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5.xml" ContentType="application/vnd.openxmlformats-officedocument.drawing+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laru.local\users\UserData\F03123489\Documents\3_kybermittari\projektin johto ja kehitys\palautteet ja kehitys\kehitysversiot_työkalu\v2.1\"/>
    </mc:Choice>
  </mc:AlternateContent>
  <xr:revisionPtr revIDLastSave="0" documentId="13_ncr:1_{B41AA38B-C45B-4551-9DEF-AD997427D158}" xr6:coauthVersionLast="47" xr6:coauthVersionMax="47" xr10:uidLastSave="{00000000-0000-0000-0000-000000000000}"/>
  <bookViews>
    <workbookView xWindow="86280" yWindow="-120" windowWidth="29040" windowHeight="15840" tabRatio="951" xr2:uid="{00000000-000D-0000-FFFF-FFFF00000000}"/>
  </bookViews>
  <sheets>
    <sheet name="Changelog" sheetId="59" r:id="rId1"/>
    <sheet name="Muutokset" sheetId="55" r:id="rId2"/>
    <sheet name="Summary" sheetId="6" r:id="rId3"/>
    <sheet name="CRITICAL" sheetId="12" r:id="rId4"/>
    <sheet name="ASSET" sheetId="8" r:id="rId5"/>
    <sheet name="THREAT" sheetId="21" r:id="rId6"/>
    <sheet name="RISK" sheetId="1" r:id="rId7"/>
    <sheet name="ACCESS" sheetId="10" r:id="rId8"/>
    <sheet name="SITUATION" sheetId="17" r:id="rId9"/>
    <sheet name="RESPONSE" sheetId="18" r:id="rId10"/>
    <sheet name="THIRD-PARTIES" sheetId="19" r:id="rId11"/>
    <sheet name="WORKFORCE" sheetId="20" r:id="rId12"/>
    <sheet name="Investment" sheetId="13" state="hidden" r:id="rId13"/>
    <sheet name="ARCHITECTURE" sheetId="16" r:id="rId14"/>
    <sheet name="PROGRAM" sheetId="14" r:id="rId15"/>
    <sheet name="R1" sheetId="48" r:id="rId16"/>
    <sheet name="R1_V20" sheetId="65" r:id="rId17"/>
    <sheet name="R2" sheetId="34" r:id="rId18"/>
    <sheet name="R3" sheetId="50" r:id="rId19"/>
    <sheet name="R4" sheetId="38" r:id="rId20"/>
    <sheet name="R5" sheetId="51" r:id="rId21"/>
    <sheet name="R6" sheetId="53" r:id="rId22"/>
    <sheet name="R7" sheetId="56" r:id="rId23"/>
    <sheet name="R8" sheetId="70" r:id="rId24"/>
    <sheet name="Oma raportti" sheetId="68" r:id="rId25"/>
    <sheet name="Oma raportti esimerkki" sheetId="77" r:id="rId26"/>
    <sheet name="Taso1" sheetId="76" r:id="rId27"/>
    <sheet name="Perustaso - lista" sheetId="79" r:id="rId28"/>
    <sheet name="Perustason käytännöt" sheetId="78" r:id="rId29"/>
    <sheet name="Riippuvuudet" sheetId="74" r:id="rId30"/>
    <sheet name="Tiedonvaihto" sheetId="75" r:id="rId31"/>
    <sheet name="Ohje Kehitys" sheetId="73" r:id="rId32"/>
    <sheet name="Kehitys" sheetId="72" r:id="rId33"/>
    <sheet name="Export" sheetId="39" r:id="rId34"/>
    <sheet name="Export_KTK" sheetId="58" r:id="rId35"/>
    <sheet name="Infoimport" sheetId="57" r:id="rId36"/>
    <sheet name="Import" sheetId="32" r:id="rId37"/>
    <sheet name="Data" sheetId="5" r:id="rId38"/>
    <sheet name="NIST CSF" sheetId="62" r:id="rId39"/>
    <sheet name="NISTmap" sheetId="49" r:id="rId40"/>
    <sheet name="NISTmap2" sheetId="63" r:id="rId41"/>
    <sheet name="NIS2" sheetId="69" r:id="rId42"/>
    <sheet name="NIS2_valinta" sheetId="71" r:id="rId43"/>
    <sheet name="NIS2map" sheetId="66" r:id="rId44"/>
    <sheet name="Languages" sheetId="4" r:id="rId45"/>
    <sheet name="Parameters" sheetId="7" r:id="rId46"/>
    <sheet name="NISTmap_v2" sheetId="60" state="hidden" r:id="rId47"/>
  </sheets>
  <definedNames>
    <definedName name="_xlnm._FilterDatabase" localSheetId="37" hidden="1">Data!$A$1:$I$384</definedName>
    <definedName name="_xlnm._FilterDatabase" localSheetId="32" hidden="1">Kehitys!$C$24:$N$407</definedName>
    <definedName name="_xlnm._FilterDatabase" localSheetId="44" hidden="1">Languages!$A$1:$G$622</definedName>
    <definedName name="_xlnm._FilterDatabase" localSheetId="43" hidden="1">NIS2map!$A$1:$G$1</definedName>
    <definedName name="_xlnm._FilterDatabase" localSheetId="39" hidden="1">NISTmap!$A$1:$G$813</definedName>
    <definedName name="_xlnm._FilterDatabase" localSheetId="46" hidden="1">NISTmap_v2!$A$1:$G$1</definedName>
    <definedName name="_xlnm._FilterDatabase" localSheetId="40" hidden="1">NISTmap2!$A$1:$I$1025</definedName>
    <definedName name="_xlnm._FilterDatabase" localSheetId="31" hidden="1">'Ohje Kehitys'!$C$13:$F$86</definedName>
    <definedName name="_xlnm._FilterDatabase" localSheetId="24" hidden="1">'Oma raportti'!$C$24:$K$124</definedName>
    <definedName name="_xlnm._FilterDatabase" localSheetId="25" hidden="1">'Oma raportti esimerkki'!$C$24:$K$83</definedName>
    <definedName name="_xlnm._FilterDatabase" localSheetId="27" hidden="1">'Perustaso - lista'!$C$13:$F$28</definedName>
    <definedName name="_xlnm._FilterDatabase" localSheetId="28" hidden="1">'Perustason käytännöt'!$C$24:$K$158</definedName>
    <definedName name="_xlnm._FilterDatabase" localSheetId="29" hidden="1">Riippuvuudet!$C$24:$K$47</definedName>
    <definedName name="_xlnm._FilterDatabase" localSheetId="26" hidden="1">Taso1!$C$24:$L$90</definedName>
    <definedName name="_xlnm.Print_Area" localSheetId="34">Export_KTK!$A$1:$B$464</definedName>
    <definedName name="_xlnm.Print_Area" localSheetId="15">'R1'!$A$1:$M$21</definedName>
    <definedName name="_xlnm.Print_Area" localSheetId="16">'R1_V20'!$A$1:$M$23</definedName>
    <definedName name="_xlnm.Print_Area" localSheetId="17">'R2'!$A$1:$K$47</definedName>
    <definedName name="_xlnm.Print_Area" localSheetId="18">'R3'!$A$1:$S$118</definedName>
    <definedName name="_xlnm.Print_Area" localSheetId="19">'R4'!$A$1:$K$41</definedName>
    <definedName name="_xlnm.Print_Area" localSheetId="2">Summary!$A$1:$W$48</definedName>
    <definedName name="Testssss" localSheetId="33">Export!#REF!</definedName>
    <definedName name="Testssss" localSheetId="34">Export_KTK!#REF!</definedName>
    <definedName name="wide_schema" localSheetId="33">Export!#REF!</definedName>
    <definedName name="wide_schema" localSheetId="34">Export_KTK!#REF!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68" l="1"/>
  <c r="G29" i="68"/>
  <c r="G30" i="68"/>
  <c r="G31" i="68"/>
  <c r="G32" i="68"/>
  <c r="G33" i="68"/>
  <c r="G34" i="68"/>
  <c r="G35" i="68"/>
  <c r="G36" i="68"/>
  <c r="G37" i="68"/>
  <c r="G38" i="68"/>
  <c r="G39" i="68"/>
  <c r="G40" i="68"/>
  <c r="G41" i="68"/>
  <c r="G42" i="68"/>
  <c r="G43" i="68"/>
  <c r="G44" i="68"/>
  <c r="G45" i="68"/>
  <c r="G46" i="68"/>
  <c r="G47" i="68"/>
  <c r="G48" i="68"/>
  <c r="G49" i="68"/>
  <c r="G50" i="68"/>
  <c r="G51" i="68"/>
  <c r="G52" i="68"/>
  <c r="G53" i="68"/>
  <c r="G54" i="68"/>
  <c r="G55" i="68"/>
  <c r="G56" i="68"/>
  <c r="G57" i="68"/>
  <c r="G58" i="68"/>
  <c r="G59" i="68"/>
  <c r="G60" i="68"/>
  <c r="G61" i="68"/>
  <c r="G62" i="68"/>
  <c r="G63" i="68"/>
  <c r="G64" i="68"/>
  <c r="G65" i="68"/>
  <c r="G66" i="68"/>
  <c r="G67" i="68"/>
  <c r="G68" i="68"/>
  <c r="G69" i="68"/>
  <c r="G70" i="68"/>
  <c r="G71" i="68"/>
  <c r="G72" i="68"/>
  <c r="G73" i="68"/>
  <c r="G74" i="68"/>
  <c r="G75" i="68"/>
  <c r="G76" i="68"/>
  <c r="G77" i="68"/>
  <c r="G78" i="68"/>
  <c r="G79" i="68"/>
  <c r="G80" i="68"/>
  <c r="G81" i="68"/>
  <c r="G82" i="68"/>
  <c r="G83" i="68"/>
  <c r="G84" i="68"/>
  <c r="G85" i="68"/>
  <c r="G86" i="68"/>
  <c r="G87" i="68"/>
  <c r="G88" i="68"/>
  <c r="G89" i="68"/>
  <c r="G90" i="68"/>
  <c r="G91" i="68"/>
  <c r="G92" i="68"/>
  <c r="G93" i="68"/>
  <c r="G94" i="68"/>
  <c r="G95" i="68"/>
  <c r="G96" i="68"/>
  <c r="G97" i="68"/>
  <c r="G98" i="68"/>
  <c r="G99" i="68"/>
  <c r="G100" i="68"/>
  <c r="G101" i="68"/>
  <c r="G102" i="68"/>
  <c r="G103" i="68"/>
  <c r="G104" i="68"/>
  <c r="G105" i="68"/>
  <c r="G106" i="68"/>
  <c r="G107" i="68"/>
  <c r="G108" i="68"/>
  <c r="G109" i="68"/>
  <c r="G110" i="68"/>
  <c r="G111" i="68"/>
  <c r="G112" i="68"/>
  <c r="G113" i="68"/>
  <c r="G114" i="68"/>
  <c r="G115" i="68"/>
  <c r="G116" i="68"/>
  <c r="G117" i="68"/>
  <c r="G118" i="68"/>
  <c r="G119" i="68"/>
  <c r="G120" i="68"/>
  <c r="G121" i="68"/>
  <c r="G122" i="68"/>
  <c r="G123" i="68"/>
  <c r="G124" i="68"/>
  <c r="E26" i="68"/>
  <c r="E27" i="68"/>
  <c r="E28" i="68"/>
  <c r="E29" i="68"/>
  <c r="E30" i="68"/>
  <c r="E31" i="68"/>
  <c r="E32" i="68"/>
  <c r="E33" i="68"/>
  <c r="E34" i="68"/>
  <c r="E35" i="68"/>
  <c r="E36" i="68"/>
  <c r="E37" i="68"/>
  <c r="E38" i="68"/>
  <c r="E39" i="68"/>
  <c r="E40" i="68"/>
  <c r="E41" i="68"/>
  <c r="E42" i="68"/>
  <c r="E43" i="68"/>
  <c r="E44" i="68"/>
  <c r="E45" i="68"/>
  <c r="E46" i="68"/>
  <c r="E47" i="68"/>
  <c r="E48" i="68"/>
  <c r="E49" i="68"/>
  <c r="E50" i="68"/>
  <c r="E51" i="68"/>
  <c r="E52" i="68"/>
  <c r="E53" i="68"/>
  <c r="E54" i="68"/>
  <c r="E55" i="68"/>
  <c r="E56" i="68"/>
  <c r="E57" i="68"/>
  <c r="E58" i="68"/>
  <c r="E59" i="68"/>
  <c r="E60" i="68"/>
  <c r="E61" i="68"/>
  <c r="E62" i="68"/>
  <c r="E63" i="68"/>
  <c r="E64" i="68"/>
  <c r="E65" i="68"/>
  <c r="E66" i="68"/>
  <c r="E67" i="68"/>
  <c r="E68" i="68"/>
  <c r="E69" i="68"/>
  <c r="E70" i="68"/>
  <c r="E71" i="68"/>
  <c r="E72" i="68"/>
  <c r="E73" i="68"/>
  <c r="E74" i="68"/>
  <c r="E75" i="68"/>
  <c r="E76" i="68"/>
  <c r="E77" i="68"/>
  <c r="E78" i="68"/>
  <c r="E79" i="68"/>
  <c r="E80" i="68"/>
  <c r="E81" i="68"/>
  <c r="E82" i="68"/>
  <c r="E83" i="68"/>
  <c r="E84" i="68"/>
  <c r="E85" i="68"/>
  <c r="E86" i="68"/>
  <c r="E87" i="68"/>
  <c r="E88" i="68"/>
  <c r="E89" i="68"/>
  <c r="E90" i="68"/>
  <c r="E91" i="68"/>
  <c r="E92" i="68"/>
  <c r="E93" i="68"/>
  <c r="E94" i="68"/>
  <c r="E95" i="68"/>
  <c r="E96" i="68"/>
  <c r="E97" i="68"/>
  <c r="E98" i="68"/>
  <c r="E99" i="68"/>
  <c r="E100" i="68"/>
  <c r="E101" i="68"/>
  <c r="E102" i="68"/>
  <c r="E103" i="68"/>
  <c r="E104" i="68"/>
  <c r="E105" i="68"/>
  <c r="E106" i="68"/>
  <c r="E107" i="68"/>
  <c r="E108" i="68"/>
  <c r="E109" i="68"/>
  <c r="E110" i="68"/>
  <c r="E111" i="68"/>
  <c r="E112" i="68"/>
  <c r="E113" i="68"/>
  <c r="E114" i="68"/>
  <c r="E115" i="68"/>
  <c r="E116" i="68"/>
  <c r="E117" i="68"/>
  <c r="E118" i="68"/>
  <c r="E119" i="68"/>
  <c r="E120" i="68"/>
  <c r="E121" i="68"/>
  <c r="E122" i="68"/>
  <c r="E123" i="68"/>
  <c r="E124" i="68"/>
  <c r="G146" i="78" l="1"/>
  <c r="G147" i="78"/>
  <c r="G148" i="78"/>
  <c r="G149" i="78"/>
  <c r="G150" i="78"/>
  <c r="G151" i="78"/>
  <c r="G152" i="78"/>
  <c r="G153" i="78"/>
  <c r="G154" i="78"/>
  <c r="G155" i="78"/>
  <c r="G156" i="78"/>
  <c r="G157" i="78"/>
  <c r="G158" i="78"/>
  <c r="E146" i="78"/>
  <c r="E147" i="78"/>
  <c r="E148" i="78"/>
  <c r="E149" i="78"/>
  <c r="E150" i="78"/>
  <c r="E151" i="78"/>
  <c r="E152" i="78"/>
  <c r="E153" i="78"/>
  <c r="E154" i="78"/>
  <c r="E155" i="78"/>
  <c r="E156" i="78"/>
  <c r="E157" i="78"/>
  <c r="E158" i="78"/>
  <c r="C26" i="78"/>
  <c r="C27" i="78"/>
  <c r="C28" i="78"/>
  <c r="C29" i="78"/>
  <c r="C30" i="78"/>
  <c r="C31" i="78"/>
  <c r="C32" i="78"/>
  <c r="C33" i="78"/>
  <c r="C34" i="78"/>
  <c r="C35" i="78"/>
  <c r="C36" i="78"/>
  <c r="C37" i="78"/>
  <c r="C38" i="78"/>
  <c r="C39" i="78"/>
  <c r="C40" i="78"/>
  <c r="C41" i="78"/>
  <c r="C42" i="78"/>
  <c r="C43" i="78"/>
  <c r="C44" i="78"/>
  <c r="C45" i="78"/>
  <c r="C46" i="78"/>
  <c r="C47" i="78"/>
  <c r="C48" i="78"/>
  <c r="C49" i="78"/>
  <c r="C50" i="78"/>
  <c r="C51" i="78"/>
  <c r="C52" i="78"/>
  <c r="C53" i="78"/>
  <c r="C54" i="78"/>
  <c r="C55" i="78"/>
  <c r="C56" i="78"/>
  <c r="C57" i="78"/>
  <c r="C58" i="78"/>
  <c r="C59" i="78"/>
  <c r="C60" i="78"/>
  <c r="C61" i="78"/>
  <c r="C62" i="78"/>
  <c r="C63" i="78"/>
  <c r="C64" i="78"/>
  <c r="C65" i="78"/>
  <c r="C66" i="78"/>
  <c r="C67" i="78"/>
  <c r="C68" i="78"/>
  <c r="C69" i="78"/>
  <c r="C70" i="78"/>
  <c r="C71" i="78"/>
  <c r="C72" i="78"/>
  <c r="C73" i="78"/>
  <c r="C74" i="78"/>
  <c r="C75" i="78"/>
  <c r="C76" i="78"/>
  <c r="C77" i="78"/>
  <c r="C78" i="78"/>
  <c r="C79" i="78"/>
  <c r="C80" i="78"/>
  <c r="C81" i="78"/>
  <c r="C82" i="78"/>
  <c r="C83" i="78"/>
  <c r="C84" i="78"/>
  <c r="C85" i="78"/>
  <c r="C86" i="78"/>
  <c r="C87" i="78"/>
  <c r="C88" i="78"/>
  <c r="C89" i="78"/>
  <c r="C90" i="78"/>
  <c r="C91" i="78"/>
  <c r="C92" i="78"/>
  <c r="C93" i="78"/>
  <c r="C94" i="78"/>
  <c r="C95" i="78"/>
  <c r="C96" i="78"/>
  <c r="C97" i="78"/>
  <c r="C98" i="78"/>
  <c r="C99" i="78"/>
  <c r="C100" i="78"/>
  <c r="C101" i="78"/>
  <c r="C102" i="78"/>
  <c r="C103" i="78"/>
  <c r="C104" i="78"/>
  <c r="C105" i="78"/>
  <c r="C106" i="78"/>
  <c r="C107" i="78"/>
  <c r="C108" i="78"/>
  <c r="C109" i="78"/>
  <c r="C110" i="78"/>
  <c r="C111" i="78"/>
  <c r="C112" i="78"/>
  <c r="C113" i="78"/>
  <c r="C114" i="78"/>
  <c r="C115" i="78"/>
  <c r="C116" i="78"/>
  <c r="C117" i="78"/>
  <c r="C118" i="78"/>
  <c r="C119" i="78"/>
  <c r="C120" i="78"/>
  <c r="C121" i="78"/>
  <c r="C122" i="78"/>
  <c r="C123" i="78"/>
  <c r="C124" i="78"/>
  <c r="C125" i="78"/>
  <c r="C126" i="78"/>
  <c r="C127" i="78"/>
  <c r="C128" i="78"/>
  <c r="C129" i="78"/>
  <c r="C130" i="78"/>
  <c r="C131" i="78"/>
  <c r="C132" i="78"/>
  <c r="C133" i="78"/>
  <c r="C134" i="78"/>
  <c r="C135" i="78"/>
  <c r="C136" i="78"/>
  <c r="C137" i="78"/>
  <c r="C138" i="78"/>
  <c r="C139" i="78"/>
  <c r="C140" i="78"/>
  <c r="C141" i="78"/>
  <c r="C142" i="78"/>
  <c r="C143" i="78"/>
  <c r="C144" i="78"/>
  <c r="C145" i="78"/>
  <c r="C146" i="78"/>
  <c r="C147" i="78"/>
  <c r="C148" i="78"/>
  <c r="C149" i="78"/>
  <c r="C150" i="78"/>
  <c r="C151" i="78"/>
  <c r="C152" i="78"/>
  <c r="C153" i="78"/>
  <c r="C154" i="78"/>
  <c r="C155" i="78"/>
  <c r="C156" i="78"/>
  <c r="C157" i="78"/>
  <c r="C158" i="78"/>
  <c r="C25" i="78"/>
  <c r="G83" i="77" l="1"/>
  <c r="E83" i="77"/>
  <c r="C83" i="77"/>
  <c r="G82" i="77"/>
  <c r="E82" i="77"/>
  <c r="C82" i="77"/>
  <c r="G81" i="77"/>
  <c r="E81" i="77"/>
  <c r="C81" i="77"/>
  <c r="G80" i="77"/>
  <c r="E80" i="77"/>
  <c r="C80" i="77"/>
  <c r="G79" i="77"/>
  <c r="E79" i="77"/>
  <c r="C79" i="77"/>
  <c r="G78" i="77"/>
  <c r="E78" i="77"/>
  <c r="C78" i="77"/>
  <c r="G77" i="77"/>
  <c r="E77" i="77"/>
  <c r="C77" i="77"/>
  <c r="G76" i="77"/>
  <c r="E76" i="77"/>
  <c r="C76" i="77"/>
  <c r="G75" i="77"/>
  <c r="E75" i="77"/>
  <c r="C75" i="77"/>
  <c r="G74" i="77"/>
  <c r="E74" i="77"/>
  <c r="C74" i="77"/>
  <c r="G73" i="77"/>
  <c r="E73" i="77"/>
  <c r="C73" i="77"/>
  <c r="G72" i="77"/>
  <c r="E72" i="77"/>
  <c r="C72" i="77"/>
  <c r="G71" i="77"/>
  <c r="E71" i="77"/>
  <c r="C71" i="77"/>
  <c r="G70" i="77"/>
  <c r="E70" i="77"/>
  <c r="C70" i="77"/>
  <c r="G69" i="77"/>
  <c r="E69" i="77"/>
  <c r="C69" i="77"/>
  <c r="G68" i="77"/>
  <c r="E68" i="77"/>
  <c r="C68" i="77"/>
  <c r="G67" i="77"/>
  <c r="E67" i="77"/>
  <c r="C67" i="77"/>
  <c r="G66" i="77"/>
  <c r="E66" i="77"/>
  <c r="C66" i="77"/>
  <c r="G65" i="77"/>
  <c r="E65" i="77"/>
  <c r="C65" i="77"/>
  <c r="G64" i="77"/>
  <c r="E64" i="77"/>
  <c r="C64" i="77"/>
  <c r="G63" i="77"/>
  <c r="E63" i="77"/>
  <c r="C63" i="77"/>
  <c r="G62" i="77"/>
  <c r="E62" i="77"/>
  <c r="C62" i="77"/>
  <c r="G61" i="77"/>
  <c r="E61" i="77"/>
  <c r="C61" i="77"/>
  <c r="G60" i="77"/>
  <c r="E60" i="77"/>
  <c r="C60" i="77"/>
  <c r="G59" i="77"/>
  <c r="E59" i="77"/>
  <c r="C59" i="77"/>
  <c r="G58" i="77"/>
  <c r="E58" i="77"/>
  <c r="C58" i="77"/>
  <c r="G57" i="77"/>
  <c r="E57" i="77"/>
  <c r="C57" i="77"/>
  <c r="G56" i="77"/>
  <c r="E56" i="77"/>
  <c r="C56" i="77"/>
  <c r="G55" i="77"/>
  <c r="E55" i="77"/>
  <c r="C55" i="77"/>
  <c r="G54" i="77"/>
  <c r="E54" i="77"/>
  <c r="C54" i="77"/>
  <c r="G53" i="77"/>
  <c r="E53" i="77"/>
  <c r="C53" i="77"/>
  <c r="G52" i="77"/>
  <c r="E52" i="77"/>
  <c r="C52" i="77"/>
  <c r="G51" i="77"/>
  <c r="E51" i="77"/>
  <c r="C51" i="77"/>
  <c r="G50" i="77"/>
  <c r="E50" i="77"/>
  <c r="C50" i="77"/>
  <c r="G49" i="77"/>
  <c r="E49" i="77"/>
  <c r="C49" i="77"/>
  <c r="G48" i="77"/>
  <c r="E48" i="77"/>
  <c r="C48" i="77"/>
  <c r="G47" i="77"/>
  <c r="E47" i="77"/>
  <c r="C47" i="77"/>
  <c r="G46" i="77"/>
  <c r="E46" i="77"/>
  <c r="C46" i="77"/>
  <c r="G45" i="77"/>
  <c r="E45" i="77"/>
  <c r="C45" i="77"/>
  <c r="G44" i="77"/>
  <c r="E44" i="77"/>
  <c r="C44" i="77"/>
  <c r="G43" i="77"/>
  <c r="E43" i="77"/>
  <c r="C43" i="77"/>
  <c r="G42" i="77"/>
  <c r="E42" i="77"/>
  <c r="C42" i="77"/>
  <c r="G41" i="77"/>
  <c r="E41" i="77"/>
  <c r="C41" i="77"/>
  <c r="G40" i="77"/>
  <c r="E40" i="77"/>
  <c r="C40" i="77"/>
  <c r="G39" i="77"/>
  <c r="E39" i="77"/>
  <c r="C39" i="77"/>
  <c r="G38" i="77"/>
  <c r="E38" i="77"/>
  <c r="C38" i="77"/>
  <c r="G37" i="77"/>
  <c r="E37" i="77"/>
  <c r="C37" i="77"/>
  <c r="C36" i="77"/>
  <c r="C35" i="77"/>
  <c r="C34" i="77"/>
  <c r="C33" i="77"/>
  <c r="C32" i="77"/>
  <c r="C31" i="77"/>
  <c r="C30" i="77"/>
  <c r="C29" i="77"/>
  <c r="C28" i="77"/>
  <c r="C27" i="77"/>
  <c r="C26" i="77"/>
  <c r="C25" i="77"/>
  <c r="H564" i="63"/>
  <c r="H566" i="63"/>
  <c r="H570" i="63"/>
  <c r="H572" i="63"/>
  <c r="H576" i="63"/>
  <c r="H579" i="63"/>
  <c r="H580" i="63"/>
  <c r="H593" i="63"/>
  <c r="H594" i="63"/>
  <c r="H595" i="63"/>
  <c r="H599" i="63"/>
  <c r="H611" i="63"/>
  <c r="H613" i="63"/>
  <c r="H616" i="63"/>
  <c r="H617" i="63"/>
  <c r="H623" i="63"/>
  <c r="H627" i="63"/>
  <c r="H628" i="63"/>
  <c r="H629" i="63"/>
  <c r="H630" i="63"/>
  <c r="H631" i="63"/>
  <c r="H634" i="63"/>
  <c r="H635" i="63"/>
  <c r="H636" i="63"/>
  <c r="H637" i="63"/>
  <c r="H638" i="63"/>
  <c r="H640" i="63"/>
  <c r="H642" i="63"/>
  <c r="H644" i="63"/>
  <c r="H646" i="63"/>
  <c r="H649" i="63"/>
  <c r="H650" i="63"/>
  <c r="H651" i="63"/>
  <c r="H653" i="63"/>
  <c r="H654" i="63"/>
  <c r="H655" i="63"/>
  <c r="H657" i="63"/>
  <c r="H658" i="63"/>
  <c r="H659" i="63"/>
  <c r="H660" i="63"/>
  <c r="H663" i="63"/>
  <c r="H664" i="63"/>
  <c r="H665" i="63"/>
  <c r="H666" i="63"/>
  <c r="H668" i="63"/>
  <c r="H671" i="63"/>
  <c r="H672" i="63"/>
  <c r="H676" i="63"/>
  <c r="H677" i="63"/>
  <c r="H681" i="63"/>
  <c r="H683" i="63"/>
  <c r="H684" i="63"/>
  <c r="H685" i="63"/>
  <c r="H691" i="63"/>
  <c r="H696" i="63"/>
  <c r="H697" i="63"/>
  <c r="H698" i="63"/>
  <c r="H699" i="63"/>
  <c r="H703" i="63"/>
  <c r="H704" i="63"/>
  <c r="H705" i="63"/>
  <c r="H709" i="63"/>
  <c r="H710" i="63"/>
  <c r="H711" i="63"/>
  <c r="H714" i="63"/>
  <c r="H718" i="63"/>
  <c r="H719" i="63"/>
  <c r="H723" i="63"/>
  <c r="H726" i="63"/>
  <c r="H730" i="63"/>
  <c r="H731" i="63"/>
  <c r="H732" i="63"/>
  <c r="H734" i="63"/>
  <c r="H735" i="63"/>
  <c r="H736" i="63"/>
  <c r="H739" i="63"/>
  <c r="H742" i="63"/>
  <c r="H743" i="63"/>
  <c r="H744" i="63"/>
  <c r="H747" i="63"/>
  <c r="H748" i="63"/>
  <c r="H753" i="63"/>
  <c r="H754" i="63"/>
  <c r="H762" i="63"/>
  <c r="H767" i="63"/>
  <c r="H775" i="63"/>
  <c r="H780" i="63"/>
  <c r="H782" i="63"/>
  <c r="H783" i="63"/>
  <c r="H788" i="63"/>
  <c r="H483" i="63"/>
  <c r="H790" i="63"/>
  <c r="H796" i="63"/>
  <c r="H506" i="63"/>
  <c r="H806" i="63"/>
  <c r="H544" i="63"/>
  <c r="H820" i="63"/>
  <c r="H821" i="63"/>
  <c r="H824" i="63"/>
  <c r="H825" i="63"/>
  <c r="H586" i="63"/>
  <c r="H832" i="63"/>
  <c r="H836" i="63"/>
  <c r="H837" i="63"/>
  <c r="H838" i="63"/>
  <c r="H840" i="63"/>
  <c r="H842" i="63"/>
  <c r="H843" i="63"/>
  <c r="H844" i="63"/>
  <c r="H846" i="63"/>
  <c r="H847" i="63"/>
  <c r="H848" i="63"/>
  <c r="H850" i="63"/>
  <c r="H851" i="63"/>
  <c r="H853" i="63"/>
  <c r="H855" i="63"/>
  <c r="H857" i="63"/>
  <c r="H858" i="63"/>
  <c r="H859" i="63"/>
  <c r="H860" i="63"/>
  <c r="H862" i="63"/>
  <c r="H863" i="63"/>
  <c r="H864" i="63"/>
  <c r="H866" i="63"/>
  <c r="H868" i="63"/>
  <c r="H870" i="63"/>
  <c r="H873" i="63"/>
  <c r="H874" i="63"/>
  <c r="H876" i="63"/>
  <c r="H877" i="63"/>
  <c r="H879" i="63"/>
  <c r="H880" i="63"/>
  <c r="H881" i="63"/>
  <c r="H884" i="63"/>
  <c r="H885" i="63"/>
  <c r="H887" i="63"/>
  <c r="H888" i="63"/>
  <c r="H889" i="63"/>
  <c r="H890" i="63"/>
  <c r="H893" i="63"/>
  <c r="H894" i="63"/>
  <c r="H899" i="63"/>
  <c r="H901" i="63"/>
  <c r="H902" i="63"/>
  <c r="H903" i="63"/>
  <c r="H943" i="63"/>
  <c r="H946" i="63"/>
  <c r="H948" i="63"/>
  <c r="H949" i="63"/>
  <c r="H952" i="63"/>
  <c r="H953" i="63"/>
  <c r="H963" i="63"/>
  <c r="H968" i="63"/>
  <c r="H970" i="63"/>
  <c r="H975" i="63"/>
  <c r="H977" i="63"/>
  <c r="H982" i="63"/>
  <c r="H987" i="63"/>
  <c r="H989" i="63"/>
  <c r="H994" i="63"/>
  <c r="H999" i="63"/>
  <c r="H1000" i="63"/>
  <c r="H1015" i="63"/>
  <c r="H1016" i="63"/>
  <c r="H1019" i="63"/>
  <c r="H1020" i="63"/>
  <c r="H157" i="63"/>
  <c r="H162" i="63"/>
  <c r="H172" i="63"/>
  <c r="H186" i="63"/>
  <c r="H192" i="63"/>
  <c r="H199" i="63"/>
  <c r="H214" i="63"/>
  <c r="H434" i="63"/>
  <c r="H437" i="63"/>
  <c r="H464" i="63"/>
  <c r="H469" i="63"/>
  <c r="H472" i="63"/>
  <c r="H481" i="63"/>
  <c r="H488" i="63"/>
  <c r="H491" i="63"/>
  <c r="H500" i="63"/>
  <c r="H501" i="63"/>
  <c r="H505" i="63"/>
  <c r="H525" i="63"/>
  <c r="H531" i="63"/>
  <c r="H535" i="63"/>
  <c r="H538" i="63"/>
  <c r="H549" i="63"/>
  <c r="H565" i="63"/>
  <c r="H585" i="63"/>
  <c r="H607" i="63"/>
  <c r="H727" i="63"/>
  <c r="H785" i="63"/>
  <c r="H791" i="63"/>
  <c r="H797" i="63"/>
  <c r="H800" i="63"/>
  <c r="H918" i="63"/>
  <c r="H193" i="63"/>
  <c r="H201" i="63"/>
  <c r="H203" i="63"/>
  <c r="H205" i="63"/>
  <c r="H208" i="63"/>
  <c r="H210" i="63"/>
  <c r="H211" i="63"/>
  <c r="H215" i="63"/>
  <c r="H216" i="63"/>
  <c r="H289" i="63"/>
  <c r="H314" i="63"/>
  <c r="H326" i="63"/>
  <c r="H343" i="63"/>
  <c r="H356" i="63"/>
  <c r="G74" i="16" l="1"/>
  <c r="D90" i="76"/>
  <c r="D89" i="76"/>
  <c r="D88" i="76"/>
  <c r="D87" i="76"/>
  <c r="D86" i="76"/>
  <c r="D85" i="76"/>
  <c r="D84" i="76"/>
  <c r="D83" i="76"/>
  <c r="D82" i="76"/>
  <c r="D81" i="76"/>
  <c r="D80" i="76"/>
  <c r="D79" i="76"/>
  <c r="D78" i="76"/>
  <c r="D77" i="76"/>
  <c r="D76" i="76"/>
  <c r="D75" i="76"/>
  <c r="D74" i="76"/>
  <c r="D73" i="76"/>
  <c r="D72" i="76"/>
  <c r="D71" i="76"/>
  <c r="D70" i="76"/>
  <c r="D69" i="76"/>
  <c r="D68" i="76"/>
  <c r="D67" i="76"/>
  <c r="D66" i="76"/>
  <c r="D65" i="76"/>
  <c r="D64" i="76"/>
  <c r="D63" i="76"/>
  <c r="D62" i="76"/>
  <c r="D61" i="76"/>
  <c r="D60" i="76"/>
  <c r="D59" i="76"/>
  <c r="D58" i="76"/>
  <c r="D57" i="76"/>
  <c r="D56" i="76"/>
  <c r="D55" i="76"/>
  <c r="D54" i="76"/>
  <c r="D53" i="76"/>
  <c r="D52" i="76"/>
  <c r="D51" i="76"/>
  <c r="D50" i="76"/>
  <c r="D49" i="76"/>
  <c r="D48" i="76"/>
  <c r="D47" i="76"/>
  <c r="D46" i="76"/>
  <c r="D45" i="76"/>
  <c r="D44" i="76"/>
  <c r="D43" i="76"/>
  <c r="D42" i="76"/>
  <c r="D41" i="76"/>
  <c r="D40" i="76"/>
  <c r="D39" i="76"/>
  <c r="D38" i="76"/>
  <c r="D37" i="76"/>
  <c r="D36" i="76"/>
  <c r="D35" i="76"/>
  <c r="D34" i="76"/>
  <c r="D33" i="76"/>
  <c r="D32" i="76"/>
  <c r="D31" i="76"/>
  <c r="D30" i="76"/>
  <c r="D29" i="76"/>
  <c r="D28" i="76"/>
  <c r="D27" i="76"/>
  <c r="D26" i="76"/>
  <c r="D25" i="76"/>
  <c r="G41" i="75"/>
  <c r="E41" i="75"/>
  <c r="C41" i="75"/>
  <c r="G40" i="75"/>
  <c r="E40" i="75"/>
  <c r="C40" i="75"/>
  <c r="G39" i="75"/>
  <c r="E39" i="75"/>
  <c r="C39" i="75"/>
  <c r="G38" i="75"/>
  <c r="E38" i="75"/>
  <c r="C38" i="75"/>
  <c r="G37" i="75"/>
  <c r="E37" i="75"/>
  <c r="C37" i="75"/>
  <c r="G36" i="75"/>
  <c r="E36" i="75"/>
  <c r="C36" i="75"/>
  <c r="C35" i="75"/>
  <c r="C34" i="75"/>
  <c r="C33" i="75"/>
  <c r="C32" i="75"/>
  <c r="C31" i="75"/>
  <c r="C30" i="75"/>
  <c r="C29" i="75"/>
  <c r="C28" i="75"/>
  <c r="C27" i="75"/>
  <c r="C26" i="75"/>
  <c r="C25" i="75"/>
  <c r="C26" i="74" l="1"/>
  <c r="C27" i="74"/>
  <c r="C28" i="74"/>
  <c r="C29" i="74"/>
  <c r="C30" i="74"/>
  <c r="C31" i="74"/>
  <c r="C32" i="74"/>
  <c r="C33" i="74"/>
  <c r="C34" i="74"/>
  <c r="C35" i="74"/>
  <c r="C36" i="74"/>
  <c r="C37" i="74"/>
  <c r="C38" i="74"/>
  <c r="C39" i="74"/>
  <c r="C40" i="74"/>
  <c r="C41" i="74"/>
  <c r="C42" i="74"/>
  <c r="C43" i="74"/>
  <c r="C44" i="74"/>
  <c r="C45" i="74"/>
  <c r="C46" i="74"/>
  <c r="C47" i="74"/>
  <c r="C25" i="74"/>
  <c r="D26" i="72"/>
  <c r="D27" i="72"/>
  <c r="D28" i="72"/>
  <c r="D29" i="72"/>
  <c r="D30" i="72"/>
  <c r="D31" i="72"/>
  <c r="D32" i="72"/>
  <c r="D33" i="72"/>
  <c r="D34" i="72"/>
  <c r="D35" i="72"/>
  <c r="D36" i="72"/>
  <c r="D37" i="72"/>
  <c r="D38" i="72"/>
  <c r="D39" i="72"/>
  <c r="D40" i="72"/>
  <c r="D41" i="72"/>
  <c r="D42" i="72"/>
  <c r="D43" i="72"/>
  <c r="D44" i="72"/>
  <c r="D45" i="72"/>
  <c r="D46" i="72"/>
  <c r="D47" i="72"/>
  <c r="D48" i="72"/>
  <c r="D49" i="72"/>
  <c r="D50" i="72"/>
  <c r="D51" i="72"/>
  <c r="D52" i="72"/>
  <c r="D53" i="72"/>
  <c r="D54" i="72"/>
  <c r="D55" i="72"/>
  <c r="D56" i="72"/>
  <c r="D57" i="72"/>
  <c r="D58" i="72"/>
  <c r="D59" i="72"/>
  <c r="D60" i="72"/>
  <c r="D61" i="72"/>
  <c r="D62" i="72"/>
  <c r="D63" i="72"/>
  <c r="D64" i="72"/>
  <c r="D65" i="72"/>
  <c r="D66" i="72"/>
  <c r="D67" i="72"/>
  <c r="D68" i="72"/>
  <c r="D69" i="72"/>
  <c r="D70" i="72"/>
  <c r="D71" i="72"/>
  <c r="D72" i="72"/>
  <c r="D73" i="72"/>
  <c r="D74" i="72"/>
  <c r="D75" i="72"/>
  <c r="D76" i="72"/>
  <c r="D77" i="72"/>
  <c r="D78" i="72"/>
  <c r="D79" i="72"/>
  <c r="D80" i="72"/>
  <c r="D81" i="72"/>
  <c r="D82" i="72"/>
  <c r="D83" i="72"/>
  <c r="D84" i="72"/>
  <c r="D85" i="72"/>
  <c r="D86" i="72"/>
  <c r="D87" i="72"/>
  <c r="D88" i="72"/>
  <c r="D89" i="72"/>
  <c r="D90" i="72"/>
  <c r="D91" i="72"/>
  <c r="D92" i="72"/>
  <c r="D93" i="72"/>
  <c r="D94" i="72"/>
  <c r="D95" i="72"/>
  <c r="D96" i="72"/>
  <c r="D97" i="72"/>
  <c r="D98" i="72"/>
  <c r="D99" i="72"/>
  <c r="D100" i="72"/>
  <c r="D101" i="72"/>
  <c r="D102" i="72"/>
  <c r="D103" i="72"/>
  <c r="D104" i="72"/>
  <c r="D105" i="72"/>
  <c r="D106" i="72"/>
  <c r="D107" i="72"/>
  <c r="D108" i="72"/>
  <c r="D109" i="72"/>
  <c r="D110" i="72"/>
  <c r="D111" i="72"/>
  <c r="D112" i="72"/>
  <c r="D113" i="72"/>
  <c r="D114" i="72"/>
  <c r="D115" i="72"/>
  <c r="D116" i="72"/>
  <c r="D117" i="72"/>
  <c r="D118" i="72"/>
  <c r="D119" i="72"/>
  <c r="D120" i="72"/>
  <c r="D121" i="72"/>
  <c r="D122" i="72"/>
  <c r="D123" i="72"/>
  <c r="D124" i="72"/>
  <c r="D125" i="72"/>
  <c r="D126" i="72"/>
  <c r="D127" i="72"/>
  <c r="D128" i="72"/>
  <c r="D129" i="72"/>
  <c r="D130" i="72"/>
  <c r="D131" i="72"/>
  <c r="D132" i="72"/>
  <c r="D133" i="72"/>
  <c r="D134" i="72"/>
  <c r="D135" i="72"/>
  <c r="D136" i="72"/>
  <c r="D137" i="72"/>
  <c r="D138" i="72"/>
  <c r="D139" i="72"/>
  <c r="D140" i="72"/>
  <c r="D141" i="72"/>
  <c r="D142" i="72"/>
  <c r="D143" i="72"/>
  <c r="D144" i="72"/>
  <c r="D145" i="72"/>
  <c r="D146" i="72"/>
  <c r="D147" i="72"/>
  <c r="D148" i="72"/>
  <c r="D149" i="72"/>
  <c r="D150" i="72"/>
  <c r="D151" i="72"/>
  <c r="D152" i="72"/>
  <c r="D153" i="72"/>
  <c r="D154" i="72"/>
  <c r="D155" i="72"/>
  <c r="D156" i="72"/>
  <c r="D157" i="72"/>
  <c r="D158" i="72"/>
  <c r="D159" i="72"/>
  <c r="D160" i="72"/>
  <c r="D161" i="72"/>
  <c r="D162" i="72"/>
  <c r="D163" i="72"/>
  <c r="D164" i="72"/>
  <c r="D165" i="72"/>
  <c r="D166" i="72"/>
  <c r="D167" i="72"/>
  <c r="D168" i="72"/>
  <c r="D169" i="72"/>
  <c r="D170" i="72"/>
  <c r="D171" i="72"/>
  <c r="D172" i="72"/>
  <c r="D173" i="72"/>
  <c r="D174" i="72"/>
  <c r="D175" i="72"/>
  <c r="D176" i="72"/>
  <c r="D177" i="72"/>
  <c r="D178" i="72"/>
  <c r="D179" i="72"/>
  <c r="D180" i="72"/>
  <c r="D181" i="72"/>
  <c r="D182" i="72"/>
  <c r="D183" i="72"/>
  <c r="D184" i="72"/>
  <c r="D185" i="72"/>
  <c r="D186" i="72"/>
  <c r="D187" i="72"/>
  <c r="D188" i="72"/>
  <c r="D189" i="72"/>
  <c r="D190" i="72"/>
  <c r="D191" i="72"/>
  <c r="D192" i="72"/>
  <c r="D193" i="72"/>
  <c r="D194" i="72"/>
  <c r="D195" i="72"/>
  <c r="D196" i="72"/>
  <c r="D197" i="72"/>
  <c r="D198" i="72"/>
  <c r="D199" i="72"/>
  <c r="D200" i="72"/>
  <c r="D201" i="72"/>
  <c r="D202" i="72"/>
  <c r="D203" i="72"/>
  <c r="D204" i="72"/>
  <c r="D205" i="72"/>
  <c r="D206" i="72"/>
  <c r="D207" i="72"/>
  <c r="D208" i="72"/>
  <c r="D209" i="72"/>
  <c r="D210" i="72"/>
  <c r="D211" i="72"/>
  <c r="D212" i="72"/>
  <c r="D213" i="72"/>
  <c r="D214" i="72"/>
  <c r="D215" i="72"/>
  <c r="D216" i="72"/>
  <c r="D217" i="72"/>
  <c r="D218" i="72"/>
  <c r="D219" i="72"/>
  <c r="D220" i="72"/>
  <c r="D221" i="72"/>
  <c r="D222" i="72"/>
  <c r="D223" i="72"/>
  <c r="D224" i="72"/>
  <c r="D225" i="72"/>
  <c r="D226" i="72"/>
  <c r="D227" i="72"/>
  <c r="D228" i="72"/>
  <c r="D229" i="72"/>
  <c r="D230" i="72"/>
  <c r="D231" i="72"/>
  <c r="D232" i="72"/>
  <c r="D233" i="72"/>
  <c r="D234" i="72"/>
  <c r="D235" i="72"/>
  <c r="D236" i="72"/>
  <c r="D237" i="72"/>
  <c r="D238" i="72"/>
  <c r="D239" i="72"/>
  <c r="D240" i="72"/>
  <c r="D241" i="72"/>
  <c r="D242" i="72"/>
  <c r="D243" i="72"/>
  <c r="D244" i="72"/>
  <c r="D245" i="72"/>
  <c r="D246" i="72"/>
  <c r="D247" i="72"/>
  <c r="D248" i="72"/>
  <c r="D249" i="72"/>
  <c r="D250" i="72"/>
  <c r="D251" i="72"/>
  <c r="D252" i="72"/>
  <c r="D253" i="72"/>
  <c r="D254" i="72"/>
  <c r="D255" i="72"/>
  <c r="D256" i="72"/>
  <c r="D257" i="72"/>
  <c r="D258" i="72"/>
  <c r="D259" i="72"/>
  <c r="D260" i="72"/>
  <c r="D261" i="72"/>
  <c r="D262" i="72"/>
  <c r="D263" i="72"/>
  <c r="D264" i="72"/>
  <c r="D265" i="72"/>
  <c r="D266" i="72"/>
  <c r="D267" i="72"/>
  <c r="D268" i="72"/>
  <c r="D269" i="72"/>
  <c r="D270" i="72"/>
  <c r="D271" i="72"/>
  <c r="D272" i="72"/>
  <c r="D273" i="72"/>
  <c r="D274" i="72"/>
  <c r="D275" i="72"/>
  <c r="D276" i="72"/>
  <c r="D277" i="72"/>
  <c r="D278" i="72"/>
  <c r="D279" i="72"/>
  <c r="D280" i="72"/>
  <c r="D281" i="72"/>
  <c r="D282" i="72"/>
  <c r="D283" i="72"/>
  <c r="D284" i="72"/>
  <c r="D285" i="72"/>
  <c r="D286" i="72"/>
  <c r="D287" i="72"/>
  <c r="D288" i="72"/>
  <c r="D289" i="72"/>
  <c r="D290" i="72"/>
  <c r="D291" i="72"/>
  <c r="D292" i="72"/>
  <c r="D293" i="72"/>
  <c r="D294" i="72"/>
  <c r="D295" i="72"/>
  <c r="D296" i="72"/>
  <c r="D297" i="72"/>
  <c r="D298" i="72"/>
  <c r="D299" i="72"/>
  <c r="D300" i="72"/>
  <c r="D301" i="72"/>
  <c r="D302" i="72"/>
  <c r="D303" i="72"/>
  <c r="D304" i="72"/>
  <c r="D305" i="72"/>
  <c r="D306" i="72"/>
  <c r="D307" i="72"/>
  <c r="D308" i="72"/>
  <c r="D309" i="72"/>
  <c r="D310" i="72"/>
  <c r="D311" i="72"/>
  <c r="D312" i="72"/>
  <c r="D313" i="72"/>
  <c r="D314" i="72"/>
  <c r="D315" i="72"/>
  <c r="D316" i="72"/>
  <c r="D317" i="72"/>
  <c r="D318" i="72"/>
  <c r="D319" i="72"/>
  <c r="D320" i="72"/>
  <c r="D321" i="72"/>
  <c r="D322" i="72"/>
  <c r="D323" i="72"/>
  <c r="D324" i="72"/>
  <c r="D325" i="72"/>
  <c r="D326" i="72"/>
  <c r="D327" i="72"/>
  <c r="D328" i="72"/>
  <c r="D329" i="72"/>
  <c r="D330" i="72"/>
  <c r="D331" i="72"/>
  <c r="D332" i="72"/>
  <c r="D333" i="72"/>
  <c r="D334" i="72"/>
  <c r="D335" i="72"/>
  <c r="D336" i="72"/>
  <c r="D337" i="72"/>
  <c r="D338" i="72"/>
  <c r="D339" i="72"/>
  <c r="D340" i="72"/>
  <c r="D341" i="72"/>
  <c r="D342" i="72"/>
  <c r="D343" i="72"/>
  <c r="D344" i="72"/>
  <c r="D345" i="72"/>
  <c r="D346" i="72"/>
  <c r="D347" i="72"/>
  <c r="D348" i="72"/>
  <c r="D349" i="72"/>
  <c r="D350" i="72"/>
  <c r="D351" i="72"/>
  <c r="D352" i="72"/>
  <c r="D353" i="72"/>
  <c r="D354" i="72"/>
  <c r="D355" i="72"/>
  <c r="D356" i="72"/>
  <c r="D357" i="72"/>
  <c r="D358" i="72"/>
  <c r="D359" i="72"/>
  <c r="D360" i="72"/>
  <c r="D361" i="72"/>
  <c r="D362" i="72"/>
  <c r="D363" i="72"/>
  <c r="D364" i="72"/>
  <c r="D365" i="72"/>
  <c r="D366" i="72"/>
  <c r="D367" i="72"/>
  <c r="D368" i="72"/>
  <c r="D369" i="72"/>
  <c r="D370" i="72"/>
  <c r="D371" i="72"/>
  <c r="D372" i="72"/>
  <c r="D373" i="72"/>
  <c r="D374" i="72"/>
  <c r="D375" i="72"/>
  <c r="D376" i="72"/>
  <c r="D377" i="72"/>
  <c r="D378" i="72"/>
  <c r="D379" i="72"/>
  <c r="D380" i="72"/>
  <c r="D381" i="72"/>
  <c r="D382" i="72"/>
  <c r="D383" i="72"/>
  <c r="D384" i="72"/>
  <c r="D385" i="72"/>
  <c r="D386" i="72"/>
  <c r="D387" i="72"/>
  <c r="D388" i="72"/>
  <c r="D389" i="72"/>
  <c r="D390" i="72"/>
  <c r="D391" i="72"/>
  <c r="D392" i="72"/>
  <c r="D393" i="72"/>
  <c r="D394" i="72"/>
  <c r="D395" i="72"/>
  <c r="D396" i="72"/>
  <c r="D397" i="72"/>
  <c r="D398" i="72"/>
  <c r="D399" i="72"/>
  <c r="D400" i="72"/>
  <c r="D401" i="72"/>
  <c r="D402" i="72"/>
  <c r="D403" i="72"/>
  <c r="D404" i="72"/>
  <c r="D405" i="72"/>
  <c r="D406" i="72"/>
  <c r="D407" i="72"/>
  <c r="D25" i="72"/>
  <c r="C26" i="68"/>
  <c r="C27" i="68"/>
  <c r="C28" i="68"/>
  <c r="C29" i="68"/>
  <c r="C30" i="68"/>
  <c r="C31" i="68"/>
  <c r="C32" i="68"/>
  <c r="C33" i="68"/>
  <c r="C34" i="68"/>
  <c r="C35" i="68"/>
  <c r="C36" i="68"/>
  <c r="C37" i="68"/>
  <c r="C38" i="68"/>
  <c r="C39" i="68"/>
  <c r="C40" i="68"/>
  <c r="C41" i="68"/>
  <c r="C42" i="68"/>
  <c r="C43" i="68"/>
  <c r="C44" i="68"/>
  <c r="C45" i="68"/>
  <c r="C46" i="68"/>
  <c r="C47" i="68"/>
  <c r="C48" i="68"/>
  <c r="C49" i="68"/>
  <c r="C50" i="68"/>
  <c r="C51" i="68"/>
  <c r="C52" i="68"/>
  <c r="C53" i="68"/>
  <c r="C54" i="68"/>
  <c r="C55" i="68"/>
  <c r="C56" i="68"/>
  <c r="C57" i="68"/>
  <c r="C58" i="68"/>
  <c r="C59" i="68"/>
  <c r="C60" i="68"/>
  <c r="C61" i="68"/>
  <c r="C62" i="68"/>
  <c r="C63" i="68"/>
  <c r="C64" i="68"/>
  <c r="C65" i="68"/>
  <c r="C105" i="68"/>
  <c r="C106" i="68"/>
  <c r="C107" i="68"/>
  <c r="C108" i="68"/>
  <c r="C109" i="68"/>
  <c r="C110" i="68"/>
  <c r="C111" i="68"/>
  <c r="C112" i="68"/>
  <c r="C113" i="68"/>
  <c r="C114" i="68"/>
  <c r="C115" i="68"/>
  <c r="C116" i="68"/>
  <c r="C117" i="68"/>
  <c r="C118" i="68"/>
  <c r="C119" i="68"/>
  <c r="C120" i="68"/>
  <c r="C122" i="68"/>
  <c r="C124" i="68"/>
  <c r="C37" i="66"/>
  <c r="D37" i="66" s="1"/>
  <c r="C38" i="66"/>
  <c r="D38" i="66" s="1"/>
  <c r="C39" i="66"/>
  <c r="D39" i="66" s="1"/>
  <c r="C40" i="66"/>
  <c r="D40" i="66" s="1"/>
  <c r="C41" i="66"/>
  <c r="D41" i="66" s="1"/>
  <c r="C42" i="66"/>
  <c r="D42" i="66" s="1"/>
  <c r="C43" i="66"/>
  <c r="D43" i="66" s="1"/>
  <c r="C44" i="66"/>
  <c r="D44" i="66" s="1"/>
  <c r="C45" i="66"/>
  <c r="D45" i="66" s="1"/>
  <c r="C46" i="66"/>
  <c r="D46" i="66" s="1"/>
  <c r="C47" i="66"/>
  <c r="D47" i="66" s="1"/>
  <c r="C48" i="66"/>
  <c r="D48" i="66" s="1"/>
  <c r="C49" i="66"/>
  <c r="D49" i="66" s="1"/>
  <c r="C50" i="66"/>
  <c r="D50" i="66" s="1"/>
  <c r="C51" i="66"/>
  <c r="D51" i="66" s="1"/>
  <c r="C52" i="66"/>
  <c r="D52" i="66" s="1"/>
  <c r="C53" i="66"/>
  <c r="D53" i="66" s="1"/>
  <c r="C54" i="66"/>
  <c r="D54" i="66" s="1"/>
  <c r="C55" i="66"/>
  <c r="D55" i="66" s="1"/>
  <c r="C56" i="66"/>
  <c r="D56" i="66" s="1"/>
  <c r="C57" i="66"/>
  <c r="D57" i="66" s="1"/>
  <c r="C58" i="66"/>
  <c r="D58" i="66" s="1"/>
  <c r="C59" i="66"/>
  <c r="D59" i="66" s="1"/>
  <c r="C60" i="66"/>
  <c r="D60" i="66" s="1"/>
  <c r="C61" i="66"/>
  <c r="D61" i="66" s="1"/>
  <c r="C62" i="66"/>
  <c r="D62" i="66" s="1"/>
  <c r="C63" i="66"/>
  <c r="D63" i="66" s="1"/>
  <c r="C64" i="66"/>
  <c r="D64" i="66" s="1"/>
  <c r="C65" i="66"/>
  <c r="D65" i="66" s="1"/>
  <c r="C66" i="66"/>
  <c r="D66" i="66" s="1"/>
  <c r="C67" i="66"/>
  <c r="D67" i="66" s="1"/>
  <c r="C68" i="66"/>
  <c r="D68" i="66" s="1"/>
  <c r="C69" i="66"/>
  <c r="D69" i="66" s="1"/>
  <c r="C70" i="66"/>
  <c r="D70" i="66" s="1"/>
  <c r="C71" i="66"/>
  <c r="D71" i="66" s="1"/>
  <c r="C72" i="66"/>
  <c r="D72" i="66" s="1"/>
  <c r="C73" i="66"/>
  <c r="D73" i="66" s="1"/>
  <c r="C74" i="66"/>
  <c r="D74" i="66" s="1"/>
  <c r="C75" i="66"/>
  <c r="D75" i="66" s="1"/>
  <c r="C76" i="66"/>
  <c r="D76" i="66" s="1"/>
  <c r="C77" i="66"/>
  <c r="D77" i="66" s="1"/>
  <c r="C78" i="66"/>
  <c r="D78" i="66" s="1"/>
  <c r="C79" i="66"/>
  <c r="D79" i="66" s="1"/>
  <c r="C80" i="66"/>
  <c r="D80" i="66" s="1"/>
  <c r="C81" i="66"/>
  <c r="D81" i="66" s="1"/>
  <c r="C82" i="66"/>
  <c r="D82" i="66" s="1"/>
  <c r="C83" i="66"/>
  <c r="D83" i="66" s="1"/>
  <c r="C84" i="66"/>
  <c r="D84" i="66" s="1"/>
  <c r="C85" i="66"/>
  <c r="D85" i="66" s="1"/>
  <c r="C86" i="66"/>
  <c r="D86" i="66" s="1"/>
  <c r="C87" i="66"/>
  <c r="D87" i="66" s="1"/>
  <c r="C88" i="66"/>
  <c r="D88" i="66" s="1"/>
  <c r="C89" i="66"/>
  <c r="D89" i="66" s="1"/>
  <c r="C90" i="66"/>
  <c r="D90" i="66" s="1"/>
  <c r="C91" i="66"/>
  <c r="D91" i="66" s="1"/>
  <c r="C92" i="66"/>
  <c r="D92" i="66" s="1"/>
  <c r="C93" i="66"/>
  <c r="D93" i="66" s="1"/>
  <c r="C94" i="66"/>
  <c r="D94" i="66" s="1"/>
  <c r="C95" i="66"/>
  <c r="D95" i="66" s="1"/>
  <c r="C96" i="66"/>
  <c r="D96" i="66" s="1"/>
  <c r="C97" i="66"/>
  <c r="D97" i="66" s="1"/>
  <c r="C98" i="66"/>
  <c r="D98" i="66" s="1"/>
  <c r="C99" i="66"/>
  <c r="D99" i="66" s="1"/>
  <c r="C100" i="66"/>
  <c r="D100" i="66" s="1"/>
  <c r="C101" i="66"/>
  <c r="D101" i="66" s="1"/>
  <c r="C102" i="66"/>
  <c r="D102" i="66" s="1"/>
  <c r="C103" i="66"/>
  <c r="D103" i="66" s="1"/>
  <c r="C104" i="66"/>
  <c r="D104" i="66" s="1"/>
  <c r="C105" i="66"/>
  <c r="D105" i="66" s="1"/>
  <c r="C106" i="66"/>
  <c r="D106" i="66" s="1"/>
  <c r="C107" i="66"/>
  <c r="D107" i="66" s="1"/>
  <c r="C108" i="66"/>
  <c r="D108" i="66" s="1"/>
  <c r="C109" i="66"/>
  <c r="D109" i="66" s="1"/>
  <c r="C110" i="66"/>
  <c r="D110" i="66" s="1"/>
  <c r="C111" i="66"/>
  <c r="D111" i="66" s="1"/>
  <c r="C112" i="66"/>
  <c r="D112" i="66" s="1"/>
  <c r="C113" i="66"/>
  <c r="D113" i="66" s="1"/>
  <c r="C114" i="66"/>
  <c r="D114" i="66" s="1"/>
  <c r="C115" i="66"/>
  <c r="D115" i="66" s="1"/>
  <c r="C116" i="66"/>
  <c r="D116" i="66" s="1"/>
  <c r="C117" i="66"/>
  <c r="D117" i="66" s="1"/>
  <c r="C118" i="66"/>
  <c r="D118" i="66" s="1"/>
  <c r="C119" i="66"/>
  <c r="D119" i="66" s="1"/>
  <c r="C120" i="66"/>
  <c r="D120" i="66" s="1"/>
  <c r="C121" i="66"/>
  <c r="D121" i="66" s="1"/>
  <c r="C122" i="66"/>
  <c r="D122" i="66" s="1"/>
  <c r="C123" i="66"/>
  <c r="D123" i="66" s="1"/>
  <c r="C124" i="66"/>
  <c r="D124" i="66" s="1"/>
  <c r="C125" i="66"/>
  <c r="D125" i="66" s="1"/>
  <c r="C126" i="66"/>
  <c r="D126" i="66" s="1"/>
  <c r="C127" i="66"/>
  <c r="D127" i="66" s="1"/>
  <c r="C128" i="66"/>
  <c r="D128" i="66" s="1"/>
  <c r="C129" i="66"/>
  <c r="D129" i="66" s="1"/>
  <c r="C130" i="66"/>
  <c r="D130" i="66" s="1"/>
  <c r="C131" i="66"/>
  <c r="D131" i="66" s="1"/>
  <c r="C132" i="66"/>
  <c r="D132" i="66" s="1"/>
  <c r="C133" i="66"/>
  <c r="D133" i="66" s="1"/>
  <c r="C134" i="66"/>
  <c r="D134" i="66" s="1"/>
  <c r="C135" i="66"/>
  <c r="D135" i="66" s="1"/>
  <c r="C136" i="66"/>
  <c r="D136" i="66" s="1"/>
  <c r="C137" i="66"/>
  <c r="D137" i="66" s="1"/>
  <c r="C138" i="66"/>
  <c r="D138" i="66" s="1"/>
  <c r="C139" i="66"/>
  <c r="D139" i="66" s="1"/>
  <c r="C140" i="66"/>
  <c r="D140" i="66" s="1"/>
  <c r="C141" i="66"/>
  <c r="D141" i="66" s="1"/>
  <c r="C142" i="66"/>
  <c r="D142" i="66" s="1"/>
  <c r="C143" i="66"/>
  <c r="D143" i="66" s="1"/>
  <c r="C144" i="66"/>
  <c r="D144" i="66" s="1"/>
  <c r="C145" i="66"/>
  <c r="D145" i="66" s="1"/>
  <c r="C146" i="66"/>
  <c r="D146" i="66" s="1"/>
  <c r="C147" i="66"/>
  <c r="D147" i="66" s="1"/>
  <c r="C148" i="66"/>
  <c r="D148" i="66" s="1"/>
  <c r="C149" i="66"/>
  <c r="D149" i="66" s="1"/>
  <c r="C150" i="66"/>
  <c r="D150" i="66" s="1"/>
  <c r="C151" i="66"/>
  <c r="D151" i="66" s="1"/>
  <c r="C152" i="66"/>
  <c r="D152" i="66" s="1"/>
  <c r="C153" i="66"/>
  <c r="D153" i="66" s="1"/>
  <c r="C154" i="66"/>
  <c r="D154" i="66" s="1"/>
  <c r="C155" i="66"/>
  <c r="D155" i="66" s="1"/>
  <c r="C156" i="66"/>
  <c r="D156" i="66" s="1"/>
  <c r="C157" i="66"/>
  <c r="D157" i="66" s="1"/>
  <c r="C158" i="66"/>
  <c r="D158" i="66" s="1"/>
  <c r="C159" i="66"/>
  <c r="D159" i="66" s="1"/>
  <c r="C160" i="66"/>
  <c r="D160" i="66" s="1"/>
  <c r="C161" i="66"/>
  <c r="D161" i="66" s="1"/>
  <c r="C162" i="66"/>
  <c r="D162" i="66" s="1"/>
  <c r="C163" i="66"/>
  <c r="D163" i="66" s="1"/>
  <c r="C164" i="66"/>
  <c r="D164" i="66" s="1"/>
  <c r="C165" i="66"/>
  <c r="D165" i="66" s="1"/>
  <c r="C166" i="66"/>
  <c r="D166" i="66" s="1"/>
  <c r="C167" i="66"/>
  <c r="D167" i="66" s="1"/>
  <c r="C168" i="66"/>
  <c r="D168" i="66" s="1"/>
  <c r="C169" i="66"/>
  <c r="D169" i="66" s="1"/>
  <c r="C170" i="66"/>
  <c r="D170" i="66" s="1"/>
  <c r="C171" i="66"/>
  <c r="D171" i="66" s="1"/>
  <c r="C172" i="66"/>
  <c r="D172" i="66" s="1"/>
  <c r="C173" i="66"/>
  <c r="D173" i="66" s="1"/>
  <c r="C174" i="66"/>
  <c r="D174" i="66" s="1"/>
  <c r="C175" i="66"/>
  <c r="D175" i="66" s="1"/>
  <c r="C176" i="66"/>
  <c r="D176" i="66" s="1"/>
  <c r="C177" i="66"/>
  <c r="D177" i="66" s="1"/>
  <c r="C178" i="66"/>
  <c r="D178" i="66" s="1"/>
  <c r="C179" i="66"/>
  <c r="D179" i="66" s="1"/>
  <c r="C180" i="66"/>
  <c r="D180" i="66" s="1"/>
  <c r="C181" i="66"/>
  <c r="D181" i="66" s="1"/>
  <c r="C182" i="66"/>
  <c r="D182" i="66" s="1"/>
  <c r="C183" i="66"/>
  <c r="D183" i="66" s="1"/>
  <c r="C184" i="66"/>
  <c r="D184" i="66" s="1"/>
  <c r="C185" i="66"/>
  <c r="D185" i="66" s="1"/>
  <c r="C186" i="66"/>
  <c r="D186" i="66" s="1"/>
  <c r="C187" i="66"/>
  <c r="D187" i="66" s="1"/>
  <c r="C188" i="66"/>
  <c r="D188" i="66" s="1"/>
  <c r="C189" i="66"/>
  <c r="D189" i="66" s="1"/>
  <c r="C190" i="66"/>
  <c r="D190" i="66" s="1"/>
  <c r="C191" i="66"/>
  <c r="D191" i="66" s="1"/>
  <c r="C192" i="66"/>
  <c r="D192" i="66" s="1"/>
  <c r="C193" i="66"/>
  <c r="D193" i="66" s="1"/>
  <c r="C194" i="66"/>
  <c r="D194" i="66" s="1"/>
  <c r="C195" i="66"/>
  <c r="D195" i="66" s="1"/>
  <c r="C196" i="66"/>
  <c r="D196" i="66" s="1"/>
  <c r="C197" i="66"/>
  <c r="D197" i="66" s="1"/>
  <c r="C198" i="66"/>
  <c r="D198" i="66" s="1"/>
  <c r="C199" i="66"/>
  <c r="D199" i="66" s="1"/>
  <c r="C200" i="66"/>
  <c r="D200" i="66" s="1"/>
  <c r="C201" i="66"/>
  <c r="D201" i="66" s="1"/>
  <c r="C202" i="66"/>
  <c r="D202" i="66" s="1"/>
  <c r="C203" i="66"/>
  <c r="D203" i="66" s="1"/>
  <c r="C204" i="66"/>
  <c r="D204" i="66" s="1"/>
  <c r="C205" i="66"/>
  <c r="D205" i="66" s="1"/>
  <c r="C206" i="66"/>
  <c r="D206" i="66" s="1"/>
  <c r="C207" i="66"/>
  <c r="D207" i="66" s="1"/>
  <c r="C208" i="66"/>
  <c r="D208" i="66" s="1"/>
  <c r="C209" i="66"/>
  <c r="D209" i="66" s="1"/>
  <c r="C210" i="66"/>
  <c r="D210" i="66" s="1"/>
  <c r="C211" i="66"/>
  <c r="D211" i="66" s="1"/>
  <c r="C212" i="66"/>
  <c r="D212" i="66" s="1"/>
  <c r="C213" i="66"/>
  <c r="D213" i="66" s="1"/>
  <c r="C214" i="66"/>
  <c r="D214" i="66" s="1"/>
  <c r="C215" i="66"/>
  <c r="D215" i="66" s="1"/>
  <c r="C216" i="66"/>
  <c r="D216" i="66" s="1"/>
  <c r="C217" i="66"/>
  <c r="D217" i="66" s="1"/>
  <c r="C218" i="66"/>
  <c r="D218" i="66" s="1"/>
  <c r="C219" i="66"/>
  <c r="D219" i="66" s="1"/>
  <c r="C220" i="66"/>
  <c r="D220" i="66" s="1"/>
  <c r="C221" i="66"/>
  <c r="D221" i="66" s="1"/>
  <c r="C222" i="66"/>
  <c r="D222" i="66" s="1"/>
  <c r="C223" i="66"/>
  <c r="D223" i="66" s="1"/>
  <c r="C224" i="66"/>
  <c r="D224" i="66" s="1"/>
  <c r="C225" i="66"/>
  <c r="D225" i="66" s="1"/>
  <c r="C226" i="66"/>
  <c r="D226" i="66" s="1"/>
  <c r="C227" i="66"/>
  <c r="D227" i="66" s="1"/>
  <c r="C228" i="66"/>
  <c r="D228" i="66" s="1"/>
  <c r="C229" i="66"/>
  <c r="D229" i="66" s="1"/>
  <c r="C230" i="66"/>
  <c r="D230" i="66" s="1"/>
  <c r="C231" i="66"/>
  <c r="D231" i="66" s="1"/>
  <c r="C232" i="66"/>
  <c r="D232" i="66" s="1"/>
  <c r="C233" i="66"/>
  <c r="D233" i="66" s="1"/>
  <c r="C234" i="66"/>
  <c r="D234" i="66" s="1"/>
  <c r="C235" i="66"/>
  <c r="D235" i="66" s="1"/>
  <c r="C236" i="66"/>
  <c r="D236" i="66" s="1"/>
  <c r="C237" i="66"/>
  <c r="D237" i="66" s="1"/>
  <c r="C238" i="66"/>
  <c r="D238" i="66" s="1"/>
  <c r="C239" i="66"/>
  <c r="D239" i="66" s="1"/>
  <c r="C240" i="66"/>
  <c r="D240" i="66" s="1"/>
  <c r="C241" i="66"/>
  <c r="D241" i="66" s="1"/>
  <c r="C242" i="66"/>
  <c r="D242" i="66" s="1"/>
  <c r="C243" i="66"/>
  <c r="D243" i="66" s="1"/>
  <c r="C244" i="66"/>
  <c r="D244" i="66" s="1"/>
  <c r="C245" i="66"/>
  <c r="D245" i="66" s="1"/>
  <c r="C246" i="66"/>
  <c r="D246" i="66" s="1"/>
  <c r="C247" i="66"/>
  <c r="D247" i="66" s="1"/>
  <c r="C248" i="66"/>
  <c r="D248" i="66" s="1"/>
  <c r="C249" i="66"/>
  <c r="D249" i="66" s="1"/>
  <c r="C250" i="66"/>
  <c r="D250" i="66" s="1"/>
  <c r="C251" i="66"/>
  <c r="D251" i="66" s="1"/>
  <c r="C252" i="66"/>
  <c r="D252" i="66" s="1"/>
  <c r="C253" i="66"/>
  <c r="D253" i="66" s="1"/>
  <c r="C254" i="66"/>
  <c r="D254" i="66" s="1"/>
  <c r="C255" i="66"/>
  <c r="D255" i="66" s="1"/>
  <c r="C256" i="66"/>
  <c r="D256" i="66" s="1"/>
  <c r="C257" i="66"/>
  <c r="D257" i="66" s="1"/>
  <c r="C258" i="66"/>
  <c r="D258" i="66" s="1"/>
  <c r="C259" i="66"/>
  <c r="D259" i="66" s="1"/>
  <c r="C260" i="66"/>
  <c r="D260" i="66" s="1"/>
  <c r="C261" i="66"/>
  <c r="D261" i="66" s="1"/>
  <c r="C262" i="66"/>
  <c r="D262" i="66" s="1"/>
  <c r="C263" i="66"/>
  <c r="D263" i="66" s="1"/>
  <c r="C264" i="66"/>
  <c r="D264" i="66" s="1"/>
  <c r="C265" i="66"/>
  <c r="D265" i="66" s="1"/>
  <c r="C266" i="66"/>
  <c r="D266" i="66" s="1"/>
  <c r="C267" i="66"/>
  <c r="D267" i="66" s="1"/>
  <c r="C268" i="66"/>
  <c r="D268" i="66" s="1"/>
  <c r="C269" i="66"/>
  <c r="D269" i="66" s="1"/>
  <c r="C270" i="66"/>
  <c r="D270" i="66" s="1"/>
  <c r="C271" i="66"/>
  <c r="D271" i="66" s="1"/>
  <c r="C272" i="66"/>
  <c r="D272" i="66" s="1"/>
  <c r="C273" i="66"/>
  <c r="D273" i="66" s="1"/>
  <c r="C274" i="66"/>
  <c r="D274" i="66" s="1"/>
  <c r="C275" i="66"/>
  <c r="D275" i="66" s="1"/>
  <c r="C276" i="66"/>
  <c r="D276" i="66" s="1"/>
  <c r="C277" i="66"/>
  <c r="D277" i="66" s="1"/>
  <c r="C278" i="66"/>
  <c r="D278" i="66" s="1"/>
  <c r="C279" i="66"/>
  <c r="D279" i="66" s="1"/>
  <c r="C280" i="66"/>
  <c r="D280" i="66" s="1"/>
  <c r="C281" i="66"/>
  <c r="D281" i="66" s="1"/>
  <c r="C282" i="66"/>
  <c r="D282" i="66" s="1"/>
  <c r="C283" i="66"/>
  <c r="D283" i="66" s="1"/>
  <c r="C284" i="66"/>
  <c r="D284" i="66" s="1"/>
  <c r="C285" i="66"/>
  <c r="D285" i="66" s="1"/>
  <c r="C286" i="66"/>
  <c r="D286" i="66" s="1"/>
  <c r="C287" i="66"/>
  <c r="D287" i="66" s="1"/>
  <c r="C288" i="66"/>
  <c r="D288" i="66" s="1"/>
  <c r="C289" i="66"/>
  <c r="D289" i="66" s="1"/>
  <c r="C290" i="66"/>
  <c r="D290" i="66" s="1"/>
  <c r="C291" i="66"/>
  <c r="D291" i="66" s="1"/>
  <c r="C292" i="66"/>
  <c r="D292" i="66" s="1"/>
  <c r="C293" i="66"/>
  <c r="D293" i="66" s="1"/>
  <c r="C294" i="66"/>
  <c r="D294" i="66" s="1"/>
  <c r="C295" i="66"/>
  <c r="D295" i="66" s="1"/>
  <c r="C296" i="66"/>
  <c r="D296" i="66" s="1"/>
  <c r="C297" i="66"/>
  <c r="D297" i="66" s="1"/>
  <c r="C298" i="66"/>
  <c r="D298" i="66" s="1"/>
  <c r="C299" i="66"/>
  <c r="D299" i="66" s="1"/>
  <c r="C300" i="66"/>
  <c r="D300" i="66" s="1"/>
  <c r="C301" i="66"/>
  <c r="D301" i="66" s="1"/>
  <c r="C302" i="66"/>
  <c r="D302" i="66" s="1"/>
  <c r="C303" i="66"/>
  <c r="D303" i="66" s="1"/>
  <c r="C304" i="66"/>
  <c r="D304" i="66" s="1"/>
  <c r="C305" i="66"/>
  <c r="D305" i="66" s="1"/>
  <c r="C306" i="66"/>
  <c r="D306" i="66" s="1"/>
  <c r="C307" i="66"/>
  <c r="D307" i="66" s="1"/>
  <c r="C308" i="66"/>
  <c r="D308" i="66" s="1"/>
  <c r="C309" i="66"/>
  <c r="D309" i="66" s="1"/>
  <c r="C310" i="66"/>
  <c r="D310" i="66" s="1"/>
  <c r="C311" i="66"/>
  <c r="D311" i="66" s="1"/>
  <c r="C312" i="66"/>
  <c r="D312" i="66" s="1"/>
  <c r="C313" i="66"/>
  <c r="D313" i="66" s="1"/>
  <c r="C314" i="66"/>
  <c r="D314" i="66" s="1"/>
  <c r="C315" i="66"/>
  <c r="D315" i="66" s="1"/>
  <c r="C316" i="66"/>
  <c r="D316" i="66" s="1"/>
  <c r="C317" i="66"/>
  <c r="D317" i="66" s="1"/>
  <c r="C318" i="66"/>
  <c r="D318" i="66" s="1"/>
  <c r="C319" i="66"/>
  <c r="D319" i="66" s="1"/>
  <c r="C320" i="66"/>
  <c r="D320" i="66" s="1"/>
  <c r="C321" i="66"/>
  <c r="D321" i="66" s="1"/>
  <c r="C322" i="66"/>
  <c r="D322" i="66" s="1"/>
  <c r="C323" i="66"/>
  <c r="D323" i="66" s="1"/>
  <c r="C324" i="66"/>
  <c r="D324" i="66" s="1"/>
  <c r="C325" i="66"/>
  <c r="D325" i="66" s="1"/>
  <c r="C326" i="66"/>
  <c r="D326" i="66" s="1"/>
  <c r="C327" i="66"/>
  <c r="D327" i="66" s="1"/>
  <c r="C328" i="66"/>
  <c r="D328" i="66" s="1"/>
  <c r="C329" i="66"/>
  <c r="D329" i="66" s="1"/>
  <c r="C330" i="66"/>
  <c r="D330" i="66" s="1"/>
  <c r="C331" i="66"/>
  <c r="D331" i="66" s="1"/>
  <c r="C332" i="66"/>
  <c r="D332" i="66" s="1"/>
  <c r="C333" i="66"/>
  <c r="D333" i="66" s="1"/>
  <c r="C334" i="66"/>
  <c r="D334" i="66" s="1"/>
  <c r="C335" i="66"/>
  <c r="D335" i="66" s="1"/>
  <c r="C336" i="66"/>
  <c r="D336" i="66" s="1"/>
  <c r="C337" i="66"/>
  <c r="D337" i="66" s="1"/>
  <c r="C338" i="66"/>
  <c r="D338" i="66" s="1"/>
  <c r="C339" i="66"/>
  <c r="D339" i="66" s="1"/>
  <c r="C340" i="66"/>
  <c r="D340" i="66" s="1"/>
  <c r="C341" i="66"/>
  <c r="D341" i="66" s="1"/>
  <c r="C342" i="66"/>
  <c r="D342" i="66" s="1"/>
  <c r="C343" i="66"/>
  <c r="D343" i="66" s="1"/>
  <c r="C344" i="66"/>
  <c r="D344" i="66" s="1"/>
  <c r="C345" i="66"/>
  <c r="D345" i="66" s="1"/>
  <c r="C346" i="66"/>
  <c r="D346" i="66" s="1"/>
  <c r="C347" i="66"/>
  <c r="D347" i="66" s="1"/>
  <c r="C348" i="66"/>
  <c r="D348" i="66" s="1"/>
  <c r="C349" i="66"/>
  <c r="D349" i="66" s="1"/>
  <c r="C350" i="66"/>
  <c r="D350" i="66" s="1"/>
  <c r="C351" i="66"/>
  <c r="D351" i="66" s="1"/>
  <c r="C352" i="66"/>
  <c r="D352" i="66" s="1"/>
  <c r="C353" i="66"/>
  <c r="D353" i="66" s="1"/>
  <c r="C354" i="66"/>
  <c r="D354" i="66" s="1"/>
  <c r="C355" i="66"/>
  <c r="D355" i="66" s="1"/>
  <c r="C356" i="66"/>
  <c r="D356" i="66" s="1"/>
  <c r="C357" i="66"/>
  <c r="D357" i="66" s="1"/>
  <c r="C358" i="66"/>
  <c r="D358" i="66" s="1"/>
  <c r="C359" i="66"/>
  <c r="D359" i="66" s="1"/>
  <c r="C360" i="66"/>
  <c r="D360" i="66" s="1"/>
  <c r="C361" i="66"/>
  <c r="D361" i="66" s="1"/>
  <c r="C362" i="66"/>
  <c r="D362" i="66" s="1"/>
  <c r="C363" i="66"/>
  <c r="D363" i="66" s="1"/>
  <c r="C364" i="66"/>
  <c r="D364" i="66" s="1"/>
  <c r="C365" i="66"/>
  <c r="D365" i="66" s="1"/>
  <c r="C366" i="66"/>
  <c r="D366" i="66" s="1"/>
  <c r="C367" i="66"/>
  <c r="D367" i="66" s="1"/>
  <c r="C368" i="66"/>
  <c r="D368" i="66" s="1"/>
  <c r="C369" i="66"/>
  <c r="D369" i="66" s="1"/>
  <c r="C370" i="66"/>
  <c r="D370" i="66" s="1"/>
  <c r="C371" i="66"/>
  <c r="D371" i="66" s="1"/>
  <c r="C372" i="66"/>
  <c r="D372" i="66" s="1"/>
  <c r="C373" i="66"/>
  <c r="D373" i="66" s="1"/>
  <c r="C374" i="66"/>
  <c r="D374" i="66" s="1"/>
  <c r="C375" i="66"/>
  <c r="D375" i="66" s="1"/>
  <c r="C376" i="66"/>
  <c r="D376" i="66" s="1"/>
  <c r="C377" i="66"/>
  <c r="D377" i="66" s="1"/>
  <c r="C378" i="66"/>
  <c r="D378" i="66" s="1"/>
  <c r="C379" i="66"/>
  <c r="D379" i="66" s="1"/>
  <c r="C380" i="66"/>
  <c r="D380" i="66" s="1"/>
  <c r="C381" i="66"/>
  <c r="D381" i="66" s="1"/>
  <c r="C382" i="66"/>
  <c r="D382" i="66" s="1"/>
  <c r="C383" i="66"/>
  <c r="D383" i="66" s="1"/>
  <c r="C384" i="66"/>
  <c r="D384" i="66" s="1"/>
  <c r="C2" i="66"/>
  <c r="D2" i="66" s="1"/>
  <c r="C3" i="66"/>
  <c r="D3" i="66" s="1"/>
  <c r="C4" i="66"/>
  <c r="D4" i="66" s="1"/>
  <c r="C5" i="66"/>
  <c r="D5" i="66" s="1"/>
  <c r="C6" i="66"/>
  <c r="D6" i="66" s="1"/>
  <c r="C7" i="66"/>
  <c r="D7" i="66" s="1"/>
  <c r="C8" i="66"/>
  <c r="D8" i="66" s="1"/>
  <c r="C9" i="66"/>
  <c r="D9" i="66" s="1"/>
  <c r="C10" i="66"/>
  <c r="D10" i="66" s="1"/>
  <c r="C11" i="66"/>
  <c r="D11" i="66" s="1"/>
  <c r="C12" i="66"/>
  <c r="D12" i="66" s="1"/>
  <c r="C13" i="66"/>
  <c r="D13" i="66" s="1"/>
  <c r="C14" i="66"/>
  <c r="D14" i="66" s="1"/>
  <c r="C15" i="66"/>
  <c r="D15" i="66" s="1"/>
  <c r="C16" i="66"/>
  <c r="D16" i="66" s="1"/>
  <c r="C17" i="66"/>
  <c r="D17" i="66" s="1"/>
  <c r="C18" i="66"/>
  <c r="D18" i="66" s="1"/>
  <c r="C19" i="66"/>
  <c r="D19" i="66" s="1"/>
  <c r="C20" i="66"/>
  <c r="D20" i="66" s="1"/>
  <c r="C21" i="66"/>
  <c r="D21" i="66" s="1"/>
  <c r="C22" i="66"/>
  <c r="D22" i="66" s="1"/>
  <c r="C23" i="66"/>
  <c r="D23" i="66" s="1"/>
  <c r="C24" i="66"/>
  <c r="D24" i="66" s="1"/>
  <c r="C25" i="66"/>
  <c r="D25" i="66" s="1"/>
  <c r="C26" i="66"/>
  <c r="D26" i="66" s="1"/>
  <c r="C27" i="66"/>
  <c r="D27" i="66" s="1"/>
  <c r="C28" i="66"/>
  <c r="D28" i="66" s="1"/>
  <c r="C29" i="66"/>
  <c r="D29" i="66" s="1"/>
  <c r="C30" i="66"/>
  <c r="D30" i="66" s="1"/>
  <c r="C31" i="66"/>
  <c r="D31" i="66" s="1"/>
  <c r="C32" i="66"/>
  <c r="D32" i="66" s="1"/>
  <c r="C33" i="66"/>
  <c r="D33" i="66" s="1"/>
  <c r="C34" i="66"/>
  <c r="D34" i="66" s="1"/>
  <c r="C35" i="66"/>
  <c r="D35" i="66" s="1"/>
  <c r="C36" i="66"/>
  <c r="D36" i="66" s="1"/>
  <c r="J34" i="6"/>
  <c r="J32" i="6"/>
  <c r="J31" i="6"/>
  <c r="N10" i="63" l="1"/>
  <c r="O10" i="63"/>
  <c r="P10" i="63"/>
  <c r="Q10" i="63"/>
  <c r="R10" i="63"/>
  <c r="M10" i="63"/>
  <c r="R9" i="63"/>
  <c r="Q9" i="63"/>
  <c r="P9" i="63"/>
  <c r="O9" i="63"/>
  <c r="N9" i="63"/>
  <c r="M9" i="63"/>
  <c r="B3" i="66"/>
  <c r="B4" i="66"/>
  <c r="B5" i="66"/>
  <c r="F5" i="66" s="1"/>
  <c r="B6" i="66"/>
  <c r="B7" i="66"/>
  <c r="B8" i="66"/>
  <c r="B9" i="66"/>
  <c r="B10" i="66"/>
  <c r="B11" i="66"/>
  <c r="B12" i="66"/>
  <c r="B13" i="66"/>
  <c r="F13" i="66" s="1"/>
  <c r="B14" i="66"/>
  <c r="F14" i="66" s="1"/>
  <c r="B15" i="66"/>
  <c r="F15" i="66" s="1"/>
  <c r="B16" i="66"/>
  <c r="B17" i="66"/>
  <c r="F17" i="66" s="1"/>
  <c r="B18" i="66"/>
  <c r="B19" i="66"/>
  <c r="B20" i="66"/>
  <c r="B21" i="66"/>
  <c r="F21" i="66" s="1"/>
  <c r="B22" i="66"/>
  <c r="F22" i="66" s="1"/>
  <c r="B23" i="66"/>
  <c r="B24" i="66"/>
  <c r="B25" i="66"/>
  <c r="B26" i="66"/>
  <c r="B27" i="66"/>
  <c r="B28" i="66"/>
  <c r="B29" i="66"/>
  <c r="B30" i="66"/>
  <c r="F30" i="66" s="1"/>
  <c r="B31" i="66"/>
  <c r="B32" i="66"/>
  <c r="B33" i="66"/>
  <c r="F33" i="66" s="1"/>
  <c r="B34" i="66"/>
  <c r="B35" i="66"/>
  <c r="F35" i="66" s="1"/>
  <c r="B36" i="66"/>
  <c r="F36" i="66" s="1"/>
  <c r="B37" i="66"/>
  <c r="F37" i="66" s="1"/>
  <c r="B38" i="66"/>
  <c r="F38" i="66" s="1"/>
  <c r="B39" i="66"/>
  <c r="B40" i="66"/>
  <c r="B41" i="66"/>
  <c r="B42" i="66"/>
  <c r="B43" i="66"/>
  <c r="B44" i="66"/>
  <c r="B45" i="66"/>
  <c r="F45" i="66" s="1"/>
  <c r="B46" i="66"/>
  <c r="B47" i="66"/>
  <c r="F47" i="66" s="1"/>
  <c r="B48" i="66"/>
  <c r="B49" i="66"/>
  <c r="B50" i="66"/>
  <c r="B51" i="66"/>
  <c r="B52" i="66"/>
  <c r="B53" i="66"/>
  <c r="F53" i="66" s="1"/>
  <c r="B54" i="66"/>
  <c r="F54" i="66" s="1"/>
  <c r="B55" i="66"/>
  <c r="F55" i="66" s="1"/>
  <c r="B56" i="66"/>
  <c r="B57" i="66"/>
  <c r="B58" i="66"/>
  <c r="B59" i="66"/>
  <c r="B60" i="66"/>
  <c r="B61" i="66"/>
  <c r="F61" i="66" s="1"/>
  <c r="B62" i="66"/>
  <c r="F62" i="66" s="1"/>
  <c r="B63" i="66"/>
  <c r="F63" i="66" s="1"/>
  <c r="B64" i="66"/>
  <c r="B65" i="66"/>
  <c r="B66" i="66"/>
  <c r="B67" i="66"/>
  <c r="B68" i="66"/>
  <c r="B69" i="66"/>
  <c r="F69" i="66" s="1"/>
  <c r="B70" i="66"/>
  <c r="F70" i="66" s="1"/>
  <c r="B71" i="66"/>
  <c r="F71" i="66" s="1"/>
  <c r="B72" i="66"/>
  <c r="B73" i="66"/>
  <c r="B74" i="66"/>
  <c r="B75" i="66"/>
  <c r="B76" i="66"/>
  <c r="B77" i="66"/>
  <c r="F77" i="66" s="1"/>
  <c r="B78" i="66"/>
  <c r="F78" i="66" s="1"/>
  <c r="B79" i="66"/>
  <c r="F79" i="66" s="1"/>
  <c r="B80" i="66"/>
  <c r="B81" i="66"/>
  <c r="B82" i="66"/>
  <c r="B83" i="66"/>
  <c r="B84" i="66"/>
  <c r="B85" i="66"/>
  <c r="F85" i="66" s="1"/>
  <c r="B86" i="66"/>
  <c r="F86" i="66" s="1"/>
  <c r="B87" i="66"/>
  <c r="B88" i="66"/>
  <c r="B89" i="66"/>
  <c r="B90" i="66"/>
  <c r="B91" i="66"/>
  <c r="B92" i="66"/>
  <c r="B93" i="66"/>
  <c r="F93" i="66" s="1"/>
  <c r="B94" i="66"/>
  <c r="F94" i="66" s="1"/>
  <c r="B95" i="66"/>
  <c r="F95" i="66" s="1"/>
  <c r="B96" i="66"/>
  <c r="B97" i="66"/>
  <c r="B98" i="66"/>
  <c r="B99" i="66"/>
  <c r="F99" i="66" s="1"/>
  <c r="B100" i="66"/>
  <c r="B101" i="66"/>
  <c r="F101" i="66" s="1"/>
  <c r="B102" i="66"/>
  <c r="F102" i="66" s="1"/>
  <c r="B103" i="66"/>
  <c r="F103" i="66" s="1"/>
  <c r="B104" i="66"/>
  <c r="B105" i="66"/>
  <c r="B106" i="66"/>
  <c r="B107" i="66"/>
  <c r="B108" i="66"/>
  <c r="B109" i="66"/>
  <c r="F109" i="66" s="1"/>
  <c r="B110" i="66"/>
  <c r="F110" i="66" s="1"/>
  <c r="B111" i="66"/>
  <c r="F111" i="66" s="1"/>
  <c r="B112" i="66"/>
  <c r="B113" i="66"/>
  <c r="B114" i="66"/>
  <c r="B115" i="66"/>
  <c r="B116" i="66"/>
  <c r="B117" i="66"/>
  <c r="F117" i="66" s="1"/>
  <c r="B118" i="66"/>
  <c r="F118" i="66" s="1"/>
  <c r="B119" i="66"/>
  <c r="F119" i="66" s="1"/>
  <c r="B120" i="66"/>
  <c r="B121" i="66"/>
  <c r="B122" i="66"/>
  <c r="B123" i="66"/>
  <c r="B124" i="66"/>
  <c r="B125" i="66"/>
  <c r="F125" i="66" s="1"/>
  <c r="B126" i="66"/>
  <c r="F126" i="66" s="1"/>
  <c r="B127" i="66"/>
  <c r="B128" i="66"/>
  <c r="B129" i="66"/>
  <c r="B130" i="66"/>
  <c r="B131" i="66"/>
  <c r="B132" i="66"/>
  <c r="B133" i="66"/>
  <c r="F133" i="66" s="1"/>
  <c r="B134" i="66"/>
  <c r="F134" i="66" s="1"/>
  <c r="B135" i="66"/>
  <c r="B136" i="66"/>
  <c r="B137" i="66"/>
  <c r="B138" i="66"/>
  <c r="B139" i="66"/>
  <c r="B140" i="66"/>
  <c r="B141" i="66"/>
  <c r="F141" i="66" s="1"/>
  <c r="B142" i="66"/>
  <c r="F142" i="66" s="1"/>
  <c r="B143" i="66"/>
  <c r="F143" i="66" s="1"/>
  <c r="B144" i="66"/>
  <c r="B145" i="66"/>
  <c r="B146" i="66"/>
  <c r="B147" i="66"/>
  <c r="B148" i="66"/>
  <c r="B149" i="66"/>
  <c r="F149" i="66" s="1"/>
  <c r="B150" i="66"/>
  <c r="F150" i="66" s="1"/>
  <c r="B151" i="66"/>
  <c r="B152" i="66"/>
  <c r="B153" i="66"/>
  <c r="B154" i="66"/>
  <c r="B155" i="66"/>
  <c r="B156" i="66"/>
  <c r="B157" i="66"/>
  <c r="F157" i="66" s="1"/>
  <c r="B158" i="66"/>
  <c r="F158" i="66" s="1"/>
  <c r="B159" i="66"/>
  <c r="F159" i="66" s="1"/>
  <c r="B160" i="66"/>
  <c r="B161" i="66"/>
  <c r="B162" i="66"/>
  <c r="B163" i="66"/>
  <c r="B164" i="66"/>
  <c r="B165" i="66"/>
  <c r="F165" i="66" s="1"/>
  <c r="B166" i="66"/>
  <c r="F166" i="66" s="1"/>
  <c r="B167" i="66"/>
  <c r="F167" i="66" s="1"/>
  <c r="B168" i="66"/>
  <c r="B169" i="66"/>
  <c r="B170" i="66"/>
  <c r="B171" i="66"/>
  <c r="B172" i="66"/>
  <c r="B173" i="66"/>
  <c r="F173" i="66" s="1"/>
  <c r="B174" i="66"/>
  <c r="F174" i="66" s="1"/>
  <c r="B175" i="66"/>
  <c r="B176" i="66"/>
  <c r="B177" i="66"/>
  <c r="B178" i="66"/>
  <c r="B179" i="66"/>
  <c r="F179" i="66" s="1"/>
  <c r="B180" i="66"/>
  <c r="B181" i="66"/>
  <c r="F181" i="66" s="1"/>
  <c r="B182" i="66"/>
  <c r="B183" i="66"/>
  <c r="F183" i="66" s="1"/>
  <c r="B184" i="66"/>
  <c r="B185" i="66"/>
  <c r="B186" i="66"/>
  <c r="B187" i="66"/>
  <c r="B188" i="66"/>
  <c r="B189" i="66"/>
  <c r="F189" i="66" s="1"/>
  <c r="B190" i="66"/>
  <c r="F190" i="66" s="1"/>
  <c r="B191" i="66"/>
  <c r="F191" i="66" s="1"/>
  <c r="B192" i="66"/>
  <c r="B193" i="66"/>
  <c r="B194" i="66"/>
  <c r="B195" i="66"/>
  <c r="B196" i="66"/>
  <c r="B197" i="66"/>
  <c r="F197" i="66" s="1"/>
  <c r="B198" i="66"/>
  <c r="F198" i="66" s="1"/>
  <c r="B199" i="66"/>
  <c r="F199" i="66" s="1"/>
  <c r="B200" i="66"/>
  <c r="B201" i="66"/>
  <c r="B202" i="66"/>
  <c r="B203" i="66"/>
  <c r="B204" i="66"/>
  <c r="F204" i="66" s="1"/>
  <c r="B205" i="66"/>
  <c r="F205" i="66" s="1"/>
  <c r="B206" i="66"/>
  <c r="F206" i="66" s="1"/>
  <c r="B207" i="66"/>
  <c r="F207" i="66" s="1"/>
  <c r="B208" i="66"/>
  <c r="B209" i="66"/>
  <c r="B210" i="66"/>
  <c r="B211" i="66"/>
  <c r="B212" i="66"/>
  <c r="B213" i="66"/>
  <c r="F213" i="66" s="1"/>
  <c r="B214" i="66"/>
  <c r="F214" i="66" s="1"/>
  <c r="B215" i="66"/>
  <c r="B216" i="66"/>
  <c r="B217" i="66"/>
  <c r="B218" i="66"/>
  <c r="B219" i="66"/>
  <c r="B220" i="66"/>
  <c r="B221" i="66"/>
  <c r="F221" i="66" s="1"/>
  <c r="B222" i="66"/>
  <c r="F222" i="66" s="1"/>
  <c r="B223" i="66"/>
  <c r="F223" i="66" s="1"/>
  <c r="B224" i="66"/>
  <c r="B225" i="66"/>
  <c r="B226" i="66"/>
  <c r="B227" i="66"/>
  <c r="B228" i="66"/>
  <c r="B229" i="66"/>
  <c r="F229" i="66" s="1"/>
  <c r="B230" i="66"/>
  <c r="F230" i="66" s="1"/>
  <c r="B231" i="66"/>
  <c r="F231" i="66" s="1"/>
  <c r="B232" i="66"/>
  <c r="B233" i="66"/>
  <c r="B234" i="66"/>
  <c r="B235" i="66"/>
  <c r="B236" i="66"/>
  <c r="B237" i="66"/>
  <c r="F237" i="66" s="1"/>
  <c r="B238" i="66"/>
  <c r="F238" i="66" s="1"/>
  <c r="B239" i="66"/>
  <c r="B240" i="66"/>
  <c r="B241" i="66"/>
  <c r="B242" i="66"/>
  <c r="B243" i="66"/>
  <c r="B244" i="66"/>
  <c r="B245" i="66"/>
  <c r="F245" i="66" s="1"/>
  <c r="B246" i="66"/>
  <c r="F246" i="66" s="1"/>
  <c r="B247" i="66"/>
  <c r="F247" i="66" s="1"/>
  <c r="B248" i="66"/>
  <c r="B249" i="66"/>
  <c r="B250" i="66"/>
  <c r="B251" i="66"/>
  <c r="B252" i="66"/>
  <c r="B253" i="66"/>
  <c r="F253" i="66" s="1"/>
  <c r="B254" i="66"/>
  <c r="F254" i="66" s="1"/>
  <c r="B255" i="66"/>
  <c r="B256" i="66"/>
  <c r="B257" i="66"/>
  <c r="B258" i="66"/>
  <c r="B259" i="66"/>
  <c r="B260" i="66"/>
  <c r="B261" i="66"/>
  <c r="F261" i="66" s="1"/>
  <c r="B262" i="66"/>
  <c r="B263" i="66"/>
  <c r="B264" i="66"/>
  <c r="F264" i="66" s="1"/>
  <c r="B265" i="66"/>
  <c r="B266" i="66"/>
  <c r="B267" i="66"/>
  <c r="B268" i="66"/>
  <c r="B269" i="66"/>
  <c r="F269" i="66" s="1"/>
  <c r="B270" i="66"/>
  <c r="F270" i="66" s="1"/>
  <c r="B271" i="66"/>
  <c r="F271" i="66" s="1"/>
  <c r="B272" i="66"/>
  <c r="F272" i="66" s="1"/>
  <c r="B273" i="66"/>
  <c r="B274" i="66"/>
  <c r="B275" i="66"/>
  <c r="B276" i="66"/>
  <c r="B277" i="66"/>
  <c r="F277" i="66" s="1"/>
  <c r="B278" i="66"/>
  <c r="F278" i="66" s="1"/>
  <c r="B279" i="66"/>
  <c r="F279" i="66" s="1"/>
  <c r="B280" i="66"/>
  <c r="F280" i="66" s="1"/>
  <c r="B281" i="66"/>
  <c r="B282" i="66"/>
  <c r="B283" i="66"/>
  <c r="B284" i="66"/>
  <c r="B285" i="66"/>
  <c r="F285" i="66" s="1"/>
  <c r="B286" i="66"/>
  <c r="F286" i="66" s="1"/>
  <c r="B287" i="66"/>
  <c r="F287" i="66" s="1"/>
  <c r="B288" i="66"/>
  <c r="F288" i="66" s="1"/>
  <c r="B289" i="66"/>
  <c r="B290" i="66"/>
  <c r="B291" i="66"/>
  <c r="B292" i="66"/>
  <c r="B293" i="66"/>
  <c r="F293" i="66" s="1"/>
  <c r="B294" i="66"/>
  <c r="F294" i="66" s="1"/>
  <c r="B295" i="66"/>
  <c r="F295" i="66" s="1"/>
  <c r="B296" i="66"/>
  <c r="F296" i="66" s="1"/>
  <c r="B297" i="66"/>
  <c r="B298" i="66"/>
  <c r="B299" i="66"/>
  <c r="F299" i="66" s="1"/>
  <c r="B300" i="66"/>
  <c r="B301" i="66"/>
  <c r="F301" i="66" s="1"/>
  <c r="B302" i="66"/>
  <c r="F302" i="66" s="1"/>
  <c r="B303" i="66"/>
  <c r="B304" i="66"/>
  <c r="F304" i="66" s="1"/>
  <c r="B305" i="66"/>
  <c r="B306" i="66"/>
  <c r="B307" i="66"/>
  <c r="B308" i="66"/>
  <c r="B309" i="66"/>
  <c r="F309" i="66" s="1"/>
  <c r="B310" i="66"/>
  <c r="F310" i="66" s="1"/>
  <c r="B311" i="66"/>
  <c r="F311" i="66" s="1"/>
  <c r="B312" i="66"/>
  <c r="F312" i="66" s="1"/>
  <c r="B313" i="66"/>
  <c r="B314" i="66"/>
  <c r="B315" i="66"/>
  <c r="B316" i="66"/>
  <c r="B317" i="66"/>
  <c r="F317" i="66" s="1"/>
  <c r="B318" i="66"/>
  <c r="B319" i="66"/>
  <c r="B320" i="66"/>
  <c r="F320" i="66" s="1"/>
  <c r="B321" i="66"/>
  <c r="B322" i="66"/>
  <c r="B323" i="66"/>
  <c r="B324" i="66"/>
  <c r="B325" i="66"/>
  <c r="F325" i="66" s="1"/>
  <c r="B326" i="66"/>
  <c r="F326" i="66" s="1"/>
  <c r="B327" i="66"/>
  <c r="B328" i="66"/>
  <c r="F328" i="66" s="1"/>
  <c r="B329" i="66"/>
  <c r="B330" i="66"/>
  <c r="B331" i="66"/>
  <c r="B332" i="66"/>
  <c r="B333" i="66"/>
  <c r="F333" i="66" s="1"/>
  <c r="B334" i="66"/>
  <c r="F334" i="66" s="1"/>
  <c r="B335" i="66"/>
  <c r="F335" i="66" s="1"/>
  <c r="B336" i="66"/>
  <c r="F336" i="66" s="1"/>
  <c r="B337" i="66"/>
  <c r="B338" i="66"/>
  <c r="B339" i="66"/>
  <c r="B340" i="66"/>
  <c r="B341" i="66"/>
  <c r="B342" i="66"/>
  <c r="F342" i="66" s="1"/>
  <c r="B343" i="66"/>
  <c r="B344" i="66"/>
  <c r="F344" i="66" s="1"/>
  <c r="B345" i="66"/>
  <c r="B346" i="66"/>
  <c r="B347" i="66"/>
  <c r="B348" i="66"/>
  <c r="B349" i="66"/>
  <c r="F349" i="66" s="1"/>
  <c r="B350" i="66"/>
  <c r="F350" i="66" s="1"/>
  <c r="B351" i="66"/>
  <c r="B352" i="66"/>
  <c r="F352" i="66" s="1"/>
  <c r="B353" i="66"/>
  <c r="B354" i="66"/>
  <c r="B355" i="66"/>
  <c r="B356" i="66"/>
  <c r="B357" i="66"/>
  <c r="F357" i="66" s="1"/>
  <c r="B358" i="66"/>
  <c r="F358" i="66" s="1"/>
  <c r="B359" i="66"/>
  <c r="F359" i="66" s="1"/>
  <c r="B360" i="66"/>
  <c r="F360" i="66" s="1"/>
  <c r="B361" i="66"/>
  <c r="B362" i="66"/>
  <c r="B363" i="66"/>
  <c r="F363" i="66" s="1"/>
  <c r="B364" i="66"/>
  <c r="F364" i="66" s="1"/>
  <c r="B365" i="66"/>
  <c r="F365" i="66" s="1"/>
  <c r="B366" i="66"/>
  <c r="F366" i="66" s="1"/>
  <c r="B367" i="66"/>
  <c r="F367" i="66" s="1"/>
  <c r="B368" i="66"/>
  <c r="F368" i="66" s="1"/>
  <c r="B369" i="66"/>
  <c r="B370" i="66"/>
  <c r="B371" i="66"/>
  <c r="F371" i="66" s="1"/>
  <c r="B372" i="66"/>
  <c r="F372" i="66" s="1"/>
  <c r="B373" i="66"/>
  <c r="F373" i="66" s="1"/>
  <c r="B374" i="66"/>
  <c r="B375" i="66"/>
  <c r="F375" i="66" s="1"/>
  <c r="B376" i="66"/>
  <c r="F376" i="66" s="1"/>
  <c r="B377" i="66"/>
  <c r="B378" i="66"/>
  <c r="B379" i="66"/>
  <c r="B380" i="66"/>
  <c r="B381" i="66"/>
  <c r="F381" i="66" s="1"/>
  <c r="B382" i="66"/>
  <c r="F382" i="66" s="1"/>
  <c r="B383" i="66"/>
  <c r="F383" i="66" s="1"/>
  <c r="B384" i="66"/>
  <c r="F384" i="66" s="1"/>
  <c r="B2" i="66"/>
  <c r="F107" i="66"/>
  <c r="F155" i="66"/>
  <c r="F182" i="66"/>
  <c r="F203" i="66"/>
  <c r="F291" i="66"/>
  <c r="F6" i="66"/>
  <c r="F27" i="66"/>
  <c r="F28" i="66"/>
  <c r="F29" i="66"/>
  <c r="F40" i="66"/>
  <c r="F46" i="66"/>
  <c r="F48" i="66"/>
  <c r="F2" i="49"/>
  <c r="C25" i="68"/>
  <c r="F351" i="66" l="1"/>
  <c r="F327" i="66"/>
  <c r="F319" i="66"/>
  <c r="F303" i="66"/>
  <c r="F263" i="66"/>
  <c r="F255" i="66"/>
  <c r="F239" i="66"/>
  <c r="F215" i="66"/>
  <c r="F175" i="66"/>
  <c r="F151" i="66"/>
  <c r="F135" i="66"/>
  <c r="F127" i="66"/>
  <c r="F87" i="66"/>
  <c r="F39" i="66"/>
  <c r="F31" i="66"/>
  <c r="F23" i="66"/>
  <c r="F7" i="66"/>
  <c r="F18" i="66"/>
  <c r="F341" i="66"/>
  <c r="F340" i="66"/>
  <c r="F339" i="66"/>
  <c r="F256" i="66"/>
  <c r="F248" i="66"/>
  <c r="F240" i="66"/>
  <c r="F232" i="66"/>
  <c r="F224" i="66"/>
  <c r="F216" i="66"/>
  <c r="F208" i="66"/>
  <c r="F200" i="66"/>
  <c r="F192" i="66"/>
  <c r="F184" i="66"/>
  <c r="F176" i="66"/>
  <c r="F168" i="66"/>
  <c r="F160" i="66"/>
  <c r="F152" i="66"/>
  <c r="F144" i="66"/>
  <c r="F136" i="66"/>
  <c r="F128" i="66"/>
  <c r="F120" i="66"/>
  <c r="F112" i="66"/>
  <c r="F104" i="66"/>
  <c r="F96" i="66"/>
  <c r="F88" i="66"/>
  <c r="F80" i="66"/>
  <c r="F72" i="66"/>
  <c r="F64" i="66"/>
  <c r="F56" i="66"/>
  <c r="F32" i="66"/>
  <c r="F24" i="66"/>
  <c r="F16" i="66"/>
  <c r="F8" i="66"/>
  <c r="F377" i="66"/>
  <c r="F345" i="66"/>
  <c r="F343" i="66"/>
  <c r="F374" i="66"/>
  <c r="F318" i="66"/>
  <c r="F262" i="66"/>
  <c r="F380" i="66"/>
  <c r="F356" i="66"/>
  <c r="F348" i="66"/>
  <c r="F332" i="66"/>
  <c r="F324" i="66"/>
  <c r="F316" i="66"/>
  <c r="F308" i="66"/>
  <c r="F300" i="66"/>
  <c r="F292" i="66"/>
  <c r="F284" i="66"/>
  <c r="F276" i="66"/>
  <c r="F268" i="66"/>
  <c r="F260" i="66"/>
  <c r="F252" i="66"/>
  <c r="F244" i="66"/>
  <c r="F236" i="66"/>
  <c r="F228" i="66"/>
  <c r="F220" i="66"/>
  <c r="F212" i="66"/>
  <c r="F196" i="66"/>
  <c r="F188" i="66"/>
  <c r="F180" i="66"/>
  <c r="F172" i="66"/>
  <c r="F164" i="66"/>
  <c r="F156" i="66"/>
  <c r="F148" i="66"/>
  <c r="F140" i="66"/>
  <c r="F132" i="66"/>
  <c r="F124" i="66"/>
  <c r="F116" i="66"/>
  <c r="F108" i="66"/>
  <c r="F100" i="66"/>
  <c r="F92" i="66"/>
  <c r="F84" i="66"/>
  <c r="F76" i="66"/>
  <c r="F68" i="66"/>
  <c r="F60" i="66"/>
  <c r="F52" i="66"/>
  <c r="F44" i="66"/>
  <c r="F20" i="66"/>
  <c r="F12" i="66"/>
  <c r="F4" i="66"/>
  <c r="F379" i="66"/>
  <c r="F355" i="66"/>
  <c r="F347" i="66"/>
  <c r="F331" i="66"/>
  <c r="F323" i="66"/>
  <c r="F315" i="66"/>
  <c r="F307" i="66"/>
  <c r="F283" i="66"/>
  <c r="F275" i="66"/>
  <c r="F267" i="66"/>
  <c r="F259" i="66"/>
  <c r="F251" i="66"/>
  <c r="F243" i="66"/>
  <c r="F235" i="66"/>
  <c r="F227" i="66"/>
  <c r="F219" i="66"/>
  <c r="F211" i="66"/>
  <c r="F195" i="66"/>
  <c r="F187" i="66"/>
  <c r="F171" i="66"/>
  <c r="F163" i="66"/>
  <c r="F147" i="66"/>
  <c r="F139" i="66"/>
  <c r="F131" i="66"/>
  <c r="F123" i="66"/>
  <c r="F115" i="66"/>
  <c r="F91" i="66"/>
  <c r="F83" i="66"/>
  <c r="F75" i="66"/>
  <c r="F67" i="66"/>
  <c r="F59" i="66"/>
  <c r="F51" i="66"/>
  <c r="F43" i="66"/>
  <c r="F19" i="66"/>
  <c r="F11" i="66"/>
  <c r="F3" i="66"/>
  <c r="F354" i="66"/>
  <c r="F330" i="66"/>
  <c r="F306" i="66"/>
  <c r="F282" i="66"/>
  <c r="F250" i="66"/>
  <c r="F218" i="66"/>
  <c r="F186" i="66"/>
  <c r="F170" i="66"/>
  <c r="F146" i="66"/>
  <c r="F122" i="66"/>
  <c r="F82" i="66"/>
  <c r="F42" i="66"/>
  <c r="F369" i="66"/>
  <c r="F361" i="66"/>
  <c r="F353" i="66"/>
  <c r="F337" i="66"/>
  <c r="F329" i="66"/>
  <c r="F321" i="66"/>
  <c r="F313" i="66"/>
  <c r="F305" i="66"/>
  <c r="F297" i="66"/>
  <c r="F289" i="66"/>
  <c r="F281" i="66"/>
  <c r="F273" i="66"/>
  <c r="F265" i="66"/>
  <c r="F257" i="66"/>
  <c r="F249" i="66"/>
  <c r="F241" i="66"/>
  <c r="F233" i="66"/>
  <c r="F225" i="66"/>
  <c r="F217" i="66"/>
  <c r="F209" i="66"/>
  <c r="F201" i="66"/>
  <c r="F193" i="66"/>
  <c r="F185" i="66"/>
  <c r="F177" i="66"/>
  <c r="F169" i="66"/>
  <c r="F161" i="66"/>
  <c r="F153" i="66"/>
  <c r="F145" i="66"/>
  <c r="F137" i="66"/>
  <c r="F129" i="66"/>
  <c r="F121" i="66"/>
  <c r="F113" i="66"/>
  <c r="F105" i="66"/>
  <c r="F97" i="66"/>
  <c r="F89" i="66"/>
  <c r="F81" i="66"/>
  <c r="F73" i="66"/>
  <c r="F65" i="66"/>
  <c r="F57" i="66"/>
  <c r="F49" i="66"/>
  <c r="F41" i="66"/>
  <c r="F25" i="66"/>
  <c r="F9" i="66"/>
  <c r="F378" i="66"/>
  <c r="F346" i="66"/>
  <c r="F314" i="66"/>
  <c r="F274" i="66"/>
  <c r="F242" i="66"/>
  <c r="F202" i="66"/>
  <c r="F154" i="66"/>
  <c r="F106" i="66"/>
  <c r="F66" i="66"/>
  <c r="F370" i="66"/>
  <c r="F338" i="66"/>
  <c r="F298" i="66"/>
  <c r="F266" i="66"/>
  <c r="F226" i="66"/>
  <c r="F194" i="66"/>
  <c r="F162" i="66"/>
  <c r="F130" i="66"/>
  <c r="F90" i="66"/>
  <c r="F58" i="66"/>
  <c r="F34" i="66"/>
  <c r="F10" i="66"/>
  <c r="F362" i="66"/>
  <c r="F322" i="66"/>
  <c r="F290" i="66"/>
  <c r="F258" i="66"/>
  <c r="F234" i="66"/>
  <c r="F210" i="66"/>
  <c r="F178" i="66"/>
  <c r="F138" i="66"/>
  <c r="F114" i="66"/>
  <c r="F98" i="66"/>
  <c r="F74" i="66"/>
  <c r="F50" i="66"/>
  <c r="F26" i="66"/>
  <c r="F2" i="66"/>
  <c r="O24" i="66" l="1"/>
  <c r="R24" i="66"/>
  <c r="U24" i="66"/>
  <c r="U16" i="66"/>
  <c r="R22" i="66"/>
  <c r="U17" i="66"/>
  <c r="R20" i="66"/>
  <c r="O21" i="66"/>
  <c r="O23" i="66"/>
  <c r="U22" i="66"/>
  <c r="R19" i="66"/>
  <c r="U21" i="66"/>
  <c r="R21" i="66"/>
  <c r="U20" i="66"/>
  <c r="O16" i="66"/>
  <c r="O19" i="66"/>
  <c r="U23" i="66"/>
  <c r="O17" i="66"/>
  <c r="U18" i="66"/>
  <c r="U26" i="66"/>
  <c r="U19" i="66"/>
  <c r="R26" i="66"/>
  <c r="R18" i="66"/>
  <c r="R23" i="66"/>
  <c r="O26" i="66"/>
  <c r="R17" i="66"/>
  <c r="O22" i="66"/>
  <c r="R16" i="66"/>
  <c r="U25" i="66"/>
  <c r="R25" i="66"/>
  <c r="O18" i="66"/>
  <c r="O20" i="66"/>
  <c r="O25" i="66"/>
  <c r="O2" i="63"/>
  <c r="P2" i="63"/>
  <c r="Q2" i="63"/>
  <c r="R2" i="63"/>
  <c r="M2" i="63"/>
  <c r="N2" i="63"/>
  <c r="H3" i="63"/>
  <c r="H4" i="63"/>
  <c r="H5" i="63"/>
  <c r="H7" i="63"/>
  <c r="H6" i="63"/>
  <c r="H8" i="63"/>
  <c r="H10" i="63"/>
  <c r="H9" i="63"/>
  <c r="H12" i="63"/>
  <c r="H11" i="63"/>
  <c r="H13" i="63"/>
  <c r="H14" i="63"/>
  <c r="H15" i="63"/>
  <c r="H17" i="63"/>
  <c r="H21" i="63"/>
  <c r="H19" i="63"/>
  <c r="H18" i="63"/>
  <c r="H29" i="63"/>
  <c r="H22" i="63"/>
  <c r="H20" i="63"/>
  <c r="H34" i="63"/>
  <c r="H24" i="63"/>
  <c r="H28" i="63"/>
  <c r="H46" i="63"/>
  <c r="H30" i="63"/>
  <c r="H27" i="63"/>
  <c r="H114" i="63"/>
  <c r="H35" i="63"/>
  <c r="H33" i="63"/>
  <c r="H143" i="63"/>
  <c r="H37" i="63"/>
  <c r="H38" i="63"/>
  <c r="H39" i="63"/>
  <c r="H40" i="63"/>
  <c r="H149" i="63"/>
  <c r="H47" i="63"/>
  <c r="H49" i="63"/>
  <c r="H42" i="63"/>
  <c r="H43" i="63"/>
  <c r="H41" i="63"/>
  <c r="H50" i="63"/>
  <c r="H51" i="63"/>
  <c r="H52" i="63"/>
  <c r="H53" i="63"/>
  <c r="H74" i="63"/>
  <c r="H55" i="63"/>
  <c r="H57" i="63"/>
  <c r="H59" i="63"/>
  <c r="H61" i="63"/>
  <c r="H62" i="63"/>
  <c r="H60" i="63"/>
  <c r="H63" i="63"/>
  <c r="H64" i="63"/>
  <c r="H65" i="63"/>
  <c r="H66" i="63"/>
  <c r="H68" i="63"/>
  <c r="H67" i="63"/>
  <c r="H70" i="63"/>
  <c r="H69" i="63"/>
  <c r="H71" i="63"/>
  <c r="H73" i="63"/>
  <c r="H72" i="63"/>
  <c r="H80" i="63"/>
  <c r="H79" i="63"/>
  <c r="H75" i="63"/>
  <c r="H76" i="63"/>
  <c r="H77" i="63"/>
  <c r="H83" i="63"/>
  <c r="H82" i="63"/>
  <c r="H81" i="63"/>
  <c r="H88" i="63"/>
  <c r="H84" i="63"/>
  <c r="H85" i="63"/>
  <c r="H123" i="63"/>
  <c r="H90" i="63"/>
  <c r="H89" i="63"/>
  <c r="H92" i="63"/>
  <c r="H99" i="63"/>
  <c r="H95" i="63"/>
  <c r="H94" i="63"/>
  <c r="H101" i="63"/>
  <c r="H100" i="63"/>
  <c r="H233" i="63"/>
  <c r="H261" i="63"/>
  <c r="H102" i="63"/>
  <c r="H103" i="63"/>
  <c r="H104" i="63"/>
  <c r="H105" i="63"/>
  <c r="H107" i="63"/>
  <c r="H106" i="63"/>
  <c r="H108" i="63"/>
  <c r="H109" i="63"/>
  <c r="H110" i="63"/>
  <c r="H112" i="63"/>
  <c r="H115" i="63"/>
  <c r="H117" i="63"/>
  <c r="H119" i="63"/>
  <c r="H122" i="63"/>
  <c r="H120" i="63"/>
  <c r="H127" i="63"/>
  <c r="H129" i="63"/>
  <c r="H139" i="63"/>
  <c r="H131" i="63"/>
  <c r="H152" i="63"/>
  <c r="H130" i="63"/>
  <c r="H133" i="63"/>
  <c r="H135" i="63"/>
  <c r="H137" i="63"/>
  <c r="H144" i="63"/>
  <c r="H163" i="63"/>
  <c r="H146" i="63"/>
  <c r="H148" i="63"/>
  <c r="H150" i="63"/>
  <c r="H156" i="63"/>
  <c r="H155" i="63"/>
  <c r="H165" i="63"/>
  <c r="H178" i="63"/>
  <c r="H158" i="63"/>
  <c r="H159" i="63"/>
  <c r="H160" i="63"/>
  <c r="H161" i="63"/>
  <c r="H164" i="63"/>
  <c r="H23" i="63"/>
  <c r="H194" i="63"/>
  <c r="H171" i="63"/>
  <c r="H32" i="63"/>
  <c r="H175" i="63"/>
  <c r="H176" i="63"/>
  <c r="H183" i="63"/>
  <c r="H184" i="63"/>
  <c r="H185" i="63"/>
  <c r="H179" i="63"/>
  <c r="H444" i="63"/>
  <c r="H56" i="63"/>
  <c r="H189" i="63"/>
  <c r="H198" i="63"/>
  <c r="H197" i="63"/>
  <c r="H756" i="63"/>
  <c r="H764" i="63"/>
  <c r="H200" i="63"/>
  <c r="H202" i="63"/>
  <c r="H204" i="63"/>
  <c r="H207" i="63"/>
  <c r="H209" i="63"/>
  <c r="H169" i="63"/>
  <c r="H190" i="63"/>
  <c r="H218" i="63"/>
  <c r="H213" i="63"/>
  <c r="H221" i="63"/>
  <c r="H224" i="63"/>
  <c r="H225" i="63"/>
  <c r="H217" i="63"/>
  <c r="H228" i="63"/>
  <c r="H229" i="63"/>
  <c r="H232" i="63"/>
  <c r="H220" i="63"/>
  <c r="H235" i="63"/>
  <c r="H223" i="63"/>
  <c r="H237" i="63"/>
  <c r="H238" i="63"/>
  <c r="H227" i="63"/>
  <c r="H241" i="63"/>
  <c r="H242" i="63"/>
  <c r="H234" i="63"/>
  <c r="H236" i="63"/>
  <c r="H247" i="63"/>
  <c r="H240" i="63"/>
  <c r="H249" i="63"/>
  <c r="H248" i="63"/>
  <c r="H252" i="63"/>
  <c r="H246" i="63"/>
  <c r="H259" i="63"/>
  <c r="H256" i="63"/>
  <c r="H255" i="63"/>
  <c r="H375" i="63"/>
  <c r="H260" i="63"/>
  <c r="H404" i="63"/>
  <c r="H408" i="63"/>
  <c r="H262" i="63"/>
  <c r="H263" i="63"/>
  <c r="H264" i="63"/>
  <c r="H265" i="63"/>
  <c r="H45" i="63"/>
  <c r="H269" i="63"/>
  <c r="H270" i="63"/>
  <c r="H272" i="63"/>
  <c r="H273" i="63"/>
  <c r="H274" i="63"/>
  <c r="H275" i="63"/>
  <c r="H174" i="63"/>
  <c r="H279" i="63"/>
  <c r="H280" i="63"/>
  <c r="H188" i="63"/>
  <c r="H251" i="63"/>
  <c r="H206" i="63"/>
  <c r="H286" i="63"/>
  <c r="H267" i="63"/>
  <c r="H277" i="63"/>
  <c r="H296" i="63"/>
  <c r="H298" i="63"/>
  <c r="H282" i="63"/>
  <c r="H284" i="63"/>
  <c r="H292" i="63"/>
  <c r="H311" i="63"/>
  <c r="H303" i="63"/>
  <c r="H316" i="63"/>
  <c r="H315" i="63"/>
  <c r="H317" i="63"/>
  <c r="H320" i="63"/>
  <c r="H319" i="63"/>
  <c r="H322" i="63"/>
  <c r="H321" i="63"/>
  <c r="H324" i="63"/>
  <c r="H306" i="63"/>
  <c r="H328" i="63"/>
  <c r="H309" i="63"/>
  <c r="H323" i="63"/>
  <c r="H332" i="63"/>
  <c r="H327" i="63"/>
  <c r="H331" i="63"/>
  <c r="H336" i="63"/>
  <c r="H335" i="63"/>
  <c r="H340" i="63"/>
  <c r="H339" i="63"/>
  <c r="H344" i="63"/>
  <c r="H345" i="63"/>
  <c r="H348" i="63"/>
  <c r="H351" i="63"/>
  <c r="H285" i="63"/>
  <c r="H352" i="63"/>
  <c r="H357" i="63"/>
  <c r="H361" i="63"/>
  <c r="H358" i="63"/>
  <c r="H362" i="63"/>
  <c r="H366" i="63"/>
  <c r="H365" i="63"/>
  <c r="H373" i="63"/>
  <c r="H370" i="63"/>
  <c r="H369" i="63"/>
  <c r="H427" i="63"/>
  <c r="H374" i="63"/>
  <c r="H479" i="63"/>
  <c r="H620" i="63"/>
  <c r="H376" i="63"/>
  <c r="H377" i="63"/>
  <c r="H378" i="63"/>
  <c r="H379" i="63"/>
  <c r="H381" i="63"/>
  <c r="H380" i="63"/>
  <c r="H382" i="63"/>
  <c r="H384" i="63"/>
  <c r="H389" i="63"/>
  <c r="H386" i="63"/>
  <c r="H391" i="63"/>
  <c r="H390" i="63"/>
  <c r="H393" i="63"/>
  <c r="H394" i="63"/>
  <c r="H395" i="63"/>
  <c r="H397" i="63"/>
  <c r="H399" i="63"/>
  <c r="H403" i="63"/>
  <c r="H751" i="63"/>
  <c r="H407" i="63"/>
  <c r="H828" i="63"/>
  <c r="H897" i="63"/>
  <c r="H409" i="63"/>
  <c r="H411" i="63"/>
  <c r="H413" i="63"/>
  <c r="H412" i="63"/>
  <c r="H415" i="63"/>
  <c r="H418" i="63"/>
  <c r="H417" i="63"/>
  <c r="H425" i="63"/>
  <c r="H422" i="63"/>
  <c r="H421" i="63"/>
  <c r="H956" i="63"/>
  <c r="H426" i="63"/>
  <c r="H967" i="63"/>
  <c r="H986" i="63"/>
  <c r="H428" i="63"/>
  <c r="H430" i="63"/>
  <c r="H431" i="63"/>
  <c r="H438" i="63"/>
  <c r="H439" i="63"/>
  <c r="H441" i="63"/>
  <c r="H442" i="63"/>
  <c r="H443" i="63"/>
  <c r="H768" i="63"/>
  <c r="H445" i="63"/>
  <c r="H446" i="63"/>
  <c r="H447" i="63"/>
  <c r="H778" i="63"/>
  <c r="H450" i="63"/>
  <c r="H449" i="63"/>
  <c r="H451" i="63"/>
  <c r="H452" i="63"/>
  <c r="H454" i="63"/>
  <c r="H457" i="63"/>
  <c r="H455" i="63"/>
  <c r="H456" i="63"/>
  <c r="H458" i="63"/>
  <c r="H459" i="63"/>
  <c r="H460" i="63"/>
  <c r="H466" i="63"/>
  <c r="H465" i="63"/>
  <c r="H470" i="63"/>
  <c r="H471" i="63"/>
  <c r="H467" i="63"/>
  <c r="H473" i="63"/>
  <c r="H474" i="63"/>
  <c r="H478" i="63"/>
  <c r="H497" i="63"/>
  <c r="H482" i="63"/>
  <c r="H484" i="63"/>
  <c r="H485" i="63"/>
  <c r="H480" i="63"/>
  <c r="H486" i="63"/>
  <c r="H489" i="63"/>
  <c r="H490" i="63"/>
  <c r="H494" i="63"/>
  <c r="H492" i="63"/>
  <c r="H496" i="63"/>
  <c r="H493" i="63"/>
  <c r="H503" i="63"/>
  <c r="H619" i="63"/>
  <c r="H502" i="63"/>
  <c r="H504" i="63"/>
  <c r="H507" i="63"/>
  <c r="H508" i="63"/>
  <c r="H499" i="63"/>
  <c r="H510" i="63"/>
  <c r="H509" i="63"/>
  <c r="H511" i="63"/>
  <c r="H513" i="63"/>
  <c r="H512" i="63"/>
  <c r="H528" i="63"/>
  <c r="H515" i="63"/>
  <c r="H516" i="63"/>
  <c r="H519" i="63"/>
  <c r="H517" i="63"/>
  <c r="H522" i="63"/>
  <c r="H523" i="63"/>
  <c r="H521" i="63"/>
  <c r="H518" i="63"/>
  <c r="H527" i="63"/>
  <c r="H526" i="63"/>
  <c r="H537" i="63"/>
  <c r="H536" i="63"/>
  <c r="H534" i="63"/>
  <c r="H530" i="63"/>
  <c r="H529" i="63"/>
  <c r="H539" i="63"/>
  <c r="H540" i="63"/>
  <c r="H542" i="63"/>
  <c r="H545" i="63"/>
  <c r="H546" i="63"/>
  <c r="H547" i="63"/>
  <c r="H551" i="63"/>
  <c r="H548" i="63"/>
  <c r="H554" i="63"/>
  <c r="H552" i="63"/>
  <c r="H553" i="63"/>
  <c r="H557" i="63"/>
  <c r="H556" i="63"/>
  <c r="H560" i="63"/>
  <c r="H559" i="63"/>
  <c r="H563" i="63"/>
  <c r="H558" i="63"/>
  <c r="H569" i="63"/>
  <c r="H567" i="63"/>
  <c r="H568" i="63"/>
  <c r="H571" i="63"/>
  <c r="H575" i="63"/>
  <c r="H573" i="63"/>
  <c r="H574" i="63"/>
  <c r="H577" i="63"/>
  <c r="H578" i="63"/>
  <c r="H582" i="63"/>
  <c r="H581" i="63"/>
  <c r="H583" i="63"/>
  <c r="H584" i="63"/>
  <c r="H587" i="63"/>
  <c r="H590" i="63"/>
  <c r="H588" i="63"/>
  <c r="H591" i="63"/>
  <c r="H589" i="63"/>
  <c r="H310" i="63"/>
  <c r="H353" i="63"/>
  <c r="H597" i="63"/>
  <c r="H596" i="63"/>
  <c r="H598" i="63"/>
  <c r="H601" i="63"/>
  <c r="H600" i="63"/>
  <c r="H603" i="63"/>
  <c r="H602" i="63"/>
  <c r="H605" i="63"/>
  <c r="H608" i="63"/>
  <c r="H604" i="63"/>
  <c r="H606" i="63"/>
  <c r="H610" i="63"/>
  <c r="H609" i="63"/>
  <c r="H612" i="63"/>
  <c r="H618" i="63"/>
  <c r="H615" i="63"/>
  <c r="H614" i="63"/>
  <c r="H993" i="63"/>
  <c r="H621" i="63"/>
  <c r="H998" i="63"/>
  <c r="H1009" i="63"/>
  <c r="H750" i="63"/>
  <c r="H752" i="63"/>
  <c r="H827" i="63"/>
  <c r="H622" i="63"/>
  <c r="H626" i="63"/>
  <c r="H624" i="63"/>
  <c r="H625" i="63"/>
  <c r="H632" i="63"/>
  <c r="H633" i="63"/>
  <c r="H639" i="63"/>
  <c r="H641" i="63"/>
  <c r="H643" i="63"/>
  <c r="H645" i="63"/>
  <c r="H648" i="63"/>
  <c r="H647" i="63"/>
  <c r="H652" i="63"/>
  <c r="H656" i="63"/>
  <c r="H662" i="63"/>
  <c r="H661" i="63"/>
  <c r="H667" i="63"/>
  <c r="H669" i="63"/>
  <c r="H673" i="63"/>
  <c r="H674" i="63"/>
  <c r="H670" i="63"/>
  <c r="H675" i="63"/>
  <c r="H678" i="63"/>
  <c r="H679" i="63"/>
  <c r="H680" i="63"/>
  <c r="H682" i="63"/>
  <c r="H688" i="63"/>
  <c r="H686" i="63"/>
  <c r="H687" i="63"/>
  <c r="H690" i="63"/>
  <c r="H689" i="63"/>
  <c r="H692" i="63"/>
  <c r="H693" i="63"/>
  <c r="H700" i="63"/>
  <c r="H701" i="63"/>
  <c r="H694" i="63"/>
  <c r="H695" i="63"/>
  <c r="H706" i="63"/>
  <c r="H707" i="63"/>
  <c r="H702" i="63"/>
  <c r="H712" i="63"/>
  <c r="H713" i="63"/>
  <c r="H708" i="63"/>
  <c r="H715" i="63"/>
  <c r="H716" i="63"/>
  <c r="H720" i="63"/>
  <c r="H717" i="63"/>
  <c r="H722" i="63"/>
  <c r="H721" i="63"/>
  <c r="H724" i="63"/>
  <c r="H725" i="63"/>
  <c r="H728" i="63"/>
  <c r="H729" i="63"/>
  <c r="H733" i="63"/>
  <c r="H738" i="63"/>
  <c r="H737" i="63"/>
  <c r="H741" i="63"/>
  <c r="H740" i="63"/>
  <c r="H749" i="63"/>
  <c r="H746" i="63"/>
  <c r="H745" i="63"/>
  <c r="H1023" i="63"/>
  <c r="H829" i="63"/>
  <c r="H896" i="63"/>
  <c r="H755" i="63"/>
  <c r="H757" i="63"/>
  <c r="H807" i="63"/>
  <c r="H758" i="63"/>
  <c r="H759" i="63"/>
  <c r="H760" i="63"/>
  <c r="H761" i="63"/>
  <c r="H763" i="63"/>
  <c r="H765" i="63"/>
  <c r="H773" i="63"/>
  <c r="H766" i="63"/>
  <c r="H769" i="63"/>
  <c r="H770" i="63"/>
  <c r="H772" i="63"/>
  <c r="H771" i="63"/>
  <c r="H774" i="63"/>
  <c r="H776" i="63"/>
  <c r="H777" i="63"/>
  <c r="H779" i="63"/>
  <c r="H781" i="63"/>
  <c r="H784" i="63"/>
  <c r="H786" i="63"/>
  <c r="H787" i="63"/>
  <c r="H789" i="63"/>
  <c r="H792" i="63"/>
  <c r="H794" i="63"/>
  <c r="H793" i="63"/>
  <c r="H798" i="63"/>
  <c r="H799" i="63"/>
  <c r="H795" i="63"/>
  <c r="H801" i="63"/>
  <c r="H802" i="63"/>
  <c r="H804" i="63"/>
  <c r="H803" i="63"/>
  <c r="H812" i="63"/>
  <c r="H813" i="63"/>
  <c r="H805" i="63"/>
  <c r="H808" i="63"/>
  <c r="H809" i="63"/>
  <c r="H811" i="63"/>
  <c r="H810" i="63"/>
  <c r="H814" i="63"/>
  <c r="H815" i="63"/>
  <c r="H817" i="63"/>
  <c r="H816" i="63"/>
  <c r="H819" i="63"/>
  <c r="H818" i="63"/>
  <c r="H826" i="63"/>
  <c r="H823" i="63"/>
  <c r="H822" i="63"/>
  <c r="H898" i="63"/>
  <c r="H955" i="63"/>
  <c r="H957" i="63"/>
  <c r="H830" i="63"/>
  <c r="H834" i="63"/>
  <c r="H831" i="63"/>
  <c r="H833" i="63"/>
  <c r="H835" i="63"/>
  <c r="H839" i="63"/>
  <c r="H841" i="63"/>
  <c r="H845" i="63"/>
  <c r="H852" i="63"/>
  <c r="H849" i="63"/>
  <c r="H854" i="63"/>
  <c r="H856" i="63"/>
  <c r="H861" i="63"/>
  <c r="H865" i="63"/>
  <c r="H867" i="63"/>
  <c r="H869" i="63"/>
  <c r="H871" i="63"/>
  <c r="H872" i="63"/>
  <c r="H592" i="63"/>
  <c r="H875" i="63"/>
  <c r="H878" i="63"/>
  <c r="H883" i="63"/>
  <c r="H882" i="63"/>
  <c r="H886" i="63"/>
  <c r="H895" i="63"/>
  <c r="H892" i="63"/>
  <c r="H891" i="63"/>
  <c r="H966" i="63"/>
  <c r="H973" i="63"/>
  <c r="H900" i="63"/>
  <c r="H904" i="63"/>
  <c r="H905" i="63"/>
  <c r="H906" i="63"/>
  <c r="H907" i="63"/>
  <c r="H908" i="63"/>
  <c r="H909" i="63"/>
  <c r="H911" i="63"/>
  <c r="H913" i="63"/>
  <c r="H910" i="63"/>
  <c r="H912" i="63"/>
  <c r="H915" i="63"/>
  <c r="H914" i="63"/>
  <c r="H920" i="63"/>
  <c r="H941" i="63"/>
  <c r="H917" i="63"/>
  <c r="H916" i="63"/>
  <c r="H919" i="63"/>
  <c r="H947" i="63"/>
  <c r="H921" i="63"/>
  <c r="H922" i="63"/>
  <c r="H923" i="63"/>
  <c r="H924" i="63"/>
  <c r="H926" i="63"/>
  <c r="H925" i="63"/>
  <c r="H927" i="63"/>
  <c r="H928" i="63"/>
  <c r="H929" i="63"/>
  <c r="H930" i="63"/>
  <c r="H931" i="63"/>
  <c r="H932" i="63"/>
  <c r="H933" i="63"/>
  <c r="H934" i="63"/>
  <c r="H935" i="63"/>
  <c r="H936" i="63"/>
  <c r="H938" i="63"/>
  <c r="H937" i="63"/>
  <c r="H939" i="63"/>
  <c r="H940" i="63"/>
  <c r="H942" i="63"/>
  <c r="H945" i="63"/>
  <c r="H944" i="63"/>
  <c r="H954" i="63"/>
  <c r="H951" i="63"/>
  <c r="H950" i="63"/>
  <c r="H976" i="63"/>
  <c r="H980" i="63"/>
  <c r="H958" i="63"/>
  <c r="H959" i="63"/>
  <c r="H960" i="63"/>
  <c r="H961" i="63"/>
  <c r="H962" i="63"/>
  <c r="H965" i="63"/>
  <c r="H985" i="63"/>
  <c r="H992" i="63"/>
  <c r="H969" i="63"/>
  <c r="H964" i="63"/>
  <c r="H971" i="63"/>
  <c r="H972" i="63"/>
  <c r="H997" i="63"/>
  <c r="H974" i="63"/>
  <c r="H1004" i="63"/>
  <c r="H979" i="63"/>
  <c r="H978" i="63"/>
  <c r="H1008" i="63"/>
  <c r="H984" i="63"/>
  <c r="H981" i="63"/>
  <c r="H1011" i="63"/>
  <c r="H983" i="63"/>
  <c r="H1022" i="63"/>
  <c r="H991" i="63"/>
  <c r="H988" i="63"/>
  <c r="H1024" i="63"/>
  <c r="H990" i="63"/>
  <c r="H996" i="63"/>
  <c r="H995" i="63"/>
  <c r="H1001" i="63"/>
  <c r="H1002" i="63"/>
  <c r="H1003" i="63"/>
  <c r="H1005" i="63"/>
  <c r="H1006" i="63"/>
  <c r="H1007" i="63"/>
  <c r="H1010" i="63"/>
  <c r="H1012" i="63"/>
  <c r="H1014" i="63"/>
  <c r="H1013" i="63"/>
  <c r="H1021" i="63"/>
  <c r="H1018" i="63"/>
  <c r="H1017" i="63"/>
  <c r="H1025" i="63"/>
  <c r="H16" i="63"/>
  <c r="H25" i="63"/>
  <c r="H26" i="63"/>
  <c r="H31" i="63"/>
  <c r="H36" i="63"/>
  <c r="H44" i="63"/>
  <c r="H48" i="63"/>
  <c r="H54" i="63"/>
  <c r="H58" i="63"/>
  <c r="H78" i="63"/>
  <c r="H86" i="63"/>
  <c r="H87" i="63"/>
  <c r="H91" i="63"/>
  <c r="H93" i="63"/>
  <c r="H96" i="63"/>
  <c r="H97" i="63"/>
  <c r="H98" i="63"/>
  <c r="H111" i="63"/>
  <c r="H113" i="63"/>
  <c r="H116" i="63"/>
  <c r="H118" i="63"/>
  <c r="H121" i="63"/>
  <c r="H124" i="63"/>
  <c r="H125" i="63"/>
  <c r="H126" i="63"/>
  <c r="H128" i="63"/>
  <c r="H132" i="63"/>
  <c r="H134" i="63"/>
  <c r="H136" i="63"/>
  <c r="H138" i="63"/>
  <c r="H140" i="63"/>
  <c r="H141" i="63"/>
  <c r="H142" i="63"/>
  <c r="H145" i="63"/>
  <c r="H147" i="63"/>
  <c r="H151" i="63"/>
  <c r="H153" i="63"/>
  <c r="H154" i="63"/>
  <c r="H166" i="63"/>
  <c r="H167" i="63"/>
  <c r="H168" i="63"/>
  <c r="H170" i="63"/>
  <c r="H173" i="63"/>
  <c r="H177" i="63"/>
  <c r="H180" i="63"/>
  <c r="H181" i="63"/>
  <c r="H182" i="63"/>
  <c r="H187" i="63"/>
  <c r="H191" i="63"/>
  <c r="H195" i="63"/>
  <c r="H196" i="63"/>
  <c r="H212" i="63"/>
  <c r="H219" i="63"/>
  <c r="H222" i="63"/>
  <c r="H226" i="63"/>
  <c r="H230" i="63"/>
  <c r="H231" i="63"/>
  <c r="H239" i="63"/>
  <c r="H243" i="63"/>
  <c r="H244" i="63"/>
  <c r="H245" i="63"/>
  <c r="H250" i="63"/>
  <c r="H253" i="63"/>
  <c r="H254" i="63"/>
  <c r="H257" i="63"/>
  <c r="H258" i="63"/>
  <c r="H266" i="63"/>
  <c r="H268" i="63"/>
  <c r="H271" i="63"/>
  <c r="H276" i="63"/>
  <c r="H278" i="63"/>
  <c r="H281" i="63"/>
  <c r="H283" i="63"/>
  <c r="H287" i="63"/>
  <c r="H288" i="63"/>
  <c r="H290" i="63"/>
  <c r="H291" i="63"/>
  <c r="H293" i="63"/>
  <c r="H294" i="63"/>
  <c r="H295" i="63"/>
  <c r="H297" i="63"/>
  <c r="H299" i="63"/>
  <c r="H300" i="63"/>
  <c r="H301" i="63"/>
  <c r="H302" i="63"/>
  <c r="H304" i="63"/>
  <c r="H305" i="63"/>
  <c r="H307" i="63"/>
  <c r="H308" i="63"/>
  <c r="H312" i="63"/>
  <c r="H313" i="63"/>
  <c r="H318" i="63"/>
  <c r="H325" i="63"/>
  <c r="H329" i="63"/>
  <c r="H330" i="63"/>
  <c r="H333" i="63"/>
  <c r="H334" i="63"/>
  <c r="H337" i="63"/>
  <c r="H338" i="63"/>
  <c r="H341" i="63"/>
  <c r="H342" i="63"/>
  <c r="H346" i="63"/>
  <c r="H347" i="63"/>
  <c r="H349" i="63"/>
  <c r="H350" i="63"/>
  <c r="H354" i="63"/>
  <c r="H355" i="63"/>
  <c r="H359" i="63"/>
  <c r="H360" i="63"/>
  <c r="H363" i="63"/>
  <c r="H364" i="63"/>
  <c r="H367" i="63"/>
  <c r="H368" i="63"/>
  <c r="H371" i="63"/>
  <c r="H372" i="63"/>
  <c r="H383" i="63"/>
  <c r="H385" i="63"/>
  <c r="H387" i="63"/>
  <c r="H388" i="63"/>
  <c r="H392" i="63"/>
  <c r="H396" i="63"/>
  <c r="H398" i="63"/>
  <c r="H400" i="63"/>
  <c r="H401" i="63"/>
  <c r="H402" i="63"/>
  <c r="H405" i="63"/>
  <c r="H406" i="63"/>
  <c r="H410" i="63"/>
  <c r="H414" i="63"/>
  <c r="H416" i="63"/>
  <c r="H419" i="63"/>
  <c r="H420" i="63"/>
  <c r="H423" i="63"/>
  <c r="H424" i="63"/>
  <c r="H429" i="63"/>
  <c r="H432" i="63"/>
  <c r="H433" i="63"/>
  <c r="H435" i="63"/>
  <c r="H436" i="63"/>
  <c r="H440" i="63"/>
  <c r="H448" i="63"/>
  <c r="H453" i="63"/>
  <c r="H461" i="63"/>
  <c r="H462" i="63"/>
  <c r="H463" i="63"/>
  <c r="H468" i="63"/>
  <c r="H475" i="63"/>
  <c r="H476" i="63"/>
  <c r="H477" i="63"/>
  <c r="H487" i="63"/>
  <c r="H495" i="63"/>
  <c r="H498" i="63"/>
  <c r="H514" i="63"/>
  <c r="H520" i="63"/>
  <c r="H524" i="63"/>
  <c r="H532" i="63"/>
  <c r="H533" i="63"/>
  <c r="H541" i="63"/>
  <c r="H543" i="63"/>
  <c r="H550" i="63"/>
  <c r="H555" i="63"/>
  <c r="H561" i="63"/>
  <c r="H562" i="63"/>
  <c r="H2" i="63"/>
  <c r="E13" i="39"/>
  <c r="H13" i="39"/>
  <c r="T19" i="17"/>
  <c r="S19" i="17"/>
  <c r="R19" i="17"/>
  <c r="Q19" i="17"/>
  <c r="P19" i="17"/>
  <c r="P15" i="17"/>
  <c r="Q15" i="17"/>
  <c r="R15" i="17"/>
  <c r="S15" i="17"/>
  <c r="T15" i="17"/>
  <c r="P17" i="17"/>
  <c r="Q17" i="17"/>
  <c r="R17" i="17"/>
  <c r="S17" i="17"/>
  <c r="T17" i="17"/>
  <c r="T13" i="17"/>
  <c r="S13" i="17"/>
  <c r="R13" i="17"/>
  <c r="Q13" i="17"/>
  <c r="P13" i="17"/>
  <c r="T21" i="18"/>
  <c r="S21" i="18"/>
  <c r="R21" i="18"/>
  <c r="Q21" i="18"/>
  <c r="P21" i="18"/>
  <c r="T19" i="18"/>
  <c r="S19" i="18"/>
  <c r="R19" i="18"/>
  <c r="Q19" i="18"/>
  <c r="P19" i="18"/>
  <c r="T17" i="18"/>
  <c r="S17" i="18"/>
  <c r="R17" i="18"/>
  <c r="Q17" i="18"/>
  <c r="P17" i="18"/>
  <c r="T15" i="18"/>
  <c r="S15" i="18"/>
  <c r="R15" i="18"/>
  <c r="Q15" i="18"/>
  <c r="P15" i="18"/>
  <c r="T13" i="18"/>
  <c r="S13" i="18"/>
  <c r="R13" i="18"/>
  <c r="Q13" i="18"/>
  <c r="P13" i="18"/>
  <c r="T17" i="19"/>
  <c r="S17" i="19"/>
  <c r="R17" i="19"/>
  <c r="Q17" i="19"/>
  <c r="P17" i="19"/>
  <c r="T15" i="19"/>
  <c r="S15" i="19"/>
  <c r="R15" i="19"/>
  <c r="Q15" i="19"/>
  <c r="P15" i="19"/>
  <c r="T13" i="19"/>
  <c r="S13" i="19"/>
  <c r="R13" i="19"/>
  <c r="Q13" i="19"/>
  <c r="P13" i="19"/>
  <c r="T21" i="20"/>
  <c r="S21" i="20"/>
  <c r="R21" i="20"/>
  <c r="Q21" i="20"/>
  <c r="P21" i="20"/>
  <c r="T19" i="20"/>
  <c r="S19" i="20"/>
  <c r="R19" i="20"/>
  <c r="Q19" i="20"/>
  <c r="P19" i="20"/>
  <c r="T17" i="20"/>
  <c r="S17" i="20"/>
  <c r="R17" i="20"/>
  <c r="Q17" i="20"/>
  <c r="P17" i="20"/>
  <c r="T15" i="20"/>
  <c r="S15" i="20"/>
  <c r="R15" i="20"/>
  <c r="Q15" i="20"/>
  <c r="P15" i="20"/>
  <c r="T13" i="20"/>
  <c r="S13" i="20"/>
  <c r="R13" i="20"/>
  <c r="Q13" i="20"/>
  <c r="P13" i="20"/>
  <c r="T24" i="16"/>
  <c r="S24" i="16"/>
  <c r="R24" i="16"/>
  <c r="Q24" i="16"/>
  <c r="P24" i="16"/>
  <c r="T22" i="16"/>
  <c r="S22" i="16"/>
  <c r="R22" i="16"/>
  <c r="Q22" i="16"/>
  <c r="P22" i="16"/>
  <c r="T20" i="16"/>
  <c r="S20" i="16"/>
  <c r="R20" i="16"/>
  <c r="Q20" i="16"/>
  <c r="P20" i="16"/>
  <c r="T18" i="16"/>
  <c r="S18" i="16"/>
  <c r="R18" i="16"/>
  <c r="Q18" i="16"/>
  <c r="P18" i="16"/>
  <c r="T16" i="16"/>
  <c r="S16" i="16"/>
  <c r="R16" i="16"/>
  <c r="Q16" i="16"/>
  <c r="P16" i="16"/>
  <c r="T14" i="16"/>
  <c r="S14" i="16"/>
  <c r="R14" i="16"/>
  <c r="Q14" i="16"/>
  <c r="P14" i="16"/>
  <c r="T17" i="14"/>
  <c r="S17" i="14"/>
  <c r="R17" i="14"/>
  <c r="Q17" i="14"/>
  <c r="P17" i="14"/>
  <c r="T15" i="14"/>
  <c r="S15" i="14"/>
  <c r="R15" i="14"/>
  <c r="Q15" i="14"/>
  <c r="P15" i="14"/>
  <c r="T13" i="14"/>
  <c r="S13" i="14"/>
  <c r="R13" i="14"/>
  <c r="Q13" i="14"/>
  <c r="P13" i="14"/>
  <c r="T19" i="10"/>
  <c r="S19" i="10"/>
  <c r="R19" i="10"/>
  <c r="Q19" i="10"/>
  <c r="P19" i="10"/>
  <c r="T17" i="10"/>
  <c r="S17" i="10"/>
  <c r="R17" i="10"/>
  <c r="Q17" i="10"/>
  <c r="P17" i="10"/>
  <c r="T15" i="10"/>
  <c r="S15" i="10"/>
  <c r="R15" i="10"/>
  <c r="Q15" i="10"/>
  <c r="P15" i="10"/>
  <c r="T13" i="10"/>
  <c r="S13" i="10"/>
  <c r="R13" i="10"/>
  <c r="Q13" i="10"/>
  <c r="P13" i="10"/>
  <c r="T21" i="1"/>
  <c r="S21" i="1"/>
  <c r="R21" i="1"/>
  <c r="Q21" i="1"/>
  <c r="P21" i="1"/>
  <c r="T19" i="1"/>
  <c r="S19" i="1"/>
  <c r="R19" i="1"/>
  <c r="Q19" i="1"/>
  <c r="P19" i="1"/>
  <c r="T17" i="1"/>
  <c r="S17" i="1"/>
  <c r="R17" i="1"/>
  <c r="Q17" i="1"/>
  <c r="P17" i="1"/>
  <c r="T15" i="1"/>
  <c r="S15" i="1"/>
  <c r="R15" i="1"/>
  <c r="Q15" i="1"/>
  <c r="P15" i="1"/>
  <c r="T13" i="1"/>
  <c r="S13" i="1"/>
  <c r="R13" i="1"/>
  <c r="Q13" i="1"/>
  <c r="P13" i="1"/>
  <c r="T17" i="21"/>
  <c r="S17" i="21"/>
  <c r="R17" i="21"/>
  <c r="Q17" i="21"/>
  <c r="P17" i="21"/>
  <c r="T15" i="21"/>
  <c r="S15" i="21"/>
  <c r="R15" i="21"/>
  <c r="Q15" i="21"/>
  <c r="P15" i="21"/>
  <c r="T13" i="21"/>
  <c r="S13" i="21"/>
  <c r="R13" i="21"/>
  <c r="Q13" i="21"/>
  <c r="P13" i="21"/>
  <c r="T21" i="8"/>
  <c r="S21" i="8"/>
  <c r="R21" i="8"/>
  <c r="Q21" i="8"/>
  <c r="P21" i="8"/>
  <c r="T19" i="8"/>
  <c r="S19" i="8"/>
  <c r="R19" i="8"/>
  <c r="Q19" i="8"/>
  <c r="P19" i="8"/>
  <c r="T17" i="8"/>
  <c r="S17" i="8"/>
  <c r="R17" i="8"/>
  <c r="Q17" i="8"/>
  <c r="P17" i="8"/>
  <c r="T15" i="8"/>
  <c r="S15" i="8"/>
  <c r="R15" i="8"/>
  <c r="Q15" i="8"/>
  <c r="P15" i="8"/>
  <c r="T13" i="8"/>
  <c r="S13" i="8"/>
  <c r="R13" i="8"/>
  <c r="Q13" i="8"/>
  <c r="P13" i="8"/>
  <c r="L24" i="66" l="1"/>
  <c r="O27" i="66"/>
  <c r="L16" i="66"/>
  <c r="U27" i="66"/>
  <c r="R27" i="66"/>
  <c r="L22" i="66"/>
  <c r="L17" i="66"/>
  <c r="L25" i="66"/>
  <c r="L20" i="66"/>
  <c r="L18" i="66"/>
  <c r="L23" i="66"/>
  <c r="L21" i="66"/>
  <c r="L26" i="66"/>
  <c r="L19" i="66"/>
  <c r="Q98" i="63"/>
  <c r="W68" i="63"/>
  <c r="Q34" i="63"/>
  <c r="T80" i="63"/>
  <c r="W16" i="63"/>
  <c r="W60" i="63"/>
  <c r="Q90" i="63"/>
  <c r="W52" i="63"/>
  <c r="T64" i="63"/>
  <c r="W108" i="63"/>
  <c r="W44" i="63"/>
  <c r="W21" i="63"/>
  <c r="W116" i="63"/>
  <c r="Q18" i="63"/>
  <c r="Q74" i="63"/>
  <c r="T120" i="63"/>
  <c r="T56" i="63"/>
  <c r="W100" i="63"/>
  <c r="W36" i="63"/>
  <c r="T72" i="63"/>
  <c r="Q82" i="63"/>
  <c r="Q66" i="63"/>
  <c r="T112" i="63"/>
  <c r="T48" i="63"/>
  <c r="W92" i="63"/>
  <c r="W28" i="63"/>
  <c r="Q26" i="63"/>
  <c r="Q16" i="63"/>
  <c r="Q58" i="63"/>
  <c r="T104" i="63"/>
  <c r="T40" i="63"/>
  <c r="W84" i="63"/>
  <c r="W20" i="63"/>
  <c r="Q114" i="63"/>
  <c r="Q50" i="63"/>
  <c r="T96" i="63"/>
  <c r="T32" i="63"/>
  <c r="W76" i="63"/>
  <c r="Q106" i="63"/>
  <c r="Q42" i="63"/>
  <c r="T88" i="63"/>
  <c r="T24" i="63"/>
  <c r="Q121" i="63"/>
  <c r="Q113" i="63"/>
  <c r="Q105" i="63"/>
  <c r="Q97" i="63"/>
  <c r="Q89" i="63"/>
  <c r="Q81" i="63"/>
  <c r="Q73" i="63"/>
  <c r="Q65" i="63"/>
  <c r="Q57" i="63"/>
  <c r="Q49" i="63"/>
  <c r="Q41" i="63"/>
  <c r="Q33" i="63"/>
  <c r="Q25" i="63"/>
  <c r="Q17" i="63"/>
  <c r="T119" i="63"/>
  <c r="T111" i="63"/>
  <c r="T103" i="63"/>
  <c r="T95" i="63"/>
  <c r="T87" i="63"/>
  <c r="T79" i="63"/>
  <c r="T71" i="63"/>
  <c r="T63" i="63"/>
  <c r="T55" i="63"/>
  <c r="T47" i="63"/>
  <c r="T39" i="63"/>
  <c r="T31" i="63"/>
  <c r="T23" i="63"/>
  <c r="W115" i="63"/>
  <c r="W107" i="63"/>
  <c r="W99" i="63"/>
  <c r="W91" i="63"/>
  <c r="W83" i="63"/>
  <c r="W75" i="63"/>
  <c r="W67" i="63"/>
  <c r="W59" i="63"/>
  <c r="W51" i="63"/>
  <c r="W43" i="63"/>
  <c r="W35" i="63"/>
  <c r="W27" i="63"/>
  <c r="W19" i="63"/>
  <c r="Q120" i="63"/>
  <c r="Q96" i="63"/>
  <c r="Q88" i="63"/>
  <c r="Q80" i="63"/>
  <c r="Q72" i="63"/>
  <c r="Q64" i="63"/>
  <c r="Q56" i="63"/>
  <c r="Q48" i="63"/>
  <c r="Q40" i="63"/>
  <c r="Q32" i="63"/>
  <c r="Q24" i="63"/>
  <c r="T118" i="63"/>
  <c r="T110" i="63"/>
  <c r="T102" i="63"/>
  <c r="T94" i="63"/>
  <c r="T86" i="63"/>
  <c r="T78" i="63"/>
  <c r="T70" i="63"/>
  <c r="T62" i="63"/>
  <c r="T54" i="63"/>
  <c r="T46" i="63"/>
  <c r="T38" i="63"/>
  <c r="T30" i="63"/>
  <c r="T22" i="63"/>
  <c r="W114" i="63"/>
  <c r="W106" i="63"/>
  <c r="W98" i="63"/>
  <c r="W90" i="63"/>
  <c r="W82" i="63"/>
  <c r="W74" i="63"/>
  <c r="W66" i="63"/>
  <c r="W58" i="63"/>
  <c r="W50" i="63"/>
  <c r="W42" i="63"/>
  <c r="W34" i="63"/>
  <c r="W26" i="63"/>
  <c r="W18" i="63"/>
  <c r="Q104" i="63"/>
  <c r="Q119" i="63"/>
  <c r="Q111" i="63"/>
  <c r="Q103" i="63"/>
  <c r="Q95" i="63"/>
  <c r="Q87" i="63"/>
  <c r="Q79" i="63"/>
  <c r="Q71" i="63"/>
  <c r="Q63" i="63"/>
  <c r="Q55" i="63"/>
  <c r="Q47" i="63"/>
  <c r="Q39" i="63"/>
  <c r="Q31" i="63"/>
  <c r="Q23" i="63"/>
  <c r="T117" i="63"/>
  <c r="T109" i="63"/>
  <c r="T101" i="63"/>
  <c r="T93" i="63"/>
  <c r="T85" i="63"/>
  <c r="T77" i="63"/>
  <c r="T69" i="63"/>
  <c r="T61" i="63"/>
  <c r="T53" i="63"/>
  <c r="T45" i="63"/>
  <c r="T37" i="63"/>
  <c r="T29" i="63"/>
  <c r="T21" i="63"/>
  <c r="W121" i="63"/>
  <c r="W113" i="63"/>
  <c r="W105" i="63"/>
  <c r="W97" i="63"/>
  <c r="W89" i="63"/>
  <c r="W81" i="63"/>
  <c r="W73" i="63"/>
  <c r="W65" i="63"/>
  <c r="W57" i="63"/>
  <c r="W49" i="63"/>
  <c r="W41" i="63"/>
  <c r="W33" i="63"/>
  <c r="W25" i="63"/>
  <c r="W17" i="63"/>
  <c r="Q112" i="63"/>
  <c r="Q118" i="63"/>
  <c r="Q110" i="63"/>
  <c r="Q102" i="63"/>
  <c r="Q94" i="63"/>
  <c r="Q86" i="63"/>
  <c r="Q78" i="63"/>
  <c r="Q70" i="63"/>
  <c r="Q62" i="63"/>
  <c r="Q54" i="63"/>
  <c r="Q46" i="63"/>
  <c r="Q38" i="63"/>
  <c r="Q30" i="63"/>
  <c r="Q22" i="63"/>
  <c r="T16" i="63"/>
  <c r="T116" i="63"/>
  <c r="T108" i="63"/>
  <c r="T100" i="63"/>
  <c r="T92" i="63"/>
  <c r="T84" i="63"/>
  <c r="T76" i="63"/>
  <c r="T68" i="63"/>
  <c r="T60" i="63"/>
  <c r="T52" i="63"/>
  <c r="T44" i="63"/>
  <c r="T36" i="63"/>
  <c r="T28" i="63"/>
  <c r="T20" i="63"/>
  <c r="W120" i="63"/>
  <c r="W112" i="63"/>
  <c r="W104" i="63"/>
  <c r="W96" i="63"/>
  <c r="W88" i="63"/>
  <c r="W80" i="63"/>
  <c r="W72" i="63"/>
  <c r="W64" i="63"/>
  <c r="W56" i="63"/>
  <c r="W48" i="63"/>
  <c r="W40" i="63"/>
  <c r="W32" i="63"/>
  <c r="W24" i="63"/>
  <c r="V24" i="63" s="1"/>
  <c r="Q117" i="63"/>
  <c r="Q109" i="63"/>
  <c r="Q101" i="63"/>
  <c r="Q93" i="63"/>
  <c r="Q85" i="63"/>
  <c r="Q77" i="63"/>
  <c r="Q69" i="63"/>
  <c r="Q61" i="63"/>
  <c r="Q53" i="63"/>
  <c r="Q45" i="63"/>
  <c r="Q37" i="63"/>
  <c r="Q29" i="63"/>
  <c r="Q21" i="63"/>
  <c r="T115" i="63"/>
  <c r="T107" i="63"/>
  <c r="T99" i="63"/>
  <c r="T91" i="63"/>
  <c r="T83" i="63"/>
  <c r="T75" i="63"/>
  <c r="T67" i="63"/>
  <c r="T59" i="63"/>
  <c r="T51" i="63"/>
  <c r="T43" i="63"/>
  <c r="T35" i="63"/>
  <c r="T27" i="63"/>
  <c r="T19" i="63"/>
  <c r="W119" i="63"/>
  <c r="W111" i="63"/>
  <c r="W103" i="63"/>
  <c r="W95" i="63"/>
  <c r="W87" i="63"/>
  <c r="W79" i="63"/>
  <c r="W71" i="63"/>
  <c r="W63" i="63"/>
  <c r="W55" i="63"/>
  <c r="W47" i="63"/>
  <c r="W39" i="63"/>
  <c r="W31" i="63"/>
  <c r="W23" i="63"/>
  <c r="Q116" i="63"/>
  <c r="Q100" i="63"/>
  <c r="Q92" i="63"/>
  <c r="Q84" i="63"/>
  <c r="Q76" i="63"/>
  <c r="Q68" i="63"/>
  <c r="Q60" i="63"/>
  <c r="Q52" i="63"/>
  <c r="Q44" i="63"/>
  <c r="Q36" i="63"/>
  <c r="Q28" i="63"/>
  <c r="Q20" i="63"/>
  <c r="T114" i="63"/>
  <c r="T106" i="63"/>
  <c r="T98" i="63"/>
  <c r="T90" i="63"/>
  <c r="T82" i="63"/>
  <c r="T74" i="63"/>
  <c r="T66" i="63"/>
  <c r="T58" i="63"/>
  <c r="T50" i="63"/>
  <c r="T42" i="63"/>
  <c r="T34" i="63"/>
  <c r="T26" i="63"/>
  <c r="T18" i="63"/>
  <c r="W118" i="63"/>
  <c r="W110" i="63"/>
  <c r="W102" i="63"/>
  <c r="W94" i="63"/>
  <c r="W86" i="63"/>
  <c r="W78" i="63"/>
  <c r="W70" i="63"/>
  <c r="W62" i="63"/>
  <c r="W54" i="63"/>
  <c r="W46" i="63"/>
  <c r="W38" i="63"/>
  <c r="W30" i="63"/>
  <c r="W22" i="63"/>
  <c r="Q108" i="63"/>
  <c r="Q115" i="63"/>
  <c r="Q107" i="63"/>
  <c r="Q99" i="63"/>
  <c r="Q91" i="63"/>
  <c r="Q83" i="63"/>
  <c r="Q75" i="63"/>
  <c r="Q67" i="63"/>
  <c r="Q59" i="63"/>
  <c r="Q51" i="63"/>
  <c r="Q43" i="63"/>
  <c r="Q35" i="63"/>
  <c r="Q27" i="63"/>
  <c r="Q19" i="63"/>
  <c r="T121" i="63"/>
  <c r="T113" i="63"/>
  <c r="T105" i="63"/>
  <c r="T97" i="63"/>
  <c r="T89" i="63"/>
  <c r="T81" i="63"/>
  <c r="T73" i="63"/>
  <c r="T65" i="63"/>
  <c r="T57" i="63"/>
  <c r="T49" i="63"/>
  <c r="T41" i="63"/>
  <c r="T33" i="63"/>
  <c r="T25" i="63"/>
  <c r="T17" i="63"/>
  <c r="W117" i="63"/>
  <c r="W109" i="63"/>
  <c r="W101" i="63"/>
  <c r="W93" i="63"/>
  <c r="W85" i="63"/>
  <c r="W77" i="63"/>
  <c r="W69" i="63"/>
  <c r="W61" i="63"/>
  <c r="W53" i="63"/>
  <c r="W45" i="63"/>
  <c r="W37" i="63"/>
  <c r="W29" i="63"/>
  <c r="Q15" i="12"/>
  <c r="R15" i="12"/>
  <c r="S15" i="12"/>
  <c r="T15" i="12"/>
  <c r="Q17" i="12"/>
  <c r="R17" i="12"/>
  <c r="S17" i="12"/>
  <c r="T17" i="12"/>
  <c r="T13" i="12"/>
  <c r="S13" i="12"/>
  <c r="R13" i="12"/>
  <c r="Q13" i="12"/>
  <c r="P13" i="12"/>
  <c r="P15" i="12"/>
  <c r="P17" i="12"/>
  <c r="F846" i="60"/>
  <c r="F845" i="60"/>
  <c r="F844" i="60"/>
  <c r="F843" i="60"/>
  <c r="F842" i="60"/>
  <c r="F841" i="60"/>
  <c r="F840" i="60"/>
  <c r="F839" i="60"/>
  <c r="F838" i="60"/>
  <c r="E838" i="60"/>
  <c r="F837" i="60"/>
  <c r="F836" i="60"/>
  <c r="F835" i="60"/>
  <c r="F834" i="60"/>
  <c r="F833" i="60"/>
  <c r="F832" i="60"/>
  <c r="F831" i="60"/>
  <c r="F830" i="60"/>
  <c r="F829" i="60"/>
  <c r="F828" i="60"/>
  <c r="F827" i="60"/>
  <c r="F826" i="60"/>
  <c r="F825" i="60"/>
  <c r="F824" i="60"/>
  <c r="F823" i="60"/>
  <c r="F822" i="60"/>
  <c r="F821" i="60"/>
  <c r="F820" i="60"/>
  <c r="F819" i="60"/>
  <c r="F818" i="60"/>
  <c r="F817" i="60"/>
  <c r="F816" i="60"/>
  <c r="F815" i="60"/>
  <c r="F814" i="60"/>
  <c r="F813" i="60"/>
  <c r="F812" i="60"/>
  <c r="F811" i="60"/>
  <c r="F810" i="60"/>
  <c r="F809" i="60"/>
  <c r="F808" i="60"/>
  <c r="F807" i="60"/>
  <c r="F806" i="60"/>
  <c r="F805" i="60"/>
  <c r="F804" i="60"/>
  <c r="F803" i="60"/>
  <c r="F802" i="60"/>
  <c r="F801" i="60"/>
  <c r="F800" i="60"/>
  <c r="F799" i="60"/>
  <c r="F798" i="60"/>
  <c r="F797" i="60"/>
  <c r="F796" i="60"/>
  <c r="F795" i="60"/>
  <c r="F794" i="60"/>
  <c r="F793" i="60"/>
  <c r="F792" i="60"/>
  <c r="F791" i="60"/>
  <c r="F790" i="60"/>
  <c r="F789" i="60"/>
  <c r="F788" i="60"/>
  <c r="F787" i="60"/>
  <c r="F786" i="60"/>
  <c r="F785" i="60"/>
  <c r="F784" i="60"/>
  <c r="F783" i="60"/>
  <c r="F782" i="60"/>
  <c r="F781" i="60"/>
  <c r="F780" i="60"/>
  <c r="F779" i="60"/>
  <c r="F778" i="60"/>
  <c r="F777" i="60"/>
  <c r="F776" i="60"/>
  <c r="F775" i="60"/>
  <c r="F774" i="60"/>
  <c r="F773" i="60"/>
  <c r="F772" i="60"/>
  <c r="F771" i="60"/>
  <c r="F770" i="60"/>
  <c r="F769" i="60"/>
  <c r="F768" i="60"/>
  <c r="F767" i="60"/>
  <c r="F766" i="60"/>
  <c r="F765" i="60"/>
  <c r="F764" i="60"/>
  <c r="F763" i="60"/>
  <c r="F762" i="60"/>
  <c r="F761" i="60"/>
  <c r="F760" i="60"/>
  <c r="F759" i="60"/>
  <c r="F758" i="60"/>
  <c r="F757" i="60"/>
  <c r="F756" i="60"/>
  <c r="F755" i="60"/>
  <c r="F754" i="60"/>
  <c r="F753" i="60"/>
  <c r="F752" i="60"/>
  <c r="F751" i="60"/>
  <c r="F750" i="60"/>
  <c r="F749" i="60"/>
  <c r="F748" i="60"/>
  <c r="F747" i="60"/>
  <c r="F746" i="60"/>
  <c r="F745" i="60"/>
  <c r="F744" i="60"/>
  <c r="F743" i="60"/>
  <c r="F742" i="60"/>
  <c r="F741" i="60"/>
  <c r="F740" i="60"/>
  <c r="F739" i="60"/>
  <c r="F738" i="60"/>
  <c r="F737" i="60"/>
  <c r="F736" i="60"/>
  <c r="F735" i="60"/>
  <c r="F734" i="60"/>
  <c r="F733" i="60"/>
  <c r="F732" i="60"/>
  <c r="F731" i="60"/>
  <c r="F730" i="60"/>
  <c r="F729" i="60"/>
  <c r="F728" i="60"/>
  <c r="F727" i="60"/>
  <c r="F726" i="60"/>
  <c r="F725" i="60"/>
  <c r="F724" i="60"/>
  <c r="F723" i="60"/>
  <c r="F722" i="60"/>
  <c r="F721" i="60"/>
  <c r="F720" i="60"/>
  <c r="F719" i="60"/>
  <c r="F718" i="60"/>
  <c r="F717" i="60"/>
  <c r="F716" i="60"/>
  <c r="F715" i="60"/>
  <c r="F714" i="60"/>
  <c r="F713" i="60"/>
  <c r="F712" i="60"/>
  <c r="F711" i="60"/>
  <c r="F710" i="60"/>
  <c r="F709" i="60"/>
  <c r="F708" i="60"/>
  <c r="F707" i="60"/>
  <c r="F706" i="60"/>
  <c r="F705" i="60"/>
  <c r="F704" i="60"/>
  <c r="F703" i="60"/>
  <c r="E703" i="60"/>
  <c r="G703" i="60" s="1"/>
  <c r="F702" i="60"/>
  <c r="E702" i="60"/>
  <c r="F701" i="60"/>
  <c r="E701" i="60"/>
  <c r="F700" i="60"/>
  <c r="E700" i="60"/>
  <c r="F699" i="60"/>
  <c r="E699" i="60"/>
  <c r="F698" i="60"/>
  <c r="E698" i="60"/>
  <c r="F697" i="60"/>
  <c r="E697" i="60"/>
  <c r="G697" i="60" s="1"/>
  <c r="F696" i="60"/>
  <c r="E696" i="60"/>
  <c r="G696" i="60" s="1"/>
  <c r="F695" i="60"/>
  <c r="E695" i="60"/>
  <c r="G695" i="60" s="1"/>
  <c r="F694" i="60"/>
  <c r="E694" i="60"/>
  <c r="F693" i="60"/>
  <c r="E693" i="60"/>
  <c r="G693" i="60" s="1"/>
  <c r="F692" i="60"/>
  <c r="E692" i="60"/>
  <c r="F691" i="60"/>
  <c r="E691" i="60"/>
  <c r="F690" i="60"/>
  <c r="E690" i="60"/>
  <c r="G690" i="60" s="1"/>
  <c r="F689" i="60"/>
  <c r="E689" i="60"/>
  <c r="F688" i="60"/>
  <c r="E688" i="60"/>
  <c r="F687" i="60"/>
  <c r="E687" i="60"/>
  <c r="G687" i="60" s="1"/>
  <c r="F686" i="60"/>
  <c r="E686" i="60"/>
  <c r="G686" i="60" s="1"/>
  <c r="F685" i="60"/>
  <c r="E685" i="60"/>
  <c r="G685" i="60" s="1"/>
  <c r="F684" i="60"/>
  <c r="E684" i="60"/>
  <c r="F683" i="60"/>
  <c r="E683" i="60"/>
  <c r="G683" i="60" s="1"/>
  <c r="F682" i="60"/>
  <c r="E682" i="60"/>
  <c r="G682" i="60" s="1"/>
  <c r="F681" i="60"/>
  <c r="E681" i="60"/>
  <c r="G681" i="60" s="1"/>
  <c r="F680" i="60"/>
  <c r="E680" i="60"/>
  <c r="F679" i="60"/>
  <c r="E679" i="60"/>
  <c r="G679" i="60" s="1"/>
  <c r="F678" i="60"/>
  <c r="E678" i="60"/>
  <c r="F677" i="60"/>
  <c r="E677" i="60"/>
  <c r="F676" i="60"/>
  <c r="E676" i="60"/>
  <c r="F675" i="60"/>
  <c r="E675" i="60"/>
  <c r="F674" i="60"/>
  <c r="E674" i="60"/>
  <c r="F673" i="60"/>
  <c r="E673" i="60"/>
  <c r="F672" i="60"/>
  <c r="E672" i="60"/>
  <c r="G672" i="60" s="1"/>
  <c r="F671" i="60"/>
  <c r="E671" i="60"/>
  <c r="G671" i="60" s="1"/>
  <c r="F670" i="60"/>
  <c r="E670" i="60"/>
  <c r="G670" i="60" s="1"/>
  <c r="F669" i="60"/>
  <c r="E669" i="60"/>
  <c r="F668" i="60"/>
  <c r="E668" i="60"/>
  <c r="F667" i="60"/>
  <c r="E667" i="60"/>
  <c r="G667" i="60" s="1"/>
  <c r="F666" i="60"/>
  <c r="E666" i="60"/>
  <c r="F665" i="60"/>
  <c r="E665" i="60"/>
  <c r="G665" i="60" s="1"/>
  <c r="F664" i="60"/>
  <c r="E664" i="60"/>
  <c r="F663" i="60"/>
  <c r="E663" i="60"/>
  <c r="G663" i="60" s="1"/>
  <c r="F662" i="60"/>
  <c r="E662" i="60"/>
  <c r="F661" i="60"/>
  <c r="E661" i="60"/>
  <c r="G661" i="60" s="1"/>
  <c r="F660" i="60"/>
  <c r="E660" i="60"/>
  <c r="F659" i="60"/>
  <c r="E659" i="60"/>
  <c r="F658" i="60"/>
  <c r="F657" i="60"/>
  <c r="F656" i="60"/>
  <c r="F655" i="60"/>
  <c r="F654" i="60"/>
  <c r="F653" i="60"/>
  <c r="F652" i="60"/>
  <c r="F651" i="60"/>
  <c r="F650" i="60"/>
  <c r="F649" i="60"/>
  <c r="F648" i="60"/>
  <c r="F647" i="60"/>
  <c r="E647" i="60"/>
  <c r="G647" i="60" s="1"/>
  <c r="F646" i="60"/>
  <c r="E646" i="60"/>
  <c r="F645" i="60"/>
  <c r="E645" i="60"/>
  <c r="G645" i="60" s="1"/>
  <c r="F644" i="60"/>
  <c r="E644" i="60"/>
  <c r="F643" i="60"/>
  <c r="E643" i="60"/>
  <c r="F642" i="60"/>
  <c r="E642" i="60"/>
  <c r="G642" i="60" s="1"/>
  <c r="F641" i="60"/>
  <c r="G641" i="60" s="1"/>
  <c r="E641" i="60"/>
  <c r="F640" i="60"/>
  <c r="E640" i="60"/>
  <c r="F639" i="60"/>
  <c r="F638" i="60"/>
  <c r="F637" i="60"/>
  <c r="F636" i="60"/>
  <c r="F635" i="60"/>
  <c r="F634" i="60"/>
  <c r="F633" i="60"/>
  <c r="F632" i="60"/>
  <c r="F631" i="60"/>
  <c r="F630" i="60"/>
  <c r="F629" i="60"/>
  <c r="F628" i="60"/>
  <c r="F627" i="60"/>
  <c r="F626" i="60"/>
  <c r="F625" i="60"/>
  <c r="F624" i="60"/>
  <c r="F623" i="60"/>
  <c r="F622" i="60"/>
  <c r="F621" i="60"/>
  <c r="F620" i="60"/>
  <c r="F619" i="60"/>
  <c r="F618" i="60"/>
  <c r="F617" i="60"/>
  <c r="F616" i="60"/>
  <c r="F615" i="60"/>
  <c r="F614" i="60"/>
  <c r="F613" i="60"/>
  <c r="F612" i="60"/>
  <c r="F611" i="60"/>
  <c r="F610" i="60"/>
  <c r="F609" i="60"/>
  <c r="F608" i="60"/>
  <c r="F607" i="60"/>
  <c r="F606" i="60"/>
  <c r="F605" i="60"/>
  <c r="F604" i="60"/>
  <c r="F603" i="60"/>
  <c r="F602" i="60"/>
  <c r="F601" i="60"/>
  <c r="F600" i="60"/>
  <c r="F599" i="60"/>
  <c r="F598" i="60"/>
  <c r="F597" i="60"/>
  <c r="F596" i="60"/>
  <c r="F595" i="60"/>
  <c r="F594" i="60"/>
  <c r="F593" i="60"/>
  <c r="F592" i="60"/>
  <c r="F591" i="60"/>
  <c r="F590" i="60"/>
  <c r="F589" i="60"/>
  <c r="F588" i="60"/>
  <c r="F587" i="60"/>
  <c r="F586" i="60"/>
  <c r="F585" i="60"/>
  <c r="F584" i="60"/>
  <c r="F583" i="60"/>
  <c r="F582" i="60"/>
  <c r="F581" i="60"/>
  <c r="F580" i="60"/>
  <c r="F579" i="60"/>
  <c r="F578" i="60"/>
  <c r="F577" i="60"/>
  <c r="F576" i="60"/>
  <c r="F575" i="60"/>
  <c r="F574" i="60"/>
  <c r="F573" i="60"/>
  <c r="F572" i="60"/>
  <c r="F571" i="60"/>
  <c r="F570" i="60"/>
  <c r="F569" i="60"/>
  <c r="F568" i="60"/>
  <c r="F567" i="60"/>
  <c r="F566" i="60"/>
  <c r="F565" i="60"/>
  <c r="F564" i="60"/>
  <c r="F563" i="60"/>
  <c r="F562" i="60"/>
  <c r="F561" i="60"/>
  <c r="F560" i="60"/>
  <c r="F559" i="60"/>
  <c r="F558" i="60"/>
  <c r="F557" i="60"/>
  <c r="F556" i="60"/>
  <c r="F555" i="60"/>
  <c r="F554" i="60"/>
  <c r="F553" i="60"/>
  <c r="F552" i="60"/>
  <c r="F551" i="60"/>
  <c r="F550" i="60"/>
  <c r="F549" i="60"/>
  <c r="F548" i="60"/>
  <c r="F547" i="60"/>
  <c r="F546" i="60"/>
  <c r="F545" i="60"/>
  <c r="F544" i="60"/>
  <c r="F543" i="60"/>
  <c r="F542" i="60"/>
  <c r="F541" i="60"/>
  <c r="F540" i="60"/>
  <c r="F539" i="60"/>
  <c r="F538" i="60"/>
  <c r="F537" i="60"/>
  <c r="F536" i="60"/>
  <c r="F535" i="60"/>
  <c r="F534" i="60"/>
  <c r="F533" i="60"/>
  <c r="F532" i="60"/>
  <c r="F531" i="60"/>
  <c r="F530" i="60"/>
  <c r="F529" i="60"/>
  <c r="F528" i="60"/>
  <c r="F527" i="60"/>
  <c r="F526" i="60"/>
  <c r="F525" i="60"/>
  <c r="F524" i="60"/>
  <c r="F523" i="60"/>
  <c r="F522" i="60"/>
  <c r="F521" i="60"/>
  <c r="F520" i="60"/>
  <c r="F519" i="60"/>
  <c r="F518" i="60"/>
  <c r="F517" i="60"/>
  <c r="F516" i="60"/>
  <c r="F515" i="60"/>
  <c r="F514" i="60"/>
  <c r="F513" i="60"/>
  <c r="F512" i="60"/>
  <c r="F511" i="60"/>
  <c r="F510" i="60"/>
  <c r="F509" i="60"/>
  <c r="F508" i="60"/>
  <c r="F507" i="60"/>
  <c r="F506" i="60"/>
  <c r="F505" i="60"/>
  <c r="F504" i="60"/>
  <c r="F503" i="60"/>
  <c r="F502" i="60"/>
  <c r="F501" i="60"/>
  <c r="F500" i="60"/>
  <c r="F499" i="60"/>
  <c r="F498" i="60"/>
  <c r="F497" i="60"/>
  <c r="F496" i="60"/>
  <c r="F495" i="60"/>
  <c r="F494" i="60"/>
  <c r="F493" i="60"/>
  <c r="F492" i="60"/>
  <c r="F491" i="60"/>
  <c r="F490" i="60"/>
  <c r="F489" i="60"/>
  <c r="F488" i="60"/>
  <c r="F487" i="60"/>
  <c r="F486" i="60"/>
  <c r="F485" i="60"/>
  <c r="F484" i="60"/>
  <c r="F483" i="60"/>
  <c r="F482" i="60"/>
  <c r="E482" i="60"/>
  <c r="F481" i="60"/>
  <c r="E481" i="60"/>
  <c r="G481" i="60" s="1"/>
  <c r="F480" i="60"/>
  <c r="E480" i="60"/>
  <c r="F479" i="60"/>
  <c r="F478" i="60"/>
  <c r="F477" i="60"/>
  <c r="F476" i="60"/>
  <c r="F475" i="60"/>
  <c r="F474" i="60"/>
  <c r="F473" i="60"/>
  <c r="F472" i="60"/>
  <c r="F471" i="60"/>
  <c r="F470" i="60"/>
  <c r="F469" i="60"/>
  <c r="F468" i="60"/>
  <c r="F467" i="60"/>
  <c r="F466" i="60"/>
  <c r="F465" i="60"/>
  <c r="F464" i="60"/>
  <c r="F463" i="60"/>
  <c r="F462" i="60"/>
  <c r="F461" i="60"/>
  <c r="F460" i="60"/>
  <c r="F459" i="60"/>
  <c r="F458" i="60"/>
  <c r="F457" i="60"/>
  <c r="F456" i="60"/>
  <c r="F455" i="60"/>
  <c r="F454" i="60"/>
  <c r="F453" i="60"/>
  <c r="F452" i="60"/>
  <c r="F451" i="60"/>
  <c r="F450" i="60"/>
  <c r="F449" i="60"/>
  <c r="F448" i="60"/>
  <c r="F447" i="60"/>
  <c r="F446" i="60"/>
  <c r="F445" i="60"/>
  <c r="F444" i="60"/>
  <c r="F443" i="60"/>
  <c r="F442" i="60"/>
  <c r="F441" i="60"/>
  <c r="F440" i="60"/>
  <c r="F439" i="60"/>
  <c r="F438" i="60"/>
  <c r="F437" i="60"/>
  <c r="F436" i="60"/>
  <c r="F435" i="60"/>
  <c r="F434" i="60"/>
  <c r="F433" i="60"/>
  <c r="F432" i="60"/>
  <c r="F431" i="60"/>
  <c r="F430" i="60"/>
  <c r="F429" i="60"/>
  <c r="F428" i="60"/>
  <c r="F427" i="60"/>
  <c r="F426" i="60"/>
  <c r="F425" i="60"/>
  <c r="F424" i="60"/>
  <c r="F423" i="60"/>
  <c r="F422" i="60"/>
  <c r="F421" i="60"/>
  <c r="F420" i="60"/>
  <c r="F419" i="60"/>
  <c r="F418" i="60"/>
  <c r="F417" i="60"/>
  <c r="F416" i="60"/>
  <c r="F415" i="60"/>
  <c r="F414" i="60"/>
  <c r="F413" i="60"/>
  <c r="F412" i="60"/>
  <c r="F411" i="60"/>
  <c r="F410" i="60"/>
  <c r="F409" i="60"/>
  <c r="F408" i="60"/>
  <c r="F407" i="60"/>
  <c r="F406" i="60"/>
  <c r="F405" i="60"/>
  <c r="F404" i="60"/>
  <c r="F403" i="60"/>
  <c r="F402" i="60"/>
  <c r="F401" i="60"/>
  <c r="F400" i="60"/>
  <c r="F399" i="60"/>
  <c r="F398" i="60"/>
  <c r="F397" i="60"/>
  <c r="F396" i="60"/>
  <c r="F395" i="60"/>
  <c r="F394" i="60"/>
  <c r="F393" i="60"/>
  <c r="F392" i="60"/>
  <c r="F391" i="60"/>
  <c r="F390" i="60"/>
  <c r="F389" i="60"/>
  <c r="F388" i="60"/>
  <c r="F387" i="60"/>
  <c r="F386" i="60"/>
  <c r="F385" i="60"/>
  <c r="F384" i="60"/>
  <c r="F383" i="60"/>
  <c r="F382" i="60"/>
  <c r="F381" i="60"/>
  <c r="F380" i="60"/>
  <c r="F379" i="60"/>
  <c r="F378" i="60"/>
  <c r="F377" i="60"/>
  <c r="F376" i="60"/>
  <c r="F375" i="60"/>
  <c r="F374" i="60"/>
  <c r="F373" i="60"/>
  <c r="F372" i="60"/>
  <c r="F371" i="60"/>
  <c r="F370" i="60"/>
  <c r="F369" i="60"/>
  <c r="F368" i="60"/>
  <c r="F367" i="60"/>
  <c r="F366" i="60"/>
  <c r="F365" i="60"/>
  <c r="F364" i="60"/>
  <c r="F363" i="60"/>
  <c r="F362" i="60"/>
  <c r="F361" i="60"/>
  <c r="F360" i="60"/>
  <c r="F359" i="60"/>
  <c r="F358" i="60"/>
  <c r="F357" i="60"/>
  <c r="F356" i="60"/>
  <c r="F355" i="60"/>
  <c r="F354" i="60"/>
  <c r="F353" i="60"/>
  <c r="F352" i="60"/>
  <c r="F351" i="60"/>
  <c r="F350" i="60"/>
  <c r="F349" i="60"/>
  <c r="F348" i="60"/>
  <c r="F347" i="60"/>
  <c r="F346" i="60"/>
  <c r="E346" i="60"/>
  <c r="G346" i="60" s="1"/>
  <c r="F345" i="60"/>
  <c r="F344" i="60"/>
  <c r="F343" i="60"/>
  <c r="F342" i="60"/>
  <c r="F341" i="60"/>
  <c r="F340" i="60"/>
  <c r="F339" i="60"/>
  <c r="F338" i="60"/>
  <c r="F337" i="60"/>
  <c r="F336" i="60"/>
  <c r="F335" i="60"/>
  <c r="F334" i="60"/>
  <c r="F333" i="60"/>
  <c r="F332" i="60"/>
  <c r="F331" i="60"/>
  <c r="F330" i="60"/>
  <c r="F329" i="60"/>
  <c r="F328" i="60"/>
  <c r="F327" i="60"/>
  <c r="F326" i="60"/>
  <c r="F325" i="60"/>
  <c r="F324" i="60"/>
  <c r="F323" i="60"/>
  <c r="F322" i="60"/>
  <c r="F321" i="60"/>
  <c r="F320" i="60"/>
  <c r="F319" i="60"/>
  <c r="F318" i="60"/>
  <c r="F317" i="60"/>
  <c r="F316" i="60"/>
  <c r="F315" i="60"/>
  <c r="F314" i="60"/>
  <c r="F313" i="60"/>
  <c r="F312" i="60"/>
  <c r="F311" i="60"/>
  <c r="F310" i="60"/>
  <c r="F309" i="60"/>
  <c r="F308" i="60"/>
  <c r="F307" i="60"/>
  <c r="F306" i="60"/>
  <c r="F305" i="60"/>
  <c r="F304" i="60"/>
  <c r="F303" i="60"/>
  <c r="F302" i="60"/>
  <c r="F301" i="60"/>
  <c r="F300" i="60"/>
  <c r="F299" i="60"/>
  <c r="F298" i="60"/>
  <c r="F297" i="60"/>
  <c r="F296" i="60"/>
  <c r="F295" i="60"/>
  <c r="F294" i="60"/>
  <c r="F293" i="60"/>
  <c r="F292" i="60"/>
  <c r="F291" i="60"/>
  <c r="F290" i="60"/>
  <c r="F289" i="60"/>
  <c r="F288" i="60"/>
  <c r="F287" i="60"/>
  <c r="F286" i="60"/>
  <c r="F285" i="60"/>
  <c r="F284" i="60"/>
  <c r="F283" i="60"/>
  <c r="F282" i="60"/>
  <c r="F281" i="60"/>
  <c r="F280" i="60"/>
  <c r="F279" i="60"/>
  <c r="F278" i="60"/>
  <c r="F277" i="60"/>
  <c r="F276" i="60"/>
  <c r="F275" i="60"/>
  <c r="F274" i="60"/>
  <c r="F273" i="60"/>
  <c r="F272" i="60"/>
  <c r="F271" i="60"/>
  <c r="F270" i="60"/>
  <c r="F269" i="60"/>
  <c r="F268" i="60"/>
  <c r="F267" i="60"/>
  <c r="F266" i="60"/>
  <c r="F265" i="60"/>
  <c r="F264" i="60"/>
  <c r="F263" i="60"/>
  <c r="F262" i="60"/>
  <c r="F261" i="60"/>
  <c r="F260" i="60"/>
  <c r="F259" i="60"/>
  <c r="F258" i="60"/>
  <c r="F257" i="60"/>
  <c r="F256" i="60"/>
  <c r="F255" i="60"/>
  <c r="F254" i="60"/>
  <c r="F253" i="60"/>
  <c r="F252" i="60"/>
  <c r="F251" i="60"/>
  <c r="F250" i="60"/>
  <c r="F249" i="60"/>
  <c r="F248" i="60"/>
  <c r="F247" i="60"/>
  <c r="F246" i="60"/>
  <c r="F245" i="60"/>
  <c r="F244" i="60"/>
  <c r="F243" i="60"/>
  <c r="F242" i="60"/>
  <c r="F241" i="60"/>
  <c r="F240" i="60"/>
  <c r="F239" i="60"/>
  <c r="F238" i="60"/>
  <c r="F237" i="60"/>
  <c r="F236" i="60"/>
  <c r="E236" i="60"/>
  <c r="F235" i="60"/>
  <c r="F234" i="60"/>
  <c r="F233" i="60"/>
  <c r="F232" i="60"/>
  <c r="F231" i="60"/>
  <c r="F230" i="60"/>
  <c r="F229" i="60"/>
  <c r="F228" i="60"/>
  <c r="F227" i="60"/>
  <c r="E227" i="60"/>
  <c r="G227" i="60" s="1"/>
  <c r="F226" i="60"/>
  <c r="E226" i="60"/>
  <c r="G226" i="60" s="1"/>
  <c r="F225" i="60"/>
  <c r="F224" i="60"/>
  <c r="F223" i="60"/>
  <c r="F222" i="60"/>
  <c r="F221" i="60"/>
  <c r="F220" i="60"/>
  <c r="F219" i="60"/>
  <c r="F218" i="60"/>
  <c r="F217" i="60"/>
  <c r="F216" i="60"/>
  <c r="F215" i="60"/>
  <c r="F214" i="60"/>
  <c r="F213" i="60"/>
  <c r="F212" i="60"/>
  <c r="F211" i="60"/>
  <c r="F210" i="60"/>
  <c r="F209" i="60"/>
  <c r="F208" i="60"/>
  <c r="F207" i="60"/>
  <c r="F206" i="60"/>
  <c r="F205" i="60"/>
  <c r="E205" i="60"/>
  <c r="G205" i="60" s="1"/>
  <c r="F204" i="60"/>
  <c r="E204" i="60"/>
  <c r="F203" i="60"/>
  <c r="F202" i="60"/>
  <c r="F201" i="60"/>
  <c r="F200" i="60"/>
  <c r="F199" i="60"/>
  <c r="F198" i="60"/>
  <c r="F197" i="60"/>
  <c r="F196" i="60"/>
  <c r="F195" i="60"/>
  <c r="F194" i="60"/>
  <c r="F193" i="60"/>
  <c r="F192" i="60"/>
  <c r="F191" i="60"/>
  <c r="F190" i="60"/>
  <c r="F189" i="60"/>
  <c r="F188" i="60"/>
  <c r="F187" i="60"/>
  <c r="F186" i="60"/>
  <c r="F185" i="60"/>
  <c r="F184" i="60"/>
  <c r="F183" i="60"/>
  <c r="F182" i="60"/>
  <c r="F181" i="60"/>
  <c r="F180" i="60"/>
  <c r="F179" i="60"/>
  <c r="F178" i="60"/>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O56"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F17" i="60"/>
  <c r="F16" i="60"/>
  <c r="F15" i="60"/>
  <c r="F14" i="60"/>
  <c r="F13" i="60"/>
  <c r="F12" i="60"/>
  <c r="F11" i="60"/>
  <c r="N10" i="60"/>
  <c r="M10" i="60"/>
  <c r="L10" i="60"/>
  <c r="K10" i="60"/>
  <c r="J10" i="60"/>
  <c r="F10" i="60"/>
  <c r="N9" i="60"/>
  <c r="M9" i="60"/>
  <c r="L9" i="60"/>
  <c r="K9" i="60"/>
  <c r="J9" i="60"/>
  <c r="F9" i="60"/>
  <c r="R41" i="60" s="1"/>
  <c r="F8" i="60"/>
  <c r="F7" i="60"/>
  <c r="F6" i="60"/>
  <c r="F5" i="60"/>
  <c r="F4" i="60"/>
  <c r="F3" i="60"/>
  <c r="N2" i="60"/>
  <c r="M2" i="60"/>
  <c r="L2" i="60"/>
  <c r="K2" i="60"/>
  <c r="J2" i="60"/>
  <c r="F2" i="60"/>
  <c r="U55" i="60" s="1"/>
  <c r="AC38" i="56"/>
  <c r="AC32" i="56"/>
  <c r="AC26" i="56"/>
  <c r="G34" i="10"/>
  <c r="G42" i="20"/>
  <c r="F378" i="5"/>
  <c r="G674" i="60" l="1"/>
  <c r="G678" i="60"/>
  <c r="G701" i="60"/>
  <c r="G480" i="60"/>
  <c r="G660" i="60"/>
  <c r="G204" i="60"/>
  <c r="G680" i="60"/>
  <c r="G673" i="60"/>
  <c r="G677" i="60"/>
  <c r="G662" i="60"/>
  <c r="G643" i="60"/>
  <c r="G236" i="60"/>
  <c r="G640" i="60"/>
  <c r="G664" i="60"/>
  <c r="G691" i="60"/>
  <c r="G482" i="60"/>
  <c r="G668" i="60"/>
  <c r="G675" i="60"/>
  <c r="G688" i="60"/>
  <c r="G698" i="60"/>
  <c r="G702" i="60"/>
  <c r="G689" i="60"/>
  <c r="G699" i="60"/>
  <c r="G838" i="60"/>
  <c r="G659" i="60"/>
  <c r="G666" i="60"/>
  <c r="G700" i="60"/>
  <c r="G684" i="60"/>
  <c r="L27" i="66"/>
  <c r="N57" i="63"/>
  <c r="N43" i="63"/>
  <c r="N97" i="63"/>
  <c r="N94" i="63"/>
  <c r="N110" i="63"/>
  <c r="N121" i="63"/>
  <c r="N32" i="63"/>
  <c r="N47" i="63"/>
  <c r="N82" i="63"/>
  <c r="P42" i="63"/>
  <c r="N42" i="63"/>
  <c r="N64" i="63"/>
  <c r="N76" i="63"/>
  <c r="N109" i="63"/>
  <c r="N71" i="63"/>
  <c r="N108" i="63"/>
  <c r="N28" i="63"/>
  <c r="N118" i="63"/>
  <c r="N70" i="63"/>
  <c r="N68" i="63"/>
  <c r="N66" i="63"/>
  <c r="P62" i="63"/>
  <c r="N62" i="63"/>
  <c r="N53" i="63"/>
  <c r="N52" i="63"/>
  <c r="N27" i="63"/>
  <c r="N86" i="63"/>
  <c r="N83" i="63"/>
  <c r="N73" i="63"/>
  <c r="N72" i="63"/>
  <c r="N95" i="63"/>
  <c r="N93" i="63"/>
  <c r="N114" i="63"/>
  <c r="N24" i="63"/>
  <c r="N74" i="63"/>
  <c r="N115" i="63"/>
  <c r="N30" i="63"/>
  <c r="N48" i="63"/>
  <c r="N31" i="63"/>
  <c r="N51" i="63"/>
  <c r="N101" i="63"/>
  <c r="N96" i="63"/>
  <c r="N98" i="63"/>
  <c r="N120" i="63"/>
  <c r="N56" i="63"/>
  <c r="N16" i="63"/>
  <c r="N25" i="63"/>
  <c r="N117" i="63"/>
  <c r="N22" i="63"/>
  <c r="N113" i="63"/>
  <c r="N40" i="63"/>
  <c r="N29" i="63"/>
  <c r="N55" i="63"/>
  <c r="N46" i="63"/>
  <c r="N37" i="63"/>
  <c r="N36" i="63"/>
  <c r="N50" i="63"/>
  <c r="N67" i="63"/>
  <c r="N84" i="63"/>
  <c r="N99" i="63"/>
  <c r="N107" i="63"/>
  <c r="N79" i="63"/>
  <c r="N103" i="63"/>
  <c r="N77" i="63"/>
  <c r="N100" i="63"/>
  <c r="N116" i="63"/>
  <c r="N90" i="63"/>
  <c r="N89" i="63"/>
  <c r="N23" i="63"/>
  <c r="N41" i="63"/>
  <c r="N20" i="63"/>
  <c r="N26" i="63"/>
  <c r="N38" i="63"/>
  <c r="N61" i="63"/>
  <c r="N60" i="63"/>
  <c r="N35" i="63"/>
  <c r="N91" i="63"/>
  <c r="N81" i="63"/>
  <c r="N80" i="63"/>
  <c r="N111" i="63"/>
  <c r="N119" i="63"/>
  <c r="N105" i="63"/>
  <c r="N112" i="63"/>
  <c r="N102" i="63"/>
  <c r="N49" i="63"/>
  <c r="N18" i="63"/>
  <c r="N39" i="63"/>
  <c r="N78" i="63"/>
  <c r="N59" i="63"/>
  <c r="N34" i="63"/>
  <c r="N17" i="63"/>
  <c r="N33" i="63"/>
  <c r="N88" i="63"/>
  <c r="N21" i="63"/>
  <c r="N63" i="63"/>
  <c r="N54" i="63"/>
  <c r="N45" i="63"/>
  <c r="N44" i="63"/>
  <c r="N58" i="63"/>
  <c r="N92" i="63"/>
  <c r="N75" i="63"/>
  <c r="N65" i="63"/>
  <c r="N87" i="63"/>
  <c r="N85" i="63"/>
  <c r="P85" i="63"/>
  <c r="N104" i="63"/>
  <c r="N106" i="63"/>
  <c r="N19" i="63"/>
  <c r="N69" i="63"/>
  <c r="R27" i="60"/>
  <c r="U44" i="60"/>
  <c r="O53" i="60"/>
  <c r="U17" i="60"/>
  <c r="O18" i="60"/>
  <c r="O22" i="60"/>
  <c r="R33" i="60"/>
  <c r="O100" i="60"/>
  <c r="U16" i="60"/>
  <c r="U19" i="60"/>
  <c r="T19" i="60" s="1"/>
  <c r="O20" i="60"/>
  <c r="U21" i="60"/>
  <c r="U36" i="60"/>
  <c r="R54" i="60"/>
  <c r="O17" i="60"/>
  <c r="R20" i="60"/>
  <c r="O58" i="60"/>
  <c r="R16" i="60"/>
  <c r="U18" i="60"/>
  <c r="R19" i="60"/>
  <c r="U23" i="60"/>
  <c r="U30" i="60"/>
  <c r="O38" i="60"/>
  <c r="O16" i="60"/>
  <c r="R18" i="60"/>
  <c r="O23" i="60"/>
  <c r="O96" i="60"/>
  <c r="U22" i="60"/>
  <c r="T22" i="60" s="1"/>
  <c r="O24" i="60"/>
  <c r="O46" i="60"/>
  <c r="R49" i="60"/>
  <c r="U122" i="60"/>
  <c r="T122" i="60" s="1"/>
  <c r="R119" i="60"/>
  <c r="O116" i="60"/>
  <c r="U114" i="60"/>
  <c r="T114" i="60" s="1"/>
  <c r="R111" i="60"/>
  <c r="O108" i="60"/>
  <c r="U123" i="60"/>
  <c r="R120" i="60"/>
  <c r="O117" i="60"/>
  <c r="U115" i="60"/>
  <c r="R112" i="60"/>
  <c r="O109" i="60"/>
  <c r="U107" i="60"/>
  <c r="R104" i="60"/>
  <c r="O101" i="60"/>
  <c r="U99" i="60"/>
  <c r="R121" i="60"/>
  <c r="Q121" i="60" s="1"/>
  <c r="O118" i="60"/>
  <c r="U116" i="60"/>
  <c r="R113" i="60"/>
  <c r="Q113" i="60" s="1"/>
  <c r="O110" i="60"/>
  <c r="U108" i="60"/>
  <c r="R105" i="60"/>
  <c r="O102" i="60"/>
  <c r="U100" i="60"/>
  <c r="R122" i="60"/>
  <c r="O119" i="60"/>
  <c r="U117" i="60"/>
  <c r="R114" i="60"/>
  <c r="Q114" i="60" s="1"/>
  <c r="O111" i="60"/>
  <c r="U109" i="60"/>
  <c r="R106" i="60"/>
  <c r="O103" i="60"/>
  <c r="U101" i="60"/>
  <c r="R98" i="60"/>
  <c r="R123" i="60"/>
  <c r="O120" i="60"/>
  <c r="U118" i="60"/>
  <c r="R115" i="60"/>
  <c r="O112" i="60"/>
  <c r="U110" i="60"/>
  <c r="R107" i="60"/>
  <c r="O121" i="60"/>
  <c r="U119" i="60"/>
  <c r="R116" i="60"/>
  <c r="O113" i="60"/>
  <c r="U111" i="60"/>
  <c r="R108" i="60"/>
  <c r="O105" i="60"/>
  <c r="U103" i="60"/>
  <c r="T103" i="60" s="1"/>
  <c r="R100" i="60"/>
  <c r="O97" i="60"/>
  <c r="O122" i="60"/>
  <c r="U120" i="60"/>
  <c r="R117" i="60"/>
  <c r="O114" i="60"/>
  <c r="U112" i="60"/>
  <c r="R109" i="60"/>
  <c r="O106" i="60"/>
  <c r="U104" i="60"/>
  <c r="T104" i="60" s="1"/>
  <c r="R101" i="60"/>
  <c r="O98" i="60"/>
  <c r="R97" i="60"/>
  <c r="U95" i="60"/>
  <c r="R92" i="60"/>
  <c r="O89" i="60"/>
  <c r="U87" i="60"/>
  <c r="R84" i="60"/>
  <c r="O81" i="60"/>
  <c r="U79" i="60"/>
  <c r="R76" i="60"/>
  <c r="O73" i="60"/>
  <c r="U71" i="60"/>
  <c r="T71" i="60" s="1"/>
  <c r="R68" i="60"/>
  <c r="O65" i="60"/>
  <c r="U63" i="60"/>
  <c r="O123" i="60"/>
  <c r="U102" i="60"/>
  <c r="R93" i="60"/>
  <c r="O90" i="60"/>
  <c r="U88" i="60"/>
  <c r="R85" i="60"/>
  <c r="O82" i="60"/>
  <c r="U80" i="60"/>
  <c r="T80" i="60" s="1"/>
  <c r="R77" i="60"/>
  <c r="O74" i="60"/>
  <c r="U72" i="60"/>
  <c r="R69" i="60"/>
  <c r="Q69" i="60" s="1"/>
  <c r="O66" i="60"/>
  <c r="U64" i="60"/>
  <c r="R61" i="60"/>
  <c r="U106" i="60"/>
  <c r="R102" i="60"/>
  <c r="U96" i="60"/>
  <c r="R94" i="60"/>
  <c r="O91" i="60"/>
  <c r="U89" i="60"/>
  <c r="R86" i="60"/>
  <c r="O83" i="60"/>
  <c r="U81" i="60"/>
  <c r="R78" i="60"/>
  <c r="O75" i="60"/>
  <c r="U73" i="60"/>
  <c r="R70" i="60"/>
  <c r="O67" i="60"/>
  <c r="U65" i="60"/>
  <c r="R62" i="60"/>
  <c r="R95" i="60"/>
  <c r="O92" i="60"/>
  <c r="U90" i="60"/>
  <c r="R87" i="60"/>
  <c r="O84" i="60"/>
  <c r="U82" i="60"/>
  <c r="R79" i="60"/>
  <c r="O76" i="60"/>
  <c r="U74" i="60"/>
  <c r="R71" i="60"/>
  <c r="Q71" i="60" s="1"/>
  <c r="O68" i="60"/>
  <c r="U66" i="60"/>
  <c r="T66" i="60" s="1"/>
  <c r="R63" i="60"/>
  <c r="O60" i="60"/>
  <c r="U58" i="60"/>
  <c r="T58" i="60" s="1"/>
  <c r="R55" i="60"/>
  <c r="U113" i="60"/>
  <c r="T113" i="60" s="1"/>
  <c r="R103" i="60"/>
  <c r="O93" i="60"/>
  <c r="U91" i="60"/>
  <c r="R88" i="60"/>
  <c r="O85" i="60"/>
  <c r="U83" i="60"/>
  <c r="R80" i="60"/>
  <c r="O77" i="60"/>
  <c r="U75" i="60"/>
  <c r="R72" i="60"/>
  <c r="R110" i="60"/>
  <c r="Q110" i="60" s="1"/>
  <c r="U98" i="60"/>
  <c r="R96" i="60"/>
  <c r="O94" i="60"/>
  <c r="U92" i="60"/>
  <c r="R89" i="60"/>
  <c r="O86" i="60"/>
  <c r="U84" i="60"/>
  <c r="T84" i="60" s="1"/>
  <c r="R81" i="60"/>
  <c r="O78" i="60"/>
  <c r="U76" i="60"/>
  <c r="R73" i="60"/>
  <c r="O70" i="60"/>
  <c r="U68" i="60"/>
  <c r="T68" i="60" s="1"/>
  <c r="R65" i="60"/>
  <c r="O62" i="60"/>
  <c r="U60" i="60"/>
  <c r="R57" i="60"/>
  <c r="U121" i="60"/>
  <c r="T121" i="60" s="1"/>
  <c r="O107" i="60"/>
  <c r="U105" i="60"/>
  <c r="O104" i="60"/>
  <c r="R99" i="60"/>
  <c r="U97" i="60"/>
  <c r="O95" i="60"/>
  <c r="U93" i="60"/>
  <c r="R90" i="60"/>
  <c r="O87" i="60"/>
  <c r="U85" i="60"/>
  <c r="R82" i="60"/>
  <c r="O79" i="60"/>
  <c r="U77" i="60"/>
  <c r="R74" i="60"/>
  <c r="O71" i="60"/>
  <c r="U69" i="60"/>
  <c r="R66" i="60"/>
  <c r="O63" i="60"/>
  <c r="U78" i="60"/>
  <c r="R64" i="60"/>
  <c r="U62" i="60"/>
  <c r="U61" i="60"/>
  <c r="R50" i="60"/>
  <c r="O47" i="60"/>
  <c r="U45" i="60"/>
  <c r="T45" i="60" s="1"/>
  <c r="R42" i="60"/>
  <c r="O39" i="60"/>
  <c r="U37" i="60"/>
  <c r="R34" i="60"/>
  <c r="O31" i="60"/>
  <c r="U29" i="60"/>
  <c r="R26" i="60"/>
  <c r="O115" i="60"/>
  <c r="O99" i="60"/>
  <c r="R75" i="60"/>
  <c r="O72" i="60"/>
  <c r="O64" i="60"/>
  <c r="U59" i="60"/>
  <c r="O54" i="60"/>
  <c r="R51" i="60"/>
  <c r="O48" i="60"/>
  <c r="U46" i="60"/>
  <c r="R43" i="60"/>
  <c r="O40" i="60"/>
  <c r="U38" i="60"/>
  <c r="R35" i="60"/>
  <c r="O32" i="60"/>
  <c r="U86" i="60"/>
  <c r="O69" i="60"/>
  <c r="U67" i="60"/>
  <c r="O57" i="60"/>
  <c r="U56" i="60"/>
  <c r="U53" i="60"/>
  <c r="R52" i="60"/>
  <c r="O49" i="60"/>
  <c r="U47" i="60"/>
  <c r="R44" i="60"/>
  <c r="O41" i="60"/>
  <c r="U39" i="60"/>
  <c r="T39" i="60" s="1"/>
  <c r="R36" i="60"/>
  <c r="O33" i="60"/>
  <c r="U31" i="60"/>
  <c r="R28" i="60"/>
  <c r="O25" i="60"/>
  <c r="R83" i="60"/>
  <c r="O80" i="60"/>
  <c r="R67" i="60"/>
  <c r="O61" i="60"/>
  <c r="R60" i="60"/>
  <c r="R59" i="60"/>
  <c r="O50" i="60"/>
  <c r="U48" i="60"/>
  <c r="T48" i="60" s="1"/>
  <c r="R45" i="60"/>
  <c r="O42" i="60"/>
  <c r="U40" i="60"/>
  <c r="R37" i="60"/>
  <c r="O34" i="60"/>
  <c r="U32" i="60"/>
  <c r="R29" i="60"/>
  <c r="O26" i="60"/>
  <c r="U24" i="60"/>
  <c r="R21" i="60"/>
  <c r="U94" i="60"/>
  <c r="R58" i="60"/>
  <c r="R56" i="60"/>
  <c r="O55" i="60"/>
  <c r="U54" i="60"/>
  <c r="O51" i="60"/>
  <c r="U49" i="60"/>
  <c r="R46" i="60"/>
  <c r="O43" i="60"/>
  <c r="U41" i="60"/>
  <c r="R38" i="60"/>
  <c r="Q38" i="60" s="1"/>
  <c r="O35" i="60"/>
  <c r="U33" i="60"/>
  <c r="R30" i="60"/>
  <c r="O27" i="60"/>
  <c r="U25" i="60"/>
  <c r="R22" i="60"/>
  <c r="O19" i="60"/>
  <c r="R118" i="60"/>
  <c r="R91" i="60"/>
  <c r="O88" i="60"/>
  <c r="O59" i="60"/>
  <c r="R53" i="60"/>
  <c r="O52" i="60"/>
  <c r="U50" i="60"/>
  <c r="T50" i="60" s="1"/>
  <c r="R47" i="60"/>
  <c r="O44" i="60"/>
  <c r="U42" i="60"/>
  <c r="R39" i="60"/>
  <c r="Q39" i="60" s="1"/>
  <c r="O36" i="60"/>
  <c r="U34" i="60"/>
  <c r="R31" i="60"/>
  <c r="O28" i="60"/>
  <c r="U26" i="60"/>
  <c r="U70" i="60"/>
  <c r="U57" i="60"/>
  <c r="U51" i="60"/>
  <c r="T51" i="60" s="1"/>
  <c r="R48" i="60"/>
  <c r="O45" i="60"/>
  <c r="U43" i="60"/>
  <c r="R40" i="60"/>
  <c r="O37" i="60"/>
  <c r="U35" i="60"/>
  <c r="R32" i="60"/>
  <c r="O29" i="60"/>
  <c r="U27" i="60"/>
  <c r="R24" i="60"/>
  <c r="R17" i="60"/>
  <c r="U20" i="60"/>
  <c r="O21" i="60"/>
  <c r="R23" i="60"/>
  <c r="R25" i="60"/>
  <c r="U28" i="60"/>
  <c r="O30" i="60"/>
  <c r="U52" i="60"/>
  <c r="G694" i="60"/>
  <c r="G646" i="60"/>
  <c r="G669" i="60"/>
  <c r="G644" i="60"/>
  <c r="G692" i="60"/>
  <c r="G676" i="60"/>
  <c r="F122" i="5"/>
  <c r="F123" i="5"/>
  <c r="F124" i="5"/>
  <c r="F121" i="5"/>
  <c r="F366" i="5"/>
  <c r="F359" i="5"/>
  <c r="F335" i="5"/>
  <c r="F315" i="5"/>
  <c r="F316" i="5"/>
  <c r="F303" i="5"/>
  <c r="F275" i="5"/>
  <c r="F237" i="5"/>
  <c r="F238" i="5"/>
  <c r="F208" i="5"/>
  <c r="F70" i="5"/>
  <c r="F71" i="5"/>
  <c r="F72" i="5"/>
  <c r="F47" i="5"/>
  <c r="F30" i="5"/>
  <c r="F8" i="5"/>
  <c r="F9" i="5"/>
  <c r="F10" i="5"/>
  <c r="F11" i="5"/>
  <c r="L45" i="60" l="1"/>
  <c r="L87" i="60"/>
  <c r="L96" i="60"/>
  <c r="L53" i="60"/>
  <c r="L30" i="60"/>
  <c r="L36" i="60"/>
  <c r="L59" i="60"/>
  <c r="N51" i="60"/>
  <c r="L51" i="60"/>
  <c r="L26" i="60"/>
  <c r="L25" i="60"/>
  <c r="L47" i="60"/>
  <c r="L85" i="60"/>
  <c r="L60" i="60"/>
  <c r="L67" i="60"/>
  <c r="N66" i="60"/>
  <c r="L66" i="60"/>
  <c r="N105" i="60"/>
  <c r="L105" i="60"/>
  <c r="L103" i="60"/>
  <c r="N117" i="60"/>
  <c r="L117" i="60"/>
  <c r="N48" i="60"/>
  <c r="L48" i="60"/>
  <c r="L94" i="60"/>
  <c r="L58" i="60"/>
  <c r="N29" i="60"/>
  <c r="L29" i="60"/>
  <c r="L88" i="60"/>
  <c r="N50" i="60"/>
  <c r="L50" i="60"/>
  <c r="L49" i="60"/>
  <c r="L32" i="60"/>
  <c r="L54" i="60"/>
  <c r="L71" i="60"/>
  <c r="K71" i="60" s="1"/>
  <c r="N71" i="60"/>
  <c r="L78" i="60"/>
  <c r="L84" i="60"/>
  <c r="L91" i="60"/>
  <c r="L90" i="60"/>
  <c r="L73" i="60"/>
  <c r="L114" i="60"/>
  <c r="L112" i="60"/>
  <c r="L102" i="60"/>
  <c r="L22" i="60"/>
  <c r="L89" i="60"/>
  <c r="L35" i="60"/>
  <c r="L55" i="60"/>
  <c r="L31" i="60"/>
  <c r="L95" i="60"/>
  <c r="N101" i="60"/>
  <c r="L101" i="60"/>
  <c r="L46" i="60"/>
  <c r="L17" i="60"/>
  <c r="L20" i="60"/>
  <c r="L18" i="60"/>
  <c r="L44" i="60"/>
  <c r="N34" i="60"/>
  <c r="L34" i="60"/>
  <c r="L33" i="60"/>
  <c r="L64" i="60"/>
  <c r="N62" i="60"/>
  <c r="L62" i="60"/>
  <c r="L93" i="60"/>
  <c r="L68" i="60"/>
  <c r="L75" i="60"/>
  <c r="N74" i="60"/>
  <c r="L74" i="60"/>
  <c r="L98" i="60"/>
  <c r="N98" i="60"/>
  <c r="L113" i="60"/>
  <c r="L111" i="60"/>
  <c r="L108" i="60"/>
  <c r="L23" i="60"/>
  <c r="L56" i="60"/>
  <c r="N38" i="60"/>
  <c r="L38" i="60"/>
  <c r="L21" i="60"/>
  <c r="L37" i="60"/>
  <c r="L19" i="60"/>
  <c r="L61" i="60"/>
  <c r="L40" i="60"/>
  <c r="L72" i="60"/>
  <c r="L79" i="60"/>
  <c r="L86" i="60"/>
  <c r="L92" i="60"/>
  <c r="N123" i="60"/>
  <c r="L123" i="60"/>
  <c r="L81" i="60"/>
  <c r="L122" i="60"/>
  <c r="N122" i="60"/>
  <c r="N120" i="60"/>
  <c r="L120" i="60"/>
  <c r="N110" i="60"/>
  <c r="L110" i="60"/>
  <c r="L24" i="60"/>
  <c r="N24" i="60"/>
  <c r="L115" i="60"/>
  <c r="L118" i="60"/>
  <c r="L28" i="60"/>
  <c r="N43" i="60"/>
  <c r="L43" i="60"/>
  <c r="L57" i="60"/>
  <c r="N39" i="60"/>
  <c r="L39" i="60"/>
  <c r="K39" i="60" s="1"/>
  <c r="N104" i="60"/>
  <c r="L104" i="60"/>
  <c r="L77" i="60"/>
  <c r="L97" i="60"/>
  <c r="N109" i="60"/>
  <c r="L109" i="60"/>
  <c r="L16" i="60"/>
  <c r="L100" i="60"/>
  <c r="L27" i="60"/>
  <c r="N69" i="60"/>
  <c r="L69" i="60"/>
  <c r="L107" i="60"/>
  <c r="L52" i="60"/>
  <c r="L42" i="60"/>
  <c r="L80" i="60"/>
  <c r="L41" i="60"/>
  <c r="N99" i="60"/>
  <c r="L99" i="60"/>
  <c r="L63" i="60"/>
  <c r="N63" i="60"/>
  <c r="L70" i="60"/>
  <c r="N70" i="60"/>
  <c r="N76" i="60"/>
  <c r="L76" i="60"/>
  <c r="L83" i="60"/>
  <c r="L82" i="60"/>
  <c r="L65" i="60"/>
  <c r="L106" i="60"/>
  <c r="L121" i="60"/>
  <c r="K121" i="60" s="1"/>
  <c r="N121" i="60"/>
  <c r="N119" i="60"/>
  <c r="L119" i="60"/>
  <c r="N116" i="60"/>
  <c r="L116" i="60"/>
  <c r="G40" i="16"/>
  <c r="G67" i="16"/>
  <c r="G68" i="16"/>
  <c r="G69" i="16"/>
  <c r="G33" i="20"/>
  <c r="G58" i="20"/>
  <c r="G28" i="19"/>
  <c r="G42" i="19"/>
  <c r="G43" i="19"/>
  <c r="G57" i="18"/>
  <c r="G30" i="17"/>
  <c r="G31" i="10"/>
  <c r="G32" i="10"/>
  <c r="G33" i="10"/>
  <c r="G57" i="10"/>
  <c r="G33" i="1"/>
  <c r="G34" i="1"/>
  <c r="G35" i="21"/>
  <c r="G60" i="8"/>
  <c r="G61" i="8"/>
  <c r="G62" i="8"/>
  <c r="B9" i="58" l="1"/>
  <c r="B13" i="58" l="1"/>
  <c r="H17" i="39"/>
  <c r="E17" i="39"/>
  <c r="B12" i="58" l="1"/>
  <c r="B11" i="58"/>
  <c r="B10" i="58"/>
  <c r="B8" i="58"/>
  <c r="B7" i="58"/>
  <c r="B6" i="58"/>
  <c r="H12" i="39" l="1"/>
  <c r="E12" i="39"/>
  <c r="C2" i="57"/>
  <c r="B1" i="7"/>
  <c r="C5" i="57" l="1"/>
  <c r="P3" i="8" s="1"/>
  <c r="C11" i="57"/>
  <c r="P3" i="19" s="1"/>
  <c r="B13" i="7"/>
  <c r="B85" i="7"/>
  <c r="B19" i="7"/>
  <c r="C6" i="57"/>
  <c r="P3" i="21" s="1"/>
  <c r="B41" i="7"/>
  <c r="C9" i="57"/>
  <c r="P3" i="17" s="1"/>
  <c r="B51" i="7"/>
  <c r="C8" i="57"/>
  <c r="P3" i="10" s="1"/>
  <c r="B26" i="7"/>
  <c r="C4" i="57"/>
  <c r="P3" i="12" s="1"/>
  <c r="C7" i="57"/>
  <c r="P3" i="1" s="1"/>
  <c r="C12" i="57"/>
  <c r="P3" i="20" s="1"/>
  <c r="C10" i="57"/>
  <c r="P3" i="18" s="1"/>
  <c r="C14" i="57"/>
  <c r="P3" i="14" s="1"/>
  <c r="C13" i="57"/>
  <c r="P3" i="16" s="1"/>
  <c r="J15" i="56"/>
  <c r="I15" i="56"/>
  <c r="H15" i="56"/>
  <c r="G15" i="56"/>
  <c r="F15" i="56"/>
  <c r="E15" i="56"/>
  <c r="I8" i="56"/>
  <c r="H8" i="56"/>
  <c r="G8" i="56"/>
  <c r="F8" i="56"/>
  <c r="E8" i="56"/>
  <c r="I18" i="68" l="1"/>
  <c r="I18" i="78"/>
  <c r="I18" i="77"/>
  <c r="I18" i="75"/>
  <c r="J18" i="76"/>
  <c r="L18" i="72"/>
  <c r="I18" i="74"/>
  <c r="E14" i="39"/>
  <c r="G20" i="1" l="1"/>
  <c r="G18" i="1"/>
  <c r="G16" i="1"/>
  <c r="G14" i="1"/>
  <c r="H16" i="39" l="1"/>
  <c r="E16" i="39"/>
  <c r="F3" i="49" l="1"/>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N10" i="49"/>
  <c r="M10" i="49"/>
  <c r="L10" i="49"/>
  <c r="K10" i="49"/>
  <c r="J10" i="49"/>
  <c r="N9" i="49"/>
  <c r="M9" i="49"/>
  <c r="L9" i="49"/>
  <c r="K9" i="49"/>
  <c r="J9" i="49"/>
  <c r="O122" i="49" l="1"/>
  <c r="M115" i="50" s="1"/>
  <c r="L115" i="50" s="1"/>
  <c r="R122" i="49"/>
  <c r="O115" i="50" s="1"/>
  <c r="U122" i="49"/>
  <c r="U123" i="49"/>
  <c r="Q116" i="50" s="1"/>
  <c r="O123" i="49"/>
  <c r="M116" i="50" s="1"/>
  <c r="L116" i="50" s="1"/>
  <c r="R123" i="49"/>
  <c r="O116" i="50" s="1"/>
  <c r="O18" i="49"/>
  <c r="M11" i="50" s="1"/>
  <c r="L11" i="50" s="1"/>
  <c r="O16" i="49"/>
  <c r="R121" i="49"/>
  <c r="O114" i="50" s="1"/>
  <c r="O120" i="49"/>
  <c r="M113" i="50" s="1"/>
  <c r="L113" i="50" s="1"/>
  <c r="U118" i="49"/>
  <c r="Q111" i="50" s="1"/>
  <c r="O117" i="49"/>
  <c r="M110" i="50" s="1"/>
  <c r="L110" i="50" s="1"/>
  <c r="U115" i="49"/>
  <c r="Q108" i="50" s="1"/>
  <c r="R114" i="49"/>
  <c r="O107" i="50" s="1"/>
  <c r="O113" i="49"/>
  <c r="M106" i="50" s="1"/>
  <c r="U111" i="49"/>
  <c r="Q104" i="50" s="1"/>
  <c r="R110" i="49"/>
  <c r="O103" i="50" s="1"/>
  <c r="O109" i="49"/>
  <c r="M102" i="50" s="1"/>
  <c r="L102" i="50" s="1"/>
  <c r="U107" i="49"/>
  <c r="Q100" i="50" s="1"/>
  <c r="R106" i="49"/>
  <c r="O99" i="50" s="1"/>
  <c r="O105" i="49"/>
  <c r="M98" i="50" s="1"/>
  <c r="U103" i="49"/>
  <c r="Q96" i="50" s="1"/>
  <c r="R102" i="49"/>
  <c r="O95" i="50" s="1"/>
  <c r="O101" i="49"/>
  <c r="M94" i="50" s="1"/>
  <c r="L94" i="50" s="1"/>
  <c r="U99" i="49"/>
  <c r="Q92" i="50" s="1"/>
  <c r="R98" i="49"/>
  <c r="O91" i="50" s="1"/>
  <c r="O97" i="49"/>
  <c r="M90" i="50" s="1"/>
  <c r="U95" i="49"/>
  <c r="Q88" i="50" s="1"/>
  <c r="R94" i="49"/>
  <c r="O87" i="50" s="1"/>
  <c r="O93" i="49"/>
  <c r="M86" i="50" s="1"/>
  <c r="U91" i="49"/>
  <c r="Q84" i="50" s="1"/>
  <c r="R90" i="49"/>
  <c r="O83" i="50" s="1"/>
  <c r="O89" i="49"/>
  <c r="M82" i="50" s="1"/>
  <c r="U87" i="49"/>
  <c r="Q80" i="50" s="1"/>
  <c r="P80" i="50" s="1"/>
  <c r="R86" i="49"/>
  <c r="O79" i="50" s="1"/>
  <c r="O85" i="49"/>
  <c r="M78" i="50" s="1"/>
  <c r="L78" i="50" s="1"/>
  <c r="U83" i="49"/>
  <c r="Q76" i="50" s="1"/>
  <c r="R82" i="49"/>
  <c r="O75" i="50" s="1"/>
  <c r="O81" i="49"/>
  <c r="M74" i="50" s="1"/>
  <c r="L74" i="50" s="1"/>
  <c r="U79" i="49"/>
  <c r="Q72" i="50" s="1"/>
  <c r="R78" i="49"/>
  <c r="O71" i="50" s="1"/>
  <c r="O77" i="49"/>
  <c r="M70" i="50" s="1"/>
  <c r="U75" i="49"/>
  <c r="Q68" i="50" s="1"/>
  <c r="R74" i="49"/>
  <c r="O67" i="50" s="1"/>
  <c r="O73" i="49"/>
  <c r="M66" i="50" s="1"/>
  <c r="U71" i="49"/>
  <c r="Q64" i="50" s="1"/>
  <c r="R70" i="49"/>
  <c r="O63" i="50" s="1"/>
  <c r="O69" i="49"/>
  <c r="M62" i="50" s="1"/>
  <c r="U67" i="49"/>
  <c r="Q60" i="50" s="1"/>
  <c r="R66" i="49"/>
  <c r="O59" i="50" s="1"/>
  <c r="O65" i="49"/>
  <c r="M58" i="50" s="1"/>
  <c r="U63" i="49"/>
  <c r="Q56" i="50" s="1"/>
  <c r="R62" i="49"/>
  <c r="O55" i="50" s="1"/>
  <c r="O61" i="49"/>
  <c r="M54" i="50" s="1"/>
  <c r="U59" i="49"/>
  <c r="Q52" i="50" s="1"/>
  <c r="R58" i="49"/>
  <c r="O51" i="50" s="1"/>
  <c r="O57" i="49"/>
  <c r="M50" i="50" s="1"/>
  <c r="U55" i="49"/>
  <c r="Q48" i="50" s="1"/>
  <c r="R54" i="49"/>
  <c r="O47" i="50" s="1"/>
  <c r="O53" i="49"/>
  <c r="M46" i="50" s="1"/>
  <c r="U51" i="49"/>
  <c r="Q44" i="50" s="1"/>
  <c r="R50" i="49"/>
  <c r="O43" i="50" s="1"/>
  <c r="O49" i="49"/>
  <c r="M42" i="50" s="1"/>
  <c r="U47" i="49"/>
  <c r="Q40" i="50" s="1"/>
  <c r="P40" i="50" s="1"/>
  <c r="R46" i="49"/>
  <c r="O39" i="50" s="1"/>
  <c r="O45" i="49"/>
  <c r="M38" i="50" s="1"/>
  <c r="U44" i="49"/>
  <c r="Q37" i="50" s="1"/>
  <c r="R43" i="49"/>
  <c r="O36" i="50" s="1"/>
  <c r="O42" i="49"/>
  <c r="M35" i="50" s="1"/>
  <c r="L35" i="50" s="1"/>
  <c r="U40" i="49"/>
  <c r="Q33" i="50" s="1"/>
  <c r="O38" i="49"/>
  <c r="M31" i="50" s="1"/>
  <c r="R35" i="49"/>
  <c r="O28" i="50" s="1"/>
  <c r="U32" i="49"/>
  <c r="Q25" i="50" s="1"/>
  <c r="O30" i="49"/>
  <c r="M23" i="50" s="1"/>
  <c r="R27" i="49"/>
  <c r="O20" i="50" s="1"/>
  <c r="U24" i="49"/>
  <c r="Q17" i="50" s="1"/>
  <c r="P17" i="50" s="1"/>
  <c r="O22" i="49"/>
  <c r="M15" i="50" s="1"/>
  <c r="R19" i="49"/>
  <c r="O12" i="50" s="1"/>
  <c r="R16" i="49"/>
  <c r="O9" i="50" s="1"/>
  <c r="O121" i="49"/>
  <c r="M114" i="50" s="1"/>
  <c r="L114" i="50" s="1"/>
  <c r="U119" i="49"/>
  <c r="Q112" i="50" s="1"/>
  <c r="R118" i="49"/>
  <c r="O111" i="50" s="1"/>
  <c r="U116" i="49"/>
  <c r="Q109" i="50" s="1"/>
  <c r="R115" i="49"/>
  <c r="O108" i="50" s="1"/>
  <c r="O114" i="49"/>
  <c r="M107" i="50" s="1"/>
  <c r="U112" i="49"/>
  <c r="Q105" i="50" s="1"/>
  <c r="R111" i="49"/>
  <c r="O104" i="50" s="1"/>
  <c r="O110" i="49"/>
  <c r="M103" i="50" s="1"/>
  <c r="L103" i="50" s="1"/>
  <c r="U108" i="49"/>
  <c r="Q101" i="50" s="1"/>
  <c r="R107" i="49"/>
  <c r="O100" i="50" s="1"/>
  <c r="O106" i="49"/>
  <c r="M99" i="50" s="1"/>
  <c r="U104" i="49"/>
  <c r="Q97" i="50" s="1"/>
  <c r="R103" i="49"/>
  <c r="O96" i="50" s="1"/>
  <c r="O102" i="49"/>
  <c r="M95" i="50" s="1"/>
  <c r="U100" i="49"/>
  <c r="Q93" i="50" s="1"/>
  <c r="R99" i="49"/>
  <c r="O92" i="50" s="1"/>
  <c r="O98" i="49"/>
  <c r="M91" i="50" s="1"/>
  <c r="L91" i="50" s="1"/>
  <c r="U96" i="49"/>
  <c r="Q89" i="50" s="1"/>
  <c r="P89" i="50" s="1"/>
  <c r="R95" i="49"/>
  <c r="O88" i="50" s="1"/>
  <c r="O94" i="49"/>
  <c r="M87" i="50" s="1"/>
  <c r="U92" i="49"/>
  <c r="Q85" i="50" s="1"/>
  <c r="R91" i="49"/>
  <c r="O84" i="50" s="1"/>
  <c r="O90" i="49"/>
  <c r="M83" i="50" s="1"/>
  <c r="U88" i="49"/>
  <c r="Q81" i="50" s="1"/>
  <c r="R87" i="49"/>
  <c r="O80" i="50" s="1"/>
  <c r="O86" i="49"/>
  <c r="M79" i="50" s="1"/>
  <c r="U84" i="49"/>
  <c r="Q77" i="50" s="1"/>
  <c r="R83" i="49"/>
  <c r="O76" i="50" s="1"/>
  <c r="O82" i="49"/>
  <c r="M75" i="50" s="1"/>
  <c r="U80" i="49"/>
  <c r="Q73" i="50" s="1"/>
  <c r="R79" i="49"/>
  <c r="O72" i="50" s="1"/>
  <c r="O78" i="49"/>
  <c r="M71" i="50" s="1"/>
  <c r="L71" i="50" s="1"/>
  <c r="U76" i="49"/>
  <c r="Q69" i="50" s="1"/>
  <c r="R75" i="49"/>
  <c r="O68" i="50" s="1"/>
  <c r="O74" i="49"/>
  <c r="M67" i="50" s="1"/>
  <c r="L67" i="50" s="1"/>
  <c r="U72" i="49"/>
  <c r="Q65" i="50" s="1"/>
  <c r="R71" i="49"/>
  <c r="O64" i="50" s="1"/>
  <c r="O70" i="49"/>
  <c r="M63" i="50" s="1"/>
  <c r="L63" i="50" s="1"/>
  <c r="U68" i="49"/>
  <c r="Q61" i="50" s="1"/>
  <c r="P61" i="50" s="1"/>
  <c r="R67" i="49"/>
  <c r="O60" i="50" s="1"/>
  <c r="O66" i="49"/>
  <c r="M59" i="50" s="1"/>
  <c r="L59" i="50" s="1"/>
  <c r="U64" i="49"/>
  <c r="Q57" i="50" s="1"/>
  <c r="R63" i="49"/>
  <c r="O56" i="50" s="1"/>
  <c r="O62" i="49"/>
  <c r="M55" i="50" s="1"/>
  <c r="L55" i="50" s="1"/>
  <c r="U60" i="49"/>
  <c r="Q53" i="50" s="1"/>
  <c r="P53" i="50" s="1"/>
  <c r="R59" i="49"/>
  <c r="O52" i="50" s="1"/>
  <c r="O58" i="49"/>
  <c r="M51" i="50" s="1"/>
  <c r="L51" i="50" s="1"/>
  <c r="U56" i="49"/>
  <c r="Q49" i="50" s="1"/>
  <c r="R55" i="49"/>
  <c r="O48" i="50" s="1"/>
  <c r="O54" i="49"/>
  <c r="M47" i="50" s="1"/>
  <c r="U52" i="49"/>
  <c r="Q45" i="50" s="1"/>
  <c r="R51" i="49"/>
  <c r="O44" i="50" s="1"/>
  <c r="O50" i="49"/>
  <c r="M43" i="50" s="1"/>
  <c r="U48" i="49"/>
  <c r="Q41" i="50" s="1"/>
  <c r="R47" i="49"/>
  <c r="O40" i="50" s="1"/>
  <c r="O46" i="49"/>
  <c r="M39" i="50" s="1"/>
  <c r="R44" i="49"/>
  <c r="O37" i="50" s="1"/>
  <c r="O43" i="49"/>
  <c r="M36" i="50" s="1"/>
  <c r="L36" i="50" s="1"/>
  <c r="U41" i="49"/>
  <c r="Q34" i="50" s="1"/>
  <c r="O40" i="49"/>
  <c r="M33" i="50" s="1"/>
  <c r="L33" i="50" s="1"/>
  <c r="R37" i="49"/>
  <c r="O30" i="50" s="1"/>
  <c r="U34" i="49"/>
  <c r="Q27" i="50" s="1"/>
  <c r="P27" i="50" s="1"/>
  <c r="O32" i="49"/>
  <c r="M25" i="50" s="1"/>
  <c r="R29" i="49"/>
  <c r="O22" i="50" s="1"/>
  <c r="U26" i="49"/>
  <c r="Q19" i="50" s="1"/>
  <c r="O24" i="49"/>
  <c r="M17" i="50" s="1"/>
  <c r="R21" i="49"/>
  <c r="O14" i="50" s="1"/>
  <c r="U18" i="49"/>
  <c r="Q11" i="50" s="1"/>
  <c r="P11" i="50" s="1"/>
  <c r="U16" i="49"/>
  <c r="Q9" i="50" s="1"/>
  <c r="U120" i="49"/>
  <c r="Q113" i="50" s="1"/>
  <c r="R119" i="49"/>
  <c r="O112" i="50" s="1"/>
  <c r="O118" i="49"/>
  <c r="M111" i="50" s="1"/>
  <c r="U117" i="49"/>
  <c r="Q110" i="50" s="1"/>
  <c r="R116" i="49"/>
  <c r="O109" i="50" s="1"/>
  <c r="O115" i="49"/>
  <c r="M108" i="50" s="1"/>
  <c r="U113" i="49"/>
  <c r="Q106" i="50" s="1"/>
  <c r="R112" i="49"/>
  <c r="O105" i="50" s="1"/>
  <c r="O111" i="49"/>
  <c r="M104" i="50" s="1"/>
  <c r="U109" i="49"/>
  <c r="Q102" i="50" s="1"/>
  <c r="R108" i="49"/>
  <c r="O101" i="50" s="1"/>
  <c r="N101" i="50" s="1"/>
  <c r="O107" i="49"/>
  <c r="M100" i="50" s="1"/>
  <c r="U105" i="49"/>
  <c r="Q98" i="50" s="1"/>
  <c r="R104" i="49"/>
  <c r="O97" i="50" s="1"/>
  <c r="O103" i="49"/>
  <c r="M96" i="50" s="1"/>
  <c r="U101" i="49"/>
  <c r="Q94" i="50" s="1"/>
  <c r="R100" i="49"/>
  <c r="O93" i="50" s="1"/>
  <c r="O99" i="49"/>
  <c r="M92" i="50" s="1"/>
  <c r="U97" i="49"/>
  <c r="Q90" i="50" s="1"/>
  <c r="R96" i="49"/>
  <c r="O89" i="50" s="1"/>
  <c r="O95" i="49"/>
  <c r="M88" i="50" s="1"/>
  <c r="U93" i="49"/>
  <c r="Q86" i="50" s="1"/>
  <c r="R92" i="49"/>
  <c r="O85" i="50" s="1"/>
  <c r="O91" i="49"/>
  <c r="M84" i="50" s="1"/>
  <c r="U89" i="49"/>
  <c r="Q82" i="50" s="1"/>
  <c r="R88" i="49"/>
  <c r="O81" i="50" s="1"/>
  <c r="O87" i="49"/>
  <c r="M80" i="50" s="1"/>
  <c r="U85" i="49"/>
  <c r="Q78" i="50" s="1"/>
  <c r="R84" i="49"/>
  <c r="O77" i="50" s="1"/>
  <c r="O83" i="49"/>
  <c r="M76" i="50" s="1"/>
  <c r="U81" i="49"/>
  <c r="Q74" i="50" s="1"/>
  <c r="R80" i="49"/>
  <c r="O73" i="50" s="1"/>
  <c r="O79" i="49"/>
  <c r="M72" i="50" s="1"/>
  <c r="U77" i="49"/>
  <c r="Q70" i="50" s="1"/>
  <c r="R76" i="49"/>
  <c r="O69" i="50" s="1"/>
  <c r="O75" i="49"/>
  <c r="M68" i="50" s="1"/>
  <c r="U73" i="49"/>
  <c r="Q66" i="50" s="1"/>
  <c r="R72" i="49"/>
  <c r="O65" i="50" s="1"/>
  <c r="O71" i="49"/>
  <c r="M64" i="50" s="1"/>
  <c r="L64" i="50" s="1"/>
  <c r="U69" i="49"/>
  <c r="Q62" i="50" s="1"/>
  <c r="R68" i="49"/>
  <c r="O61" i="50" s="1"/>
  <c r="N61" i="50" s="1"/>
  <c r="O67" i="49"/>
  <c r="M60" i="50" s="1"/>
  <c r="U65" i="49"/>
  <c r="Q58" i="50" s="1"/>
  <c r="R64" i="49"/>
  <c r="O57" i="50" s="1"/>
  <c r="N57" i="50" s="1"/>
  <c r="O63" i="49"/>
  <c r="M56" i="50" s="1"/>
  <c r="L56" i="50" s="1"/>
  <c r="U61" i="49"/>
  <c r="Q54" i="50" s="1"/>
  <c r="R60" i="49"/>
  <c r="O53" i="50" s="1"/>
  <c r="O59" i="49"/>
  <c r="M52" i="50" s="1"/>
  <c r="U57" i="49"/>
  <c r="Q50" i="50" s="1"/>
  <c r="R56" i="49"/>
  <c r="O49" i="50" s="1"/>
  <c r="O55" i="49"/>
  <c r="M48" i="50" s="1"/>
  <c r="U53" i="49"/>
  <c r="Q46" i="50" s="1"/>
  <c r="R52" i="49"/>
  <c r="O45" i="50" s="1"/>
  <c r="O51" i="49"/>
  <c r="M44" i="50" s="1"/>
  <c r="U49" i="49"/>
  <c r="Q42" i="50" s="1"/>
  <c r="R48" i="49"/>
  <c r="O41" i="50" s="1"/>
  <c r="O47" i="49"/>
  <c r="M40" i="50" s="1"/>
  <c r="U45" i="49"/>
  <c r="Q38" i="50" s="1"/>
  <c r="O44" i="49"/>
  <c r="M37" i="50" s="1"/>
  <c r="L37" i="50" s="1"/>
  <c r="U42" i="49"/>
  <c r="Q35" i="50" s="1"/>
  <c r="R41" i="49"/>
  <c r="O34" i="50" s="1"/>
  <c r="R39" i="49"/>
  <c r="O32" i="50" s="1"/>
  <c r="U36" i="49"/>
  <c r="Q29" i="50" s="1"/>
  <c r="P29" i="50" s="1"/>
  <c r="O34" i="49"/>
  <c r="M27" i="50" s="1"/>
  <c r="R31" i="49"/>
  <c r="O24" i="50" s="1"/>
  <c r="U28" i="49"/>
  <c r="Q21" i="50" s="1"/>
  <c r="O26" i="49"/>
  <c r="M19" i="50" s="1"/>
  <c r="R23" i="49"/>
  <c r="O16" i="50" s="1"/>
  <c r="U20" i="49"/>
  <c r="Q13" i="50" s="1"/>
  <c r="P13" i="50" s="1"/>
  <c r="U17" i="49"/>
  <c r="Q10" i="50" s="1"/>
  <c r="O19" i="49"/>
  <c r="M12" i="50" s="1"/>
  <c r="R20" i="49"/>
  <c r="O13" i="50" s="1"/>
  <c r="U21" i="49"/>
  <c r="Q14" i="50" s="1"/>
  <c r="O23" i="49"/>
  <c r="M16" i="50" s="1"/>
  <c r="R24" i="49"/>
  <c r="O17" i="50" s="1"/>
  <c r="U25" i="49"/>
  <c r="Q18" i="50" s="1"/>
  <c r="O27" i="49"/>
  <c r="M20" i="50" s="1"/>
  <c r="L20" i="50" s="1"/>
  <c r="R28" i="49"/>
  <c r="O21" i="50" s="1"/>
  <c r="U29" i="49"/>
  <c r="Q22" i="50" s="1"/>
  <c r="O31" i="49"/>
  <c r="M24" i="50" s="1"/>
  <c r="R32" i="49"/>
  <c r="O25" i="50" s="1"/>
  <c r="U33" i="49"/>
  <c r="Q26" i="50" s="1"/>
  <c r="O35" i="49"/>
  <c r="M28" i="50" s="1"/>
  <c r="R36" i="49"/>
  <c r="O29" i="50" s="1"/>
  <c r="U37" i="49"/>
  <c r="Q30" i="50" s="1"/>
  <c r="O39" i="49"/>
  <c r="M32" i="50" s="1"/>
  <c r="R40" i="49"/>
  <c r="O33" i="50" s="1"/>
  <c r="O17" i="49"/>
  <c r="M10" i="50" s="1"/>
  <c r="R18" i="49"/>
  <c r="O11" i="50" s="1"/>
  <c r="U19" i="49"/>
  <c r="Q12" i="50" s="1"/>
  <c r="O21" i="49"/>
  <c r="M14" i="50" s="1"/>
  <c r="R22" i="49"/>
  <c r="O15" i="50" s="1"/>
  <c r="U23" i="49"/>
  <c r="Q16" i="50" s="1"/>
  <c r="O25" i="49"/>
  <c r="M18" i="50" s="1"/>
  <c r="R26" i="49"/>
  <c r="O19" i="50" s="1"/>
  <c r="U27" i="49"/>
  <c r="Q20" i="50" s="1"/>
  <c r="O29" i="49"/>
  <c r="M22" i="50" s="1"/>
  <c r="R30" i="49"/>
  <c r="O23" i="50" s="1"/>
  <c r="U31" i="49"/>
  <c r="Q24" i="50" s="1"/>
  <c r="O33" i="49"/>
  <c r="M26" i="50" s="1"/>
  <c r="R34" i="49"/>
  <c r="O27" i="50" s="1"/>
  <c r="U35" i="49"/>
  <c r="Q28" i="50" s="1"/>
  <c r="O37" i="49"/>
  <c r="M30" i="50" s="1"/>
  <c r="R38" i="49"/>
  <c r="O31" i="50" s="1"/>
  <c r="U39" i="49"/>
  <c r="Q32" i="50" s="1"/>
  <c r="U121" i="49"/>
  <c r="Q114" i="50" s="1"/>
  <c r="P114" i="50" s="1"/>
  <c r="R120" i="49"/>
  <c r="O113" i="50" s="1"/>
  <c r="O119" i="49"/>
  <c r="M112" i="50" s="1"/>
  <c r="L112" i="50" s="1"/>
  <c r="R117" i="49"/>
  <c r="O110" i="50" s="1"/>
  <c r="O116" i="49"/>
  <c r="M109" i="50" s="1"/>
  <c r="L109" i="50" s="1"/>
  <c r="U114" i="49"/>
  <c r="Q107" i="50" s="1"/>
  <c r="P107" i="50" s="1"/>
  <c r="R113" i="49"/>
  <c r="O106" i="50" s="1"/>
  <c r="O112" i="49"/>
  <c r="M105" i="50" s="1"/>
  <c r="U110" i="49"/>
  <c r="Q103" i="50" s="1"/>
  <c r="R109" i="49"/>
  <c r="O102" i="50" s="1"/>
  <c r="O108" i="49"/>
  <c r="M101" i="50" s="1"/>
  <c r="U106" i="49"/>
  <c r="Q99" i="50" s="1"/>
  <c r="R105" i="49"/>
  <c r="O98" i="50" s="1"/>
  <c r="O104" i="49"/>
  <c r="M97" i="50" s="1"/>
  <c r="U102" i="49"/>
  <c r="Q95" i="50" s="1"/>
  <c r="R101" i="49"/>
  <c r="O94" i="50" s="1"/>
  <c r="O100" i="49"/>
  <c r="M93" i="50" s="1"/>
  <c r="U98" i="49"/>
  <c r="Q91" i="50" s="1"/>
  <c r="R97" i="49"/>
  <c r="O90" i="50" s="1"/>
  <c r="O96" i="49"/>
  <c r="M89" i="50" s="1"/>
  <c r="U94" i="49"/>
  <c r="Q87" i="50" s="1"/>
  <c r="R93" i="49"/>
  <c r="O86" i="50" s="1"/>
  <c r="N86" i="50" s="1"/>
  <c r="O92" i="49"/>
  <c r="M85" i="50" s="1"/>
  <c r="U90" i="49"/>
  <c r="Q83" i="50" s="1"/>
  <c r="R89" i="49"/>
  <c r="O82" i="50" s="1"/>
  <c r="O88" i="49"/>
  <c r="M81" i="50" s="1"/>
  <c r="U86" i="49"/>
  <c r="Q79" i="50" s="1"/>
  <c r="R85" i="49"/>
  <c r="O78" i="50" s="1"/>
  <c r="N78" i="50" s="1"/>
  <c r="O84" i="49"/>
  <c r="M77" i="50" s="1"/>
  <c r="L77" i="50" s="1"/>
  <c r="U82" i="49"/>
  <c r="Q75" i="50" s="1"/>
  <c r="R81" i="49"/>
  <c r="O74" i="50" s="1"/>
  <c r="O80" i="49"/>
  <c r="M73" i="50" s="1"/>
  <c r="L73" i="50" s="1"/>
  <c r="U78" i="49"/>
  <c r="Q71" i="50" s="1"/>
  <c r="P71" i="50" s="1"/>
  <c r="R77" i="49"/>
  <c r="O70" i="50" s="1"/>
  <c r="O76" i="49"/>
  <c r="M69" i="50" s="1"/>
  <c r="L69" i="50" s="1"/>
  <c r="U74" i="49"/>
  <c r="Q67" i="50" s="1"/>
  <c r="R73" i="49"/>
  <c r="O66" i="50" s="1"/>
  <c r="O72" i="49"/>
  <c r="M65" i="50" s="1"/>
  <c r="L65" i="50" s="1"/>
  <c r="U70" i="49"/>
  <c r="Q63" i="50" s="1"/>
  <c r="R69" i="49"/>
  <c r="O62" i="50" s="1"/>
  <c r="O68" i="49"/>
  <c r="M61" i="50" s="1"/>
  <c r="U66" i="49"/>
  <c r="Q59" i="50" s="1"/>
  <c r="R65" i="49"/>
  <c r="O58" i="50" s="1"/>
  <c r="O64" i="49"/>
  <c r="M57" i="50" s="1"/>
  <c r="L57" i="50" s="1"/>
  <c r="U62" i="49"/>
  <c r="Q55" i="50" s="1"/>
  <c r="R61" i="49"/>
  <c r="O54" i="50" s="1"/>
  <c r="O60" i="49"/>
  <c r="M53" i="50" s="1"/>
  <c r="U58" i="49"/>
  <c r="Q51" i="50" s="1"/>
  <c r="R57" i="49"/>
  <c r="O50" i="50" s="1"/>
  <c r="O56" i="49"/>
  <c r="M49" i="50" s="1"/>
  <c r="U54" i="49"/>
  <c r="Q47" i="50" s="1"/>
  <c r="R53" i="49"/>
  <c r="O46" i="50" s="1"/>
  <c r="O52" i="49"/>
  <c r="M45" i="50" s="1"/>
  <c r="U50" i="49"/>
  <c r="Q43" i="50" s="1"/>
  <c r="P43" i="50" s="1"/>
  <c r="R49" i="49"/>
  <c r="O42" i="50" s="1"/>
  <c r="O48" i="49"/>
  <c r="M41" i="50" s="1"/>
  <c r="U46" i="49"/>
  <c r="Q39" i="50" s="1"/>
  <c r="R45" i="49"/>
  <c r="O38" i="50" s="1"/>
  <c r="U43" i="49"/>
  <c r="Q36" i="50" s="1"/>
  <c r="R42" i="49"/>
  <c r="O35" i="50" s="1"/>
  <c r="O41" i="49"/>
  <c r="M34" i="50" s="1"/>
  <c r="U38" i="49"/>
  <c r="Q31" i="50" s="1"/>
  <c r="P31" i="50" s="1"/>
  <c r="O36" i="49"/>
  <c r="M29" i="50" s="1"/>
  <c r="R33" i="49"/>
  <c r="O26" i="50" s="1"/>
  <c r="U30" i="49"/>
  <c r="Q23" i="50" s="1"/>
  <c r="O28" i="49"/>
  <c r="M21" i="50" s="1"/>
  <c r="R25" i="49"/>
  <c r="O18" i="50" s="1"/>
  <c r="U22" i="49"/>
  <c r="Q15" i="50" s="1"/>
  <c r="O20" i="49"/>
  <c r="M13" i="50" s="1"/>
  <c r="L13" i="50" s="1"/>
  <c r="R17" i="49"/>
  <c r="O10" i="50" s="1"/>
  <c r="T122" i="49" l="1"/>
  <c r="Q115" i="50"/>
  <c r="P115" i="50" s="1"/>
  <c r="N123" i="49"/>
  <c r="L123" i="49"/>
  <c r="K116" i="50" s="1"/>
  <c r="L122" i="49"/>
  <c r="K115" i="50" s="1"/>
  <c r="N122" i="49"/>
  <c r="L20" i="49"/>
  <c r="K13" i="50" s="1"/>
  <c r="L41" i="49"/>
  <c r="K34" i="50" s="1"/>
  <c r="L56" i="49"/>
  <c r="K49" i="50" s="1"/>
  <c r="L72" i="49"/>
  <c r="K65" i="50" s="1"/>
  <c r="L88" i="49"/>
  <c r="K81" i="50" s="1"/>
  <c r="L104" i="49"/>
  <c r="K97" i="50" s="1"/>
  <c r="N119" i="49"/>
  <c r="L119" i="49"/>
  <c r="K112" i="50" s="1"/>
  <c r="L33" i="49"/>
  <c r="K26" i="50" s="1"/>
  <c r="L17" i="49"/>
  <c r="K10" i="50" s="1"/>
  <c r="L31" i="49"/>
  <c r="K24" i="50" s="1"/>
  <c r="L34" i="49"/>
  <c r="K27" i="50" s="1"/>
  <c r="L47" i="49"/>
  <c r="K40" i="50" s="1"/>
  <c r="L63" i="49"/>
  <c r="K56" i="50" s="1"/>
  <c r="L79" i="49"/>
  <c r="K72" i="50" s="1"/>
  <c r="L95" i="49"/>
  <c r="K88" i="50" s="1"/>
  <c r="L111" i="49"/>
  <c r="K104" i="50" s="1"/>
  <c r="L24" i="49"/>
  <c r="K17" i="50" s="1"/>
  <c r="L43" i="49"/>
  <c r="K36" i="50" s="1"/>
  <c r="L58" i="49"/>
  <c r="K51" i="50" s="1"/>
  <c r="L74" i="49"/>
  <c r="K67" i="50" s="1"/>
  <c r="L90" i="49"/>
  <c r="K83" i="50" s="1"/>
  <c r="L106" i="49"/>
  <c r="K99" i="50" s="1"/>
  <c r="N121" i="49"/>
  <c r="L121" i="49"/>
  <c r="K114" i="50" s="1"/>
  <c r="L53" i="49"/>
  <c r="K46" i="50" s="1"/>
  <c r="L69" i="49"/>
  <c r="K62" i="50" s="1"/>
  <c r="L85" i="49"/>
  <c r="K78" i="50" s="1"/>
  <c r="L101" i="49"/>
  <c r="K94" i="50" s="1"/>
  <c r="L117" i="49"/>
  <c r="K110" i="50" s="1"/>
  <c r="L68" i="49"/>
  <c r="K61" i="50" s="1"/>
  <c r="L84" i="49"/>
  <c r="K77" i="50" s="1"/>
  <c r="L100" i="49"/>
  <c r="K93" i="50" s="1"/>
  <c r="N116" i="49"/>
  <c r="L116" i="49"/>
  <c r="K109" i="50" s="1"/>
  <c r="L37" i="49"/>
  <c r="K30" i="50" s="1"/>
  <c r="L21" i="49"/>
  <c r="K14" i="50" s="1"/>
  <c r="L35" i="49"/>
  <c r="K28" i="50" s="1"/>
  <c r="L19" i="49"/>
  <c r="K12" i="50" s="1"/>
  <c r="L26" i="49"/>
  <c r="K19" i="50" s="1"/>
  <c r="L44" i="49"/>
  <c r="K37" i="50" s="1"/>
  <c r="L59" i="49"/>
  <c r="K52" i="50" s="1"/>
  <c r="L75" i="49"/>
  <c r="K68" i="50" s="1"/>
  <c r="L91" i="49"/>
  <c r="K84" i="50" s="1"/>
  <c r="L107" i="49"/>
  <c r="K100" i="50" s="1"/>
  <c r="L54" i="49"/>
  <c r="K47" i="50" s="1"/>
  <c r="N70" i="49"/>
  <c r="L70" i="49"/>
  <c r="K63" i="50" s="1"/>
  <c r="L86" i="49"/>
  <c r="K79" i="50" s="1"/>
  <c r="L102" i="49"/>
  <c r="K95" i="50" s="1"/>
  <c r="L38" i="49"/>
  <c r="K31" i="50" s="1"/>
  <c r="L49" i="49"/>
  <c r="K42" i="50" s="1"/>
  <c r="L65" i="49"/>
  <c r="K58" i="50" s="1"/>
  <c r="L81" i="49"/>
  <c r="K74" i="50" s="1"/>
  <c r="L97" i="49"/>
  <c r="K90" i="50" s="1"/>
  <c r="L113" i="49"/>
  <c r="K106" i="50" s="1"/>
  <c r="M9" i="50"/>
  <c r="L16" i="49"/>
  <c r="K9" i="50" s="1"/>
  <c r="L48" i="49"/>
  <c r="K41" i="50" s="1"/>
  <c r="L64" i="49"/>
  <c r="K57" i="50" s="1"/>
  <c r="L80" i="49"/>
  <c r="K73" i="50" s="1"/>
  <c r="L96" i="49"/>
  <c r="K89" i="50" s="1"/>
  <c r="L112" i="49"/>
  <c r="K105" i="50" s="1"/>
  <c r="L23" i="49"/>
  <c r="K16" i="50" s="1"/>
  <c r="L55" i="49"/>
  <c r="K48" i="50" s="1"/>
  <c r="L71" i="49"/>
  <c r="K64" i="50" s="1"/>
  <c r="L87" i="49"/>
  <c r="K80" i="50" s="1"/>
  <c r="L103" i="49"/>
  <c r="K96" i="50" s="1"/>
  <c r="L118" i="49"/>
  <c r="K111" i="50" s="1"/>
  <c r="L40" i="49"/>
  <c r="K33" i="50" s="1"/>
  <c r="L50" i="49"/>
  <c r="K43" i="50" s="1"/>
  <c r="L66" i="49"/>
  <c r="K59" i="50" s="1"/>
  <c r="L82" i="49"/>
  <c r="K75" i="50" s="1"/>
  <c r="L98" i="49"/>
  <c r="K91" i="50" s="1"/>
  <c r="L114" i="49"/>
  <c r="K107" i="50" s="1"/>
  <c r="L30" i="49"/>
  <c r="K23" i="50" s="1"/>
  <c r="L45" i="49"/>
  <c r="K38" i="50" s="1"/>
  <c r="L61" i="49"/>
  <c r="K54" i="50" s="1"/>
  <c r="L77" i="49"/>
  <c r="K70" i="50" s="1"/>
  <c r="L93" i="49"/>
  <c r="K86" i="50" s="1"/>
  <c r="L109" i="49"/>
  <c r="K102" i="50" s="1"/>
  <c r="L18" i="49"/>
  <c r="K11" i="50" s="1"/>
  <c r="L52" i="49"/>
  <c r="K45" i="50" s="1"/>
  <c r="L36" i="49"/>
  <c r="K29" i="50" s="1"/>
  <c r="L25" i="49"/>
  <c r="K18" i="50" s="1"/>
  <c r="L39" i="49"/>
  <c r="K32" i="50" s="1"/>
  <c r="L28" i="49"/>
  <c r="K21" i="50" s="1"/>
  <c r="L60" i="49"/>
  <c r="K53" i="50" s="1"/>
  <c r="L76" i="49"/>
  <c r="K69" i="50" s="1"/>
  <c r="L92" i="49"/>
  <c r="K85" i="50" s="1"/>
  <c r="L108" i="49"/>
  <c r="K101" i="50" s="1"/>
  <c r="L29" i="49"/>
  <c r="K22" i="50" s="1"/>
  <c r="L27" i="49"/>
  <c r="K20" i="50" s="1"/>
  <c r="L51" i="49"/>
  <c r="K44" i="50" s="1"/>
  <c r="L67" i="49"/>
  <c r="K60" i="50" s="1"/>
  <c r="L83" i="49"/>
  <c r="K76" i="50" s="1"/>
  <c r="L99" i="49"/>
  <c r="K92" i="50" s="1"/>
  <c r="L115" i="49"/>
  <c r="K108" i="50" s="1"/>
  <c r="L32" i="49"/>
  <c r="K25" i="50" s="1"/>
  <c r="L46" i="49"/>
  <c r="K39" i="50" s="1"/>
  <c r="L62" i="49"/>
  <c r="K55" i="50" s="1"/>
  <c r="L78" i="49"/>
  <c r="K71" i="50" s="1"/>
  <c r="L94" i="49"/>
  <c r="K87" i="50" s="1"/>
  <c r="L110" i="49"/>
  <c r="K103" i="50" s="1"/>
  <c r="L22" i="49"/>
  <c r="K15" i="50" s="1"/>
  <c r="L42" i="49"/>
  <c r="K35" i="50" s="1"/>
  <c r="L57" i="49"/>
  <c r="K50" i="50" s="1"/>
  <c r="L73" i="49"/>
  <c r="K66" i="50" s="1"/>
  <c r="L89" i="49"/>
  <c r="K82" i="50" s="1"/>
  <c r="L105" i="49"/>
  <c r="K98" i="50" s="1"/>
  <c r="N120" i="49"/>
  <c r="L120" i="49"/>
  <c r="K113" i="50" s="1"/>
  <c r="N2" i="49"/>
  <c r="M2" i="49"/>
  <c r="L2" i="49"/>
  <c r="K2" i="49"/>
  <c r="J2" i="49"/>
  <c r="E15" i="39" l="1"/>
  <c r="E11" i="39"/>
  <c r="E10" i="39"/>
  <c r="H15" i="39"/>
  <c r="H14" i="39"/>
  <c r="H11" i="39"/>
  <c r="H10" i="39"/>
  <c r="U10" i="5" l="1"/>
  <c r="G24" i="12" l="1"/>
  <c r="G25" i="12"/>
  <c r="G26" i="12"/>
  <c r="G27" i="12"/>
  <c r="G28" i="12"/>
  <c r="G29" i="12"/>
  <c r="G30" i="12"/>
  <c r="G31" i="12"/>
  <c r="G35" i="12"/>
  <c r="G36" i="12"/>
  <c r="G37" i="12"/>
  <c r="G38" i="12"/>
  <c r="G39" i="12"/>
  <c r="G40" i="12"/>
  <c r="G41" i="12"/>
  <c r="G42" i="12"/>
  <c r="G43" i="12"/>
  <c r="G44" i="12"/>
  <c r="G45" i="12"/>
  <c r="G49" i="12"/>
  <c r="G50" i="12"/>
  <c r="G51" i="12"/>
  <c r="G52" i="12"/>
  <c r="G53" i="12"/>
  <c r="G54" i="12"/>
  <c r="G55" i="12"/>
  <c r="G56" i="12"/>
  <c r="F29" i="6"/>
  <c r="T10" i="5" l="1"/>
  <c r="T3" i="5"/>
  <c r="G81" i="16" l="1"/>
  <c r="G80" i="16"/>
  <c r="G70" i="16"/>
  <c r="G66" i="16"/>
  <c r="G65" i="16"/>
  <c r="G64" i="16"/>
  <c r="G63" i="16"/>
  <c r="G58" i="16"/>
  <c r="G55" i="16"/>
  <c r="G54" i="16"/>
  <c r="G53" i="16"/>
  <c r="G52" i="16"/>
  <c r="G51" i="16"/>
  <c r="G50" i="16"/>
  <c r="G49" i="16"/>
  <c r="G48" i="16"/>
  <c r="G47" i="16"/>
  <c r="G41" i="16"/>
  <c r="G91" i="16"/>
  <c r="G90" i="16"/>
  <c r="G89" i="16"/>
  <c r="G88" i="16"/>
  <c r="G87" i="16"/>
  <c r="G86" i="16"/>
  <c r="G85" i="16"/>
  <c r="G84" i="16"/>
  <c r="G58" i="18"/>
  <c r="G76" i="18"/>
  <c r="G75" i="18"/>
  <c r="G74" i="18"/>
  <c r="G73" i="18"/>
  <c r="G72" i="18"/>
  <c r="G71" i="18"/>
  <c r="G70" i="18"/>
  <c r="G69" i="18"/>
  <c r="G68" i="18"/>
  <c r="G67" i="18"/>
  <c r="G66" i="18"/>
  <c r="G65" i="18"/>
  <c r="G64" i="18"/>
  <c r="G63" i="18"/>
  <c r="G62" i="18"/>
  <c r="G61" i="18"/>
  <c r="G31" i="17"/>
  <c r="G58" i="10"/>
  <c r="G46" i="10"/>
  <c r="G56" i="10"/>
  <c r="G55" i="10"/>
  <c r="G54" i="10"/>
  <c r="G53" i="10"/>
  <c r="G52" i="10"/>
  <c r="G51" i="10"/>
  <c r="G50" i="10"/>
  <c r="G49" i="10"/>
  <c r="G50" i="1"/>
  <c r="G49" i="1"/>
  <c r="G38" i="1"/>
  <c r="G39" i="1"/>
  <c r="G40" i="1"/>
  <c r="G41" i="1"/>
  <c r="G42" i="1"/>
  <c r="G43" i="1"/>
  <c r="G44" i="1"/>
  <c r="G45" i="1"/>
  <c r="G46" i="1"/>
  <c r="G47" i="1"/>
  <c r="G48" i="1"/>
  <c r="G75" i="1"/>
  <c r="G74" i="1"/>
  <c r="G73" i="1"/>
  <c r="G72" i="1"/>
  <c r="G71" i="1"/>
  <c r="G70" i="1"/>
  <c r="G67" i="1"/>
  <c r="G66" i="1"/>
  <c r="G65" i="1"/>
  <c r="G64" i="1"/>
  <c r="G63" i="1"/>
  <c r="G62" i="1"/>
  <c r="G60" i="1"/>
  <c r="O61" i="5"/>
  <c r="G45" i="8"/>
  <c r="G44" i="8"/>
  <c r="G35" i="8"/>
  <c r="G34" i="8"/>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81" i="5"/>
  <c r="F180" i="5"/>
  <c r="F179" i="5"/>
  <c r="F178" i="5"/>
  <c r="F177" i="5"/>
  <c r="F176" i="5"/>
  <c r="F175" i="5"/>
  <c r="F174" i="5"/>
  <c r="F173" i="5"/>
  <c r="F172" i="5"/>
  <c r="F171" i="5"/>
  <c r="F170" i="5"/>
  <c r="F169" i="5"/>
  <c r="F168" i="5"/>
  <c r="F167" i="5"/>
  <c r="F166" i="5"/>
  <c r="F165" i="5"/>
  <c r="F164" i="5"/>
  <c r="F163" i="5"/>
  <c r="F162" i="5"/>
  <c r="F161" i="5"/>
  <c r="F160" i="5"/>
  <c r="F159" i="5"/>
  <c r="F158" i="5"/>
  <c r="F94" i="5"/>
  <c r="F93" i="5"/>
  <c r="F92" i="5"/>
  <c r="F91" i="5"/>
  <c r="F90" i="5"/>
  <c r="F89" i="5"/>
  <c r="F88" i="5"/>
  <c r="F87" i="5"/>
  <c r="F86" i="5"/>
  <c r="F85" i="5"/>
  <c r="F84" i="5"/>
  <c r="F83" i="5"/>
  <c r="F82" i="5"/>
  <c r="F81" i="5"/>
  <c r="F80" i="5"/>
  <c r="F79" i="5"/>
  <c r="F78" i="5"/>
  <c r="F77" i="5"/>
  <c r="F76" i="5"/>
  <c r="F75" i="5"/>
  <c r="F74" i="5"/>
  <c r="F73" i="5"/>
  <c r="F69" i="5"/>
  <c r="F68" i="5"/>
  <c r="F67" i="5"/>
  <c r="F66" i="5"/>
  <c r="F65" i="5"/>
  <c r="F64" i="5"/>
  <c r="F63" i="5"/>
  <c r="F62" i="5"/>
  <c r="F61" i="5"/>
  <c r="F60" i="5"/>
  <c r="F59" i="5"/>
  <c r="F58" i="5"/>
  <c r="F57" i="5"/>
  <c r="F56" i="5"/>
  <c r="F55" i="5"/>
  <c r="F54" i="5"/>
  <c r="F53" i="5"/>
  <c r="F52" i="5"/>
  <c r="F51" i="5"/>
  <c r="F50" i="5"/>
  <c r="F49" i="5"/>
  <c r="F48" i="5"/>
  <c r="F46" i="5"/>
  <c r="F45" i="5"/>
  <c r="F44" i="5"/>
  <c r="F43" i="5"/>
  <c r="F42" i="5"/>
  <c r="F41" i="5"/>
  <c r="F40" i="5"/>
  <c r="F39" i="5"/>
  <c r="F38" i="5"/>
  <c r="F37" i="5"/>
  <c r="F384" i="5"/>
  <c r="F383" i="5"/>
  <c r="F382" i="5"/>
  <c r="F381" i="5"/>
  <c r="F380" i="5"/>
  <c r="F379" i="5"/>
  <c r="F377" i="5"/>
  <c r="F376" i="5"/>
  <c r="F375" i="5"/>
  <c r="F374" i="5"/>
  <c r="F373" i="5"/>
  <c r="F372" i="5"/>
  <c r="F371" i="5"/>
  <c r="F370" i="5"/>
  <c r="F369" i="5"/>
  <c r="F368" i="5"/>
  <c r="F367" i="5"/>
  <c r="F365" i="5"/>
  <c r="F364" i="5"/>
  <c r="F363" i="5"/>
  <c r="F362" i="5"/>
  <c r="F361" i="5"/>
  <c r="F360" i="5"/>
  <c r="F358" i="5"/>
  <c r="F357" i="5"/>
  <c r="F356" i="5"/>
  <c r="F355" i="5"/>
  <c r="F354" i="5"/>
  <c r="F353" i="5"/>
  <c r="F322" i="5"/>
  <c r="F321" i="5"/>
  <c r="F320" i="5"/>
  <c r="F319" i="5"/>
  <c r="F318" i="5"/>
  <c r="F317" i="5"/>
  <c r="F314" i="5"/>
  <c r="F313" i="5"/>
  <c r="F312" i="5"/>
  <c r="F311" i="5"/>
  <c r="F310" i="5"/>
  <c r="F309" i="5"/>
  <c r="F308" i="5"/>
  <c r="F307" i="5"/>
  <c r="F306" i="5"/>
  <c r="F305" i="5"/>
  <c r="F304" i="5"/>
  <c r="F302" i="5"/>
  <c r="F301" i="5"/>
  <c r="F300" i="5"/>
  <c r="F299" i="5"/>
  <c r="F298" i="5"/>
  <c r="F230" i="5"/>
  <c r="F229" i="5"/>
  <c r="F228" i="5"/>
  <c r="F227" i="5"/>
  <c r="F226" i="5"/>
  <c r="F225" i="5"/>
  <c r="F224" i="5"/>
  <c r="F223" i="5"/>
  <c r="F222" i="5"/>
  <c r="F221" i="5"/>
  <c r="F220" i="5"/>
  <c r="F219" i="5"/>
  <c r="F218" i="5"/>
  <c r="F217" i="5"/>
  <c r="F216" i="5"/>
  <c r="F215" i="5"/>
  <c r="F214" i="5"/>
  <c r="F213" i="5"/>
  <c r="F212" i="5"/>
  <c r="F211" i="5"/>
  <c r="F210" i="5"/>
  <c r="F209"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297" i="5"/>
  <c r="F296" i="5"/>
  <c r="F295" i="5"/>
  <c r="F294" i="5"/>
  <c r="F293" i="5"/>
  <c r="F292" i="5"/>
  <c r="F291" i="5"/>
  <c r="F290" i="5"/>
  <c r="F289" i="5"/>
  <c r="F288" i="5"/>
  <c r="F287" i="5"/>
  <c r="F286" i="5"/>
  <c r="F285" i="5"/>
  <c r="F284" i="5"/>
  <c r="F283" i="5"/>
  <c r="F282" i="5"/>
  <c r="F281" i="5"/>
  <c r="F280" i="5"/>
  <c r="F279" i="5"/>
  <c r="F278" i="5"/>
  <c r="F277" i="5"/>
  <c r="F276" i="5"/>
  <c r="F274" i="5"/>
  <c r="F273" i="5"/>
  <c r="F272" i="5"/>
  <c r="F271" i="5"/>
  <c r="F270" i="5"/>
  <c r="F36" i="5"/>
  <c r="F35" i="5"/>
  <c r="F34" i="5"/>
  <c r="F33" i="5"/>
  <c r="F32" i="5"/>
  <c r="F31" i="5"/>
  <c r="F29" i="5"/>
  <c r="F28" i="5"/>
  <c r="F27" i="5"/>
  <c r="F26" i="5"/>
  <c r="F25" i="5"/>
  <c r="F24" i="5"/>
  <c r="F23" i="5"/>
  <c r="F22" i="5"/>
  <c r="F21" i="5"/>
  <c r="F20" i="5"/>
  <c r="F19" i="5"/>
  <c r="F18" i="5"/>
  <c r="F17" i="5"/>
  <c r="F16" i="5"/>
  <c r="F15" i="5"/>
  <c r="F14" i="5"/>
  <c r="F13" i="5"/>
  <c r="F12" i="5"/>
  <c r="F7" i="5"/>
  <c r="F6" i="5"/>
  <c r="F5" i="5"/>
  <c r="F4" i="5"/>
  <c r="F3" i="5"/>
  <c r="F2"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6" i="5"/>
  <c r="F235" i="5"/>
  <c r="F234" i="5"/>
  <c r="F233" i="5"/>
  <c r="F232" i="5"/>
  <c r="F231" i="5"/>
  <c r="F352" i="5"/>
  <c r="F351" i="5"/>
  <c r="F350" i="5"/>
  <c r="F349" i="5"/>
  <c r="F348" i="5"/>
  <c r="F347" i="5"/>
  <c r="F346" i="5"/>
  <c r="F345" i="5"/>
  <c r="F344" i="5"/>
  <c r="F343" i="5"/>
  <c r="F342" i="5"/>
  <c r="F341" i="5"/>
  <c r="F340" i="5"/>
  <c r="F339" i="5"/>
  <c r="F338" i="5"/>
  <c r="F337" i="5"/>
  <c r="F336" i="5"/>
  <c r="F334" i="5"/>
  <c r="F333" i="5"/>
  <c r="F332" i="5"/>
  <c r="F331" i="5"/>
  <c r="F330" i="5"/>
  <c r="F329" i="5"/>
  <c r="F328" i="5"/>
  <c r="F327" i="5"/>
  <c r="F326" i="5"/>
  <c r="F325" i="5"/>
  <c r="F324" i="5"/>
  <c r="F323" i="5"/>
  <c r="F130" i="5"/>
  <c r="F129" i="5"/>
  <c r="F128" i="5"/>
  <c r="F127" i="5"/>
  <c r="F126" i="5"/>
  <c r="F125"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J33" i="6"/>
  <c r="G378" i="5" l="1"/>
  <c r="G123" i="5"/>
  <c r="G124" i="5"/>
  <c r="G122" i="5"/>
  <c r="G366" i="5"/>
  <c r="G359" i="5"/>
  <c r="G335" i="5"/>
  <c r="G315" i="5"/>
  <c r="G316" i="5"/>
  <c r="G303" i="5"/>
  <c r="G275" i="5"/>
  <c r="G238" i="5"/>
  <c r="G237" i="5"/>
  <c r="G208" i="5"/>
  <c r="G71" i="5"/>
  <c r="G70" i="5"/>
  <c r="G72" i="5"/>
  <c r="G30" i="5"/>
  <c r="G47" i="5"/>
  <c r="G11" i="5"/>
  <c r="G10" i="5"/>
  <c r="N67" i="5" s="1"/>
  <c r="G9" i="5"/>
  <c r="G8" i="5"/>
  <c r="G95" i="5"/>
  <c r="L79" i="5" s="1"/>
  <c r="G98" i="5"/>
  <c r="G105" i="5"/>
  <c r="G102" i="5"/>
  <c r="G109" i="5"/>
  <c r="G294" i="5"/>
  <c r="N108" i="5" s="1"/>
  <c r="G290" i="5"/>
  <c r="G297" i="5"/>
  <c r="G326" i="5"/>
  <c r="G334" i="5"/>
  <c r="G292" i="5"/>
  <c r="G112" i="5"/>
  <c r="M81" i="5" s="1"/>
  <c r="G130" i="5"/>
  <c r="G339" i="5"/>
  <c r="G126" i="5"/>
  <c r="G343" i="5"/>
  <c r="G119" i="5"/>
  <c r="G330" i="5"/>
  <c r="G347" i="5"/>
  <c r="G351" i="5"/>
  <c r="G233" i="5"/>
  <c r="G239" i="5"/>
  <c r="G243" i="5"/>
  <c r="G247" i="5"/>
  <c r="G158" i="5"/>
  <c r="G192" i="5"/>
  <c r="G197" i="5"/>
  <c r="G205" i="5"/>
  <c r="G214" i="5"/>
  <c r="G222" i="5"/>
  <c r="G299" i="5"/>
  <c r="G305" i="5"/>
  <c r="G310" i="5"/>
  <c r="G383" i="5"/>
  <c r="G131" i="5"/>
  <c r="G101" i="5"/>
  <c r="G115" i="5"/>
  <c r="G129" i="5"/>
  <c r="G329" i="5"/>
  <c r="G346" i="5"/>
  <c r="G232" i="5"/>
  <c r="G246" i="5"/>
  <c r="G250" i="5"/>
  <c r="G255" i="5"/>
  <c r="G258" i="5"/>
  <c r="N101" i="5" s="1"/>
  <c r="G260" i="5"/>
  <c r="G263" i="5"/>
  <c r="G266" i="5"/>
  <c r="G268" i="5"/>
  <c r="G3" i="5"/>
  <c r="G6" i="5"/>
  <c r="G12" i="5"/>
  <c r="L68" i="5" s="1"/>
  <c r="G15" i="5"/>
  <c r="G18" i="5"/>
  <c r="G20" i="5"/>
  <c r="G23" i="5"/>
  <c r="G26" i="5"/>
  <c r="G28" i="5"/>
  <c r="G32" i="5"/>
  <c r="G35" i="5"/>
  <c r="G270" i="5"/>
  <c r="L105" i="5" s="1"/>
  <c r="G273" i="5"/>
  <c r="G277" i="5"/>
  <c r="G279" i="5"/>
  <c r="G281" i="5"/>
  <c r="G283" i="5"/>
  <c r="G286" i="5"/>
  <c r="G288" i="5"/>
  <c r="G295" i="5"/>
  <c r="G187" i="5"/>
  <c r="G195" i="5"/>
  <c r="G203" i="5"/>
  <c r="G212" i="5"/>
  <c r="G220" i="5"/>
  <c r="G227" i="5"/>
  <c r="G302" i="5"/>
  <c r="G311" i="5"/>
  <c r="G355" i="5"/>
  <c r="G364" i="5"/>
  <c r="G381" i="5"/>
  <c r="G43" i="5"/>
  <c r="G55" i="5"/>
  <c r="G73" i="5"/>
  <c r="M75" i="5" s="1"/>
  <c r="G147" i="5"/>
  <c r="G184" i="5"/>
  <c r="G189" i="5"/>
  <c r="G200" i="5"/>
  <c r="M95" i="5" s="1"/>
  <c r="G209" i="5"/>
  <c r="L96" i="5" s="1"/>
  <c r="G217" i="5"/>
  <c r="G229" i="5"/>
  <c r="G301" i="5"/>
  <c r="G308" i="5"/>
  <c r="G321" i="5"/>
  <c r="G79" i="5"/>
  <c r="G104" i="5"/>
  <c r="M80" i="5" s="1"/>
  <c r="G111" i="5"/>
  <c r="L81" i="5" s="1"/>
  <c r="G125" i="5"/>
  <c r="M83" i="5" s="1"/>
  <c r="G333" i="5"/>
  <c r="G342" i="5"/>
  <c r="G236" i="5"/>
  <c r="G242" i="5"/>
  <c r="G252" i="5"/>
  <c r="G96" i="5"/>
  <c r="M79" i="5" s="1"/>
  <c r="G100" i="5"/>
  <c r="N79" i="5" s="1"/>
  <c r="G103" i="5"/>
  <c r="L80" i="5" s="1"/>
  <c r="G107" i="5"/>
  <c r="G114" i="5"/>
  <c r="G117" i="5"/>
  <c r="G121" i="5"/>
  <c r="G128" i="5"/>
  <c r="G324" i="5"/>
  <c r="G328" i="5"/>
  <c r="G332" i="5"/>
  <c r="G337" i="5"/>
  <c r="G341" i="5"/>
  <c r="G345" i="5"/>
  <c r="G349" i="5"/>
  <c r="N116" i="5" s="1"/>
  <c r="G231" i="5"/>
  <c r="G235" i="5"/>
  <c r="G241" i="5"/>
  <c r="G245" i="5"/>
  <c r="G249" i="5"/>
  <c r="G289" i="5"/>
  <c r="G133" i="5"/>
  <c r="G170" i="5"/>
  <c r="G91" i="5"/>
  <c r="N77" i="5" s="1"/>
  <c r="G75" i="5"/>
  <c r="G54" i="5"/>
  <c r="G45" i="5"/>
  <c r="G37" i="5"/>
  <c r="L72" i="5" s="1"/>
  <c r="G380" i="5"/>
  <c r="G372" i="5"/>
  <c r="G363" i="5"/>
  <c r="G152" i="5"/>
  <c r="G145" i="5"/>
  <c r="G180" i="5"/>
  <c r="G166" i="5"/>
  <c r="G87" i="5"/>
  <c r="N76" i="5" s="1"/>
  <c r="G68" i="5"/>
  <c r="N74" i="5" s="1"/>
  <c r="G56" i="5"/>
  <c r="G48" i="5"/>
  <c r="L73" i="5" s="1"/>
  <c r="G39" i="5"/>
  <c r="G354" i="5"/>
  <c r="G320" i="5"/>
  <c r="G141" i="5"/>
  <c r="G176" i="5"/>
  <c r="G162" i="5"/>
  <c r="G83" i="5"/>
  <c r="G64" i="5"/>
  <c r="G58" i="5"/>
  <c r="G50" i="5"/>
  <c r="G41" i="5"/>
  <c r="G375" i="5"/>
  <c r="G368" i="5"/>
  <c r="G358" i="5"/>
  <c r="G291" i="5"/>
  <c r="G293" i="5"/>
  <c r="G296" i="5"/>
  <c r="G182" i="5"/>
  <c r="G185" i="5"/>
  <c r="N93" i="5" s="1"/>
  <c r="G188" i="5"/>
  <c r="G190" i="5"/>
  <c r="G193" i="5"/>
  <c r="G196" i="5"/>
  <c r="G198" i="5"/>
  <c r="G201" i="5"/>
  <c r="G204" i="5"/>
  <c r="G206" i="5"/>
  <c r="G210" i="5"/>
  <c r="G213" i="5"/>
  <c r="G215" i="5"/>
  <c r="G218" i="5"/>
  <c r="G221" i="5"/>
  <c r="N96" i="5" s="1"/>
  <c r="G223" i="5"/>
  <c r="G225" i="5"/>
  <c r="G228" i="5"/>
  <c r="G230" i="5"/>
  <c r="G300" i="5"/>
  <c r="M110" i="5" s="1"/>
  <c r="G304" i="5"/>
  <c r="G306" i="5"/>
  <c r="M111" i="5" s="1"/>
  <c r="G309" i="5"/>
  <c r="G312" i="5"/>
  <c r="G314" i="5"/>
  <c r="G319" i="5"/>
  <c r="G361" i="5"/>
  <c r="G370" i="5"/>
  <c r="G377" i="5"/>
  <c r="G52" i="5"/>
  <c r="G89" i="5"/>
  <c r="M77" i="5" s="1"/>
  <c r="G174" i="5"/>
  <c r="G186" i="5"/>
  <c r="G194" i="5"/>
  <c r="G202" i="5"/>
  <c r="G211" i="5"/>
  <c r="G219" i="5"/>
  <c r="G226" i="5"/>
  <c r="G313" i="5"/>
  <c r="G46" i="5"/>
  <c r="G154" i="5"/>
  <c r="G97" i="5"/>
  <c r="G108" i="5"/>
  <c r="N80" i="5" s="1"/>
  <c r="G118" i="5"/>
  <c r="M82" i="5" s="1"/>
  <c r="G325" i="5"/>
  <c r="G338" i="5"/>
  <c r="G350" i="5"/>
  <c r="G99" i="5"/>
  <c r="G106" i="5"/>
  <c r="G110" i="5"/>
  <c r="G113" i="5"/>
  <c r="G116" i="5"/>
  <c r="L82" i="5" s="1"/>
  <c r="G120" i="5"/>
  <c r="N82" i="5" s="1"/>
  <c r="G127" i="5"/>
  <c r="N83" i="5" s="1"/>
  <c r="G323" i="5"/>
  <c r="L114" i="5" s="1"/>
  <c r="G327" i="5"/>
  <c r="M114" i="5" s="1"/>
  <c r="G331" i="5"/>
  <c r="G336" i="5"/>
  <c r="L115" i="5" s="1"/>
  <c r="G340" i="5"/>
  <c r="G344" i="5"/>
  <c r="G348" i="5"/>
  <c r="G352" i="5"/>
  <c r="G234" i="5"/>
  <c r="G240" i="5"/>
  <c r="M100" i="5" s="1"/>
  <c r="G244" i="5"/>
  <c r="G248" i="5"/>
  <c r="G251" i="5"/>
  <c r="G254" i="5"/>
  <c r="G256" i="5"/>
  <c r="G259" i="5"/>
  <c r="L102" i="5" s="1"/>
  <c r="G262" i="5"/>
  <c r="G264" i="5"/>
  <c r="M103" i="5" s="1"/>
  <c r="G267" i="5"/>
  <c r="G2" i="5"/>
  <c r="L67" i="5" s="1"/>
  <c r="G4" i="5"/>
  <c r="G7" i="5"/>
  <c r="G14" i="5"/>
  <c r="M68" i="5" s="1"/>
  <c r="G16" i="5"/>
  <c r="G19" i="5"/>
  <c r="N68" i="5" s="1"/>
  <c r="G22" i="5"/>
  <c r="G24" i="5"/>
  <c r="M69" i="5" s="1"/>
  <c r="G27" i="5"/>
  <c r="G31" i="5"/>
  <c r="M70" i="5" s="1"/>
  <c r="G33" i="5"/>
  <c r="N70" i="5" s="1"/>
  <c r="G36" i="5"/>
  <c r="G272" i="5"/>
  <c r="G274" i="5"/>
  <c r="G183" i="5"/>
  <c r="M93" i="5" s="1"/>
  <c r="G191" i="5"/>
  <c r="G199" i="5"/>
  <c r="G207" i="5"/>
  <c r="G216" i="5"/>
  <c r="G224" i="5"/>
  <c r="G298" i="5"/>
  <c r="L110" i="5" s="1"/>
  <c r="G307" i="5"/>
  <c r="G317" i="5"/>
  <c r="M112" i="5" s="1"/>
  <c r="G353" i="5"/>
  <c r="G38" i="5"/>
  <c r="M72" i="5" s="1"/>
  <c r="G60" i="5"/>
  <c r="L74" i="5" s="1"/>
  <c r="G168" i="5"/>
  <c r="G137" i="5"/>
  <c r="G253" i="5"/>
  <c r="M101" i="5" s="1"/>
  <c r="G257" i="5"/>
  <c r="G261" i="5"/>
  <c r="N102" i="5" s="1"/>
  <c r="G265" i="5"/>
  <c r="G269" i="5"/>
  <c r="G5" i="5"/>
  <c r="M67" i="5" s="1"/>
  <c r="G13" i="5"/>
  <c r="G17" i="5"/>
  <c r="G21" i="5"/>
  <c r="L69" i="5" s="1"/>
  <c r="G25" i="5"/>
  <c r="G29" i="5"/>
  <c r="G34" i="5"/>
  <c r="G271" i="5"/>
  <c r="M105" i="5" s="1"/>
  <c r="G276" i="5"/>
  <c r="L106" i="5" s="1"/>
  <c r="G280" i="5"/>
  <c r="G284" i="5"/>
  <c r="G287" i="5"/>
  <c r="G362" i="5"/>
  <c r="G371" i="5"/>
  <c r="G379" i="5"/>
  <c r="M122" i="5" s="1"/>
  <c r="G384" i="5"/>
  <c r="G44" i="5"/>
  <c r="G53" i="5"/>
  <c r="G77" i="5"/>
  <c r="G93" i="5"/>
  <c r="G172" i="5"/>
  <c r="G135" i="5"/>
  <c r="G148" i="5"/>
  <c r="N86" i="5" s="1"/>
  <c r="G155" i="5"/>
  <c r="G318" i="5"/>
  <c r="G322" i="5"/>
  <c r="G356" i="5"/>
  <c r="G360" i="5"/>
  <c r="L119" i="5" s="1"/>
  <c r="G365" i="5"/>
  <c r="G369" i="5"/>
  <c r="G373" i="5"/>
  <c r="L121" i="5" s="1"/>
  <c r="G376" i="5"/>
  <c r="N121" i="5" s="1"/>
  <c r="G382" i="5"/>
  <c r="G42" i="5"/>
  <c r="G51" i="5"/>
  <c r="G59" i="5"/>
  <c r="G62" i="5"/>
  <c r="G81" i="5"/>
  <c r="L76" i="5" s="1"/>
  <c r="G160" i="5"/>
  <c r="G139" i="5"/>
  <c r="G156" i="5"/>
  <c r="G278" i="5"/>
  <c r="M106" i="5" s="1"/>
  <c r="G282" i="5"/>
  <c r="N106" i="5" s="1"/>
  <c r="G285" i="5"/>
  <c r="M107" i="5" s="1"/>
  <c r="G357" i="5"/>
  <c r="N118" i="5" s="1"/>
  <c r="G367" i="5"/>
  <c r="L120" i="5" s="1"/>
  <c r="G374" i="5"/>
  <c r="G40" i="5"/>
  <c r="G49" i="5"/>
  <c r="M73" i="5" s="1"/>
  <c r="G57" i="5"/>
  <c r="G66" i="5"/>
  <c r="G85" i="5"/>
  <c r="G164" i="5"/>
  <c r="G178" i="5"/>
  <c r="N91" i="5" s="1"/>
  <c r="G143" i="5"/>
  <c r="G150" i="5"/>
  <c r="G61" i="5"/>
  <c r="G67" i="5"/>
  <c r="G69" i="5"/>
  <c r="G78" i="5"/>
  <c r="G80" i="5"/>
  <c r="G84" i="5"/>
  <c r="G90" i="5"/>
  <c r="G92" i="5"/>
  <c r="G159" i="5"/>
  <c r="M89" i="5" s="1"/>
  <c r="G161" i="5"/>
  <c r="G163" i="5"/>
  <c r="G165" i="5"/>
  <c r="N89" i="5" s="1"/>
  <c r="G167" i="5"/>
  <c r="G169" i="5"/>
  <c r="G171" i="5"/>
  <c r="G173" i="5"/>
  <c r="G175" i="5"/>
  <c r="G177" i="5"/>
  <c r="G179" i="5"/>
  <c r="G181" i="5"/>
  <c r="G132" i="5"/>
  <c r="G134" i="5"/>
  <c r="G136" i="5"/>
  <c r="G138" i="5"/>
  <c r="N85" i="5" s="1"/>
  <c r="G140" i="5"/>
  <c r="G142" i="5"/>
  <c r="G144" i="5"/>
  <c r="G146" i="5"/>
  <c r="G151" i="5"/>
  <c r="G153" i="5"/>
  <c r="G63" i="5"/>
  <c r="G65" i="5"/>
  <c r="G74" i="5"/>
  <c r="G76" i="5"/>
  <c r="N75" i="5" s="1"/>
  <c r="G82" i="5"/>
  <c r="M76" i="5" s="1"/>
  <c r="G86" i="5"/>
  <c r="G88" i="5"/>
  <c r="G94" i="5"/>
  <c r="G149" i="5"/>
  <c r="G157" i="5"/>
  <c r="N73" i="5" l="1"/>
  <c r="M115" i="5"/>
  <c r="N120" i="5"/>
  <c r="M90" i="5"/>
  <c r="L111" i="5"/>
  <c r="L86" i="5"/>
  <c r="N110" i="5"/>
  <c r="O110" i="5" s="1"/>
  <c r="M94" i="5"/>
  <c r="M91" i="5"/>
  <c r="N97" i="5"/>
  <c r="L85" i="5"/>
  <c r="L95" i="5"/>
  <c r="M116" i="5"/>
  <c r="M113" i="5" s="1"/>
  <c r="M108" i="5"/>
  <c r="O108" i="5" s="1"/>
  <c r="N107" i="5"/>
  <c r="O107" i="5" s="1"/>
  <c r="N87" i="5"/>
  <c r="N81" i="5"/>
  <c r="L94" i="5"/>
  <c r="M86" i="5"/>
  <c r="L90" i="5"/>
  <c r="N114" i="5"/>
  <c r="O114" i="5" s="1"/>
  <c r="N100" i="5"/>
  <c r="N111" i="5"/>
  <c r="L87" i="5"/>
  <c r="N112" i="5"/>
  <c r="O112" i="5" s="1"/>
  <c r="N122" i="5"/>
  <c r="O122" i="5" s="1"/>
  <c r="M96" i="5"/>
  <c r="O96" i="5" s="1"/>
  <c r="M99" i="5"/>
  <c r="L89" i="5"/>
  <c r="O89" i="5" s="1"/>
  <c r="M121" i="5"/>
  <c r="O121" i="5" s="1"/>
  <c r="L118" i="5"/>
  <c r="M87" i="5"/>
  <c r="M97" i="5"/>
  <c r="N95" i="5"/>
  <c r="L93" i="5"/>
  <c r="N99" i="5"/>
  <c r="N103" i="5"/>
  <c r="O103" i="5" s="1"/>
  <c r="N115" i="5"/>
  <c r="O115" i="5" s="1"/>
  <c r="M120" i="5"/>
  <c r="O120" i="5" s="1"/>
  <c r="M85" i="5"/>
  <c r="N90" i="5"/>
  <c r="N88" i="5" s="1"/>
  <c r="L99" i="5"/>
  <c r="L101" i="5"/>
  <c r="O101" i="5" s="1"/>
  <c r="N119" i="5"/>
  <c r="N94" i="5"/>
  <c r="M119" i="5"/>
  <c r="N105" i="5"/>
  <c r="N104" i="5" s="1"/>
  <c r="M118" i="5"/>
  <c r="M102" i="5"/>
  <c r="O102" i="5" s="1"/>
  <c r="L100" i="5"/>
  <c r="M74" i="5"/>
  <c r="M71" i="5" s="1"/>
  <c r="N72" i="5"/>
  <c r="N71" i="5" s="1"/>
  <c r="N69" i="5"/>
  <c r="O69" i="5" s="1"/>
  <c r="O77" i="5"/>
  <c r="O70" i="5"/>
  <c r="M88" i="5"/>
  <c r="O76" i="5"/>
  <c r="O80" i="5"/>
  <c r="O83" i="5"/>
  <c r="O68" i="5"/>
  <c r="L78" i="5"/>
  <c r="O79" i="5"/>
  <c r="N84" i="5"/>
  <c r="O106" i="5"/>
  <c r="M66" i="5"/>
  <c r="O82" i="5"/>
  <c r="O97" i="5"/>
  <c r="O93" i="5"/>
  <c r="N78" i="5"/>
  <c r="O81" i="5"/>
  <c r="O67" i="5"/>
  <c r="L66" i="5"/>
  <c r="L109" i="5"/>
  <c r="L113" i="5"/>
  <c r="M109" i="5"/>
  <c r="O91" i="5"/>
  <c r="L71" i="5"/>
  <c r="M78" i="5"/>
  <c r="O73" i="5"/>
  <c r="O75" i="5"/>
  <c r="L104" i="5"/>
  <c r="F19" i="13"/>
  <c r="K8" i="13"/>
  <c r="L19" i="13"/>
  <c r="I19" i="13"/>
  <c r="H19" i="13"/>
  <c r="G19" i="13"/>
  <c r="J19" i="13"/>
  <c r="K18" i="13"/>
  <c r="K17" i="13"/>
  <c r="K16" i="13"/>
  <c r="K15" i="13"/>
  <c r="K14" i="13"/>
  <c r="K13" i="13"/>
  <c r="K12" i="13"/>
  <c r="K11" i="13"/>
  <c r="K10" i="13"/>
  <c r="K9" i="13"/>
  <c r="O111" i="5" l="1"/>
  <c r="M117" i="5"/>
  <c r="O86" i="5"/>
  <c r="O87" i="5"/>
  <c r="N109" i="5"/>
  <c r="O109" i="5" s="1"/>
  <c r="M92" i="5"/>
  <c r="N117" i="5"/>
  <c r="O90" i="5"/>
  <c r="O95" i="5"/>
  <c r="N92" i="5"/>
  <c r="O105" i="5"/>
  <c r="L84" i="5"/>
  <c r="L123" i="5" s="1"/>
  <c r="O99" i="5"/>
  <c r="O72" i="5"/>
  <c r="O85" i="5"/>
  <c r="M84" i="5"/>
  <c r="N98" i="5"/>
  <c r="L92" i="5"/>
  <c r="L98" i="5"/>
  <c r="O116" i="5"/>
  <c r="O100" i="5"/>
  <c r="M104" i="5"/>
  <c r="O104" i="5" s="1"/>
  <c r="N113" i="5"/>
  <c r="O113" i="5" s="1"/>
  <c r="O118" i="5"/>
  <c r="M98" i="5"/>
  <c r="O94" i="5"/>
  <c r="O119" i="5"/>
  <c r="L117" i="5"/>
  <c r="L88" i="5"/>
  <c r="O88" i="5" s="1"/>
  <c r="N66" i="5"/>
  <c r="O74" i="5"/>
  <c r="O71" i="5"/>
  <c r="O78" i="5"/>
  <c r="K19" i="13"/>
  <c r="M123" i="5" l="1"/>
  <c r="O66" i="5"/>
  <c r="N123" i="5"/>
  <c r="O92" i="5"/>
  <c r="O98" i="5"/>
  <c r="O117" i="5"/>
  <c r="O84" i="5"/>
  <c r="U4" i="5"/>
  <c r="U5" i="5"/>
  <c r="U6" i="5"/>
  <c r="U7" i="5"/>
  <c r="U8" i="5"/>
  <c r="U9" i="5"/>
  <c r="U11" i="5"/>
  <c r="U12" i="5"/>
  <c r="U13" i="5"/>
  <c r="U3" i="5"/>
  <c r="T13" i="5"/>
  <c r="T12" i="5"/>
  <c r="T11" i="5"/>
  <c r="T9" i="5"/>
  <c r="T8" i="5"/>
  <c r="T7" i="5"/>
  <c r="T6" i="5"/>
  <c r="T5" i="5"/>
  <c r="T4" i="5"/>
  <c r="B49" i="7" l="1"/>
  <c r="B57" i="7"/>
  <c r="B65" i="7"/>
  <c r="B73" i="7"/>
  <c r="B69" i="7"/>
  <c r="B62" i="7"/>
  <c r="B63" i="7"/>
  <c r="B56" i="7"/>
  <c r="B50" i="7"/>
  <c r="B58" i="7"/>
  <c r="B66" i="7"/>
  <c r="B74" i="7"/>
  <c r="B77" i="7"/>
  <c r="B55" i="7"/>
  <c r="B64" i="7"/>
  <c r="B59" i="7"/>
  <c r="B67" i="7"/>
  <c r="B75" i="7"/>
  <c r="B61" i="7"/>
  <c r="B70" i="7"/>
  <c r="B48" i="7"/>
  <c r="B52" i="7"/>
  <c r="B60" i="7"/>
  <c r="B68" i="7"/>
  <c r="B76" i="7"/>
  <c r="B53" i="7"/>
  <c r="B54" i="7"/>
  <c r="B71" i="7"/>
  <c r="B72" i="7"/>
  <c r="B30" i="7"/>
  <c r="B38" i="7"/>
  <c r="B31" i="7"/>
  <c r="B39" i="7"/>
  <c r="B33" i="7"/>
  <c r="B32" i="7"/>
  <c r="B35" i="7"/>
  <c r="B36" i="7"/>
  <c r="B29" i="7"/>
  <c r="B37" i="7"/>
  <c r="B40" i="7"/>
  <c r="B34" i="7"/>
  <c r="B80" i="7"/>
  <c r="B84" i="7"/>
  <c r="B88" i="7"/>
  <c r="B20" i="7"/>
  <c r="B81" i="7"/>
  <c r="B78" i="7"/>
  <c r="B82" i="7"/>
  <c r="B86" i="7"/>
  <c r="B22" i="7"/>
  <c r="B18" i="7"/>
  <c r="B79" i="7"/>
  <c r="B83" i="7"/>
  <c r="B87" i="7"/>
  <c r="B21" i="7"/>
  <c r="B14" i="7"/>
  <c r="B17" i="7"/>
  <c r="B16" i="7"/>
  <c r="B15" i="7"/>
  <c r="B12" i="7"/>
  <c r="B11" i="7"/>
  <c r="B44" i="7"/>
  <c r="B24" i="7"/>
  <c r="B27" i="7"/>
  <c r="B42" i="7"/>
  <c r="B46" i="7"/>
  <c r="B23" i="7"/>
  <c r="B45" i="7"/>
  <c r="B25" i="7"/>
  <c r="B28" i="7"/>
  <c r="B43" i="7"/>
  <c r="B47" i="7"/>
  <c r="G49" i="14"/>
  <c r="K18" i="68" l="1"/>
  <c r="K18" i="78"/>
  <c r="K18" i="77"/>
  <c r="L18" i="76"/>
  <c r="K18" i="75"/>
  <c r="N18" i="72"/>
  <c r="K18" i="74"/>
  <c r="J18" i="68"/>
  <c r="J18" i="78"/>
  <c r="J18" i="77"/>
  <c r="K18" i="76"/>
  <c r="J18" i="75"/>
  <c r="M18" i="72"/>
  <c r="J18" i="74"/>
  <c r="H18" i="68"/>
  <c r="H18" i="78"/>
  <c r="H18" i="77"/>
  <c r="H18" i="75"/>
  <c r="I18" i="76"/>
  <c r="H18" i="74"/>
  <c r="K18" i="72"/>
  <c r="L18" i="68"/>
  <c r="L18" i="78"/>
  <c r="L18" i="77"/>
  <c r="L18" i="75"/>
  <c r="M18" i="76"/>
  <c r="O18" i="72"/>
  <c r="L18" i="74"/>
  <c r="I6" i="56"/>
  <c r="K3" i="51"/>
  <c r="J3" i="51"/>
  <c r="H6" i="56"/>
  <c r="E6" i="56"/>
  <c r="G3" i="51"/>
  <c r="H3" i="51"/>
  <c r="F6" i="56"/>
  <c r="I3" i="51"/>
  <c r="G6" i="56"/>
  <c r="R43" i="5"/>
  <c r="R13" i="5"/>
  <c r="R38" i="5"/>
  <c r="R8" i="5"/>
  <c r="R39" i="5"/>
  <c r="R9" i="5"/>
  <c r="R12" i="5"/>
  <c r="R42" i="5"/>
  <c r="R33" i="5"/>
  <c r="R3" i="5"/>
  <c r="R11" i="5"/>
  <c r="R41" i="5"/>
  <c r="R34" i="5"/>
  <c r="R4" i="5"/>
  <c r="R37" i="5"/>
  <c r="R7" i="5"/>
  <c r="R36" i="5"/>
  <c r="R6" i="5"/>
  <c r="R5" i="5"/>
  <c r="R35" i="5"/>
  <c r="R40" i="5"/>
  <c r="R10" i="5"/>
  <c r="C7" i="6"/>
  <c r="C4" i="10" l="1"/>
  <c r="E29" i="78"/>
  <c r="E37" i="78"/>
  <c r="E45" i="78"/>
  <c r="E53" i="78"/>
  <c r="E61" i="78"/>
  <c r="E69" i="78"/>
  <c r="E77" i="78"/>
  <c r="E85" i="78"/>
  <c r="E93" i="78"/>
  <c r="E101" i="78"/>
  <c r="E109" i="78"/>
  <c r="E117" i="78"/>
  <c r="E125" i="78"/>
  <c r="E133" i="78"/>
  <c r="E141" i="78"/>
  <c r="E30" i="78"/>
  <c r="E38" i="78"/>
  <c r="E46" i="78"/>
  <c r="E54" i="78"/>
  <c r="E62" i="78"/>
  <c r="E70" i="78"/>
  <c r="E78" i="78"/>
  <c r="E86" i="78"/>
  <c r="E94" i="78"/>
  <c r="E102" i="78"/>
  <c r="E110" i="78"/>
  <c r="E118" i="78"/>
  <c r="E126" i="78"/>
  <c r="E134" i="78"/>
  <c r="E142" i="78"/>
  <c r="K24" i="78"/>
  <c r="J24" i="78"/>
  <c r="I24" i="78"/>
  <c r="H24" i="78"/>
  <c r="G24" i="78"/>
  <c r="I9" i="78"/>
  <c r="E24" i="78"/>
  <c r="I7" i="78"/>
  <c r="E25" i="78"/>
  <c r="C24" i="78"/>
  <c r="I3" i="78"/>
  <c r="E31" i="78"/>
  <c r="E39" i="78"/>
  <c r="E47" i="78"/>
  <c r="E55" i="78"/>
  <c r="E63" i="78"/>
  <c r="E71" i="78"/>
  <c r="E79" i="78"/>
  <c r="E87" i="78"/>
  <c r="E95" i="78"/>
  <c r="E103" i="78"/>
  <c r="E111" i="78"/>
  <c r="E119" i="78"/>
  <c r="E127" i="78"/>
  <c r="E135" i="78"/>
  <c r="E143" i="78"/>
  <c r="E32" i="78"/>
  <c r="E40" i="78"/>
  <c r="E48" i="78"/>
  <c r="E56" i="78"/>
  <c r="E64" i="78"/>
  <c r="E72" i="78"/>
  <c r="E80" i="78"/>
  <c r="E88" i="78"/>
  <c r="E96" i="78"/>
  <c r="E104" i="78"/>
  <c r="E112" i="78"/>
  <c r="E120" i="78"/>
  <c r="E128" i="78"/>
  <c r="E136" i="78"/>
  <c r="E144" i="78"/>
  <c r="E33" i="78"/>
  <c r="E41" i="78"/>
  <c r="E49" i="78"/>
  <c r="E57" i="78"/>
  <c r="E65" i="78"/>
  <c r="E73" i="78"/>
  <c r="E81" i="78"/>
  <c r="E89" i="78"/>
  <c r="E97" i="78"/>
  <c r="E105" i="78"/>
  <c r="E113" i="78"/>
  <c r="E121" i="78"/>
  <c r="E129" i="78"/>
  <c r="E137" i="78"/>
  <c r="E145" i="78"/>
  <c r="E26" i="78"/>
  <c r="E34" i="78"/>
  <c r="E42" i="78"/>
  <c r="E50" i="78"/>
  <c r="E58" i="78"/>
  <c r="E66" i="78"/>
  <c r="E74" i="78"/>
  <c r="E82" i="78"/>
  <c r="E90" i="78"/>
  <c r="E98" i="78"/>
  <c r="E106" i="78"/>
  <c r="E114" i="78"/>
  <c r="E122" i="78"/>
  <c r="E130" i="78"/>
  <c r="E138" i="78"/>
  <c r="E27" i="78"/>
  <c r="E35" i="78"/>
  <c r="E43" i="78"/>
  <c r="E51" i="78"/>
  <c r="E59" i="78"/>
  <c r="E67" i="78"/>
  <c r="E75" i="78"/>
  <c r="E83" i="78"/>
  <c r="E91" i="78"/>
  <c r="E99" i="78"/>
  <c r="E107" i="78"/>
  <c r="E115" i="78"/>
  <c r="E123" i="78"/>
  <c r="E131" i="78"/>
  <c r="E139" i="78"/>
  <c r="E28" i="78"/>
  <c r="E36" i="78"/>
  <c r="E44" i="78"/>
  <c r="E52" i="78"/>
  <c r="E60" i="78"/>
  <c r="E68" i="78"/>
  <c r="E76" i="78"/>
  <c r="E84" i="78"/>
  <c r="E92" i="78"/>
  <c r="E100" i="78"/>
  <c r="E108" i="78"/>
  <c r="E116" i="78"/>
  <c r="E124" i="78"/>
  <c r="E132" i="78"/>
  <c r="E140" i="78"/>
  <c r="E34" i="77"/>
  <c r="E30" i="77"/>
  <c r="E26" i="77"/>
  <c r="G24" i="77"/>
  <c r="E24" i="77"/>
  <c r="I7" i="77"/>
  <c r="C24" i="77"/>
  <c r="E33" i="77"/>
  <c r="E29" i="77"/>
  <c r="E25" i="77"/>
  <c r="I3" i="77"/>
  <c r="K24" i="77"/>
  <c r="E36" i="77"/>
  <c r="E32" i="77"/>
  <c r="E28" i="77"/>
  <c r="J24" i="77"/>
  <c r="E27" i="77"/>
  <c r="I9" i="77"/>
  <c r="E35" i="77"/>
  <c r="E31" i="77"/>
  <c r="I24" i="77"/>
  <c r="H24" i="77"/>
  <c r="F74" i="16"/>
  <c r="K24" i="76"/>
  <c r="E35" i="75"/>
  <c r="E31" i="75"/>
  <c r="E27" i="75"/>
  <c r="I24" i="75"/>
  <c r="E24" i="75"/>
  <c r="F44" i="76"/>
  <c r="F87" i="76"/>
  <c r="F83" i="76"/>
  <c r="F79" i="76"/>
  <c r="F75" i="76"/>
  <c r="F71" i="76"/>
  <c r="F67" i="76"/>
  <c r="F63" i="76"/>
  <c r="F59" i="76"/>
  <c r="F55" i="76"/>
  <c r="F51" i="76"/>
  <c r="F47" i="76"/>
  <c r="F43" i="76"/>
  <c r="F39" i="76"/>
  <c r="F35" i="76"/>
  <c r="F31" i="76"/>
  <c r="F27" i="76"/>
  <c r="J24" i="76"/>
  <c r="H24" i="75"/>
  <c r="I7" i="75"/>
  <c r="F48" i="76"/>
  <c r="E34" i="74"/>
  <c r="I24" i="76"/>
  <c r="E34" i="75"/>
  <c r="E30" i="75"/>
  <c r="E26" i="75"/>
  <c r="G24" i="75"/>
  <c r="I9" i="75"/>
  <c r="F30" i="76"/>
  <c r="H24" i="76"/>
  <c r="F56" i="76"/>
  <c r="L24" i="76"/>
  <c r="F90" i="76"/>
  <c r="F86" i="76"/>
  <c r="F82" i="76"/>
  <c r="F78" i="76"/>
  <c r="F74" i="76"/>
  <c r="F70" i="76"/>
  <c r="F66" i="76"/>
  <c r="F62" i="76"/>
  <c r="F58" i="76"/>
  <c r="F54" i="76"/>
  <c r="F50" i="76"/>
  <c r="F46" i="76"/>
  <c r="F42" i="76"/>
  <c r="F38" i="76"/>
  <c r="F34" i="76"/>
  <c r="F26" i="76"/>
  <c r="J9" i="76"/>
  <c r="F60" i="76"/>
  <c r="F32" i="76"/>
  <c r="F24" i="76"/>
  <c r="J7" i="76"/>
  <c r="E33" i="75"/>
  <c r="E29" i="75"/>
  <c r="E25" i="75"/>
  <c r="C24" i="75"/>
  <c r="I3" i="75"/>
  <c r="F25" i="76"/>
  <c r="J3" i="76"/>
  <c r="F52" i="76"/>
  <c r="F28" i="76"/>
  <c r="F89" i="76"/>
  <c r="F85" i="76"/>
  <c r="F81" i="76"/>
  <c r="F77" i="76"/>
  <c r="F73" i="76"/>
  <c r="F69" i="76"/>
  <c r="F65" i="76"/>
  <c r="F61" i="76"/>
  <c r="F57" i="76"/>
  <c r="F53" i="76"/>
  <c r="F49" i="76"/>
  <c r="F45" i="76"/>
  <c r="F41" i="76"/>
  <c r="F37" i="76"/>
  <c r="F33" i="76"/>
  <c r="F29" i="76"/>
  <c r="D24" i="76"/>
  <c r="F64" i="76"/>
  <c r="F36" i="76"/>
  <c r="E32" i="75"/>
  <c r="E28" i="75"/>
  <c r="K24" i="75"/>
  <c r="F88" i="76"/>
  <c r="F84" i="76"/>
  <c r="F80" i="76"/>
  <c r="F76" i="76"/>
  <c r="F72" i="76"/>
  <c r="F68" i="76"/>
  <c r="F40" i="76"/>
  <c r="J24" i="75"/>
  <c r="E26" i="74"/>
  <c r="E35" i="74"/>
  <c r="E43" i="74"/>
  <c r="H24" i="74"/>
  <c r="F30" i="72"/>
  <c r="F38" i="72"/>
  <c r="F46" i="72"/>
  <c r="F54" i="72"/>
  <c r="F62" i="72"/>
  <c r="F70" i="72"/>
  <c r="F78" i="72"/>
  <c r="F86" i="72"/>
  <c r="F94" i="72"/>
  <c r="F102" i="72"/>
  <c r="F110" i="72"/>
  <c r="F118" i="72"/>
  <c r="F126" i="72"/>
  <c r="F134" i="72"/>
  <c r="F142" i="72"/>
  <c r="F150" i="72"/>
  <c r="F158" i="72"/>
  <c r="F166" i="72"/>
  <c r="F174" i="72"/>
  <c r="F182" i="72"/>
  <c r="F190" i="72"/>
  <c r="F198" i="72"/>
  <c r="F206" i="72"/>
  <c r="F214" i="72"/>
  <c r="F222" i="72"/>
  <c r="F230" i="72"/>
  <c r="F238" i="72"/>
  <c r="F246" i="72"/>
  <c r="F254" i="72"/>
  <c r="F262" i="72"/>
  <c r="F270" i="72"/>
  <c r="F278" i="72"/>
  <c r="F286" i="72"/>
  <c r="F294" i="72"/>
  <c r="F302" i="72"/>
  <c r="F310" i="72"/>
  <c r="F318" i="72"/>
  <c r="F326" i="72"/>
  <c r="F334" i="72"/>
  <c r="F342" i="72"/>
  <c r="F350" i="72"/>
  <c r="F358" i="72"/>
  <c r="F366" i="72"/>
  <c r="F374" i="72"/>
  <c r="F382" i="72"/>
  <c r="F390" i="72"/>
  <c r="F398" i="72"/>
  <c r="F406" i="72"/>
  <c r="E27" i="74"/>
  <c r="E36" i="74"/>
  <c r="E44" i="74"/>
  <c r="G24" i="74"/>
  <c r="I9" i="74"/>
  <c r="F31" i="72"/>
  <c r="F39" i="72"/>
  <c r="F47" i="72"/>
  <c r="F55" i="72"/>
  <c r="F63" i="72"/>
  <c r="F71" i="72"/>
  <c r="F79" i="72"/>
  <c r="F87" i="72"/>
  <c r="F95" i="72"/>
  <c r="F103" i="72"/>
  <c r="F111" i="72"/>
  <c r="F119" i="72"/>
  <c r="F127" i="72"/>
  <c r="F135" i="72"/>
  <c r="F143" i="72"/>
  <c r="F151" i="72"/>
  <c r="F159" i="72"/>
  <c r="F167" i="72"/>
  <c r="F175" i="72"/>
  <c r="F183" i="72"/>
  <c r="F191" i="72"/>
  <c r="F199" i="72"/>
  <c r="F207" i="72"/>
  <c r="F215" i="72"/>
  <c r="F223" i="72"/>
  <c r="F231" i="72"/>
  <c r="F239" i="72"/>
  <c r="F247" i="72"/>
  <c r="F255" i="72"/>
  <c r="F263" i="72"/>
  <c r="F271" i="72"/>
  <c r="F279" i="72"/>
  <c r="F287" i="72"/>
  <c r="F295" i="72"/>
  <c r="F303" i="72"/>
  <c r="F311" i="72"/>
  <c r="F319" i="72"/>
  <c r="F327" i="72"/>
  <c r="F335" i="72"/>
  <c r="F343" i="72"/>
  <c r="F351" i="72"/>
  <c r="F359" i="72"/>
  <c r="F367" i="72"/>
  <c r="F375" i="72"/>
  <c r="F383" i="72"/>
  <c r="F391" i="72"/>
  <c r="F399" i="72"/>
  <c r="F407" i="72"/>
  <c r="F25" i="72"/>
  <c r="E28" i="74"/>
  <c r="E37" i="74"/>
  <c r="E45" i="74"/>
  <c r="E24" i="74"/>
  <c r="I7" i="74"/>
  <c r="F32" i="72"/>
  <c r="F40" i="72"/>
  <c r="F48" i="72"/>
  <c r="F56" i="72"/>
  <c r="F64" i="72"/>
  <c r="F72" i="72"/>
  <c r="F80" i="72"/>
  <c r="F88" i="72"/>
  <c r="F96" i="72"/>
  <c r="F104" i="72"/>
  <c r="F112" i="72"/>
  <c r="F120" i="72"/>
  <c r="F128" i="72"/>
  <c r="F136" i="72"/>
  <c r="F144" i="72"/>
  <c r="F152" i="72"/>
  <c r="F160" i="72"/>
  <c r="F168" i="72"/>
  <c r="F176" i="72"/>
  <c r="F184" i="72"/>
  <c r="F192" i="72"/>
  <c r="F200" i="72"/>
  <c r="F208" i="72"/>
  <c r="F216" i="72"/>
  <c r="F224" i="72"/>
  <c r="F232" i="72"/>
  <c r="F240" i="72"/>
  <c r="F248" i="72"/>
  <c r="F256" i="72"/>
  <c r="F264" i="72"/>
  <c r="F272" i="72"/>
  <c r="F280" i="72"/>
  <c r="F288" i="72"/>
  <c r="F296" i="72"/>
  <c r="F304" i="72"/>
  <c r="F312" i="72"/>
  <c r="F320" i="72"/>
  <c r="F328" i="72"/>
  <c r="F336" i="72"/>
  <c r="F344" i="72"/>
  <c r="F352" i="72"/>
  <c r="F360" i="72"/>
  <c r="F368" i="72"/>
  <c r="F376" i="72"/>
  <c r="F384" i="72"/>
  <c r="F392" i="72"/>
  <c r="F400" i="72"/>
  <c r="N24" i="72"/>
  <c r="L24" i="72"/>
  <c r="E29" i="74"/>
  <c r="E38" i="74"/>
  <c r="E46" i="74"/>
  <c r="E25" i="74"/>
  <c r="C24" i="74"/>
  <c r="I3" i="74"/>
  <c r="F33" i="72"/>
  <c r="F41" i="72"/>
  <c r="F49" i="72"/>
  <c r="F57" i="72"/>
  <c r="F65" i="72"/>
  <c r="F73" i="72"/>
  <c r="F81" i="72"/>
  <c r="F89" i="72"/>
  <c r="F97" i="72"/>
  <c r="F105" i="72"/>
  <c r="F113" i="72"/>
  <c r="F121" i="72"/>
  <c r="F129" i="72"/>
  <c r="F137" i="72"/>
  <c r="F145" i="72"/>
  <c r="F153" i="72"/>
  <c r="F161" i="72"/>
  <c r="F169" i="72"/>
  <c r="F177" i="72"/>
  <c r="F185" i="72"/>
  <c r="F193" i="72"/>
  <c r="F201" i="72"/>
  <c r="F209" i="72"/>
  <c r="F217" i="72"/>
  <c r="F225" i="72"/>
  <c r="F233" i="72"/>
  <c r="F241" i="72"/>
  <c r="F249" i="72"/>
  <c r="F257" i="72"/>
  <c r="F265" i="72"/>
  <c r="F273" i="72"/>
  <c r="F281" i="72"/>
  <c r="F289" i="72"/>
  <c r="F297" i="72"/>
  <c r="F305" i="72"/>
  <c r="F313" i="72"/>
  <c r="F321" i="72"/>
  <c r="F329" i="72"/>
  <c r="F337" i="72"/>
  <c r="F345" i="72"/>
  <c r="F353" i="72"/>
  <c r="F361" i="72"/>
  <c r="F369" i="72"/>
  <c r="F377" i="72"/>
  <c r="F385" i="72"/>
  <c r="F393" i="72"/>
  <c r="F401" i="72"/>
  <c r="M24" i="72"/>
  <c r="D24" i="72"/>
  <c r="E30" i="74"/>
  <c r="E39" i="74"/>
  <c r="E47" i="74"/>
  <c r="F26" i="72"/>
  <c r="F34" i="72"/>
  <c r="F42" i="72"/>
  <c r="F50" i="72"/>
  <c r="F58" i="72"/>
  <c r="F66" i="72"/>
  <c r="F74" i="72"/>
  <c r="F82" i="72"/>
  <c r="F90" i="72"/>
  <c r="F98" i="72"/>
  <c r="F106" i="72"/>
  <c r="F114" i="72"/>
  <c r="F122" i="72"/>
  <c r="F130" i="72"/>
  <c r="F138" i="72"/>
  <c r="F146" i="72"/>
  <c r="F154" i="72"/>
  <c r="F162" i="72"/>
  <c r="F170" i="72"/>
  <c r="F178" i="72"/>
  <c r="F186" i="72"/>
  <c r="F194" i="72"/>
  <c r="F202" i="72"/>
  <c r="F210" i="72"/>
  <c r="F218" i="72"/>
  <c r="F226" i="72"/>
  <c r="F234" i="72"/>
  <c r="F242" i="72"/>
  <c r="F250" i="72"/>
  <c r="F258" i="72"/>
  <c r="F266" i="72"/>
  <c r="F274" i="72"/>
  <c r="F282" i="72"/>
  <c r="F290" i="72"/>
  <c r="F298" i="72"/>
  <c r="F306" i="72"/>
  <c r="F314" i="72"/>
  <c r="F322" i="72"/>
  <c r="F330" i="72"/>
  <c r="F338" i="72"/>
  <c r="F346" i="72"/>
  <c r="F354" i="72"/>
  <c r="F362" i="72"/>
  <c r="F370" i="72"/>
  <c r="F378" i="72"/>
  <c r="F386" i="72"/>
  <c r="F394" i="72"/>
  <c r="F402" i="72"/>
  <c r="E31" i="74"/>
  <c r="E40" i="74"/>
  <c r="K24" i="74"/>
  <c r="F27" i="72"/>
  <c r="F35" i="72"/>
  <c r="F43" i="72"/>
  <c r="F51" i="72"/>
  <c r="F59" i="72"/>
  <c r="F67" i="72"/>
  <c r="F75" i="72"/>
  <c r="F83" i="72"/>
  <c r="F91" i="72"/>
  <c r="F99" i="72"/>
  <c r="F107" i="72"/>
  <c r="F115" i="72"/>
  <c r="F123" i="72"/>
  <c r="F131" i="72"/>
  <c r="F139" i="72"/>
  <c r="F147" i="72"/>
  <c r="F155" i="72"/>
  <c r="F163" i="72"/>
  <c r="F171" i="72"/>
  <c r="F179" i="72"/>
  <c r="F187" i="72"/>
  <c r="F195" i="72"/>
  <c r="F203" i="72"/>
  <c r="F211" i="72"/>
  <c r="F219" i="72"/>
  <c r="F227" i="72"/>
  <c r="F235" i="72"/>
  <c r="F243" i="72"/>
  <c r="F251" i="72"/>
  <c r="F259" i="72"/>
  <c r="F267" i="72"/>
  <c r="F275" i="72"/>
  <c r="F283" i="72"/>
  <c r="F291" i="72"/>
  <c r="F299" i="72"/>
  <c r="F307" i="72"/>
  <c r="F315" i="72"/>
  <c r="F323" i="72"/>
  <c r="F331" i="72"/>
  <c r="F339" i="72"/>
  <c r="F347" i="72"/>
  <c r="F355" i="72"/>
  <c r="F363" i="72"/>
  <c r="F371" i="72"/>
  <c r="F379" i="72"/>
  <c r="F387" i="72"/>
  <c r="F395" i="72"/>
  <c r="F403" i="72"/>
  <c r="K24" i="72"/>
  <c r="L9" i="72"/>
  <c r="E32" i="74"/>
  <c r="E41" i="74"/>
  <c r="J24" i="74"/>
  <c r="F28" i="72"/>
  <c r="F36" i="72"/>
  <c r="F44" i="72"/>
  <c r="F52" i="72"/>
  <c r="F60" i="72"/>
  <c r="F68" i="72"/>
  <c r="F76" i="72"/>
  <c r="F84" i="72"/>
  <c r="F92" i="72"/>
  <c r="F100" i="72"/>
  <c r="F108" i="72"/>
  <c r="F116" i="72"/>
  <c r="F124" i="72"/>
  <c r="F132" i="72"/>
  <c r="F140" i="72"/>
  <c r="F148" i="72"/>
  <c r="F156" i="72"/>
  <c r="F164" i="72"/>
  <c r="F172" i="72"/>
  <c r="F180" i="72"/>
  <c r="F188" i="72"/>
  <c r="F196" i="72"/>
  <c r="F204" i="72"/>
  <c r="F212" i="72"/>
  <c r="F220" i="72"/>
  <c r="F228" i="72"/>
  <c r="F236" i="72"/>
  <c r="F244" i="72"/>
  <c r="F252" i="72"/>
  <c r="F260" i="72"/>
  <c r="F268" i="72"/>
  <c r="F276" i="72"/>
  <c r="F284" i="72"/>
  <c r="F292" i="72"/>
  <c r="F300" i="72"/>
  <c r="F308" i="72"/>
  <c r="F316" i="72"/>
  <c r="F324" i="72"/>
  <c r="F332" i="72"/>
  <c r="F340" i="72"/>
  <c r="F348" i="72"/>
  <c r="F356" i="72"/>
  <c r="F364" i="72"/>
  <c r="F372" i="72"/>
  <c r="F380" i="72"/>
  <c r="F388" i="72"/>
  <c r="F396" i="72"/>
  <c r="F404" i="72"/>
  <c r="J24" i="72"/>
  <c r="F24" i="72"/>
  <c r="E33" i="74"/>
  <c r="E42" i="74"/>
  <c r="I24" i="74"/>
  <c r="F29" i="72"/>
  <c r="F37" i="72"/>
  <c r="F45" i="72"/>
  <c r="F53" i="72"/>
  <c r="F61" i="72"/>
  <c r="F69" i="72"/>
  <c r="F77" i="72"/>
  <c r="F85" i="72"/>
  <c r="F93" i="72"/>
  <c r="F101" i="72"/>
  <c r="F109" i="72"/>
  <c r="F117" i="72"/>
  <c r="F125" i="72"/>
  <c r="F133" i="72"/>
  <c r="F141" i="72"/>
  <c r="F149" i="72"/>
  <c r="F157" i="72"/>
  <c r="F165" i="72"/>
  <c r="F173" i="72"/>
  <c r="F181" i="72"/>
  <c r="F189" i="72"/>
  <c r="F197" i="72"/>
  <c r="F205" i="72"/>
  <c r="F213" i="72"/>
  <c r="F221" i="72"/>
  <c r="F229" i="72"/>
  <c r="F237" i="72"/>
  <c r="F245" i="72"/>
  <c r="F253" i="72"/>
  <c r="F261" i="72"/>
  <c r="F269" i="72"/>
  <c r="F277" i="72"/>
  <c r="F285" i="72"/>
  <c r="F293" i="72"/>
  <c r="F301" i="72"/>
  <c r="F309" i="72"/>
  <c r="F317" i="72"/>
  <c r="F325" i="72"/>
  <c r="F333" i="72"/>
  <c r="F341" i="72"/>
  <c r="F349" i="72"/>
  <c r="F357" i="72"/>
  <c r="F365" i="72"/>
  <c r="F373" i="72"/>
  <c r="F381" i="72"/>
  <c r="F389" i="72"/>
  <c r="F397" i="72"/>
  <c r="F405" i="72"/>
  <c r="L7" i="72"/>
  <c r="L3" i="72"/>
  <c r="C4" i="1"/>
  <c r="E95" i="71"/>
  <c r="E103" i="71"/>
  <c r="E111" i="71"/>
  <c r="E119" i="71"/>
  <c r="E127" i="71"/>
  <c r="E135" i="71"/>
  <c r="E143" i="71"/>
  <c r="E151" i="71"/>
  <c r="E159" i="71"/>
  <c r="E167" i="71"/>
  <c r="E175" i="71"/>
  <c r="E183" i="71"/>
  <c r="E191" i="71"/>
  <c r="E199" i="71"/>
  <c r="E207" i="71"/>
  <c r="E215" i="71"/>
  <c r="E223" i="71"/>
  <c r="E231" i="71"/>
  <c r="E239" i="71"/>
  <c r="E247" i="71"/>
  <c r="E255" i="71"/>
  <c r="E263" i="71"/>
  <c r="E271" i="71"/>
  <c r="E279" i="71"/>
  <c r="E287" i="71"/>
  <c r="E295" i="71"/>
  <c r="E303" i="71"/>
  <c r="E311" i="71"/>
  <c r="E319" i="71"/>
  <c r="E327" i="71"/>
  <c r="E335" i="71"/>
  <c r="E343" i="71"/>
  <c r="E351" i="71"/>
  <c r="E359" i="71"/>
  <c r="E367" i="71"/>
  <c r="E375" i="71"/>
  <c r="E383" i="71"/>
  <c r="E391" i="71"/>
  <c r="E415" i="71"/>
  <c r="E423" i="71"/>
  <c r="E447" i="71"/>
  <c r="E132" i="71"/>
  <c r="E188" i="71"/>
  <c r="E236" i="71"/>
  <c r="E300" i="71"/>
  <c r="E356" i="71"/>
  <c r="E412" i="71"/>
  <c r="E468" i="71"/>
  <c r="E96" i="71"/>
  <c r="E104" i="71"/>
  <c r="E112" i="71"/>
  <c r="E120" i="71"/>
  <c r="E128" i="71"/>
  <c r="E136" i="71"/>
  <c r="E144" i="71"/>
  <c r="E152" i="71"/>
  <c r="E160" i="71"/>
  <c r="E168" i="71"/>
  <c r="E176" i="71"/>
  <c r="E184" i="71"/>
  <c r="E192" i="71"/>
  <c r="E200" i="71"/>
  <c r="E208" i="71"/>
  <c r="E216" i="71"/>
  <c r="E224" i="71"/>
  <c r="E232" i="71"/>
  <c r="E240" i="71"/>
  <c r="E248" i="71"/>
  <c r="E256" i="71"/>
  <c r="E264" i="71"/>
  <c r="E272" i="71"/>
  <c r="E280" i="71"/>
  <c r="E288" i="71"/>
  <c r="E296" i="71"/>
  <c r="E304" i="71"/>
  <c r="E312" i="71"/>
  <c r="E320" i="71"/>
  <c r="E328" i="71"/>
  <c r="E336" i="71"/>
  <c r="E344" i="71"/>
  <c r="E352" i="71"/>
  <c r="E360" i="71"/>
  <c r="E368" i="71"/>
  <c r="E376" i="71"/>
  <c r="E384" i="71"/>
  <c r="E392" i="71"/>
  <c r="E400" i="71"/>
  <c r="E408" i="71"/>
  <c r="E416" i="71"/>
  <c r="E424" i="71"/>
  <c r="E432" i="71"/>
  <c r="E440" i="71"/>
  <c r="E448" i="71"/>
  <c r="E456" i="71"/>
  <c r="E464" i="71"/>
  <c r="E88" i="71"/>
  <c r="E116" i="71"/>
  <c r="E156" i="71"/>
  <c r="E220" i="71"/>
  <c r="E276" i="71"/>
  <c r="E332" i="71"/>
  <c r="E396" i="71"/>
  <c r="E444" i="71"/>
  <c r="E89" i="71"/>
  <c r="E97" i="71"/>
  <c r="E105" i="71"/>
  <c r="E113" i="71"/>
  <c r="E121" i="71"/>
  <c r="E129" i="71"/>
  <c r="E137" i="71"/>
  <c r="E145" i="71"/>
  <c r="E153" i="71"/>
  <c r="E161" i="71"/>
  <c r="E169" i="71"/>
  <c r="E177" i="71"/>
  <c r="E185" i="71"/>
  <c r="E193" i="71"/>
  <c r="E201" i="71"/>
  <c r="E209" i="71"/>
  <c r="E217" i="71"/>
  <c r="E225" i="71"/>
  <c r="E233" i="71"/>
  <c r="E241" i="71"/>
  <c r="E249" i="71"/>
  <c r="E257" i="71"/>
  <c r="E265" i="71"/>
  <c r="E273" i="71"/>
  <c r="E281" i="71"/>
  <c r="E289" i="71"/>
  <c r="E297" i="71"/>
  <c r="E305" i="71"/>
  <c r="E313" i="71"/>
  <c r="E321" i="71"/>
  <c r="E329" i="71"/>
  <c r="E337" i="71"/>
  <c r="E345" i="71"/>
  <c r="E353" i="71"/>
  <c r="E361" i="71"/>
  <c r="E369" i="71"/>
  <c r="E377" i="71"/>
  <c r="E385" i="71"/>
  <c r="E393" i="71"/>
  <c r="E401" i="71"/>
  <c r="E409" i="71"/>
  <c r="E417" i="71"/>
  <c r="E425" i="71"/>
  <c r="E433" i="71"/>
  <c r="E441" i="71"/>
  <c r="E449" i="71"/>
  <c r="E457" i="71"/>
  <c r="E465" i="71"/>
  <c r="F24" i="14"/>
  <c r="E458" i="71"/>
  <c r="E100" i="71"/>
  <c r="E172" i="71"/>
  <c r="E228" i="71"/>
  <c r="E284" i="71"/>
  <c r="E340" i="71"/>
  <c r="E404" i="71"/>
  <c r="E460" i="71"/>
  <c r="E90" i="71"/>
  <c r="E98" i="71"/>
  <c r="E106" i="71"/>
  <c r="E114" i="71"/>
  <c r="E122" i="71"/>
  <c r="E130" i="71"/>
  <c r="E138" i="71"/>
  <c r="E146" i="71"/>
  <c r="E154" i="71"/>
  <c r="E162" i="71"/>
  <c r="E170" i="71"/>
  <c r="E178" i="71"/>
  <c r="E186" i="71"/>
  <c r="E194" i="71"/>
  <c r="E202" i="71"/>
  <c r="E210" i="71"/>
  <c r="E218" i="71"/>
  <c r="E226" i="71"/>
  <c r="E234" i="71"/>
  <c r="E242" i="71"/>
  <c r="E250" i="71"/>
  <c r="E258" i="71"/>
  <c r="E266" i="71"/>
  <c r="E274" i="71"/>
  <c r="E282" i="71"/>
  <c r="E290" i="71"/>
  <c r="E298" i="71"/>
  <c r="E306" i="71"/>
  <c r="E314" i="71"/>
  <c r="E322" i="71"/>
  <c r="E330" i="71"/>
  <c r="E338" i="71"/>
  <c r="E346" i="71"/>
  <c r="E354" i="71"/>
  <c r="E362" i="71"/>
  <c r="E370" i="71"/>
  <c r="E378" i="71"/>
  <c r="E386" i="71"/>
  <c r="E394" i="71"/>
  <c r="E402" i="71"/>
  <c r="E410" i="71"/>
  <c r="E418" i="71"/>
  <c r="E426" i="71"/>
  <c r="E434" i="71"/>
  <c r="E442" i="71"/>
  <c r="E450" i="71"/>
  <c r="E466" i="71"/>
  <c r="E92" i="71"/>
  <c r="E140" i="71"/>
  <c r="E196" i="71"/>
  <c r="E244" i="71"/>
  <c r="E292" i="71"/>
  <c r="E348" i="71"/>
  <c r="E372" i="71"/>
  <c r="E428" i="71"/>
  <c r="E91" i="71"/>
  <c r="E99" i="71"/>
  <c r="E107" i="71"/>
  <c r="E115" i="71"/>
  <c r="E123" i="71"/>
  <c r="E131" i="71"/>
  <c r="E139" i="71"/>
  <c r="E147" i="71"/>
  <c r="E155" i="71"/>
  <c r="E163" i="71"/>
  <c r="E171" i="71"/>
  <c r="E179" i="71"/>
  <c r="E187" i="71"/>
  <c r="E195" i="71"/>
  <c r="E203" i="71"/>
  <c r="E211" i="71"/>
  <c r="E219" i="71"/>
  <c r="E227" i="71"/>
  <c r="E235" i="71"/>
  <c r="E243" i="71"/>
  <c r="E251" i="71"/>
  <c r="E259" i="71"/>
  <c r="E267" i="71"/>
  <c r="E275" i="71"/>
  <c r="E283" i="71"/>
  <c r="E291" i="71"/>
  <c r="E299" i="71"/>
  <c r="E307" i="71"/>
  <c r="E315" i="71"/>
  <c r="E323" i="71"/>
  <c r="E331" i="71"/>
  <c r="E339" i="71"/>
  <c r="E347" i="71"/>
  <c r="E355" i="71"/>
  <c r="E363" i="71"/>
  <c r="E371" i="71"/>
  <c r="E379" i="71"/>
  <c r="E387" i="71"/>
  <c r="E395" i="71"/>
  <c r="E403" i="71"/>
  <c r="E411" i="71"/>
  <c r="E419" i="71"/>
  <c r="E427" i="71"/>
  <c r="E435" i="71"/>
  <c r="E443" i="71"/>
  <c r="E451" i="71"/>
  <c r="E459" i="71"/>
  <c r="E467" i="71"/>
  <c r="E108" i="71"/>
  <c r="E164" i="71"/>
  <c r="E212" i="71"/>
  <c r="E268" i="71"/>
  <c r="E324" i="71"/>
  <c r="E380" i="71"/>
  <c r="E452" i="71"/>
  <c r="E93" i="71"/>
  <c r="E101" i="71"/>
  <c r="E109" i="71"/>
  <c r="E117" i="71"/>
  <c r="E125" i="71"/>
  <c r="E133" i="71"/>
  <c r="E141" i="71"/>
  <c r="E149" i="71"/>
  <c r="E157" i="71"/>
  <c r="E165" i="71"/>
  <c r="E173" i="71"/>
  <c r="E181" i="71"/>
  <c r="E189" i="71"/>
  <c r="E197" i="71"/>
  <c r="E205" i="71"/>
  <c r="E213" i="71"/>
  <c r="E221" i="71"/>
  <c r="E229" i="71"/>
  <c r="E237" i="71"/>
  <c r="E245" i="71"/>
  <c r="E253" i="71"/>
  <c r="E261" i="71"/>
  <c r="E269" i="71"/>
  <c r="E277" i="71"/>
  <c r="E285" i="71"/>
  <c r="E293" i="71"/>
  <c r="E301" i="71"/>
  <c r="E309" i="71"/>
  <c r="E317" i="71"/>
  <c r="E325" i="71"/>
  <c r="E333" i="71"/>
  <c r="E341" i="71"/>
  <c r="E349" i="71"/>
  <c r="E357" i="71"/>
  <c r="E365" i="71"/>
  <c r="E373" i="71"/>
  <c r="E381" i="71"/>
  <c r="E389" i="71"/>
  <c r="E397" i="71"/>
  <c r="E405" i="71"/>
  <c r="E413" i="71"/>
  <c r="E421" i="71"/>
  <c r="E429" i="71"/>
  <c r="E437" i="71"/>
  <c r="E445" i="71"/>
  <c r="E453" i="71"/>
  <c r="E461" i="71"/>
  <c r="E469" i="71"/>
  <c r="E446" i="71"/>
  <c r="E462" i="71"/>
  <c r="E399" i="71"/>
  <c r="E431" i="71"/>
  <c r="E455" i="71"/>
  <c r="F23" i="14"/>
  <c r="E148" i="71"/>
  <c r="E204" i="71"/>
  <c r="E260" i="71"/>
  <c r="E316" i="71"/>
  <c r="E388" i="71"/>
  <c r="E436" i="71"/>
  <c r="E94" i="71"/>
  <c r="E102" i="71"/>
  <c r="E110" i="71"/>
  <c r="E118" i="71"/>
  <c r="E126" i="71"/>
  <c r="E134" i="71"/>
  <c r="E142" i="71"/>
  <c r="E150" i="71"/>
  <c r="E158" i="71"/>
  <c r="E166" i="71"/>
  <c r="E174" i="71"/>
  <c r="E182" i="71"/>
  <c r="E190" i="71"/>
  <c r="E198" i="71"/>
  <c r="E206" i="71"/>
  <c r="E214" i="71"/>
  <c r="E222" i="71"/>
  <c r="E230" i="71"/>
  <c r="E238" i="71"/>
  <c r="E246" i="71"/>
  <c r="E254" i="71"/>
  <c r="E262" i="71"/>
  <c r="E270" i="71"/>
  <c r="E278" i="71"/>
  <c r="E286" i="71"/>
  <c r="E294" i="71"/>
  <c r="E302" i="71"/>
  <c r="E310" i="71"/>
  <c r="E318" i="71"/>
  <c r="E326" i="71"/>
  <c r="E334" i="71"/>
  <c r="E342" i="71"/>
  <c r="E350" i="71"/>
  <c r="E358" i="71"/>
  <c r="E366" i="71"/>
  <c r="E374" i="71"/>
  <c r="E382" i="71"/>
  <c r="E390" i="71"/>
  <c r="E398" i="71"/>
  <c r="E406" i="71"/>
  <c r="E414" i="71"/>
  <c r="E422" i="71"/>
  <c r="E430" i="71"/>
  <c r="E438" i="71"/>
  <c r="E454" i="71"/>
  <c r="E470" i="71"/>
  <c r="E407" i="71"/>
  <c r="E439" i="71"/>
  <c r="E463" i="71"/>
  <c r="E124" i="71"/>
  <c r="E180" i="71"/>
  <c r="E252" i="71"/>
  <c r="E308" i="71"/>
  <c r="E364" i="71"/>
  <c r="E420" i="71"/>
  <c r="E10" i="65"/>
  <c r="I7" i="68"/>
  <c r="G24" i="68"/>
  <c r="J7" i="20"/>
  <c r="E24" i="68"/>
  <c r="I3" i="68"/>
  <c r="C24" i="68"/>
  <c r="E3" i="69"/>
  <c r="J3" i="19"/>
  <c r="E25" i="68"/>
  <c r="F28" i="20"/>
  <c r="D3" i="69"/>
  <c r="K24" i="68"/>
  <c r="I24" i="68"/>
  <c r="C3" i="69"/>
  <c r="J24" i="68"/>
  <c r="H24" i="68"/>
  <c r="I9" i="68"/>
  <c r="J9" i="20"/>
  <c r="D5" i="65"/>
  <c r="I60" i="18"/>
  <c r="H11" i="6"/>
  <c r="E20" i="65"/>
  <c r="O6" i="63"/>
  <c r="R12" i="18"/>
  <c r="T12" i="14"/>
  <c r="Q13" i="16"/>
  <c r="S12" i="17"/>
  <c r="P12" i="10"/>
  <c r="R12" i="21"/>
  <c r="T12" i="12"/>
  <c r="P12" i="12"/>
  <c r="R12" i="10"/>
  <c r="P12" i="19"/>
  <c r="E18" i="65"/>
  <c r="N6" i="63"/>
  <c r="Q12" i="18"/>
  <c r="S12" i="14"/>
  <c r="P13" i="16"/>
  <c r="R12" i="17"/>
  <c r="T12" i="1"/>
  <c r="Q12" i="21"/>
  <c r="S12" i="12"/>
  <c r="T12" i="18"/>
  <c r="T12" i="21"/>
  <c r="R13" i="16"/>
  <c r="E16" i="65"/>
  <c r="P12" i="18"/>
  <c r="R12" i="14"/>
  <c r="T12" i="20"/>
  <c r="Q12" i="17"/>
  <c r="S12" i="1"/>
  <c r="P12" i="21"/>
  <c r="R12" i="12"/>
  <c r="Q12" i="1"/>
  <c r="Q12" i="19"/>
  <c r="P6" i="63"/>
  <c r="S12" i="21"/>
  <c r="E14" i="65"/>
  <c r="T12" i="19"/>
  <c r="Q12" i="14"/>
  <c r="S12" i="20"/>
  <c r="P12" i="17"/>
  <c r="R12" i="1"/>
  <c r="T12" i="8"/>
  <c r="Q12" i="12"/>
  <c r="S12" i="8"/>
  <c r="S13" i="16"/>
  <c r="S12" i="18"/>
  <c r="Q12" i="10"/>
  <c r="E12" i="65"/>
  <c r="S12" i="19"/>
  <c r="P12" i="14"/>
  <c r="R12" i="20"/>
  <c r="T12" i="10"/>
  <c r="P12" i="20"/>
  <c r="P12" i="8"/>
  <c r="R6" i="63"/>
  <c r="R12" i="19"/>
  <c r="T13" i="16"/>
  <c r="Q12" i="20"/>
  <c r="S12" i="10"/>
  <c r="P12" i="1"/>
  <c r="R12" i="8"/>
  <c r="D4" i="65"/>
  <c r="Q6" i="63"/>
  <c r="Q12" i="8"/>
  <c r="T12" i="17"/>
  <c r="F8" i="12"/>
  <c r="F34" i="10"/>
  <c r="N6" i="60"/>
  <c r="M6" i="60"/>
  <c r="K6" i="60"/>
  <c r="J6" i="60"/>
  <c r="L6" i="60"/>
  <c r="F35" i="21"/>
  <c r="F57" i="18"/>
  <c r="F57" i="10"/>
  <c r="F33" i="1"/>
  <c r="F42" i="19"/>
  <c r="F60" i="8"/>
  <c r="F33" i="10"/>
  <c r="F40" i="16"/>
  <c r="F43" i="19"/>
  <c r="F61" i="8"/>
  <c r="F35" i="10"/>
  <c r="F28" i="19"/>
  <c r="F62" i="8"/>
  <c r="F33" i="20"/>
  <c r="F30" i="17"/>
  <c r="F67" i="16"/>
  <c r="F31" i="10"/>
  <c r="F58" i="20"/>
  <c r="F34" i="1"/>
  <c r="F68" i="16"/>
  <c r="F32" i="10"/>
  <c r="F42" i="20"/>
  <c r="F35" i="1"/>
  <c r="F69" i="16"/>
  <c r="H37" i="1"/>
  <c r="H52" i="1"/>
  <c r="H61" i="1"/>
  <c r="H68" i="1"/>
  <c r="H12" i="6"/>
  <c r="H45" i="6"/>
  <c r="D46" i="6"/>
  <c r="D45" i="6"/>
  <c r="H44" i="6"/>
  <c r="D41" i="6"/>
  <c r="D42" i="6"/>
  <c r="L48" i="12"/>
  <c r="K48" i="12"/>
  <c r="J48" i="12"/>
  <c r="I48" i="12"/>
  <c r="I34" i="12"/>
  <c r="H48" i="12"/>
  <c r="L34" i="12"/>
  <c r="K34" i="12"/>
  <c r="J34" i="12"/>
  <c r="H34" i="12"/>
  <c r="L33" i="14"/>
  <c r="I45" i="14"/>
  <c r="J45" i="14"/>
  <c r="K45" i="14"/>
  <c r="H33" i="14"/>
  <c r="I33" i="14"/>
  <c r="L45" i="14"/>
  <c r="J33" i="14"/>
  <c r="K33" i="14"/>
  <c r="H45" i="14"/>
  <c r="A2" i="58"/>
  <c r="A3" i="58"/>
  <c r="H54" i="17"/>
  <c r="H53" i="20"/>
  <c r="H35" i="18"/>
  <c r="H33" i="17"/>
  <c r="H45" i="20"/>
  <c r="H44" i="17"/>
  <c r="H38" i="21"/>
  <c r="H93" i="16"/>
  <c r="H36" i="20"/>
  <c r="H60" i="10"/>
  <c r="H51" i="21"/>
  <c r="H83" i="16"/>
  <c r="H46" i="19"/>
  <c r="H54" i="8"/>
  <c r="H37" i="10"/>
  <c r="H37" i="8"/>
  <c r="H72" i="16"/>
  <c r="H31" i="19"/>
  <c r="H61" i="20"/>
  <c r="H48" i="10"/>
  <c r="H47" i="8"/>
  <c r="H57" i="16"/>
  <c r="H78" i="18"/>
  <c r="H46" i="18"/>
  <c r="H65" i="8"/>
  <c r="H43" i="16"/>
  <c r="H60" i="18"/>
  <c r="C6" i="6"/>
  <c r="C6" i="32"/>
  <c r="E3" i="55"/>
  <c r="C7" i="32"/>
  <c r="D3" i="55"/>
  <c r="C3" i="55"/>
  <c r="D4" i="39"/>
  <c r="C4" i="32"/>
  <c r="D43" i="6"/>
  <c r="I22" i="6"/>
  <c r="O28" i="16"/>
  <c r="O21" i="19"/>
  <c r="O23" i="17"/>
  <c r="O25" i="1"/>
  <c r="O25" i="8"/>
  <c r="R23" i="17"/>
  <c r="R21" i="14"/>
  <c r="R25" i="20"/>
  <c r="R25" i="18"/>
  <c r="R23" i="10"/>
  <c r="R21" i="21"/>
  <c r="R21" i="12"/>
  <c r="R28" i="16"/>
  <c r="R25" i="1"/>
  <c r="O21" i="14"/>
  <c r="O25" i="20"/>
  <c r="O25" i="18"/>
  <c r="O23" i="10"/>
  <c r="O21" i="21"/>
  <c r="O21" i="12"/>
  <c r="R21" i="19"/>
  <c r="R25" i="8"/>
  <c r="P2" i="6"/>
  <c r="D9" i="6"/>
  <c r="C4" i="6"/>
  <c r="D14" i="6"/>
  <c r="H13" i="6"/>
  <c r="H15" i="6"/>
  <c r="D15" i="6"/>
  <c r="D16" i="56"/>
  <c r="D10" i="56"/>
  <c r="D17" i="56"/>
  <c r="D11" i="56"/>
  <c r="D9" i="56"/>
  <c r="D18" i="56"/>
  <c r="D4" i="56"/>
  <c r="D9" i="51"/>
  <c r="D21" i="6"/>
  <c r="D22" i="6"/>
  <c r="E12" i="8"/>
  <c r="D15" i="34"/>
  <c r="D10" i="51"/>
  <c r="D4" i="51"/>
  <c r="F67" i="8"/>
  <c r="D13" i="51"/>
  <c r="D11" i="51"/>
  <c r="D12" i="51"/>
  <c r="D8" i="51"/>
  <c r="P48" i="12"/>
  <c r="P54" i="8"/>
  <c r="P51" i="21"/>
  <c r="P61" i="1"/>
  <c r="P60" i="10"/>
  <c r="P54" i="17"/>
  <c r="P78" i="18"/>
  <c r="P27" i="18"/>
  <c r="P61" i="20"/>
  <c r="P27" i="20"/>
  <c r="P93" i="16"/>
  <c r="P43" i="16"/>
  <c r="E26" i="20"/>
  <c r="E24" i="10"/>
  <c r="E22" i="14"/>
  <c r="E14" i="14"/>
  <c r="E21" i="16"/>
  <c r="E17" i="16"/>
  <c r="E20" i="20"/>
  <c r="E16" i="20"/>
  <c r="E16" i="19"/>
  <c r="I23" i="19"/>
  <c r="Q23" i="19"/>
  <c r="E20" i="18"/>
  <c r="E16" i="18"/>
  <c r="E18" i="17"/>
  <c r="E14" i="17"/>
  <c r="E16" i="10"/>
  <c r="E18" i="1"/>
  <c r="C15" i="1"/>
  <c r="E16" i="21"/>
  <c r="C15" i="17"/>
  <c r="P34" i="12"/>
  <c r="P47" i="8"/>
  <c r="P38" i="21"/>
  <c r="P52" i="1"/>
  <c r="P48" i="10"/>
  <c r="P44" i="17"/>
  <c r="P60" i="18"/>
  <c r="P46" i="19"/>
  <c r="P53" i="20"/>
  <c r="P23" i="14"/>
  <c r="P83" i="16"/>
  <c r="P30" i="16"/>
  <c r="E22" i="19"/>
  <c r="E26" i="1"/>
  <c r="C17" i="14"/>
  <c r="C24" i="16"/>
  <c r="C20" i="16"/>
  <c r="C16" i="16"/>
  <c r="C19" i="20"/>
  <c r="C15" i="20"/>
  <c r="C23" i="19"/>
  <c r="J23" i="19"/>
  <c r="R23" i="19"/>
  <c r="C15" i="19"/>
  <c r="C19" i="18"/>
  <c r="C15" i="18"/>
  <c r="C17" i="17"/>
  <c r="C19" i="10"/>
  <c r="C15" i="10"/>
  <c r="E20" i="1"/>
  <c r="C17" i="1"/>
  <c r="C15" i="21"/>
  <c r="H23" i="19"/>
  <c r="L23" i="19"/>
  <c r="C17" i="18"/>
  <c r="C21" i="1"/>
  <c r="E16" i="1"/>
  <c r="P23" i="12"/>
  <c r="P37" i="8"/>
  <c r="P23" i="21"/>
  <c r="P37" i="1"/>
  <c r="P37" i="10"/>
  <c r="P33" i="17"/>
  <c r="P46" i="18"/>
  <c r="P31" i="19"/>
  <c r="P45" i="20"/>
  <c r="P33" i="14"/>
  <c r="P72" i="16"/>
  <c r="H30" i="16"/>
  <c r="E26" i="18"/>
  <c r="E22" i="21"/>
  <c r="E16" i="14"/>
  <c r="E23" i="16"/>
  <c r="E19" i="16"/>
  <c r="E15" i="16"/>
  <c r="E18" i="20"/>
  <c r="E14" i="20"/>
  <c r="F23" i="19"/>
  <c r="K23" i="19"/>
  <c r="S23" i="19"/>
  <c r="E14" i="19"/>
  <c r="E18" i="18"/>
  <c r="E14" i="18"/>
  <c r="E16" i="17"/>
  <c r="E18" i="10"/>
  <c r="E14" i="10"/>
  <c r="C19" i="1"/>
  <c r="E14" i="1"/>
  <c r="E14" i="21"/>
  <c r="C17" i="19"/>
  <c r="C21" i="18"/>
  <c r="C17" i="10"/>
  <c r="C17" i="21"/>
  <c r="P65" i="8"/>
  <c r="P27" i="8"/>
  <c r="P68" i="1"/>
  <c r="P27" i="1"/>
  <c r="P25" i="10"/>
  <c r="P25" i="17"/>
  <c r="P35" i="18"/>
  <c r="P23" i="19"/>
  <c r="P36" i="20"/>
  <c r="P45" i="14"/>
  <c r="P57" i="16"/>
  <c r="E29" i="16"/>
  <c r="E24" i="17"/>
  <c r="E26" i="8"/>
  <c r="C15" i="14"/>
  <c r="C22" i="16"/>
  <c r="C18" i="16"/>
  <c r="C21" i="20"/>
  <c r="C17" i="20"/>
  <c r="T23" i="19"/>
  <c r="C19" i="17"/>
  <c r="T65" i="8"/>
  <c r="T54" i="8"/>
  <c r="T47" i="8"/>
  <c r="T37" i="8"/>
  <c r="T27" i="8"/>
  <c r="Q54" i="8"/>
  <c r="Q47" i="8"/>
  <c r="Q27" i="8"/>
  <c r="S65" i="8"/>
  <c r="S54" i="8"/>
  <c r="S47" i="8"/>
  <c r="S37" i="8"/>
  <c r="S27" i="8"/>
  <c r="R65" i="8"/>
  <c r="R54" i="8"/>
  <c r="R47" i="8"/>
  <c r="R37" i="8"/>
  <c r="R27" i="8"/>
  <c r="Q37" i="8"/>
  <c r="Q65" i="8"/>
  <c r="C21" i="8"/>
  <c r="C17" i="8"/>
  <c r="E47" i="12"/>
  <c r="C15" i="8"/>
  <c r="E22" i="12"/>
  <c r="E14" i="8"/>
  <c r="E20" i="8"/>
  <c r="E16" i="8"/>
  <c r="E33" i="12"/>
  <c r="C19" i="8"/>
  <c r="E18" i="8"/>
  <c r="H43" i="6"/>
  <c r="D4" i="38"/>
  <c r="M9" i="32"/>
  <c r="J9" i="32"/>
  <c r="N6" i="49"/>
  <c r="J6" i="49"/>
  <c r="D4" i="50"/>
  <c r="E14" i="48"/>
  <c r="M6" i="49"/>
  <c r="E10" i="48"/>
  <c r="E12" i="48"/>
  <c r="L6" i="49"/>
  <c r="D5" i="50"/>
  <c r="E18" i="48"/>
  <c r="K6" i="49"/>
  <c r="E16" i="48"/>
  <c r="D5" i="48"/>
  <c r="D4" i="48"/>
  <c r="J3" i="14"/>
  <c r="J3" i="20"/>
  <c r="J3" i="18"/>
  <c r="I3" i="19"/>
  <c r="I3" i="14"/>
  <c r="I3" i="20"/>
  <c r="I3" i="18"/>
  <c r="I3" i="16"/>
  <c r="J3" i="16"/>
  <c r="C13" i="10"/>
  <c r="J7" i="21"/>
  <c r="J7" i="12"/>
  <c r="J9" i="21"/>
  <c r="G6" i="39"/>
  <c r="D6" i="39"/>
  <c r="H41" i="6"/>
  <c r="Q23" i="21"/>
  <c r="I23" i="21"/>
  <c r="T38" i="21"/>
  <c r="L38" i="21"/>
  <c r="S51" i="21"/>
  <c r="K51" i="21"/>
  <c r="F51" i="21"/>
  <c r="R27" i="1"/>
  <c r="J27" i="1"/>
  <c r="C27" i="1"/>
  <c r="Q37" i="1"/>
  <c r="I37" i="1"/>
  <c r="T52" i="1"/>
  <c r="L52" i="1"/>
  <c r="S61" i="1"/>
  <c r="K61" i="1"/>
  <c r="F61" i="1"/>
  <c r="R68" i="1"/>
  <c r="J68" i="1"/>
  <c r="C68" i="1"/>
  <c r="Q25" i="10"/>
  <c r="I25" i="10"/>
  <c r="T37" i="10"/>
  <c r="L37" i="10"/>
  <c r="S48" i="10"/>
  <c r="K48" i="10"/>
  <c r="F48" i="10"/>
  <c r="R60" i="10"/>
  <c r="J60" i="10"/>
  <c r="C60" i="10"/>
  <c r="Q25" i="17"/>
  <c r="I25" i="17"/>
  <c r="T33" i="17"/>
  <c r="L33" i="17"/>
  <c r="S44" i="17"/>
  <c r="K44" i="17"/>
  <c r="F44" i="17"/>
  <c r="R54" i="17"/>
  <c r="J54" i="17"/>
  <c r="C54" i="17"/>
  <c r="Q27" i="18"/>
  <c r="I27" i="18"/>
  <c r="T35" i="18"/>
  <c r="L35" i="18"/>
  <c r="S46" i="18"/>
  <c r="K46" i="18"/>
  <c r="F46" i="18"/>
  <c r="R60" i="18"/>
  <c r="J60" i="18"/>
  <c r="C60" i="18"/>
  <c r="Q78" i="18"/>
  <c r="I78" i="18"/>
  <c r="S31" i="19"/>
  <c r="K31" i="19"/>
  <c r="F31" i="19"/>
  <c r="R46" i="19"/>
  <c r="J46" i="19"/>
  <c r="C46" i="19"/>
  <c r="Q27" i="20"/>
  <c r="I27" i="20"/>
  <c r="T36" i="20"/>
  <c r="L36" i="20"/>
  <c r="S45" i="20"/>
  <c r="K45" i="20"/>
  <c r="F45" i="20"/>
  <c r="R53" i="20"/>
  <c r="J53" i="20"/>
  <c r="C53" i="20"/>
  <c r="Q61" i="20"/>
  <c r="I61" i="20"/>
  <c r="T30" i="16"/>
  <c r="L30" i="16"/>
  <c r="S43" i="16"/>
  <c r="K43" i="16"/>
  <c r="F43" i="16"/>
  <c r="R57" i="16"/>
  <c r="J57" i="16"/>
  <c r="C57" i="16"/>
  <c r="Q72" i="16"/>
  <c r="I72" i="16"/>
  <c r="T83" i="16"/>
  <c r="L83" i="16"/>
  <c r="S93" i="16"/>
  <c r="K93" i="16"/>
  <c r="F93" i="16"/>
  <c r="R23" i="14"/>
  <c r="J23" i="14"/>
  <c r="C23" i="14"/>
  <c r="Q33" i="14"/>
  <c r="T45" i="14"/>
  <c r="J9" i="14"/>
  <c r="J7" i="16"/>
  <c r="T23" i="21"/>
  <c r="L23" i="21"/>
  <c r="H23" i="21"/>
  <c r="S38" i="21"/>
  <c r="K38" i="21"/>
  <c r="F38" i="21"/>
  <c r="R51" i="21"/>
  <c r="J51" i="21"/>
  <c r="C51" i="21"/>
  <c r="Q27" i="1"/>
  <c r="I27" i="1"/>
  <c r="T37" i="1"/>
  <c r="L37" i="1"/>
  <c r="S52" i="1"/>
  <c r="K52" i="1"/>
  <c r="F52" i="1"/>
  <c r="R61" i="1"/>
  <c r="J61" i="1"/>
  <c r="C61" i="1"/>
  <c r="Q68" i="1"/>
  <c r="I68" i="1"/>
  <c r="T25" i="10"/>
  <c r="L25" i="10"/>
  <c r="H25" i="10"/>
  <c r="S37" i="10"/>
  <c r="K37" i="10"/>
  <c r="F37" i="10"/>
  <c r="R48" i="10"/>
  <c r="J48" i="10"/>
  <c r="C48" i="10"/>
  <c r="Q60" i="10"/>
  <c r="I60" i="10"/>
  <c r="T25" i="17"/>
  <c r="L25" i="17"/>
  <c r="H25" i="17"/>
  <c r="S33" i="17"/>
  <c r="K33" i="17"/>
  <c r="F33" i="17"/>
  <c r="R44" i="17"/>
  <c r="J44" i="17"/>
  <c r="C44" i="17"/>
  <c r="Q54" i="17"/>
  <c r="I54" i="17"/>
  <c r="T27" i="18"/>
  <c r="L27" i="18"/>
  <c r="H27" i="18"/>
  <c r="S35" i="18"/>
  <c r="K35" i="18"/>
  <c r="F35" i="18"/>
  <c r="R46" i="18"/>
  <c r="J46" i="18"/>
  <c r="C46" i="18"/>
  <c r="Q60" i="18"/>
  <c r="T78" i="18"/>
  <c r="L78" i="18"/>
  <c r="R31" i="19"/>
  <c r="J31" i="19"/>
  <c r="C31" i="19"/>
  <c r="Q46" i="19"/>
  <c r="I46" i="19"/>
  <c r="T27" i="20"/>
  <c r="L27" i="20"/>
  <c r="H27" i="20"/>
  <c r="S36" i="20"/>
  <c r="K36" i="20"/>
  <c r="F36" i="20"/>
  <c r="R45" i="20"/>
  <c r="J45" i="20"/>
  <c r="C45" i="20"/>
  <c r="Q53" i="20"/>
  <c r="I53" i="20"/>
  <c r="T61" i="20"/>
  <c r="L61" i="20"/>
  <c r="S30" i="16"/>
  <c r="K30" i="16"/>
  <c r="F30" i="16"/>
  <c r="R43" i="16"/>
  <c r="J43" i="16"/>
  <c r="C43" i="16"/>
  <c r="Q57" i="16"/>
  <c r="I57" i="16"/>
  <c r="T72" i="16"/>
  <c r="L72" i="16"/>
  <c r="S83" i="16"/>
  <c r="K83" i="16"/>
  <c r="F83" i="16"/>
  <c r="R93" i="16"/>
  <c r="J93" i="16"/>
  <c r="C93" i="16"/>
  <c r="Q23" i="14"/>
  <c r="I23" i="14"/>
  <c r="T33" i="14"/>
  <c r="S45" i="14"/>
  <c r="F45" i="14"/>
  <c r="J7" i="14"/>
  <c r="S23" i="21"/>
  <c r="K23" i="21"/>
  <c r="F23" i="21"/>
  <c r="R38" i="21"/>
  <c r="J38" i="21"/>
  <c r="C38" i="21"/>
  <c r="Q51" i="21"/>
  <c r="I51" i="21"/>
  <c r="T27" i="1"/>
  <c r="L27" i="1"/>
  <c r="H27" i="1"/>
  <c r="S37" i="1"/>
  <c r="K37" i="1"/>
  <c r="F37" i="1"/>
  <c r="R52" i="1"/>
  <c r="J52" i="1"/>
  <c r="C52" i="1"/>
  <c r="Q61" i="1"/>
  <c r="I61" i="1"/>
  <c r="T68" i="1"/>
  <c r="L68" i="1"/>
  <c r="S25" i="10"/>
  <c r="K25" i="10"/>
  <c r="F25" i="10"/>
  <c r="R37" i="10"/>
  <c r="J37" i="10"/>
  <c r="C37" i="10"/>
  <c r="Q48" i="10"/>
  <c r="I48" i="10"/>
  <c r="T60" i="10"/>
  <c r="L60" i="10"/>
  <c r="S25" i="17"/>
  <c r="K25" i="17"/>
  <c r="F25" i="17"/>
  <c r="R33" i="17"/>
  <c r="J33" i="17"/>
  <c r="C33" i="17"/>
  <c r="Q44" i="17"/>
  <c r="I44" i="17"/>
  <c r="T54" i="17"/>
  <c r="L54" i="17"/>
  <c r="S27" i="18"/>
  <c r="K27" i="18"/>
  <c r="F27" i="18"/>
  <c r="R35" i="18"/>
  <c r="J35" i="18"/>
  <c r="C35" i="18"/>
  <c r="Q46" i="18"/>
  <c r="I46" i="18"/>
  <c r="T60" i="18"/>
  <c r="L60" i="18"/>
  <c r="S78" i="18"/>
  <c r="K78" i="18"/>
  <c r="F78" i="18"/>
  <c r="Q31" i="19"/>
  <c r="I31" i="19"/>
  <c r="T46" i="19"/>
  <c r="L46" i="19"/>
  <c r="S27" i="20"/>
  <c r="K27" i="20"/>
  <c r="F27" i="20"/>
  <c r="R36" i="20"/>
  <c r="J36" i="20"/>
  <c r="C36" i="20"/>
  <c r="Q45" i="20"/>
  <c r="I45" i="20"/>
  <c r="T53" i="20"/>
  <c r="L53" i="20"/>
  <c r="S61" i="20"/>
  <c r="K61" i="20"/>
  <c r="F61" i="20"/>
  <c r="R30" i="16"/>
  <c r="J30" i="16"/>
  <c r="C30" i="16"/>
  <c r="Q43" i="16"/>
  <c r="I43" i="16"/>
  <c r="T57" i="16"/>
  <c r="L57" i="16"/>
  <c r="S72" i="16"/>
  <c r="K72" i="16"/>
  <c r="F72" i="16"/>
  <c r="R83" i="16"/>
  <c r="J83" i="16"/>
  <c r="C83" i="16"/>
  <c r="Q93" i="16"/>
  <c r="I93" i="16"/>
  <c r="T23" i="14"/>
  <c r="L23" i="14"/>
  <c r="H23" i="14"/>
  <c r="S33" i="14"/>
  <c r="F33" i="14"/>
  <c r="R45" i="14"/>
  <c r="C45" i="14"/>
  <c r="R23" i="21"/>
  <c r="J23" i="21"/>
  <c r="C23" i="21"/>
  <c r="Q38" i="21"/>
  <c r="I38" i="21"/>
  <c r="T51" i="21"/>
  <c r="L51" i="21"/>
  <c r="S27" i="1"/>
  <c r="K27" i="1"/>
  <c r="F27" i="1"/>
  <c r="R37" i="1"/>
  <c r="J37" i="1"/>
  <c r="C37" i="1"/>
  <c r="Q52" i="1"/>
  <c r="I52" i="1"/>
  <c r="T61" i="1"/>
  <c r="L61" i="1"/>
  <c r="S68" i="1"/>
  <c r="K68" i="1"/>
  <c r="F68" i="1"/>
  <c r="R25" i="10"/>
  <c r="J25" i="10"/>
  <c r="C25" i="10"/>
  <c r="Q37" i="10"/>
  <c r="I37" i="10"/>
  <c r="T48" i="10"/>
  <c r="L48" i="10"/>
  <c r="S60" i="10"/>
  <c r="K60" i="10"/>
  <c r="F60" i="10"/>
  <c r="R25" i="17"/>
  <c r="J25" i="17"/>
  <c r="C25" i="17"/>
  <c r="Q33" i="17"/>
  <c r="I33" i="17"/>
  <c r="T44" i="17"/>
  <c r="L44" i="17"/>
  <c r="S54" i="17"/>
  <c r="K54" i="17"/>
  <c r="F54" i="17"/>
  <c r="R27" i="18"/>
  <c r="J27" i="18"/>
  <c r="C27" i="18"/>
  <c r="Q35" i="18"/>
  <c r="I35" i="18"/>
  <c r="T46" i="18"/>
  <c r="L46" i="18"/>
  <c r="S60" i="18"/>
  <c r="K60" i="18"/>
  <c r="F60" i="18"/>
  <c r="R78" i="18"/>
  <c r="J78" i="18"/>
  <c r="C78" i="18"/>
  <c r="T31" i="19"/>
  <c r="L31" i="19"/>
  <c r="S46" i="19"/>
  <c r="K46" i="19"/>
  <c r="F46" i="19"/>
  <c r="R27" i="20"/>
  <c r="J27" i="20"/>
  <c r="C27" i="20"/>
  <c r="Q36" i="20"/>
  <c r="I36" i="20"/>
  <c r="T45" i="20"/>
  <c r="L45" i="20"/>
  <c r="S53" i="20"/>
  <c r="K53" i="20"/>
  <c r="F53" i="20"/>
  <c r="R61" i="20"/>
  <c r="J61" i="20"/>
  <c r="C61" i="20"/>
  <c r="Q30" i="16"/>
  <c r="I30" i="16"/>
  <c r="T43" i="16"/>
  <c r="L43" i="16"/>
  <c r="S57" i="16"/>
  <c r="K57" i="16"/>
  <c r="F57" i="16"/>
  <c r="R72" i="16"/>
  <c r="J72" i="16"/>
  <c r="C72" i="16"/>
  <c r="Q83" i="16"/>
  <c r="I83" i="16"/>
  <c r="T93" i="16"/>
  <c r="L93" i="16"/>
  <c r="S23" i="14"/>
  <c r="K23" i="14"/>
  <c r="R33" i="14"/>
  <c r="C33" i="14"/>
  <c r="Q45" i="14"/>
  <c r="L23" i="12"/>
  <c r="J9" i="16"/>
  <c r="J9" i="19"/>
  <c r="J7" i="18"/>
  <c r="J3" i="17"/>
  <c r="J9" i="1"/>
  <c r="L65" i="8"/>
  <c r="L54" i="8"/>
  <c r="L47" i="8"/>
  <c r="L37" i="8"/>
  <c r="L27" i="8"/>
  <c r="R48" i="12"/>
  <c r="R34" i="12"/>
  <c r="S23" i="12"/>
  <c r="J9" i="12"/>
  <c r="S17" i="6"/>
  <c r="J7" i="19"/>
  <c r="J9" i="10"/>
  <c r="J7" i="1"/>
  <c r="J3" i="21"/>
  <c r="K65" i="8"/>
  <c r="K54" i="8"/>
  <c r="K47" i="8"/>
  <c r="K37" i="8"/>
  <c r="K27" i="8"/>
  <c r="Q48" i="12"/>
  <c r="Q34" i="12"/>
  <c r="T23" i="12"/>
  <c r="R17" i="6"/>
  <c r="J9" i="17"/>
  <c r="J7" i="10"/>
  <c r="J3" i="1"/>
  <c r="P17" i="6"/>
  <c r="J65" i="8"/>
  <c r="J54" i="8"/>
  <c r="J47" i="8"/>
  <c r="J37" i="8"/>
  <c r="J27" i="8"/>
  <c r="J9" i="8"/>
  <c r="T48" i="12"/>
  <c r="T34" i="12"/>
  <c r="Q23" i="12"/>
  <c r="K23" i="12"/>
  <c r="U17" i="6"/>
  <c r="Q17" i="6"/>
  <c r="T17" i="6"/>
  <c r="J9" i="18"/>
  <c r="J7" i="17"/>
  <c r="J3" i="10"/>
  <c r="J23" i="12"/>
  <c r="I65" i="8"/>
  <c r="I54" i="8"/>
  <c r="I47" i="8"/>
  <c r="I37" i="8"/>
  <c r="I27" i="8"/>
  <c r="J7" i="8"/>
  <c r="S48" i="12"/>
  <c r="S34" i="12"/>
  <c r="R23" i="12"/>
  <c r="I23" i="12"/>
  <c r="F54" i="8"/>
  <c r="C47" i="8"/>
  <c r="H27" i="8"/>
  <c r="I3" i="10"/>
  <c r="F37" i="8"/>
  <c r="C27" i="8"/>
  <c r="I3" i="21"/>
  <c r="J3" i="12"/>
  <c r="C37" i="8"/>
  <c r="F65" i="8"/>
  <c r="C54" i="8"/>
  <c r="F27" i="8"/>
  <c r="I3" i="1"/>
  <c r="J3" i="8"/>
  <c r="H3" i="6"/>
  <c r="I3" i="17"/>
  <c r="C65" i="8"/>
  <c r="F47" i="8"/>
  <c r="F25" i="12"/>
  <c r="D5" i="38"/>
  <c r="D6" i="38"/>
  <c r="H23" i="12"/>
  <c r="F34" i="12"/>
  <c r="F36" i="12"/>
  <c r="F38" i="12"/>
  <c r="F40" i="12"/>
  <c r="F42" i="12"/>
  <c r="F44" i="12"/>
  <c r="E16" i="12"/>
  <c r="F51" i="12"/>
  <c r="F55" i="12"/>
  <c r="C15" i="12"/>
  <c r="F37" i="12"/>
  <c r="F41" i="12"/>
  <c r="F45" i="12"/>
  <c r="F27" i="12"/>
  <c r="F31" i="12"/>
  <c r="F50" i="12"/>
  <c r="F54" i="12"/>
  <c r="F24" i="12"/>
  <c r="F26" i="12"/>
  <c r="F28" i="12"/>
  <c r="F30" i="12"/>
  <c r="E14" i="12"/>
  <c r="C17" i="12"/>
  <c r="F49" i="12"/>
  <c r="F53" i="12"/>
  <c r="C23" i="12"/>
  <c r="F35" i="12"/>
  <c r="F39" i="12"/>
  <c r="F43" i="12"/>
  <c r="C48" i="12"/>
  <c r="F23" i="12"/>
  <c r="F29" i="12"/>
  <c r="C34" i="12"/>
  <c r="F48" i="12"/>
  <c r="F52" i="12"/>
  <c r="F56" i="12"/>
  <c r="S2" i="5"/>
  <c r="G15" i="34"/>
  <c r="D41" i="34"/>
  <c r="D36" i="34"/>
  <c r="D32" i="34"/>
  <c r="D28" i="34"/>
  <c r="D20" i="34"/>
  <c r="D42" i="34"/>
  <c r="D23" i="34"/>
  <c r="D44" i="34"/>
  <c r="D40" i="34"/>
  <c r="D35" i="34"/>
  <c r="D31" i="34"/>
  <c r="D25" i="34"/>
  <c r="D22" i="34"/>
  <c r="G35" i="34"/>
  <c r="D27" i="34"/>
  <c r="D43" i="34"/>
  <c r="D38" i="34"/>
  <c r="D34" i="34"/>
  <c r="D30" i="34"/>
  <c r="D24" i="34"/>
  <c r="D19" i="34"/>
  <c r="D37" i="34"/>
  <c r="D29" i="34"/>
  <c r="F28" i="8"/>
  <c r="F54" i="16"/>
  <c r="F52" i="16"/>
  <c r="F50" i="16"/>
  <c r="F48" i="16"/>
  <c r="F41" i="16"/>
  <c r="F31" i="17"/>
  <c r="F49" i="1"/>
  <c r="F44" i="1"/>
  <c r="F46" i="1"/>
  <c r="E67" i="1"/>
  <c r="F65" i="1"/>
  <c r="F62" i="1"/>
  <c r="F66" i="16"/>
  <c r="F64" i="16"/>
  <c r="F11" i="1"/>
  <c r="F74" i="1"/>
  <c r="F72" i="1"/>
  <c r="F70" i="1"/>
  <c r="E60" i="1"/>
  <c r="F44" i="8"/>
  <c r="F35" i="8"/>
  <c r="F55" i="16"/>
  <c r="F53" i="16"/>
  <c r="F51" i="16"/>
  <c r="F49" i="16"/>
  <c r="F47" i="16"/>
  <c r="F91" i="16"/>
  <c r="F12" i="16"/>
  <c r="F10" i="1"/>
  <c r="F50" i="1"/>
  <c r="F43" i="1"/>
  <c r="F45" i="1"/>
  <c r="F47" i="1"/>
  <c r="F66" i="1"/>
  <c r="F64" i="1"/>
  <c r="F70" i="16"/>
  <c r="F65" i="16"/>
  <c r="F63" i="16"/>
  <c r="F75" i="1"/>
  <c r="F73" i="1"/>
  <c r="F71" i="1"/>
  <c r="F45" i="8"/>
  <c r="F34" i="8"/>
  <c r="F48" i="1"/>
  <c r="F63" i="1"/>
  <c r="F76" i="18"/>
  <c r="F70" i="18"/>
  <c r="F11" i="18"/>
  <c r="F75" i="18"/>
  <c r="F73" i="18"/>
  <c r="F71" i="18"/>
  <c r="F69" i="18"/>
  <c r="F10" i="10"/>
  <c r="F74" i="18"/>
  <c r="F58" i="18"/>
  <c r="F72" i="18"/>
  <c r="F68" i="18"/>
  <c r="F46" i="10"/>
  <c r="F56" i="10"/>
  <c r="F58" i="10"/>
  <c r="F55" i="10"/>
  <c r="F53" i="10"/>
  <c r="F51" i="10"/>
  <c r="F49" i="10"/>
  <c r="F67" i="18"/>
  <c r="F65" i="18"/>
  <c r="F63" i="18"/>
  <c r="F39" i="1"/>
  <c r="E59" i="18"/>
  <c r="F42" i="1"/>
  <c r="F81" i="16"/>
  <c r="F89" i="16"/>
  <c r="F87" i="16"/>
  <c r="F85" i="16"/>
  <c r="E82" i="16"/>
  <c r="F61" i="18"/>
  <c r="F41" i="1"/>
  <c r="F62" i="18"/>
  <c r="F40" i="1"/>
  <c r="F80" i="16"/>
  <c r="F54" i="10"/>
  <c r="F52" i="10"/>
  <c r="F50" i="10"/>
  <c r="E47" i="10"/>
  <c r="F90" i="16"/>
  <c r="F88" i="16"/>
  <c r="F86" i="16"/>
  <c r="F84" i="16"/>
  <c r="F64" i="18"/>
  <c r="F58" i="16"/>
  <c r="F66" i="18"/>
  <c r="F38" i="1"/>
  <c r="F43" i="8"/>
  <c r="C9" i="13"/>
  <c r="C8" i="13"/>
  <c r="D5" i="34"/>
  <c r="D4" i="34"/>
  <c r="D28" i="6"/>
  <c r="G38" i="34"/>
  <c r="G31" i="34"/>
  <c r="G25" i="34"/>
  <c r="G20" i="34"/>
  <c r="G13" i="34"/>
  <c r="D13" i="34"/>
  <c r="G37" i="34"/>
  <c r="G10" i="34"/>
  <c r="T2" i="5"/>
  <c r="G26" i="34"/>
  <c r="E12" i="1"/>
  <c r="G34" i="34"/>
  <c r="G30" i="34"/>
  <c r="G24" i="34"/>
  <c r="G19" i="34"/>
  <c r="G12" i="34"/>
  <c r="D18" i="34"/>
  <c r="D12" i="34"/>
  <c r="G29" i="34"/>
  <c r="G32" i="34"/>
  <c r="G14" i="34"/>
  <c r="G40" i="34"/>
  <c r="G33" i="34"/>
  <c r="G27" i="34"/>
  <c r="G23" i="34"/>
  <c r="G18" i="34"/>
  <c r="G11" i="34"/>
  <c r="D17" i="34"/>
  <c r="D11" i="34"/>
  <c r="G22" i="34"/>
  <c r="D10" i="34"/>
  <c r="G39" i="34"/>
  <c r="D16" i="34"/>
  <c r="G17" i="34"/>
  <c r="U2" i="5"/>
  <c r="C4" i="12"/>
  <c r="D44" i="6"/>
  <c r="D26" i="6"/>
  <c r="D29" i="6"/>
  <c r="D13" i="6"/>
  <c r="D17" i="6"/>
  <c r="D12" i="6"/>
  <c r="D11" i="6"/>
  <c r="F49" i="14"/>
  <c r="K181" i="39"/>
  <c r="H236" i="5"/>
  <c r="H182" i="39"/>
  <c r="I316" i="39"/>
  <c r="J185" i="39"/>
  <c r="I186" i="39"/>
  <c r="K180" i="39"/>
  <c r="J179" i="39"/>
  <c r="H238" i="5"/>
  <c r="I182" i="39"/>
  <c r="H232" i="5"/>
  <c r="L180" i="39"/>
  <c r="L319" i="39"/>
  <c r="K317" i="39"/>
  <c r="I318" i="39"/>
  <c r="K183" i="39"/>
  <c r="I181" i="39"/>
  <c r="L181" i="39"/>
  <c r="H233" i="5"/>
  <c r="H184" i="39"/>
  <c r="I322" i="39"/>
  <c r="L183" i="39"/>
  <c r="J186" i="39"/>
  <c r="J320" i="39"/>
  <c r="H231" i="5"/>
  <c r="H318" i="39"/>
  <c r="K316" i="39"/>
  <c r="H315" i="39"/>
  <c r="H235" i="5"/>
  <c r="K315" i="39"/>
  <c r="K182" i="39"/>
  <c r="I180" i="39"/>
  <c r="K318" i="39"/>
  <c r="H322" i="39"/>
  <c r="H181" i="39"/>
  <c r="H317" i="39"/>
  <c r="H237" i="5"/>
  <c r="J321" i="39"/>
  <c r="I320" i="39"/>
  <c r="J316" i="39"/>
  <c r="K322" i="39"/>
  <c r="I179" i="39"/>
  <c r="J184" i="39"/>
  <c r="K319" i="39"/>
  <c r="H102" i="5"/>
  <c r="H316" i="39"/>
  <c r="J322" i="39"/>
  <c r="I315" i="39"/>
  <c r="H319" i="39"/>
  <c r="L184" i="39"/>
  <c r="H185" i="39"/>
  <c r="K321" i="39"/>
  <c r="L186" i="39"/>
  <c r="L185" i="39"/>
  <c r="I183" i="39"/>
  <c r="J180" i="39"/>
  <c r="K320" i="39"/>
  <c r="L179" i="39"/>
  <c r="H100" i="5"/>
  <c r="L318" i="39"/>
  <c r="H95" i="5"/>
  <c r="L320" i="39"/>
  <c r="J181" i="39"/>
  <c r="I317" i="39"/>
  <c r="I319" i="39"/>
  <c r="H97" i="5"/>
  <c r="J318" i="39"/>
  <c r="I185" i="39"/>
  <c r="H180" i="39"/>
  <c r="J317" i="39"/>
  <c r="L182" i="39"/>
  <c r="K184" i="39"/>
  <c r="H96" i="5"/>
  <c r="L316" i="39"/>
  <c r="J182" i="39"/>
  <c r="K186" i="39"/>
  <c r="H179" i="39"/>
  <c r="I321" i="39"/>
  <c r="L321" i="39"/>
  <c r="H99" i="5"/>
  <c r="L317" i="39"/>
  <c r="K179" i="39"/>
  <c r="H321" i="39"/>
  <c r="H186" i="39"/>
  <c r="K185" i="39"/>
  <c r="J319" i="39"/>
  <c r="H98" i="5"/>
  <c r="L322" i="39"/>
  <c r="H183" i="39"/>
  <c r="H101" i="5"/>
  <c r="L315" i="39"/>
  <c r="H234" i="5"/>
  <c r="J315" i="39"/>
  <c r="I184" i="39"/>
  <c r="H320" i="39"/>
  <c r="J183" i="39"/>
  <c r="J29" i="68" l="1"/>
  <c r="H31" i="68"/>
  <c r="K32" i="68"/>
  <c r="I34" i="68"/>
  <c r="J37" i="68"/>
  <c r="H39" i="68"/>
  <c r="K40" i="68"/>
  <c r="I42" i="68"/>
  <c r="J45" i="68"/>
  <c r="H47" i="68"/>
  <c r="K48" i="68"/>
  <c r="I50" i="68"/>
  <c r="J53" i="68"/>
  <c r="H55" i="68"/>
  <c r="K56" i="68"/>
  <c r="I58" i="68"/>
  <c r="J61" i="68"/>
  <c r="H63" i="68"/>
  <c r="K64" i="68"/>
  <c r="I66" i="68"/>
  <c r="J69" i="68"/>
  <c r="H71" i="68"/>
  <c r="K72" i="68"/>
  <c r="I74" i="68"/>
  <c r="J77" i="68"/>
  <c r="H79" i="68"/>
  <c r="K80" i="68"/>
  <c r="I82" i="68"/>
  <c r="J85" i="68"/>
  <c r="H87" i="68"/>
  <c r="K88" i="68"/>
  <c r="I90" i="68"/>
  <c r="J93" i="68"/>
  <c r="H95" i="68"/>
  <c r="K96" i="68"/>
  <c r="I98" i="68"/>
  <c r="J101" i="68"/>
  <c r="H103" i="68"/>
  <c r="K104" i="68"/>
  <c r="I106" i="68"/>
  <c r="J109" i="68"/>
  <c r="H111" i="68"/>
  <c r="K112" i="68"/>
  <c r="I114" i="68"/>
  <c r="J117" i="68"/>
  <c r="H119" i="68"/>
  <c r="K120" i="68"/>
  <c r="I122" i="68"/>
  <c r="K99" i="68"/>
  <c r="I109" i="68"/>
  <c r="H114" i="68"/>
  <c r="H28" i="68"/>
  <c r="K29" i="68"/>
  <c r="I31" i="68"/>
  <c r="J34" i="68"/>
  <c r="H36" i="68"/>
  <c r="K37" i="68"/>
  <c r="I39" i="68"/>
  <c r="J42" i="68"/>
  <c r="H44" i="68"/>
  <c r="K45" i="68"/>
  <c r="I47" i="68"/>
  <c r="J50" i="68"/>
  <c r="H52" i="68"/>
  <c r="K53" i="68"/>
  <c r="I55" i="68"/>
  <c r="J58" i="68"/>
  <c r="H60" i="68"/>
  <c r="K61" i="68"/>
  <c r="I63" i="68"/>
  <c r="J66" i="68"/>
  <c r="H68" i="68"/>
  <c r="K69" i="68"/>
  <c r="I71" i="68"/>
  <c r="J74" i="68"/>
  <c r="H76" i="68"/>
  <c r="K77" i="68"/>
  <c r="I79" i="68"/>
  <c r="J82" i="68"/>
  <c r="H84" i="68"/>
  <c r="K85" i="68"/>
  <c r="I87" i="68"/>
  <c r="J90" i="68"/>
  <c r="H92" i="68"/>
  <c r="K93" i="68"/>
  <c r="I95" i="68"/>
  <c r="J98" i="68"/>
  <c r="H100" i="68"/>
  <c r="K101" i="68"/>
  <c r="I103" i="68"/>
  <c r="J106" i="68"/>
  <c r="H108" i="68"/>
  <c r="K109" i="68"/>
  <c r="I111" i="68"/>
  <c r="J114" i="68"/>
  <c r="H116" i="68"/>
  <c r="K117" i="68"/>
  <c r="I119" i="68"/>
  <c r="J122" i="68"/>
  <c r="H124" i="68"/>
  <c r="J32" i="68"/>
  <c r="J40" i="68"/>
  <c r="K75" i="68"/>
  <c r="I85" i="68"/>
  <c r="H90" i="68"/>
  <c r="I28" i="68"/>
  <c r="J31" i="68"/>
  <c r="H33" i="68"/>
  <c r="K34" i="68"/>
  <c r="I36" i="68"/>
  <c r="J39" i="68"/>
  <c r="H41" i="68"/>
  <c r="K42" i="68"/>
  <c r="I44" i="68"/>
  <c r="J47" i="68"/>
  <c r="H49" i="68"/>
  <c r="K50" i="68"/>
  <c r="I52" i="68"/>
  <c r="J55" i="68"/>
  <c r="H57" i="68"/>
  <c r="K58" i="68"/>
  <c r="I60" i="68"/>
  <c r="J63" i="68"/>
  <c r="H65" i="68"/>
  <c r="K66" i="68"/>
  <c r="I68" i="68"/>
  <c r="J71" i="68"/>
  <c r="H73" i="68"/>
  <c r="K74" i="68"/>
  <c r="I76" i="68"/>
  <c r="J79" i="68"/>
  <c r="H81" i="68"/>
  <c r="K82" i="68"/>
  <c r="I84" i="68"/>
  <c r="J87" i="68"/>
  <c r="H89" i="68"/>
  <c r="K90" i="68"/>
  <c r="I92" i="68"/>
  <c r="J95" i="68"/>
  <c r="H97" i="68"/>
  <c r="K98" i="68"/>
  <c r="I100" i="68"/>
  <c r="J103" i="68"/>
  <c r="H105" i="68"/>
  <c r="K106" i="68"/>
  <c r="I108" i="68"/>
  <c r="J111" i="68"/>
  <c r="H113" i="68"/>
  <c r="K114" i="68"/>
  <c r="I116" i="68"/>
  <c r="J119" i="68"/>
  <c r="H121" i="68"/>
  <c r="K122" i="68"/>
  <c r="I124" i="68"/>
  <c r="H66" i="68"/>
  <c r="J80" i="68"/>
  <c r="J88" i="68"/>
  <c r="I93" i="68"/>
  <c r="H98" i="68"/>
  <c r="J28" i="68"/>
  <c r="H30" i="68"/>
  <c r="K31" i="68"/>
  <c r="I33" i="68"/>
  <c r="J36" i="68"/>
  <c r="H38" i="68"/>
  <c r="K39" i="68"/>
  <c r="I41" i="68"/>
  <c r="J44" i="68"/>
  <c r="H46" i="68"/>
  <c r="K47" i="68"/>
  <c r="I49" i="68"/>
  <c r="J52" i="68"/>
  <c r="H54" i="68"/>
  <c r="K55" i="68"/>
  <c r="I57" i="68"/>
  <c r="J60" i="68"/>
  <c r="H62" i="68"/>
  <c r="K63" i="68"/>
  <c r="I65" i="68"/>
  <c r="J68" i="68"/>
  <c r="H70" i="68"/>
  <c r="K71" i="68"/>
  <c r="I73" i="68"/>
  <c r="J76" i="68"/>
  <c r="H78" i="68"/>
  <c r="K79" i="68"/>
  <c r="I81" i="68"/>
  <c r="J84" i="68"/>
  <c r="H86" i="68"/>
  <c r="K87" i="68"/>
  <c r="I89" i="68"/>
  <c r="J92" i="68"/>
  <c r="H94" i="68"/>
  <c r="K95" i="68"/>
  <c r="I97" i="68"/>
  <c r="J100" i="68"/>
  <c r="H102" i="68"/>
  <c r="K103" i="68"/>
  <c r="I105" i="68"/>
  <c r="J108" i="68"/>
  <c r="H110" i="68"/>
  <c r="K111" i="68"/>
  <c r="I113" i="68"/>
  <c r="J116" i="68"/>
  <c r="H118" i="68"/>
  <c r="K119" i="68"/>
  <c r="I121" i="68"/>
  <c r="J124" i="68"/>
  <c r="I29" i="68"/>
  <c r="I37" i="68"/>
  <c r="H42" i="68"/>
  <c r="I45" i="68"/>
  <c r="H50" i="68"/>
  <c r="I53" i="68"/>
  <c r="J56" i="68"/>
  <c r="K59" i="68"/>
  <c r="I61" i="68"/>
  <c r="J64" i="68"/>
  <c r="I69" i="68"/>
  <c r="J72" i="68"/>
  <c r="I77" i="68"/>
  <c r="H82" i="68"/>
  <c r="H122" i="68"/>
  <c r="K28" i="68"/>
  <c r="I30" i="68"/>
  <c r="J33" i="68"/>
  <c r="H35" i="68"/>
  <c r="K36" i="68"/>
  <c r="I38" i="68"/>
  <c r="J41" i="68"/>
  <c r="H43" i="68"/>
  <c r="K44" i="68"/>
  <c r="I46" i="68"/>
  <c r="J49" i="68"/>
  <c r="H51" i="68"/>
  <c r="K52" i="68"/>
  <c r="I54" i="68"/>
  <c r="J57" i="68"/>
  <c r="H59" i="68"/>
  <c r="K60" i="68"/>
  <c r="I62" i="68"/>
  <c r="J65" i="68"/>
  <c r="H67" i="68"/>
  <c r="K68" i="68"/>
  <c r="I70" i="68"/>
  <c r="J73" i="68"/>
  <c r="H75" i="68"/>
  <c r="K76" i="68"/>
  <c r="I78" i="68"/>
  <c r="J81" i="68"/>
  <c r="H83" i="68"/>
  <c r="K84" i="68"/>
  <c r="I86" i="68"/>
  <c r="J89" i="68"/>
  <c r="H91" i="68"/>
  <c r="K92" i="68"/>
  <c r="I94" i="68"/>
  <c r="J97" i="68"/>
  <c r="H99" i="68"/>
  <c r="K100" i="68"/>
  <c r="I102" i="68"/>
  <c r="J105" i="68"/>
  <c r="H107" i="68"/>
  <c r="K108" i="68"/>
  <c r="I110" i="68"/>
  <c r="J113" i="68"/>
  <c r="H115" i="68"/>
  <c r="K116" i="68"/>
  <c r="I118" i="68"/>
  <c r="J121" i="68"/>
  <c r="H123" i="68"/>
  <c r="K124" i="68"/>
  <c r="K35" i="68"/>
  <c r="K43" i="68"/>
  <c r="J48" i="68"/>
  <c r="K51" i="68"/>
  <c r="K83" i="68"/>
  <c r="K91" i="68"/>
  <c r="J96" i="68"/>
  <c r="I101" i="68"/>
  <c r="J104" i="68"/>
  <c r="K107" i="68"/>
  <c r="J112" i="68"/>
  <c r="I117" i="68"/>
  <c r="K123" i="68"/>
  <c r="J30" i="68"/>
  <c r="H32" i="68"/>
  <c r="K33" i="68"/>
  <c r="I35" i="68"/>
  <c r="J38" i="68"/>
  <c r="H40" i="68"/>
  <c r="K41" i="68"/>
  <c r="I43" i="68"/>
  <c r="J46" i="68"/>
  <c r="H48" i="68"/>
  <c r="K49" i="68"/>
  <c r="I51" i="68"/>
  <c r="J54" i="68"/>
  <c r="H56" i="68"/>
  <c r="K57" i="68"/>
  <c r="I59" i="68"/>
  <c r="J62" i="68"/>
  <c r="H64" i="68"/>
  <c r="K65" i="68"/>
  <c r="I67" i="68"/>
  <c r="J70" i="68"/>
  <c r="H72" i="68"/>
  <c r="K73" i="68"/>
  <c r="I75" i="68"/>
  <c r="J78" i="68"/>
  <c r="H80" i="68"/>
  <c r="K81" i="68"/>
  <c r="I83" i="68"/>
  <c r="J86" i="68"/>
  <c r="H88" i="68"/>
  <c r="K89" i="68"/>
  <c r="I91" i="68"/>
  <c r="J94" i="68"/>
  <c r="H96" i="68"/>
  <c r="K97" i="68"/>
  <c r="I99" i="68"/>
  <c r="J102" i="68"/>
  <c r="H104" i="68"/>
  <c r="K105" i="68"/>
  <c r="I107" i="68"/>
  <c r="J110" i="68"/>
  <c r="H112" i="68"/>
  <c r="K113" i="68"/>
  <c r="I115" i="68"/>
  <c r="J118" i="68"/>
  <c r="H120" i="68"/>
  <c r="K121" i="68"/>
  <c r="I123" i="68"/>
  <c r="H58" i="68"/>
  <c r="K67" i="68"/>
  <c r="H74" i="68"/>
  <c r="H29" i="68"/>
  <c r="K30" i="68"/>
  <c r="I32" i="68"/>
  <c r="J35" i="68"/>
  <c r="H37" i="68"/>
  <c r="K38" i="68"/>
  <c r="I40" i="68"/>
  <c r="J43" i="68"/>
  <c r="H45" i="68"/>
  <c r="K46" i="68"/>
  <c r="I48" i="68"/>
  <c r="J51" i="68"/>
  <c r="H53" i="68"/>
  <c r="K54" i="68"/>
  <c r="I56" i="68"/>
  <c r="J59" i="68"/>
  <c r="H61" i="68"/>
  <c r="K62" i="68"/>
  <c r="I64" i="68"/>
  <c r="J67" i="68"/>
  <c r="H69" i="68"/>
  <c r="K70" i="68"/>
  <c r="I72" i="68"/>
  <c r="J75" i="68"/>
  <c r="H77" i="68"/>
  <c r="K78" i="68"/>
  <c r="I80" i="68"/>
  <c r="J83" i="68"/>
  <c r="H85" i="68"/>
  <c r="K86" i="68"/>
  <c r="I88" i="68"/>
  <c r="J91" i="68"/>
  <c r="H93" i="68"/>
  <c r="K94" i="68"/>
  <c r="I96" i="68"/>
  <c r="J99" i="68"/>
  <c r="H101" i="68"/>
  <c r="K102" i="68"/>
  <c r="I104" i="68"/>
  <c r="J107" i="68"/>
  <c r="H109" i="68"/>
  <c r="K110" i="68"/>
  <c r="I112" i="68"/>
  <c r="J115" i="68"/>
  <c r="H117" i="68"/>
  <c r="K118" i="68"/>
  <c r="I120" i="68"/>
  <c r="J123" i="68"/>
  <c r="H34" i="68"/>
  <c r="H106" i="68"/>
  <c r="K115" i="68"/>
  <c r="J120" i="68"/>
  <c r="I27" i="68"/>
  <c r="G27" i="68"/>
  <c r="J27" i="68"/>
  <c r="K27" i="68"/>
  <c r="H27" i="68"/>
  <c r="I26" i="68"/>
  <c r="K26" i="68"/>
  <c r="H26" i="68"/>
  <c r="J26" i="68"/>
  <c r="G26" i="68"/>
  <c r="J147" i="78"/>
  <c r="H149" i="78"/>
  <c r="K150" i="78"/>
  <c r="I152" i="78"/>
  <c r="J155" i="78"/>
  <c r="H157" i="78"/>
  <c r="K158" i="78"/>
  <c r="H146" i="78"/>
  <c r="K147" i="78"/>
  <c r="I149" i="78"/>
  <c r="J152" i="78"/>
  <c r="H154" i="78"/>
  <c r="K155" i="78"/>
  <c r="I157" i="78"/>
  <c r="I146" i="78"/>
  <c r="J149" i="78"/>
  <c r="H151" i="78"/>
  <c r="K152" i="78"/>
  <c r="I154" i="78"/>
  <c r="J157" i="78"/>
  <c r="J146" i="78"/>
  <c r="H148" i="78"/>
  <c r="K149" i="78"/>
  <c r="I151" i="78"/>
  <c r="J154" i="78"/>
  <c r="H156" i="78"/>
  <c r="K157" i="78"/>
  <c r="K146" i="78"/>
  <c r="I148" i="78"/>
  <c r="J151" i="78"/>
  <c r="H153" i="78"/>
  <c r="K154" i="78"/>
  <c r="I156" i="78"/>
  <c r="J148" i="78"/>
  <c r="H150" i="78"/>
  <c r="K151" i="78"/>
  <c r="I153" i="78"/>
  <c r="J156" i="78"/>
  <c r="H158" i="78"/>
  <c r="H147" i="78"/>
  <c r="K148" i="78"/>
  <c r="I150" i="78"/>
  <c r="J153" i="78"/>
  <c r="H155" i="78"/>
  <c r="K156" i="78"/>
  <c r="I158" i="78"/>
  <c r="I147" i="78"/>
  <c r="J150" i="78"/>
  <c r="H152" i="78"/>
  <c r="K153" i="78"/>
  <c r="I155" i="78"/>
  <c r="J158" i="78"/>
  <c r="J83" i="77"/>
  <c r="I82" i="77"/>
  <c r="H81" i="77"/>
  <c r="I83" i="77"/>
  <c r="H82" i="77"/>
  <c r="K77" i="77"/>
  <c r="J76" i="77"/>
  <c r="I75" i="77"/>
  <c r="H74" i="77"/>
  <c r="K69" i="77"/>
  <c r="J68" i="77"/>
  <c r="I67" i="77"/>
  <c r="H66" i="77"/>
  <c r="K61" i="77"/>
  <c r="J60" i="77"/>
  <c r="I59" i="77"/>
  <c r="H58" i="77"/>
  <c r="K53" i="77"/>
  <c r="J52" i="77"/>
  <c r="I51" i="77"/>
  <c r="H50" i="77"/>
  <c r="K45" i="77"/>
  <c r="J44" i="77"/>
  <c r="I43" i="77"/>
  <c r="H42" i="77"/>
  <c r="K37" i="77"/>
  <c r="J79" i="77"/>
  <c r="K48" i="77"/>
  <c r="J47" i="77"/>
  <c r="I46" i="77"/>
  <c r="H83" i="77"/>
  <c r="K78" i="77"/>
  <c r="J77" i="77"/>
  <c r="I76" i="77"/>
  <c r="H75" i="77"/>
  <c r="K70" i="77"/>
  <c r="J69" i="77"/>
  <c r="I68" i="77"/>
  <c r="H67" i="77"/>
  <c r="K62" i="77"/>
  <c r="J61" i="77"/>
  <c r="I60" i="77"/>
  <c r="H59" i="77"/>
  <c r="K54" i="77"/>
  <c r="J53" i="77"/>
  <c r="I52" i="77"/>
  <c r="H51" i="77"/>
  <c r="K46" i="77"/>
  <c r="J45" i="77"/>
  <c r="I44" i="77"/>
  <c r="H43" i="77"/>
  <c r="K38" i="77"/>
  <c r="J37" i="77"/>
  <c r="K80" i="77"/>
  <c r="J71" i="77"/>
  <c r="I70" i="77"/>
  <c r="J63" i="77"/>
  <c r="I62" i="77"/>
  <c r="K40" i="77"/>
  <c r="I38" i="77"/>
  <c r="K79" i="77"/>
  <c r="J78" i="77"/>
  <c r="I77" i="77"/>
  <c r="H76" i="77"/>
  <c r="K71" i="77"/>
  <c r="J70" i="77"/>
  <c r="I69" i="77"/>
  <c r="H68" i="77"/>
  <c r="K63" i="77"/>
  <c r="J62" i="77"/>
  <c r="I61" i="77"/>
  <c r="H60" i="77"/>
  <c r="K55" i="77"/>
  <c r="J54" i="77"/>
  <c r="I53" i="77"/>
  <c r="H52" i="77"/>
  <c r="K47" i="77"/>
  <c r="J46" i="77"/>
  <c r="I45" i="77"/>
  <c r="H44" i="77"/>
  <c r="K39" i="77"/>
  <c r="J38" i="77"/>
  <c r="I37" i="77"/>
  <c r="I78" i="77"/>
  <c r="K72" i="77"/>
  <c r="H69" i="77"/>
  <c r="H45" i="77"/>
  <c r="J39" i="77"/>
  <c r="H37" i="77"/>
  <c r="H77" i="77"/>
  <c r="K64" i="77"/>
  <c r="H61" i="77"/>
  <c r="K56" i="77"/>
  <c r="J55" i="77"/>
  <c r="I54" i="77"/>
  <c r="H53" i="77"/>
  <c r="K81" i="77"/>
  <c r="J80" i="77"/>
  <c r="I79" i="77"/>
  <c r="H78" i="77"/>
  <c r="K73" i="77"/>
  <c r="J72" i="77"/>
  <c r="I71" i="77"/>
  <c r="H70" i="77"/>
  <c r="K65" i="77"/>
  <c r="J64" i="77"/>
  <c r="I63" i="77"/>
  <c r="H62" i="77"/>
  <c r="K57" i="77"/>
  <c r="J56" i="77"/>
  <c r="I55" i="77"/>
  <c r="H54" i="77"/>
  <c r="K49" i="77"/>
  <c r="J48" i="77"/>
  <c r="I47" i="77"/>
  <c r="H46" i="77"/>
  <c r="K41" i="77"/>
  <c r="J40" i="77"/>
  <c r="I39" i="77"/>
  <c r="H38" i="77"/>
  <c r="K76" i="77"/>
  <c r="H73" i="77"/>
  <c r="K68" i="77"/>
  <c r="J67" i="77"/>
  <c r="I66" i="77"/>
  <c r="H65" i="77"/>
  <c r="K44" i="77"/>
  <c r="J43" i="77"/>
  <c r="I42" i="77"/>
  <c r="H41" i="77"/>
  <c r="K82" i="77"/>
  <c r="J81" i="77"/>
  <c r="I80" i="77"/>
  <c r="H79" i="77"/>
  <c r="K74" i="77"/>
  <c r="J73" i="77"/>
  <c r="I72" i="77"/>
  <c r="H71" i="77"/>
  <c r="K66" i="77"/>
  <c r="J65" i="77"/>
  <c r="I64" i="77"/>
  <c r="H63" i="77"/>
  <c r="K58" i="77"/>
  <c r="J57" i="77"/>
  <c r="I56" i="77"/>
  <c r="H55" i="77"/>
  <c r="K50" i="77"/>
  <c r="J49" i="77"/>
  <c r="I48" i="77"/>
  <c r="H47" i="77"/>
  <c r="K42" i="77"/>
  <c r="J41" i="77"/>
  <c r="I40" i="77"/>
  <c r="H39" i="77"/>
  <c r="K60" i="77"/>
  <c r="J59" i="77"/>
  <c r="I58" i="77"/>
  <c r="H57" i="77"/>
  <c r="K83" i="77"/>
  <c r="J82" i="77"/>
  <c r="I81" i="77"/>
  <c r="H80" i="77"/>
  <c r="K75" i="77"/>
  <c r="J74" i="77"/>
  <c r="I73" i="77"/>
  <c r="H72" i="77"/>
  <c r="K67" i="77"/>
  <c r="J66" i="77"/>
  <c r="I65" i="77"/>
  <c r="H64" i="77"/>
  <c r="K59" i="77"/>
  <c r="J58" i="77"/>
  <c r="I57" i="77"/>
  <c r="H56" i="77"/>
  <c r="K51" i="77"/>
  <c r="J50" i="77"/>
  <c r="I49" i="77"/>
  <c r="H48" i="77"/>
  <c r="K43" i="77"/>
  <c r="J42" i="77"/>
  <c r="I41" i="77"/>
  <c r="H40" i="77"/>
  <c r="J75" i="77"/>
  <c r="I74" i="77"/>
  <c r="K52" i="77"/>
  <c r="J51" i="77"/>
  <c r="I50" i="77"/>
  <c r="H49" i="77"/>
  <c r="J67" i="78"/>
  <c r="K67" i="78"/>
  <c r="G66" i="78"/>
  <c r="K68" i="78"/>
  <c r="K66" i="78"/>
  <c r="H69" i="78"/>
  <c r="G68" i="78"/>
  <c r="J69" i="78"/>
  <c r="G69" i="78"/>
  <c r="I68" i="78"/>
  <c r="I70" i="78"/>
  <c r="G67" i="78"/>
  <c r="H66" i="78"/>
  <c r="J70" i="78"/>
  <c r="H67" i="78"/>
  <c r="I67" i="78"/>
  <c r="H68" i="78"/>
  <c r="G70" i="78"/>
  <c r="I69" i="78"/>
  <c r="H70" i="78"/>
  <c r="J68" i="78"/>
  <c r="J66" i="78"/>
  <c r="I66" i="78"/>
  <c r="K69" i="78"/>
  <c r="K70" i="78"/>
  <c r="Q61" i="18"/>
  <c r="Q62" i="18"/>
  <c r="K41" i="75"/>
  <c r="J40" i="75"/>
  <c r="I39" i="75"/>
  <c r="H38" i="75"/>
  <c r="J41" i="75"/>
  <c r="I40" i="75"/>
  <c r="H39" i="75"/>
  <c r="I41" i="75"/>
  <c r="H40" i="75"/>
  <c r="H41" i="75"/>
  <c r="K36" i="75"/>
  <c r="J37" i="75"/>
  <c r="K37" i="75"/>
  <c r="J36" i="75"/>
  <c r="K38" i="75"/>
  <c r="I36" i="75"/>
  <c r="K39" i="75"/>
  <c r="J38" i="75"/>
  <c r="I37" i="75"/>
  <c r="H36" i="75"/>
  <c r="K40" i="75"/>
  <c r="J39" i="75"/>
  <c r="I38" i="75"/>
  <c r="H37" i="75"/>
  <c r="H39" i="76"/>
  <c r="G29" i="74"/>
  <c r="J119" i="72"/>
  <c r="J257" i="72"/>
  <c r="J256" i="72"/>
  <c r="J261" i="72"/>
  <c r="J118" i="72"/>
  <c r="J125" i="72"/>
  <c r="J124" i="72"/>
  <c r="J120" i="72"/>
  <c r="J254" i="72"/>
  <c r="J258" i="72"/>
  <c r="J255" i="72"/>
  <c r="J260" i="72"/>
  <c r="J123" i="72"/>
  <c r="J121" i="72"/>
  <c r="J122" i="72"/>
  <c r="J259" i="72"/>
  <c r="T67" i="16"/>
  <c r="T69" i="16"/>
  <c r="Q58" i="20"/>
  <c r="Q69" i="16"/>
  <c r="Q40" i="16"/>
  <c r="Q68" i="16"/>
  <c r="T68" i="16"/>
  <c r="T58" i="20"/>
  <c r="S69" i="16"/>
  <c r="R40" i="16"/>
  <c r="R68" i="16"/>
  <c r="R58" i="20"/>
  <c r="R69" i="16"/>
  <c r="S40" i="16"/>
  <c r="S68" i="16"/>
  <c r="S58" i="20"/>
  <c r="S67" i="16"/>
  <c r="T40" i="16"/>
  <c r="Q67" i="16"/>
  <c r="R67" i="16"/>
  <c r="Q35" i="21"/>
  <c r="Q31" i="10"/>
  <c r="Q33" i="10"/>
  <c r="Q30" i="17"/>
  <c r="P60" i="8"/>
  <c r="S61" i="8"/>
  <c r="R31" i="10"/>
  <c r="Q62" i="8"/>
  <c r="R35" i="21"/>
  <c r="R33" i="10"/>
  <c r="R30" i="17"/>
  <c r="Q60" i="8"/>
  <c r="T61" i="8"/>
  <c r="R61" i="8"/>
  <c r="S35" i="21"/>
  <c r="S31" i="10"/>
  <c r="S33" i="10"/>
  <c r="S30" i="17"/>
  <c r="R60" i="8"/>
  <c r="P62" i="8"/>
  <c r="T35" i="21"/>
  <c r="T31" i="10"/>
  <c r="T33" i="10"/>
  <c r="S60" i="8"/>
  <c r="T30" i="17"/>
  <c r="T34" i="10"/>
  <c r="Q57" i="10"/>
  <c r="Q32" i="10"/>
  <c r="Q34" i="10"/>
  <c r="R62" i="8"/>
  <c r="T60" i="8"/>
  <c r="R57" i="10"/>
  <c r="R32" i="10"/>
  <c r="R34" i="10"/>
  <c r="S62" i="8"/>
  <c r="P61" i="8"/>
  <c r="T32" i="10"/>
  <c r="S57" i="10"/>
  <c r="S32" i="10"/>
  <c r="S34" i="10"/>
  <c r="T62" i="8"/>
  <c r="Q61" i="8"/>
  <c r="T57" i="10"/>
  <c r="R42" i="19"/>
  <c r="P44" i="19"/>
  <c r="S42" i="19"/>
  <c r="Q44" i="19"/>
  <c r="T28" i="19"/>
  <c r="T34" i="1"/>
  <c r="T42" i="19"/>
  <c r="R44" i="19"/>
  <c r="Q33" i="1"/>
  <c r="Q35" i="1"/>
  <c r="P43" i="19"/>
  <c r="S44" i="19"/>
  <c r="R33" i="1"/>
  <c r="R35" i="1"/>
  <c r="P28" i="19"/>
  <c r="P42" i="19"/>
  <c r="Q28" i="19"/>
  <c r="Q42" i="19"/>
  <c r="R34" i="1"/>
  <c r="S34" i="1"/>
  <c r="Q43" i="19"/>
  <c r="T44" i="19"/>
  <c r="S33" i="1"/>
  <c r="S35" i="1"/>
  <c r="T33" i="1"/>
  <c r="T35" i="1"/>
  <c r="S43" i="19"/>
  <c r="P34" i="1"/>
  <c r="R28" i="19"/>
  <c r="P35" i="1"/>
  <c r="R43" i="19"/>
  <c r="Q34" i="1"/>
  <c r="T43" i="19"/>
  <c r="S28" i="19"/>
  <c r="I237" i="5"/>
  <c r="I238" i="5"/>
  <c r="P34" i="10"/>
  <c r="P58" i="20"/>
  <c r="P35" i="21"/>
  <c r="P30" i="17"/>
  <c r="P33" i="1"/>
  <c r="P40" i="16"/>
  <c r="P57" i="18"/>
  <c r="P33" i="20"/>
  <c r="P31" i="10"/>
  <c r="P32" i="10"/>
  <c r="P42" i="20"/>
  <c r="P36" i="21"/>
  <c r="P57" i="10"/>
  <c r="P33" i="10"/>
  <c r="P67" i="16"/>
  <c r="P68" i="16"/>
  <c r="P69" i="16"/>
  <c r="Q24" i="21"/>
  <c r="Q24" i="14"/>
  <c r="Q25" i="14"/>
  <c r="P27" i="14"/>
  <c r="P52" i="14"/>
  <c r="P48" i="14"/>
  <c r="P30" i="14"/>
  <c r="P26" i="14"/>
  <c r="P51" i="14"/>
  <c r="P47" i="14"/>
  <c r="P43" i="14"/>
  <c r="P42" i="14"/>
  <c r="P39" i="14"/>
  <c r="P38" i="14"/>
  <c r="P50" i="14"/>
  <c r="P49" i="14"/>
  <c r="P35" i="14"/>
  <c r="P34" i="14"/>
  <c r="P41" i="14"/>
  <c r="P29" i="14"/>
  <c r="P28" i="14"/>
  <c r="P24" i="19"/>
  <c r="P37" i="14"/>
  <c r="P40" i="14"/>
  <c r="P25" i="14"/>
  <c r="P24" i="14"/>
  <c r="P55" i="16"/>
  <c r="P31" i="14"/>
  <c r="P36" i="14"/>
  <c r="Q63" i="10"/>
  <c r="S30" i="1"/>
  <c r="Q31" i="8"/>
  <c r="Q25" i="21"/>
  <c r="R31" i="1"/>
  <c r="R53" i="10"/>
  <c r="Q28" i="21"/>
  <c r="Q28" i="8"/>
  <c r="Q30" i="1"/>
  <c r="S32" i="21"/>
  <c r="Q28" i="17"/>
  <c r="Q24" i="19"/>
  <c r="T24" i="19"/>
  <c r="R24" i="19"/>
  <c r="S24" i="19"/>
  <c r="Q26" i="10"/>
  <c r="S26" i="10"/>
  <c r="R26" i="10"/>
  <c r="T26" i="10"/>
  <c r="Q24" i="12"/>
  <c r="Q56" i="12"/>
  <c r="Q55" i="12"/>
  <c r="Q54" i="12"/>
  <c r="Q53" i="12"/>
  <c r="Q52" i="12"/>
  <c r="Q51" i="12"/>
  <c r="Q50" i="12"/>
  <c r="Q49" i="12"/>
  <c r="Q45" i="12"/>
  <c r="Q44" i="12"/>
  <c r="Q43" i="12"/>
  <c r="Q42" i="12"/>
  <c r="Q41" i="12"/>
  <c r="Q40" i="12"/>
  <c r="Q39" i="12"/>
  <c r="Q38" i="12"/>
  <c r="Q37" i="12"/>
  <c r="Q36" i="12"/>
  <c r="Q35" i="12"/>
  <c r="Q31" i="12"/>
  <c r="Q30" i="12"/>
  <c r="Q29" i="12"/>
  <c r="Q28" i="12"/>
  <c r="Q27" i="12"/>
  <c r="Q26" i="12"/>
  <c r="Q25" i="12"/>
  <c r="T72" i="8"/>
  <c r="T71" i="8"/>
  <c r="T70" i="8"/>
  <c r="T69" i="8"/>
  <c r="T68" i="8"/>
  <c r="T67" i="8"/>
  <c r="T63" i="8"/>
  <c r="T59" i="8"/>
  <c r="T58" i="8"/>
  <c r="T57" i="8"/>
  <c r="T56" i="8"/>
  <c r="T55" i="8"/>
  <c r="T52" i="8"/>
  <c r="T51" i="8"/>
  <c r="T50" i="8"/>
  <c r="T49" i="8"/>
  <c r="T48" i="8"/>
  <c r="T45" i="8"/>
  <c r="T44" i="8"/>
  <c r="T43" i="8"/>
  <c r="T42" i="8"/>
  <c r="T41" i="8"/>
  <c r="T40" i="8"/>
  <c r="T39" i="8"/>
  <c r="T38" i="8"/>
  <c r="T35" i="8"/>
  <c r="T34" i="8"/>
  <c r="T33" i="8"/>
  <c r="T32" i="8"/>
  <c r="T31" i="8"/>
  <c r="S30" i="8"/>
  <c r="S29" i="8"/>
  <c r="S28" i="8"/>
  <c r="R58" i="21"/>
  <c r="R57" i="21"/>
  <c r="R56" i="21"/>
  <c r="R55" i="21"/>
  <c r="R54" i="21"/>
  <c r="R53" i="21"/>
  <c r="R49" i="21"/>
  <c r="R48" i="21"/>
  <c r="R47" i="21"/>
  <c r="R46" i="21"/>
  <c r="R45" i="21"/>
  <c r="R44" i="21"/>
  <c r="R43" i="21"/>
  <c r="R42" i="21"/>
  <c r="R41" i="21"/>
  <c r="R40" i="21"/>
  <c r="R39" i="21"/>
  <c r="R36" i="21"/>
  <c r="R34" i="21"/>
  <c r="R33" i="21"/>
  <c r="Q32" i="21"/>
  <c r="Q31" i="21"/>
  <c r="T56" i="12"/>
  <c r="T55" i="12"/>
  <c r="T54" i="12"/>
  <c r="T53" i="12"/>
  <c r="T52" i="12"/>
  <c r="T51" i="12"/>
  <c r="T50" i="12"/>
  <c r="T49" i="12"/>
  <c r="T45" i="12"/>
  <c r="T44" i="12"/>
  <c r="T43" i="12"/>
  <c r="T42" i="12"/>
  <c r="T41" i="12"/>
  <c r="T40" i="12"/>
  <c r="T39" i="12"/>
  <c r="T38" i="12"/>
  <c r="T37" i="12"/>
  <c r="T36" i="12"/>
  <c r="T35" i="12"/>
  <c r="T31" i="12"/>
  <c r="T30" i="12"/>
  <c r="T29" i="12"/>
  <c r="T28" i="12"/>
  <c r="T27" i="12"/>
  <c r="T26" i="12"/>
  <c r="T25" i="12"/>
  <c r="T24" i="12"/>
  <c r="S72" i="8"/>
  <c r="S71" i="8"/>
  <c r="S70" i="8"/>
  <c r="S69" i="8"/>
  <c r="S68" i="8"/>
  <c r="S67" i="8"/>
  <c r="S63" i="8"/>
  <c r="S59" i="8"/>
  <c r="S58" i="8"/>
  <c r="S57" i="8"/>
  <c r="S56" i="8"/>
  <c r="S55" i="8"/>
  <c r="S52" i="8"/>
  <c r="S51" i="8"/>
  <c r="S50" i="8"/>
  <c r="S49" i="8"/>
  <c r="S48" i="8"/>
  <c r="S45" i="8"/>
  <c r="S44" i="8"/>
  <c r="S43" i="8"/>
  <c r="S42" i="8"/>
  <c r="S41" i="8"/>
  <c r="S40" i="8"/>
  <c r="S39" i="8"/>
  <c r="S38" i="8"/>
  <c r="S35" i="8"/>
  <c r="S34" i="8"/>
  <c r="S33" i="8"/>
  <c r="S32" i="8"/>
  <c r="S31" i="8"/>
  <c r="R30" i="8"/>
  <c r="R29" i="8"/>
  <c r="R28" i="8"/>
  <c r="Q58" i="21"/>
  <c r="Q57" i="21"/>
  <c r="Q56" i="21"/>
  <c r="Q55" i="21"/>
  <c r="Q54" i="21"/>
  <c r="Q53" i="21"/>
  <c r="Q49" i="21"/>
  <c r="Q48" i="21"/>
  <c r="Q47" i="21"/>
  <c r="Q46" i="21"/>
  <c r="Q45" i="21"/>
  <c r="Q44" i="21"/>
  <c r="Q43" i="21"/>
  <c r="Q42" i="21"/>
  <c r="Q41" i="21"/>
  <c r="Q40" i="21"/>
  <c r="Q39" i="21"/>
  <c r="Q36" i="21"/>
  <c r="Q34" i="21"/>
  <c r="Q33" i="21"/>
  <c r="T31" i="21"/>
  <c r="T30" i="21"/>
  <c r="S56" i="12"/>
  <c r="S55" i="12"/>
  <c r="S54" i="12"/>
  <c r="S53" i="12"/>
  <c r="S52" i="12"/>
  <c r="S51" i="12"/>
  <c r="S50" i="12"/>
  <c r="S49" i="12"/>
  <c r="S45" i="12"/>
  <c r="S44" i="12"/>
  <c r="S43" i="12"/>
  <c r="S42" i="12"/>
  <c r="S41" i="12"/>
  <c r="S40" i="12"/>
  <c r="S39" i="12"/>
  <c r="S38" i="12"/>
  <c r="S37" i="12"/>
  <c r="S36" i="12"/>
  <c r="S35" i="12"/>
  <c r="S31" i="12"/>
  <c r="S30" i="12"/>
  <c r="S29" i="12"/>
  <c r="S28" i="12"/>
  <c r="S27" i="12"/>
  <c r="S26" i="12"/>
  <c r="S25" i="12"/>
  <c r="S24" i="12"/>
  <c r="R72" i="8"/>
  <c r="R71" i="8"/>
  <c r="R70" i="8"/>
  <c r="R69" i="8"/>
  <c r="R68" i="8"/>
  <c r="R67" i="8"/>
  <c r="R63" i="8"/>
  <c r="R59" i="8"/>
  <c r="R58" i="8"/>
  <c r="R57" i="8"/>
  <c r="R56" i="8"/>
  <c r="R55" i="8"/>
  <c r="R52" i="8"/>
  <c r="R51" i="8"/>
  <c r="R50" i="8"/>
  <c r="R49" i="8"/>
  <c r="R48" i="8"/>
  <c r="R45" i="8"/>
  <c r="R44" i="8"/>
  <c r="R43" i="8"/>
  <c r="R42" i="8"/>
  <c r="R41" i="8"/>
  <c r="R40" i="8"/>
  <c r="R39" i="8"/>
  <c r="R38" i="8"/>
  <c r="R35" i="8"/>
  <c r="R34" i="8"/>
  <c r="R33" i="8"/>
  <c r="R32" i="8"/>
  <c r="R31" i="8"/>
  <c r="Q30" i="8"/>
  <c r="Q29" i="8"/>
  <c r="T58" i="21"/>
  <c r="T57" i="21"/>
  <c r="T56" i="21"/>
  <c r="T55" i="21"/>
  <c r="R56" i="12"/>
  <c r="R55" i="12"/>
  <c r="R54" i="12"/>
  <c r="R53" i="12"/>
  <c r="R52" i="12"/>
  <c r="R51" i="12"/>
  <c r="R50" i="12"/>
  <c r="R49" i="12"/>
  <c r="R45" i="12"/>
  <c r="R44" i="12"/>
  <c r="R43" i="12"/>
  <c r="R42" i="12"/>
  <c r="R41" i="12"/>
  <c r="R40" i="12"/>
  <c r="R39" i="12"/>
  <c r="R38" i="12"/>
  <c r="R37" i="12"/>
  <c r="R36" i="12"/>
  <c r="R35" i="12"/>
  <c r="R31" i="12"/>
  <c r="R30" i="12"/>
  <c r="R29" i="12"/>
  <c r="R28" i="12"/>
  <c r="R27" i="12"/>
  <c r="R26" i="12"/>
  <c r="R25" i="12"/>
  <c r="R24" i="12"/>
  <c r="Q72" i="8"/>
  <c r="Q71" i="8"/>
  <c r="Q70" i="8"/>
  <c r="Q69" i="8"/>
  <c r="Q68" i="8"/>
  <c r="Q58" i="8"/>
  <c r="Q49" i="8"/>
  <c r="Q44" i="8"/>
  <c r="Q40" i="8"/>
  <c r="Q35" i="8"/>
  <c r="T30" i="8"/>
  <c r="S57" i="21"/>
  <c r="S54" i="21"/>
  <c r="S49" i="21"/>
  <c r="S47" i="21"/>
  <c r="S45" i="21"/>
  <c r="S43" i="21"/>
  <c r="S41" i="21"/>
  <c r="S39" i="21"/>
  <c r="S34" i="21"/>
  <c r="R32" i="21"/>
  <c r="R30" i="21"/>
  <c r="R29" i="21"/>
  <c r="R28" i="21"/>
  <c r="Q27" i="21"/>
  <c r="Q26" i="21"/>
  <c r="T24" i="21"/>
  <c r="T75" i="1"/>
  <c r="T74" i="1"/>
  <c r="T73" i="1"/>
  <c r="T72" i="1"/>
  <c r="T71" i="1"/>
  <c r="T70" i="1"/>
  <c r="T66" i="1"/>
  <c r="T65" i="1"/>
  <c r="T64" i="1"/>
  <c r="T63" i="1"/>
  <c r="T62" i="1"/>
  <c r="T59" i="1"/>
  <c r="T58" i="1"/>
  <c r="T57" i="1"/>
  <c r="T56" i="1"/>
  <c r="T55" i="1"/>
  <c r="T54" i="1"/>
  <c r="T53" i="1"/>
  <c r="T50" i="1"/>
  <c r="T49" i="1"/>
  <c r="T48" i="1"/>
  <c r="T47" i="1"/>
  <c r="T46" i="1"/>
  <c r="T45" i="1"/>
  <c r="T44" i="1"/>
  <c r="T43" i="1"/>
  <c r="T42" i="1"/>
  <c r="T41" i="1"/>
  <c r="T40" i="1"/>
  <c r="T39" i="1"/>
  <c r="T38" i="1"/>
  <c r="T32" i="1"/>
  <c r="T31" i="1"/>
  <c r="R30" i="1"/>
  <c r="Q29" i="1"/>
  <c r="Q28" i="1"/>
  <c r="Q61" i="17"/>
  <c r="Q60" i="17"/>
  <c r="Q59" i="17"/>
  <c r="Q58" i="17"/>
  <c r="Q57" i="17"/>
  <c r="Q56" i="17"/>
  <c r="Q52" i="17"/>
  <c r="Q51" i="17"/>
  <c r="Q50" i="17"/>
  <c r="Q49" i="17"/>
  <c r="Q48" i="17"/>
  <c r="Q47" i="17"/>
  <c r="Q46" i="17"/>
  <c r="Q42" i="17"/>
  <c r="Q41" i="17"/>
  <c r="Q40" i="17"/>
  <c r="Q39" i="17"/>
  <c r="Q38" i="17"/>
  <c r="Q37" i="17"/>
  <c r="Q36" i="17"/>
  <c r="Q35" i="17"/>
  <c r="Q34" i="17"/>
  <c r="Q31" i="17"/>
  <c r="Q67" i="8"/>
  <c r="Q57" i="8"/>
  <c r="Q52" i="8"/>
  <c r="Q48" i="8"/>
  <c r="Q43" i="8"/>
  <c r="Q39" i="8"/>
  <c r="Q34" i="8"/>
  <c r="T29" i="8"/>
  <c r="S56" i="21"/>
  <c r="T53" i="21"/>
  <c r="T48" i="21"/>
  <c r="T46" i="21"/>
  <c r="T44" i="21"/>
  <c r="T42" i="21"/>
  <c r="T40" i="21"/>
  <c r="T36" i="21"/>
  <c r="T33" i="21"/>
  <c r="S31" i="21"/>
  <c r="Q30" i="21"/>
  <c r="Q29" i="21"/>
  <c r="T27" i="21"/>
  <c r="T26" i="21"/>
  <c r="T25" i="21"/>
  <c r="S24" i="21"/>
  <c r="S75" i="1"/>
  <c r="S74" i="1"/>
  <c r="S73" i="1"/>
  <c r="S72" i="1"/>
  <c r="S71" i="1"/>
  <c r="S70" i="1"/>
  <c r="S66" i="1"/>
  <c r="S65" i="1"/>
  <c r="S64" i="1"/>
  <c r="S63" i="1"/>
  <c r="S62" i="1"/>
  <c r="S59" i="1"/>
  <c r="S58" i="1"/>
  <c r="S57" i="1"/>
  <c r="S56" i="1"/>
  <c r="S55" i="1"/>
  <c r="S54" i="1"/>
  <c r="S53" i="1"/>
  <c r="S50" i="1"/>
  <c r="S49" i="1"/>
  <c r="S48" i="1"/>
  <c r="S47" i="1"/>
  <c r="S46" i="1"/>
  <c r="S45" i="1"/>
  <c r="S44" i="1"/>
  <c r="S43" i="1"/>
  <c r="S42" i="1"/>
  <c r="S41" i="1"/>
  <c r="S40" i="1"/>
  <c r="S39" i="1"/>
  <c r="S38" i="1"/>
  <c r="S32" i="1"/>
  <c r="S31" i="1"/>
  <c r="T29" i="1"/>
  <c r="T28" i="1"/>
  <c r="T61" i="17"/>
  <c r="T60" i="17"/>
  <c r="T59" i="17"/>
  <c r="T58" i="17"/>
  <c r="T57" i="17"/>
  <c r="T56" i="17"/>
  <c r="T52" i="17"/>
  <c r="T51" i="17"/>
  <c r="T50" i="17"/>
  <c r="T49" i="17"/>
  <c r="T48" i="17"/>
  <c r="T47" i="17"/>
  <c r="T46" i="17"/>
  <c r="T42" i="17"/>
  <c r="T41" i="17"/>
  <c r="T40" i="17"/>
  <c r="T39" i="17"/>
  <c r="T38" i="17"/>
  <c r="T37" i="17"/>
  <c r="T36" i="17"/>
  <c r="T35" i="17"/>
  <c r="T34" i="17"/>
  <c r="T31" i="17"/>
  <c r="Q63" i="8"/>
  <c r="Q56" i="8"/>
  <c r="Q51" i="8"/>
  <c r="Q42" i="8"/>
  <c r="Q38" i="8"/>
  <c r="Q33" i="8"/>
  <c r="T28" i="8"/>
  <c r="S55" i="21"/>
  <c r="S53" i="21"/>
  <c r="S48" i="21"/>
  <c r="S46" i="21"/>
  <c r="S44" i="21"/>
  <c r="S42" i="21"/>
  <c r="S40" i="21"/>
  <c r="S36" i="21"/>
  <c r="S33" i="21"/>
  <c r="R31" i="21"/>
  <c r="T29" i="21"/>
  <c r="T28" i="21"/>
  <c r="S27" i="21"/>
  <c r="S26" i="21"/>
  <c r="S25" i="21"/>
  <c r="R24" i="21"/>
  <c r="R75" i="1"/>
  <c r="R74" i="1"/>
  <c r="R73" i="1"/>
  <c r="R72" i="1"/>
  <c r="R71" i="1"/>
  <c r="R70" i="1"/>
  <c r="R66" i="1"/>
  <c r="R65" i="1"/>
  <c r="R64" i="1"/>
  <c r="R63" i="1"/>
  <c r="R62" i="1"/>
  <c r="R59" i="1"/>
  <c r="R58" i="1"/>
  <c r="R57" i="1"/>
  <c r="R56" i="1"/>
  <c r="R55" i="1"/>
  <c r="R54" i="1"/>
  <c r="R53" i="1"/>
  <c r="R50" i="1"/>
  <c r="R49" i="1"/>
  <c r="R48" i="1"/>
  <c r="R47" i="1"/>
  <c r="R46" i="1"/>
  <c r="R45" i="1"/>
  <c r="R44" i="1"/>
  <c r="R43" i="1"/>
  <c r="R42" i="1"/>
  <c r="R41" i="1"/>
  <c r="R40" i="1"/>
  <c r="R39" i="1"/>
  <c r="R38" i="1"/>
  <c r="R32" i="1"/>
  <c r="Q31" i="1"/>
  <c r="S29" i="1"/>
  <c r="S28" i="1"/>
  <c r="S61" i="17"/>
  <c r="S60" i="17"/>
  <c r="S59" i="17"/>
  <c r="S58" i="17"/>
  <c r="S57" i="17"/>
  <c r="S56" i="17"/>
  <c r="S52" i="17"/>
  <c r="S51" i="17"/>
  <c r="S50" i="17"/>
  <c r="S49" i="17"/>
  <c r="S48" i="17"/>
  <c r="S47" i="17"/>
  <c r="S46" i="17"/>
  <c r="S42" i="17"/>
  <c r="S41" i="17"/>
  <c r="S40" i="17"/>
  <c r="S39" i="17"/>
  <c r="S38" i="17"/>
  <c r="S37" i="17"/>
  <c r="S36" i="17"/>
  <c r="S35" i="17"/>
  <c r="S34" i="17"/>
  <c r="S31" i="17"/>
  <c r="Q59" i="8"/>
  <c r="Q55" i="8"/>
  <c r="Q50" i="8"/>
  <c r="Q45" i="8"/>
  <c r="Q41" i="8"/>
  <c r="Q32" i="8"/>
  <c r="S58" i="21"/>
  <c r="T54" i="21"/>
  <c r="T49" i="21"/>
  <c r="T47" i="21"/>
  <c r="T45" i="21"/>
  <c r="T43" i="21"/>
  <c r="T41" i="21"/>
  <c r="T39" i="21"/>
  <c r="T34" i="21"/>
  <c r="T32" i="21"/>
  <c r="S30" i="21"/>
  <c r="S29" i="21"/>
  <c r="S28" i="21"/>
  <c r="R27" i="21"/>
  <c r="R26" i="21"/>
  <c r="R25" i="21"/>
  <c r="Q75" i="1"/>
  <c r="Q74" i="1"/>
  <c r="Q73" i="1"/>
  <c r="Q72" i="1"/>
  <c r="Q71" i="1"/>
  <c r="Q70" i="1"/>
  <c r="Q66" i="1"/>
  <c r="Q65" i="1"/>
  <c r="Q64" i="1"/>
  <c r="Q63" i="1"/>
  <c r="Q62" i="1"/>
  <c r="Q59" i="1"/>
  <c r="Q58" i="1"/>
  <c r="Q57" i="1"/>
  <c r="Q56" i="1"/>
  <c r="Q55" i="1"/>
  <c r="Q54" i="1"/>
  <c r="Q53" i="1"/>
  <c r="Q50" i="1"/>
  <c r="Q49" i="1"/>
  <c r="Q48" i="1"/>
  <c r="Q47" i="1"/>
  <c r="Q46" i="1"/>
  <c r="Q45" i="1"/>
  <c r="Q44" i="1"/>
  <c r="Q43" i="1"/>
  <c r="Q42" i="1"/>
  <c r="Q41" i="1"/>
  <c r="Q40" i="1"/>
  <c r="Q39" i="1"/>
  <c r="Q38" i="1"/>
  <c r="Q32" i="1"/>
  <c r="T30" i="1"/>
  <c r="R29" i="1"/>
  <c r="R28" i="1"/>
  <c r="R61" i="17"/>
  <c r="R60" i="17"/>
  <c r="R59" i="17"/>
  <c r="R58" i="17"/>
  <c r="R57" i="17"/>
  <c r="R56" i="17"/>
  <c r="R52" i="17"/>
  <c r="R51" i="17"/>
  <c r="R50" i="17"/>
  <c r="R49" i="17"/>
  <c r="R39" i="17"/>
  <c r="R35" i="17"/>
  <c r="S29" i="17"/>
  <c r="S28" i="17"/>
  <c r="R27" i="17"/>
  <c r="R26" i="17"/>
  <c r="R85" i="18"/>
  <c r="R84" i="18"/>
  <c r="R83" i="18"/>
  <c r="R82" i="18"/>
  <c r="R81" i="18"/>
  <c r="R80" i="18"/>
  <c r="R76" i="18"/>
  <c r="R75" i="18"/>
  <c r="R74" i="18"/>
  <c r="R73" i="18"/>
  <c r="R72" i="18"/>
  <c r="R71" i="18"/>
  <c r="R70" i="18"/>
  <c r="R69" i="18"/>
  <c r="R68" i="18"/>
  <c r="R67" i="18"/>
  <c r="R66" i="18"/>
  <c r="R65" i="18"/>
  <c r="R64" i="18"/>
  <c r="R63" i="18"/>
  <c r="R62" i="18"/>
  <c r="R61" i="18"/>
  <c r="R58" i="18"/>
  <c r="R56" i="18"/>
  <c r="R55" i="18"/>
  <c r="R54" i="18"/>
  <c r="R53" i="18"/>
  <c r="R52" i="18"/>
  <c r="R51" i="18"/>
  <c r="R50" i="18"/>
  <c r="R49" i="18"/>
  <c r="R48" i="18"/>
  <c r="R47" i="18"/>
  <c r="R44" i="18"/>
  <c r="R43" i="18"/>
  <c r="R42" i="18"/>
  <c r="R41" i="18"/>
  <c r="R40" i="18"/>
  <c r="R39" i="18"/>
  <c r="R38" i="18"/>
  <c r="R37" i="18"/>
  <c r="R36" i="18"/>
  <c r="R33" i="18"/>
  <c r="R32" i="18"/>
  <c r="R31" i="18"/>
  <c r="R30" i="18"/>
  <c r="R29" i="18"/>
  <c r="R28" i="18"/>
  <c r="R53" i="19"/>
  <c r="R52" i="19"/>
  <c r="R51" i="19"/>
  <c r="R50" i="19"/>
  <c r="R49" i="19"/>
  <c r="R48" i="19"/>
  <c r="R41" i="19"/>
  <c r="R40" i="19"/>
  <c r="R39" i="19"/>
  <c r="R38" i="19"/>
  <c r="R37" i="19"/>
  <c r="R36" i="19"/>
  <c r="R35" i="19"/>
  <c r="R34" i="19"/>
  <c r="R33" i="19"/>
  <c r="R32" i="19"/>
  <c r="R29" i="19"/>
  <c r="R27" i="19"/>
  <c r="R26" i="19"/>
  <c r="R25" i="19"/>
  <c r="R68" i="20"/>
  <c r="R67" i="20"/>
  <c r="R66" i="20"/>
  <c r="R65" i="20"/>
  <c r="R64" i="20"/>
  <c r="R63" i="20"/>
  <c r="R59" i="20"/>
  <c r="R57" i="20"/>
  <c r="R56" i="20"/>
  <c r="R55" i="20"/>
  <c r="R54" i="20"/>
  <c r="R51" i="20"/>
  <c r="R50" i="20"/>
  <c r="R49" i="20"/>
  <c r="R48" i="20"/>
  <c r="R47" i="20"/>
  <c r="R46" i="20"/>
  <c r="R43" i="20"/>
  <c r="R41" i="20"/>
  <c r="R40" i="20"/>
  <c r="R39" i="20"/>
  <c r="R38" i="20"/>
  <c r="R37" i="20"/>
  <c r="R34" i="20"/>
  <c r="R32" i="20"/>
  <c r="R31" i="20"/>
  <c r="R30" i="20"/>
  <c r="R29" i="20"/>
  <c r="R28" i="20"/>
  <c r="R48" i="17"/>
  <c r="R42" i="17"/>
  <c r="R38" i="17"/>
  <c r="R34" i="17"/>
  <c r="R29" i="17"/>
  <c r="R28" i="17"/>
  <c r="Q27" i="17"/>
  <c r="Q26" i="17"/>
  <c r="Q85" i="18"/>
  <c r="Q84" i="18"/>
  <c r="Q83" i="18"/>
  <c r="Q82" i="18"/>
  <c r="Q81" i="18"/>
  <c r="Q80" i="18"/>
  <c r="Q76" i="18"/>
  <c r="Q75" i="18"/>
  <c r="Q74" i="18"/>
  <c r="Q73" i="18"/>
  <c r="Q72" i="18"/>
  <c r="Q71" i="18"/>
  <c r="Q70" i="18"/>
  <c r="Q69" i="18"/>
  <c r="Q68" i="18"/>
  <c r="Q67" i="18"/>
  <c r="Q66" i="18"/>
  <c r="Q65" i="18"/>
  <c r="Q64" i="18"/>
  <c r="Q63" i="18"/>
  <c r="Q58" i="18"/>
  <c r="Q56" i="18"/>
  <c r="Q55" i="18"/>
  <c r="Q54" i="18"/>
  <c r="Q53" i="18"/>
  <c r="Q52" i="18"/>
  <c r="Q51" i="18"/>
  <c r="Q50" i="18"/>
  <c r="Q49" i="18"/>
  <c r="Q48" i="18"/>
  <c r="Q47" i="18"/>
  <c r="Q44" i="18"/>
  <c r="Q43" i="18"/>
  <c r="Q42" i="18"/>
  <c r="Q41" i="18"/>
  <c r="Q40" i="18"/>
  <c r="Q39" i="18"/>
  <c r="Q38" i="18"/>
  <c r="Q37" i="18"/>
  <c r="Q36" i="18"/>
  <c r="Q33" i="18"/>
  <c r="Q32" i="18"/>
  <c r="Q31" i="18"/>
  <c r="Q30" i="18"/>
  <c r="Q29" i="18"/>
  <c r="Q28" i="18"/>
  <c r="Q53" i="19"/>
  <c r="Q52" i="19"/>
  <c r="Q51" i="19"/>
  <c r="Q50" i="19"/>
  <c r="Q49" i="19"/>
  <c r="Q48" i="19"/>
  <c r="Q41" i="19"/>
  <c r="Q40" i="19"/>
  <c r="Q39" i="19"/>
  <c r="Q38" i="19"/>
  <c r="Q37" i="19"/>
  <c r="Q36" i="19"/>
  <c r="Q35" i="19"/>
  <c r="Q34" i="19"/>
  <c r="Q33" i="19"/>
  <c r="Q32" i="19"/>
  <c r="Q29" i="19"/>
  <c r="Q27" i="19"/>
  <c r="Q26" i="19"/>
  <c r="Q25" i="19"/>
  <c r="Q68" i="20"/>
  <c r="Q67" i="20"/>
  <c r="Q66" i="20"/>
  <c r="Q65" i="20"/>
  <c r="Q64" i="20"/>
  <c r="Q63" i="20"/>
  <c r="Q59" i="20"/>
  <c r="Q57" i="20"/>
  <c r="Q56" i="20"/>
  <c r="Q55" i="20"/>
  <c r="Q54" i="20"/>
  <c r="Q51" i="20"/>
  <c r="Q50" i="20"/>
  <c r="Q49" i="20"/>
  <c r="Q48" i="20"/>
  <c r="Q47" i="20"/>
  <c r="Q46" i="20"/>
  <c r="Q43" i="20"/>
  <c r="Q41" i="20"/>
  <c r="Q40" i="20"/>
  <c r="Q39" i="20"/>
  <c r="Q38" i="20"/>
  <c r="Q37" i="20"/>
  <c r="Q34" i="20"/>
  <c r="Q32" i="20"/>
  <c r="Q31" i="20"/>
  <c r="Q30" i="20"/>
  <c r="Q29" i="20"/>
  <c r="Q28" i="20"/>
  <c r="R47" i="17"/>
  <c r="R41" i="17"/>
  <c r="R37" i="17"/>
  <c r="R31" i="17"/>
  <c r="Q29" i="17"/>
  <c r="T27" i="17"/>
  <c r="T26" i="17"/>
  <c r="T85" i="18"/>
  <c r="T84" i="18"/>
  <c r="T83" i="18"/>
  <c r="T82" i="18"/>
  <c r="T81" i="18"/>
  <c r="T80" i="18"/>
  <c r="T76" i="18"/>
  <c r="T75" i="18"/>
  <c r="T74" i="18"/>
  <c r="T73" i="18"/>
  <c r="T72" i="18"/>
  <c r="T71" i="18"/>
  <c r="T70" i="18"/>
  <c r="T69" i="18"/>
  <c r="T68" i="18"/>
  <c r="T67" i="18"/>
  <c r="T66" i="18"/>
  <c r="T65" i="18"/>
  <c r="T64" i="18"/>
  <c r="T63" i="18"/>
  <c r="T62" i="18"/>
  <c r="T61" i="18"/>
  <c r="T58" i="18"/>
  <c r="T56" i="18"/>
  <c r="T55" i="18"/>
  <c r="T54" i="18"/>
  <c r="T53" i="18"/>
  <c r="T52" i="18"/>
  <c r="T51" i="18"/>
  <c r="T50" i="18"/>
  <c r="T49" i="18"/>
  <c r="T48" i="18"/>
  <c r="T47" i="18"/>
  <c r="T44" i="18"/>
  <c r="T43" i="18"/>
  <c r="T42" i="18"/>
  <c r="T41" i="18"/>
  <c r="T40" i="18"/>
  <c r="T39" i="18"/>
  <c r="T38" i="18"/>
  <c r="T37" i="18"/>
  <c r="T36" i="18"/>
  <c r="T33" i="18"/>
  <c r="T32" i="18"/>
  <c r="T31" i="18"/>
  <c r="T30" i="18"/>
  <c r="T29" i="18"/>
  <c r="T28" i="18"/>
  <c r="T53" i="19"/>
  <c r="T52" i="19"/>
  <c r="T51" i="19"/>
  <c r="T50" i="19"/>
  <c r="T49" i="19"/>
  <c r="T48" i="19"/>
  <c r="T41" i="19"/>
  <c r="T40" i="19"/>
  <c r="T39" i="19"/>
  <c r="T38" i="19"/>
  <c r="T37" i="19"/>
  <c r="T36" i="19"/>
  <c r="T35" i="19"/>
  <c r="T34" i="19"/>
  <c r="T33" i="19"/>
  <c r="T32" i="19"/>
  <c r="T29" i="19"/>
  <c r="T27" i="19"/>
  <c r="T26" i="19"/>
  <c r="T25" i="19"/>
  <c r="T68" i="20"/>
  <c r="T67" i="20"/>
  <c r="T66" i="20"/>
  <c r="T65" i="20"/>
  <c r="T64" i="20"/>
  <c r="T63" i="20"/>
  <c r="T59" i="20"/>
  <c r="T57" i="20"/>
  <c r="T56" i="20"/>
  <c r="T55" i="20"/>
  <c r="T54" i="20"/>
  <c r="T51" i="20"/>
  <c r="T50" i="20"/>
  <c r="T49" i="20"/>
  <c r="T48" i="20"/>
  <c r="T47" i="20"/>
  <c r="T46" i="20"/>
  <c r="R46" i="17"/>
  <c r="R40" i="17"/>
  <c r="R36" i="17"/>
  <c r="T29" i="17"/>
  <c r="T28" i="17"/>
  <c r="S27" i="17"/>
  <c r="S26" i="17"/>
  <c r="S85" i="18"/>
  <c r="S84" i="18"/>
  <c r="S83" i="18"/>
  <c r="S82" i="18"/>
  <c r="S81" i="18"/>
  <c r="S80" i="18"/>
  <c r="S76" i="18"/>
  <c r="S75" i="18"/>
  <c r="S74" i="18"/>
  <c r="S73" i="18"/>
  <c r="S72" i="18"/>
  <c r="S71" i="18"/>
  <c r="S70" i="18"/>
  <c r="S69" i="18"/>
  <c r="S68" i="18"/>
  <c r="S67" i="18"/>
  <c r="S66" i="18"/>
  <c r="S65" i="18"/>
  <c r="S64" i="18"/>
  <c r="S63" i="18"/>
  <c r="S62" i="18"/>
  <c r="S61" i="18"/>
  <c r="S58" i="18"/>
  <c r="S56" i="18"/>
  <c r="S55" i="18"/>
  <c r="S54" i="18"/>
  <c r="S53" i="18"/>
  <c r="S52" i="18"/>
  <c r="S51" i="18"/>
  <c r="S50" i="18"/>
  <c r="S49" i="18"/>
  <c r="S48" i="18"/>
  <c r="S47" i="18"/>
  <c r="S44" i="18"/>
  <c r="S43" i="18"/>
  <c r="S42" i="18"/>
  <c r="S41" i="18"/>
  <c r="S40" i="18"/>
  <c r="S39" i="18"/>
  <c r="S38" i="18"/>
  <c r="S37" i="18"/>
  <c r="S36" i="18"/>
  <c r="S33" i="18"/>
  <c r="S32" i="18"/>
  <c r="S31" i="18"/>
  <c r="S30" i="18"/>
  <c r="S29" i="18"/>
  <c r="S28" i="18"/>
  <c r="S53" i="19"/>
  <c r="S52" i="19"/>
  <c r="S51" i="19"/>
  <c r="S50" i="19"/>
  <c r="S49" i="19"/>
  <c r="S48" i="19"/>
  <c r="S41" i="19"/>
  <c r="S40" i="19"/>
  <c r="S39" i="19"/>
  <c r="S38" i="19"/>
  <c r="S37" i="19"/>
  <c r="S36" i="19"/>
  <c r="S35" i="19"/>
  <c r="S34" i="19"/>
  <c r="S33" i="19"/>
  <c r="S32" i="19"/>
  <c r="S29" i="19"/>
  <c r="S27" i="19"/>
  <c r="S26" i="19"/>
  <c r="S25" i="19"/>
  <c r="S68" i="20"/>
  <c r="S67" i="20"/>
  <c r="S66" i="20"/>
  <c r="S65" i="20"/>
  <c r="S64" i="20"/>
  <c r="S63" i="20"/>
  <c r="S59" i="20"/>
  <c r="S57" i="20"/>
  <c r="S56" i="20"/>
  <c r="S51" i="20"/>
  <c r="S47" i="20"/>
  <c r="T41" i="20"/>
  <c r="T39" i="20"/>
  <c r="T37" i="20"/>
  <c r="T32" i="20"/>
  <c r="T30" i="20"/>
  <c r="T28" i="20"/>
  <c r="R100" i="16"/>
  <c r="R99" i="16"/>
  <c r="R98" i="16"/>
  <c r="R97" i="16"/>
  <c r="R96" i="16"/>
  <c r="R95" i="16"/>
  <c r="R91" i="16"/>
  <c r="R90" i="16"/>
  <c r="R89" i="16"/>
  <c r="R88" i="16"/>
  <c r="R87" i="16"/>
  <c r="R86" i="16"/>
  <c r="R85" i="16"/>
  <c r="R84" i="16"/>
  <c r="R81" i="16"/>
  <c r="R80" i="16"/>
  <c r="R79" i="16"/>
  <c r="R78" i="16"/>
  <c r="R77" i="16"/>
  <c r="R76" i="16"/>
  <c r="R75" i="16"/>
  <c r="R74" i="16"/>
  <c r="R70" i="16"/>
  <c r="R66" i="16"/>
  <c r="R65" i="16"/>
  <c r="R64" i="16"/>
  <c r="R63" i="16"/>
  <c r="R62" i="16"/>
  <c r="R61" i="16"/>
  <c r="R60" i="16"/>
  <c r="R59" i="16"/>
  <c r="R58" i="16"/>
  <c r="R55" i="16"/>
  <c r="R54" i="16"/>
  <c r="R53" i="16"/>
  <c r="R52" i="16"/>
  <c r="R51" i="16"/>
  <c r="R50" i="16"/>
  <c r="R49" i="16"/>
  <c r="R48" i="16"/>
  <c r="R47" i="16"/>
  <c r="R46" i="16"/>
  <c r="R45" i="16"/>
  <c r="R44" i="16"/>
  <c r="R41" i="16"/>
  <c r="R39" i="16"/>
  <c r="R38" i="16"/>
  <c r="R37" i="16"/>
  <c r="R36" i="16"/>
  <c r="R35" i="16"/>
  <c r="R34" i="16"/>
  <c r="R33" i="16"/>
  <c r="R32" i="16"/>
  <c r="R31" i="16"/>
  <c r="R52" i="14"/>
  <c r="R51" i="14"/>
  <c r="R50" i="14"/>
  <c r="R49" i="14"/>
  <c r="R48" i="14"/>
  <c r="R47" i="14"/>
  <c r="R43" i="14"/>
  <c r="R42" i="14"/>
  <c r="R41" i="14"/>
  <c r="R40" i="14"/>
  <c r="R39" i="14"/>
  <c r="R38" i="14"/>
  <c r="R37" i="14"/>
  <c r="R36" i="14"/>
  <c r="R35" i="14"/>
  <c r="R34" i="14"/>
  <c r="R31" i="14"/>
  <c r="R30" i="14"/>
  <c r="R29" i="14"/>
  <c r="R28" i="14"/>
  <c r="R27" i="14"/>
  <c r="R26" i="14"/>
  <c r="R25" i="14"/>
  <c r="R24" i="14"/>
  <c r="R67" i="10"/>
  <c r="R66" i="10"/>
  <c r="R65" i="10"/>
  <c r="R64" i="10"/>
  <c r="R63" i="10"/>
  <c r="Q62" i="10"/>
  <c r="Q58" i="10"/>
  <c r="Q56" i="10"/>
  <c r="Q55" i="10"/>
  <c r="Q54" i="10"/>
  <c r="T52" i="10"/>
  <c r="T51" i="10"/>
  <c r="T50" i="10"/>
  <c r="T49" i="10"/>
  <c r="T46" i="10"/>
  <c r="T45" i="10"/>
  <c r="T44" i="10"/>
  <c r="T43" i="10"/>
  <c r="T42" i="10"/>
  <c r="T41" i="10"/>
  <c r="T40" i="10"/>
  <c r="T39" i="10"/>
  <c r="T38" i="10"/>
  <c r="T35" i="10"/>
  <c r="T30" i="10"/>
  <c r="T29" i="10"/>
  <c r="T28" i="10"/>
  <c r="T27" i="10"/>
  <c r="Q35" i="10"/>
  <c r="Q27" i="10"/>
  <c r="S55" i="20"/>
  <c r="S50" i="20"/>
  <c r="S46" i="20"/>
  <c r="S41" i="20"/>
  <c r="S39" i="20"/>
  <c r="S37" i="20"/>
  <c r="S32" i="20"/>
  <c r="S30" i="20"/>
  <c r="S28" i="20"/>
  <c r="Q100" i="16"/>
  <c r="Q99" i="16"/>
  <c r="Q98" i="16"/>
  <c r="Q97" i="16"/>
  <c r="Q96" i="16"/>
  <c r="Q95" i="16"/>
  <c r="Q91" i="16"/>
  <c r="Q90" i="16"/>
  <c r="Q89" i="16"/>
  <c r="Q88" i="16"/>
  <c r="Q87" i="16"/>
  <c r="Q86" i="16"/>
  <c r="Q85" i="16"/>
  <c r="Q84" i="16"/>
  <c r="Q81" i="16"/>
  <c r="Q80" i="16"/>
  <c r="Q79" i="16"/>
  <c r="Q78" i="16"/>
  <c r="Q77" i="16"/>
  <c r="Q76" i="16"/>
  <c r="Q75" i="16"/>
  <c r="Q74" i="16"/>
  <c r="Q70" i="16"/>
  <c r="Q66" i="16"/>
  <c r="Q65" i="16"/>
  <c r="Q64" i="16"/>
  <c r="Q63" i="16"/>
  <c r="Q62" i="16"/>
  <c r="Q61" i="16"/>
  <c r="Q60" i="16"/>
  <c r="Q59" i="16"/>
  <c r="Q58" i="16"/>
  <c r="Q55" i="16"/>
  <c r="Q54" i="16"/>
  <c r="Q53" i="16"/>
  <c r="Q52" i="16"/>
  <c r="Q51" i="16"/>
  <c r="Q50" i="16"/>
  <c r="Q49" i="16"/>
  <c r="Q48" i="16"/>
  <c r="Q47" i="16"/>
  <c r="Q46" i="16"/>
  <c r="Q45" i="16"/>
  <c r="Q44" i="16"/>
  <c r="Q41" i="16"/>
  <c r="Q39" i="16"/>
  <c r="Q38" i="16"/>
  <c r="Q37" i="16"/>
  <c r="Q36" i="16"/>
  <c r="Q35" i="16"/>
  <c r="Q34" i="16"/>
  <c r="Q33" i="16"/>
  <c r="Q32" i="16"/>
  <c r="Q31" i="16"/>
  <c r="Q52" i="14"/>
  <c r="Q51" i="14"/>
  <c r="Q50" i="14"/>
  <c r="Q49" i="14"/>
  <c r="Q48" i="14"/>
  <c r="Q47" i="14"/>
  <c r="Q43" i="14"/>
  <c r="Q42" i="14"/>
  <c r="Q41" i="14"/>
  <c r="Q40" i="14"/>
  <c r="Q39" i="14"/>
  <c r="Q38" i="14"/>
  <c r="Q37" i="14"/>
  <c r="Q36" i="14"/>
  <c r="Q35" i="14"/>
  <c r="Q34" i="14"/>
  <c r="Q31" i="14"/>
  <c r="Q30" i="14"/>
  <c r="Q29" i="14"/>
  <c r="Q28" i="14"/>
  <c r="Q27" i="14"/>
  <c r="Q26" i="14"/>
  <c r="Q67" i="10"/>
  <c r="Q66" i="10"/>
  <c r="Q65" i="10"/>
  <c r="Q64" i="10"/>
  <c r="T62" i="10"/>
  <c r="T58" i="10"/>
  <c r="T56" i="10"/>
  <c r="T55" i="10"/>
  <c r="T54" i="10"/>
  <c r="T53" i="10"/>
  <c r="S52" i="10"/>
  <c r="S51" i="10"/>
  <c r="S50" i="10"/>
  <c r="S49" i="10"/>
  <c r="S46" i="10"/>
  <c r="S45" i="10"/>
  <c r="S44" i="10"/>
  <c r="S43" i="10"/>
  <c r="S42" i="10"/>
  <c r="S41" i="10"/>
  <c r="S40" i="10"/>
  <c r="S39" i="10"/>
  <c r="S38" i="10"/>
  <c r="S35" i="10"/>
  <c r="S30" i="10"/>
  <c r="S29" i="10"/>
  <c r="S28" i="10"/>
  <c r="S27" i="10"/>
  <c r="Q40" i="10"/>
  <c r="Q29" i="10"/>
  <c r="S54" i="20"/>
  <c r="S49" i="20"/>
  <c r="T43" i="20"/>
  <c r="T40" i="20"/>
  <c r="T38" i="20"/>
  <c r="T34" i="20"/>
  <c r="T31" i="20"/>
  <c r="T29" i="20"/>
  <c r="T100" i="16"/>
  <c r="T99" i="16"/>
  <c r="T98" i="16"/>
  <c r="T97" i="16"/>
  <c r="T96" i="16"/>
  <c r="T95" i="16"/>
  <c r="T91" i="16"/>
  <c r="T90" i="16"/>
  <c r="T89" i="16"/>
  <c r="T88" i="16"/>
  <c r="T87" i="16"/>
  <c r="T86" i="16"/>
  <c r="T85" i="16"/>
  <c r="T84" i="16"/>
  <c r="T81" i="16"/>
  <c r="T80" i="16"/>
  <c r="T79" i="16"/>
  <c r="T78" i="16"/>
  <c r="T77" i="16"/>
  <c r="T76" i="16"/>
  <c r="T75" i="16"/>
  <c r="T74" i="16"/>
  <c r="T70" i="16"/>
  <c r="T66" i="16"/>
  <c r="T65" i="16"/>
  <c r="T64" i="16"/>
  <c r="T63" i="16"/>
  <c r="T62" i="16"/>
  <c r="T61" i="16"/>
  <c r="T60" i="16"/>
  <c r="T59" i="16"/>
  <c r="T58" i="16"/>
  <c r="T55" i="16"/>
  <c r="T54" i="16"/>
  <c r="T53" i="16"/>
  <c r="T52" i="16"/>
  <c r="T51" i="16"/>
  <c r="T50" i="16"/>
  <c r="T49" i="16"/>
  <c r="T48" i="16"/>
  <c r="T47" i="16"/>
  <c r="T46" i="16"/>
  <c r="T45" i="16"/>
  <c r="T44" i="16"/>
  <c r="T41" i="16"/>
  <c r="T39" i="16"/>
  <c r="T38" i="16"/>
  <c r="T37" i="16"/>
  <c r="T36" i="16"/>
  <c r="T35" i="16"/>
  <c r="T34" i="16"/>
  <c r="T33" i="16"/>
  <c r="T32" i="16"/>
  <c r="T31" i="16"/>
  <c r="T52" i="14"/>
  <c r="T51" i="14"/>
  <c r="T50" i="14"/>
  <c r="T49" i="14"/>
  <c r="T48" i="14"/>
  <c r="T47" i="14"/>
  <c r="T43" i="14"/>
  <c r="T42" i="14"/>
  <c r="T41" i="14"/>
  <c r="T40" i="14"/>
  <c r="T39" i="14"/>
  <c r="T38" i="14"/>
  <c r="T37" i="14"/>
  <c r="T36" i="14"/>
  <c r="T35" i="14"/>
  <c r="T34" i="14"/>
  <c r="T31" i="14"/>
  <c r="T30" i="14"/>
  <c r="T29" i="14"/>
  <c r="T28" i="14"/>
  <c r="T27" i="14"/>
  <c r="T26" i="14"/>
  <c r="T25" i="14"/>
  <c r="T24" i="14"/>
  <c r="T67" i="10"/>
  <c r="T66" i="10"/>
  <c r="T65" i="10"/>
  <c r="T64" i="10"/>
  <c r="T63" i="10"/>
  <c r="S62" i="10"/>
  <c r="S58" i="10"/>
  <c r="S56" i="10"/>
  <c r="S55" i="10"/>
  <c r="S54" i="10"/>
  <c r="S53" i="10"/>
  <c r="R52" i="10"/>
  <c r="R51" i="10"/>
  <c r="R50" i="10"/>
  <c r="R49" i="10"/>
  <c r="R46" i="10"/>
  <c r="R45" i="10"/>
  <c r="R44" i="10"/>
  <c r="R43" i="10"/>
  <c r="R42" i="10"/>
  <c r="R41" i="10"/>
  <c r="R40" i="10"/>
  <c r="R39" i="10"/>
  <c r="R38" i="10"/>
  <c r="R35" i="10"/>
  <c r="R30" i="10"/>
  <c r="R29" i="10"/>
  <c r="R28" i="10"/>
  <c r="R27" i="10"/>
  <c r="Q39" i="10"/>
  <c r="Q30" i="10"/>
  <c r="S48" i="20"/>
  <c r="S43" i="20"/>
  <c r="S40" i="20"/>
  <c r="S38" i="20"/>
  <c r="S34" i="20"/>
  <c r="S31" i="20"/>
  <c r="S29" i="20"/>
  <c r="S100" i="16"/>
  <c r="S99" i="16"/>
  <c r="S98" i="16"/>
  <c r="S97" i="16"/>
  <c r="S96" i="16"/>
  <c r="S95" i="16"/>
  <c r="S91" i="16"/>
  <c r="S90" i="16"/>
  <c r="S89" i="16"/>
  <c r="S88" i="16"/>
  <c r="S87" i="16"/>
  <c r="S86" i="16"/>
  <c r="S85" i="16"/>
  <c r="S84" i="16"/>
  <c r="S81" i="16"/>
  <c r="S80" i="16"/>
  <c r="S79" i="16"/>
  <c r="S78" i="16"/>
  <c r="S77" i="16"/>
  <c r="S76" i="16"/>
  <c r="S75" i="16"/>
  <c r="S74" i="16"/>
  <c r="S70" i="16"/>
  <c r="S66" i="16"/>
  <c r="S65" i="16"/>
  <c r="S64" i="16"/>
  <c r="S63" i="16"/>
  <c r="S62" i="16"/>
  <c r="S61" i="16"/>
  <c r="S60" i="16"/>
  <c r="S59" i="16"/>
  <c r="S58" i="16"/>
  <c r="S55" i="16"/>
  <c r="S54" i="16"/>
  <c r="S53" i="16"/>
  <c r="S52" i="16"/>
  <c r="S51" i="16"/>
  <c r="S50" i="16"/>
  <c r="S49" i="16"/>
  <c r="S48" i="16"/>
  <c r="S47" i="16"/>
  <c r="S46" i="16"/>
  <c r="S45" i="16"/>
  <c r="S44" i="16"/>
  <c r="S41" i="16"/>
  <c r="S39" i="16"/>
  <c r="S38" i="16"/>
  <c r="S37" i="16"/>
  <c r="S36" i="16"/>
  <c r="S35" i="16"/>
  <c r="S34" i="16"/>
  <c r="S33" i="16"/>
  <c r="S32" i="16"/>
  <c r="S31" i="16"/>
  <c r="S52" i="14"/>
  <c r="S51" i="14"/>
  <c r="S50" i="14"/>
  <c r="S49" i="14"/>
  <c r="S48" i="14"/>
  <c r="S47" i="14"/>
  <c r="S43" i="14"/>
  <c r="S42" i="14"/>
  <c r="S41" i="14"/>
  <c r="S40" i="14"/>
  <c r="S39" i="14"/>
  <c r="S38" i="14"/>
  <c r="S37" i="14"/>
  <c r="S36" i="14"/>
  <c r="S35" i="14"/>
  <c r="S34" i="14"/>
  <c r="S31" i="14"/>
  <c r="S30" i="14"/>
  <c r="S29" i="14"/>
  <c r="S28" i="14"/>
  <c r="S27" i="14"/>
  <c r="S26" i="14"/>
  <c r="S25" i="14"/>
  <c r="S24" i="14"/>
  <c r="S67" i="10"/>
  <c r="S66" i="10"/>
  <c r="S65" i="10"/>
  <c r="S64" i="10"/>
  <c r="S63" i="10"/>
  <c r="R62" i="10"/>
  <c r="R58" i="10"/>
  <c r="R56" i="10"/>
  <c r="R55" i="10"/>
  <c r="R54" i="10"/>
  <c r="Q53" i="10"/>
  <c r="Q52" i="10"/>
  <c r="Q51" i="10"/>
  <c r="Q50" i="10"/>
  <c r="Q49" i="10"/>
  <c r="Q46" i="10"/>
  <c r="Q45" i="10"/>
  <c r="Q44" i="10"/>
  <c r="Q43" i="10"/>
  <c r="Q42" i="10"/>
  <c r="Q41" i="10"/>
  <c r="Q38" i="10"/>
  <c r="Q28" i="10"/>
  <c r="P98" i="16"/>
  <c r="P91" i="16"/>
  <c r="P87" i="16"/>
  <c r="P81" i="16"/>
  <c r="P77" i="16"/>
  <c r="P70" i="16"/>
  <c r="P63" i="16"/>
  <c r="P59" i="16"/>
  <c r="P52" i="16"/>
  <c r="P48" i="16"/>
  <c r="P97" i="16"/>
  <c r="P90" i="16"/>
  <c r="P86" i="16"/>
  <c r="P80" i="16"/>
  <c r="P76" i="16"/>
  <c r="P66" i="16"/>
  <c r="P62" i="16"/>
  <c r="P58" i="16"/>
  <c r="P51" i="16"/>
  <c r="P47" i="16"/>
  <c r="P100" i="16"/>
  <c r="P96" i="16"/>
  <c r="P89" i="16"/>
  <c r="P85" i="16"/>
  <c r="P79" i="16"/>
  <c r="P75" i="16"/>
  <c r="P65" i="16"/>
  <c r="P61" i="16"/>
  <c r="P54" i="16"/>
  <c r="P50" i="16"/>
  <c r="P46" i="16"/>
  <c r="P88" i="16"/>
  <c r="P64" i="16"/>
  <c r="P41" i="16"/>
  <c r="P36" i="16"/>
  <c r="P32" i="16"/>
  <c r="P66" i="20"/>
  <c r="P59" i="20"/>
  <c r="P54" i="20"/>
  <c r="P49" i="20"/>
  <c r="P43" i="20"/>
  <c r="P38" i="20"/>
  <c r="P31" i="20"/>
  <c r="P53" i="19"/>
  <c r="P49" i="19"/>
  <c r="P40" i="19"/>
  <c r="P36" i="19"/>
  <c r="P84" i="16"/>
  <c r="P60" i="16"/>
  <c r="P39" i="16"/>
  <c r="P35" i="16"/>
  <c r="P31" i="16"/>
  <c r="P65" i="20"/>
  <c r="P57" i="20"/>
  <c r="P48" i="20"/>
  <c r="P41" i="20"/>
  <c r="P37" i="20"/>
  <c r="P30" i="20"/>
  <c r="P52" i="19"/>
  <c r="P48" i="19"/>
  <c r="P99" i="16"/>
  <c r="P78" i="16"/>
  <c r="P53" i="16"/>
  <c r="P45" i="16"/>
  <c r="P38" i="16"/>
  <c r="P34" i="16"/>
  <c r="P68" i="20"/>
  <c r="P64" i="20"/>
  <c r="P56" i="20"/>
  <c r="P51" i="20"/>
  <c r="P47" i="20"/>
  <c r="P40" i="20"/>
  <c r="P34" i="20"/>
  <c r="P29" i="20"/>
  <c r="P51" i="19"/>
  <c r="P33" i="16"/>
  <c r="P50" i="20"/>
  <c r="P28" i="20"/>
  <c r="P39" i="19"/>
  <c r="P38" i="19"/>
  <c r="P37" i="19"/>
  <c r="P29" i="19"/>
  <c r="P82" i="18"/>
  <c r="P76" i="18"/>
  <c r="P72" i="18"/>
  <c r="P68" i="18"/>
  <c r="P64" i="18"/>
  <c r="P58" i="18"/>
  <c r="P53" i="18"/>
  <c r="P49" i="18"/>
  <c r="P43" i="18"/>
  <c r="P39" i="18"/>
  <c r="P33" i="18"/>
  <c r="P95" i="16"/>
  <c r="P67" i="20"/>
  <c r="P46" i="20"/>
  <c r="P50" i="19"/>
  <c r="P27" i="19"/>
  <c r="P85" i="18"/>
  <c r="P81" i="18"/>
  <c r="P75" i="18"/>
  <c r="P71" i="18"/>
  <c r="P67" i="18"/>
  <c r="P63" i="18"/>
  <c r="P56" i="18"/>
  <c r="P52" i="18"/>
  <c r="P48" i="18"/>
  <c r="P42" i="18"/>
  <c r="P74" i="16"/>
  <c r="P44" i="16"/>
  <c r="P63" i="20"/>
  <c r="P39" i="20"/>
  <c r="P26" i="19"/>
  <c r="P84" i="18"/>
  <c r="P80" i="18"/>
  <c r="P74" i="18"/>
  <c r="P70" i="18"/>
  <c r="P66" i="18"/>
  <c r="P62" i="18"/>
  <c r="P55" i="18"/>
  <c r="P51" i="18"/>
  <c r="P47" i="18"/>
  <c r="P41" i="18"/>
  <c r="P49" i="16"/>
  <c r="P32" i="20"/>
  <c r="P41" i="19"/>
  <c r="P32" i="19"/>
  <c r="P73" i="18"/>
  <c r="P54" i="18"/>
  <c r="P29" i="18"/>
  <c r="P59" i="17"/>
  <c r="P49" i="17"/>
  <c r="P39" i="17"/>
  <c r="P35" i="17"/>
  <c r="P28" i="17"/>
  <c r="P66" i="10"/>
  <c r="P62" i="10"/>
  <c r="P54" i="10"/>
  <c r="P50" i="10"/>
  <c r="P44" i="10"/>
  <c r="P40" i="10"/>
  <c r="P30" i="10"/>
  <c r="P26" i="10"/>
  <c r="P72" i="1"/>
  <c r="P65" i="1"/>
  <c r="P59" i="1"/>
  <c r="P55" i="1"/>
  <c r="P49" i="1"/>
  <c r="P45" i="1"/>
  <c r="P41" i="1"/>
  <c r="P29" i="1"/>
  <c r="P56" i="21"/>
  <c r="P49" i="21"/>
  <c r="P45" i="21"/>
  <c r="P35" i="19"/>
  <c r="P25" i="19"/>
  <c r="P69" i="18"/>
  <c r="P50" i="18"/>
  <c r="P38" i="18"/>
  <c r="P37" i="18"/>
  <c r="P36" i="18"/>
  <c r="P32" i="18"/>
  <c r="P28" i="18"/>
  <c r="P58" i="17"/>
  <c r="P52" i="17"/>
  <c r="P48" i="17"/>
  <c r="P42" i="17"/>
  <c r="P38" i="17"/>
  <c r="P34" i="17"/>
  <c r="P27" i="17"/>
  <c r="P65" i="10"/>
  <c r="P58" i="10"/>
  <c r="P53" i="10"/>
  <c r="P49" i="10"/>
  <c r="P43" i="10"/>
  <c r="P39" i="10"/>
  <c r="P29" i="10"/>
  <c r="P75" i="1"/>
  <c r="P71" i="1"/>
  <c r="P64" i="1"/>
  <c r="P58" i="1"/>
  <c r="P54" i="1"/>
  <c r="P48" i="1"/>
  <c r="P44" i="1"/>
  <c r="P40" i="1"/>
  <c r="P32" i="1"/>
  <c r="P28" i="1"/>
  <c r="P55" i="21"/>
  <c r="P48" i="21"/>
  <c r="P37" i="16"/>
  <c r="P34" i="19"/>
  <c r="P83" i="18"/>
  <c r="P65" i="18"/>
  <c r="P44" i="18"/>
  <c r="P31" i="18"/>
  <c r="P61" i="17"/>
  <c r="P57" i="17"/>
  <c r="P51" i="17"/>
  <c r="P47" i="17"/>
  <c r="P41" i="17"/>
  <c r="P37" i="17"/>
  <c r="P31" i="17"/>
  <c r="P26" i="17"/>
  <c r="P64" i="10"/>
  <c r="P56" i="10"/>
  <c r="P52" i="10"/>
  <c r="P46" i="10"/>
  <c r="P42" i="10"/>
  <c r="P38" i="10"/>
  <c r="P28" i="10"/>
  <c r="P74" i="1"/>
  <c r="P70" i="1"/>
  <c r="P63" i="1"/>
  <c r="P57" i="1"/>
  <c r="P53" i="1"/>
  <c r="P47" i="1"/>
  <c r="P43" i="1"/>
  <c r="P39" i="1"/>
  <c r="P31" i="1"/>
  <c r="P58" i="21"/>
  <c r="P54" i="21"/>
  <c r="P47" i="21"/>
  <c r="P43" i="21"/>
  <c r="P40" i="18"/>
  <c r="P30" i="18"/>
  <c r="P46" i="17"/>
  <c r="P67" i="10"/>
  <c r="P45" i="10"/>
  <c r="P73" i="1"/>
  <c r="P50" i="1"/>
  <c r="P30" i="1"/>
  <c r="P46" i="21"/>
  <c r="P31" i="21"/>
  <c r="P27" i="21"/>
  <c r="P72" i="8"/>
  <c r="P68" i="8"/>
  <c r="P58" i="8"/>
  <c r="P49" i="8"/>
  <c r="P44" i="8"/>
  <c r="P60" i="17"/>
  <c r="P40" i="17"/>
  <c r="P63" i="10"/>
  <c r="P41" i="10"/>
  <c r="P66" i="1"/>
  <c r="P46" i="1"/>
  <c r="P57" i="21"/>
  <c r="P44" i="21"/>
  <c r="P41" i="21"/>
  <c r="P34" i="21"/>
  <c r="P30" i="21"/>
  <c r="P26" i="21"/>
  <c r="P71" i="8"/>
  <c r="P67" i="8"/>
  <c r="P57" i="8"/>
  <c r="P52" i="8"/>
  <c r="P48" i="8"/>
  <c r="P43" i="8"/>
  <c r="P55" i="20"/>
  <c r="P33" i="19"/>
  <c r="P56" i="17"/>
  <c r="P36" i="17"/>
  <c r="P55" i="10"/>
  <c r="P35" i="10"/>
  <c r="P62" i="1"/>
  <c r="P42" i="1"/>
  <c r="P53" i="21"/>
  <c r="P42" i="21"/>
  <c r="P40" i="21"/>
  <c r="P33" i="21"/>
  <c r="P29" i="21"/>
  <c r="P25" i="21"/>
  <c r="P70" i="8"/>
  <c r="P63" i="8"/>
  <c r="P56" i="8"/>
  <c r="P51" i="8"/>
  <c r="P61" i="18"/>
  <c r="P50" i="17"/>
  <c r="P29" i="17"/>
  <c r="P51" i="10"/>
  <c r="P27" i="10"/>
  <c r="P56" i="1"/>
  <c r="P38" i="1"/>
  <c r="P39" i="21"/>
  <c r="P32" i="21"/>
  <c r="P28" i="21"/>
  <c r="P24" i="21"/>
  <c r="P69" i="8"/>
  <c r="P59" i="8"/>
  <c r="P55" i="8"/>
  <c r="P50" i="8"/>
  <c r="P39" i="8"/>
  <c r="P34" i="8"/>
  <c r="P30" i="8"/>
  <c r="P55" i="12"/>
  <c r="P51" i="12"/>
  <c r="P44" i="12"/>
  <c r="P40" i="12"/>
  <c r="P36" i="12"/>
  <c r="P29" i="12"/>
  <c r="P25" i="12"/>
  <c r="P24" i="12"/>
  <c r="P45" i="8"/>
  <c r="P38" i="8"/>
  <c r="P33" i="8"/>
  <c r="P29" i="8"/>
  <c r="P54" i="12"/>
  <c r="P50" i="12"/>
  <c r="P43" i="12"/>
  <c r="P39" i="12"/>
  <c r="P35" i="12"/>
  <c r="P28" i="12"/>
  <c r="P42" i="8"/>
  <c r="P41" i="8"/>
  <c r="P32" i="8"/>
  <c r="P28" i="8"/>
  <c r="P53" i="12"/>
  <c r="P49" i="12"/>
  <c r="P42" i="12"/>
  <c r="P38" i="12"/>
  <c r="P31" i="12"/>
  <c r="P27" i="12"/>
  <c r="P40" i="8"/>
  <c r="P35" i="8"/>
  <c r="P31" i="8"/>
  <c r="P56" i="12"/>
  <c r="P52" i="12"/>
  <c r="P45" i="12"/>
  <c r="P41" i="12"/>
  <c r="P37" i="12"/>
  <c r="P30" i="12"/>
  <c r="P26" i="12"/>
  <c r="H7" i="13"/>
  <c r="I3" i="8"/>
  <c r="I3" i="12"/>
  <c r="C19" i="13"/>
  <c r="C5" i="13"/>
  <c r="C4" i="14"/>
  <c r="C3" i="13"/>
  <c r="C7" i="13"/>
  <c r="I7" i="13"/>
  <c r="F7" i="13"/>
  <c r="J7" i="13"/>
  <c r="L7" i="13"/>
  <c r="G7" i="13"/>
  <c r="K7" i="13"/>
  <c r="J18" i="32"/>
  <c r="J7" i="32"/>
  <c r="M18" i="32"/>
  <c r="M7" i="32"/>
  <c r="M6" i="32"/>
  <c r="J6" i="32"/>
  <c r="G667" i="63" l="1"/>
  <c r="G666" i="63"/>
  <c r="I666" i="63" s="1"/>
  <c r="G668" i="63"/>
  <c r="I668" i="63" s="1"/>
  <c r="G662" i="63"/>
  <c r="G661" i="63"/>
  <c r="G660" i="63"/>
  <c r="I660" i="63" s="1"/>
  <c r="G663" i="63"/>
  <c r="I663" i="63" s="1"/>
  <c r="G664" i="63"/>
  <c r="I664" i="63" s="1"/>
  <c r="G665" i="63"/>
  <c r="I665" i="63" s="1"/>
  <c r="G52" i="14"/>
  <c r="G51" i="14"/>
  <c r="G50" i="14"/>
  <c r="G48" i="14"/>
  <c r="G47" i="14"/>
  <c r="G43" i="14"/>
  <c r="G42" i="14"/>
  <c r="G41" i="14"/>
  <c r="G40" i="14"/>
  <c r="G39" i="14"/>
  <c r="G38" i="14"/>
  <c r="G37" i="14"/>
  <c r="G36" i="14"/>
  <c r="G35" i="14"/>
  <c r="G34" i="14"/>
  <c r="G31" i="14"/>
  <c r="G30" i="14"/>
  <c r="G29" i="14"/>
  <c r="G28" i="14"/>
  <c r="G27" i="14"/>
  <c r="G26" i="14"/>
  <c r="G25" i="14"/>
  <c r="G100" i="16"/>
  <c r="G99" i="16"/>
  <c r="G98" i="16"/>
  <c r="G97" i="16"/>
  <c r="G96" i="16"/>
  <c r="G95" i="16"/>
  <c r="G79" i="16"/>
  <c r="G78" i="16"/>
  <c r="G77" i="16"/>
  <c r="G76" i="16"/>
  <c r="G75" i="16"/>
  <c r="G62" i="16"/>
  <c r="G61" i="16"/>
  <c r="G60" i="16"/>
  <c r="G59" i="16"/>
  <c r="G46" i="16"/>
  <c r="G45" i="16"/>
  <c r="G44" i="16"/>
  <c r="G39" i="16"/>
  <c r="G38" i="16"/>
  <c r="G37" i="16"/>
  <c r="G36" i="16"/>
  <c r="G35" i="16"/>
  <c r="G34" i="16"/>
  <c r="G33" i="16"/>
  <c r="G32" i="16"/>
  <c r="G68" i="20"/>
  <c r="G67" i="20"/>
  <c r="G66" i="20"/>
  <c r="G65" i="20"/>
  <c r="G64" i="20"/>
  <c r="G63" i="20"/>
  <c r="G59" i="20"/>
  <c r="G57" i="20"/>
  <c r="G56" i="20"/>
  <c r="G55" i="20"/>
  <c r="G54" i="20"/>
  <c r="G51" i="20"/>
  <c r="G50" i="20"/>
  <c r="G49" i="20"/>
  <c r="G48" i="20"/>
  <c r="G47" i="20"/>
  <c r="G46" i="20"/>
  <c r="G43" i="20"/>
  <c r="G41" i="20"/>
  <c r="G40" i="20"/>
  <c r="G39" i="20"/>
  <c r="G38" i="20"/>
  <c r="G37" i="20"/>
  <c r="G34" i="20"/>
  <c r="G32" i="20"/>
  <c r="G31" i="20"/>
  <c r="G30" i="20"/>
  <c r="G29" i="20"/>
  <c r="G53" i="19"/>
  <c r="G52" i="19"/>
  <c r="G51" i="19"/>
  <c r="G50" i="19"/>
  <c r="G49" i="19"/>
  <c r="G48" i="19"/>
  <c r="G44" i="19"/>
  <c r="G41" i="19"/>
  <c r="G40" i="19"/>
  <c r="G39" i="19"/>
  <c r="G38" i="19"/>
  <c r="G37" i="19"/>
  <c r="G36" i="19"/>
  <c r="G35" i="19"/>
  <c r="G34" i="19"/>
  <c r="G33" i="19"/>
  <c r="G32" i="19"/>
  <c r="G29" i="19"/>
  <c r="G27" i="19"/>
  <c r="G26" i="19"/>
  <c r="G25" i="19"/>
  <c r="G85" i="18"/>
  <c r="G84" i="18"/>
  <c r="G83" i="18"/>
  <c r="G82" i="18"/>
  <c r="G81" i="18"/>
  <c r="G80" i="18"/>
  <c r="G56" i="18"/>
  <c r="G55" i="18"/>
  <c r="G54" i="18"/>
  <c r="G53" i="18"/>
  <c r="G52" i="18"/>
  <c r="G51" i="18"/>
  <c r="G50" i="18"/>
  <c r="G49" i="18"/>
  <c r="G48" i="18"/>
  <c r="G47" i="18"/>
  <c r="G44" i="18"/>
  <c r="G43" i="18"/>
  <c r="G42" i="18"/>
  <c r="G41" i="18"/>
  <c r="G40" i="18"/>
  <c r="G39" i="18"/>
  <c r="G38" i="18"/>
  <c r="G37" i="18"/>
  <c r="G36" i="18"/>
  <c r="G33" i="18"/>
  <c r="G32" i="18"/>
  <c r="G31" i="18"/>
  <c r="G30" i="18"/>
  <c r="G29" i="18"/>
  <c r="G61" i="17"/>
  <c r="G60" i="17"/>
  <c r="G59" i="17"/>
  <c r="G58" i="17"/>
  <c r="G57" i="17"/>
  <c r="G56" i="17"/>
  <c r="G52" i="17"/>
  <c r="G51" i="17"/>
  <c r="G50" i="17"/>
  <c r="G49" i="17"/>
  <c r="G48" i="17"/>
  <c r="G47" i="17"/>
  <c r="G46" i="17"/>
  <c r="G42" i="17"/>
  <c r="G41" i="17"/>
  <c r="G40" i="17"/>
  <c r="G39" i="17"/>
  <c r="G38" i="17"/>
  <c r="G37" i="17"/>
  <c r="G36" i="17"/>
  <c r="G35" i="17"/>
  <c r="G34" i="17"/>
  <c r="G29" i="17"/>
  <c r="G28" i="17"/>
  <c r="G27" i="17"/>
  <c r="G58" i="21"/>
  <c r="G57" i="21"/>
  <c r="G56" i="21"/>
  <c r="G55" i="21"/>
  <c r="G54" i="21"/>
  <c r="G53" i="21"/>
  <c r="G49" i="21"/>
  <c r="G48" i="21"/>
  <c r="G47" i="21"/>
  <c r="G46" i="21"/>
  <c r="G45" i="21"/>
  <c r="G44" i="21"/>
  <c r="G43" i="21"/>
  <c r="G42" i="21"/>
  <c r="G41" i="21"/>
  <c r="G40" i="21"/>
  <c r="G39" i="21"/>
  <c r="G36" i="21"/>
  <c r="G34" i="21"/>
  <c r="G33" i="21"/>
  <c r="G32" i="21"/>
  <c r="G31" i="21"/>
  <c r="G30" i="21"/>
  <c r="G29" i="21"/>
  <c r="G28" i="21"/>
  <c r="G27" i="21"/>
  <c r="G26" i="21"/>
  <c r="G25" i="21"/>
  <c r="G67" i="10"/>
  <c r="G66" i="10"/>
  <c r="G65" i="10"/>
  <c r="G64" i="10"/>
  <c r="G63" i="10"/>
  <c r="G62" i="10"/>
  <c r="G45" i="10"/>
  <c r="G44" i="10"/>
  <c r="G43" i="10"/>
  <c r="G42" i="10"/>
  <c r="G41" i="10"/>
  <c r="G40" i="10"/>
  <c r="G39" i="10"/>
  <c r="G38" i="10"/>
  <c r="G35" i="10"/>
  <c r="G30" i="10"/>
  <c r="G29" i="10"/>
  <c r="G28" i="10"/>
  <c r="G27" i="10"/>
  <c r="G72" i="8"/>
  <c r="G71" i="8"/>
  <c r="G70" i="8"/>
  <c r="G69" i="8"/>
  <c r="G68" i="8"/>
  <c r="G67" i="8"/>
  <c r="G63" i="8"/>
  <c r="G59" i="8"/>
  <c r="G58" i="8"/>
  <c r="G57" i="8"/>
  <c r="G56" i="8"/>
  <c r="G55" i="8"/>
  <c r="G52" i="8"/>
  <c r="G51" i="8"/>
  <c r="G50" i="8"/>
  <c r="G49" i="8"/>
  <c r="G48" i="8"/>
  <c r="G43" i="8"/>
  <c r="G42" i="8"/>
  <c r="G41" i="8"/>
  <c r="G40" i="8"/>
  <c r="G39" i="8"/>
  <c r="G38" i="8"/>
  <c r="G33" i="8"/>
  <c r="G32" i="8"/>
  <c r="G31" i="8"/>
  <c r="G30" i="8"/>
  <c r="G29" i="8"/>
  <c r="G24" i="14"/>
  <c r="G31" i="16"/>
  <c r="G28" i="20"/>
  <c r="G24" i="19"/>
  <c r="G28" i="18"/>
  <c r="G26" i="17"/>
  <c r="G24" i="21"/>
  <c r="G26" i="10"/>
  <c r="G28" i="8"/>
  <c r="F33" i="6"/>
  <c r="J30" i="6"/>
  <c r="F30" i="6"/>
  <c r="F31" i="6"/>
  <c r="F34" i="6"/>
  <c r="G35" i="1" l="1"/>
  <c r="G32" i="1"/>
  <c r="G31" i="1"/>
  <c r="G30" i="1"/>
  <c r="G29" i="1"/>
  <c r="G28" i="1"/>
  <c r="G58" i="1"/>
  <c r="G57" i="1"/>
  <c r="G56" i="1"/>
  <c r="G55" i="1"/>
  <c r="G54" i="1"/>
  <c r="G53" i="1"/>
  <c r="G59" i="1"/>
  <c r="I234" i="5" l="1"/>
  <c r="I232" i="5"/>
  <c r="I236" i="5"/>
  <c r="I231" i="5"/>
  <c r="I235" i="5"/>
  <c r="I233" i="5"/>
  <c r="G652" i="63" l="1"/>
  <c r="G656" i="63"/>
  <c r="G658" i="63"/>
  <c r="I658" i="63" s="1"/>
  <c r="G659" i="63"/>
  <c r="I659" i="63" s="1"/>
  <c r="G653" i="63"/>
  <c r="I653" i="63" s="1"/>
  <c r="G654" i="63"/>
  <c r="I654" i="63" s="1"/>
  <c r="G655" i="63"/>
  <c r="I655" i="63" s="1"/>
  <c r="G657" i="63"/>
  <c r="I657" i="63" s="1"/>
  <c r="G639" i="63"/>
  <c r="G638" i="63"/>
  <c r="I638" i="63" s="1"/>
  <c r="G640" i="63"/>
  <c r="I640" i="63" s="1"/>
  <c r="G645" i="63"/>
  <c r="G648" i="63"/>
  <c r="G646" i="63"/>
  <c r="I646" i="63" s="1"/>
  <c r="G649" i="63"/>
  <c r="I649" i="63" s="1"/>
  <c r="G650" i="63"/>
  <c r="I650" i="63" s="1"/>
  <c r="G651" i="63"/>
  <c r="I651" i="63" s="1"/>
  <c r="G647" i="63"/>
  <c r="G644" i="63"/>
  <c r="I644" i="63" s="1"/>
  <c r="G626" i="63"/>
  <c r="G624" i="63"/>
  <c r="G623" i="63"/>
  <c r="I623" i="63" s="1"/>
  <c r="G627" i="63"/>
  <c r="I627" i="63" s="1"/>
  <c r="G625" i="63"/>
  <c r="G628" i="63"/>
  <c r="I628" i="63" s="1"/>
  <c r="G629" i="63"/>
  <c r="I629" i="63" s="1"/>
  <c r="G630" i="63"/>
  <c r="I630" i="63" s="1"/>
  <c r="G632" i="63"/>
  <c r="G633" i="63"/>
  <c r="G634" i="63"/>
  <c r="I634" i="63" s="1"/>
  <c r="G635" i="63"/>
  <c r="I635" i="63" s="1"/>
  <c r="G636" i="63"/>
  <c r="I636" i="63" s="1"/>
  <c r="G637" i="63"/>
  <c r="I637" i="63" s="1"/>
  <c r="G631" i="63"/>
  <c r="I631" i="63" s="1"/>
  <c r="G641" i="63"/>
  <c r="G643" i="63"/>
  <c r="G642" i="63"/>
  <c r="I642" i="63" s="1"/>
  <c r="E498" i="60"/>
  <c r="G498" i="60" s="1"/>
  <c r="E497" i="60"/>
  <c r="G497" i="60" s="1"/>
  <c r="E496" i="60"/>
  <c r="G496" i="60" s="1"/>
  <c r="E493" i="60"/>
  <c r="G493" i="60" s="1"/>
  <c r="E492" i="60"/>
  <c r="G492" i="60" s="1"/>
  <c r="E503" i="60"/>
  <c r="G503" i="60" s="1"/>
  <c r="E504" i="60"/>
  <c r="G504" i="60" s="1"/>
  <c r="E502" i="60"/>
  <c r="G502" i="60" s="1"/>
  <c r="E500" i="60"/>
  <c r="G500" i="60" s="1"/>
  <c r="E501" i="60"/>
  <c r="G501" i="60" s="1"/>
  <c r="E499" i="60"/>
  <c r="G499" i="60" s="1"/>
  <c r="E494" i="60"/>
  <c r="G494" i="60" s="1"/>
  <c r="E495" i="60"/>
  <c r="G495" i="60" s="1"/>
  <c r="D39" i="6"/>
  <c r="C13" i="12"/>
  <c r="F7" i="12"/>
  <c r="F9" i="12"/>
  <c r="F7" i="1"/>
  <c r="F9" i="1"/>
  <c r="F8" i="1"/>
  <c r="F30" i="1"/>
  <c r="F50" i="14"/>
  <c r="F43" i="14"/>
  <c r="F39" i="14"/>
  <c r="F35" i="14"/>
  <c r="E32" i="14"/>
  <c r="F28" i="14"/>
  <c r="F9" i="14"/>
  <c r="F68" i="20"/>
  <c r="F64" i="20"/>
  <c r="E60" i="20"/>
  <c r="F55" i="20"/>
  <c r="E52" i="20"/>
  <c r="F48" i="20"/>
  <c r="F40" i="20"/>
  <c r="F32" i="20"/>
  <c r="F10" i="20"/>
  <c r="C6" i="20"/>
  <c r="F53" i="19"/>
  <c r="F49" i="19"/>
  <c r="E45" i="19"/>
  <c r="F44" i="19"/>
  <c r="F38" i="19"/>
  <c r="F34" i="19"/>
  <c r="F29" i="19"/>
  <c r="F24" i="19"/>
  <c r="C6" i="19"/>
  <c r="F85" i="18"/>
  <c r="F81" i="18"/>
  <c r="E77" i="18"/>
  <c r="F53" i="18"/>
  <c r="F49" i="18"/>
  <c r="F42" i="18"/>
  <c r="F48" i="14"/>
  <c r="E44" i="14"/>
  <c r="F42" i="14"/>
  <c r="F38" i="14"/>
  <c r="F34" i="14"/>
  <c r="F31" i="14"/>
  <c r="F27" i="14"/>
  <c r="F7" i="14"/>
  <c r="F67" i="20"/>
  <c r="F63" i="20"/>
  <c r="F59" i="20"/>
  <c r="F54" i="20"/>
  <c r="F51" i="20"/>
  <c r="F47" i="20"/>
  <c r="E44" i="20"/>
  <c r="F39" i="20"/>
  <c r="F52" i="14"/>
  <c r="F37" i="14"/>
  <c r="F26" i="14"/>
  <c r="C13" i="14"/>
  <c r="F57" i="20"/>
  <c r="F46" i="20"/>
  <c r="F43" i="20"/>
  <c r="F34" i="20"/>
  <c r="C13" i="20"/>
  <c r="F8" i="20"/>
  <c r="F50" i="19"/>
  <c r="F39" i="19"/>
  <c r="F33" i="19"/>
  <c r="C13" i="19"/>
  <c r="C4" i="19"/>
  <c r="F83" i="18"/>
  <c r="F56" i="18"/>
  <c r="F51" i="18"/>
  <c r="E45" i="18"/>
  <c r="F40" i="18"/>
  <c r="F36" i="18"/>
  <c r="F33" i="18"/>
  <c r="F29" i="18"/>
  <c r="E12" i="18"/>
  <c r="F8" i="18"/>
  <c r="C4" i="18"/>
  <c r="F60" i="17"/>
  <c r="F56" i="17"/>
  <c r="F49" i="17"/>
  <c r="F42" i="17"/>
  <c r="F38" i="17"/>
  <c r="F34" i="17"/>
  <c r="F29" i="17"/>
  <c r="F7" i="17"/>
  <c r="F55" i="21"/>
  <c r="F49" i="21"/>
  <c r="F45" i="21"/>
  <c r="F41" i="21"/>
  <c r="F33" i="21"/>
  <c r="F29" i="21"/>
  <c r="F25" i="21"/>
  <c r="E12" i="21"/>
  <c r="F7" i="21"/>
  <c r="F64" i="10"/>
  <c r="F43" i="10"/>
  <c r="F39" i="10"/>
  <c r="E36" i="10"/>
  <c r="F29" i="10"/>
  <c r="F8" i="10"/>
  <c r="F57" i="1"/>
  <c r="F53" i="1"/>
  <c r="F29" i="1"/>
  <c r="F70" i="8"/>
  <c r="F59" i="8"/>
  <c r="F55" i="8"/>
  <c r="F49" i="8"/>
  <c r="E46" i="8"/>
  <c r="F40" i="8"/>
  <c r="F31" i="8"/>
  <c r="F8" i="8"/>
  <c r="C4" i="8"/>
  <c r="C16" i="13"/>
  <c r="C12" i="13"/>
  <c r="F51" i="14"/>
  <c r="F29" i="14"/>
  <c r="E12" i="14"/>
  <c r="C6" i="14"/>
  <c r="F38" i="20"/>
  <c r="E35" i="20"/>
  <c r="F37" i="19"/>
  <c r="F7" i="19"/>
  <c r="F82" i="18"/>
  <c r="F52" i="18"/>
  <c r="F43" i="18"/>
  <c r="F37" i="18"/>
  <c r="F31" i="18"/>
  <c r="C6" i="18"/>
  <c r="F59" i="17"/>
  <c r="E53" i="17"/>
  <c r="F48" i="17"/>
  <c r="F37" i="17"/>
  <c r="E32" i="17"/>
  <c r="E12" i="17"/>
  <c r="F9" i="17"/>
  <c r="C6" i="17"/>
  <c r="F57" i="21"/>
  <c r="E50" i="21"/>
  <c r="F47" i="21"/>
  <c r="F42" i="21"/>
  <c r="F36" i="21"/>
  <c r="F30" i="21"/>
  <c r="F24" i="21"/>
  <c r="F9" i="21"/>
  <c r="C6" i="21"/>
  <c r="F66" i="10"/>
  <c r="E59" i="10"/>
  <c r="F41" i="10"/>
  <c r="F27" i="10"/>
  <c r="F9" i="10"/>
  <c r="F7" i="10"/>
  <c r="F58" i="1"/>
  <c r="F69" i="8"/>
  <c r="F63" i="8"/>
  <c r="F50" i="8"/>
  <c r="F42" i="8"/>
  <c r="E36" i="8"/>
  <c r="F29" i="8"/>
  <c r="F11" i="8"/>
  <c r="C6" i="8"/>
  <c r="C14" i="13"/>
  <c r="H33" i="6"/>
  <c r="H31" i="6"/>
  <c r="F47" i="14"/>
  <c r="F41" i="14"/>
  <c r="F25" i="14"/>
  <c r="F66" i="20"/>
  <c r="F37" i="20"/>
  <c r="F31" i="20"/>
  <c r="F11" i="20"/>
  <c r="F52" i="19"/>
  <c r="F36" i="19"/>
  <c r="F27" i="19"/>
  <c r="F9" i="19"/>
  <c r="F80" i="18"/>
  <c r="F50" i="18"/>
  <c r="F41" i="18"/>
  <c r="F30" i="18"/>
  <c r="F58" i="17"/>
  <c r="F52" i="17"/>
  <c r="F47" i="17"/>
  <c r="F41" i="17"/>
  <c r="F36" i="17"/>
  <c r="F28" i="17"/>
  <c r="C4" i="17"/>
  <c r="F56" i="21"/>
  <c r="F46" i="21"/>
  <c r="F40" i="21"/>
  <c r="F34" i="21"/>
  <c r="F28" i="21"/>
  <c r="C13" i="21"/>
  <c r="C4" i="21"/>
  <c r="F65" i="10"/>
  <c r="F45" i="10"/>
  <c r="F40" i="10"/>
  <c r="F26" i="10"/>
  <c r="C6" i="10"/>
  <c r="F56" i="1"/>
  <c r="E51" i="1"/>
  <c r="F28" i="1"/>
  <c r="F68" i="8"/>
  <c r="F58" i="8"/>
  <c r="E53" i="8"/>
  <c r="F48" i="8"/>
  <c r="F41" i="8"/>
  <c r="C13" i="8"/>
  <c r="C13" i="13"/>
  <c r="E12" i="12"/>
  <c r="D33" i="6"/>
  <c r="D31" i="6"/>
  <c r="E12" i="10"/>
  <c r="F33" i="8"/>
  <c r="C18" i="13"/>
  <c r="F40" i="14"/>
  <c r="F65" i="20"/>
  <c r="F56" i="20"/>
  <c r="F50" i="20"/>
  <c r="F30" i="20"/>
  <c r="F7" i="20"/>
  <c r="F51" i="19"/>
  <c r="F41" i="19"/>
  <c r="F35" i="19"/>
  <c r="F26" i="19"/>
  <c r="F8" i="19"/>
  <c r="F55" i="18"/>
  <c r="F48" i="18"/>
  <c r="F39" i="18"/>
  <c r="E34" i="18"/>
  <c r="F28" i="18"/>
  <c r="F10" i="18"/>
  <c r="F57" i="17"/>
  <c r="F51" i="17"/>
  <c r="F46" i="17"/>
  <c r="F40" i="17"/>
  <c r="F35" i="17"/>
  <c r="F27" i="17"/>
  <c r="F10" i="17"/>
  <c r="F8" i="17"/>
  <c r="F54" i="21"/>
  <c r="F44" i="21"/>
  <c r="F39" i="21"/>
  <c r="F32" i="21"/>
  <c r="F27" i="21"/>
  <c r="F8" i="21"/>
  <c r="F63" i="10"/>
  <c r="F44" i="10"/>
  <c r="F38" i="10"/>
  <c r="F30" i="10"/>
  <c r="F55" i="1"/>
  <c r="E36" i="1"/>
  <c r="F32" i="1"/>
  <c r="C13" i="1"/>
  <c r="F72" i="8"/>
  <c r="F30" i="14"/>
  <c r="F29" i="20"/>
  <c r="F48" i="19"/>
  <c r="E30" i="19"/>
  <c r="F84" i="18"/>
  <c r="F44" i="18"/>
  <c r="F61" i="17"/>
  <c r="F48" i="21"/>
  <c r="F31" i="21"/>
  <c r="F42" i="10"/>
  <c r="F54" i="1"/>
  <c r="C6" i="1"/>
  <c r="F39" i="8"/>
  <c r="F32" i="8"/>
  <c r="C17" i="13"/>
  <c r="F49" i="20"/>
  <c r="E12" i="20"/>
  <c r="F25" i="19"/>
  <c r="F38" i="18"/>
  <c r="C13" i="18"/>
  <c r="E43" i="17"/>
  <c r="F26" i="17"/>
  <c r="F58" i="21"/>
  <c r="F43" i="21"/>
  <c r="F26" i="21"/>
  <c r="F67" i="10"/>
  <c r="F31" i="1"/>
  <c r="F71" i="8"/>
  <c r="E64" i="8"/>
  <c r="F38" i="8"/>
  <c r="F30" i="8"/>
  <c r="F7" i="8"/>
  <c r="C15" i="13"/>
  <c r="D32" i="6"/>
  <c r="F47" i="18"/>
  <c r="F50" i="17"/>
  <c r="E37" i="21"/>
  <c r="F59" i="1"/>
  <c r="F56" i="8"/>
  <c r="F9" i="8"/>
  <c r="C10" i="13"/>
  <c r="C6" i="12"/>
  <c r="D34" i="6"/>
  <c r="H32" i="6"/>
  <c r="F8" i="14"/>
  <c r="F41" i="20"/>
  <c r="F9" i="20"/>
  <c r="F40" i="19"/>
  <c r="E12" i="19"/>
  <c r="F54" i="18"/>
  <c r="F9" i="18"/>
  <c r="F39" i="17"/>
  <c r="C13" i="17"/>
  <c r="F53" i="21"/>
  <c r="F62" i="10"/>
  <c r="F57" i="8"/>
  <c r="F52" i="8"/>
  <c r="F10" i="8"/>
  <c r="C11" i="13"/>
  <c r="H34" i="6"/>
  <c r="H30" i="6"/>
  <c r="F36" i="14"/>
  <c r="C4" i="20"/>
  <c r="F32" i="19"/>
  <c r="F32" i="18"/>
  <c r="F7" i="18"/>
  <c r="F28" i="10"/>
  <c r="F51" i="8"/>
  <c r="D30" i="6"/>
  <c r="E319" i="39" l="1"/>
  <c r="B315" i="58"/>
  <c r="B312" i="58"/>
  <c r="E316" i="39"/>
  <c r="E318" i="39"/>
  <c r="B314" i="58"/>
  <c r="E315" i="39"/>
  <c r="B311" i="58"/>
  <c r="E320" i="39"/>
  <c r="B316" i="58"/>
  <c r="E321" i="39"/>
  <c r="B317" i="58"/>
  <c r="B313" i="58"/>
  <c r="E317" i="39"/>
  <c r="B318" i="58"/>
  <c r="E322" i="39"/>
  <c r="E186" i="39"/>
  <c r="B182" i="58"/>
  <c r="E181" i="39"/>
  <c r="B177" i="58"/>
  <c r="E180" i="39"/>
  <c r="B176" i="58"/>
  <c r="E183" i="39"/>
  <c r="B179" i="58"/>
  <c r="E179" i="39"/>
  <c r="B175" i="58"/>
  <c r="E184" i="39"/>
  <c r="B180" i="58"/>
  <c r="E185" i="39"/>
  <c r="B181" i="58"/>
  <c r="E182" i="39"/>
  <c r="B178" i="58"/>
  <c r="I39" i="6"/>
  <c r="I26" i="6"/>
  <c r="I9" i="6"/>
  <c r="G51" i="1"/>
  <c r="G36" i="1"/>
  <c r="F98" i="16" l="1"/>
  <c r="F78" i="16"/>
  <c r="F97" i="16"/>
  <c r="F95" i="16"/>
  <c r="F32" i="16"/>
  <c r="F10" i="16"/>
  <c r="C14" i="16"/>
  <c r="F9" i="16"/>
  <c r="F44" i="16"/>
  <c r="F60" i="16"/>
  <c r="F45" i="16"/>
  <c r="F96" i="16"/>
  <c r="F46" i="16"/>
  <c r="E42" i="16"/>
  <c r="F11" i="16"/>
  <c r="E56" i="16"/>
  <c r="F76" i="16"/>
  <c r="C6" i="16"/>
  <c r="E71" i="16"/>
  <c r="F31" i="16"/>
  <c r="F38" i="16"/>
  <c r="E92" i="16"/>
  <c r="F75" i="16"/>
  <c r="F36" i="16"/>
  <c r="F34" i="16"/>
  <c r="F37" i="16"/>
  <c r="F79" i="16"/>
  <c r="F100" i="16"/>
  <c r="F62" i="16"/>
  <c r="F77" i="16"/>
  <c r="E13" i="16"/>
  <c r="F35" i="16"/>
  <c r="F61" i="16"/>
  <c r="F33" i="16"/>
  <c r="F39" i="16"/>
  <c r="F59" i="16"/>
  <c r="F7" i="16"/>
  <c r="F8" i="16"/>
  <c r="F99" i="16"/>
  <c r="C4" i="16"/>
  <c r="L226" i="39"/>
  <c r="H373" i="39"/>
  <c r="H223" i="39"/>
  <c r="J370" i="39"/>
  <c r="I189" i="39"/>
  <c r="H311" i="39"/>
  <c r="L306" i="39"/>
  <c r="H408" i="39"/>
  <c r="I358" i="39"/>
  <c r="H18" i="5"/>
  <c r="H225" i="5"/>
  <c r="K261" i="39"/>
  <c r="K393" i="39"/>
  <c r="H336" i="5"/>
  <c r="K459" i="39"/>
  <c r="H370" i="39"/>
  <c r="I240" i="39"/>
  <c r="H304" i="39"/>
  <c r="K403" i="39"/>
  <c r="L369" i="39"/>
  <c r="H423" i="39"/>
  <c r="H450" i="39"/>
  <c r="H308" i="39"/>
  <c r="H288" i="5"/>
  <c r="K300" i="39"/>
  <c r="L117" i="39"/>
  <c r="H170" i="5"/>
  <c r="L429" i="39"/>
  <c r="H279" i="39"/>
  <c r="J275" i="39"/>
  <c r="K455" i="39"/>
  <c r="K378" i="39"/>
  <c r="L341" i="39"/>
  <c r="K217" i="39"/>
  <c r="H233" i="39"/>
  <c r="J350" i="39"/>
  <c r="L93" i="39"/>
  <c r="J387" i="39"/>
  <c r="I403" i="39"/>
  <c r="L104" i="39"/>
  <c r="J425" i="39"/>
  <c r="K106" i="39"/>
  <c r="H317" i="5"/>
  <c r="H307" i="39"/>
  <c r="H348" i="39"/>
  <c r="H215" i="5"/>
  <c r="J371" i="39"/>
  <c r="H338" i="5"/>
  <c r="I277" i="39"/>
  <c r="H345" i="39"/>
  <c r="K349" i="39"/>
  <c r="J280" i="39"/>
  <c r="H132" i="5"/>
  <c r="I365" i="39"/>
  <c r="K216" i="39"/>
  <c r="H17" i="5"/>
  <c r="L394" i="39"/>
  <c r="K201" i="39"/>
  <c r="L288" i="39"/>
  <c r="J403" i="39"/>
  <c r="I447" i="39"/>
  <c r="L299" i="39"/>
  <c r="K396" i="39"/>
  <c r="H250" i="5"/>
  <c r="H130" i="5"/>
  <c r="L116" i="39"/>
  <c r="J338" i="39"/>
  <c r="I340" i="39"/>
  <c r="L419" i="39"/>
  <c r="I417" i="39"/>
  <c r="J102" i="39"/>
  <c r="H286" i="5"/>
  <c r="J273" i="39"/>
  <c r="J221" i="39"/>
  <c r="J264" i="39"/>
  <c r="K332" i="39"/>
  <c r="H365" i="5"/>
  <c r="J405" i="39"/>
  <c r="H169" i="5"/>
  <c r="I425" i="39"/>
  <c r="L428" i="39"/>
  <c r="J243" i="39"/>
  <c r="L91" i="39"/>
  <c r="J422" i="39"/>
  <c r="H141" i="5"/>
  <c r="I238" i="39"/>
  <c r="H139" i="5"/>
  <c r="I225" i="39"/>
  <c r="I258" i="39"/>
  <c r="L452" i="39"/>
  <c r="I427" i="39"/>
  <c r="J346" i="39"/>
  <c r="K194" i="39"/>
  <c r="L108" i="39"/>
  <c r="H100" i="39"/>
  <c r="H391" i="39"/>
  <c r="K327" i="39"/>
  <c r="H283" i="39"/>
  <c r="H433" i="39"/>
  <c r="H90" i="39"/>
  <c r="L403" i="39"/>
  <c r="J96" i="39"/>
  <c r="H402" i="39"/>
  <c r="H194" i="39"/>
  <c r="H246" i="5"/>
  <c r="H158" i="5"/>
  <c r="J354" i="39"/>
  <c r="L272" i="39"/>
  <c r="J441" i="39"/>
  <c r="K308" i="39"/>
  <c r="H203" i="5"/>
  <c r="J415" i="39"/>
  <c r="I248" i="39"/>
  <c r="H93" i="39"/>
  <c r="K380" i="39"/>
  <c r="J109" i="39"/>
  <c r="H362" i="39"/>
  <c r="K190" i="39"/>
  <c r="K210" i="39"/>
  <c r="J388" i="39"/>
  <c r="H398" i="39"/>
  <c r="K337" i="39"/>
  <c r="H227" i="39"/>
  <c r="L430" i="39"/>
  <c r="L406" i="39"/>
  <c r="H182" i="5"/>
  <c r="L440" i="39"/>
  <c r="H256" i="39"/>
  <c r="J336" i="39"/>
  <c r="I262" i="39"/>
  <c r="H252" i="39"/>
  <c r="H332" i="5"/>
  <c r="L211" i="39"/>
  <c r="J98" i="39"/>
  <c r="H406" i="39"/>
  <c r="I364" i="39"/>
  <c r="K379" i="39"/>
  <c r="H466" i="39"/>
  <c r="K440" i="39"/>
  <c r="K448" i="39"/>
  <c r="H190" i="5"/>
  <c r="H149" i="5"/>
  <c r="L402" i="39"/>
  <c r="L421" i="39"/>
  <c r="L262" i="39"/>
  <c r="H148" i="5"/>
  <c r="H108" i="39"/>
  <c r="K229" i="39"/>
  <c r="K346" i="39"/>
  <c r="J192" i="39"/>
  <c r="I292" i="39"/>
  <c r="H198" i="5"/>
  <c r="L237" i="39"/>
  <c r="J340" i="39"/>
  <c r="H420" i="39"/>
  <c r="J294" i="39"/>
  <c r="I411" i="39"/>
  <c r="L192" i="39"/>
  <c r="L293" i="39"/>
  <c r="L254" i="39"/>
  <c r="I102" i="39"/>
  <c r="L266" i="39"/>
  <c r="K256" i="39"/>
  <c r="J369" i="39"/>
  <c r="K432" i="39"/>
  <c r="L219" i="39"/>
  <c r="K439" i="39"/>
  <c r="H333" i="39"/>
  <c r="J230" i="39"/>
  <c r="J454" i="39"/>
  <c r="H294" i="5"/>
  <c r="H330" i="5"/>
  <c r="H415" i="39"/>
  <c r="L205" i="39"/>
  <c r="I228" i="39"/>
  <c r="L359" i="39"/>
  <c r="L354" i="39"/>
  <c r="K118" i="39"/>
  <c r="H177" i="5"/>
  <c r="H387" i="39"/>
  <c r="J231" i="39"/>
  <c r="L105" i="39"/>
  <c r="L218" i="39"/>
  <c r="H320" i="5"/>
  <c r="I402" i="39"/>
  <c r="H324" i="5"/>
  <c r="L96" i="39"/>
  <c r="K204" i="39"/>
  <c r="K388" i="39"/>
  <c r="J417" i="39"/>
  <c r="H282" i="39"/>
  <c r="J420" i="39"/>
  <c r="I347" i="39"/>
  <c r="H425" i="39"/>
  <c r="J428" i="39"/>
  <c r="H241" i="39"/>
  <c r="J276" i="39"/>
  <c r="K462" i="39"/>
  <c r="L366" i="39"/>
  <c r="H309" i="5"/>
  <c r="H337" i="5"/>
  <c r="L246" i="39"/>
  <c r="K344" i="39"/>
  <c r="H269" i="5"/>
  <c r="I270" i="39"/>
  <c r="K241" i="39"/>
  <c r="K99" i="39"/>
  <c r="H349" i="5"/>
  <c r="I433" i="39"/>
  <c r="I195" i="39"/>
  <c r="K107" i="39"/>
  <c r="J291" i="39"/>
  <c r="L271" i="39"/>
  <c r="K206" i="39"/>
  <c r="H200" i="5"/>
  <c r="I300" i="39"/>
  <c r="H154" i="5"/>
  <c r="L463" i="39"/>
  <c r="J382" i="39"/>
  <c r="L208" i="39"/>
  <c r="H447" i="39"/>
  <c r="H196" i="5"/>
  <c r="K303" i="39"/>
  <c r="K91" i="39"/>
  <c r="K292" i="39"/>
  <c r="L451" i="39"/>
  <c r="H209" i="5"/>
  <c r="L404" i="39"/>
  <c r="H224" i="39"/>
  <c r="L345" i="39"/>
  <c r="J337" i="39"/>
  <c r="H111" i="39"/>
  <c r="J465" i="39"/>
  <c r="K333" i="39"/>
  <c r="I112" i="39"/>
  <c r="L378" i="39"/>
  <c r="H164" i="5"/>
  <c r="K281" i="39"/>
  <c r="K272" i="39"/>
  <c r="J246" i="39"/>
  <c r="H338" i="39"/>
  <c r="L100" i="39"/>
  <c r="I394" i="39"/>
  <c r="J398" i="39"/>
  <c r="J466" i="39"/>
  <c r="J239" i="39"/>
  <c r="L426" i="39"/>
  <c r="H210" i="39"/>
  <c r="H107" i="39"/>
  <c r="H19" i="5"/>
  <c r="H400" i="39"/>
  <c r="K401" i="39"/>
  <c r="J423" i="39"/>
  <c r="L343" i="39"/>
  <c r="J393" i="39"/>
  <c r="J282" i="39"/>
  <c r="L236" i="39"/>
  <c r="H319" i="5"/>
  <c r="J112" i="39"/>
  <c r="L303" i="39"/>
  <c r="K285" i="39"/>
  <c r="H441" i="39"/>
  <c r="H358" i="39"/>
  <c r="I229" i="39"/>
  <c r="H258" i="5"/>
  <c r="I467" i="39"/>
  <c r="H291" i="39"/>
  <c r="J461" i="39"/>
  <c r="H347" i="5"/>
  <c r="K221" i="39"/>
  <c r="H340" i="39"/>
  <c r="L269" i="39"/>
  <c r="K266" i="39"/>
  <c r="L389" i="39"/>
  <c r="H281" i="39"/>
  <c r="I302" i="39"/>
  <c r="L358" i="39"/>
  <c r="K386" i="39"/>
  <c r="I246" i="39"/>
  <c r="H29" i="5"/>
  <c r="H144" i="5"/>
  <c r="L417" i="39"/>
  <c r="K341" i="39"/>
  <c r="J456" i="39"/>
  <c r="J290" i="39"/>
  <c r="H216" i="39"/>
  <c r="H273" i="39"/>
  <c r="J268" i="39"/>
  <c r="I324" i="39"/>
  <c r="I89" i="39"/>
  <c r="L431" i="39"/>
  <c r="H205" i="5"/>
  <c r="L113" i="39"/>
  <c r="K354" i="39"/>
  <c r="L202" i="39"/>
  <c r="K363" i="39"/>
  <c r="H14" i="5"/>
  <c r="K461" i="39"/>
  <c r="J335" i="39"/>
  <c r="K392" i="39"/>
  <c r="H106" i="39"/>
  <c r="L374" i="39"/>
  <c r="H363" i="5"/>
  <c r="L286" i="39"/>
  <c r="L408" i="39"/>
  <c r="H152" i="5"/>
  <c r="I352" i="39"/>
  <c r="H455" i="39"/>
  <c r="I332" i="39"/>
  <c r="L410" i="39"/>
  <c r="J331" i="39"/>
  <c r="J402" i="39"/>
  <c r="H135" i="5"/>
  <c r="I247" i="39"/>
  <c r="L465" i="39"/>
  <c r="K389" i="39"/>
  <c r="K438" i="39"/>
  <c r="I193" i="39"/>
  <c r="K287" i="39"/>
  <c r="J429" i="39"/>
  <c r="H352" i="39"/>
  <c r="I235" i="39"/>
  <c r="L441" i="39"/>
  <c r="H347" i="39"/>
  <c r="K263" i="39"/>
  <c r="H448" i="39"/>
  <c r="K434" i="39"/>
  <c r="L281" i="39"/>
  <c r="H314" i="39"/>
  <c r="J451" i="39"/>
  <c r="H244" i="5"/>
  <c r="I334" i="39"/>
  <c r="L453" i="39"/>
  <c r="L221" i="39"/>
  <c r="H21" i="5"/>
  <c r="L298" i="39"/>
  <c r="H6" i="5"/>
  <c r="H222" i="39"/>
  <c r="J241" i="39"/>
  <c r="L277" i="39"/>
  <c r="H297" i="5"/>
  <c r="J424" i="39"/>
  <c r="H262" i="5"/>
  <c r="H460" i="39"/>
  <c r="I215" i="39"/>
  <c r="L207" i="39"/>
  <c r="H202" i="5"/>
  <c r="H247" i="5"/>
  <c r="J208" i="39"/>
  <c r="H13" i="5"/>
  <c r="H198" i="39"/>
  <c r="H305" i="39"/>
  <c r="I111" i="39"/>
  <c r="I203" i="39"/>
  <c r="L203" i="39"/>
  <c r="H291" i="5"/>
  <c r="H268" i="39"/>
  <c r="J339" i="39"/>
  <c r="I388" i="39"/>
  <c r="L89" i="39"/>
  <c r="J375" i="39"/>
  <c r="I333" i="39"/>
  <c r="J453" i="39"/>
  <c r="J262" i="39"/>
  <c r="I202" i="39"/>
  <c r="L289" i="39"/>
  <c r="L248" i="39"/>
  <c r="H392" i="39"/>
  <c r="J311" i="39"/>
  <c r="I286" i="39"/>
  <c r="I327" i="39"/>
  <c r="H187" i="5"/>
  <c r="J302" i="39"/>
  <c r="H101" i="39"/>
  <c r="I95" i="39"/>
  <c r="K254" i="39"/>
  <c r="H188" i="5"/>
  <c r="J187" i="39"/>
  <c r="J360" i="39"/>
  <c r="H146" i="5"/>
  <c r="K369" i="39"/>
  <c r="J306" i="39"/>
  <c r="H224" i="5"/>
  <c r="J357" i="39"/>
  <c r="H375" i="39"/>
  <c r="H104" i="5"/>
  <c r="K269" i="39"/>
  <c r="L191" i="39"/>
  <c r="L466" i="39"/>
  <c r="H217" i="5"/>
  <c r="I440" i="39"/>
  <c r="I101" i="39"/>
  <c r="H368" i="5"/>
  <c r="I386" i="39"/>
  <c r="K367" i="39"/>
  <c r="I263" i="39"/>
  <c r="I236" i="39"/>
  <c r="H110" i="39"/>
  <c r="K294" i="39"/>
  <c r="H366" i="39"/>
  <c r="H184" i="5"/>
  <c r="H301" i="5"/>
  <c r="L301" i="39"/>
  <c r="K325" i="39"/>
  <c r="H127" i="5"/>
  <c r="I213" i="39"/>
  <c r="K447" i="39"/>
  <c r="H168" i="5"/>
  <c r="J345" i="39"/>
  <c r="H218" i="5"/>
  <c r="H206" i="5"/>
  <c r="I219" i="39"/>
  <c r="J326" i="39"/>
  <c r="L88" i="39"/>
  <c r="H103" i="39"/>
  <c r="H393" i="39"/>
  <c r="K119" i="39"/>
  <c r="K437" i="39"/>
  <c r="H435" i="39"/>
  <c r="H367" i="5"/>
  <c r="I309" i="39"/>
  <c r="I104" i="39"/>
  <c r="H362" i="5"/>
  <c r="H183" i="5"/>
  <c r="J443" i="39"/>
  <c r="K115" i="39"/>
  <c r="K352" i="39"/>
  <c r="H242" i="39"/>
  <c r="L400" i="39"/>
  <c r="I115" i="39"/>
  <c r="K381" i="39"/>
  <c r="I88" i="39"/>
  <c r="I271" i="39"/>
  <c r="J87" i="39"/>
  <c r="L350" i="39"/>
  <c r="K212" i="39"/>
  <c r="L259" i="39"/>
  <c r="L372" i="39"/>
  <c r="J293" i="39"/>
  <c r="L405" i="39"/>
  <c r="I359" i="39"/>
  <c r="H430" i="39"/>
  <c r="K293" i="39"/>
  <c r="I283" i="39"/>
  <c r="H414" i="39"/>
  <c r="L291" i="39"/>
  <c r="H112" i="39"/>
  <c r="H396" i="39"/>
  <c r="H372" i="5"/>
  <c r="L407" i="39"/>
  <c r="K361" i="39"/>
  <c r="H300" i="39"/>
  <c r="K442" i="39"/>
  <c r="I339" i="39"/>
  <c r="J226" i="39"/>
  <c r="I97" i="39"/>
  <c r="I335" i="39"/>
  <c r="J215" i="39"/>
  <c r="L370" i="39"/>
  <c r="H454" i="39"/>
  <c r="I105" i="39"/>
  <c r="K328" i="39"/>
  <c r="L197" i="39"/>
  <c r="J225" i="39"/>
  <c r="L232" i="39"/>
  <c r="H94" i="39"/>
  <c r="L353" i="39"/>
  <c r="L409" i="39"/>
  <c r="K93" i="39"/>
  <c r="K309" i="39"/>
  <c r="L415" i="39"/>
  <c r="I344" i="39"/>
  <c r="K251" i="39"/>
  <c r="L413" i="39"/>
  <c r="H239" i="39"/>
  <c r="L436" i="39"/>
  <c r="L209" i="39"/>
  <c r="I414" i="39"/>
  <c r="J296" i="39"/>
  <c r="H341" i="5"/>
  <c r="I355" i="39"/>
  <c r="H306" i="39"/>
  <c r="H344" i="39"/>
  <c r="K235" i="39"/>
  <c r="I98" i="39"/>
  <c r="H297" i="39"/>
  <c r="K353" i="39"/>
  <c r="J229" i="39"/>
  <c r="I412" i="39"/>
  <c r="K372" i="39"/>
  <c r="L458" i="39"/>
  <c r="K227" i="39"/>
  <c r="H163" i="5"/>
  <c r="J117" i="39"/>
  <c r="K262" i="39"/>
  <c r="I93" i="39"/>
  <c r="I280" i="39"/>
  <c r="K338" i="39"/>
  <c r="I357" i="39"/>
  <c r="J278" i="39"/>
  <c r="J458" i="39"/>
  <c r="H326" i="5"/>
  <c r="L222" i="39"/>
  <c r="K225" i="39"/>
  <c r="K314" i="39"/>
  <c r="H364" i="39"/>
  <c r="H285" i="5"/>
  <c r="L455" i="39"/>
  <c r="J392" i="39"/>
  <c r="H142" i="5"/>
  <c r="L397" i="39"/>
  <c r="H372" i="39"/>
  <c r="H296" i="5"/>
  <c r="L333" i="39"/>
  <c r="H179" i="5"/>
  <c r="L284" i="39"/>
  <c r="J362" i="39"/>
  <c r="L355" i="39"/>
  <c r="H269" i="39"/>
  <c r="J256" i="39"/>
  <c r="J364" i="39"/>
  <c r="H308" i="5"/>
  <c r="L273" i="39"/>
  <c r="H238" i="39"/>
  <c r="L326" i="39"/>
  <c r="H266" i="5"/>
  <c r="J304" i="39"/>
  <c r="H240" i="5"/>
  <c r="J204" i="39"/>
  <c r="J114" i="39"/>
  <c r="K360" i="39"/>
  <c r="H369" i="5"/>
  <c r="J351" i="39"/>
  <c r="K421" i="39"/>
  <c r="L356" i="39"/>
  <c r="I466" i="39"/>
  <c r="J308" i="39"/>
  <c r="H426" i="39"/>
  <c r="H253" i="39"/>
  <c r="J269" i="39"/>
  <c r="L365" i="39"/>
  <c r="H175" i="5"/>
  <c r="J236" i="39"/>
  <c r="K208" i="39"/>
  <c r="H270" i="5"/>
  <c r="H289" i="39"/>
  <c r="K336" i="39"/>
  <c r="I413" i="39"/>
  <c r="J407" i="39"/>
  <c r="H365" i="39"/>
  <c r="J435" i="39"/>
  <c r="L201" i="39"/>
  <c r="H4" i="5"/>
  <c r="K120" i="39"/>
  <c r="L194" i="39"/>
  <c r="H95" i="39"/>
  <c r="H263" i="5"/>
  <c r="H303" i="5"/>
  <c r="I420" i="39"/>
  <c r="H290" i="5"/>
  <c r="J254" i="39"/>
  <c r="I217" i="39"/>
  <c r="H390" i="39"/>
  <c r="I231" i="39"/>
  <c r="K408" i="39"/>
  <c r="H333" i="5"/>
  <c r="I404" i="39"/>
  <c r="H382" i="5"/>
  <c r="K417" i="39"/>
  <c r="L187" i="39"/>
  <c r="I362" i="39"/>
  <c r="H359" i="39"/>
  <c r="I194" i="39"/>
  <c r="H151" i="5"/>
  <c r="L393" i="39"/>
  <c r="H434" i="39"/>
  <c r="I305" i="39"/>
  <c r="H220" i="39"/>
  <c r="K203" i="39"/>
  <c r="J333" i="39"/>
  <c r="J328" i="39"/>
  <c r="I460" i="39"/>
  <c r="I207" i="39"/>
  <c r="H196" i="39"/>
  <c r="I267" i="39"/>
  <c r="I401" i="39"/>
  <c r="K302" i="39"/>
  <c r="I381" i="39"/>
  <c r="I239" i="39"/>
  <c r="H325" i="39"/>
  <c r="I306" i="39"/>
  <c r="J404" i="39"/>
  <c r="H186" i="5"/>
  <c r="J120" i="39"/>
  <c r="J200" i="39"/>
  <c r="L351" i="39"/>
  <c r="J259" i="39"/>
  <c r="H273" i="5"/>
  <c r="H115" i="5"/>
  <c r="H150" i="5"/>
  <c r="J107" i="39"/>
  <c r="H356" i="39"/>
  <c r="K253" i="39"/>
  <c r="J418" i="39"/>
  <c r="H276" i="39"/>
  <c r="H248" i="5"/>
  <c r="K286" i="39"/>
  <c r="L309" i="39"/>
  <c r="J86" i="39"/>
  <c r="H108" i="5"/>
  <c r="K291" i="39"/>
  <c r="I116" i="39"/>
  <c r="H349" i="39"/>
  <c r="I276" i="39"/>
  <c r="H328" i="39"/>
  <c r="L255" i="39"/>
  <c r="I345" i="39"/>
  <c r="J258" i="39"/>
  <c r="L215" i="39"/>
  <c r="H270" i="39"/>
  <c r="I331" i="39"/>
  <c r="K431" i="39"/>
  <c r="K92" i="39"/>
  <c r="H240" i="39"/>
  <c r="K195" i="39"/>
  <c r="H228" i="5"/>
  <c r="K89" i="39"/>
  <c r="L302" i="39"/>
  <c r="J394" i="39"/>
  <c r="H379" i="39"/>
  <c r="I384" i="39"/>
  <c r="J450" i="39"/>
  <c r="L111" i="39"/>
  <c r="I341" i="39"/>
  <c r="H449" i="39"/>
  <c r="H353" i="39"/>
  <c r="H312" i="5"/>
  <c r="J374" i="39"/>
  <c r="H225" i="39"/>
  <c r="H278" i="39"/>
  <c r="H301" i="39"/>
  <c r="H218" i="39"/>
  <c r="I371" i="39"/>
  <c r="H294" i="39"/>
  <c r="H343" i="39"/>
  <c r="H36" i="5"/>
  <c r="H329" i="5"/>
  <c r="J366" i="39"/>
  <c r="J108" i="39"/>
  <c r="J452" i="39"/>
  <c r="K237" i="39"/>
  <c r="K299" i="39"/>
  <c r="J205" i="39"/>
  <c r="H157" i="5"/>
  <c r="I256" i="39"/>
  <c r="H35" i="5"/>
  <c r="I457" i="39"/>
  <c r="H264" i="5"/>
  <c r="H20" i="5"/>
  <c r="H166" i="5"/>
  <c r="J190" i="39"/>
  <c r="H407" i="39"/>
  <c r="H371" i="39"/>
  <c r="H257" i="39"/>
  <c r="J358" i="39"/>
  <c r="I441" i="39"/>
  <c r="J217" i="39"/>
  <c r="H102" i="39"/>
  <c r="J359" i="39"/>
  <c r="H314" i="5"/>
  <c r="J188" i="39"/>
  <c r="L296" i="39"/>
  <c r="L282" i="39"/>
  <c r="J118" i="39"/>
  <c r="J324" i="39"/>
  <c r="H232" i="39"/>
  <c r="H208" i="5"/>
  <c r="I342" i="39"/>
  <c r="L252" i="39"/>
  <c r="H197" i="5"/>
  <c r="I87" i="39"/>
  <c r="H457" i="39"/>
  <c r="J195" i="39"/>
  <c r="I430" i="39"/>
  <c r="H153" i="5"/>
  <c r="L457" i="39"/>
  <c r="J191" i="39"/>
  <c r="I259" i="39"/>
  <c r="H334" i="39"/>
  <c r="L324" i="39"/>
  <c r="H360" i="5"/>
  <c r="J224" i="39"/>
  <c r="J255" i="39"/>
  <c r="H162" i="5"/>
  <c r="L304" i="39"/>
  <c r="K373" i="39"/>
  <c r="J101" i="39"/>
  <c r="H243" i="5"/>
  <c r="I363" i="39"/>
  <c r="H331" i="39"/>
  <c r="H376" i="5"/>
  <c r="I395" i="39"/>
  <c r="J342" i="39"/>
  <c r="J307" i="39"/>
  <c r="I91" i="39"/>
  <c r="I366" i="39"/>
  <c r="H128" i="5"/>
  <c r="H451" i="39"/>
  <c r="I260" i="39"/>
  <c r="I346" i="39"/>
  <c r="L103" i="39"/>
  <c r="L245" i="39"/>
  <c r="H277" i="39"/>
  <c r="H212" i="5"/>
  <c r="I374" i="39"/>
  <c r="J305" i="39"/>
  <c r="I446" i="39"/>
  <c r="L308" i="39"/>
  <c r="I278" i="39"/>
  <c r="K226" i="39"/>
  <c r="H298" i="39"/>
  <c r="K339" i="39"/>
  <c r="J298" i="39"/>
  <c r="I456" i="39"/>
  <c r="L285" i="39"/>
  <c r="K231" i="39"/>
  <c r="K284" i="39"/>
  <c r="J247" i="39"/>
  <c r="K390" i="39"/>
  <c r="J88" i="39"/>
  <c r="H315" i="5"/>
  <c r="I379" i="39"/>
  <c r="H34" i="5"/>
  <c r="J219" i="39"/>
  <c r="L240" i="39"/>
  <c r="J212" i="39"/>
  <c r="K430" i="39"/>
  <c r="H357" i="39"/>
  <c r="H284" i="39"/>
  <c r="J283" i="39"/>
  <c r="L90" i="39"/>
  <c r="H96" i="39"/>
  <c r="K359" i="39"/>
  <c r="H292" i="5"/>
  <c r="J249" i="39"/>
  <c r="K276" i="39"/>
  <c r="K112" i="39"/>
  <c r="K218" i="39"/>
  <c r="J211" i="39"/>
  <c r="K465" i="39"/>
  <c r="K90" i="39"/>
  <c r="K228" i="39"/>
  <c r="I390" i="39"/>
  <c r="J434" i="39"/>
  <c r="K452" i="39"/>
  <c r="K117" i="39"/>
  <c r="J330" i="39"/>
  <c r="H384" i="39"/>
  <c r="H234" i="39"/>
  <c r="L418" i="39"/>
  <c r="H389" i="39"/>
  <c r="H267" i="5"/>
  <c r="L344" i="39"/>
  <c r="L212" i="39"/>
  <c r="H261" i="5"/>
  <c r="H97" i="39"/>
  <c r="H262" i="39"/>
  <c r="H103" i="5"/>
  <c r="H404" i="39"/>
  <c r="K376" i="39"/>
  <c r="H260" i="39"/>
  <c r="H307" i="5"/>
  <c r="I220" i="39"/>
  <c r="H255" i="5"/>
  <c r="L251" i="39"/>
  <c r="H191" i="5"/>
  <c r="J284" i="39"/>
  <c r="K240" i="39"/>
  <c r="H336" i="39"/>
  <c r="L225" i="39"/>
  <c r="H8" i="5"/>
  <c r="L86" i="39"/>
  <c r="K305" i="39"/>
  <c r="H280" i="5"/>
  <c r="K350" i="39"/>
  <c r="I368" i="39"/>
  <c r="I391" i="39"/>
  <c r="L460" i="39"/>
  <c r="H245" i="39"/>
  <c r="J267" i="39"/>
  <c r="K252" i="39"/>
  <c r="K463" i="39"/>
  <c r="J431" i="39"/>
  <c r="H463" i="39"/>
  <c r="H277" i="5"/>
  <c r="L106" i="39"/>
  <c r="L258" i="39"/>
  <c r="H410" i="39"/>
  <c r="I106" i="39"/>
  <c r="H245" i="5"/>
  <c r="H266" i="39"/>
  <c r="H377" i="5"/>
  <c r="H230" i="39"/>
  <c r="L297" i="39"/>
  <c r="J115" i="39"/>
  <c r="H443" i="39"/>
  <c r="L287" i="39"/>
  <c r="J240" i="39"/>
  <c r="H370" i="5"/>
  <c r="H16" i="5"/>
  <c r="I459" i="39"/>
  <c r="I383" i="39"/>
  <c r="I282" i="39"/>
  <c r="L101" i="39"/>
  <c r="K215" i="39"/>
  <c r="L98" i="39"/>
  <c r="H310" i="39"/>
  <c r="K268" i="39"/>
  <c r="I214" i="39"/>
  <c r="J386" i="39"/>
  <c r="I303" i="39"/>
  <c r="H299" i="39"/>
  <c r="K239" i="39"/>
  <c r="H106" i="5"/>
  <c r="K355" i="39"/>
  <c r="K358" i="39"/>
  <c r="H207" i="5"/>
  <c r="K288" i="39"/>
  <c r="J287" i="39"/>
  <c r="H251" i="5"/>
  <c r="J116" i="39"/>
  <c r="I326" i="39"/>
  <c r="L439" i="39"/>
  <c r="J295" i="39"/>
  <c r="I90" i="39"/>
  <c r="K310" i="39"/>
  <c r="H117" i="39"/>
  <c r="H3" i="5"/>
  <c r="K264" i="39"/>
  <c r="H124" i="5"/>
  <c r="J97" i="39"/>
  <c r="H26" i="5"/>
  <c r="I421" i="39"/>
  <c r="L331" i="39"/>
  <c r="L399" i="39"/>
  <c r="K409" i="39"/>
  <c r="K270" i="39"/>
  <c r="L190" i="39"/>
  <c r="J234" i="39"/>
  <c r="I245" i="39"/>
  <c r="K271" i="39"/>
  <c r="H346" i="39"/>
  <c r="H191" i="39"/>
  <c r="I285" i="39"/>
  <c r="K282" i="39"/>
  <c r="H259" i="5"/>
  <c r="J199" i="39"/>
  <c r="I113" i="39"/>
  <c r="K444" i="39"/>
  <c r="I356" i="39"/>
  <c r="I444" i="39"/>
  <c r="H264" i="39"/>
  <c r="H339" i="39"/>
  <c r="L228" i="39"/>
  <c r="L420" i="39"/>
  <c r="J312" i="39"/>
  <c r="J348" i="39"/>
  <c r="H298" i="5"/>
  <c r="J430" i="39"/>
  <c r="H187" i="39"/>
  <c r="I257" i="39"/>
  <c r="L390" i="39"/>
  <c r="H272" i="5"/>
  <c r="J440" i="39"/>
  <c r="J261" i="39"/>
  <c r="H367" i="39"/>
  <c r="L422" i="39"/>
  <c r="I117" i="39"/>
  <c r="L335" i="39"/>
  <c r="J325" i="39"/>
  <c r="K343" i="39"/>
  <c r="K108" i="39"/>
  <c r="L256" i="39"/>
  <c r="H229" i="5"/>
  <c r="H446" i="39"/>
  <c r="L231" i="39"/>
  <c r="H304" i="5"/>
  <c r="I289" i="39"/>
  <c r="K98" i="39"/>
  <c r="K274" i="39"/>
  <c r="H379" i="5"/>
  <c r="K426" i="39"/>
  <c r="H199" i="5"/>
  <c r="H174" i="5"/>
  <c r="J442" i="39"/>
  <c r="I252" i="39"/>
  <c r="J263" i="39"/>
  <c r="K312" i="39"/>
  <c r="H107" i="5"/>
  <c r="H378" i="5"/>
  <c r="H265" i="39"/>
  <c r="H219" i="5"/>
  <c r="H374" i="39"/>
  <c r="J334" i="39"/>
  <c r="J244" i="39"/>
  <c r="I330" i="39"/>
  <c r="J289" i="39"/>
  <c r="I274" i="39"/>
  <c r="H377" i="39"/>
  <c r="J201" i="39"/>
  <c r="L387" i="39"/>
  <c r="J384" i="39"/>
  <c r="K394" i="39"/>
  <c r="L376" i="39"/>
  <c r="H263" i="39"/>
  <c r="I188" i="39"/>
  <c r="J274" i="39"/>
  <c r="K304" i="39"/>
  <c r="H129" i="5"/>
  <c r="I328" i="39"/>
  <c r="H341" i="39"/>
  <c r="H464" i="39"/>
  <c r="H324" i="39"/>
  <c r="J390" i="39"/>
  <c r="L257" i="39"/>
  <c r="J281" i="39"/>
  <c r="J433" i="39"/>
  <c r="L229" i="39"/>
  <c r="I206" i="39"/>
  <c r="K114" i="39"/>
  <c r="I323" i="39"/>
  <c r="I461" i="39"/>
  <c r="K87" i="39"/>
  <c r="I295" i="39"/>
  <c r="K192" i="39"/>
  <c r="H247" i="39"/>
  <c r="L327" i="39"/>
  <c r="I406" i="39"/>
  <c r="I199" i="39"/>
  <c r="I264" i="39"/>
  <c r="H357" i="5"/>
  <c r="H167" i="5"/>
  <c r="I410" i="39"/>
  <c r="H227" i="5"/>
  <c r="L239" i="39"/>
  <c r="H302" i="39"/>
  <c r="I438" i="39"/>
  <c r="J372" i="39"/>
  <c r="I312" i="39"/>
  <c r="L115" i="39"/>
  <c r="I216" i="39"/>
  <c r="L360" i="39"/>
  <c r="K340" i="39"/>
  <c r="I297" i="39"/>
  <c r="L300" i="39"/>
  <c r="H254" i="39"/>
  <c r="K395" i="39"/>
  <c r="L337" i="39"/>
  <c r="K213" i="39"/>
  <c r="H416" i="39"/>
  <c r="H280" i="39"/>
  <c r="K110" i="39"/>
  <c r="H453" i="39"/>
  <c r="H10" i="5"/>
  <c r="K275" i="39"/>
  <c r="I254" i="39"/>
  <c r="H221" i="39"/>
  <c r="K313" i="39"/>
  <c r="H188" i="39"/>
  <c r="H194" i="5"/>
  <c r="H343" i="5"/>
  <c r="J110" i="39"/>
  <c r="L313" i="39"/>
  <c r="H30" i="5"/>
  <c r="K311" i="39"/>
  <c r="J310" i="39"/>
  <c r="H361" i="5"/>
  <c r="K428" i="39"/>
  <c r="K399" i="39"/>
  <c r="I393" i="39"/>
  <c r="H104" i="39"/>
  <c r="J400" i="39"/>
  <c r="L414" i="39"/>
  <c r="K244" i="39"/>
  <c r="K283" i="39"/>
  <c r="L278" i="39"/>
  <c r="L188" i="39"/>
  <c r="H109" i="5"/>
  <c r="K224" i="39"/>
  <c r="J292" i="39"/>
  <c r="J455" i="39"/>
  <c r="H246" i="39"/>
  <c r="J189" i="39"/>
  <c r="J209" i="39"/>
  <c r="J314" i="39"/>
  <c r="I291" i="39"/>
  <c r="L305" i="39"/>
  <c r="H403" i="39"/>
  <c r="H302" i="5"/>
  <c r="H9" i="5"/>
  <c r="H193" i="5"/>
  <c r="H260" i="5"/>
  <c r="H366" i="5"/>
  <c r="K150" i="39"/>
  <c r="J140" i="39"/>
  <c r="I157" i="39"/>
  <c r="H55" i="5"/>
  <c r="L176" i="39"/>
  <c r="H40" i="5"/>
  <c r="H147" i="5"/>
  <c r="L392" i="39"/>
  <c r="J385" i="39"/>
  <c r="H303" i="39"/>
  <c r="H99" i="39"/>
  <c r="J104" i="39"/>
  <c r="K245" i="39"/>
  <c r="L270" i="39"/>
  <c r="K449" i="39"/>
  <c r="I209" i="39"/>
  <c r="L279" i="39"/>
  <c r="L238" i="39"/>
  <c r="J202" i="39"/>
  <c r="K412" i="39"/>
  <c r="H279" i="5"/>
  <c r="H23" i="5"/>
  <c r="H241" i="5"/>
  <c r="I222" i="39"/>
  <c r="H256" i="5"/>
  <c r="H28" i="5"/>
  <c r="I445" i="39"/>
  <c r="J376" i="39"/>
  <c r="K111" i="39"/>
  <c r="L193" i="39"/>
  <c r="I200" i="39"/>
  <c r="I237" i="39"/>
  <c r="I205" i="39"/>
  <c r="I269" i="39"/>
  <c r="K249" i="39"/>
  <c r="I436" i="39"/>
  <c r="H114" i="39"/>
  <c r="J277" i="39"/>
  <c r="J206" i="39"/>
  <c r="H439" i="39"/>
  <c r="J297" i="39"/>
  <c r="L443" i="39"/>
  <c r="I218" i="39"/>
  <c r="H281" i="5"/>
  <c r="J344" i="39"/>
  <c r="L94" i="39"/>
  <c r="J426" i="39"/>
  <c r="J395" i="39"/>
  <c r="H363" i="39"/>
  <c r="I204" i="39"/>
  <c r="H173" i="5"/>
  <c r="L213" i="39"/>
  <c r="K247" i="39"/>
  <c r="H312" i="39"/>
  <c r="L416" i="39"/>
  <c r="I313" i="39"/>
  <c r="K385" i="39"/>
  <c r="J103" i="39"/>
  <c r="J378" i="39"/>
  <c r="J203" i="39"/>
  <c r="L346" i="39"/>
  <c r="I304" i="39"/>
  <c r="J411" i="39"/>
  <c r="J235" i="39"/>
  <c r="H118" i="5"/>
  <c r="L216" i="39"/>
  <c r="J197" i="39"/>
  <c r="I212" i="39"/>
  <c r="L280" i="39"/>
  <c r="L381" i="39"/>
  <c r="L434" i="39"/>
  <c r="H340" i="5"/>
  <c r="I377" i="39"/>
  <c r="H467" i="39"/>
  <c r="L347" i="39"/>
  <c r="H311" i="5"/>
  <c r="L456" i="39"/>
  <c r="K398" i="39"/>
  <c r="H431" i="39"/>
  <c r="J232" i="39"/>
  <c r="L383" i="39"/>
  <c r="L450" i="39"/>
  <c r="I452" i="39"/>
  <c r="J332" i="39"/>
  <c r="H300" i="5"/>
  <c r="H329" i="39"/>
  <c r="J301" i="39"/>
  <c r="J419" i="39"/>
  <c r="H306" i="5"/>
  <c r="L375" i="39"/>
  <c r="H244" i="39"/>
  <c r="J222" i="39"/>
  <c r="L233" i="39"/>
  <c r="K95" i="39"/>
  <c r="J198" i="39"/>
  <c r="K296" i="39"/>
  <c r="J323" i="39"/>
  <c r="J448" i="39"/>
  <c r="H361" i="39"/>
  <c r="J228" i="39"/>
  <c r="K260" i="39"/>
  <c r="J396" i="39"/>
  <c r="I392" i="39"/>
  <c r="L264" i="39"/>
  <c r="J218" i="39"/>
  <c r="K425" i="39"/>
  <c r="L368" i="39"/>
  <c r="I424" i="39"/>
  <c r="L423" i="39"/>
  <c r="H382" i="39"/>
  <c r="H171" i="5"/>
  <c r="H172" i="5"/>
  <c r="H5" i="5"/>
  <c r="I397" i="39"/>
  <c r="H235" i="39"/>
  <c r="I462" i="39"/>
  <c r="H239" i="5"/>
  <c r="J380" i="39"/>
  <c r="K267" i="39"/>
  <c r="K404" i="39"/>
  <c r="H374" i="5"/>
  <c r="H422" i="39"/>
  <c r="J367" i="39"/>
  <c r="K104" i="39"/>
  <c r="L454" i="39"/>
  <c r="H394" i="39"/>
  <c r="H445" i="39"/>
  <c r="J355" i="39"/>
  <c r="K165" i="39"/>
  <c r="K159" i="39"/>
  <c r="H133" i="39"/>
  <c r="J171" i="39"/>
  <c r="H113" i="5"/>
  <c r="L244" i="39"/>
  <c r="L334" i="39"/>
  <c r="K207" i="39"/>
  <c r="K209" i="39"/>
  <c r="H381" i="39"/>
  <c r="L361" i="39"/>
  <c r="K323" i="39"/>
  <c r="H399" i="39"/>
  <c r="I250" i="39"/>
  <c r="H165" i="5"/>
  <c r="J377" i="39"/>
  <c r="H201" i="5"/>
  <c r="H159" i="5"/>
  <c r="H22" i="5"/>
  <c r="K193" i="39"/>
  <c r="K458" i="39"/>
  <c r="L425" i="39"/>
  <c r="J391" i="39"/>
  <c r="L328" i="39"/>
  <c r="I201" i="39"/>
  <c r="H384" i="5"/>
  <c r="I426" i="39"/>
  <c r="J361" i="39"/>
  <c r="H105" i="39"/>
  <c r="I407" i="39"/>
  <c r="J347" i="39"/>
  <c r="J252" i="39"/>
  <c r="L391" i="39"/>
  <c r="J467" i="39"/>
  <c r="K113" i="39"/>
  <c r="L385" i="39"/>
  <c r="H7" i="5"/>
  <c r="L230" i="39"/>
  <c r="L210" i="39"/>
  <c r="K382" i="39"/>
  <c r="I370" i="39"/>
  <c r="K290" i="39"/>
  <c r="I109" i="39"/>
  <c r="H432" i="39"/>
  <c r="K329" i="39"/>
  <c r="J94" i="39"/>
  <c r="H118" i="39"/>
  <c r="I288" i="39"/>
  <c r="H293" i="39"/>
  <c r="K191" i="39"/>
  <c r="L267" i="39"/>
  <c r="H421" i="39"/>
  <c r="J381" i="39"/>
  <c r="H331" i="5"/>
  <c r="H436" i="39"/>
  <c r="H204" i="39"/>
  <c r="H25" i="5"/>
  <c r="I382" i="39"/>
  <c r="H123" i="5"/>
  <c r="I272" i="39"/>
  <c r="H356" i="5"/>
  <c r="K456" i="39"/>
  <c r="H395" i="39"/>
  <c r="H12" i="5"/>
  <c r="I210" i="39"/>
  <c r="J194" i="39"/>
  <c r="H290" i="39"/>
  <c r="K101" i="39"/>
  <c r="L388" i="39"/>
  <c r="H143" i="5"/>
  <c r="K375" i="39"/>
  <c r="J285" i="39"/>
  <c r="H33" i="5"/>
  <c r="I338" i="39"/>
  <c r="H176" i="5"/>
  <c r="H287" i="39"/>
  <c r="I385" i="39"/>
  <c r="L275" i="39"/>
  <c r="I293" i="39"/>
  <c r="J421" i="39"/>
  <c r="H287" i="5"/>
  <c r="I378" i="39"/>
  <c r="H299" i="5"/>
  <c r="H313" i="39"/>
  <c r="K236" i="39"/>
  <c r="I110" i="39"/>
  <c r="H32" i="5"/>
  <c r="K436" i="39"/>
  <c r="H322" i="5"/>
  <c r="I119" i="39"/>
  <c r="H405" i="39"/>
  <c r="J99" i="39"/>
  <c r="H321" i="5"/>
  <c r="I197" i="39"/>
  <c r="J213" i="39"/>
  <c r="H353" i="5"/>
  <c r="I255" i="39"/>
  <c r="H284" i="5"/>
  <c r="H243" i="39"/>
  <c r="K277" i="39"/>
  <c r="I351" i="39"/>
  <c r="L311" i="39"/>
  <c r="I108" i="39"/>
  <c r="L292" i="39"/>
  <c r="L330" i="39"/>
  <c r="I325" i="39"/>
  <c r="I307" i="39"/>
  <c r="H214" i="5"/>
  <c r="L87" i="39"/>
  <c r="H350" i="39"/>
  <c r="L97" i="39"/>
  <c r="L295" i="39"/>
  <c r="K220" i="39"/>
  <c r="I296" i="39"/>
  <c r="H228" i="39"/>
  <c r="H424" i="39"/>
  <c r="J303" i="39"/>
  <c r="L396" i="39"/>
  <c r="H305" i="5"/>
  <c r="K357" i="39"/>
  <c r="H278" i="5"/>
  <c r="J300" i="39"/>
  <c r="H442" i="39"/>
  <c r="I375" i="39"/>
  <c r="H342" i="39"/>
  <c r="I372" i="39"/>
  <c r="H88" i="5"/>
  <c r="I148" i="39"/>
  <c r="I166" i="39"/>
  <c r="I140" i="39"/>
  <c r="L147" i="39"/>
  <c r="K142" i="39"/>
  <c r="H253" i="5"/>
  <c r="H138" i="5"/>
  <c r="I400" i="39"/>
  <c r="H283" i="5"/>
  <c r="H355" i="39"/>
  <c r="H250" i="39"/>
  <c r="L467" i="39"/>
  <c r="I443" i="39"/>
  <c r="K366" i="39"/>
  <c r="L357" i="39"/>
  <c r="H221" i="5"/>
  <c r="L223" i="39"/>
  <c r="H115" i="39"/>
  <c r="I350" i="39"/>
  <c r="J446" i="39"/>
  <c r="K441" i="39"/>
  <c r="J251" i="39"/>
  <c r="L114" i="39"/>
  <c r="L204" i="39"/>
  <c r="J270" i="39"/>
  <c r="I360" i="39"/>
  <c r="L340" i="39"/>
  <c r="H383" i="5"/>
  <c r="H203" i="39"/>
  <c r="H275" i="39"/>
  <c r="K324" i="39"/>
  <c r="L462" i="39"/>
  <c r="K446" i="39"/>
  <c r="K211" i="39"/>
  <c r="K464" i="39"/>
  <c r="I284" i="39"/>
  <c r="H86" i="39"/>
  <c r="K109" i="39"/>
  <c r="J260" i="39"/>
  <c r="H251" i="39"/>
  <c r="J373" i="39"/>
  <c r="I431" i="39"/>
  <c r="J105" i="39"/>
  <c r="K280" i="39"/>
  <c r="I418" i="39"/>
  <c r="J210" i="39"/>
  <c r="L283" i="39"/>
  <c r="I230" i="39"/>
  <c r="I396" i="39"/>
  <c r="L195" i="39"/>
  <c r="I103" i="39"/>
  <c r="J399" i="39"/>
  <c r="J397" i="39"/>
  <c r="J457" i="39"/>
  <c r="H428" i="39"/>
  <c r="K88" i="39"/>
  <c r="K427" i="39"/>
  <c r="J216" i="39"/>
  <c r="K230" i="39"/>
  <c r="J113" i="39"/>
  <c r="H267" i="39"/>
  <c r="I349" i="39"/>
  <c r="I416" i="39"/>
  <c r="K94" i="39"/>
  <c r="K257" i="39"/>
  <c r="K420" i="39"/>
  <c r="L325" i="39"/>
  <c r="H27" i="5"/>
  <c r="I449" i="39"/>
  <c r="H369" i="39"/>
  <c r="I261" i="39"/>
  <c r="J427" i="39"/>
  <c r="I211" i="39"/>
  <c r="H215" i="39"/>
  <c r="K187" i="39"/>
  <c r="H119" i="5"/>
  <c r="H236" i="39"/>
  <c r="L263" i="39"/>
  <c r="H327" i="5"/>
  <c r="J447" i="39"/>
  <c r="H292" i="39"/>
  <c r="K397" i="39"/>
  <c r="H114" i="5"/>
  <c r="K223" i="39"/>
  <c r="I187" i="39"/>
  <c r="L348" i="39"/>
  <c r="H131" i="5"/>
  <c r="K301" i="39"/>
  <c r="H378" i="39"/>
  <c r="H274" i="5"/>
  <c r="I241" i="39"/>
  <c r="L448" i="39"/>
  <c r="H462" i="39"/>
  <c r="H358" i="5"/>
  <c r="K423" i="39"/>
  <c r="H11" i="5"/>
  <c r="K466" i="39"/>
  <c r="H325" i="5"/>
  <c r="K258" i="39"/>
  <c r="I408" i="39"/>
  <c r="J352" i="39"/>
  <c r="K198" i="39"/>
  <c r="K265" i="39"/>
  <c r="H330" i="39"/>
  <c r="J119" i="39"/>
  <c r="H202" i="39"/>
  <c r="H252" i="5"/>
  <c r="H211" i="39"/>
  <c r="L323" i="39"/>
  <c r="L310" i="39"/>
  <c r="H98" i="39"/>
  <c r="H199" i="39"/>
  <c r="K233" i="39"/>
  <c r="H368" i="39"/>
  <c r="K457" i="39"/>
  <c r="L206" i="39"/>
  <c r="H282" i="5"/>
  <c r="H386" i="39"/>
  <c r="J237" i="39"/>
  <c r="H413" i="39"/>
  <c r="J439" i="39"/>
  <c r="J286" i="39"/>
  <c r="I227" i="39"/>
  <c r="J242" i="39"/>
  <c r="H113" i="39"/>
  <c r="J214" i="39"/>
  <c r="K415" i="39"/>
  <c r="H84" i="5"/>
  <c r="H44" i="5"/>
  <c r="K127" i="39"/>
  <c r="H59" i="5"/>
  <c r="I154" i="39"/>
  <c r="K406" i="39"/>
  <c r="I233" i="39"/>
  <c r="H226" i="39"/>
  <c r="L274" i="39"/>
  <c r="H204" i="5"/>
  <c r="K402" i="39"/>
  <c r="J245" i="39"/>
  <c r="I100" i="39"/>
  <c r="I361" i="39"/>
  <c r="L214" i="39"/>
  <c r="K103" i="39"/>
  <c r="K365" i="39"/>
  <c r="J449" i="39"/>
  <c r="K295" i="39"/>
  <c r="J349" i="39"/>
  <c r="J327" i="39"/>
  <c r="H335" i="39"/>
  <c r="K242" i="39"/>
  <c r="H275" i="5"/>
  <c r="I465" i="39"/>
  <c r="I458" i="39"/>
  <c r="I336" i="39"/>
  <c r="K443" i="39"/>
  <c r="H200" i="39"/>
  <c r="H438" i="39"/>
  <c r="K384" i="39"/>
  <c r="K377" i="39"/>
  <c r="K424" i="39"/>
  <c r="H381" i="5"/>
  <c r="L276" i="39"/>
  <c r="L332" i="39"/>
  <c r="I343" i="39"/>
  <c r="K414" i="39"/>
  <c r="L468" i="39"/>
  <c r="I376" i="39"/>
  <c r="J389" i="39"/>
  <c r="H318" i="5"/>
  <c r="L249" i="39"/>
  <c r="I198" i="39"/>
  <c r="K400" i="39"/>
  <c r="H458" i="39"/>
  <c r="H461" i="39"/>
  <c r="H212" i="39"/>
  <c r="K306" i="39"/>
  <c r="H468" i="39"/>
  <c r="J416" i="39"/>
  <c r="H345" i="5"/>
  <c r="J313" i="39"/>
  <c r="H217" i="39"/>
  <c r="H185" i="5"/>
  <c r="K234" i="39"/>
  <c r="K289" i="39"/>
  <c r="H201" i="39"/>
  <c r="J410" i="39"/>
  <c r="J238" i="39"/>
  <c r="I437" i="39"/>
  <c r="L336" i="39"/>
  <c r="H205" i="39"/>
  <c r="H385" i="39"/>
  <c r="L235" i="39"/>
  <c r="L445" i="39"/>
  <c r="H116" i="39"/>
  <c r="K278" i="39"/>
  <c r="I311" i="39"/>
  <c r="K326" i="39"/>
  <c r="L464" i="39"/>
  <c r="I265" i="39"/>
  <c r="I234" i="39"/>
  <c r="H316" i="5"/>
  <c r="H222" i="5"/>
  <c r="H156" i="5"/>
  <c r="J95" i="39"/>
  <c r="J288" i="39"/>
  <c r="L120" i="39"/>
  <c r="K297" i="39"/>
  <c r="I120" i="39"/>
  <c r="J365" i="39"/>
  <c r="K356" i="39"/>
  <c r="L250" i="39"/>
  <c r="H192" i="39"/>
  <c r="H288" i="39"/>
  <c r="H332" i="39"/>
  <c r="K348" i="39"/>
  <c r="J437" i="39"/>
  <c r="I329" i="39"/>
  <c r="K273" i="39"/>
  <c r="H120" i="5"/>
  <c r="L253" i="39"/>
  <c r="K383" i="39"/>
  <c r="H412" i="39"/>
  <c r="K411" i="39"/>
  <c r="L459" i="39"/>
  <c r="H344" i="5"/>
  <c r="H419" i="39"/>
  <c r="H418" i="39"/>
  <c r="I221" i="39"/>
  <c r="J408" i="39"/>
  <c r="L329" i="39"/>
  <c r="I369" i="39"/>
  <c r="H15" i="5"/>
  <c r="K368" i="39"/>
  <c r="H375" i="5"/>
  <c r="H459" i="39"/>
  <c r="J379" i="39"/>
  <c r="I226" i="39"/>
  <c r="J444" i="39"/>
  <c r="H137" i="5"/>
  <c r="I419" i="39"/>
  <c r="H444" i="39"/>
  <c r="J89" i="39"/>
  <c r="J343" i="39"/>
  <c r="I314" i="39"/>
  <c r="H110" i="5"/>
  <c r="I223" i="39"/>
  <c r="I114" i="39"/>
  <c r="H226" i="5"/>
  <c r="J279" i="39"/>
  <c r="K345" i="39"/>
  <c r="H380" i="39"/>
  <c r="L363" i="39"/>
  <c r="I409" i="39"/>
  <c r="H181" i="5"/>
  <c r="K200" i="39"/>
  <c r="H121" i="5"/>
  <c r="K460" i="39"/>
  <c r="K279" i="39"/>
  <c r="L447" i="39"/>
  <c r="I387" i="39"/>
  <c r="I294" i="39"/>
  <c r="L364" i="39"/>
  <c r="I268" i="39"/>
  <c r="I224" i="39"/>
  <c r="I99" i="39"/>
  <c r="H274" i="39"/>
  <c r="L433" i="39"/>
  <c r="J445" i="39"/>
  <c r="L92" i="39"/>
  <c r="H87" i="39"/>
  <c r="I275" i="39"/>
  <c r="K467" i="39"/>
  <c r="H24" i="5"/>
  <c r="J383" i="39"/>
  <c r="I434" i="39"/>
  <c r="L371" i="39"/>
  <c r="L200" i="39"/>
  <c r="K435" i="39"/>
  <c r="K232" i="39"/>
  <c r="I118" i="39"/>
  <c r="L110" i="39"/>
  <c r="H249" i="39"/>
  <c r="L349" i="39"/>
  <c r="L412" i="39"/>
  <c r="J413" i="39"/>
  <c r="H88" i="39"/>
  <c r="I453" i="39"/>
  <c r="H437" i="39"/>
  <c r="H254" i="5"/>
  <c r="I287" i="39"/>
  <c r="J462" i="39"/>
  <c r="K105" i="39"/>
  <c r="L437" i="39"/>
  <c r="H440" i="39"/>
  <c r="J401" i="39"/>
  <c r="H89" i="39"/>
  <c r="K445" i="39"/>
  <c r="I432" i="39"/>
  <c r="K116" i="39"/>
  <c r="J250" i="39"/>
  <c r="H271" i="39"/>
  <c r="I232" i="39"/>
  <c r="H380" i="5"/>
  <c r="H286" i="39"/>
  <c r="L247" i="39"/>
  <c r="H117" i="5"/>
  <c r="H122" i="5"/>
  <c r="F32" i="6"/>
  <c r="H411" i="39"/>
  <c r="H272" i="39"/>
  <c r="H136" i="5"/>
  <c r="K391" i="39"/>
  <c r="H229" i="39"/>
  <c r="H310" i="5"/>
  <c r="L243" i="39"/>
  <c r="J220" i="39"/>
  <c r="I353" i="39"/>
  <c r="I208" i="39"/>
  <c r="I468" i="39"/>
  <c r="J368" i="39"/>
  <c r="I192" i="39"/>
  <c r="J353" i="39"/>
  <c r="K468" i="39"/>
  <c r="H456" i="39"/>
  <c r="I448" i="39"/>
  <c r="H105" i="5"/>
  <c r="I266" i="39"/>
  <c r="H383" i="39"/>
  <c r="H216" i="5"/>
  <c r="L352" i="39"/>
  <c r="L435" i="39"/>
  <c r="H334" i="5"/>
  <c r="L118" i="39"/>
  <c r="L314" i="39"/>
  <c r="I94" i="39"/>
  <c r="K335" i="39"/>
  <c r="H289" i="5"/>
  <c r="I92" i="39"/>
  <c r="K330" i="39"/>
  <c r="H223" i="5"/>
  <c r="H350" i="5"/>
  <c r="K219" i="39"/>
  <c r="K374" i="39"/>
  <c r="H376" i="39"/>
  <c r="H145" i="5"/>
  <c r="J253" i="39"/>
  <c r="L367" i="39"/>
  <c r="L198" i="39"/>
  <c r="L427" i="39"/>
  <c r="H323" i="39"/>
  <c r="J207" i="39"/>
  <c r="L380" i="39"/>
  <c r="H397" i="39"/>
  <c r="H207" i="39"/>
  <c r="I373" i="39"/>
  <c r="J356" i="39"/>
  <c r="K405" i="39"/>
  <c r="H195" i="39"/>
  <c r="H193" i="39"/>
  <c r="H119" i="39"/>
  <c r="H91" i="39"/>
  <c r="H309" i="39"/>
  <c r="L377" i="39"/>
  <c r="J223" i="39"/>
  <c r="H133" i="5"/>
  <c r="I451" i="39"/>
  <c r="H351" i="39"/>
  <c r="H249" i="5"/>
  <c r="L290" i="39"/>
  <c r="L241" i="39"/>
  <c r="L386" i="39"/>
  <c r="K419" i="39"/>
  <c r="H112" i="5"/>
  <c r="K188" i="39"/>
  <c r="H209" i="39"/>
  <c r="I463" i="39"/>
  <c r="L312" i="39"/>
  <c r="J248" i="39"/>
  <c r="K243" i="39"/>
  <c r="L424" i="39"/>
  <c r="I348" i="39"/>
  <c r="J193" i="39"/>
  <c r="H265" i="5"/>
  <c r="H313" i="5"/>
  <c r="L382" i="39"/>
  <c r="H134" i="5"/>
  <c r="L398" i="39"/>
  <c r="K407" i="39"/>
  <c r="I464" i="39"/>
  <c r="I190" i="39"/>
  <c r="I242" i="39"/>
  <c r="I415" i="39"/>
  <c r="J106" i="39"/>
  <c r="L461" i="39"/>
  <c r="J266" i="39"/>
  <c r="I399" i="39"/>
  <c r="I310" i="39"/>
  <c r="H352" i="5"/>
  <c r="K250" i="39"/>
  <c r="H328" i="5"/>
  <c r="H427" i="39"/>
  <c r="H293" i="5"/>
  <c r="L112" i="39"/>
  <c r="L294" i="39"/>
  <c r="J100" i="39"/>
  <c r="H197" i="39"/>
  <c r="L449" i="39"/>
  <c r="J406" i="39"/>
  <c r="I337" i="39"/>
  <c r="I308" i="39"/>
  <c r="H373" i="5"/>
  <c r="H190" i="39"/>
  <c r="H195" i="5"/>
  <c r="H111" i="5"/>
  <c r="H214" i="39"/>
  <c r="L99" i="39"/>
  <c r="H295" i="5"/>
  <c r="H219" i="39"/>
  <c r="L242" i="39"/>
  <c r="K246" i="39"/>
  <c r="H140" i="5"/>
  <c r="I454" i="39"/>
  <c r="L119" i="39"/>
  <c r="L373" i="39"/>
  <c r="L261" i="39"/>
  <c r="H354" i="5"/>
  <c r="H401" i="39"/>
  <c r="K433" i="39"/>
  <c r="J363" i="39"/>
  <c r="L178" i="39"/>
  <c r="J134" i="39"/>
  <c r="H174" i="39"/>
  <c r="L174" i="39"/>
  <c r="I129" i="39"/>
  <c r="K156" i="39"/>
  <c r="K347" i="39"/>
  <c r="L438" i="39"/>
  <c r="J460" i="39"/>
  <c r="I281" i="39"/>
  <c r="K96" i="39"/>
  <c r="K196" i="39"/>
  <c r="I405" i="39"/>
  <c r="K454" i="39"/>
  <c r="H261" i="39"/>
  <c r="L411" i="39"/>
  <c r="J412" i="39"/>
  <c r="H429" i="39"/>
  <c r="I253" i="39"/>
  <c r="H327" i="39"/>
  <c r="I450" i="39"/>
  <c r="L217" i="39"/>
  <c r="L338" i="39"/>
  <c r="L95" i="39"/>
  <c r="L234" i="39"/>
  <c r="K413" i="39"/>
  <c r="H259" i="39"/>
  <c r="H208" i="39"/>
  <c r="H125" i="5"/>
  <c r="H136" i="39"/>
  <c r="H160" i="39"/>
  <c r="J127" i="39"/>
  <c r="I163" i="39"/>
  <c r="J151" i="39"/>
  <c r="H90" i="5"/>
  <c r="H150" i="39"/>
  <c r="L177" i="39"/>
  <c r="I139" i="39"/>
  <c r="H164" i="39"/>
  <c r="L146" i="39"/>
  <c r="H140" i="39"/>
  <c r="K170" i="39"/>
  <c r="H82" i="5"/>
  <c r="H169" i="39"/>
  <c r="J164" i="39"/>
  <c r="H175" i="39"/>
  <c r="K134" i="39"/>
  <c r="H171" i="39"/>
  <c r="H176" i="39"/>
  <c r="H143" i="39"/>
  <c r="L139" i="39"/>
  <c r="H50" i="5"/>
  <c r="J128" i="39"/>
  <c r="J160" i="39"/>
  <c r="L151" i="39"/>
  <c r="H72" i="5"/>
  <c r="J163" i="39"/>
  <c r="I174" i="39"/>
  <c r="I151" i="39"/>
  <c r="L169" i="39"/>
  <c r="L160" i="39"/>
  <c r="H166" i="39"/>
  <c r="L133" i="39"/>
  <c r="H47" i="5"/>
  <c r="J156" i="39"/>
  <c r="J136" i="39"/>
  <c r="H91" i="5"/>
  <c r="H146" i="39"/>
  <c r="J178" i="39"/>
  <c r="I134" i="39"/>
  <c r="K97" i="39"/>
  <c r="J126" i="39"/>
  <c r="H94" i="5"/>
  <c r="L126" i="39"/>
  <c r="H69" i="5"/>
  <c r="J147" i="39"/>
  <c r="H125" i="39"/>
  <c r="I429" i="39"/>
  <c r="I439" i="39"/>
  <c r="K416" i="39"/>
  <c r="H167" i="39"/>
  <c r="I135" i="39"/>
  <c r="H79" i="5"/>
  <c r="I178" i="39"/>
  <c r="K125" i="39"/>
  <c r="H92" i="5"/>
  <c r="I367" i="39"/>
  <c r="H351" i="5"/>
  <c r="H189" i="5"/>
  <c r="K422" i="39"/>
  <c r="H326" i="39"/>
  <c r="K214" i="39"/>
  <c r="L227" i="39"/>
  <c r="K197" i="39"/>
  <c r="H92" i="39"/>
  <c r="I398" i="39"/>
  <c r="K205" i="39"/>
  <c r="K331" i="39"/>
  <c r="I279" i="39"/>
  <c r="J432" i="39"/>
  <c r="H339" i="5"/>
  <c r="J92" i="39"/>
  <c r="H192" i="5"/>
  <c r="L362" i="39"/>
  <c r="K429" i="39"/>
  <c r="K362" i="39"/>
  <c r="H268" i="5"/>
  <c r="L432" i="39"/>
  <c r="J233" i="39"/>
  <c r="L135" i="39"/>
  <c r="H45" i="5"/>
  <c r="J144" i="39"/>
  <c r="I177" i="39"/>
  <c r="I143" i="39"/>
  <c r="J121" i="39"/>
  <c r="L131" i="39"/>
  <c r="I160" i="39"/>
  <c r="K145" i="39"/>
  <c r="I169" i="39"/>
  <c r="I127" i="39"/>
  <c r="H137" i="39"/>
  <c r="K141" i="39"/>
  <c r="I146" i="39"/>
  <c r="H89" i="5"/>
  <c r="H152" i="39"/>
  <c r="J137" i="39"/>
  <c r="I170" i="39"/>
  <c r="L159" i="39"/>
  <c r="H156" i="39"/>
  <c r="I133" i="39"/>
  <c r="H65" i="5"/>
  <c r="K158" i="39"/>
  <c r="I172" i="39"/>
  <c r="H39" i="5"/>
  <c r="H74" i="5"/>
  <c r="I141" i="39"/>
  <c r="H177" i="39"/>
  <c r="K178" i="39"/>
  <c r="L175" i="39"/>
  <c r="H135" i="39"/>
  <c r="L171" i="39"/>
  <c r="L127" i="39"/>
  <c r="H87" i="5"/>
  <c r="H60" i="5"/>
  <c r="L145" i="39"/>
  <c r="K173" i="39"/>
  <c r="J174" i="39"/>
  <c r="H144" i="39"/>
  <c r="H178" i="39"/>
  <c r="H132" i="39"/>
  <c r="H161" i="39"/>
  <c r="K176" i="39"/>
  <c r="H54" i="5"/>
  <c r="J272" i="39"/>
  <c r="K157" i="39"/>
  <c r="H139" i="39"/>
  <c r="L167" i="39"/>
  <c r="H93" i="5"/>
  <c r="J149" i="39"/>
  <c r="J131" i="39"/>
  <c r="L196" i="39"/>
  <c r="H359" i="5"/>
  <c r="K307" i="39"/>
  <c r="K137" i="39"/>
  <c r="L155" i="39"/>
  <c r="H73" i="5"/>
  <c r="I162" i="39"/>
  <c r="J145" i="39"/>
  <c r="K172" i="39"/>
  <c r="L141" i="39"/>
  <c r="H257" i="5"/>
  <c r="L109" i="39"/>
  <c r="K418" i="39"/>
  <c r="K451" i="39"/>
  <c r="L260" i="39"/>
  <c r="H452" i="39"/>
  <c r="L401" i="39"/>
  <c r="H206" i="39"/>
  <c r="I191" i="39"/>
  <c r="J309" i="39"/>
  <c r="H155" i="5"/>
  <c r="H364" i="5"/>
  <c r="J196" i="39"/>
  <c r="H231" i="39"/>
  <c r="J463" i="39"/>
  <c r="H180" i="5"/>
  <c r="J265" i="39"/>
  <c r="K371" i="39"/>
  <c r="H296" i="39"/>
  <c r="H213" i="39"/>
  <c r="H355" i="5"/>
  <c r="K298" i="39"/>
  <c r="H285" i="39"/>
  <c r="I422" i="39"/>
  <c r="I136" i="39"/>
  <c r="L128" i="39"/>
  <c r="H52" i="5"/>
  <c r="H123" i="39"/>
  <c r="H51" i="5"/>
  <c r="I161" i="39"/>
  <c r="I147" i="39"/>
  <c r="I164" i="39"/>
  <c r="K163" i="39"/>
  <c r="H173" i="39"/>
  <c r="L154" i="39"/>
  <c r="H126" i="39"/>
  <c r="H153" i="39"/>
  <c r="H155" i="39"/>
  <c r="J141" i="39"/>
  <c r="H58" i="5"/>
  <c r="K169" i="39"/>
  <c r="J148" i="39"/>
  <c r="J139" i="39"/>
  <c r="L134" i="39"/>
  <c r="K168" i="39"/>
  <c r="K121" i="39"/>
  <c r="H128" i="39"/>
  <c r="I158" i="39"/>
  <c r="I123" i="39"/>
  <c r="J165" i="39"/>
  <c r="H163" i="39"/>
  <c r="I142" i="39"/>
  <c r="L124" i="39"/>
  <c r="H75" i="5"/>
  <c r="K128" i="39"/>
  <c r="I125" i="39"/>
  <c r="H56" i="5"/>
  <c r="I153" i="39"/>
  <c r="K174" i="39"/>
  <c r="J155" i="39"/>
  <c r="K138" i="39"/>
  <c r="J142" i="39"/>
  <c r="J152" i="39"/>
  <c r="I126" i="39"/>
  <c r="L189" i="39"/>
  <c r="K149" i="39"/>
  <c r="K161" i="39"/>
  <c r="H63" i="5"/>
  <c r="K164" i="39"/>
  <c r="L153" i="39"/>
  <c r="H189" i="39"/>
  <c r="J299" i="39"/>
  <c r="H409" i="39"/>
  <c r="L121" i="39"/>
  <c r="K162" i="39"/>
  <c r="L125" i="39"/>
  <c r="H130" i="39"/>
  <c r="K144" i="39"/>
  <c r="L265" i="39"/>
  <c r="L199" i="39"/>
  <c r="K255" i="39"/>
  <c r="I244" i="39"/>
  <c r="J93" i="39"/>
  <c r="J227" i="39"/>
  <c r="J90" i="39"/>
  <c r="H388" i="39"/>
  <c r="J271" i="39"/>
  <c r="L307" i="39"/>
  <c r="L339" i="39"/>
  <c r="J438" i="39"/>
  <c r="J459" i="39"/>
  <c r="K370" i="39"/>
  <c r="I442" i="39"/>
  <c r="H230" i="5"/>
  <c r="H242" i="5"/>
  <c r="I389" i="39"/>
  <c r="J341" i="39"/>
  <c r="H120" i="39"/>
  <c r="H465" i="39"/>
  <c r="H360" i="39"/>
  <c r="H354" i="39"/>
  <c r="K259" i="39"/>
  <c r="J124" i="39"/>
  <c r="H127" i="39"/>
  <c r="H68" i="5"/>
  <c r="H64" i="5"/>
  <c r="K146" i="39"/>
  <c r="I144" i="39"/>
  <c r="K154" i="39"/>
  <c r="K175" i="39"/>
  <c r="H122" i="39"/>
  <c r="H162" i="39"/>
  <c r="H151" i="39"/>
  <c r="H83" i="5"/>
  <c r="I145" i="39"/>
  <c r="H57" i="5"/>
  <c r="K131" i="39"/>
  <c r="H129" i="39"/>
  <c r="I132" i="39"/>
  <c r="I124" i="39"/>
  <c r="H147" i="39"/>
  <c r="K135" i="39"/>
  <c r="H70" i="5"/>
  <c r="J130" i="39"/>
  <c r="H81" i="5"/>
  <c r="L163" i="39"/>
  <c r="H46" i="5"/>
  <c r="K136" i="39"/>
  <c r="J167" i="39"/>
  <c r="J123" i="39"/>
  <c r="J173" i="39"/>
  <c r="I150" i="39"/>
  <c r="H78" i="5"/>
  <c r="L138" i="39"/>
  <c r="H62" i="5"/>
  <c r="I149" i="39"/>
  <c r="H37" i="5"/>
  <c r="H149" i="39"/>
  <c r="K126" i="39"/>
  <c r="I165" i="39"/>
  <c r="H48" i="5"/>
  <c r="L130" i="39"/>
  <c r="L144" i="39"/>
  <c r="H49" i="5"/>
  <c r="J175" i="39"/>
  <c r="J159" i="39"/>
  <c r="H258" i="39"/>
  <c r="L152" i="39"/>
  <c r="L157" i="39"/>
  <c r="H142" i="39"/>
  <c r="J176" i="39"/>
  <c r="I273" i="39"/>
  <c r="K364" i="39"/>
  <c r="L442" i="39"/>
  <c r="H417" i="39"/>
  <c r="H61" i="5"/>
  <c r="L123" i="39"/>
  <c r="H85" i="5"/>
  <c r="L173" i="39"/>
  <c r="K155" i="39"/>
  <c r="H154" i="39"/>
  <c r="H2" i="5"/>
  <c r="J409" i="39"/>
  <c r="K387" i="39"/>
  <c r="K342" i="39"/>
  <c r="H109" i="39"/>
  <c r="L395" i="39"/>
  <c r="H335" i="5"/>
  <c r="L224" i="39"/>
  <c r="I380" i="39"/>
  <c r="I290" i="39"/>
  <c r="I354" i="39"/>
  <c r="H116" i="5"/>
  <c r="H126" i="5"/>
  <c r="H323" i="5"/>
  <c r="K102" i="39"/>
  <c r="K453" i="39"/>
  <c r="H213" i="5"/>
  <c r="K450" i="39"/>
  <c r="L446" i="39"/>
  <c r="H271" i="5"/>
  <c r="H348" i="5"/>
  <c r="L379" i="39"/>
  <c r="I299" i="39"/>
  <c r="K222" i="39"/>
  <c r="K151" i="39"/>
  <c r="L137" i="39"/>
  <c r="K171" i="39"/>
  <c r="L149" i="39"/>
  <c r="J146" i="39"/>
  <c r="L158" i="39"/>
  <c r="J166" i="39"/>
  <c r="H170" i="39"/>
  <c r="I173" i="39"/>
  <c r="K153" i="39"/>
  <c r="H172" i="39"/>
  <c r="L136" i="39"/>
  <c r="J158" i="39"/>
  <c r="H121" i="39"/>
  <c r="K143" i="39"/>
  <c r="H158" i="39"/>
  <c r="H159" i="39"/>
  <c r="L140" i="39"/>
  <c r="H157" i="39"/>
  <c r="L168" i="39"/>
  <c r="K177" i="39"/>
  <c r="L129" i="39"/>
  <c r="K160" i="39"/>
  <c r="K166" i="39"/>
  <c r="H43" i="5"/>
  <c r="I168" i="39"/>
  <c r="K148" i="39"/>
  <c r="J170" i="39"/>
  <c r="J150" i="39"/>
  <c r="H77" i="5"/>
  <c r="J157" i="39"/>
  <c r="I122" i="39"/>
  <c r="K133" i="39"/>
  <c r="H80" i="5"/>
  <c r="K123" i="39"/>
  <c r="H124" i="39"/>
  <c r="I137" i="39"/>
  <c r="J122" i="39"/>
  <c r="L166" i="39"/>
  <c r="I128" i="39"/>
  <c r="L172" i="39"/>
  <c r="H67" i="5"/>
  <c r="K139" i="39"/>
  <c r="H145" i="39"/>
  <c r="K238" i="39"/>
  <c r="K86" i="39"/>
  <c r="L102" i="39"/>
  <c r="J172" i="39"/>
  <c r="L132" i="39"/>
  <c r="J132" i="39"/>
  <c r="K124" i="39"/>
  <c r="H76" i="5"/>
  <c r="I152" i="39"/>
  <c r="K334" i="39"/>
  <c r="H220" i="5"/>
  <c r="I428" i="39"/>
  <c r="I301" i="39"/>
  <c r="I249" i="39"/>
  <c r="H211" i="5"/>
  <c r="I96" i="39"/>
  <c r="I243" i="39"/>
  <c r="L107" i="39"/>
  <c r="J91" i="39"/>
  <c r="I298" i="39"/>
  <c r="H237" i="39"/>
  <c r="K100" i="39"/>
  <c r="K351" i="39"/>
  <c r="L342" i="39"/>
  <c r="H295" i="39"/>
  <c r="K248" i="39"/>
  <c r="H342" i="5"/>
  <c r="K202" i="39"/>
  <c r="L268" i="39"/>
  <c r="H255" i="39"/>
  <c r="J414" i="39"/>
  <c r="I455" i="39"/>
  <c r="L220" i="39"/>
  <c r="H134" i="39"/>
  <c r="L164" i="39"/>
  <c r="H41" i="5"/>
  <c r="H168" i="39"/>
  <c r="I131" i="39"/>
  <c r="J153" i="39"/>
  <c r="I176" i="39"/>
  <c r="H148" i="39"/>
  <c r="K132" i="39"/>
  <c r="L142" i="39"/>
  <c r="L170" i="39"/>
  <c r="I175" i="39"/>
  <c r="J177" i="39"/>
  <c r="L148" i="39"/>
  <c r="H86" i="5"/>
  <c r="J169" i="39"/>
  <c r="I121" i="39"/>
  <c r="K129" i="39"/>
  <c r="I130" i="39"/>
  <c r="I159" i="39"/>
  <c r="J125" i="39"/>
  <c r="K167" i="39"/>
  <c r="K140" i="39"/>
  <c r="I171" i="39"/>
  <c r="H66" i="5"/>
  <c r="H131" i="39"/>
  <c r="J143" i="39"/>
  <c r="K147" i="39"/>
  <c r="H138" i="39"/>
  <c r="K130" i="39"/>
  <c r="K152" i="39"/>
  <c r="H141" i="39"/>
  <c r="H165" i="39"/>
  <c r="J161" i="39"/>
  <c r="I196" i="39"/>
  <c r="J135" i="39"/>
  <c r="J133" i="39"/>
  <c r="J154" i="39"/>
  <c r="L156" i="39"/>
  <c r="H71" i="5"/>
  <c r="L143" i="39"/>
  <c r="J468" i="39"/>
  <c r="K189" i="39"/>
  <c r="J257" i="39"/>
  <c r="I156" i="39"/>
  <c r="L161" i="39"/>
  <c r="I167" i="39"/>
  <c r="J138" i="39"/>
  <c r="J162" i="39"/>
  <c r="K199" i="39"/>
  <c r="I107" i="39"/>
  <c r="I86" i="39"/>
  <c r="H337" i="39"/>
  <c r="H161" i="5"/>
  <c r="J329" i="39"/>
  <c r="H371" i="5"/>
  <c r="H31" i="5"/>
  <c r="J111" i="39"/>
  <c r="H210" i="5"/>
  <c r="K410" i="39"/>
  <c r="H160" i="5"/>
  <c r="H346" i="5"/>
  <c r="H276" i="5"/>
  <c r="H178" i="5"/>
  <c r="H248" i="39"/>
  <c r="I423" i="39"/>
  <c r="L444" i="39"/>
  <c r="J464" i="39"/>
  <c r="I155" i="39"/>
  <c r="J129" i="39"/>
  <c r="L162" i="39"/>
  <c r="H38" i="5"/>
  <c r="L122" i="39"/>
  <c r="I138" i="39"/>
  <c r="I435" i="39"/>
  <c r="J436" i="39"/>
  <c r="L384" i="39"/>
  <c r="I251" i="39"/>
  <c r="J168" i="39"/>
  <c r="K122" i="39"/>
  <c r="L165" i="39"/>
  <c r="H42" i="5"/>
  <c r="H53" i="5"/>
  <c r="L150" i="39"/>
  <c r="K88" i="78" l="1"/>
  <c r="I121" i="78"/>
  <c r="G35" i="77"/>
  <c r="G101" i="78"/>
  <c r="J30" i="78"/>
  <c r="G27" i="78"/>
  <c r="K73" i="78"/>
  <c r="I108" i="78"/>
  <c r="I134" i="78"/>
  <c r="J123" i="78"/>
  <c r="J112" i="78"/>
  <c r="G143" i="78"/>
  <c r="I92" i="78"/>
  <c r="I98" i="78"/>
  <c r="G81" i="78"/>
  <c r="I115" i="78"/>
  <c r="J96" i="78"/>
  <c r="K93" i="78"/>
  <c r="I73" i="78"/>
  <c r="G25" i="77"/>
  <c r="J133" i="78"/>
  <c r="J142" i="78"/>
  <c r="K97" i="78"/>
  <c r="J88" i="78"/>
  <c r="G121" i="78"/>
  <c r="K32" i="78"/>
  <c r="K30" i="78"/>
  <c r="G25" i="78"/>
  <c r="K89" i="78"/>
  <c r="G77" i="78"/>
  <c r="K35" i="78"/>
  <c r="K72" i="78"/>
  <c r="H78" i="78"/>
  <c r="J82" i="78"/>
  <c r="K117" i="78"/>
  <c r="G94" i="78"/>
  <c r="K102" i="78"/>
  <c r="K138" i="78"/>
  <c r="J137" i="78"/>
  <c r="K25" i="77"/>
  <c r="G112" i="78"/>
  <c r="J105" i="78"/>
  <c r="G142" i="78"/>
  <c r="G31" i="77"/>
  <c r="H27" i="77"/>
  <c r="K134" i="78"/>
  <c r="K136" i="78"/>
  <c r="K29" i="77"/>
  <c r="J36" i="78"/>
  <c r="H39" i="78"/>
  <c r="I86" i="78"/>
  <c r="I33" i="78"/>
  <c r="K111" i="78"/>
  <c r="J101" i="78"/>
  <c r="G137" i="78"/>
  <c r="K43" i="78"/>
  <c r="I26" i="78"/>
  <c r="H128" i="78"/>
  <c r="I117" i="78"/>
  <c r="K85" i="78"/>
  <c r="H141" i="78"/>
  <c r="G129" i="78"/>
  <c r="H94" i="78"/>
  <c r="J141" i="78"/>
  <c r="G132" i="78"/>
  <c r="I133" i="78"/>
  <c r="K132" i="78"/>
  <c r="I25" i="77"/>
  <c r="I41" i="78"/>
  <c r="H79" i="78"/>
  <c r="H117" i="78"/>
  <c r="G102" i="78"/>
  <c r="J35" i="78"/>
  <c r="K41" i="78"/>
  <c r="I32" i="78"/>
  <c r="I95" i="78"/>
  <c r="I37" i="78"/>
  <c r="G127" i="78"/>
  <c r="K80" i="78"/>
  <c r="J100" i="78"/>
  <c r="J113" i="78"/>
  <c r="G125" i="78"/>
  <c r="G28" i="78"/>
  <c r="H74" i="78"/>
  <c r="G83" i="78"/>
  <c r="H41" i="78"/>
  <c r="J33" i="78"/>
  <c r="J91" i="78"/>
  <c r="I113" i="78"/>
  <c r="J41" i="78"/>
  <c r="J127" i="78"/>
  <c r="G39" i="78"/>
  <c r="I144" i="78"/>
  <c r="H71" i="78"/>
  <c r="I78" i="78"/>
  <c r="J119" i="78"/>
  <c r="G86" i="78"/>
  <c r="H100" i="78"/>
  <c r="K124" i="78"/>
  <c r="H140" i="78"/>
  <c r="G80" i="78"/>
  <c r="K26" i="78"/>
  <c r="I137" i="78"/>
  <c r="H110" i="78"/>
  <c r="I132" i="78"/>
  <c r="G131" i="78"/>
  <c r="K100" i="78"/>
  <c r="J130" i="78"/>
  <c r="H112" i="78"/>
  <c r="H120" i="78"/>
  <c r="H32" i="78"/>
  <c r="K32" i="77"/>
  <c r="J33" i="77"/>
  <c r="K131" i="78"/>
  <c r="H97" i="78"/>
  <c r="J73" i="78"/>
  <c r="J71" i="78"/>
  <c r="H84" i="78"/>
  <c r="G111" i="78"/>
  <c r="K118" i="78"/>
  <c r="K36" i="77"/>
  <c r="H111" i="78"/>
  <c r="I107" i="78"/>
  <c r="H118" i="78"/>
  <c r="I116" i="78"/>
  <c r="J72" i="78"/>
  <c r="I42" i="78"/>
  <c r="G78" i="78"/>
  <c r="K38" i="78"/>
  <c r="J145" i="78"/>
  <c r="J34" i="78"/>
  <c r="H75" i="78"/>
  <c r="J79" i="78"/>
  <c r="G42" i="78"/>
  <c r="J80" i="78"/>
  <c r="K27" i="77"/>
  <c r="I76" i="78"/>
  <c r="H130" i="78"/>
  <c r="K137" i="78"/>
  <c r="I79" i="78"/>
  <c r="H129" i="78"/>
  <c r="K90" i="78"/>
  <c r="G29" i="78"/>
  <c r="K84" i="78"/>
  <c r="G135" i="78"/>
  <c r="J28" i="78"/>
  <c r="G82" i="78"/>
  <c r="H139" i="78"/>
  <c r="I90" i="78"/>
  <c r="G85" i="78"/>
  <c r="K31" i="77"/>
  <c r="I131" i="78"/>
  <c r="H98" i="78"/>
  <c r="G117" i="78"/>
  <c r="I130" i="78"/>
  <c r="H124" i="78"/>
  <c r="I84" i="78"/>
  <c r="G40" i="78"/>
  <c r="H29" i="78"/>
  <c r="G76" i="78"/>
  <c r="J89" i="78"/>
  <c r="I34" i="77"/>
  <c r="H25" i="77"/>
  <c r="I25" i="78"/>
  <c r="I142" i="78"/>
  <c r="I122" i="78"/>
  <c r="J78" i="78"/>
  <c r="K96" i="78"/>
  <c r="J93" i="78"/>
  <c r="J75" i="78"/>
  <c r="I28" i="77"/>
  <c r="I136" i="78"/>
  <c r="K77" i="78"/>
  <c r="I103" i="78"/>
  <c r="H109" i="78"/>
  <c r="I125" i="78"/>
  <c r="K105" i="78"/>
  <c r="I28" i="78"/>
  <c r="G144" i="78"/>
  <c r="J28" i="77"/>
  <c r="K28" i="78"/>
  <c r="J29" i="78"/>
  <c r="G32" i="78"/>
  <c r="H40" i="78"/>
  <c r="I35" i="77"/>
  <c r="H99" i="78"/>
  <c r="I36" i="78"/>
  <c r="K28" i="77"/>
  <c r="H86" i="78"/>
  <c r="I128" i="78"/>
  <c r="J124" i="78"/>
  <c r="H72" i="78"/>
  <c r="I27" i="78"/>
  <c r="J87" i="78"/>
  <c r="J134" i="78"/>
  <c r="J40" i="78"/>
  <c r="H34" i="77"/>
  <c r="I101" i="78"/>
  <c r="J126" i="78"/>
  <c r="H103" i="78"/>
  <c r="J29" i="77"/>
  <c r="K144" i="78"/>
  <c r="H106" i="78"/>
  <c r="K78" i="78"/>
  <c r="H26" i="78"/>
  <c r="J131" i="78"/>
  <c r="I81" i="78"/>
  <c r="H113" i="78"/>
  <c r="J30" i="77"/>
  <c r="J138" i="78"/>
  <c r="H28" i="78"/>
  <c r="I36" i="77"/>
  <c r="J26" i="77"/>
  <c r="H127" i="78"/>
  <c r="H92" i="78"/>
  <c r="J139" i="78"/>
  <c r="J99" i="78"/>
  <c r="H80" i="78"/>
  <c r="H29" i="77"/>
  <c r="G99" i="78"/>
  <c r="H28" i="77"/>
  <c r="I145" i="78"/>
  <c r="J42" i="78"/>
  <c r="H31" i="77"/>
  <c r="K33" i="77"/>
  <c r="H143" i="78"/>
  <c r="H81" i="78"/>
  <c r="H137" i="78"/>
  <c r="G115" i="78"/>
  <c r="G43" i="78"/>
  <c r="H95" i="78"/>
  <c r="G33" i="77"/>
  <c r="J94" i="78"/>
  <c r="G73" i="78"/>
  <c r="G75" i="78"/>
  <c r="J122" i="78"/>
  <c r="J143" i="78"/>
  <c r="G27" i="77"/>
  <c r="J118" i="78"/>
  <c r="G95" i="78"/>
  <c r="J39" i="78"/>
  <c r="I29" i="77"/>
  <c r="I71" i="78"/>
  <c r="J34" i="77"/>
  <c r="I126" i="78"/>
  <c r="G98" i="78"/>
  <c r="J135" i="78"/>
  <c r="I27" i="77"/>
  <c r="J140" i="78"/>
  <c r="K114" i="78"/>
  <c r="K30" i="77"/>
  <c r="J25" i="78"/>
  <c r="G130" i="78"/>
  <c r="G38" i="78"/>
  <c r="H125" i="78"/>
  <c r="G118" i="78"/>
  <c r="I143" i="78"/>
  <c r="J77" i="78"/>
  <c r="I102" i="78"/>
  <c r="I114" i="78"/>
  <c r="H123" i="78"/>
  <c r="J26" i="78"/>
  <c r="J74" i="78"/>
  <c r="H108" i="78"/>
  <c r="G122" i="78"/>
  <c r="J86" i="78"/>
  <c r="H119" i="78"/>
  <c r="H27" i="78"/>
  <c r="H126" i="78"/>
  <c r="I40" i="78"/>
  <c r="I138" i="78"/>
  <c r="K125" i="78"/>
  <c r="J43" i="78"/>
  <c r="K33" i="78"/>
  <c r="G37" i="78"/>
  <c r="K83" i="78"/>
  <c r="G93" i="78"/>
  <c r="H82" i="78"/>
  <c r="J98" i="78"/>
  <c r="G124" i="78"/>
  <c r="K94" i="78"/>
  <c r="K143" i="78"/>
  <c r="J103" i="78"/>
  <c r="I141" i="78"/>
  <c r="I118" i="78"/>
  <c r="H132" i="78"/>
  <c r="I135" i="78"/>
  <c r="I105" i="78"/>
  <c r="H43" i="78"/>
  <c r="K98" i="78"/>
  <c r="K25" i="78"/>
  <c r="I120" i="78"/>
  <c r="J132" i="78"/>
  <c r="H31" i="78"/>
  <c r="I32" i="77"/>
  <c r="G29" i="77"/>
  <c r="H136" i="78"/>
  <c r="J90" i="78"/>
  <c r="H38" i="78"/>
  <c r="H122" i="78"/>
  <c r="K116" i="78"/>
  <c r="J136" i="78"/>
  <c r="I87" i="78"/>
  <c r="J108" i="78"/>
  <c r="I29" i="78"/>
  <c r="H121" i="78"/>
  <c r="H42" i="78"/>
  <c r="G110" i="78"/>
  <c r="G34" i="77"/>
  <c r="K139" i="78"/>
  <c r="G107" i="78"/>
  <c r="J104" i="78"/>
  <c r="H134" i="78"/>
  <c r="I82" i="78"/>
  <c r="H107" i="78"/>
  <c r="J125" i="78"/>
  <c r="G30" i="78"/>
  <c r="I93" i="78"/>
  <c r="I38" i="78"/>
  <c r="J115" i="78"/>
  <c r="J106" i="78"/>
  <c r="G89" i="78"/>
  <c r="G119" i="78"/>
  <c r="K133" i="78"/>
  <c r="G108" i="78"/>
  <c r="K39" i="78"/>
  <c r="I109" i="78"/>
  <c r="K107" i="78"/>
  <c r="G123" i="78"/>
  <c r="J76" i="78"/>
  <c r="I89" i="78"/>
  <c r="H35" i="77"/>
  <c r="H83" i="78"/>
  <c r="I124" i="78"/>
  <c r="K74" i="78"/>
  <c r="I112" i="78"/>
  <c r="J32" i="77"/>
  <c r="I80" i="78"/>
  <c r="J116" i="78"/>
  <c r="K140" i="78"/>
  <c r="J129" i="78"/>
  <c r="J27" i="78"/>
  <c r="G105" i="78"/>
  <c r="K129" i="78"/>
  <c r="G106" i="78"/>
  <c r="I129" i="78"/>
  <c r="K119" i="78"/>
  <c r="H102" i="78"/>
  <c r="K101" i="78"/>
  <c r="G41" i="78"/>
  <c r="H138" i="78"/>
  <c r="I30" i="78"/>
  <c r="J38" i="78"/>
  <c r="K79" i="78"/>
  <c r="K112" i="78"/>
  <c r="H77" i="78"/>
  <c r="J114" i="78"/>
  <c r="G36" i="78"/>
  <c r="H36" i="78"/>
  <c r="H96" i="78"/>
  <c r="K141" i="78"/>
  <c r="J32" i="78"/>
  <c r="J117" i="78"/>
  <c r="I83" i="78"/>
  <c r="H145" i="78"/>
  <c r="H30" i="77"/>
  <c r="I139" i="78"/>
  <c r="H30" i="78"/>
  <c r="J35" i="77"/>
  <c r="K123" i="78"/>
  <c r="K103" i="78"/>
  <c r="H32" i="77"/>
  <c r="G30" i="77"/>
  <c r="I99" i="78"/>
  <c r="K40" i="78"/>
  <c r="J109" i="78"/>
  <c r="I35" i="78"/>
  <c r="K127" i="78"/>
  <c r="K135" i="78"/>
  <c r="G145" i="78"/>
  <c r="G90" i="78"/>
  <c r="H90" i="78"/>
  <c r="J121" i="78"/>
  <c r="H76" i="78"/>
  <c r="H33" i="77"/>
  <c r="G74" i="78"/>
  <c r="H36" i="77"/>
  <c r="I34" i="78"/>
  <c r="K71" i="78"/>
  <c r="H115" i="78"/>
  <c r="H105" i="78"/>
  <c r="J110" i="78"/>
  <c r="I88" i="78"/>
  <c r="J97" i="78"/>
  <c r="I94" i="78"/>
  <c r="H93" i="78"/>
  <c r="H33" i="78"/>
  <c r="J128" i="78"/>
  <c r="G87" i="78"/>
  <c r="K29" i="78"/>
  <c r="K31" i="78"/>
  <c r="G136" i="78"/>
  <c r="I110" i="78"/>
  <c r="G128" i="78"/>
  <c r="K109" i="78"/>
  <c r="J25" i="77"/>
  <c r="J83" i="78"/>
  <c r="K26" i="77"/>
  <c r="I119" i="78"/>
  <c r="J81" i="78"/>
  <c r="K34" i="78"/>
  <c r="H85" i="78"/>
  <c r="K130" i="78"/>
  <c r="K126" i="78"/>
  <c r="J31" i="78"/>
  <c r="H104" i="78"/>
  <c r="K86" i="78"/>
  <c r="G34" i="78"/>
  <c r="J36" i="77"/>
  <c r="I75" i="78"/>
  <c r="K36" i="78"/>
  <c r="J84" i="78"/>
  <c r="H144" i="78"/>
  <c r="K142" i="78"/>
  <c r="H89" i="78"/>
  <c r="G33" i="78"/>
  <c r="G92" i="78"/>
  <c r="G91" i="78"/>
  <c r="G84" i="78"/>
  <c r="G36" i="77"/>
  <c r="K128" i="78"/>
  <c r="I77" i="78"/>
  <c r="K108" i="78"/>
  <c r="K76" i="78"/>
  <c r="K120" i="78"/>
  <c r="K26" i="72"/>
  <c r="H101" i="78"/>
  <c r="G103" i="78"/>
  <c r="K81" i="78"/>
  <c r="G126" i="78"/>
  <c r="I30" i="77"/>
  <c r="G134" i="78"/>
  <c r="I127" i="78"/>
  <c r="G96" i="78"/>
  <c r="G31" i="78"/>
  <c r="G28" i="77"/>
  <c r="I26" i="77"/>
  <c r="H133" i="78"/>
  <c r="G138" i="78"/>
  <c r="H37" i="78"/>
  <c r="J31" i="77"/>
  <c r="K82" i="78"/>
  <c r="J37" i="78"/>
  <c r="K104" i="78"/>
  <c r="H116" i="78"/>
  <c r="J120" i="78"/>
  <c r="G120" i="78"/>
  <c r="G139" i="78"/>
  <c r="K37" i="78"/>
  <c r="I72" i="78"/>
  <c r="K87" i="78"/>
  <c r="I91" i="78"/>
  <c r="H25" i="78"/>
  <c r="K27" i="78"/>
  <c r="G109" i="78"/>
  <c r="H26" i="77"/>
  <c r="I85" i="78"/>
  <c r="I97" i="78"/>
  <c r="K95" i="78"/>
  <c r="H135" i="78"/>
  <c r="H35" i="78"/>
  <c r="J85" i="78"/>
  <c r="I96" i="78"/>
  <c r="H87" i="78"/>
  <c r="K110" i="78"/>
  <c r="K145" i="78"/>
  <c r="K122" i="78"/>
  <c r="G114" i="78"/>
  <c r="H131" i="78"/>
  <c r="I100" i="78"/>
  <c r="I74" i="78"/>
  <c r="I111" i="78"/>
  <c r="G141" i="78"/>
  <c r="I33" i="77"/>
  <c r="K92" i="78"/>
  <c r="H142" i="78"/>
  <c r="G104" i="78"/>
  <c r="G26" i="78"/>
  <c r="J27" i="77"/>
  <c r="G26" i="77"/>
  <c r="K113" i="78"/>
  <c r="H114" i="78"/>
  <c r="G88" i="78"/>
  <c r="G97" i="78"/>
  <c r="I106" i="78"/>
  <c r="J95" i="78"/>
  <c r="G100" i="78"/>
  <c r="J92" i="78"/>
  <c r="J111" i="78"/>
  <c r="I140" i="78"/>
  <c r="K99" i="78"/>
  <c r="G32" i="77"/>
  <c r="I39" i="78"/>
  <c r="H91" i="78"/>
  <c r="H88" i="78"/>
  <c r="G133" i="78"/>
  <c r="J144" i="78"/>
  <c r="J102" i="78"/>
  <c r="K121" i="78"/>
  <c r="G140" i="78"/>
  <c r="H34" i="78"/>
  <c r="G71" i="78"/>
  <c r="K106" i="78"/>
  <c r="G116" i="78"/>
  <c r="G113" i="78"/>
  <c r="G35" i="78"/>
  <c r="K75" i="78"/>
  <c r="J107" i="78"/>
  <c r="K115" i="78"/>
  <c r="I31" i="78"/>
  <c r="K35" i="77"/>
  <c r="G72" i="78"/>
  <c r="I43" i="78"/>
  <c r="H73" i="78"/>
  <c r="I123" i="78"/>
  <c r="K91" i="78"/>
  <c r="I104" i="78"/>
  <c r="G79" i="78"/>
  <c r="I31" i="77"/>
  <c r="K42" i="78"/>
  <c r="K34" i="77"/>
  <c r="K45" i="78"/>
  <c r="J64" i="78"/>
  <c r="H63" i="78"/>
  <c r="K54" i="78"/>
  <c r="H45" i="78"/>
  <c r="G59" i="78"/>
  <c r="J49" i="78"/>
  <c r="I58" i="78"/>
  <c r="G65" i="78"/>
  <c r="G50" i="78"/>
  <c r="H64" i="78"/>
  <c r="K58" i="78"/>
  <c r="G46" i="78"/>
  <c r="K47" i="78"/>
  <c r="K64" i="78"/>
  <c r="J61" i="78"/>
  <c r="K53" i="78"/>
  <c r="J48" i="78"/>
  <c r="G61" i="78"/>
  <c r="K56" i="78"/>
  <c r="I61" i="78"/>
  <c r="H65" i="78"/>
  <c r="G57" i="78"/>
  <c r="H53" i="78"/>
  <c r="J53" i="78"/>
  <c r="I49" i="78"/>
  <c r="J44" i="78"/>
  <c r="I46" i="78"/>
  <c r="J47" i="78"/>
  <c r="G64" i="78"/>
  <c r="J62" i="78"/>
  <c r="H55" i="78"/>
  <c r="G56" i="78"/>
  <c r="K59" i="78"/>
  <c r="I55" i="78"/>
  <c r="J54" i="78"/>
  <c r="H49" i="78"/>
  <c r="I51" i="78"/>
  <c r="I48" i="78"/>
  <c r="G51" i="78"/>
  <c r="H47" i="78"/>
  <c r="H57" i="78"/>
  <c r="I59" i="78"/>
  <c r="K51" i="78"/>
  <c r="J63" i="78"/>
  <c r="K65" i="78"/>
  <c r="H51" i="78"/>
  <c r="I64" i="78"/>
  <c r="I52" i="78"/>
  <c r="H61" i="78"/>
  <c r="I45" i="78"/>
  <c r="H50" i="78"/>
  <c r="H44" i="78"/>
  <c r="G63" i="78"/>
  <c r="H58" i="78"/>
  <c r="I54" i="78"/>
  <c r="G58" i="78"/>
  <c r="G44" i="78"/>
  <c r="I56" i="78"/>
  <c r="J45" i="78"/>
  <c r="H59" i="78"/>
  <c r="G49" i="78"/>
  <c r="J55" i="78"/>
  <c r="H60" i="78"/>
  <c r="K46" i="78"/>
  <c r="J51" i="78"/>
  <c r="G52" i="78"/>
  <c r="J58" i="78"/>
  <c r="J65" i="78"/>
  <c r="J52" i="78"/>
  <c r="I63" i="78"/>
  <c r="G53" i="78"/>
  <c r="J46" i="78"/>
  <c r="I57" i="78"/>
  <c r="G54" i="78"/>
  <c r="K62" i="78"/>
  <c r="H48" i="78"/>
  <c r="I53" i="78"/>
  <c r="K57" i="78"/>
  <c r="K55" i="78"/>
  <c r="I62" i="78"/>
  <c r="J56" i="78"/>
  <c r="K52" i="78"/>
  <c r="H54" i="78"/>
  <c r="I44" i="78"/>
  <c r="J60" i="78"/>
  <c r="G48" i="78"/>
  <c r="K63" i="78"/>
  <c r="H46" i="78"/>
  <c r="J59" i="78"/>
  <c r="K48" i="78"/>
  <c r="I65" i="78"/>
  <c r="G62" i="78"/>
  <c r="H52" i="78"/>
  <c r="K49" i="78"/>
  <c r="H56" i="78"/>
  <c r="G55" i="78"/>
  <c r="G45" i="78"/>
  <c r="K60" i="78"/>
  <c r="J50" i="78"/>
  <c r="I47" i="78"/>
  <c r="H62" i="78"/>
  <c r="G47" i="78"/>
  <c r="K44" i="78"/>
  <c r="K61" i="78"/>
  <c r="G60" i="78"/>
  <c r="I50" i="78"/>
  <c r="I60" i="78"/>
  <c r="J57" i="78"/>
  <c r="K50" i="78"/>
  <c r="C30" i="6"/>
  <c r="C31" i="6" l="1"/>
  <c r="C29" i="6"/>
  <c r="C33" i="6"/>
  <c r="C34" i="6"/>
  <c r="N35" i="5" l="1"/>
  <c r="L35" i="5"/>
  <c r="M35" i="5"/>
  <c r="O35" i="5" l="1"/>
  <c r="B58" i="58" l="1"/>
  <c r="E62" i="39"/>
  <c r="H62" i="39"/>
  <c r="E28" i="34"/>
  <c r="I7" i="1"/>
  <c r="I98" i="5" l="1"/>
  <c r="G273" i="63" s="1"/>
  <c r="I95" i="5"/>
  <c r="I99" i="5"/>
  <c r="I96" i="5"/>
  <c r="I101" i="5"/>
  <c r="I102" i="5"/>
  <c r="I100" i="5"/>
  <c r="I97" i="5"/>
  <c r="G272" i="63" s="1"/>
  <c r="G274" i="63" l="1"/>
  <c r="G275" i="63"/>
  <c r="G277" i="63"/>
  <c r="G276" i="63"/>
  <c r="G278" i="63"/>
  <c r="G284" i="63"/>
  <c r="G286" i="63"/>
  <c r="G285" i="63"/>
  <c r="G287" i="63"/>
  <c r="G288" i="63"/>
  <c r="G289" i="63"/>
  <c r="I289" i="63" s="1"/>
  <c r="G282" i="63"/>
  <c r="G279" i="63"/>
  <c r="G280" i="63"/>
  <c r="G283" i="63"/>
  <c r="G281" i="63"/>
  <c r="G270" i="63"/>
  <c r="G269" i="63"/>
  <c r="G271" i="63"/>
  <c r="G264" i="63"/>
  <c r="G267" i="63"/>
  <c r="G265" i="63"/>
  <c r="G266" i="63"/>
  <c r="G268" i="63"/>
  <c r="E189" i="60"/>
  <c r="G189" i="60" s="1"/>
  <c r="E188" i="60"/>
  <c r="G188" i="60" s="1"/>
  <c r="E190" i="60"/>
  <c r="G190" i="60" s="1"/>
  <c r="E191" i="60"/>
  <c r="G191" i="60" s="1"/>
  <c r="E186" i="60"/>
  <c r="G186" i="60" s="1"/>
  <c r="E185" i="60"/>
  <c r="G185" i="60" s="1"/>
  <c r="E184" i="60"/>
  <c r="G184" i="60" s="1"/>
  <c r="E187" i="60"/>
  <c r="G187" i="60" s="1"/>
  <c r="E182" i="60"/>
  <c r="G182" i="60" s="1"/>
  <c r="E181" i="60"/>
  <c r="G181" i="60" s="1"/>
  <c r="E180" i="60"/>
  <c r="G180" i="60" s="1"/>
  <c r="E183" i="60"/>
  <c r="G183" i="60" s="1"/>
  <c r="E201" i="60"/>
  <c r="G201" i="60" s="1"/>
  <c r="E200" i="60"/>
  <c r="G200" i="60" s="1"/>
  <c r="E199" i="60"/>
  <c r="G199" i="60" s="1"/>
  <c r="E202" i="60"/>
  <c r="G202" i="60" s="1"/>
  <c r="E203" i="60"/>
  <c r="G203" i="60" s="1"/>
  <c r="E197" i="60"/>
  <c r="G197" i="60" s="1"/>
  <c r="E196" i="60"/>
  <c r="G196" i="60" s="1"/>
  <c r="E198" i="60"/>
  <c r="G198" i="60" s="1"/>
  <c r="E194" i="60"/>
  <c r="G194" i="60" s="1"/>
  <c r="E195" i="60"/>
  <c r="G195" i="60" s="1"/>
  <c r="E193" i="60"/>
  <c r="G193" i="60" s="1"/>
  <c r="E192" i="60"/>
  <c r="G192" i="60" s="1"/>
  <c r="E521" i="49"/>
  <c r="G521" i="49" s="1"/>
  <c r="E522" i="49"/>
  <c r="G522" i="49" s="1"/>
  <c r="AA237" i="5"/>
  <c r="E523" i="49"/>
  <c r="G523" i="49" s="1"/>
  <c r="E226" i="49"/>
  <c r="G226" i="49" s="1"/>
  <c r="E524" i="49"/>
  <c r="G524" i="49" s="1"/>
  <c r="AA238" i="5"/>
  <c r="E525" i="49"/>
  <c r="G525" i="49" s="1"/>
  <c r="AA95" i="5"/>
  <c r="E206" i="49"/>
  <c r="G206" i="49" s="1"/>
  <c r="E207" i="49"/>
  <c r="G207" i="49" s="1"/>
  <c r="E208" i="49"/>
  <c r="G208" i="49" s="1"/>
  <c r="AA98" i="5"/>
  <c r="E216" i="49"/>
  <c r="G216" i="49" s="1"/>
  <c r="E215" i="49"/>
  <c r="G215" i="49" s="1"/>
  <c r="E225" i="49"/>
  <c r="G225" i="49" s="1"/>
  <c r="E224" i="49"/>
  <c r="G224" i="49" s="1"/>
  <c r="AA102" i="5"/>
  <c r="AA231" i="5"/>
  <c r="E508" i="49"/>
  <c r="G508" i="49" s="1"/>
  <c r="E507" i="49"/>
  <c r="G507" i="49" s="1"/>
  <c r="AA100" i="5"/>
  <c r="E219" i="49"/>
  <c r="G219" i="49" s="1"/>
  <c r="E220" i="49"/>
  <c r="G220" i="49" s="1"/>
  <c r="E221" i="49"/>
  <c r="G221" i="49" s="1"/>
  <c r="AA97" i="5"/>
  <c r="E213" i="49"/>
  <c r="G213" i="49" s="1"/>
  <c r="E214" i="49"/>
  <c r="G214" i="49" s="1"/>
  <c r="E212" i="49"/>
  <c r="G212" i="49" s="1"/>
  <c r="E514" i="49"/>
  <c r="G514" i="49" s="1"/>
  <c r="E515" i="49"/>
  <c r="G515" i="49" s="1"/>
  <c r="AA234" i="5"/>
  <c r="E513" i="49"/>
  <c r="G513" i="49" s="1"/>
  <c r="E516" i="49"/>
  <c r="G516" i="49" s="1"/>
  <c r="M15" i="5"/>
  <c r="E510" i="49"/>
  <c r="G510" i="49" s="1"/>
  <c r="AA232" i="5"/>
  <c r="E509" i="49"/>
  <c r="G509" i="49" s="1"/>
  <c r="E511" i="49"/>
  <c r="G511" i="49" s="1"/>
  <c r="E512" i="49"/>
  <c r="G512" i="49" s="1"/>
  <c r="AA233" i="5"/>
  <c r="E205" i="49"/>
  <c r="G205" i="49" s="1"/>
  <c r="N15" i="5"/>
  <c r="AA101" i="5"/>
  <c r="E222" i="49"/>
  <c r="G222" i="49" s="1"/>
  <c r="E223" i="49"/>
  <c r="G223" i="49" s="1"/>
  <c r="AA99" i="5"/>
  <c r="E218" i="49"/>
  <c r="G218" i="49" s="1"/>
  <c r="E217" i="49"/>
  <c r="G217" i="49" s="1"/>
  <c r="E518" i="49"/>
  <c r="G518" i="49" s="1"/>
  <c r="E517" i="49"/>
  <c r="G517" i="49" s="1"/>
  <c r="AA235" i="5"/>
  <c r="E520" i="49"/>
  <c r="G520" i="49" s="1"/>
  <c r="E519" i="49"/>
  <c r="G519" i="49" s="1"/>
  <c r="AA236" i="5"/>
  <c r="E211" i="49"/>
  <c r="G211" i="49" s="1"/>
  <c r="E209" i="49"/>
  <c r="G209" i="49" s="1"/>
  <c r="E210" i="49"/>
  <c r="G210" i="49" s="1"/>
  <c r="AA96" i="5"/>
  <c r="L15" i="5"/>
  <c r="O15" i="5" l="1"/>
  <c r="B38" i="58" l="1"/>
  <c r="I7" i="8"/>
  <c r="E16" i="34"/>
  <c r="E42" i="39"/>
  <c r="H42" i="39"/>
  <c r="Y232" i="5"/>
  <c r="AB232" i="5" s="1"/>
  <c r="Y233" i="5"/>
  <c r="AB233" i="5" s="1"/>
  <c r="Y235" i="5"/>
  <c r="AB235" i="5" s="1"/>
  <c r="Y237" i="5"/>
  <c r="AB237" i="5" s="1"/>
  <c r="Y231" i="5"/>
  <c r="AB231" i="5" s="1"/>
  <c r="Y234" i="5"/>
  <c r="AB234" i="5" s="1"/>
  <c r="Y236" i="5"/>
  <c r="AB236" i="5" s="1"/>
  <c r="Y238" i="5"/>
  <c r="AB238" i="5" s="1"/>
  <c r="Y102" i="5"/>
  <c r="AB102" i="5" s="1"/>
  <c r="Y96" i="5"/>
  <c r="AB96" i="5" s="1"/>
  <c r="Y95" i="5"/>
  <c r="AB95" i="5" s="1"/>
  <c r="Y97" i="5"/>
  <c r="AB97" i="5" s="1"/>
  <c r="Y101" i="5"/>
  <c r="AB101" i="5" s="1"/>
  <c r="Y98" i="5"/>
  <c r="AB98" i="5" s="1"/>
  <c r="Y99" i="5"/>
  <c r="AB99" i="5" s="1"/>
  <c r="Y100" i="5"/>
  <c r="AB100" i="5" s="1"/>
  <c r="N40" i="49" l="1"/>
  <c r="N85" i="49"/>
  <c r="N84" i="49"/>
  <c r="N71" i="49"/>
  <c r="N101" i="49"/>
  <c r="N64" i="49"/>
  <c r="N81" i="49"/>
  <c r="N20" i="49"/>
  <c r="N72" i="49"/>
  <c r="N44" i="49"/>
  <c r="N18" i="49"/>
  <c r="N74" i="49"/>
  <c r="N78" i="49"/>
  <c r="N80" i="49"/>
  <c r="N58" i="49"/>
  <c r="N117" i="49"/>
  <c r="N27" i="49"/>
  <c r="N66" i="49"/>
  <c r="N42" i="49"/>
  <c r="N63" i="49"/>
  <c r="N76" i="49"/>
  <c r="N110" i="49"/>
  <c r="Q64" i="49" l="1"/>
  <c r="N62" i="49"/>
  <c r="N98" i="49"/>
  <c r="N43" i="49"/>
  <c r="N109" i="49" l="1"/>
  <c r="P36" i="63" l="1"/>
  <c r="P106" i="63"/>
  <c r="P25" i="63"/>
  <c r="P49" i="63"/>
  <c r="P35" i="63"/>
  <c r="P45" i="63"/>
  <c r="P46" i="63"/>
  <c r="P95" i="63"/>
  <c r="E101" i="66" l="1"/>
  <c r="G101" i="66" s="1"/>
  <c r="E102" i="66"/>
  <c r="G102" i="66" s="1"/>
  <c r="E97" i="66"/>
  <c r="G97" i="66" s="1"/>
  <c r="E98" i="66"/>
  <c r="G98" i="66" s="1"/>
  <c r="E96" i="66"/>
  <c r="G96" i="66" s="1"/>
  <c r="E233" i="66"/>
  <c r="G233" i="66" s="1"/>
  <c r="E232" i="66"/>
  <c r="G232" i="66" s="1"/>
  <c r="E238" i="66"/>
  <c r="G238" i="66" s="1"/>
  <c r="E235" i="66"/>
  <c r="G235" i="66" s="1"/>
  <c r="E237" i="66"/>
  <c r="G237" i="66" s="1"/>
  <c r="E236" i="66"/>
  <c r="G236" i="66" s="1"/>
  <c r="E99" i="66"/>
  <c r="G99" i="66" s="1"/>
  <c r="E100" i="66"/>
  <c r="G100" i="66" s="1"/>
  <c r="E234" i="66" l="1"/>
  <c r="G234" i="66" s="1"/>
  <c r="E95" i="66"/>
  <c r="G95" i="66" s="1"/>
  <c r="E231" i="66"/>
  <c r="G231" i="66" s="1"/>
  <c r="V97" i="63" l="1"/>
  <c r="V69" i="63"/>
  <c r="V79" i="63"/>
  <c r="V118" i="63"/>
  <c r="S95" i="63"/>
  <c r="V27" i="63"/>
  <c r="S35" i="63"/>
  <c r="V57" i="63"/>
  <c r="P64" i="63" l="1"/>
  <c r="P71" i="63"/>
  <c r="P41" i="63"/>
  <c r="H65" i="76" l="1"/>
  <c r="G28" i="75"/>
  <c r="T16" i="66" l="1"/>
  <c r="H32" i="76" l="1"/>
  <c r="H37" i="76"/>
  <c r="H35" i="76"/>
  <c r="H36" i="76"/>
  <c r="H28" i="76"/>
  <c r="H25" i="76"/>
  <c r="H27" i="76"/>
  <c r="H33" i="76"/>
  <c r="H34" i="76"/>
  <c r="H40" i="76"/>
  <c r="H41" i="76"/>
  <c r="H31" i="76"/>
  <c r="H29" i="76"/>
  <c r="H42" i="76"/>
  <c r="H38" i="76"/>
  <c r="H43" i="76"/>
  <c r="H30" i="76"/>
  <c r="H26" i="76"/>
  <c r="L59" i="72"/>
  <c r="I54" i="76"/>
  <c r="K181" i="72"/>
  <c r="L165" i="72"/>
  <c r="L219" i="72"/>
  <c r="M337" i="72"/>
  <c r="I354" i="5"/>
  <c r="G960" i="63" s="1"/>
  <c r="E438" i="39"/>
  <c r="J377" i="72"/>
  <c r="H85" i="76"/>
  <c r="B434" i="58"/>
  <c r="E264" i="39"/>
  <c r="B260" i="58"/>
  <c r="I180" i="5"/>
  <c r="G428" i="63" s="1"/>
  <c r="J203" i="72"/>
  <c r="N12" i="51"/>
  <c r="N356" i="72"/>
  <c r="K365" i="72"/>
  <c r="K108" i="72"/>
  <c r="L184" i="72"/>
  <c r="I32" i="76"/>
  <c r="K46" i="72"/>
  <c r="I192" i="5"/>
  <c r="E276" i="39"/>
  <c r="J215" i="72"/>
  <c r="B272" i="58"/>
  <c r="L36" i="72"/>
  <c r="J29" i="76"/>
  <c r="N251" i="72"/>
  <c r="M350" i="72"/>
  <c r="L60" i="76"/>
  <c r="N221" i="72"/>
  <c r="N145" i="72"/>
  <c r="J44" i="76"/>
  <c r="L154" i="72"/>
  <c r="K27" i="76"/>
  <c r="M27" i="72"/>
  <c r="J164" i="72"/>
  <c r="E225" i="39"/>
  <c r="I141" i="5"/>
  <c r="B221" i="58"/>
  <c r="L284" i="72"/>
  <c r="N244" i="72"/>
  <c r="K45" i="74"/>
  <c r="K25" i="76"/>
  <c r="M25" i="72"/>
  <c r="L84" i="76"/>
  <c r="N376" i="72"/>
  <c r="E107" i="39"/>
  <c r="J46" i="72"/>
  <c r="I23" i="5"/>
  <c r="B103" i="58"/>
  <c r="L393" i="72"/>
  <c r="N59" i="72"/>
  <c r="K206" i="72"/>
  <c r="M363" i="72"/>
  <c r="J41" i="74"/>
  <c r="M153" i="72"/>
  <c r="M302" i="72"/>
  <c r="N318" i="72"/>
  <c r="M201" i="72"/>
  <c r="L338" i="72"/>
  <c r="L70" i="72"/>
  <c r="I37" i="74"/>
  <c r="L407" i="72"/>
  <c r="K338" i="72"/>
  <c r="M54" i="72"/>
  <c r="K143" i="72"/>
  <c r="N98" i="72"/>
  <c r="M373" i="72"/>
  <c r="H50" i="76"/>
  <c r="J173" i="72"/>
  <c r="B230" i="58"/>
  <c r="I150" i="5"/>
  <c r="E234" i="39"/>
  <c r="N159" i="72"/>
  <c r="M268" i="72"/>
  <c r="N54" i="72"/>
  <c r="N119" i="72"/>
  <c r="L372" i="72"/>
  <c r="L314" i="72"/>
  <c r="I36" i="74"/>
  <c r="I340" i="5"/>
  <c r="G935" i="63" s="1"/>
  <c r="B420" i="58"/>
  <c r="J363" i="72"/>
  <c r="G41" i="74"/>
  <c r="E424" i="39"/>
  <c r="E392" i="39"/>
  <c r="I308" i="5"/>
  <c r="J331" i="72"/>
  <c r="B388" i="58"/>
  <c r="I24" i="5"/>
  <c r="B104" i="58"/>
  <c r="J47" i="72"/>
  <c r="E108" i="39"/>
  <c r="L99" i="72"/>
  <c r="M77" i="72"/>
  <c r="M185" i="72"/>
  <c r="L57" i="72"/>
  <c r="M208" i="72"/>
  <c r="M125" i="72"/>
  <c r="L142" i="72"/>
  <c r="K251" i="72"/>
  <c r="I28" i="75"/>
  <c r="L257" i="72"/>
  <c r="N214" i="72"/>
  <c r="J37" i="76"/>
  <c r="L84" i="72"/>
  <c r="M66" i="72"/>
  <c r="N306" i="72"/>
  <c r="K401" i="72"/>
  <c r="M81" i="72"/>
  <c r="M184" i="72"/>
  <c r="M249" i="72"/>
  <c r="K259" i="72"/>
  <c r="B461" i="58"/>
  <c r="J404" i="72"/>
  <c r="I381" i="5"/>
  <c r="E465" i="39"/>
  <c r="L10" i="51"/>
  <c r="X28" i="56"/>
  <c r="X30" i="56"/>
  <c r="X29" i="56"/>
  <c r="E269" i="39"/>
  <c r="X27" i="56"/>
  <c r="I185" i="5"/>
  <c r="J208" i="72"/>
  <c r="X31" i="56"/>
  <c r="B265" i="58"/>
  <c r="N130" i="72"/>
  <c r="K31" i="72"/>
  <c r="J146" i="72"/>
  <c r="I123" i="5"/>
  <c r="E207" i="39"/>
  <c r="B203" i="58"/>
  <c r="L155" i="72"/>
  <c r="J45" i="76"/>
  <c r="N377" i="72"/>
  <c r="L85" i="76"/>
  <c r="E408" i="39"/>
  <c r="H77" i="76"/>
  <c r="J347" i="72"/>
  <c r="I324" i="5"/>
  <c r="B404" i="58"/>
  <c r="K160" i="72"/>
  <c r="E239" i="39"/>
  <c r="B235" i="58"/>
  <c r="I155" i="5"/>
  <c r="J178" i="72"/>
  <c r="B297" i="58"/>
  <c r="J240" i="72"/>
  <c r="I217" i="5"/>
  <c r="E301" i="39"/>
  <c r="K268" i="72"/>
  <c r="M306" i="72"/>
  <c r="K215" i="72"/>
  <c r="C32" i="6"/>
  <c r="M57" i="72"/>
  <c r="L259" i="72"/>
  <c r="I32" i="74"/>
  <c r="L278" i="72"/>
  <c r="N67" i="72"/>
  <c r="I60" i="76"/>
  <c r="K221" i="72"/>
  <c r="K332" i="72"/>
  <c r="N370" i="72"/>
  <c r="M59" i="72"/>
  <c r="M93" i="72"/>
  <c r="L302" i="72"/>
  <c r="N379" i="72"/>
  <c r="M277" i="72"/>
  <c r="L196" i="72"/>
  <c r="J61" i="76"/>
  <c r="I26" i="75"/>
  <c r="L222" i="72"/>
  <c r="L45" i="72"/>
  <c r="J31" i="76"/>
  <c r="J57" i="76"/>
  <c r="L211" i="72"/>
  <c r="L227" i="72"/>
  <c r="L384" i="72"/>
  <c r="M53" i="72"/>
  <c r="K352" i="72"/>
  <c r="K37" i="72"/>
  <c r="J36" i="74"/>
  <c r="M314" i="72"/>
  <c r="B340" i="58"/>
  <c r="I260" i="5"/>
  <c r="J283" i="72"/>
  <c r="E344" i="39"/>
  <c r="K35" i="76"/>
  <c r="M72" i="72"/>
  <c r="K27" i="74"/>
  <c r="N182" i="72"/>
  <c r="N264" i="72"/>
  <c r="I28" i="76"/>
  <c r="K35" i="72"/>
  <c r="M304" i="72"/>
  <c r="J46" i="74"/>
  <c r="N179" i="72"/>
  <c r="L132" i="72"/>
  <c r="I203" i="5"/>
  <c r="E287" i="39"/>
  <c r="J226" i="72"/>
  <c r="B283" i="58"/>
  <c r="B462" i="58"/>
  <c r="J405" i="72"/>
  <c r="L11" i="51"/>
  <c r="E466" i="39"/>
  <c r="I382" i="5"/>
  <c r="H34" i="75"/>
  <c r="K366" i="72"/>
  <c r="N335" i="72"/>
  <c r="K403" i="72"/>
  <c r="L189" i="72"/>
  <c r="J55" i="76"/>
  <c r="J94" i="72"/>
  <c r="I71" i="5"/>
  <c r="E155" i="39"/>
  <c r="B151" i="58"/>
  <c r="K62" i="72"/>
  <c r="K336" i="72"/>
  <c r="M267" i="72"/>
  <c r="J399" i="72"/>
  <c r="I376" i="5"/>
  <c r="E460" i="39"/>
  <c r="B456" i="58"/>
  <c r="K57" i="72"/>
  <c r="N32" i="72"/>
  <c r="L76" i="76"/>
  <c r="N346" i="72"/>
  <c r="L201" i="72"/>
  <c r="N138" i="72"/>
  <c r="M230" i="72"/>
  <c r="I38" i="76"/>
  <c r="K104" i="72"/>
  <c r="E437" i="39"/>
  <c r="Z40" i="56"/>
  <c r="Z39" i="56"/>
  <c r="J376" i="72"/>
  <c r="Z41" i="56"/>
  <c r="H84" i="76"/>
  <c r="I353" i="5"/>
  <c r="G959" i="63" s="1"/>
  <c r="B433" i="58"/>
  <c r="Z43" i="56"/>
  <c r="Z42" i="56"/>
  <c r="I34" i="76"/>
  <c r="K71" i="72"/>
  <c r="M367" i="72"/>
  <c r="N115" i="72"/>
  <c r="N384" i="72"/>
  <c r="N50" i="72"/>
  <c r="K315" i="72"/>
  <c r="N330" i="72"/>
  <c r="L79" i="76"/>
  <c r="N349" i="72"/>
  <c r="E174" i="39"/>
  <c r="J113" i="72"/>
  <c r="M9" i="51"/>
  <c r="B170" i="58"/>
  <c r="I90" i="5"/>
  <c r="N155" i="72"/>
  <c r="L45" i="76"/>
  <c r="K74" i="76"/>
  <c r="M327" i="72"/>
  <c r="L239" i="72"/>
  <c r="J76" i="72"/>
  <c r="B133" i="58"/>
  <c r="E137" i="39"/>
  <c r="I53" i="5"/>
  <c r="G29" i="75"/>
  <c r="J308" i="72"/>
  <c r="I285" i="5"/>
  <c r="E369" i="39"/>
  <c r="B365" i="58"/>
  <c r="J63" i="76"/>
  <c r="L233" i="72"/>
  <c r="J274" i="72"/>
  <c r="B331" i="58"/>
  <c r="I251" i="5"/>
  <c r="E335" i="39"/>
  <c r="L80" i="72"/>
  <c r="M255" i="72"/>
  <c r="J29" i="74"/>
  <c r="K48" i="72"/>
  <c r="N243" i="72"/>
  <c r="K26" i="75"/>
  <c r="L61" i="76"/>
  <c r="N222" i="72"/>
  <c r="L406" i="72"/>
  <c r="I86" i="76"/>
  <c r="K383" i="72"/>
  <c r="H26" i="75"/>
  <c r="I61" i="76"/>
  <c r="K222" i="72"/>
  <c r="N404" i="72"/>
  <c r="G26" i="74"/>
  <c r="E197" i="39"/>
  <c r="J136" i="72"/>
  <c r="B193" i="58"/>
  <c r="I113" i="5"/>
  <c r="K110" i="72"/>
  <c r="N198" i="72"/>
  <c r="M364" i="72"/>
  <c r="K237" i="72"/>
  <c r="N74" i="72"/>
  <c r="K81" i="76"/>
  <c r="M360" i="72"/>
  <c r="B355" i="58"/>
  <c r="W27" i="56"/>
  <c r="E359" i="39"/>
  <c r="W29" i="56"/>
  <c r="I275" i="5"/>
  <c r="G763" i="63" s="1"/>
  <c r="J298" i="72"/>
  <c r="W30" i="56"/>
  <c r="W28" i="56"/>
  <c r="W31" i="56"/>
  <c r="N288" i="72"/>
  <c r="K33" i="72"/>
  <c r="K66" i="76"/>
  <c r="M262" i="72"/>
  <c r="J84" i="72"/>
  <c r="B141" i="58"/>
  <c r="I61" i="5"/>
  <c r="E145" i="39"/>
  <c r="H39" i="74"/>
  <c r="K368" i="72"/>
  <c r="J36" i="76"/>
  <c r="L83" i="72"/>
  <c r="K113" i="72"/>
  <c r="M399" i="72"/>
  <c r="M223" i="72"/>
  <c r="K198" i="72"/>
  <c r="L400" i="72"/>
  <c r="J243" i="72"/>
  <c r="E304" i="39"/>
  <c r="I220" i="5"/>
  <c r="B300" i="58"/>
  <c r="L336" i="72"/>
  <c r="E196" i="39"/>
  <c r="I112" i="5"/>
  <c r="J135" i="72"/>
  <c r="B192" i="58"/>
  <c r="J40" i="76"/>
  <c r="L126" i="72"/>
  <c r="K29" i="75"/>
  <c r="N308" i="72"/>
  <c r="J166" i="72"/>
  <c r="B223" i="58"/>
  <c r="I143" i="5"/>
  <c r="E227" i="39"/>
  <c r="K207" i="72"/>
  <c r="I41" i="76"/>
  <c r="K134" i="72"/>
  <c r="I212" i="5"/>
  <c r="B292" i="58"/>
  <c r="E296" i="39"/>
  <c r="J235" i="72"/>
  <c r="K199" i="72"/>
  <c r="M179" i="72"/>
  <c r="L77" i="72"/>
  <c r="J199" i="72"/>
  <c r="N8" i="51"/>
  <c r="B256" i="58"/>
  <c r="I176" i="5"/>
  <c r="E260" i="39"/>
  <c r="N219" i="72"/>
  <c r="J78" i="76"/>
  <c r="L348" i="72"/>
  <c r="N152" i="72"/>
  <c r="N274" i="72"/>
  <c r="J28" i="74"/>
  <c r="M61" i="72"/>
  <c r="L192" i="72"/>
  <c r="N226" i="72"/>
  <c r="N285" i="72"/>
  <c r="K32" i="72"/>
  <c r="N229" i="72"/>
  <c r="K372" i="72"/>
  <c r="K40" i="74"/>
  <c r="N388" i="72"/>
  <c r="L42" i="72"/>
  <c r="M117" i="72"/>
  <c r="N161" i="72"/>
  <c r="M87" i="72"/>
  <c r="B302" i="58"/>
  <c r="J245" i="72"/>
  <c r="I222" i="5"/>
  <c r="E306" i="39"/>
  <c r="J202" i="72"/>
  <c r="N11" i="51"/>
  <c r="B259" i="58"/>
  <c r="I179" i="5"/>
  <c r="E263" i="39"/>
  <c r="N46" i="72"/>
  <c r="L32" i="76"/>
  <c r="L74" i="72"/>
  <c r="N107" i="72"/>
  <c r="K296" i="72"/>
  <c r="K77" i="72"/>
  <c r="K111" i="72"/>
  <c r="M113" i="72"/>
  <c r="N291" i="72"/>
  <c r="K279" i="72"/>
  <c r="N297" i="72"/>
  <c r="L375" i="72"/>
  <c r="J250" i="72"/>
  <c r="B307" i="58"/>
  <c r="I227" i="5"/>
  <c r="J10" i="51"/>
  <c r="E311" i="39"/>
  <c r="M349" i="72"/>
  <c r="K79" i="76"/>
  <c r="M225" i="72"/>
  <c r="J27" i="75"/>
  <c r="M293" i="72"/>
  <c r="K69" i="76"/>
  <c r="M127" i="72"/>
  <c r="L275" i="72"/>
  <c r="J67" i="76"/>
  <c r="N122" i="72"/>
  <c r="M273" i="72"/>
  <c r="M398" i="72"/>
  <c r="N277" i="72"/>
  <c r="N383" i="72"/>
  <c r="L86" i="76"/>
  <c r="M216" i="72"/>
  <c r="N78" i="72"/>
  <c r="I59" i="5"/>
  <c r="J82" i="72"/>
  <c r="B139" i="58"/>
  <c r="E143" i="39"/>
  <c r="N242" i="72"/>
  <c r="J39" i="72"/>
  <c r="I16" i="5"/>
  <c r="G39" i="63" s="1"/>
  <c r="E100" i="39"/>
  <c r="B96" i="58"/>
  <c r="L365" i="72"/>
  <c r="N305" i="72"/>
  <c r="L230" i="72"/>
  <c r="L30" i="72"/>
  <c r="K291" i="72"/>
  <c r="M122" i="72"/>
  <c r="M40" i="72"/>
  <c r="N310" i="72"/>
  <c r="K30" i="75"/>
  <c r="I45" i="5"/>
  <c r="B125" i="58"/>
  <c r="E129" i="39"/>
  <c r="J68" i="72"/>
  <c r="L248" i="72"/>
  <c r="K44" i="76"/>
  <c r="M154" i="72"/>
  <c r="K55" i="72"/>
  <c r="M177" i="72"/>
  <c r="I56" i="76"/>
  <c r="K205" i="72"/>
  <c r="L313" i="72"/>
  <c r="L399" i="72"/>
  <c r="N256" i="72"/>
  <c r="L120" i="72"/>
  <c r="B410" i="58"/>
  <c r="E414" i="39"/>
  <c r="J353" i="72"/>
  <c r="I330" i="5"/>
  <c r="I107" i="5"/>
  <c r="G300" i="63" s="1"/>
  <c r="B187" i="58"/>
  <c r="J130" i="72"/>
  <c r="E191" i="39"/>
  <c r="I51" i="76"/>
  <c r="K174" i="72"/>
  <c r="I50" i="76"/>
  <c r="K173" i="72"/>
  <c r="M406" i="72"/>
  <c r="M148" i="72"/>
  <c r="I18" i="5"/>
  <c r="E102" i="39"/>
  <c r="B98" i="58"/>
  <c r="J41" i="72"/>
  <c r="J277" i="72"/>
  <c r="E338" i="39"/>
  <c r="B334" i="58"/>
  <c r="I254" i="5"/>
  <c r="B184" i="58"/>
  <c r="S37" i="56"/>
  <c r="J127" i="72"/>
  <c r="S36" i="56"/>
  <c r="S34" i="56"/>
  <c r="E188" i="39"/>
  <c r="I104" i="5"/>
  <c r="S35" i="56"/>
  <c r="S33" i="56"/>
  <c r="L51" i="72"/>
  <c r="K101" i="72"/>
  <c r="M400" i="72"/>
  <c r="L36" i="76"/>
  <c r="N83" i="72"/>
  <c r="L149" i="72"/>
  <c r="M172" i="72"/>
  <c r="M395" i="72"/>
  <c r="N84" i="72"/>
  <c r="L37" i="76"/>
  <c r="M158" i="72"/>
  <c r="J151" i="72"/>
  <c r="E11" i="51"/>
  <c r="B208" i="58"/>
  <c r="I128" i="5"/>
  <c r="E212" i="39"/>
  <c r="K260" i="72"/>
  <c r="M187" i="72"/>
  <c r="N160" i="72"/>
  <c r="K150" i="72"/>
  <c r="L223" i="72"/>
  <c r="N76" i="72"/>
  <c r="K337" i="72"/>
  <c r="L53" i="72"/>
  <c r="M164" i="72"/>
  <c r="M56" i="72"/>
  <c r="N56" i="72"/>
  <c r="K176" i="72"/>
  <c r="I53" i="76"/>
  <c r="M42" i="72"/>
  <c r="N197" i="72"/>
  <c r="L169" i="72"/>
  <c r="I39" i="74"/>
  <c r="L368" i="72"/>
  <c r="J386" i="72"/>
  <c r="I363" i="5"/>
  <c r="G976" i="63" s="1"/>
  <c r="E447" i="39"/>
  <c r="B443" i="58"/>
  <c r="K392" i="72"/>
  <c r="M92" i="72"/>
  <c r="L197" i="72"/>
  <c r="N170" i="72"/>
  <c r="J51" i="76"/>
  <c r="L174" i="72"/>
  <c r="K272" i="72"/>
  <c r="K394" i="72"/>
  <c r="K253" i="72"/>
  <c r="J72" i="72"/>
  <c r="E133" i="39"/>
  <c r="B129" i="58"/>
  <c r="I49" i="5"/>
  <c r="K281" i="72"/>
  <c r="L374" i="72"/>
  <c r="J115" i="72"/>
  <c r="M11" i="51"/>
  <c r="I92" i="5"/>
  <c r="E176" i="39"/>
  <c r="B172" i="58"/>
  <c r="N68" i="72"/>
  <c r="N202" i="72"/>
  <c r="K289" i="72"/>
  <c r="J96" i="72"/>
  <c r="B153" i="58"/>
  <c r="E157" i="39"/>
  <c r="I73" i="5"/>
  <c r="J25" i="76"/>
  <c r="L25" i="72"/>
  <c r="J290" i="72"/>
  <c r="E351" i="39"/>
  <c r="G11" i="51"/>
  <c r="B347" i="58"/>
  <c r="I267" i="5"/>
  <c r="N169" i="72"/>
  <c r="I36" i="76"/>
  <c r="K83" i="72"/>
  <c r="M41" i="72"/>
  <c r="N316" i="72"/>
  <c r="J391" i="72"/>
  <c r="H88" i="76"/>
  <c r="B448" i="58"/>
  <c r="E452" i="39"/>
  <c r="I368" i="5"/>
  <c r="B255" i="58"/>
  <c r="J198" i="72"/>
  <c r="E259" i="39"/>
  <c r="I175" i="5"/>
  <c r="G416" i="63" s="1"/>
  <c r="V34" i="56"/>
  <c r="E89" i="39"/>
  <c r="V36" i="56"/>
  <c r="J28" i="72"/>
  <c r="V33" i="56"/>
  <c r="V37" i="56"/>
  <c r="V35" i="56"/>
  <c r="B85" i="58"/>
  <c r="I5" i="5"/>
  <c r="G8" i="63" s="1"/>
  <c r="K62" i="76"/>
  <c r="M232" i="72"/>
  <c r="M80" i="72"/>
  <c r="M240" i="72"/>
  <c r="E240" i="39"/>
  <c r="B236" i="58"/>
  <c r="I156" i="5"/>
  <c r="J179" i="72"/>
  <c r="K34" i="75"/>
  <c r="N366" i="72"/>
  <c r="L254" i="72"/>
  <c r="J65" i="76"/>
  <c r="K31" i="75"/>
  <c r="N311" i="72"/>
  <c r="K34" i="74"/>
  <c r="N88" i="72"/>
  <c r="M263" i="72"/>
  <c r="M34" i="72"/>
  <c r="J64" i="72"/>
  <c r="I41" i="5"/>
  <c r="E125" i="39"/>
  <c r="B121" i="58"/>
  <c r="L193" i="72"/>
  <c r="M275" i="72"/>
  <c r="K67" i="76"/>
  <c r="I72" i="76"/>
  <c r="H25" i="68"/>
  <c r="K321" i="72"/>
  <c r="K405" i="72"/>
  <c r="K191" i="72"/>
  <c r="H41" i="74"/>
  <c r="K363" i="72"/>
  <c r="N57" i="72"/>
  <c r="K61" i="72"/>
  <c r="H28" i="74"/>
  <c r="N319" i="72"/>
  <c r="M76" i="72"/>
  <c r="L371" i="72"/>
  <c r="L40" i="72"/>
  <c r="L26" i="76"/>
  <c r="N26" i="72"/>
  <c r="N375" i="72"/>
  <c r="K59" i="76"/>
  <c r="M220" i="72"/>
  <c r="M39" i="72"/>
  <c r="K172" i="72"/>
  <c r="M146" i="72"/>
  <c r="L340" i="72"/>
  <c r="K219" i="72"/>
  <c r="M155" i="72"/>
  <c r="K45" i="76"/>
  <c r="K335" i="72"/>
  <c r="L143" i="72"/>
  <c r="L41" i="76"/>
  <c r="N134" i="72"/>
  <c r="L78" i="76"/>
  <c r="N348" i="72"/>
  <c r="K138" i="72"/>
  <c r="I35" i="76"/>
  <c r="K72" i="72"/>
  <c r="K389" i="72"/>
  <c r="L190" i="72"/>
  <c r="N334" i="72"/>
  <c r="M178" i="72"/>
  <c r="K201" i="72"/>
  <c r="M298" i="72"/>
  <c r="N187" i="72"/>
  <c r="M151" i="72"/>
  <c r="M100" i="72"/>
  <c r="M98" i="72"/>
  <c r="K122" i="72"/>
  <c r="M376" i="72"/>
  <c r="K84" i="76"/>
  <c r="G39" i="74"/>
  <c r="J368" i="72"/>
  <c r="E429" i="39"/>
  <c r="B425" i="58"/>
  <c r="I345" i="5"/>
  <c r="M313" i="72"/>
  <c r="L87" i="76"/>
  <c r="N390" i="72"/>
  <c r="N231" i="72"/>
  <c r="K38" i="74"/>
  <c r="M141" i="72"/>
  <c r="L364" i="72"/>
  <c r="B328" i="58"/>
  <c r="I248" i="5"/>
  <c r="G680" i="63" s="1"/>
  <c r="J271" i="72"/>
  <c r="E332" i="39"/>
  <c r="B301" i="58"/>
  <c r="G45" i="74"/>
  <c r="I221" i="5"/>
  <c r="J244" i="72"/>
  <c r="E305" i="39"/>
  <c r="I206" i="5"/>
  <c r="E290" i="39"/>
  <c r="B286" i="58"/>
  <c r="J229" i="72"/>
  <c r="G34" i="75"/>
  <c r="E427" i="39"/>
  <c r="I343" i="5"/>
  <c r="J366" i="72"/>
  <c r="B423" i="58"/>
  <c r="N372" i="72"/>
  <c r="N246" i="72"/>
  <c r="J321" i="72"/>
  <c r="Y39" i="56"/>
  <c r="E382" i="39"/>
  <c r="Y41" i="56"/>
  <c r="B378" i="58"/>
  <c r="Y40" i="56"/>
  <c r="G25" i="68"/>
  <c r="H72" i="76"/>
  <c r="Y43" i="56"/>
  <c r="Y42" i="56"/>
  <c r="I298" i="5"/>
  <c r="M195" i="72"/>
  <c r="J300" i="72"/>
  <c r="E361" i="39"/>
  <c r="H71" i="76"/>
  <c r="B357" i="58"/>
  <c r="I277" i="5"/>
  <c r="N41" i="72"/>
  <c r="K116" i="72"/>
  <c r="J28" i="76"/>
  <c r="L35" i="72"/>
  <c r="J264" i="72"/>
  <c r="B321" i="58"/>
  <c r="I241" i="5"/>
  <c r="E325" i="39"/>
  <c r="I57" i="76"/>
  <c r="K211" i="72"/>
  <c r="J91" i="72"/>
  <c r="I68" i="5"/>
  <c r="E152" i="39"/>
  <c r="B148" i="58"/>
  <c r="M296" i="72"/>
  <c r="K146" i="72"/>
  <c r="L204" i="72"/>
  <c r="I58" i="76"/>
  <c r="K212" i="72"/>
  <c r="N195" i="72"/>
  <c r="I188" i="5"/>
  <c r="J211" i="72"/>
  <c r="B268" i="58"/>
  <c r="E272" i="39"/>
  <c r="H57" i="76"/>
  <c r="J389" i="72"/>
  <c r="I366" i="5"/>
  <c r="B446" i="58"/>
  <c r="E450" i="39"/>
  <c r="I259" i="5"/>
  <c r="E343" i="39"/>
  <c r="B339" i="58"/>
  <c r="H68" i="76"/>
  <c r="J282" i="72"/>
  <c r="L75" i="72"/>
  <c r="K397" i="72"/>
  <c r="I90" i="76"/>
  <c r="L319" i="72"/>
  <c r="N280" i="72"/>
  <c r="L59" i="76"/>
  <c r="N220" i="72"/>
  <c r="K243" i="72"/>
  <c r="M329" i="72"/>
  <c r="N339" i="72"/>
  <c r="N177" i="72"/>
  <c r="L265" i="72"/>
  <c r="L145" i="72"/>
  <c r="J288" i="72"/>
  <c r="G9" i="51"/>
  <c r="E349" i="39"/>
  <c r="I265" i="5"/>
  <c r="B345" i="58"/>
  <c r="K240" i="72"/>
  <c r="N39" i="72"/>
  <c r="N215" i="72"/>
  <c r="K238" i="72"/>
  <c r="L85" i="72"/>
  <c r="K295" i="72"/>
  <c r="E383" i="39"/>
  <c r="H73" i="76"/>
  <c r="J322" i="72"/>
  <c r="B379" i="58"/>
  <c r="I299" i="5"/>
  <c r="L63" i="76"/>
  <c r="N233" i="72"/>
  <c r="N27" i="72"/>
  <c r="L27" i="76"/>
  <c r="J109" i="72"/>
  <c r="B166" i="58"/>
  <c r="E170" i="39"/>
  <c r="I86" i="5"/>
  <c r="M291" i="72"/>
  <c r="K54" i="72"/>
  <c r="H30" i="74"/>
  <c r="K276" i="72"/>
  <c r="J234" i="72"/>
  <c r="E295" i="39"/>
  <c r="B291" i="58"/>
  <c r="I211" i="5"/>
  <c r="H64" i="76"/>
  <c r="J34" i="72"/>
  <c r="I11" i="5"/>
  <c r="B91" i="58"/>
  <c r="E95" i="39"/>
  <c r="L55" i="76"/>
  <c r="N189" i="72"/>
  <c r="N168" i="72"/>
  <c r="I70" i="76"/>
  <c r="K299" i="72"/>
  <c r="M251" i="72"/>
  <c r="M186" i="72"/>
  <c r="M74" i="72"/>
  <c r="K70" i="72"/>
  <c r="H37" i="74"/>
  <c r="L56" i="72"/>
  <c r="M99" i="72"/>
  <c r="K137" i="72"/>
  <c r="L224" i="72"/>
  <c r="N55" i="72"/>
  <c r="N86" i="72"/>
  <c r="N128" i="72"/>
  <c r="N184" i="72"/>
  <c r="I38" i="74"/>
  <c r="L231" i="72"/>
  <c r="M63" i="72"/>
  <c r="K184" i="72"/>
  <c r="L164" i="72"/>
  <c r="M310" i="72"/>
  <c r="J30" i="75"/>
  <c r="L79" i="72"/>
  <c r="B391" i="58"/>
  <c r="J334" i="72"/>
  <c r="I311" i="5"/>
  <c r="G871" i="63" s="1"/>
  <c r="E395" i="39"/>
  <c r="L49" i="76"/>
  <c r="N163" i="72"/>
  <c r="K124" i="72"/>
  <c r="M199" i="72"/>
  <c r="J52" i="76"/>
  <c r="L175" i="72"/>
  <c r="J172" i="72"/>
  <c r="I149" i="5"/>
  <c r="E233" i="39"/>
  <c r="B229" i="58"/>
  <c r="L47" i="72"/>
  <c r="B120" i="58"/>
  <c r="I40" i="5"/>
  <c r="G105" i="63" s="1"/>
  <c r="J63" i="72"/>
  <c r="E124" i="39"/>
  <c r="H34" i="74"/>
  <c r="H31" i="75"/>
  <c r="K311" i="72"/>
  <c r="J32" i="76"/>
  <c r="L46" i="72"/>
  <c r="S28" i="56"/>
  <c r="S29" i="56"/>
  <c r="J131" i="72"/>
  <c r="E192" i="39"/>
  <c r="B188" i="58"/>
  <c r="S30" i="56"/>
  <c r="S27" i="56"/>
  <c r="I108" i="5"/>
  <c r="S31" i="56"/>
  <c r="N351" i="72"/>
  <c r="J54" i="72"/>
  <c r="I31" i="5"/>
  <c r="B111" i="58"/>
  <c r="E115" i="39"/>
  <c r="H8" i="51"/>
  <c r="M229" i="72"/>
  <c r="G33" i="74"/>
  <c r="J69" i="72"/>
  <c r="I46" i="5"/>
  <c r="G108" i="63" s="1"/>
  <c r="G42" i="74"/>
  <c r="E130" i="39"/>
  <c r="B126" i="58"/>
  <c r="K114" i="72"/>
  <c r="N345" i="72"/>
  <c r="N204" i="72"/>
  <c r="N100" i="72"/>
  <c r="N89" i="72"/>
  <c r="K193" i="72"/>
  <c r="L243" i="72"/>
  <c r="N272" i="72"/>
  <c r="J90" i="76"/>
  <c r="L397" i="72"/>
  <c r="Z27" i="56"/>
  <c r="I358" i="5"/>
  <c r="G971" i="63" s="1"/>
  <c r="E442" i="39"/>
  <c r="Z31" i="56"/>
  <c r="J381" i="72"/>
  <c r="Z29" i="56"/>
  <c r="Z28" i="56"/>
  <c r="Z30" i="56"/>
  <c r="B438" i="58"/>
  <c r="I323" i="5"/>
  <c r="B403" i="58"/>
  <c r="T43" i="56"/>
  <c r="E407" i="39"/>
  <c r="T39" i="56"/>
  <c r="J346" i="72"/>
  <c r="T42" i="56"/>
  <c r="T40" i="56"/>
  <c r="H76" i="76"/>
  <c r="T41" i="56"/>
  <c r="N236" i="72"/>
  <c r="L264" i="72"/>
  <c r="B114" i="58"/>
  <c r="E118" i="39"/>
  <c r="H11" i="51"/>
  <c r="J57" i="72"/>
  <c r="I34" i="5"/>
  <c r="K246" i="72"/>
  <c r="L147" i="72"/>
  <c r="I27" i="75"/>
  <c r="L225" i="72"/>
  <c r="M116" i="72"/>
  <c r="B115" i="58"/>
  <c r="J58" i="72"/>
  <c r="H12" i="51"/>
  <c r="E119" i="39"/>
  <c r="I35" i="5"/>
  <c r="G102" i="63" s="1"/>
  <c r="J176" i="72"/>
  <c r="I153" i="5"/>
  <c r="B233" i="58"/>
  <c r="E237" i="39"/>
  <c r="H53" i="76"/>
  <c r="J309" i="72"/>
  <c r="B366" i="58"/>
  <c r="I286" i="5"/>
  <c r="E370" i="39"/>
  <c r="J190" i="72"/>
  <c r="B247" i="58"/>
  <c r="I167" i="5"/>
  <c r="E251" i="39"/>
  <c r="J34" i="74"/>
  <c r="J31" i="75"/>
  <c r="M311" i="72"/>
  <c r="J365" i="72"/>
  <c r="I342" i="5"/>
  <c r="G936" i="63" s="1"/>
  <c r="E426" i="39"/>
  <c r="B422" i="58"/>
  <c r="M166" i="72"/>
  <c r="M246" i="72"/>
  <c r="L167" i="72"/>
  <c r="M252" i="72"/>
  <c r="M111" i="72"/>
  <c r="L135" i="72"/>
  <c r="L42" i="76"/>
  <c r="N139" i="72"/>
  <c r="M322" i="72"/>
  <c r="K73" i="76"/>
  <c r="K97" i="72"/>
  <c r="N210" i="72"/>
  <c r="K197" i="72"/>
  <c r="L292" i="72"/>
  <c r="L215" i="72"/>
  <c r="K390" i="72"/>
  <c r="I87" i="76"/>
  <c r="L39" i="72"/>
  <c r="K226" i="72"/>
  <c r="J37" i="74"/>
  <c r="M70" i="72"/>
  <c r="M143" i="72"/>
  <c r="I331" i="5"/>
  <c r="B411" i="58"/>
  <c r="G33" i="75"/>
  <c r="J354" i="72"/>
  <c r="E415" i="39"/>
  <c r="N270" i="72"/>
  <c r="M145" i="72"/>
  <c r="M228" i="72"/>
  <c r="L112" i="72"/>
  <c r="M344" i="72"/>
  <c r="M115" i="72"/>
  <c r="I244" i="5"/>
  <c r="J267" i="72"/>
  <c r="B324" i="58"/>
  <c r="E328" i="39"/>
  <c r="K68" i="76"/>
  <c r="M282" i="72"/>
  <c r="J210" i="72"/>
  <c r="B267" i="58"/>
  <c r="I187" i="5"/>
  <c r="E271" i="39"/>
  <c r="E156" i="39"/>
  <c r="I72" i="5"/>
  <c r="J95" i="72"/>
  <c r="B152" i="58"/>
  <c r="W37" i="56"/>
  <c r="J294" i="72"/>
  <c r="B351" i="58"/>
  <c r="E355" i="39"/>
  <c r="I271" i="5"/>
  <c r="G758" i="63" s="1"/>
  <c r="W34" i="56"/>
  <c r="W35" i="56"/>
  <c r="W36" i="56"/>
  <c r="W33" i="56"/>
  <c r="K63" i="76"/>
  <c r="M233" i="72"/>
  <c r="K109" i="72"/>
  <c r="M95" i="72"/>
  <c r="M284" i="72"/>
  <c r="K249" i="72"/>
  <c r="J43" i="76"/>
  <c r="L140" i="72"/>
  <c r="N355" i="72"/>
  <c r="L216" i="72"/>
  <c r="N64" i="72"/>
  <c r="J317" i="72"/>
  <c r="I10" i="51"/>
  <c r="B374" i="58"/>
  <c r="I294" i="5"/>
  <c r="E378" i="39"/>
  <c r="K132" i="72"/>
  <c r="N157" i="72"/>
  <c r="L47" i="76"/>
  <c r="L405" i="72"/>
  <c r="E389" i="39"/>
  <c r="B385" i="58"/>
  <c r="H75" i="76"/>
  <c r="I305" i="5"/>
  <c r="J328" i="72"/>
  <c r="L203" i="72"/>
  <c r="K354" i="72"/>
  <c r="H33" i="75"/>
  <c r="K379" i="72"/>
  <c r="L103" i="72"/>
  <c r="N331" i="72"/>
  <c r="K308" i="72"/>
  <c r="H29" i="75"/>
  <c r="L178" i="72"/>
  <c r="I55" i="76"/>
  <c r="K189" i="72"/>
  <c r="N317" i="72"/>
  <c r="K43" i="72"/>
  <c r="L158" i="72"/>
  <c r="N93" i="72"/>
  <c r="L241" i="72"/>
  <c r="M386" i="72"/>
  <c r="K317" i="72"/>
  <c r="I177" i="5"/>
  <c r="J200" i="72"/>
  <c r="N9" i="51"/>
  <c r="B257" i="58"/>
  <c r="E261" i="39"/>
  <c r="J337" i="72"/>
  <c r="B394" i="58"/>
  <c r="I314" i="5"/>
  <c r="E398" i="39"/>
  <c r="J228" i="72"/>
  <c r="E289" i="39"/>
  <c r="I205" i="5"/>
  <c r="B285" i="58"/>
  <c r="K256" i="72"/>
  <c r="M253" i="72"/>
  <c r="M106" i="72"/>
  <c r="N350" i="72"/>
  <c r="N31" i="72"/>
  <c r="M214" i="72"/>
  <c r="M390" i="72"/>
  <c r="K87" i="76"/>
  <c r="N402" i="72"/>
  <c r="L71" i="76"/>
  <c r="N300" i="72"/>
  <c r="N105" i="72"/>
  <c r="E189" i="39"/>
  <c r="J128" i="72"/>
  <c r="B185" i="58"/>
  <c r="I105" i="5"/>
  <c r="I65" i="76"/>
  <c r="K254" i="72"/>
  <c r="K51" i="72"/>
  <c r="N296" i="72"/>
  <c r="N144" i="72"/>
  <c r="B154" i="58"/>
  <c r="J97" i="72"/>
  <c r="I74" i="5"/>
  <c r="E158" i="39"/>
  <c r="I45" i="74"/>
  <c r="L244" i="72"/>
  <c r="L237" i="72"/>
  <c r="L157" i="72"/>
  <c r="J47" i="76"/>
  <c r="L70" i="76"/>
  <c r="N299" i="72"/>
  <c r="L94" i="72"/>
  <c r="B405" i="58"/>
  <c r="E409" i="39"/>
  <c r="J348" i="72"/>
  <c r="I325" i="5"/>
  <c r="H78" i="76"/>
  <c r="M124" i="72"/>
  <c r="L226" i="72"/>
  <c r="J350" i="72"/>
  <c r="T35" i="56"/>
  <c r="I327" i="5"/>
  <c r="T36" i="56"/>
  <c r="B407" i="58"/>
  <c r="T34" i="56"/>
  <c r="E411" i="39"/>
  <c r="T37" i="56"/>
  <c r="T33" i="56"/>
  <c r="B452" i="58"/>
  <c r="E456" i="39"/>
  <c r="J395" i="72"/>
  <c r="I372" i="5"/>
  <c r="G1002" i="63" s="1"/>
  <c r="N137" i="72"/>
  <c r="J66" i="76"/>
  <c r="L262" i="72"/>
  <c r="J27" i="74"/>
  <c r="M182" i="72"/>
  <c r="M258" i="72"/>
  <c r="M190" i="72"/>
  <c r="N141" i="72"/>
  <c r="N273" i="72"/>
  <c r="J69" i="76"/>
  <c r="L293" i="72"/>
  <c r="J31" i="74"/>
  <c r="M218" i="72"/>
  <c r="N148" i="72"/>
  <c r="K34" i="72"/>
  <c r="K68" i="72"/>
  <c r="K214" i="72"/>
  <c r="J214" i="72"/>
  <c r="B271" i="58"/>
  <c r="I191" i="5"/>
  <c r="G458" i="63" s="1"/>
  <c r="E275" i="39"/>
  <c r="N407" i="72"/>
  <c r="J242" i="72"/>
  <c r="E303" i="39"/>
  <c r="I219" i="5"/>
  <c r="B299" i="58"/>
  <c r="M348" i="72"/>
  <c r="K78" i="76"/>
  <c r="K133" i="72"/>
  <c r="J265" i="72"/>
  <c r="B322" i="58"/>
  <c r="I242" i="5"/>
  <c r="E326" i="39"/>
  <c r="E467" i="39"/>
  <c r="J406" i="72"/>
  <c r="B463" i="58"/>
  <c r="L12" i="51"/>
  <c r="I383" i="5"/>
  <c r="G1024" i="63" s="1"/>
  <c r="L389" i="72"/>
  <c r="E312" i="39"/>
  <c r="J11" i="51"/>
  <c r="J251" i="72"/>
  <c r="I228" i="5"/>
  <c r="B308" i="58"/>
  <c r="M49" i="72"/>
  <c r="I34" i="74"/>
  <c r="L311" i="72"/>
  <c r="I31" i="75"/>
  <c r="K284" i="72"/>
  <c r="J132" i="72"/>
  <c r="I109" i="5"/>
  <c r="E193" i="39"/>
  <c r="B189" i="58"/>
  <c r="J266" i="72"/>
  <c r="E327" i="39"/>
  <c r="B323" i="58"/>
  <c r="I243" i="5"/>
  <c r="B450" i="58"/>
  <c r="I370" i="5"/>
  <c r="J393" i="72"/>
  <c r="E454" i="39"/>
  <c r="N237" i="72"/>
  <c r="K248" i="72"/>
  <c r="K351" i="72"/>
  <c r="M341" i="72"/>
  <c r="L97" i="72"/>
  <c r="K35" i="75"/>
  <c r="N369" i="72"/>
  <c r="L277" i="72"/>
  <c r="I32" i="75"/>
  <c r="L312" i="72"/>
  <c r="N281" i="72"/>
  <c r="K293" i="72"/>
  <c r="I69" i="76"/>
  <c r="L310" i="72"/>
  <c r="I30" i="75"/>
  <c r="I335" i="5"/>
  <c r="J358" i="72"/>
  <c r="E419" i="39"/>
  <c r="B415" i="58"/>
  <c r="M320" i="72"/>
  <c r="J398" i="72"/>
  <c r="I375" i="5"/>
  <c r="G1006" i="63" s="1"/>
  <c r="E459" i="39"/>
  <c r="B455" i="58"/>
  <c r="K90" i="72"/>
  <c r="J83" i="72"/>
  <c r="B140" i="58"/>
  <c r="I60" i="5"/>
  <c r="E144" i="39"/>
  <c r="K50" i="72"/>
  <c r="E439" i="39"/>
  <c r="Z34" i="56"/>
  <c r="B435" i="58"/>
  <c r="Z35" i="56"/>
  <c r="Z37" i="56"/>
  <c r="I355" i="5"/>
  <c r="G961" i="63" s="1"/>
  <c r="Z36" i="56"/>
  <c r="J378" i="72"/>
  <c r="Z33" i="56"/>
  <c r="I77" i="5"/>
  <c r="B157" i="58"/>
  <c r="E161" i="39"/>
  <c r="J100" i="72"/>
  <c r="N28" i="72"/>
  <c r="L323" i="72"/>
  <c r="M345" i="72"/>
  <c r="J71" i="76"/>
  <c r="L300" i="72"/>
  <c r="J174" i="72"/>
  <c r="E235" i="39"/>
  <c r="I151" i="5"/>
  <c r="B231" i="58"/>
  <c r="H51" i="76"/>
  <c r="G38" i="74"/>
  <c r="J231" i="72"/>
  <c r="I208" i="5"/>
  <c r="G544" i="63" s="1"/>
  <c r="I544" i="63" s="1"/>
  <c r="E292" i="39"/>
  <c r="B288" i="58"/>
  <c r="M288" i="72"/>
  <c r="T30" i="56"/>
  <c r="T27" i="56"/>
  <c r="E416" i="39"/>
  <c r="J355" i="72"/>
  <c r="T29" i="56"/>
  <c r="I332" i="5"/>
  <c r="B412" i="58"/>
  <c r="T28" i="56"/>
  <c r="T31" i="56"/>
  <c r="L82" i="72"/>
  <c r="K47" i="74"/>
  <c r="N385" i="72"/>
  <c r="K180" i="72"/>
  <c r="L339" i="72"/>
  <c r="M370" i="72"/>
  <c r="E245" i="39"/>
  <c r="B241" i="58"/>
  <c r="J184" i="72"/>
  <c r="I161" i="5"/>
  <c r="L191" i="72"/>
  <c r="N127" i="72"/>
  <c r="N232" i="72"/>
  <c r="L62" i="76"/>
  <c r="M97" i="72"/>
  <c r="M324" i="72"/>
  <c r="L116" i="72"/>
  <c r="B118" i="58"/>
  <c r="E122" i="39"/>
  <c r="G28" i="74"/>
  <c r="AA36" i="56"/>
  <c r="J61" i="72"/>
  <c r="AA33" i="56"/>
  <c r="AA35" i="56"/>
  <c r="I38" i="5"/>
  <c r="AA34" i="56"/>
  <c r="AA37" i="56"/>
  <c r="K192" i="72"/>
  <c r="K216" i="72"/>
  <c r="J313" i="72"/>
  <c r="B370" i="58"/>
  <c r="I290" i="5"/>
  <c r="E374" i="39"/>
  <c r="M133" i="72"/>
  <c r="K334" i="72"/>
  <c r="I31" i="76"/>
  <c r="K45" i="72"/>
  <c r="M210" i="72"/>
  <c r="L195" i="72"/>
  <c r="I67" i="76"/>
  <c r="K275" i="72"/>
  <c r="N42" i="72"/>
  <c r="K85" i="72"/>
  <c r="J30" i="74"/>
  <c r="M276" i="72"/>
  <c r="N192" i="72"/>
  <c r="M171" i="72"/>
  <c r="L334" i="72"/>
  <c r="I209" i="5"/>
  <c r="B289" i="58"/>
  <c r="H62" i="76"/>
  <c r="J232" i="72"/>
  <c r="E293" i="39"/>
  <c r="L56" i="76"/>
  <c r="N205" i="72"/>
  <c r="M29" i="72"/>
  <c r="M307" i="72"/>
  <c r="M165" i="72"/>
  <c r="N267" i="72"/>
  <c r="N253" i="72"/>
  <c r="K93" i="72"/>
  <c r="B424" i="58"/>
  <c r="E428" i="39"/>
  <c r="J367" i="72"/>
  <c r="I344" i="5"/>
  <c r="L63" i="72"/>
  <c r="H46" i="74"/>
  <c r="K304" i="72"/>
  <c r="K342" i="72"/>
  <c r="L238" i="72"/>
  <c r="N324" i="72"/>
  <c r="K145" i="72"/>
  <c r="L168" i="72"/>
  <c r="J207" i="72"/>
  <c r="E268" i="39"/>
  <c r="B264" i="58"/>
  <c r="I184" i="5"/>
  <c r="R34" i="56"/>
  <c r="R37" i="56"/>
  <c r="R33" i="56"/>
  <c r="E219" i="39"/>
  <c r="R35" i="56"/>
  <c r="J158" i="72"/>
  <c r="I135" i="5"/>
  <c r="R36" i="56"/>
  <c r="B215" i="58"/>
  <c r="L236" i="72"/>
  <c r="N166" i="72"/>
  <c r="K130" i="72"/>
  <c r="G40" i="74"/>
  <c r="J388" i="72"/>
  <c r="B445" i="58"/>
  <c r="I365" i="5"/>
  <c r="E449" i="39"/>
  <c r="K152" i="72"/>
  <c r="L82" i="76"/>
  <c r="N361" i="72"/>
  <c r="K323" i="72"/>
  <c r="N69" i="72"/>
  <c r="K42" i="74"/>
  <c r="K33" i="74"/>
  <c r="M121" i="72"/>
  <c r="K329" i="72"/>
  <c r="L95" i="72"/>
  <c r="K129" i="72"/>
  <c r="K355" i="72"/>
  <c r="J108" i="72"/>
  <c r="E169" i="39"/>
  <c r="B165" i="58"/>
  <c r="I85" i="5"/>
  <c r="L40" i="76"/>
  <c r="N126" i="72"/>
  <c r="L404" i="72"/>
  <c r="M357" i="72"/>
  <c r="M110" i="72"/>
  <c r="L146" i="72"/>
  <c r="K98" i="72"/>
  <c r="L270" i="72"/>
  <c r="K270" i="72"/>
  <c r="J105" i="72"/>
  <c r="I82" i="5"/>
  <c r="E166" i="39"/>
  <c r="B162" i="58"/>
  <c r="L250" i="72"/>
  <c r="I279" i="5"/>
  <c r="J302" i="72"/>
  <c r="E363" i="39"/>
  <c r="B359" i="58"/>
  <c r="V27" i="56"/>
  <c r="V31" i="56"/>
  <c r="V30" i="56"/>
  <c r="I10" i="5"/>
  <c r="G17" i="63" s="1"/>
  <c r="B90" i="58"/>
  <c r="E94" i="39"/>
  <c r="V29" i="56"/>
  <c r="J33" i="72"/>
  <c r="V28" i="56"/>
  <c r="M401" i="72"/>
  <c r="N132" i="72"/>
  <c r="N392" i="72"/>
  <c r="K357" i="72"/>
  <c r="I31" i="74"/>
  <c r="L218" i="72"/>
  <c r="I46" i="76"/>
  <c r="K156" i="72"/>
  <c r="J133" i="72"/>
  <c r="E194" i="39"/>
  <c r="I110" i="5"/>
  <c r="B190" i="58"/>
  <c r="L199" i="72"/>
  <c r="I171" i="5"/>
  <c r="B251" i="58"/>
  <c r="E255" i="39"/>
  <c r="J194" i="72"/>
  <c r="L361" i="72"/>
  <c r="J82" i="76"/>
  <c r="J374" i="72"/>
  <c r="I351" i="5"/>
  <c r="G957" i="63" s="1"/>
  <c r="E435" i="39"/>
  <c r="B431" i="58"/>
  <c r="F12" i="51"/>
  <c r="K274" i="72"/>
  <c r="K149" i="72"/>
  <c r="L33" i="76"/>
  <c r="N60" i="72"/>
  <c r="K37" i="74"/>
  <c r="N70" i="72"/>
  <c r="M180" i="72"/>
  <c r="J70" i="76"/>
  <c r="L299" i="72"/>
  <c r="B242" i="58"/>
  <c r="E246" i="39"/>
  <c r="J185" i="72"/>
  <c r="I162" i="5"/>
  <c r="K339" i="72"/>
  <c r="H38" i="74"/>
  <c r="K231" i="72"/>
  <c r="L329" i="72"/>
  <c r="K82" i="76"/>
  <c r="M361" i="72"/>
  <c r="I48" i="76"/>
  <c r="K162" i="72"/>
  <c r="N400" i="72"/>
  <c r="M168" i="72"/>
  <c r="J239" i="72"/>
  <c r="E300" i="39"/>
  <c r="B296" i="58"/>
  <c r="I216" i="5"/>
  <c r="G586" i="63" s="1"/>
  <c r="I586" i="63" s="1"/>
  <c r="M323" i="72"/>
  <c r="J75" i="76"/>
  <c r="L328" i="72"/>
  <c r="I288" i="5"/>
  <c r="G34" i="74"/>
  <c r="G31" i="75"/>
  <c r="J311" i="72"/>
  <c r="B368" i="58"/>
  <c r="E372" i="39"/>
  <c r="L171" i="72"/>
  <c r="H52" i="76"/>
  <c r="J175" i="72"/>
  <c r="E236" i="39"/>
  <c r="I152" i="5"/>
  <c r="B232" i="58"/>
  <c r="K322" i="72"/>
  <c r="I73" i="76"/>
  <c r="N266" i="72"/>
  <c r="L108" i="72"/>
  <c r="L355" i="72"/>
  <c r="K398" i="72"/>
  <c r="L298" i="72"/>
  <c r="M375" i="72"/>
  <c r="J34" i="76"/>
  <c r="L71" i="72"/>
  <c r="N371" i="72"/>
  <c r="K125" i="72"/>
  <c r="K303" i="72"/>
  <c r="L320" i="72"/>
  <c r="H42" i="74"/>
  <c r="H33" i="74"/>
  <c r="K69" i="72"/>
  <c r="L256" i="72"/>
  <c r="M207" i="72"/>
  <c r="N99" i="72"/>
  <c r="L354" i="72"/>
  <c r="I33" i="75"/>
  <c r="J357" i="72"/>
  <c r="I334" i="5"/>
  <c r="G923" i="63" s="1"/>
  <c r="E418" i="39"/>
  <c r="B414" i="58"/>
  <c r="B417" i="58"/>
  <c r="E421" i="39"/>
  <c r="H81" i="76"/>
  <c r="J360" i="72"/>
  <c r="I337" i="5"/>
  <c r="I68" i="76"/>
  <c r="K282" i="72"/>
  <c r="L301" i="72"/>
  <c r="E358" i="39"/>
  <c r="J297" i="72"/>
  <c r="I274" i="5"/>
  <c r="B354" i="58"/>
  <c r="N373" i="72"/>
  <c r="M332" i="72"/>
  <c r="K120" i="72"/>
  <c r="L260" i="72"/>
  <c r="K381" i="72"/>
  <c r="B131" i="58"/>
  <c r="J74" i="72"/>
  <c r="I51" i="5"/>
  <c r="E135" i="39"/>
  <c r="N259" i="72"/>
  <c r="L89" i="72"/>
  <c r="K318" i="72"/>
  <c r="K236" i="72"/>
  <c r="K301" i="72"/>
  <c r="H61" i="76"/>
  <c r="G26" i="75"/>
  <c r="J222" i="72"/>
  <c r="I199" i="5"/>
  <c r="E283" i="39"/>
  <c r="B279" i="58"/>
  <c r="I157" i="5"/>
  <c r="E241" i="39"/>
  <c r="J180" i="72"/>
  <c r="B237" i="58"/>
  <c r="J306" i="72"/>
  <c r="B363" i="58"/>
  <c r="E367" i="39"/>
  <c r="I283" i="5"/>
  <c r="I47" i="76"/>
  <c r="K157" i="72"/>
  <c r="E385" i="39"/>
  <c r="I301" i="5"/>
  <c r="B381" i="58"/>
  <c r="J324" i="72"/>
  <c r="K118" i="72"/>
  <c r="I39" i="76"/>
  <c r="J72" i="76"/>
  <c r="L321" i="72"/>
  <c r="I25" i="68"/>
  <c r="X43" i="56"/>
  <c r="X39" i="56"/>
  <c r="H56" i="76"/>
  <c r="X42" i="56"/>
  <c r="J205" i="72"/>
  <c r="I182" i="5"/>
  <c r="X40" i="56"/>
  <c r="E266" i="39"/>
  <c r="B262" i="58"/>
  <c r="X41" i="56"/>
  <c r="L324" i="72"/>
  <c r="N180" i="72"/>
  <c r="J79" i="76"/>
  <c r="L349" i="72"/>
  <c r="M161" i="72"/>
  <c r="J160" i="72"/>
  <c r="B217" i="58"/>
  <c r="E221" i="39"/>
  <c r="I137" i="5"/>
  <c r="L269" i="72"/>
  <c r="J201" i="72"/>
  <c r="I178" i="5"/>
  <c r="B258" i="58"/>
  <c r="E262" i="39"/>
  <c r="N10" i="51"/>
  <c r="N129" i="72"/>
  <c r="N382" i="72"/>
  <c r="L172" i="72"/>
  <c r="K187" i="72"/>
  <c r="L73" i="72"/>
  <c r="E211" i="39"/>
  <c r="E10" i="51"/>
  <c r="B207" i="58"/>
  <c r="I127" i="5"/>
  <c r="J150" i="72"/>
  <c r="J103" i="72"/>
  <c r="B160" i="58"/>
  <c r="I80" i="5"/>
  <c r="G216" i="63" s="1"/>
  <c r="I216" i="63" s="1"/>
  <c r="E164" i="39"/>
  <c r="N338" i="72"/>
  <c r="J280" i="72"/>
  <c r="I257" i="5"/>
  <c r="E341" i="39"/>
  <c r="B337" i="58"/>
  <c r="L127" i="72"/>
  <c r="N340" i="72"/>
  <c r="N239" i="72"/>
  <c r="K75" i="76"/>
  <c r="M328" i="72"/>
  <c r="I33" i="76"/>
  <c r="K60" i="72"/>
  <c r="M404" i="72"/>
  <c r="I46" i="74"/>
  <c r="L304" i="72"/>
  <c r="J291" i="72"/>
  <c r="E352" i="39"/>
  <c r="I268" i="5"/>
  <c r="G752" i="63" s="1"/>
  <c r="B348" i="58"/>
  <c r="G12" i="51"/>
  <c r="L266" i="72"/>
  <c r="M280" i="72"/>
  <c r="L214" i="72"/>
  <c r="N224" i="72"/>
  <c r="L74" i="76"/>
  <c r="N327" i="72"/>
  <c r="I76" i="76"/>
  <c r="K346" i="72"/>
  <c r="N114" i="72"/>
  <c r="M319" i="72"/>
  <c r="L185" i="72"/>
  <c r="K42" i="76"/>
  <c r="M139" i="72"/>
  <c r="L137" i="72"/>
  <c r="L380" i="72"/>
  <c r="K273" i="72"/>
  <c r="M204" i="72"/>
  <c r="E350" i="39"/>
  <c r="B346" i="58"/>
  <c r="G10" i="51"/>
  <c r="I266" i="5"/>
  <c r="J289" i="72"/>
  <c r="N123" i="72"/>
  <c r="L352" i="72"/>
  <c r="K85" i="76"/>
  <c r="M377" i="72"/>
  <c r="M64" i="72"/>
  <c r="M274" i="72"/>
  <c r="K121" i="72"/>
  <c r="L50" i="76"/>
  <c r="N173" i="72"/>
  <c r="K117" i="72"/>
  <c r="H32" i="74"/>
  <c r="K278" i="72"/>
  <c r="N80" i="72"/>
  <c r="N201" i="72"/>
  <c r="J38" i="72"/>
  <c r="B95" i="58"/>
  <c r="E99" i="39"/>
  <c r="I15" i="5"/>
  <c r="G38" i="63" s="1"/>
  <c r="N206" i="72"/>
  <c r="K49" i="72"/>
  <c r="M169" i="72"/>
  <c r="N336" i="72"/>
  <c r="J138" i="72"/>
  <c r="E199" i="39"/>
  <c r="B195" i="58"/>
  <c r="I115" i="5"/>
  <c r="K141" i="72"/>
  <c r="K202" i="72"/>
  <c r="K30" i="72"/>
  <c r="L52" i="72"/>
  <c r="K63" i="72"/>
  <c r="K82" i="72"/>
  <c r="L282" i="72"/>
  <c r="J68" i="76"/>
  <c r="M388" i="72"/>
  <c r="J40" i="74"/>
  <c r="B92" i="58"/>
  <c r="J35" i="72"/>
  <c r="I12" i="5"/>
  <c r="E96" i="39"/>
  <c r="L8" i="51"/>
  <c r="B459" i="58"/>
  <c r="E463" i="39"/>
  <c r="J402" i="72"/>
  <c r="I379" i="5"/>
  <c r="G1012" i="63" s="1"/>
  <c r="L128" i="72"/>
  <c r="G47" i="74"/>
  <c r="J385" i="72"/>
  <c r="E446" i="39"/>
  <c r="B442" i="58"/>
  <c r="I362" i="5"/>
  <c r="B382" i="58"/>
  <c r="E386" i="39"/>
  <c r="J325" i="72"/>
  <c r="I302" i="5"/>
  <c r="G854" i="63" s="1"/>
  <c r="L39" i="76"/>
  <c r="N118" i="72"/>
  <c r="J25" i="75"/>
  <c r="J35" i="74"/>
  <c r="M217" i="72"/>
  <c r="L377" i="72"/>
  <c r="J85" i="76"/>
  <c r="K51" i="76"/>
  <c r="M174" i="72"/>
  <c r="K56" i="72"/>
  <c r="I312" i="5"/>
  <c r="J335" i="72"/>
  <c r="B392" i="58"/>
  <c r="E396" i="39"/>
  <c r="N240" i="72"/>
  <c r="N271" i="72"/>
  <c r="N216" i="72"/>
  <c r="K43" i="74"/>
  <c r="N188" i="72"/>
  <c r="K29" i="76"/>
  <c r="M36" i="72"/>
  <c r="L72" i="76"/>
  <c r="N321" i="72"/>
  <c r="K25" i="68"/>
  <c r="L159" i="72"/>
  <c r="M305" i="72"/>
  <c r="K285" i="72"/>
  <c r="H45" i="76"/>
  <c r="J155" i="72"/>
  <c r="B212" i="58"/>
  <c r="I132" i="5"/>
  <c r="E216" i="39"/>
  <c r="K32" i="76"/>
  <c r="M46" i="72"/>
  <c r="M381" i="72"/>
  <c r="K88" i="76"/>
  <c r="M391" i="72"/>
  <c r="N323" i="72"/>
  <c r="J76" i="76"/>
  <c r="L346" i="72"/>
  <c r="L102" i="72"/>
  <c r="J142" i="72"/>
  <c r="I119" i="5"/>
  <c r="E203" i="39"/>
  <c r="B199" i="58"/>
  <c r="M101" i="72"/>
  <c r="J46" i="76"/>
  <c r="L156" i="72"/>
  <c r="N125" i="72"/>
  <c r="M281" i="72"/>
  <c r="K313" i="72"/>
  <c r="K400" i="72"/>
  <c r="M147" i="72"/>
  <c r="N279" i="72"/>
  <c r="L286" i="72"/>
  <c r="L92" i="72"/>
  <c r="J340" i="72"/>
  <c r="E401" i="39"/>
  <c r="B397" i="58"/>
  <c r="I317" i="5"/>
  <c r="K8" i="51"/>
  <c r="L261" i="72"/>
  <c r="K159" i="72"/>
  <c r="K47" i="72"/>
  <c r="M89" i="72"/>
  <c r="L297" i="72"/>
  <c r="J332" i="72"/>
  <c r="E393" i="39"/>
  <c r="B389" i="58"/>
  <c r="I309" i="5"/>
  <c r="G865" i="63" s="1"/>
  <c r="N112" i="72"/>
  <c r="J163" i="72"/>
  <c r="I140" i="5"/>
  <c r="E224" i="39"/>
  <c r="B220" i="58"/>
  <c r="H49" i="76"/>
  <c r="J352" i="72"/>
  <c r="I329" i="5"/>
  <c r="E413" i="39"/>
  <c r="B409" i="58"/>
  <c r="M264" i="72"/>
  <c r="L395" i="72"/>
  <c r="J58" i="76"/>
  <c r="L212" i="72"/>
  <c r="M193" i="72"/>
  <c r="L161" i="72"/>
  <c r="J268" i="72"/>
  <c r="B325" i="58"/>
  <c r="E329" i="39"/>
  <c r="I245" i="5"/>
  <c r="N79" i="72"/>
  <c r="M30" i="72"/>
  <c r="M183" i="72"/>
  <c r="N298" i="72"/>
  <c r="J43" i="72"/>
  <c r="B100" i="58"/>
  <c r="I20" i="5"/>
  <c r="E104" i="39"/>
  <c r="J110" i="72"/>
  <c r="E171" i="39"/>
  <c r="B167" i="58"/>
  <c r="I87" i="5"/>
  <c r="M130" i="72"/>
  <c r="L67" i="72"/>
  <c r="K102" i="72"/>
  <c r="L153" i="72"/>
  <c r="I25" i="74"/>
  <c r="L65" i="72"/>
  <c r="M131" i="72"/>
  <c r="J42" i="74"/>
  <c r="M69" i="72"/>
  <c r="J33" i="74"/>
  <c r="M196" i="72"/>
  <c r="J53" i="76"/>
  <c r="L176" i="72"/>
  <c r="K84" i="72"/>
  <c r="I37" i="76"/>
  <c r="L106" i="72"/>
  <c r="N73" i="72"/>
  <c r="M259" i="72"/>
  <c r="J269" i="72"/>
  <c r="I246" i="5"/>
  <c r="U28" i="56"/>
  <c r="U30" i="56"/>
  <c r="U27" i="56"/>
  <c r="U31" i="56"/>
  <c r="U29" i="56"/>
  <c r="B326" i="58"/>
  <c r="E330" i="39"/>
  <c r="J213" i="72"/>
  <c r="E274" i="39"/>
  <c r="I190" i="5"/>
  <c r="B270" i="58"/>
  <c r="L76" i="72"/>
  <c r="H35" i="75"/>
  <c r="K369" i="72"/>
  <c r="L200" i="72"/>
  <c r="M67" i="72"/>
  <c r="N268" i="72"/>
  <c r="L217" i="72"/>
  <c r="I35" i="74"/>
  <c r="I25" i="75"/>
  <c r="M48" i="72"/>
  <c r="K105" i="72"/>
  <c r="I63" i="76"/>
  <c r="K233" i="72"/>
  <c r="K158" i="72"/>
  <c r="M79" i="72"/>
  <c r="H83" i="76"/>
  <c r="J362" i="72"/>
  <c r="I339" i="5"/>
  <c r="B419" i="58"/>
  <c r="E423" i="39"/>
  <c r="M342" i="72"/>
  <c r="K330" i="72"/>
  <c r="K80" i="76"/>
  <c r="M359" i="72"/>
  <c r="J281" i="72"/>
  <c r="B338" i="58"/>
  <c r="E342" i="39"/>
  <c r="I258" i="5"/>
  <c r="J25" i="72"/>
  <c r="V43" i="56"/>
  <c r="I2" i="5"/>
  <c r="G3" i="63" s="1"/>
  <c r="B82" i="58"/>
  <c r="V40" i="56"/>
  <c r="V39" i="56"/>
  <c r="E86" i="39"/>
  <c r="V42" i="56"/>
  <c r="V41" i="56"/>
  <c r="J40" i="72"/>
  <c r="B97" i="58"/>
  <c r="I17" i="5"/>
  <c r="G40" i="63" s="1"/>
  <c r="E101" i="39"/>
  <c r="N96" i="72"/>
  <c r="N117" i="72"/>
  <c r="K91" i="72"/>
  <c r="K76" i="72"/>
  <c r="M340" i="72"/>
  <c r="I80" i="76"/>
  <c r="K359" i="72"/>
  <c r="L100" i="72"/>
  <c r="K388" i="72"/>
  <c r="H40" i="74"/>
  <c r="W43" i="56"/>
  <c r="I270" i="5"/>
  <c r="W40" i="56"/>
  <c r="H69" i="76"/>
  <c r="B350" i="58"/>
  <c r="J293" i="72"/>
  <c r="W42" i="56"/>
  <c r="W41" i="56"/>
  <c r="E354" i="39"/>
  <c r="W39" i="56"/>
  <c r="M71" i="72"/>
  <c r="K34" i="76"/>
  <c r="I30" i="76"/>
  <c r="K44" i="72"/>
  <c r="L268" i="72"/>
  <c r="N309" i="72"/>
  <c r="K28" i="76"/>
  <c r="M35" i="72"/>
  <c r="H55" i="76"/>
  <c r="J189" i="72"/>
  <c r="B246" i="58"/>
  <c r="E250" i="39"/>
  <c r="I166" i="5"/>
  <c r="N121" i="72"/>
  <c r="B371" i="58"/>
  <c r="G36" i="74"/>
  <c r="J314" i="72"/>
  <c r="I291" i="5"/>
  <c r="E375" i="39"/>
  <c r="K404" i="72"/>
  <c r="K106" i="72"/>
  <c r="K386" i="72"/>
  <c r="N341" i="72"/>
  <c r="B269" i="58"/>
  <c r="H58" i="76"/>
  <c r="J212" i="72"/>
  <c r="E273" i="39"/>
  <c r="I189" i="5"/>
  <c r="E444" i="39"/>
  <c r="H86" i="76"/>
  <c r="J383" i="72"/>
  <c r="I360" i="5"/>
  <c r="G973" i="63" s="1"/>
  <c r="B440" i="58"/>
  <c r="K161" i="72"/>
  <c r="L249" i="72"/>
  <c r="M352" i="72"/>
  <c r="K228" i="72"/>
  <c r="N315" i="72"/>
  <c r="K55" i="76"/>
  <c r="M189" i="72"/>
  <c r="M78" i="72"/>
  <c r="L379" i="72"/>
  <c r="L295" i="72"/>
  <c r="K186" i="72"/>
  <c r="I78" i="76"/>
  <c r="K348" i="72"/>
  <c r="K29" i="74"/>
  <c r="N255" i="72"/>
  <c r="L258" i="72"/>
  <c r="N58" i="72"/>
  <c r="E440" i="39"/>
  <c r="B436" i="58"/>
  <c r="J379" i="72"/>
  <c r="I356" i="5"/>
  <c r="G962" i="63" s="1"/>
  <c r="J35" i="75"/>
  <c r="M369" i="72"/>
  <c r="I42" i="74"/>
  <c r="I33" i="74"/>
  <c r="L69" i="72"/>
  <c r="E265" i="39"/>
  <c r="N13" i="51"/>
  <c r="I181" i="5"/>
  <c r="J204" i="72"/>
  <c r="B261" i="58"/>
  <c r="N149" i="72"/>
  <c r="J343" i="72"/>
  <c r="E404" i="39"/>
  <c r="B400" i="58"/>
  <c r="K11" i="51"/>
  <c r="I320" i="5"/>
  <c r="L289" i="72"/>
  <c r="E120" i="39"/>
  <c r="I36" i="5"/>
  <c r="G103" i="63" s="1"/>
  <c r="B116" i="58"/>
  <c r="H13" i="51"/>
  <c r="J59" i="72"/>
  <c r="M159" i="72"/>
  <c r="N282" i="72"/>
  <c r="L68" i="76"/>
  <c r="M47" i="72"/>
  <c r="K30" i="74"/>
  <c r="N276" i="72"/>
  <c r="K302" i="72"/>
  <c r="K370" i="72"/>
  <c r="M393" i="72"/>
  <c r="K40" i="76"/>
  <c r="M126" i="72"/>
  <c r="I64" i="76"/>
  <c r="K234" i="72"/>
  <c r="K36" i="74"/>
  <c r="N314" i="72"/>
  <c r="N238" i="72"/>
  <c r="M266" i="72"/>
  <c r="I4" i="5"/>
  <c r="J27" i="72"/>
  <c r="E88" i="39"/>
  <c r="B84" i="58"/>
  <c r="K75" i="72"/>
  <c r="K39" i="74"/>
  <c r="N368" i="72"/>
  <c r="M355" i="72"/>
  <c r="M247" i="72"/>
  <c r="M365" i="72"/>
  <c r="J66" i="72"/>
  <c r="E127" i="39"/>
  <c r="I43" i="5"/>
  <c r="B123" i="58"/>
  <c r="M250" i="72"/>
  <c r="J370" i="72"/>
  <c r="B427" i="58"/>
  <c r="F8" i="51"/>
  <c r="E431" i="39"/>
  <c r="I347" i="5"/>
  <c r="K119" i="72"/>
  <c r="L202" i="72"/>
  <c r="N207" i="72"/>
  <c r="N344" i="72"/>
  <c r="K28" i="74"/>
  <c r="N61" i="72"/>
  <c r="E121" i="39"/>
  <c r="AA40" i="56"/>
  <c r="AA42" i="56"/>
  <c r="B117" i="58"/>
  <c r="AA43" i="56"/>
  <c r="J60" i="72"/>
  <c r="AA41" i="56"/>
  <c r="AA39" i="56"/>
  <c r="I37" i="5"/>
  <c r="K307" i="72"/>
  <c r="N94" i="72"/>
  <c r="L31" i="72"/>
  <c r="K200" i="72"/>
  <c r="J262" i="72"/>
  <c r="U39" i="56"/>
  <c r="B319" i="58"/>
  <c r="I239" i="5"/>
  <c r="G669" i="63" s="1"/>
  <c r="U43" i="56"/>
  <c r="U42" i="56"/>
  <c r="H66" i="76"/>
  <c r="U40" i="56"/>
  <c r="E323" i="39"/>
  <c r="U41" i="56"/>
  <c r="K142" i="72"/>
  <c r="M28" i="72"/>
  <c r="K178" i="72"/>
  <c r="L179" i="72"/>
  <c r="L119" i="72"/>
  <c r="N401" i="72"/>
  <c r="K288" i="72"/>
  <c r="N30" i="72"/>
  <c r="K26" i="74"/>
  <c r="N136" i="72"/>
  <c r="M90" i="72"/>
  <c r="N33" i="72"/>
  <c r="I6" i="5"/>
  <c r="J29" i="72"/>
  <c r="E90" i="39"/>
  <c r="B86" i="58"/>
  <c r="J84" i="76"/>
  <c r="L376" i="72"/>
  <c r="L88" i="72"/>
  <c r="L48" i="76"/>
  <c r="N162" i="72"/>
  <c r="K33" i="76"/>
  <c r="M60" i="72"/>
  <c r="J31" i="72"/>
  <c r="B88" i="58"/>
  <c r="I8" i="5"/>
  <c r="G13" i="63" s="1"/>
  <c r="E92" i="39"/>
  <c r="H29" i="74"/>
  <c r="K255" i="72"/>
  <c r="N258" i="72"/>
  <c r="K290" i="72"/>
  <c r="J30" i="76"/>
  <c r="L44" i="72"/>
  <c r="E377" i="39"/>
  <c r="I9" i="51"/>
  <c r="B373" i="58"/>
  <c r="I293" i="5"/>
  <c r="J316" i="72"/>
  <c r="L309" i="72"/>
  <c r="K38" i="72"/>
  <c r="B128" i="58"/>
  <c r="E132" i="39"/>
  <c r="I48" i="5"/>
  <c r="J71" i="72"/>
  <c r="N389" i="72"/>
  <c r="K167" i="72"/>
  <c r="L356" i="72"/>
  <c r="L345" i="72"/>
  <c r="N395" i="72"/>
  <c r="L229" i="72"/>
  <c r="J382" i="72"/>
  <c r="I359" i="5"/>
  <c r="G972" i="63" s="1"/>
  <c r="B439" i="58"/>
  <c r="E443" i="39"/>
  <c r="J77" i="76"/>
  <c r="L347" i="72"/>
  <c r="N367" i="72"/>
  <c r="M119" i="72"/>
  <c r="N185" i="72"/>
  <c r="J74" i="76"/>
  <c r="L327" i="72"/>
  <c r="J83" i="76"/>
  <c r="L362" i="72"/>
  <c r="I41" i="74"/>
  <c r="L363" i="72"/>
  <c r="M128" i="72"/>
  <c r="K127" i="72"/>
  <c r="J111" i="72"/>
  <c r="B168" i="58"/>
  <c r="E172" i="39"/>
  <c r="I88" i="5"/>
  <c r="L50" i="72"/>
  <c r="L109" i="72"/>
  <c r="J315" i="72"/>
  <c r="E376" i="39"/>
  <c r="I292" i="5"/>
  <c r="B372" i="58"/>
  <c r="I8" i="51"/>
  <c r="K165" i="72"/>
  <c r="L205" i="72"/>
  <c r="J56" i="76"/>
  <c r="M265" i="72"/>
  <c r="M31" i="72"/>
  <c r="M107" i="72"/>
  <c r="I84" i="76"/>
  <c r="K376" i="72"/>
  <c r="I30" i="74"/>
  <c r="L276" i="72"/>
  <c r="L351" i="72"/>
  <c r="N342" i="72"/>
  <c r="B280" i="58"/>
  <c r="J223" i="72"/>
  <c r="I200" i="5"/>
  <c r="E284" i="39"/>
  <c r="K203" i="72"/>
  <c r="S43" i="56"/>
  <c r="B183" i="58"/>
  <c r="E187" i="39"/>
  <c r="J126" i="72"/>
  <c r="S40" i="56"/>
  <c r="I103" i="5"/>
  <c r="S42" i="56"/>
  <c r="S41" i="56"/>
  <c r="S39" i="56"/>
  <c r="E195" i="39"/>
  <c r="B191" i="58"/>
  <c r="I111" i="5"/>
  <c r="J134" i="72"/>
  <c r="N92" i="72"/>
  <c r="L246" i="72"/>
  <c r="J45" i="72"/>
  <c r="B102" i="58"/>
  <c r="I22" i="5"/>
  <c r="E106" i="39"/>
  <c r="K183" i="72"/>
  <c r="B444" i="58"/>
  <c r="J387" i="72"/>
  <c r="E448" i="39"/>
  <c r="I364" i="5"/>
  <c r="B278" i="58"/>
  <c r="H60" i="76"/>
  <c r="J221" i="72"/>
  <c r="E282" i="39"/>
  <c r="I198" i="5"/>
  <c r="J93" i="72"/>
  <c r="E154" i="39"/>
  <c r="B150" i="58"/>
  <c r="I70" i="5"/>
  <c r="G186" i="63" s="1"/>
  <c r="I186" i="63" s="1"/>
  <c r="L186" i="72"/>
  <c r="K223" i="72"/>
  <c r="M68" i="72"/>
  <c r="I25" i="76"/>
  <c r="K25" i="72"/>
  <c r="B218" i="58"/>
  <c r="R30" i="56"/>
  <c r="I138" i="5"/>
  <c r="R27" i="56"/>
  <c r="R29" i="56"/>
  <c r="R28" i="56"/>
  <c r="E222" i="39"/>
  <c r="J161" i="72"/>
  <c r="R31" i="56"/>
  <c r="L177" i="72"/>
  <c r="H89" i="76"/>
  <c r="J396" i="72"/>
  <c r="I373" i="5"/>
  <c r="E457" i="39"/>
  <c r="B453" i="58"/>
  <c r="J87" i="72"/>
  <c r="B144" i="58"/>
  <c r="I64" i="5"/>
  <c r="E148" i="39"/>
  <c r="K316" i="72"/>
  <c r="K65" i="76"/>
  <c r="M254" i="72"/>
  <c r="N287" i="72"/>
  <c r="I34" i="75"/>
  <c r="L366" i="72"/>
  <c r="N325" i="72"/>
  <c r="N146" i="72"/>
  <c r="N247" i="72"/>
  <c r="N193" i="72"/>
  <c r="N37" i="72"/>
  <c r="L378" i="72"/>
  <c r="L60" i="72"/>
  <c r="J33" i="76"/>
  <c r="L198" i="72"/>
  <c r="L129" i="72"/>
  <c r="L44" i="76"/>
  <c r="N154" i="72"/>
  <c r="L183" i="72"/>
  <c r="L123" i="72"/>
  <c r="K64" i="72"/>
  <c r="J187" i="72"/>
  <c r="B244" i="58"/>
  <c r="E248" i="39"/>
  <c r="I164" i="5"/>
  <c r="K43" i="76"/>
  <c r="M140" i="72"/>
  <c r="J191" i="72"/>
  <c r="B248" i="58"/>
  <c r="I168" i="5"/>
  <c r="E252" i="39"/>
  <c r="K28" i="72"/>
  <c r="B384" i="58"/>
  <c r="H74" i="76"/>
  <c r="J327" i="72"/>
  <c r="I304" i="5"/>
  <c r="E388" i="39"/>
  <c r="K94" i="72"/>
  <c r="L80" i="76"/>
  <c r="N359" i="72"/>
  <c r="B155" i="58"/>
  <c r="I75" i="5"/>
  <c r="J98" i="72"/>
  <c r="E159" i="39"/>
  <c r="K59" i="72"/>
  <c r="N250" i="72"/>
  <c r="N399" i="72"/>
  <c r="J92" i="72"/>
  <c r="B149" i="58"/>
  <c r="E153" i="39"/>
  <c r="I69" i="5"/>
  <c r="L81" i="72"/>
  <c r="M272" i="72"/>
  <c r="K155" i="72"/>
  <c r="I45" i="76"/>
  <c r="L382" i="72"/>
  <c r="M109" i="72"/>
  <c r="N381" i="72"/>
  <c r="N102" i="72"/>
  <c r="L77" i="76"/>
  <c r="N347" i="72"/>
  <c r="I81" i="76"/>
  <c r="K360" i="72"/>
  <c r="M227" i="72"/>
  <c r="K264" i="72"/>
  <c r="N153" i="72"/>
  <c r="N302" i="72"/>
  <c r="M270" i="72"/>
  <c r="L170" i="72"/>
  <c r="K53" i="76"/>
  <c r="M176" i="72"/>
  <c r="K151" i="72"/>
  <c r="I215" i="5"/>
  <c r="B295" i="58"/>
  <c r="E299" i="39"/>
  <c r="J238" i="72"/>
  <c r="M356" i="72"/>
  <c r="J50" i="72"/>
  <c r="B107" i="58"/>
  <c r="E111" i="39"/>
  <c r="I27" i="5"/>
  <c r="M362" i="72"/>
  <c r="K83" i="76"/>
  <c r="B274" i="58"/>
  <c r="G25" i="75"/>
  <c r="G35" i="74"/>
  <c r="I194" i="5"/>
  <c r="E278" i="39"/>
  <c r="J217" i="72"/>
  <c r="L342" i="72"/>
  <c r="L118" i="72"/>
  <c r="J39" i="76"/>
  <c r="N343" i="72"/>
  <c r="M108" i="72"/>
  <c r="J171" i="72"/>
  <c r="I148" i="5"/>
  <c r="E232" i="39"/>
  <c r="B228" i="58"/>
  <c r="E113" i="39"/>
  <c r="J52" i="72"/>
  <c r="I29" i="5"/>
  <c r="B109" i="58"/>
  <c r="E134" i="39"/>
  <c r="J73" i="72"/>
  <c r="B130" i="58"/>
  <c r="I50" i="5"/>
  <c r="AA30" i="56"/>
  <c r="AA28" i="56"/>
  <c r="AA31" i="56"/>
  <c r="J67" i="72"/>
  <c r="E128" i="39"/>
  <c r="AA27" i="56"/>
  <c r="AA29" i="56"/>
  <c r="I44" i="5"/>
  <c r="B124" i="58"/>
  <c r="B89" i="58"/>
  <c r="I9" i="5"/>
  <c r="J32" i="72"/>
  <c r="E93" i="39"/>
  <c r="L68" i="72"/>
  <c r="N108" i="72"/>
  <c r="N235" i="72"/>
  <c r="K358" i="72"/>
  <c r="M380" i="72"/>
  <c r="K52" i="76"/>
  <c r="M175" i="72"/>
  <c r="N171" i="72"/>
  <c r="K210" i="72"/>
  <c r="K135" i="72"/>
  <c r="L124" i="72"/>
  <c r="L121" i="72"/>
  <c r="J30" i="72"/>
  <c r="B87" i="58"/>
  <c r="I7" i="5"/>
  <c r="E91" i="39"/>
  <c r="J241" i="72"/>
  <c r="E302" i="39"/>
  <c r="I218" i="5"/>
  <c r="B298" i="58"/>
  <c r="L242" i="72"/>
  <c r="N265" i="72"/>
  <c r="K92" i="72"/>
  <c r="J9" i="51"/>
  <c r="J249" i="72"/>
  <c r="I226" i="5"/>
  <c r="E310" i="39"/>
  <c r="B306" i="58"/>
  <c r="K67" i="72"/>
  <c r="J177" i="72"/>
  <c r="E238" i="39"/>
  <c r="I154" i="5"/>
  <c r="B234" i="58"/>
  <c r="L107" i="72"/>
  <c r="E178" i="39"/>
  <c r="B174" i="58"/>
  <c r="I94" i="5"/>
  <c r="G263" i="63" s="1"/>
  <c r="J117" i="72"/>
  <c r="M13" i="51"/>
  <c r="L263" i="72"/>
  <c r="I131" i="5"/>
  <c r="R42" i="56"/>
  <c r="B211" i="58"/>
  <c r="R43" i="56"/>
  <c r="E215" i="39"/>
  <c r="H44" i="76"/>
  <c r="R41" i="56"/>
  <c r="J154" i="72"/>
  <c r="R40" i="56"/>
  <c r="R39" i="56"/>
  <c r="M317" i="72"/>
  <c r="L357" i="72"/>
  <c r="N241" i="72"/>
  <c r="J338" i="72"/>
  <c r="B395" i="58"/>
  <c r="E399" i="39"/>
  <c r="I315" i="5"/>
  <c r="K153" i="72"/>
  <c r="J90" i="72"/>
  <c r="E151" i="39"/>
  <c r="I67" i="5"/>
  <c r="B147" i="58"/>
  <c r="I280" i="5"/>
  <c r="E364" i="39"/>
  <c r="J303" i="72"/>
  <c r="B360" i="58"/>
  <c r="L138" i="72"/>
  <c r="J153" i="72"/>
  <c r="B210" i="58"/>
  <c r="E214" i="39"/>
  <c r="E13" i="51"/>
  <c r="I130" i="5"/>
  <c r="G377" i="63" s="1"/>
  <c r="J286" i="72"/>
  <c r="E347" i="39"/>
  <c r="I263" i="5"/>
  <c r="G728" i="63" s="1"/>
  <c r="B343" i="58"/>
  <c r="L208" i="72"/>
  <c r="N116" i="72"/>
  <c r="L267" i="72"/>
  <c r="M213" i="72"/>
  <c r="N228" i="72"/>
  <c r="M75" i="72"/>
  <c r="J285" i="72"/>
  <c r="E346" i="39"/>
  <c r="B342" i="58"/>
  <c r="I262" i="5"/>
  <c r="J45" i="74"/>
  <c r="M244" i="72"/>
  <c r="L341" i="72"/>
  <c r="K286" i="72"/>
  <c r="M32" i="72"/>
  <c r="J195" i="72"/>
  <c r="E256" i="39"/>
  <c r="B252" i="58"/>
  <c r="I172" i="5"/>
  <c r="G409" i="63" s="1"/>
  <c r="I83" i="76"/>
  <c r="K362" i="72"/>
  <c r="I85" i="76"/>
  <c r="K377" i="72"/>
  <c r="J305" i="72"/>
  <c r="E366" i="39"/>
  <c r="I282" i="5"/>
  <c r="B362" i="58"/>
  <c r="L90" i="72"/>
  <c r="N292" i="72"/>
  <c r="I27" i="76"/>
  <c r="K27" i="72"/>
  <c r="L31" i="76"/>
  <c r="N45" i="72"/>
  <c r="N294" i="72"/>
  <c r="L86" i="72"/>
  <c r="M245" i="72"/>
  <c r="N51" i="72"/>
  <c r="L29" i="72"/>
  <c r="K367" i="72"/>
  <c r="K90" i="76"/>
  <c r="M397" i="72"/>
  <c r="J56" i="72"/>
  <c r="I33" i="5"/>
  <c r="H10" i="51"/>
  <c r="E117" i="39"/>
  <c r="B113" i="58"/>
  <c r="K42" i="72"/>
  <c r="M222" i="72"/>
  <c r="J26" i="75"/>
  <c r="K61" i="76"/>
  <c r="M331" i="72"/>
  <c r="I43" i="76"/>
  <c r="K140" i="72"/>
  <c r="E381" i="39"/>
  <c r="B377" i="58"/>
  <c r="I13" i="51"/>
  <c r="I297" i="5"/>
  <c r="G830" i="63" s="1"/>
  <c r="J320" i="72"/>
  <c r="K229" i="72"/>
  <c r="K41" i="76"/>
  <c r="M134" i="72"/>
  <c r="K265" i="72"/>
  <c r="L290" i="72"/>
  <c r="N333" i="72"/>
  <c r="I66" i="76"/>
  <c r="K262" i="72"/>
  <c r="K306" i="72"/>
  <c r="K115" i="72"/>
  <c r="K48" i="76"/>
  <c r="M162" i="72"/>
  <c r="J54" i="76"/>
  <c r="L181" i="72"/>
  <c r="N113" i="72"/>
  <c r="N48" i="72"/>
  <c r="L55" i="72"/>
  <c r="J73" i="76"/>
  <c r="L322" i="72"/>
  <c r="H45" i="74"/>
  <c r="K244" i="72"/>
  <c r="M236" i="72"/>
  <c r="L383" i="72"/>
  <c r="J86" i="76"/>
  <c r="K393" i="72"/>
  <c r="M203" i="72"/>
  <c r="L391" i="72"/>
  <c r="J88" i="76"/>
  <c r="J143" i="72"/>
  <c r="E204" i="39"/>
  <c r="B200" i="58"/>
  <c r="I120" i="5"/>
  <c r="K195" i="72"/>
  <c r="K100" i="72"/>
  <c r="L353" i="72"/>
  <c r="L210" i="72"/>
  <c r="M378" i="72"/>
  <c r="M292" i="72"/>
  <c r="M290" i="72"/>
  <c r="L294" i="72"/>
  <c r="N286" i="72"/>
  <c r="K27" i="75"/>
  <c r="N225" i="72"/>
  <c r="J49" i="76"/>
  <c r="L163" i="72"/>
  <c r="L98" i="72"/>
  <c r="L273" i="72"/>
  <c r="M138" i="72"/>
  <c r="N208" i="72"/>
  <c r="K41" i="72"/>
  <c r="L34" i="72"/>
  <c r="M333" i="72"/>
  <c r="J336" i="72"/>
  <c r="E397" i="39"/>
  <c r="B393" i="58"/>
  <c r="I313" i="5"/>
  <c r="B213" i="58"/>
  <c r="I133" i="5"/>
  <c r="E217" i="39"/>
  <c r="H46" i="76"/>
  <c r="J156" i="72"/>
  <c r="L43" i="72"/>
  <c r="M73" i="72"/>
  <c r="M33" i="72"/>
  <c r="J301" i="72"/>
  <c r="B358" i="58"/>
  <c r="I278" i="5"/>
  <c r="E362" i="39"/>
  <c r="J101" i="72"/>
  <c r="I78" i="5"/>
  <c r="G211" i="63" s="1"/>
  <c r="I211" i="63" s="1"/>
  <c r="E162" i="39"/>
  <c r="B158" i="58"/>
  <c r="N313" i="72"/>
  <c r="M301" i="72"/>
  <c r="I56" i="5"/>
  <c r="J79" i="72"/>
  <c r="E140" i="39"/>
  <c r="B136" i="58"/>
  <c r="K373" i="72"/>
  <c r="K344" i="72"/>
  <c r="J292" i="72"/>
  <c r="G13" i="51"/>
  <c r="I269" i="5"/>
  <c r="E353" i="39"/>
  <c r="B349" i="58"/>
  <c r="L67" i="76"/>
  <c r="N275" i="72"/>
  <c r="G30" i="74"/>
  <c r="J276" i="72"/>
  <c r="B333" i="58"/>
  <c r="I253" i="5"/>
  <c r="E337" i="39"/>
  <c r="K30" i="76"/>
  <c r="M44" i="72"/>
  <c r="M103" i="72"/>
  <c r="B93" i="58"/>
  <c r="I13" i="5"/>
  <c r="J36" i="72"/>
  <c r="E97" i="39"/>
  <c r="L332" i="72"/>
  <c r="J295" i="72"/>
  <c r="I272" i="5"/>
  <c r="G759" i="63" s="1"/>
  <c r="B352" i="58"/>
  <c r="E356" i="39"/>
  <c r="N63" i="72"/>
  <c r="M235" i="72"/>
  <c r="J248" i="72"/>
  <c r="J8" i="51"/>
  <c r="E309" i="39"/>
  <c r="I225" i="5"/>
  <c r="B305" i="58"/>
  <c r="N147" i="72"/>
  <c r="J169" i="72"/>
  <c r="E230" i="39"/>
  <c r="B226" i="58"/>
  <c r="I146" i="5"/>
  <c r="N295" i="72"/>
  <c r="L306" i="72"/>
  <c r="K88" i="72"/>
  <c r="K230" i="72"/>
  <c r="H35" i="74"/>
  <c r="H25" i="75"/>
  <c r="K217" i="72"/>
  <c r="L46" i="76"/>
  <c r="N156" i="72"/>
  <c r="M279" i="72"/>
  <c r="K47" i="76"/>
  <c r="M157" i="72"/>
  <c r="K380" i="72"/>
  <c r="M206" i="72"/>
  <c r="M358" i="72"/>
  <c r="J344" i="72"/>
  <c r="E405" i="39"/>
  <c r="B401" i="58"/>
  <c r="I321" i="5"/>
  <c r="G898" i="63" s="1"/>
  <c r="K12" i="51"/>
  <c r="E149" i="39"/>
  <c r="B145" i="58"/>
  <c r="J88" i="72"/>
  <c r="I65" i="5"/>
  <c r="L296" i="72"/>
  <c r="K131" i="72"/>
  <c r="L392" i="72"/>
  <c r="K147" i="72"/>
  <c r="K374" i="72"/>
  <c r="K235" i="72"/>
  <c r="K385" i="72"/>
  <c r="H47" i="74"/>
  <c r="M132" i="72"/>
  <c r="K298" i="72"/>
  <c r="J55" i="72"/>
  <c r="B112" i="58"/>
  <c r="E116" i="39"/>
  <c r="H9" i="51"/>
  <c r="I32" i="5"/>
  <c r="L398" i="72"/>
  <c r="K66" i="72"/>
  <c r="J114" i="72"/>
  <c r="B171" i="58"/>
  <c r="E175" i="39"/>
  <c r="M10" i="51"/>
  <c r="I91" i="5"/>
  <c r="M336" i="72"/>
  <c r="K31" i="76"/>
  <c r="M45" i="72"/>
  <c r="N109" i="72"/>
  <c r="M167" i="72"/>
  <c r="N320" i="72"/>
  <c r="M271" i="72"/>
  <c r="K294" i="72"/>
  <c r="L89" i="76"/>
  <c r="N396" i="72"/>
  <c r="M114" i="72"/>
  <c r="N263" i="72"/>
  <c r="K204" i="72"/>
  <c r="L303" i="72"/>
  <c r="K25" i="74"/>
  <c r="N65" i="72"/>
  <c r="M129" i="72"/>
  <c r="B329" i="58"/>
  <c r="E333" i="39"/>
  <c r="J272" i="72"/>
  <c r="I249" i="5"/>
  <c r="N378" i="72"/>
  <c r="B196" i="58"/>
  <c r="J139" i="72"/>
  <c r="E200" i="39"/>
  <c r="I116" i="5"/>
  <c r="I273" i="5"/>
  <c r="G760" i="63" s="1"/>
  <c r="J296" i="72"/>
  <c r="E357" i="39"/>
  <c r="B353" i="58"/>
  <c r="J149" i="72"/>
  <c r="E210" i="39"/>
  <c r="I126" i="5"/>
  <c r="B206" i="58"/>
  <c r="E9" i="51"/>
  <c r="L33" i="72"/>
  <c r="B132" i="58"/>
  <c r="J75" i="72"/>
  <c r="E136" i="39"/>
  <c r="I52" i="5"/>
  <c r="L62" i="72"/>
  <c r="N194" i="72"/>
  <c r="E98" i="39"/>
  <c r="J37" i="72"/>
  <c r="B94" i="58"/>
  <c r="I14" i="5"/>
  <c r="M173" i="72"/>
  <c r="K50" i="76"/>
  <c r="N66" i="72"/>
  <c r="M294" i="72"/>
  <c r="L54" i="76"/>
  <c r="N181" i="72"/>
  <c r="M285" i="72"/>
  <c r="K86" i="72"/>
  <c r="E247" i="39"/>
  <c r="B243" i="58"/>
  <c r="J186" i="72"/>
  <c r="I163" i="5"/>
  <c r="M269" i="72"/>
  <c r="L26" i="72"/>
  <c r="J26" i="76"/>
  <c r="K70" i="76"/>
  <c r="M299" i="72"/>
  <c r="K52" i="72"/>
  <c r="M200" i="72"/>
  <c r="K40" i="72"/>
  <c r="K58" i="76"/>
  <c r="M212" i="72"/>
  <c r="N106" i="72"/>
  <c r="N387" i="72"/>
  <c r="M243" i="72"/>
  <c r="M261" i="72"/>
  <c r="K242" i="72"/>
  <c r="J26" i="74"/>
  <c r="M136" i="72"/>
  <c r="M51" i="72"/>
  <c r="J81" i="76"/>
  <c r="L360" i="72"/>
  <c r="I287" i="5"/>
  <c r="G30" i="75"/>
  <c r="J310" i="72"/>
  <c r="B367" i="58"/>
  <c r="E371" i="39"/>
  <c r="J168" i="72"/>
  <c r="E229" i="39"/>
  <c r="I145" i="5"/>
  <c r="B225" i="58"/>
  <c r="B227" i="58"/>
  <c r="I147" i="5"/>
  <c r="J170" i="72"/>
  <c r="E231" i="39"/>
  <c r="K56" i="76"/>
  <c r="M205" i="72"/>
  <c r="L144" i="72"/>
  <c r="N62" i="72"/>
  <c r="K267" i="72"/>
  <c r="G35" i="75"/>
  <c r="J369" i="72"/>
  <c r="B426" i="58"/>
  <c r="I346" i="5"/>
  <c r="G940" i="63" s="1"/>
  <c r="E430" i="39"/>
  <c r="M405" i="72"/>
  <c r="E165" i="39"/>
  <c r="J104" i="72"/>
  <c r="I81" i="5"/>
  <c r="B161" i="58"/>
  <c r="L315" i="72"/>
  <c r="L283" i="72"/>
  <c r="L381" i="72"/>
  <c r="J80" i="76"/>
  <c r="L359" i="72"/>
  <c r="K89" i="72"/>
  <c r="H26" i="74"/>
  <c r="K136" i="72"/>
  <c r="L333" i="72"/>
  <c r="M12" i="51"/>
  <c r="B173" i="58"/>
  <c r="E177" i="39"/>
  <c r="J116" i="72"/>
  <c r="I93" i="5"/>
  <c r="G262" i="63" s="1"/>
  <c r="L130" i="72"/>
  <c r="K44" i="74"/>
  <c r="N209" i="72"/>
  <c r="M192" i="72"/>
  <c r="I25" i="5"/>
  <c r="B105" i="58"/>
  <c r="J48" i="72"/>
  <c r="E109" i="39"/>
  <c r="J29" i="75"/>
  <c r="M308" i="72"/>
  <c r="J51" i="72"/>
  <c r="I28" i="5"/>
  <c r="B108" i="58"/>
  <c r="E112" i="39"/>
  <c r="N95" i="72"/>
  <c r="K324" i="72"/>
  <c r="K76" i="76"/>
  <c r="M346" i="72"/>
  <c r="K353" i="72"/>
  <c r="M142" i="72"/>
  <c r="K26" i="76"/>
  <c r="M26" i="72"/>
  <c r="N151" i="72"/>
  <c r="M303" i="72"/>
  <c r="N29" i="72"/>
  <c r="J287" i="72"/>
  <c r="I264" i="5"/>
  <c r="B344" i="58"/>
  <c r="E348" i="39"/>
  <c r="G8" i="51"/>
  <c r="K407" i="72"/>
  <c r="M325" i="72"/>
  <c r="M241" i="72"/>
  <c r="L41" i="72"/>
  <c r="K328" i="72"/>
  <c r="I75" i="76"/>
  <c r="M389" i="72"/>
  <c r="M407" i="72"/>
  <c r="J53" i="72"/>
  <c r="I30" i="5"/>
  <c r="B110" i="58"/>
  <c r="E114" i="39"/>
  <c r="L115" i="72"/>
  <c r="I27" i="74"/>
  <c r="L182" i="72"/>
  <c r="K227" i="72"/>
  <c r="J62" i="76"/>
  <c r="L232" i="72"/>
  <c r="L150" i="72"/>
  <c r="K218" i="72"/>
  <c r="H31" i="74"/>
  <c r="L370" i="72"/>
  <c r="L194" i="72"/>
  <c r="M315" i="72"/>
  <c r="J107" i="72"/>
  <c r="E168" i="39"/>
  <c r="B164" i="58"/>
  <c r="I84" i="5"/>
  <c r="E461" i="39"/>
  <c r="I377" i="5"/>
  <c r="J400" i="72"/>
  <c r="B457" i="58"/>
  <c r="L344" i="72"/>
  <c r="K64" i="76"/>
  <c r="M234" i="72"/>
  <c r="J351" i="72"/>
  <c r="E412" i="39"/>
  <c r="I328" i="5"/>
  <c r="G915" i="63" s="1"/>
  <c r="B408" i="58"/>
  <c r="J89" i="72"/>
  <c r="B146" i="58"/>
  <c r="E150" i="39"/>
  <c r="I66" i="5"/>
  <c r="L285" i="72"/>
  <c r="M91" i="72"/>
  <c r="N103" i="72"/>
  <c r="I318" i="5"/>
  <c r="J341" i="72"/>
  <c r="E402" i="39"/>
  <c r="K9" i="51"/>
  <c r="B398" i="58"/>
  <c r="L110" i="72"/>
  <c r="M96" i="72"/>
  <c r="J102" i="72"/>
  <c r="B159" i="58"/>
  <c r="E163" i="39"/>
  <c r="I79" i="5"/>
  <c r="K53" i="72"/>
  <c r="J27" i="76"/>
  <c r="L27" i="72"/>
  <c r="I214" i="5"/>
  <c r="J237" i="72"/>
  <c r="B294" i="58"/>
  <c r="E298" i="39"/>
  <c r="L64" i="72"/>
  <c r="M392" i="72"/>
  <c r="M309" i="72"/>
  <c r="I28" i="74"/>
  <c r="L61" i="72"/>
  <c r="K99" i="72"/>
  <c r="L316" i="72"/>
  <c r="L305" i="72"/>
  <c r="L104" i="72"/>
  <c r="J38" i="76"/>
  <c r="K269" i="72"/>
  <c r="I49" i="76"/>
  <c r="K163" i="72"/>
  <c r="K341" i="72"/>
  <c r="B464" i="58"/>
  <c r="I384" i="5"/>
  <c r="G1025" i="63" s="1"/>
  <c r="L13" i="51"/>
  <c r="J407" i="72"/>
  <c r="E468" i="39"/>
  <c r="N398" i="72"/>
  <c r="L48" i="72"/>
  <c r="L281" i="72"/>
  <c r="K79" i="72"/>
  <c r="K39" i="76"/>
  <c r="M118" i="72"/>
  <c r="M237" i="72"/>
  <c r="K292" i="72"/>
  <c r="M211" i="72"/>
  <c r="K57" i="76"/>
  <c r="M82" i="72"/>
  <c r="K179" i="72"/>
  <c r="N248" i="72"/>
  <c r="M152" i="72"/>
  <c r="L317" i="72"/>
  <c r="K343" i="72"/>
  <c r="N227" i="72"/>
  <c r="J129" i="72"/>
  <c r="E190" i="39"/>
  <c r="I106" i="5"/>
  <c r="B186" i="58"/>
  <c r="J42" i="72"/>
  <c r="B99" i="58"/>
  <c r="I19" i="5"/>
  <c r="G50" i="63" s="1"/>
  <c r="E103" i="39"/>
  <c r="K382" i="72"/>
  <c r="I240" i="5"/>
  <c r="J263" i="72"/>
  <c r="E324" i="39"/>
  <c r="U33" i="56"/>
  <c r="U35" i="56"/>
  <c r="U36" i="56"/>
  <c r="U37" i="56"/>
  <c r="B320" i="58"/>
  <c r="U34" i="56"/>
  <c r="L57" i="76"/>
  <c r="N211" i="72"/>
  <c r="M334" i="72"/>
  <c r="K387" i="72"/>
  <c r="G27" i="74"/>
  <c r="AB33" i="56"/>
  <c r="J182" i="72"/>
  <c r="AB36" i="56"/>
  <c r="E243" i="39"/>
  <c r="I159" i="5"/>
  <c r="G379" i="63" s="1"/>
  <c r="AB35" i="56"/>
  <c r="AB34" i="56"/>
  <c r="B239" i="58"/>
  <c r="AB37" i="56"/>
  <c r="N403" i="72"/>
  <c r="K112" i="72"/>
  <c r="K196" i="72"/>
  <c r="K399" i="72"/>
  <c r="L369" i="72"/>
  <c r="I35" i="75"/>
  <c r="L101" i="72"/>
  <c r="K287" i="72"/>
  <c r="I82" i="76"/>
  <c r="K361" i="72"/>
  <c r="I170" i="5"/>
  <c r="E254" i="39"/>
  <c r="J193" i="72"/>
  <c r="B250" i="58"/>
  <c r="M382" i="72"/>
  <c r="M289" i="72"/>
  <c r="J48" i="76"/>
  <c r="L162" i="72"/>
  <c r="L387" i="72"/>
  <c r="L113" i="72"/>
  <c r="K350" i="72"/>
  <c r="N405" i="72"/>
  <c r="I52" i="76"/>
  <c r="K175" i="72"/>
  <c r="N111" i="72"/>
  <c r="L151" i="72"/>
  <c r="E313" i="39"/>
  <c r="J12" i="51"/>
  <c r="J252" i="72"/>
  <c r="B309" i="58"/>
  <c r="I229" i="5"/>
  <c r="G621" i="63" s="1"/>
  <c r="M379" i="72"/>
  <c r="N358" i="72"/>
  <c r="N53" i="72"/>
  <c r="J87" i="76"/>
  <c r="L390" i="72"/>
  <c r="N34" i="72"/>
  <c r="L279" i="72"/>
  <c r="L252" i="72"/>
  <c r="B428" i="58"/>
  <c r="F9" i="51"/>
  <c r="I348" i="5"/>
  <c r="E432" i="39"/>
  <c r="J371" i="72"/>
  <c r="J279" i="72"/>
  <c r="B336" i="58"/>
  <c r="E340" i="39"/>
  <c r="I256" i="5"/>
  <c r="G714" i="63" s="1"/>
  <c r="I714" i="63" s="1"/>
  <c r="J270" i="72"/>
  <c r="I247" i="5"/>
  <c r="E331" i="39"/>
  <c r="B327" i="58"/>
  <c r="B216" i="58"/>
  <c r="E220" i="39"/>
  <c r="I136" i="5"/>
  <c r="J159" i="72"/>
  <c r="I59" i="76"/>
  <c r="K220" i="72"/>
  <c r="K297" i="72"/>
  <c r="L114" i="72"/>
  <c r="L166" i="72"/>
  <c r="I40" i="74"/>
  <c r="L388" i="72"/>
  <c r="N212" i="72"/>
  <c r="L58" i="76"/>
  <c r="K77" i="76"/>
  <c r="M347" i="72"/>
  <c r="N284" i="72"/>
  <c r="N362" i="72"/>
  <c r="L83" i="76"/>
  <c r="L133" i="72"/>
  <c r="L337" i="72"/>
  <c r="N143" i="72"/>
  <c r="G46" i="74"/>
  <c r="J304" i="72"/>
  <c r="I281" i="5"/>
  <c r="B361" i="58"/>
  <c r="E365" i="39"/>
  <c r="K271" i="72"/>
  <c r="N357" i="72"/>
  <c r="E436" i="39"/>
  <c r="I352" i="5"/>
  <c r="G958" i="63" s="1"/>
  <c r="F13" i="51"/>
  <c r="B432" i="58"/>
  <c r="J375" i="72"/>
  <c r="L141" i="72"/>
  <c r="K190" i="72"/>
  <c r="L330" i="72"/>
  <c r="K364" i="72"/>
  <c r="I47" i="74"/>
  <c r="L385" i="72"/>
  <c r="N47" i="72"/>
  <c r="I284" i="5"/>
  <c r="E368" i="39"/>
  <c r="B364" i="58"/>
  <c r="J307" i="72"/>
  <c r="M120" i="72"/>
  <c r="K46" i="74"/>
  <c r="N304" i="72"/>
  <c r="K194" i="72"/>
  <c r="K371" i="72"/>
  <c r="N213" i="72"/>
  <c r="K86" i="76"/>
  <c r="M383" i="72"/>
  <c r="H36" i="74"/>
  <c r="K314" i="72"/>
  <c r="L25" i="76"/>
  <c r="N25" i="72"/>
  <c r="M372" i="72"/>
  <c r="N178" i="72"/>
  <c r="J224" i="72"/>
  <c r="B281" i="58"/>
  <c r="E285" i="39"/>
  <c r="I201" i="5"/>
  <c r="N394" i="72"/>
  <c r="L90" i="76"/>
  <c r="N397" i="72"/>
  <c r="K60" i="76"/>
  <c r="M221" i="72"/>
  <c r="M86" i="72"/>
  <c r="K169" i="72"/>
  <c r="L280" i="72"/>
  <c r="N91" i="72"/>
  <c r="N289" i="72"/>
  <c r="K87" i="72"/>
  <c r="M338" i="72"/>
  <c r="L96" i="72"/>
  <c r="K54" i="76"/>
  <c r="M181" i="72"/>
  <c r="H63" i="76"/>
  <c r="J233" i="72"/>
  <c r="B290" i="58"/>
  <c r="I210" i="5"/>
  <c r="E294" i="39"/>
  <c r="K123" i="72"/>
  <c r="K71" i="76"/>
  <c r="M300" i="72"/>
  <c r="M102" i="72"/>
  <c r="J364" i="72"/>
  <c r="B421" i="58"/>
  <c r="E425" i="39"/>
  <c r="I341" i="5"/>
  <c r="L28" i="72"/>
  <c r="M58" i="72"/>
  <c r="N75" i="72"/>
  <c r="L122" i="72"/>
  <c r="H30" i="75"/>
  <c r="K310" i="72"/>
  <c r="L326" i="72"/>
  <c r="I44" i="76"/>
  <c r="K154" i="72"/>
  <c r="M38" i="72"/>
  <c r="M52" i="72"/>
  <c r="M402" i="72"/>
  <c r="J47" i="74"/>
  <c r="M385" i="72"/>
  <c r="N131" i="72"/>
  <c r="K326" i="72"/>
  <c r="N43" i="72"/>
  <c r="N135" i="72"/>
  <c r="L403" i="72"/>
  <c r="E244" i="39"/>
  <c r="I160" i="5"/>
  <c r="B240" i="58"/>
  <c r="J183" i="72"/>
  <c r="H79" i="76"/>
  <c r="J349" i="72"/>
  <c r="B406" i="58"/>
  <c r="I326" i="5"/>
  <c r="G912" i="63" s="1"/>
  <c r="E410" i="39"/>
  <c r="N290" i="72"/>
  <c r="M371" i="72"/>
  <c r="N223" i="72"/>
  <c r="N354" i="72"/>
  <c r="K33" i="75"/>
  <c r="N326" i="72"/>
  <c r="N90" i="72"/>
  <c r="N332" i="72"/>
  <c r="N200" i="72"/>
  <c r="M224" i="72"/>
  <c r="K32" i="74"/>
  <c r="N278" i="72"/>
  <c r="M242" i="72"/>
  <c r="K73" i="72"/>
  <c r="I26" i="74"/>
  <c r="L136" i="72"/>
  <c r="L251" i="72"/>
  <c r="L58" i="72"/>
  <c r="K29" i="72"/>
  <c r="E249" i="39"/>
  <c r="I165" i="5"/>
  <c r="G396" i="63" s="1"/>
  <c r="AB27" i="56"/>
  <c r="B245" i="58"/>
  <c r="G43" i="74"/>
  <c r="AB28" i="56"/>
  <c r="J188" i="72"/>
  <c r="AB30" i="56"/>
  <c r="AB29" i="56"/>
  <c r="AB31" i="56"/>
  <c r="L335" i="72"/>
  <c r="J112" i="72"/>
  <c r="B169" i="58"/>
  <c r="M8" i="51"/>
  <c r="E173" i="39"/>
  <c r="I89" i="5"/>
  <c r="L38" i="76"/>
  <c r="N104" i="72"/>
  <c r="M88" i="72"/>
  <c r="K356" i="72"/>
  <c r="M330" i="72"/>
  <c r="M384" i="72"/>
  <c r="J81" i="72"/>
  <c r="I58" i="5"/>
  <c r="B138" i="58"/>
  <c r="E142" i="39"/>
  <c r="N365" i="72"/>
  <c r="M286" i="72"/>
  <c r="M62" i="72"/>
  <c r="M335" i="72"/>
  <c r="K395" i="72"/>
  <c r="M260" i="72"/>
  <c r="N40" i="72"/>
  <c r="K96" i="72"/>
  <c r="J216" i="72"/>
  <c r="B273" i="58"/>
  <c r="I193" i="5"/>
  <c r="E277" i="39"/>
  <c r="M403" i="72"/>
  <c r="B332" i="58"/>
  <c r="I252" i="5"/>
  <c r="E336" i="39"/>
  <c r="H67" i="76"/>
  <c r="J275" i="72"/>
  <c r="K309" i="72"/>
  <c r="N406" i="72"/>
  <c r="L148" i="72"/>
  <c r="J345" i="72"/>
  <c r="I322" i="5"/>
  <c r="E406" i="39"/>
  <c r="K13" i="51"/>
  <c r="B402" i="58"/>
  <c r="K89" i="76"/>
  <c r="M396" i="72"/>
  <c r="J373" i="72"/>
  <c r="E434" i="39"/>
  <c r="B430" i="58"/>
  <c r="F11" i="51"/>
  <c r="I350" i="5"/>
  <c r="L125" i="72"/>
  <c r="M326" i="72"/>
  <c r="J319" i="72"/>
  <c r="I296" i="5"/>
  <c r="G829" i="63" s="1"/>
  <c r="B376" i="58"/>
  <c r="I12" i="51"/>
  <c r="E380" i="39"/>
  <c r="K144" i="72"/>
  <c r="L402" i="72"/>
  <c r="J273" i="72"/>
  <c r="E334" i="39"/>
  <c r="I250" i="5"/>
  <c r="B330" i="58"/>
  <c r="M137" i="72"/>
  <c r="G44" i="74"/>
  <c r="J209" i="72"/>
  <c r="B266" i="58"/>
  <c r="I186" i="5"/>
  <c r="G443" i="63" s="1"/>
  <c r="E270" i="39"/>
  <c r="K37" i="76"/>
  <c r="M84" i="72"/>
  <c r="M238" i="72"/>
  <c r="K39" i="72"/>
  <c r="K333" i="72"/>
  <c r="J43" i="74"/>
  <c r="M188" i="72"/>
  <c r="M239" i="72"/>
  <c r="J167" i="72"/>
  <c r="I144" i="5"/>
  <c r="B224" i="58"/>
  <c r="E228" i="39"/>
  <c r="N77" i="72"/>
  <c r="K331" i="72"/>
  <c r="K35" i="74"/>
  <c r="K25" i="75"/>
  <c r="N217" i="72"/>
  <c r="J152" i="72"/>
  <c r="E213" i="39"/>
  <c r="E12" i="51"/>
  <c r="B209" i="58"/>
  <c r="I129" i="5"/>
  <c r="G376" i="63" s="1"/>
  <c r="J197" i="72"/>
  <c r="E258" i="39"/>
  <c r="I174" i="5"/>
  <c r="B254" i="58"/>
  <c r="L235" i="72"/>
  <c r="L51" i="76"/>
  <c r="N174" i="72"/>
  <c r="J99" i="72"/>
  <c r="I76" i="5"/>
  <c r="B156" i="58"/>
  <c r="E160" i="39"/>
  <c r="H82" i="76"/>
  <c r="J361" i="72"/>
  <c r="E422" i="39"/>
  <c r="I338" i="5"/>
  <c r="G932" i="63" s="1"/>
  <c r="B418" i="58"/>
  <c r="J140" i="72"/>
  <c r="I117" i="5"/>
  <c r="E201" i="39"/>
  <c r="B197" i="58"/>
  <c r="N303" i="72"/>
  <c r="J106" i="72"/>
  <c r="E167" i="39"/>
  <c r="I83" i="5"/>
  <c r="B163" i="58"/>
  <c r="I29" i="76"/>
  <c r="K36" i="72"/>
  <c r="J318" i="72"/>
  <c r="I295" i="5"/>
  <c r="B375" i="58"/>
  <c r="I11" i="51"/>
  <c r="E379" i="39"/>
  <c r="L343" i="72"/>
  <c r="M160" i="72"/>
  <c r="E147" i="39"/>
  <c r="I63" i="5"/>
  <c r="G160" i="63" s="1"/>
  <c r="J86" i="72"/>
  <c r="B143" i="58"/>
  <c r="L207" i="72"/>
  <c r="K247" i="72"/>
  <c r="J392" i="72"/>
  <c r="E453" i="39"/>
  <c r="B449" i="58"/>
  <c r="I369" i="5"/>
  <c r="M105" i="72"/>
  <c r="I62" i="5"/>
  <c r="J85" i="72"/>
  <c r="E146" i="39"/>
  <c r="B142" i="58"/>
  <c r="L52" i="76"/>
  <c r="N175" i="72"/>
  <c r="K74" i="72"/>
  <c r="J247" i="72"/>
  <c r="B304" i="58"/>
  <c r="I224" i="5"/>
  <c r="E308" i="39"/>
  <c r="J312" i="72"/>
  <c r="B369" i="58"/>
  <c r="E373" i="39"/>
  <c r="I289" i="5"/>
  <c r="G32" i="75"/>
  <c r="N120" i="72"/>
  <c r="H47" i="76"/>
  <c r="J157" i="72"/>
  <c r="E218" i="39"/>
  <c r="B214" i="58"/>
  <c r="I134" i="5"/>
  <c r="J394" i="72"/>
  <c r="B451" i="58"/>
  <c r="I371" i="5"/>
  <c r="E455" i="39"/>
  <c r="J42" i="76"/>
  <c r="L139" i="72"/>
  <c r="J78" i="72"/>
  <c r="B135" i="58"/>
  <c r="E139" i="39"/>
  <c r="I55" i="5"/>
  <c r="J38" i="74"/>
  <c r="M231" i="72"/>
  <c r="K283" i="72"/>
  <c r="G37" i="74"/>
  <c r="J70" i="72"/>
  <c r="I47" i="5"/>
  <c r="E131" i="39"/>
  <c r="B127" i="58"/>
  <c r="J80" i="72"/>
  <c r="E141" i="39"/>
  <c r="B137" i="58"/>
  <c r="I57" i="5"/>
  <c r="J342" i="72"/>
  <c r="K10" i="51"/>
  <c r="E403" i="39"/>
  <c r="B399" i="58"/>
  <c r="I319" i="5"/>
  <c r="B101" i="58"/>
  <c r="E105" i="39"/>
  <c r="J44" i="72"/>
  <c r="I21" i="5"/>
  <c r="L180" i="72"/>
  <c r="I79" i="76"/>
  <c r="K349" i="72"/>
  <c r="H59" i="76"/>
  <c r="J220" i="72"/>
  <c r="E281" i="39"/>
  <c r="B277" i="58"/>
  <c r="I197" i="5"/>
  <c r="L291" i="72"/>
  <c r="K239" i="72"/>
  <c r="H80" i="76"/>
  <c r="J359" i="72"/>
  <c r="B416" i="58"/>
  <c r="I336" i="5"/>
  <c r="E420" i="39"/>
  <c r="M144" i="72"/>
  <c r="I300" i="5"/>
  <c r="Y36" i="56"/>
  <c r="Y37" i="56"/>
  <c r="B380" i="58"/>
  <c r="Y34" i="56"/>
  <c r="J323" i="72"/>
  <c r="E384" i="39"/>
  <c r="Y33" i="56"/>
  <c r="Y35" i="56"/>
  <c r="K185" i="72"/>
  <c r="N172" i="72"/>
  <c r="N393" i="72"/>
  <c r="I77" i="76"/>
  <c r="K347" i="72"/>
  <c r="M194" i="72"/>
  <c r="H27" i="75"/>
  <c r="K225" i="72"/>
  <c r="L318" i="72"/>
  <c r="J403" i="72"/>
  <c r="I380" i="5"/>
  <c r="B460" i="58"/>
  <c r="E464" i="39"/>
  <c r="L9" i="51"/>
  <c r="I74" i="76"/>
  <c r="K327" i="72"/>
  <c r="K252" i="72"/>
  <c r="N260" i="72"/>
  <c r="K148" i="72"/>
  <c r="L271" i="72"/>
  <c r="B249" i="58"/>
  <c r="I169" i="5"/>
  <c r="J192" i="72"/>
  <c r="E253" i="39"/>
  <c r="M197" i="72"/>
  <c r="L394" i="72"/>
  <c r="M215" i="72"/>
  <c r="N196" i="72"/>
  <c r="L32" i="72"/>
  <c r="N230" i="72"/>
  <c r="L78" i="72"/>
  <c r="L66" i="76"/>
  <c r="N262" i="72"/>
  <c r="L152" i="72"/>
  <c r="M287" i="72"/>
  <c r="M387" i="72"/>
  <c r="K209" i="72"/>
  <c r="H44" i="74"/>
  <c r="K250" i="72"/>
  <c r="M198" i="72"/>
  <c r="K319" i="72"/>
  <c r="B458" i="58"/>
  <c r="I378" i="5"/>
  <c r="E462" i="39"/>
  <c r="J401" i="72"/>
  <c r="L331" i="72"/>
  <c r="L91" i="72"/>
  <c r="J333" i="72"/>
  <c r="B390" i="58"/>
  <c r="E394" i="39"/>
  <c r="I310" i="5"/>
  <c r="L64" i="76"/>
  <c r="N234" i="72"/>
  <c r="K263" i="72"/>
  <c r="M191" i="72"/>
  <c r="N364" i="72"/>
  <c r="L105" i="72"/>
  <c r="L75" i="76"/>
  <c r="N328" i="72"/>
  <c r="K277" i="72"/>
  <c r="K224" i="72"/>
  <c r="L35" i="76"/>
  <c r="N72" i="72"/>
  <c r="J380" i="72"/>
  <c r="B437" i="58"/>
  <c r="I357" i="5"/>
  <c r="E441" i="39"/>
  <c r="L386" i="72"/>
  <c r="J49" i="72"/>
  <c r="E110" i="39"/>
  <c r="I26" i="5"/>
  <c r="B106" i="58"/>
  <c r="K245" i="72"/>
  <c r="L213" i="72"/>
  <c r="N85" i="72"/>
  <c r="M226" i="72"/>
  <c r="H54" i="76"/>
  <c r="AB43" i="56"/>
  <c r="J181" i="72"/>
  <c r="E242" i="39"/>
  <c r="AB40" i="56"/>
  <c r="I158" i="5"/>
  <c r="G378" i="63" s="1"/>
  <c r="AB42" i="56"/>
  <c r="AB41" i="56"/>
  <c r="AB39" i="56"/>
  <c r="B238" i="58"/>
  <c r="K81" i="72"/>
  <c r="N165" i="72"/>
  <c r="J144" i="72"/>
  <c r="B201" i="58"/>
  <c r="E205" i="39"/>
  <c r="I121" i="5"/>
  <c r="L93" i="72"/>
  <c r="L253" i="72"/>
  <c r="K58" i="72"/>
  <c r="L81" i="76"/>
  <c r="N360" i="72"/>
  <c r="J330" i="72"/>
  <c r="E391" i="39"/>
  <c r="I307" i="5"/>
  <c r="B387" i="58"/>
  <c r="J41" i="76"/>
  <c r="L134" i="72"/>
  <c r="N352" i="72"/>
  <c r="L43" i="76"/>
  <c r="N140" i="72"/>
  <c r="N158" i="72"/>
  <c r="K78" i="72"/>
  <c r="N249" i="72"/>
  <c r="I62" i="76"/>
  <c r="K232" i="72"/>
  <c r="L401" i="72"/>
  <c r="N252" i="72"/>
  <c r="M316" i="72"/>
  <c r="M150" i="72"/>
  <c r="K340" i="72"/>
  <c r="K208" i="72"/>
  <c r="L54" i="72"/>
  <c r="H25" i="74"/>
  <c r="K65" i="72"/>
  <c r="K36" i="76"/>
  <c r="M83" i="72"/>
  <c r="B335" i="58"/>
  <c r="E339" i="39"/>
  <c r="G32" i="74"/>
  <c r="J278" i="72"/>
  <c r="I255" i="5"/>
  <c r="N329" i="72"/>
  <c r="N283" i="72"/>
  <c r="K320" i="72"/>
  <c r="H32" i="75"/>
  <c r="K312" i="72"/>
  <c r="L117" i="72"/>
  <c r="N269" i="72"/>
  <c r="N49" i="72"/>
  <c r="E433" i="39"/>
  <c r="F10" i="51"/>
  <c r="B429" i="58"/>
  <c r="I349" i="5"/>
  <c r="J372" i="72"/>
  <c r="L187" i="72"/>
  <c r="M351" i="72"/>
  <c r="N164" i="72"/>
  <c r="I196" i="5"/>
  <c r="E280" i="39"/>
  <c r="J219" i="72"/>
  <c r="B276" i="58"/>
  <c r="N101" i="72"/>
  <c r="K280" i="72"/>
  <c r="K258" i="72"/>
  <c r="K384" i="72"/>
  <c r="L65" i="76"/>
  <c r="N254" i="72"/>
  <c r="M123" i="72"/>
  <c r="K325" i="72"/>
  <c r="M394" i="72"/>
  <c r="I42" i="76"/>
  <c r="K139" i="72"/>
  <c r="J147" i="72"/>
  <c r="E208" i="39"/>
  <c r="B204" i="58"/>
  <c r="I124" i="5"/>
  <c r="K305" i="72"/>
  <c r="I89" i="76"/>
  <c r="K396" i="72"/>
  <c r="N82" i="72"/>
  <c r="K166" i="72"/>
  <c r="N190" i="72"/>
  <c r="J89" i="76"/>
  <c r="L396" i="72"/>
  <c r="L245" i="72"/>
  <c r="M339" i="72"/>
  <c r="L66" i="72"/>
  <c r="H43" i="74"/>
  <c r="K188" i="72"/>
  <c r="K38" i="76"/>
  <c r="M104" i="72"/>
  <c r="L307" i="72"/>
  <c r="J356" i="72"/>
  <c r="I333" i="5"/>
  <c r="B413" i="58"/>
  <c r="E417" i="39"/>
  <c r="N167" i="72"/>
  <c r="M343" i="72"/>
  <c r="J64" i="76"/>
  <c r="L234" i="72"/>
  <c r="K375" i="72"/>
  <c r="M202" i="72"/>
  <c r="N81" i="72"/>
  <c r="N110" i="72"/>
  <c r="L350" i="72"/>
  <c r="J32" i="74"/>
  <c r="M278" i="72"/>
  <c r="J384" i="72"/>
  <c r="I361" i="5"/>
  <c r="E445" i="39"/>
  <c r="B441" i="58"/>
  <c r="N293" i="72"/>
  <c r="L69" i="76"/>
  <c r="N97" i="72"/>
  <c r="N307" i="72"/>
  <c r="L88" i="76"/>
  <c r="N391" i="72"/>
  <c r="X37" i="56"/>
  <c r="J206" i="72"/>
  <c r="B263" i="58"/>
  <c r="E267" i="39"/>
  <c r="I183" i="5"/>
  <c r="X33" i="56"/>
  <c r="X34" i="56"/>
  <c r="X36" i="56"/>
  <c r="X35" i="56"/>
  <c r="N133" i="72"/>
  <c r="K28" i="75"/>
  <c r="N257" i="72"/>
  <c r="J165" i="72"/>
  <c r="I142" i="5"/>
  <c r="B222" i="58"/>
  <c r="E226" i="39"/>
  <c r="L49" i="72"/>
  <c r="I71" i="76"/>
  <c r="K300" i="72"/>
  <c r="L53" i="76"/>
  <c r="N176" i="72"/>
  <c r="M135" i="72"/>
  <c r="B282" i="58"/>
  <c r="G27" i="75"/>
  <c r="J225" i="72"/>
  <c r="E286" i="39"/>
  <c r="I202" i="5"/>
  <c r="L131" i="72"/>
  <c r="N199" i="72"/>
  <c r="J28" i="75"/>
  <c r="M257" i="72"/>
  <c r="L38" i="72"/>
  <c r="L30" i="76"/>
  <c r="N44" i="72"/>
  <c r="N191" i="72"/>
  <c r="M248" i="72"/>
  <c r="K213" i="72"/>
  <c r="J26" i="72"/>
  <c r="B83" i="58"/>
  <c r="E87" i="39"/>
  <c r="I3" i="5"/>
  <c r="K170" i="72"/>
  <c r="G25" i="74"/>
  <c r="J65" i="72"/>
  <c r="B122" i="58"/>
  <c r="E126" i="39"/>
  <c r="I42" i="5"/>
  <c r="H28" i="75"/>
  <c r="K257" i="72"/>
  <c r="M354" i="72"/>
  <c r="J33" i="75"/>
  <c r="N38" i="72"/>
  <c r="M65" i="72"/>
  <c r="J25" i="74"/>
  <c r="L34" i="76"/>
  <c r="N71" i="72"/>
  <c r="M43" i="72"/>
  <c r="J39" i="74"/>
  <c r="M368" i="72"/>
  <c r="L87" i="72"/>
  <c r="J50" i="76"/>
  <c r="L173" i="72"/>
  <c r="G31" i="74"/>
  <c r="J218" i="72"/>
  <c r="E279" i="39"/>
  <c r="I195" i="5"/>
  <c r="B275" i="58"/>
  <c r="M55" i="72"/>
  <c r="N203" i="72"/>
  <c r="E123" i="39"/>
  <c r="B119" i="58"/>
  <c r="J62" i="72"/>
  <c r="I39" i="5"/>
  <c r="G104" i="63" s="1"/>
  <c r="K46" i="76"/>
  <c r="M156" i="72"/>
  <c r="L28" i="76"/>
  <c r="N35" i="72"/>
  <c r="L240" i="72"/>
  <c r="K31" i="74"/>
  <c r="N218" i="72"/>
  <c r="L247" i="72"/>
  <c r="L73" i="76"/>
  <c r="N322" i="72"/>
  <c r="N386" i="72"/>
  <c r="J236" i="72"/>
  <c r="I213" i="5"/>
  <c r="E297" i="39"/>
  <c r="B293" i="58"/>
  <c r="L373" i="72"/>
  <c r="N337" i="72"/>
  <c r="M170" i="72"/>
  <c r="K182" i="72"/>
  <c r="H27" i="74"/>
  <c r="K261" i="72"/>
  <c r="N142" i="72"/>
  <c r="N245" i="72"/>
  <c r="I29" i="75"/>
  <c r="L308" i="72"/>
  <c r="M374" i="72"/>
  <c r="H70" i="76"/>
  <c r="J299" i="72"/>
  <c r="B356" i="58"/>
  <c r="I276" i="5"/>
  <c r="E360" i="39"/>
  <c r="K266" i="72"/>
  <c r="K80" i="72"/>
  <c r="B383" i="58"/>
  <c r="E387" i="39"/>
  <c r="J326" i="72"/>
  <c r="Y31" i="56"/>
  <c r="Y28" i="56"/>
  <c r="Y29" i="56"/>
  <c r="I303" i="5"/>
  <c r="Y27" i="56"/>
  <c r="Y30" i="56"/>
  <c r="M219" i="72"/>
  <c r="M256" i="72"/>
  <c r="I44" i="74"/>
  <c r="L209" i="72"/>
  <c r="L206" i="72"/>
  <c r="J34" i="75"/>
  <c r="M366" i="72"/>
  <c r="J329" i="72"/>
  <c r="B386" i="58"/>
  <c r="I306" i="5"/>
  <c r="E390" i="39"/>
  <c r="K164" i="72"/>
  <c r="L358" i="72"/>
  <c r="I26" i="76"/>
  <c r="M50" i="72"/>
  <c r="J35" i="76"/>
  <c r="L72" i="72"/>
  <c r="J339" i="72"/>
  <c r="E400" i="39"/>
  <c r="B396" i="58"/>
  <c r="I316" i="5"/>
  <c r="L367" i="72"/>
  <c r="K128" i="72"/>
  <c r="K168" i="72"/>
  <c r="J59" i="76"/>
  <c r="L220" i="72"/>
  <c r="M297" i="72"/>
  <c r="I43" i="74"/>
  <c r="L188" i="72"/>
  <c r="I40" i="76"/>
  <c r="K126" i="72"/>
  <c r="H87" i="76"/>
  <c r="J390" i="72"/>
  <c r="E451" i="39"/>
  <c r="B447" i="58"/>
  <c r="I367" i="5"/>
  <c r="E291" i="39"/>
  <c r="B287" i="58"/>
  <c r="I207" i="5"/>
  <c r="J230" i="72"/>
  <c r="K103" i="72"/>
  <c r="M209" i="72"/>
  <c r="J44" i="74"/>
  <c r="B198" i="58"/>
  <c r="J141" i="72"/>
  <c r="I118" i="5"/>
  <c r="E202" i="39"/>
  <c r="M283" i="72"/>
  <c r="N124" i="72"/>
  <c r="N353" i="72"/>
  <c r="N183" i="72"/>
  <c r="K95" i="72"/>
  <c r="L287" i="72"/>
  <c r="N150" i="72"/>
  <c r="L221" i="72"/>
  <c r="J60" i="76"/>
  <c r="M37" i="72"/>
  <c r="K402" i="72"/>
  <c r="J253" i="72"/>
  <c r="B310" i="58"/>
  <c r="E314" i="39"/>
  <c r="J13" i="51"/>
  <c r="I230" i="5"/>
  <c r="G622" i="63" s="1"/>
  <c r="K72" i="76"/>
  <c r="M321" i="72"/>
  <c r="J25" i="68"/>
  <c r="K177" i="72"/>
  <c r="E257" i="39"/>
  <c r="I173" i="5"/>
  <c r="J196" i="72"/>
  <c r="B253" i="58"/>
  <c r="K171" i="72"/>
  <c r="J397" i="72"/>
  <c r="E458" i="39"/>
  <c r="I374" i="5"/>
  <c r="G1005" i="63" s="1"/>
  <c r="B454" i="58"/>
  <c r="H90" i="76"/>
  <c r="L111" i="72"/>
  <c r="N374" i="72"/>
  <c r="L160" i="72"/>
  <c r="L228" i="72"/>
  <c r="J246" i="72"/>
  <c r="B303" i="58"/>
  <c r="E307" i="39"/>
  <c r="I223" i="5"/>
  <c r="J145" i="72"/>
  <c r="B202" i="58"/>
  <c r="E206" i="39"/>
  <c r="I122" i="5"/>
  <c r="L288" i="72"/>
  <c r="M94" i="72"/>
  <c r="L325" i="72"/>
  <c r="L274" i="72"/>
  <c r="M295" i="72"/>
  <c r="N261" i="72"/>
  <c r="K345" i="72"/>
  <c r="J284" i="72"/>
  <c r="B341" i="58"/>
  <c r="I261" i="5"/>
  <c r="E345" i="39"/>
  <c r="N87" i="72"/>
  <c r="N52" i="72"/>
  <c r="N380" i="72"/>
  <c r="K107" i="72"/>
  <c r="K41" i="74"/>
  <c r="N363" i="72"/>
  <c r="L29" i="76"/>
  <c r="N36" i="72"/>
  <c r="J137" i="72"/>
  <c r="E198" i="39"/>
  <c r="B194" i="58"/>
  <c r="I114" i="5"/>
  <c r="K49" i="76"/>
  <c r="M163" i="72"/>
  <c r="K32" i="75"/>
  <c r="N312" i="72"/>
  <c r="K241" i="72"/>
  <c r="L37" i="72"/>
  <c r="M149" i="72"/>
  <c r="M112" i="72"/>
  <c r="I29" i="74"/>
  <c r="L255" i="72"/>
  <c r="N301" i="72"/>
  <c r="J77" i="72"/>
  <c r="B134" i="58"/>
  <c r="I54" i="5"/>
  <c r="E138" i="39"/>
  <c r="L272" i="72"/>
  <c r="M318" i="72"/>
  <c r="I125" i="5"/>
  <c r="J148" i="72"/>
  <c r="B205" i="58"/>
  <c r="E209" i="39"/>
  <c r="E8" i="51"/>
  <c r="J162" i="72"/>
  <c r="I139" i="5"/>
  <c r="B219" i="58"/>
  <c r="E223" i="39"/>
  <c r="H48" i="76"/>
  <c r="M312" i="72"/>
  <c r="J32" i="75"/>
  <c r="J227" i="72"/>
  <c r="B284" i="58"/>
  <c r="E288" i="39"/>
  <c r="I204" i="5"/>
  <c r="N186" i="72"/>
  <c r="M353" i="72"/>
  <c r="K406" i="72"/>
  <c r="K378" i="72"/>
  <c r="I88" i="76"/>
  <c r="K391" i="72"/>
  <c r="M85" i="72"/>
  <c r="G861" i="63" l="1"/>
  <c r="G860" i="63"/>
  <c r="I860" i="63" s="1"/>
  <c r="G862" i="63"/>
  <c r="I862" i="63" s="1"/>
  <c r="G863" i="63"/>
  <c r="I863" i="63" s="1"/>
  <c r="G864" i="63"/>
  <c r="I864" i="63" s="1"/>
  <c r="G348" i="63"/>
  <c r="I348" i="63" s="1"/>
  <c r="G349" i="63"/>
  <c r="I349" i="63" s="1"/>
  <c r="G603" i="63"/>
  <c r="I603" i="63" s="1"/>
  <c r="G602" i="63"/>
  <c r="G954" i="63"/>
  <c r="G951" i="63"/>
  <c r="G950" i="63"/>
  <c r="G956" i="63"/>
  <c r="G952" i="63"/>
  <c r="I952" i="63" s="1"/>
  <c r="G953" i="63"/>
  <c r="I953" i="63" s="1"/>
  <c r="G955" i="63"/>
  <c r="I955" i="63" s="1"/>
  <c r="G949" i="63"/>
  <c r="I949" i="63" s="1"/>
  <c r="G454" i="63"/>
  <c r="I454" i="63" s="1"/>
  <c r="G452" i="63"/>
  <c r="G453" i="63"/>
  <c r="I453" i="63" s="1"/>
  <c r="G933" i="63"/>
  <c r="G934" i="63"/>
  <c r="I934" i="63" s="1"/>
  <c r="G408" i="63"/>
  <c r="I408" i="63" s="1"/>
  <c r="G407" i="63"/>
  <c r="I407" i="63" s="1"/>
  <c r="G405" i="63"/>
  <c r="G406" i="63"/>
  <c r="G519" i="63"/>
  <c r="G517" i="63"/>
  <c r="G522" i="63"/>
  <c r="G523" i="63"/>
  <c r="I523" i="63" s="1"/>
  <c r="G521" i="63"/>
  <c r="I521" i="63" s="1"/>
  <c r="G520" i="63"/>
  <c r="I520" i="63" s="1"/>
  <c r="G524" i="63"/>
  <c r="G518" i="63"/>
  <c r="G525" i="63"/>
  <c r="I525" i="63" s="1"/>
  <c r="G819" i="63"/>
  <c r="I819" i="63" s="1"/>
  <c r="G818" i="63"/>
  <c r="G820" i="63"/>
  <c r="I820" i="63" s="1"/>
  <c r="G918" i="63"/>
  <c r="I918" i="63" s="1"/>
  <c r="G919" i="63"/>
  <c r="I919" i="63" s="1"/>
  <c r="G450" i="63"/>
  <c r="G449" i="63"/>
  <c r="G451" i="63"/>
  <c r="G527" i="63"/>
  <c r="G526" i="63"/>
  <c r="G537" i="63"/>
  <c r="I537" i="63" s="1"/>
  <c r="G536" i="63"/>
  <c r="I536" i="63" s="1"/>
  <c r="G534" i="63"/>
  <c r="I534" i="63" s="1"/>
  <c r="G530" i="63"/>
  <c r="G529" i="63"/>
  <c r="G528" i="63"/>
  <c r="I528" i="63" s="1"/>
  <c r="G532" i="63"/>
  <c r="G533" i="63"/>
  <c r="G531" i="63"/>
  <c r="I531" i="63" s="1"/>
  <c r="G535" i="63"/>
  <c r="I535" i="63" s="1"/>
  <c r="G538" i="63"/>
  <c r="I538" i="63" s="1"/>
  <c r="G261" i="63"/>
  <c r="G259" i="63"/>
  <c r="I259" i="63" s="1"/>
  <c r="G256" i="63"/>
  <c r="G255" i="63"/>
  <c r="G260" i="63"/>
  <c r="G257" i="63"/>
  <c r="I257" i="63" s="1"/>
  <c r="G258" i="63"/>
  <c r="I258" i="63" s="1"/>
  <c r="G254" i="63"/>
  <c r="I254" i="63" s="1"/>
  <c r="G47" i="63"/>
  <c r="G49" i="63"/>
  <c r="G42" i="63"/>
  <c r="G44" i="63"/>
  <c r="G43" i="63"/>
  <c r="G45" i="63"/>
  <c r="I45" i="63" s="1"/>
  <c r="G46" i="63"/>
  <c r="I46" i="63" s="1"/>
  <c r="G41" i="63"/>
  <c r="I41" i="63" s="1"/>
  <c r="G48" i="63"/>
  <c r="G598" i="63"/>
  <c r="I598" i="63" s="1"/>
  <c r="G599" i="63"/>
  <c r="I599" i="63" s="1"/>
  <c r="G156" i="63"/>
  <c r="I156" i="63" s="1"/>
  <c r="G155" i="63"/>
  <c r="G152" i="63"/>
  <c r="I152" i="63" s="1"/>
  <c r="G157" i="63"/>
  <c r="I157" i="63" s="1"/>
  <c r="G153" i="63"/>
  <c r="I153" i="63" s="1"/>
  <c r="G154" i="63"/>
  <c r="G320" i="63"/>
  <c r="I320" i="63" s="1"/>
  <c r="G319" i="63"/>
  <c r="I319" i="63" s="1"/>
  <c r="G358" i="63"/>
  <c r="I358" i="63" s="1"/>
  <c r="G357" i="63"/>
  <c r="G359" i="63"/>
  <c r="I359" i="63" s="1"/>
  <c r="G360" i="63"/>
  <c r="I360" i="63" s="1"/>
  <c r="G479" i="63"/>
  <c r="I479" i="63" s="1"/>
  <c r="G478" i="63"/>
  <c r="G476" i="63"/>
  <c r="G477" i="63"/>
  <c r="I477" i="63" s="1"/>
  <c r="G55" i="63"/>
  <c r="G56" i="63"/>
  <c r="G57" i="63"/>
  <c r="I57" i="63" s="1"/>
  <c r="G59" i="63"/>
  <c r="I59" i="63" s="1"/>
  <c r="G58" i="63"/>
  <c r="I58" i="63" s="1"/>
  <c r="G332" i="63"/>
  <c r="G331" i="63"/>
  <c r="I331" i="63" s="1"/>
  <c r="G334" i="63"/>
  <c r="G333" i="63"/>
  <c r="I333" i="63" s="1"/>
  <c r="G130" i="63"/>
  <c r="G129" i="63"/>
  <c r="I129" i="63" s="1"/>
  <c r="G131" i="63"/>
  <c r="I131" i="63" s="1"/>
  <c r="G132" i="63"/>
  <c r="I132" i="63" s="1"/>
  <c r="G336" i="63"/>
  <c r="I336" i="63" s="1"/>
  <c r="G335" i="63"/>
  <c r="I335" i="63" s="1"/>
  <c r="G337" i="63"/>
  <c r="G338" i="63"/>
  <c r="I338" i="63" s="1"/>
  <c r="G856" i="63"/>
  <c r="I856" i="63" s="1"/>
  <c r="G858" i="63"/>
  <c r="I858" i="63" s="1"/>
  <c r="G859" i="63"/>
  <c r="I859" i="63" s="1"/>
  <c r="G857" i="63"/>
  <c r="I857" i="63" s="1"/>
  <c r="G855" i="63"/>
  <c r="I855" i="63" s="1"/>
  <c r="G4" i="63"/>
  <c r="I4" i="63" s="1"/>
  <c r="G5" i="63"/>
  <c r="I5" i="63" s="1"/>
  <c r="G869" i="63"/>
  <c r="G870" i="63"/>
  <c r="I870" i="63" s="1"/>
  <c r="G867" i="63"/>
  <c r="I867" i="63" s="1"/>
  <c r="G868" i="63"/>
  <c r="I868" i="63" s="1"/>
  <c r="G866" i="63"/>
  <c r="I866" i="63" s="1"/>
  <c r="G1010" i="63"/>
  <c r="G1011" i="63"/>
  <c r="G569" i="63"/>
  <c r="G567" i="63"/>
  <c r="G568" i="63"/>
  <c r="G566" i="63"/>
  <c r="I566" i="63" s="1"/>
  <c r="G570" i="63"/>
  <c r="I570" i="63" s="1"/>
  <c r="G965" i="63"/>
  <c r="I965" i="63" s="1"/>
  <c r="G966" i="63"/>
  <c r="G967" i="63"/>
  <c r="I967" i="63" s="1"/>
  <c r="G969" i="63"/>
  <c r="G963" i="63"/>
  <c r="I963" i="63" s="1"/>
  <c r="G964" i="63"/>
  <c r="G968" i="63"/>
  <c r="I968" i="63" s="1"/>
  <c r="G970" i="63"/>
  <c r="I970" i="63" s="1"/>
  <c r="G886" i="63"/>
  <c r="I886" i="63" s="1"/>
  <c r="G884" i="63"/>
  <c r="I884" i="63" s="1"/>
  <c r="G885" i="63"/>
  <c r="I885" i="63" s="1"/>
  <c r="G887" i="63"/>
  <c r="I887" i="63" s="1"/>
  <c r="G883" i="63"/>
  <c r="G888" i="63"/>
  <c r="I888" i="63" s="1"/>
  <c r="G882" i="63"/>
  <c r="I882" i="63" s="1"/>
  <c r="G889" i="63"/>
  <c r="I889" i="63" s="1"/>
  <c r="G1001" i="63"/>
  <c r="I1001" i="63" s="1"/>
  <c r="G999" i="63"/>
  <c r="I999" i="63" s="1"/>
  <c r="G1000" i="63"/>
  <c r="I1000" i="63" s="1"/>
  <c r="G158" i="63"/>
  <c r="I158" i="63" s="1"/>
  <c r="G159" i="63"/>
  <c r="I159" i="63" s="1"/>
  <c r="G228" i="63"/>
  <c r="G227" i="63"/>
  <c r="I227" i="63" s="1"/>
  <c r="G229" i="63"/>
  <c r="I229" i="63" s="1"/>
  <c r="G230" i="63"/>
  <c r="I230" i="63" s="1"/>
  <c r="G391" i="63"/>
  <c r="I391" i="63" s="1"/>
  <c r="G390" i="63"/>
  <c r="I390" i="63" s="1"/>
  <c r="G393" i="63"/>
  <c r="I393" i="63" s="1"/>
  <c r="G392" i="63"/>
  <c r="G327" i="63"/>
  <c r="I327" i="63" s="1"/>
  <c r="G328" i="63"/>
  <c r="I328" i="63" s="1"/>
  <c r="G329" i="63"/>
  <c r="I329" i="63" s="1"/>
  <c r="G330" i="63"/>
  <c r="I330" i="63" s="1"/>
  <c r="G164" i="63"/>
  <c r="G163" i="63"/>
  <c r="I163" i="63" s="1"/>
  <c r="G592" i="63"/>
  <c r="G593" i="63"/>
  <c r="I593" i="63" s="1"/>
  <c r="G114" i="63"/>
  <c r="G116" i="63"/>
  <c r="I116" i="63" s="1"/>
  <c r="G115" i="63"/>
  <c r="I115" i="63" s="1"/>
  <c r="G204" i="63"/>
  <c r="I204" i="63" s="1"/>
  <c r="G205" i="63"/>
  <c r="I205" i="63" s="1"/>
  <c r="G482" i="63"/>
  <c r="I482" i="63" s="1"/>
  <c r="G484" i="63"/>
  <c r="I484" i="63" s="1"/>
  <c r="G485" i="63"/>
  <c r="I485" i="63" s="1"/>
  <c r="G480" i="63"/>
  <c r="G481" i="63"/>
  <c r="I481" i="63" s="1"/>
  <c r="G241" i="63"/>
  <c r="I241" i="63" s="1"/>
  <c r="G242" i="63"/>
  <c r="I242" i="63" s="1"/>
  <c r="G240" i="63"/>
  <c r="G243" i="63"/>
  <c r="I243" i="63" s="1"/>
  <c r="G244" i="63"/>
  <c r="G917" i="63"/>
  <c r="G916" i="63"/>
  <c r="G418" i="63"/>
  <c r="I418" i="63" s="1"/>
  <c r="G417" i="63"/>
  <c r="I417" i="63" s="1"/>
  <c r="G419" i="63"/>
  <c r="I419" i="63" s="1"/>
  <c r="G431" i="63"/>
  <c r="G433" i="63"/>
  <c r="G434" i="63"/>
  <c r="I434" i="63" s="1"/>
  <c r="G432" i="63"/>
  <c r="G389" i="63"/>
  <c r="G386" i="63"/>
  <c r="I386" i="63" s="1"/>
  <c r="G385" i="63"/>
  <c r="I385" i="63" s="1"/>
  <c r="G387" i="63"/>
  <c r="I387" i="63" s="1"/>
  <c r="G388" i="63"/>
  <c r="G233" i="63"/>
  <c r="G232" i="63"/>
  <c r="G234" i="63"/>
  <c r="I234" i="63" s="1"/>
  <c r="G235" i="63"/>
  <c r="G231" i="63"/>
  <c r="I231" i="63" s="1"/>
  <c r="G911" i="63"/>
  <c r="I911" i="63" s="1"/>
  <c r="G910" i="63"/>
  <c r="I910" i="63" s="1"/>
  <c r="G174" i="63"/>
  <c r="I174" i="63" s="1"/>
  <c r="G175" i="63"/>
  <c r="G176" i="63"/>
  <c r="G177" i="63"/>
  <c r="I177" i="63" s="1"/>
  <c r="G374" i="63"/>
  <c r="G373" i="63"/>
  <c r="I373" i="63" s="1"/>
  <c r="G370" i="63"/>
  <c r="I370" i="63" s="1"/>
  <c r="G375" i="63"/>
  <c r="I375" i="63" s="1"/>
  <c r="G369" i="63"/>
  <c r="G368" i="63"/>
  <c r="G371" i="63"/>
  <c r="G372" i="63"/>
  <c r="G706" i="63"/>
  <c r="G707" i="63"/>
  <c r="I707" i="63" s="1"/>
  <c r="G702" i="63"/>
  <c r="I702" i="63" s="1"/>
  <c r="G703" i="63"/>
  <c r="I703" i="63" s="1"/>
  <c r="G704" i="63"/>
  <c r="I704" i="63" s="1"/>
  <c r="G705" i="63"/>
  <c r="I705" i="63" s="1"/>
  <c r="G560" i="63"/>
  <c r="I560" i="63" s="1"/>
  <c r="G559" i="63"/>
  <c r="I559" i="63" s="1"/>
  <c r="G563" i="63"/>
  <c r="G565" i="63"/>
  <c r="I565" i="63" s="1"/>
  <c r="G561" i="63"/>
  <c r="I561" i="63" s="1"/>
  <c r="G562" i="63"/>
  <c r="I562" i="63" s="1"/>
  <c r="G564" i="63"/>
  <c r="I564" i="63" s="1"/>
  <c r="G558" i="63"/>
  <c r="I558" i="63" s="1"/>
  <c r="G720" i="63"/>
  <c r="I720" i="63" s="1"/>
  <c r="G717" i="63"/>
  <c r="I717" i="63" s="1"/>
  <c r="G718" i="63"/>
  <c r="I718" i="63" s="1"/>
  <c r="G719" i="63"/>
  <c r="I719" i="63" s="1"/>
  <c r="G65" i="63"/>
  <c r="I65" i="63" s="1"/>
  <c r="G66" i="63"/>
  <c r="I66" i="63" s="1"/>
  <c r="G169" i="63"/>
  <c r="I169" i="63" s="1"/>
  <c r="G165" i="63"/>
  <c r="G168" i="63"/>
  <c r="G170" i="63"/>
  <c r="I170" i="63" s="1"/>
  <c r="G166" i="63"/>
  <c r="G167" i="63"/>
  <c r="I167" i="63" s="1"/>
  <c r="G218" i="63"/>
  <c r="I218" i="63" s="1"/>
  <c r="G217" i="63"/>
  <c r="I217" i="63" s="1"/>
  <c r="G219" i="63"/>
  <c r="G695" i="63"/>
  <c r="I695" i="63" s="1"/>
  <c r="G700" i="63"/>
  <c r="I700" i="63" s="1"/>
  <c r="G701" i="63"/>
  <c r="I701" i="63" s="1"/>
  <c r="G696" i="63"/>
  <c r="I696" i="63" s="1"/>
  <c r="G694" i="63"/>
  <c r="I694" i="63" s="1"/>
  <c r="G697" i="63"/>
  <c r="I697" i="63" s="1"/>
  <c r="G698" i="63"/>
  <c r="I698" i="63" s="1"/>
  <c r="G699" i="63"/>
  <c r="I699" i="63" s="1"/>
  <c r="G755" i="63"/>
  <c r="I755" i="63" s="1"/>
  <c r="G753" i="63"/>
  <c r="I753" i="63" s="1"/>
  <c r="G754" i="63"/>
  <c r="I754" i="63" s="1"/>
  <c r="G135" i="63"/>
  <c r="G136" i="63"/>
  <c r="I136" i="63" s="1"/>
  <c r="G776" i="63"/>
  <c r="I776" i="63" s="1"/>
  <c r="G777" i="63"/>
  <c r="I777" i="63" s="1"/>
  <c r="G775" i="63"/>
  <c r="I775" i="63" s="1"/>
  <c r="G73" i="63"/>
  <c r="I73" i="63" s="1"/>
  <c r="G72" i="63"/>
  <c r="I72" i="63" s="1"/>
  <c r="G578" i="63"/>
  <c r="I578" i="63" s="1"/>
  <c r="G579" i="63"/>
  <c r="I579" i="63" s="1"/>
  <c r="G580" i="63"/>
  <c r="I580" i="63" s="1"/>
  <c r="G577" i="63"/>
  <c r="I577" i="63" s="1"/>
  <c r="G394" i="63"/>
  <c r="I394" i="63" s="1"/>
  <c r="G395" i="63"/>
  <c r="I395" i="63" s="1"/>
  <c r="G1004" i="63"/>
  <c r="G1003" i="63"/>
  <c r="G316" i="63"/>
  <c r="I316" i="63" s="1"/>
  <c r="G315" i="63"/>
  <c r="I315" i="63" s="1"/>
  <c r="G111" i="63"/>
  <c r="I111" i="63" s="1"/>
  <c r="G109" i="63"/>
  <c r="I109" i="63" s="1"/>
  <c r="G110" i="63"/>
  <c r="I110" i="63" s="1"/>
  <c r="G816" i="63"/>
  <c r="I816" i="63" s="1"/>
  <c r="G815" i="63"/>
  <c r="I815" i="63" s="1"/>
  <c r="G817" i="63"/>
  <c r="I817" i="63" s="1"/>
  <c r="G435" i="63"/>
  <c r="G437" i="63"/>
  <c r="I437" i="63" s="1"/>
  <c r="G436" i="63"/>
  <c r="I436" i="63" s="1"/>
  <c r="G921" i="63"/>
  <c r="I921" i="63" s="1"/>
  <c r="G922" i="63"/>
  <c r="I922" i="63" s="1"/>
  <c r="G920" i="63"/>
  <c r="I920" i="63" s="1"/>
  <c r="G197" i="63"/>
  <c r="G194" i="63"/>
  <c r="I194" i="63" s="1"/>
  <c r="G198" i="63"/>
  <c r="G195" i="63"/>
  <c r="G196" i="63"/>
  <c r="I196" i="63" s="1"/>
  <c r="G199" i="63"/>
  <c r="I199" i="63" s="1"/>
  <c r="G938" i="63"/>
  <c r="I938" i="63" s="1"/>
  <c r="G937" i="63"/>
  <c r="I937" i="63" s="1"/>
  <c r="G939" i="63"/>
  <c r="I939" i="63" s="1"/>
  <c r="G294" i="63"/>
  <c r="I294" i="63" s="1"/>
  <c r="G295" i="63"/>
  <c r="G63" i="63"/>
  <c r="G64" i="63"/>
  <c r="I64" i="63" s="1"/>
  <c r="G540" i="63"/>
  <c r="I540" i="63" s="1"/>
  <c r="G539" i="63"/>
  <c r="I539" i="63" s="1"/>
  <c r="G541" i="63"/>
  <c r="I541" i="63" s="1"/>
  <c r="G974" i="63"/>
  <c r="G975" i="63"/>
  <c r="I975" i="63" s="1"/>
  <c r="G980" i="63"/>
  <c r="I980" i="63" s="1"/>
  <c r="G979" i="63"/>
  <c r="G978" i="63"/>
  <c r="I978" i="63" s="1"/>
  <c r="G977" i="63"/>
  <c r="I977" i="63" s="1"/>
  <c r="G571" i="63"/>
  <c r="I571" i="63" s="1"/>
  <c r="G575" i="63"/>
  <c r="I575" i="63" s="1"/>
  <c r="G573" i="63"/>
  <c r="I573" i="63" s="1"/>
  <c r="G574" i="63"/>
  <c r="I574" i="63" s="1"/>
  <c r="G572" i="63"/>
  <c r="I572" i="63" s="1"/>
  <c r="G576" i="63"/>
  <c r="I576" i="63" s="1"/>
  <c r="G729" i="63"/>
  <c r="I729" i="63" s="1"/>
  <c r="G733" i="63"/>
  <c r="I733" i="63" s="1"/>
  <c r="G730" i="63"/>
  <c r="I730" i="63" s="1"/>
  <c r="G731" i="63"/>
  <c r="I731" i="63" s="1"/>
  <c r="G732" i="63"/>
  <c r="I732" i="63" s="1"/>
  <c r="G734" i="63"/>
  <c r="I734" i="63" s="1"/>
  <c r="G735" i="63"/>
  <c r="I735" i="63" s="1"/>
  <c r="G736" i="63"/>
  <c r="I736" i="63" s="1"/>
  <c r="G183" i="63"/>
  <c r="I183" i="63" s="1"/>
  <c r="G184" i="63"/>
  <c r="I184" i="63" s="1"/>
  <c r="G185" i="63"/>
  <c r="I185" i="63" s="1"/>
  <c r="G179" i="63"/>
  <c r="I179" i="63" s="1"/>
  <c r="G178" i="63"/>
  <c r="I178" i="63" s="1"/>
  <c r="G180" i="63"/>
  <c r="I180" i="63" s="1"/>
  <c r="G181" i="63"/>
  <c r="I181" i="63" s="1"/>
  <c r="G182" i="63"/>
  <c r="I182" i="63" s="1"/>
  <c r="G292" i="63"/>
  <c r="I292" i="63" s="1"/>
  <c r="G290" i="63"/>
  <c r="I290" i="63" s="1"/>
  <c r="G291" i="63"/>
  <c r="I291" i="63" s="1"/>
  <c r="G293" i="63"/>
  <c r="I293" i="63" s="1"/>
  <c r="G492" i="63"/>
  <c r="G496" i="63"/>
  <c r="G493" i="63"/>
  <c r="G494" i="63"/>
  <c r="G495" i="63"/>
  <c r="I495" i="63" s="1"/>
  <c r="G10" i="63"/>
  <c r="I10" i="63" s="1"/>
  <c r="G9" i="63"/>
  <c r="I9" i="63" s="1"/>
  <c r="G722" i="63"/>
  <c r="I722" i="63" s="1"/>
  <c r="G721" i="63"/>
  <c r="G133" i="63"/>
  <c r="G134" i="63"/>
  <c r="I134" i="63" s="1"/>
  <c r="G827" i="63"/>
  <c r="G826" i="63"/>
  <c r="I826" i="63" s="1"/>
  <c r="G823" i="63"/>
  <c r="I823" i="63" s="1"/>
  <c r="G822" i="63"/>
  <c r="I822" i="63" s="1"/>
  <c r="G828" i="63"/>
  <c r="I828" i="63" s="1"/>
  <c r="G821" i="63"/>
  <c r="I821" i="63" s="1"/>
  <c r="G824" i="63"/>
  <c r="I824" i="63" s="1"/>
  <c r="G825" i="63"/>
  <c r="I825" i="63" s="1"/>
  <c r="G899" i="63"/>
  <c r="I899" i="63" s="1"/>
  <c r="G901" i="63"/>
  <c r="I901" i="63" s="1"/>
  <c r="G902" i="63"/>
  <c r="I902" i="63" s="1"/>
  <c r="G903" i="63"/>
  <c r="I903" i="63" s="1"/>
  <c r="G900" i="63"/>
  <c r="I900" i="63" s="1"/>
  <c r="G904" i="63"/>
  <c r="G692" i="63"/>
  <c r="I692" i="63" s="1"/>
  <c r="G693" i="63"/>
  <c r="I693" i="63" s="1"/>
  <c r="G691" i="63"/>
  <c r="I691" i="63" s="1"/>
  <c r="G515" i="63"/>
  <c r="I515" i="63" s="1"/>
  <c r="G516" i="63"/>
  <c r="I516" i="63" s="1"/>
  <c r="G351" i="63"/>
  <c r="I351" i="63" s="1"/>
  <c r="G353" i="63"/>
  <c r="I353" i="63" s="1"/>
  <c r="G352" i="63"/>
  <c r="G350" i="63"/>
  <c r="I350" i="63" s="1"/>
  <c r="G354" i="63"/>
  <c r="G355" i="63"/>
  <c r="G356" i="63"/>
  <c r="I356" i="63" s="1"/>
  <c r="G473" i="63"/>
  <c r="I473" i="63" s="1"/>
  <c r="G474" i="63"/>
  <c r="I474" i="63" s="1"/>
  <c r="G475" i="63"/>
  <c r="I475" i="63" s="1"/>
  <c r="G801" i="63"/>
  <c r="I801" i="63" s="1"/>
  <c r="G802" i="63"/>
  <c r="I802" i="63" s="1"/>
  <c r="G804" i="63"/>
  <c r="I804" i="63" s="1"/>
  <c r="G803" i="63"/>
  <c r="I803" i="63" s="1"/>
  <c r="G506" i="63"/>
  <c r="I506" i="63" s="1"/>
  <c r="G992" i="63"/>
  <c r="I992" i="63" s="1"/>
  <c r="G991" i="63"/>
  <c r="I991" i="63" s="1"/>
  <c r="G993" i="63"/>
  <c r="I993" i="63" s="1"/>
  <c r="G988" i="63"/>
  <c r="G990" i="63"/>
  <c r="I990" i="63" s="1"/>
  <c r="G987" i="63"/>
  <c r="I987" i="63" s="1"/>
  <c r="G989" i="63"/>
  <c r="I989" i="63" s="1"/>
  <c r="G144" i="63"/>
  <c r="I144" i="63" s="1"/>
  <c r="G143" i="63"/>
  <c r="I143" i="63" s="1"/>
  <c r="G139" i="63"/>
  <c r="I139" i="63" s="1"/>
  <c r="G142" i="63"/>
  <c r="I142" i="63" s="1"/>
  <c r="G145" i="63"/>
  <c r="I145" i="63" s="1"/>
  <c r="G140" i="63"/>
  <c r="I140" i="63" s="1"/>
  <c r="G141" i="63"/>
  <c r="I141" i="63" s="1"/>
  <c r="G552" i="63"/>
  <c r="I552" i="63" s="1"/>
  <c r="G553" i="63"/>
  <c r="I553" i="63" s="1"/>
  <c r="G555" i="63"/>
  <c r="I555" i="63" s="1"/>
  <c r="G554" i="63"/>
  <c r="I554" i="63" s="1"/>
  <c r="G85" i="63"/>
  <c r="I85" i="63" s="1"/>
  <c r="G86" i="63"/>
  <c r="G83" i="63"/>
  <c r="I83" i="63" s="1"/>
  <c r="G87" i="63"/>
  <c r="G88" i="63"/>
  <c r="I88" i="63" s="1"/>
  <c r="G84" i="63"/>
  <c r="I84" i="63" s="1"/>
  <c r="G119" i="63"/>
  <c r="I119" i="63" s="1"/>
  <c r="G122" i="63"/>
  <c r="I122" i="63" s="1"/>
  <c r="G120" i="63"/>
  <c r="I120" i="63" s="1"/>
  <c r="G121" i="63"/>
  <c r="I121" i="63" s="1"/>
  <c r="G248" i="63"/>
  <c r="I248" i="63" s="1"/>
  <c r="G252" i="63"/>
  <c r="G251" i="63"/>
  <c r="G249" i="63"/>
  <c r="I249" i="63" s="1"/>
  <c r="G250" i="63"/>
  <c r="I250" i="63" s="1"/>
  <c r="G253" i="63"/>
  <c r="I253" i="63" s="1"/>
  <c r="G872" i="63"/>
  <c r="I872" i="63" s="1"/>
  <c r="G873" i="63"/>
  <c r="I873" i="63" s="1"/>
  <c r="G941" i="63"/>
  <c r="G942" i="63"/>
  <c r="I942" i="63" s="1"/>
  <c r="G943" i="63"/>
  <c r="I943" i="63" s="1"/>
  <c r="G457" i="63"/>
  <c r="I457" i="63" s="1"/>
  <c r="G455" i="63"/>
  <c r="I455" i="63" s="1"/>
  <c r="G456" i="63"/>
  <c r="I456" i="63" s="1"/>
  <c r="G878" i="63"/>
  <c r="I878" i="63" s="1"/>
  <c r="G881" i="63"/>
  <c r="I881" i="63" s="1"/>
  <c r="G877" i="63"/>
  <c r="I877" i="63" s="1"/>
  <c r="G879" i="63"/>
  <c r="I879" i="63" s="1"/>
  <c r="G880" i="63"/>
  <c r="I880" i="63" s="1"/>
  <c r="G582" i="63"/>
  <c r="I582" i="63" s="1"/>
  <c r="G581" i="63"/>
  <c r="I581" i="63" s="1"/>
  <c r="G583" i="63"/>
  <c r="I583" i="63" s="1"/>
  <c r="G584" i="63"/>
  <c r="I584" i="63" s="1"/>
  <c r="G585" i="63"/>
  <c r="I585" i="63" s="1"/>
  <c r="G310" i="63"/>
  <c r="I310" i="63" s="1"/>
  <c r="G311" i="63"/>
  <c r="I311" i="63" s="1"/>
  <c r="G309" i="63"/>
  <c r="I309" i="63" s="1"/>
  <c r="G308" i="63"/>
  <c r="I308" i="63" s="1"/>
  <c r="G312" i="63"/>
  <c r="I312" i="63" s="1"/>
  <c r="G313" i="63"/>
  <c r="I313" i="63" s="1"/>
  <c r="G314" i="63"/>
  <c r="I314" i="63" s="1"/>
  <c r="G542" i="63"/>
  <c r="I542" i="63" s="1"/>
  <c r="G543" i="63"/>
  <c r="I543" i="63" s="1"/>
  <c r="G209" i="63"/>
  <c r="I209" i="63" s="1"/>
  <c r="G210" i="63"/>
  <c r="I210" i="63" s="1"/>
  <c r="G924" i="63"/>
  <c r="I924" i="63" s="1"/>
  <c r="G926" i="63"/>
  <c r="I926" i="63" s="1"/>
  <c r="G925" i="63"/>
  <c r="I925" i="63" s="1"/>
  <c r="G914" i="63"/>
  <c r="I914" i="63" s="1"/>
  <c r="G913" i="63"/>
  <c r="I913" i="63" s="1"/>
  <c r="G787" i="63"/>
  <c r="G788" i="63"/>
  <c r="I788" i="63" s="1"/>
  <c r="G483" i="63"/>
  <c r="I483" i="63" s="1"/>
  <c r="G18" i="63"/>
  <c r="I18" i="63" s="1"/>
  <c r="G19" i="63"/>
  <c r="I19" i="63" s="1"/>
  <c r="G834" i="63"/>
  <c r="I834" i="63" s="1"/>
  <c r="G831" i="63"/>
  <c r="I831" i="63" s="1"/>
  <c r="G833" i="63"/>
  <c r="I833" i="63" s="1"/>
  <c r="G835" i="63"/>
  <c r="I835" i="63" s="1"/>
  <c r="G832" i="63"/>
  <c r="I832" i="63" s="1"/>
  <c r="G836" i="63"/>
  <c r="I836" i="63" s="1"/>
  <c r="G837" i="63"/>
  <c r="I837" i="63" s="1"/>
  <c r="G838" i="63"/>
  <c r="I838" i="63" s="1"/>
  <c r="G839" i="63"/>
  <c r="I839" i="63" s="1"/>
  <c r="G609" i="63"/>
  <c r="I609" i="63" s="1"/>
  <c r="G612" i="63"/>
  <c r="I612" i="63" s="1"/>
  <c r="G610" i="63"/>
  <c r="I610" i="63" s="1"/>
  <c r="G611" i="63"/>
  <c r="I611" i="63" s="1"/>
  <c r="G425" i="63"/>
  <c r="I425" i="63" s="1"/>
  <c r="G422" i="63"/>
  <c r="I422" i="63" s="1"/>
  <c r="G421" i="63"/>
  <c r="I421" i="63" s="1"/>
  <c r="G426" i="63"/>
  <c r="I426" i="63" s="1"/>
  <c r="G427" i="63"/>
  <c r="I427" i="63" s="1"/>
  <c r="G420" i="63"/>
  <c r="I420" i="63" s="1"/>
  <c r="G423" i="63"/>
  <c r="G424" i="63"/>
  <c r="G597" i="63"/>
  <c r="I597" i="63" s="1"/>
  <c r="G596" i="63"/>
  <c r="I596" i="63" s="1"/>
  <c r="G188" i="63"/>
  <c r="I188" i="63" s="1"/>
  <c r="G190" i="63"/>
  <c r="I190" i="63" s="1"/>
  <c r="G189" i="63"/>
  <c r="I189" i="63" s="1"/>
  <c r="G191" i="63"/>
  <c r="I191" i="63" s="1"/>
  <c r="G193" i="63"/>
  <c r="I193" i="63" s="1"/>
  <c r="G192" i="63"/>
  <c r="I192" i="63" s="1"/>
  <c r="G187" i="63"/>
  <c r="G1023" i="63"/>
  <c r="I1023" i="63" s="1"/>
  <c r="G1022" i="63"/>
  <c r="I1022" i="63" s="1"/>
  <c r="G1021" i="63"/>
  <c r="I1021" i="63" s="1"/>
  <c r="G1018" i="63"/>
  <c r="I1018" i="63" s="1"/>
  <c r="G1020" i="63"/>
  <c r="I1020" i="63" s="1"/>
  <c r="G1017" i="63"/>
  <c r="I1017" i="63" s="1"/>
  <c r="G1019" i="63"/>
  <c r="I1019" i="63" s="1"/>
  <c r="G1016" i="63"/>
  <c r="I1016" i="63" s="1"/>
  <c r="G511" i="63"/>
  <c r="I511" i="63" s="1"/>
  <c r="G513" i="63"/>
  <c r="I513" i="63" s="1"/>
  <c r="G512" i="63"/>
  <c r="I512" i="63" s="1"/>
  <c r="G514" i="63"/>
  <c r="I514" i="63" s="1"/>
  <c r="G764" i="63"/>
  <c r="I764" i="63" s="1"/>
  <c r="G765" i="63"/>
  <c r="I765" i="63" s="1"/>
  <c r="G107" i="63"/>
  <c r="I107" i="63" s="1"/>
  <c r="G106" i="63"/>
  <c r="I106" i="63" s="1"/>
  <c r="G362" i="63"/>
  <c r="I362" i="63" s="1"/>
  <c r="G361" i="63"/>
  <c r="I361" i="63" s="1"/>
  <c r="G363" i="63"/>
  <c r="I363" i="63" s="1"/>
  <c r="G364" i="63"/>
  <c r="I364" i="63" s="1"/>
  <c r="G947" i="63"/>
  <c r="I947" i="63" s="1"/>
  <c r="G944" i="63"/>
  <c r="I944" i="63" s="1"/>
  <c r="G946" i="63"/>
  <c r="I946" i="63" s="1"/>
  <c r="G948" i="63"/>
  <c r="I948" i="63" s="1"/>
  <c r="G945" i="63"/>
  <c r="I945" i="63" s="1"/>
  <c r="G322" i="63"/>
  <c r="I322" i="63" s="1"/>
  <c r="G321" i="63"/>
  <c r="I321" i="63" s="1"/>
  <c r="G510" i="63"/>
  <c r="I510" i="63" s="1"/>
  <c r="G509" i="63"/>
  <c r="I509" i="63" s="1"/>
  <c r="G712" i="63"/>
  <c r="I712" i="63" s="1"/>
  <c r="G713" i="63"/>
  <c r="I713" i="63" s="1"/>
  <c r="G709" i="63"/>
  <c r="I709" i="63" s="1"/>
  <c r="G710" i="63"/>
  <c r="I710" i="63" s="1"/>
  <c r="G711" i="63"/>
  <c r="I711" i="63" s="1"/>
  <c r="G708" i="63"/>
  <c r="I708" i="63" s="1"/>
  <c r="G70" i="63"/>
  <c r="I70" i="63" s="1"/>
  <c r="G69" i="63"/>
  <c r="I69" i="63" s="1"/>
  <c r="G71" i="63"/>
  <c r="I71" i="63" s="1"/>
  <c r="G845" i="63"/>
  <c r="G846" i="63"/>
  <c r="I846" i="63" s="1"/>
  <c r="G847" i="63"/>
  <c r="I847" i="63" s="1"/>
  <c r="G413" i="63"/>
  <c r="I413" i="63" s="1"/>
  <c r="G412" i="63"/>
  <c r="I412" i="63" s="1"/>
  <c r="G415" i="63"/>
  <c r="I415" i="63" s="1"/>
  <c r="G414" i="63"/>
  <c r="I414" i="63" s="1"/>
  <c r="G784" i="63"/>
  <c r="I784" i="63" s="1"/>
  <c r="G783" i="63"/>
  <c r="I783" i="63" s="1"/>
  <c r="G213" i="63"/>
  <c r="I213" i="63" s="1"/>
  <c r="G215" i="63"/>
  <c r="I215" i="63" s="1"/>
  <c r="G212" i="63"/>
  <c r="I212" i="63" s="1"/>
  <c r="G214" i="63"/>
  <c r="I214" i="63" s="1"/>
  <c r="G789" i="63"/>
  <c r="I789" i="63" s="1"/>
  <c r="G792" i="63"/>
  <c r="I792" i="63" s="1"/>
  <c r="G791" i="63"/>
  <c r="I791" i="63" s="1"/>
  <c r="G790" i="63"/>
  <c r="I790" i="63" s="1"/>
  <c r="G30" i="63"/>
  <c r="I30" i="63" s="1"/>
  <c r="G29" i="63"/>
  <c r="I29" i="63" s="1"/>
  <c r="G27" i="63"/>
  <c r="I27" i="63" s="1"/>
  <c r="G31" i="63"/>
  <c r="I31" i="63" s="1"/>
  <c r="G28" i="63"/>
  <c r="I28" i="63" s="1"/>
  <c r="G465" i="63"/>
  <c r="I465" i="63" s="1"/>
  <c r="G470" i="63"/>
  <c r="I470" i="63" s="1"/>
  <c r="G471" i="63"/>
  <c r="G467" i="63"/>
  <c r="I467" i="63" s="1"/>
  <c r="G466" i="63"/>
  <c r="I466" i="63" s="1"/>
  <c r="G468" i="63"/>
  <c r="I468" i="63" s="1"/>
  <c r="G469" i="63"/>
  <c r="I469" i="63" s="1"/>
  <c r="G472" i="63"/>
  <c r="I472" i="63" s="1"/>
  <c r="G61" i="63"/>
  <c r="I61" i="63" s="1"/>
  <c r="G62" i="63"/>
  <c r="I62" i="63" s="1"/>
  <c r="G60" i="63"/>
  <c r="I60" i="63" s="1"/>
  <c r="G756" i="63"/>
  <c r="I756" i="63" s="1"/>
  <c r="G757" i="63"/>
  <c r="I757" i="63" s="1"/>
  <c r="G340" i="63"/>
  <c r="I340" i="63" s="1"/>
  <c r="G339" i="63"/>
  <c r="I339" i="63" s="1"/>
  <c r="G341" i="63"/>
  <c r="I341" i="63" s="1"/>
  <c r="G342" i="63"/>
  <c r="I342" i="63" s="1"/>
  <c r="G343" i="63"/>
  <c r="I343" i="63" s="1"/>
  <c r="G323" i="63"/>
  <c r="I323" i="63" s="1"/>
  <c r="G324" i="63"/>
  <c r="I324" i="63" s="1"/>
  <c r="G325" i="63"/>
  <c r="I325" i="63" s="1"/>
  <c r="G326" i="63"/>
  <c r="I326" i="63" s="1"/>
  <c r="G486" i="63"/>
  <c r="I486" i="63" s="1"/>
  <c r="G489" i="63"/>
  <c r="I489" i="63" s="1"/>
  <c r="G490" i="63"/>
  <c r="I490" i="63" s="1"/>
  <c r="G491" i="63"/>
  <c r="I491" i="63" s="1"/>
  <c r="G487" i="63"/>
  <c r="I487" i="63" s="1"/>
  <c r="G488" i="63"/>
  <c r="I488" i="63" s="1"/>
  <c r="G786" i="63"/>
  <c r="I786" i="63" s="1"/>
  <c r="G785" i="63"/>
  <c r="I785" i="63" s="1"/>
  <c r="G1009" i="63"/>
  <c r="I1009" i="63" s="1"/>
  <c r="G1007" i="63"/>
  <c r="I1007" i="63" s="1"/>
  <c r="G1008" i="63"/>
  <c r="I1008" i="63" s="1"/>
  <c r="G380" i="63"/>
  <c r="I380" i="63" s="1"/>
  <c r="G381" i="63"/>
  <c r="G35" i="63"/>
  <c r="I35" i="63" s="1"/>
  <c r="G34" i="63"/>
  <c r="I34" i="63" s="1"/>
  <c r="G33" i="63"/>
  <c r="I33" i="63" s="1"/>
  <c r="G32" i="63"/>
  <c r="G37" i="63"/>
  <c r="I37" i="63" s="1"/>
  <c r="G36" i="63"/>
  <c r="I36" i="63" s="1"/>
  <c r="G344" i="63"/>
  <c r="I344" i="63" s="1"/>
  <c r="G345" i="63"/>
  <c r="I345" i="63" s="1"/>
  <c r="G346" i="63"/>
  <c r="I346" i="63" s="1"/>
  <c r="G347" i="63"/>
  <c r="I347" i="63" s="1"/>
  <c r="G90" i="63"/>
  <c r="I90" i="63" s="1"/>
  <c r="G89" i="63"/>
  <c r="I89" i="63" s="1"/>
  <c r="G92" i="63"/>
  <c r="I92" i="63" s="1"/>
  <c r="G91" i="63"/>
  <c r="I91" i="63" s="1"/>
  <c r="G12" i="63"/>
  <c r="I12" i="63" s="1"/>
  <c r="G11" i="63"/>
  <c r="I11" i="63" s="1"/>
  <c r="G161" i="63"/>
  <c r="I161" i="63" s="1"/>
  <c r="G162" i="63"/>
  <c r="I162" i="63" s="1"/>
  <c r="G675" i="63"/>
  <c r="I675" i="63" s="1"/>
  <c r="G676" i="63"/>
  <c r="I676" i="63" s="1"/>
  <c r="G677" i="63"/>
  <c r="I677" i="63" s="1"/>
  <c r="G366" i="63"/>
  <c r="I366" i="63" s="1"/>
  <c r="G365" i="63"/>
  <c r="I365" i="63" s="1"/>
  <c r="G367" i="63"/>
  <c r="G929" i="63"/>
  <c r="I929" i="63" s="1"/>
  <c r="G930" i="63"/>
  <c r="I930" i="63" s="1"/>
  <c r="G931" i="63"/>
  <c r="I931" i="63" s="1"/>
  <c r="G382" i="63"/>
  <c r="I382" i="63" s="1"/>
  <c r="G384" i="63"/>
  <c r="I384" i="63" s="1"/>
  <c r="G383" i="63"/>
  <c r="I383" i="63" s="1"/>
  <c r="G996" i="63"/>
  <c r="I996" i="63" s="1"/>
  <c r="G997" i="63"/>
  <c r="G995" i="63"/>
  <c r="I995" i="63" s="1"/>
  <c r="G994" i="63"/>
  <c r="I994" i="63" s="1"/>
  <c r="G998" i="63"/>
  <c r="I998" i="63" s="1"/>
  <c r="G306" i="63"/>
  <c r="I306" i="63" s="1"/>
  <c r="G305" i="63"/>
  <c r="I305" i="63" s="1"/>
  <c r="G307" i="63"/>
  <c r="I307" i="63" s="1"/>
  <c r="G620" i="63"/>
  <c r="I620" i="63" s="1"/>
  <c r="G618" i="63"/>
  <c r="I618" i="63" s="1"/>
  <c r="G615" i="63"/>
  <c r="I615" i="63" s="1"/>
  <c r="G619" i="63"/>
  <c r="I619" i="63" s="1"/>
  <c r="G614" i="63"/>
  <c r="I614" i="63" s="1"/>
  <c r="G616" i="63"/>
  <c r="I616" i="63" s="1"/>
  <c r="G617" i="63"/>
  <c r="I617" i="63" s="1"/>
  <c r="G613" i="63"/>
  <c r="I613" i="63" s="1"/>
  <c r="G445" i="63"/>
  <c r="I445" i="63" s="1"/>
  <c r="G446" i="63"/>
  <c r="I446" i="63" s="1"/>
  <c r="G447" i="63"/>
  <c r="G444" i="63"/>
  <c r="I444" i="63" s="1"/>
  <c r="G448" i="63"/>
  <c r="I448" i="63" s="1"/>
  <c r="G101" i="63"/>
  <c r="I101" i="63" s="1"/>
  <c r="G100" i="63"/>
  <c r="I100" i="63" s="1"/>
  <c r="G99" i="63"/>
  <c r="I99" i="63" s="1"/>
  <c r="G93" i="63"/>
  <c r="I93" i="63" s="1"/>
  <c r="G95" i="63"/>
  <c r="G94" i="63"/>
  <c r="I94" i="63" s="1"/>
  <c r="G96" i="63"/>
  <c r="I96" i="63" s="1"/>
  <c r="G97" i="63"/>
  <c r="I97" i="63" s="1"/>
  <c r="G98" i="63"/>
  <c r="I98" i="63" s="1"/>
  <c r="G905" i="63"/>
  <c r="I905" i="63" s="1"/>
  <c r="G906" i="63"/>
  <c r="I906" i="63" s="1"/>
  <c r="G907" i="63"/>
  <c r="G770" i="63"/>
  <c r="I770" i="63" s="1"/>
  <c r="G772" i="63"/>
  <c r="I772" i="63" s="1"/>
  <c r="G771" i="63"/>
  <c r="I771" i="63" s="1"/>
  <c r="G774" i="63"/>
  <c r="I774" i="63" s="1"/>
  <c r="G773" i="63"/>
  <c r="I773" i="63" s="1"/>
  <c r="G768" i="63"/>
  <c r="I768" i="63" s="1"/>
  <c r="G766" i="63"/>
  <c r="I766" i="63" s="1"/>
  <c r="G769" i="63"/>
  <c r="I769" i="63" s="1"/>
  <c r="G767" i="63"/>
  <c r="I767" i="63" s="1"/>
  <c r="G981" i="63"/>
  <c r="I981" i="63" s="1"/>
  <c r="G983" i="63"/>
  <c r="I983" i="63" s="1"/>
  <c r="G985" i="63"/>
  <c r="I985" i="63" s="1"/>
  <c r="G986" i="63"/>
  <c r="I986" i="63" s="1"/>
  <c r="G982" i="63"/>
  <c r="I982" i="63" s="1"/>
  <c r="G984" i="63"/>
  <c r="I984" i="63" s="1"/>
  <c r="G112" i="63"/>
  <c r="I112" i="63" s="1"/>
  <c r="G113" i="63"/>
  <c r="I113" i="63" s="1"/>
  <c r="G687" i="63"/>
  <c r="I687" i="63" s="1"/>
  <c r="G690" i="63"/>
  <c r="I690" i="63" s="1"/>
  <c r="G689" i="63"/>
  <c r="I689" i="63" s="1"/>
  <c r="G686" i="63"/>
  <c r="I686" i="63" s="1"/>
  <c r="G688" i="63"/>
  <c r="I688" i="63" s="1"/>
  <c r="G591" i="63"/>
  <c r="I591" i="63" s="1"/>
  <c r="G589" i="63"/>
  <c r="I589" i="63" s="1"/>
  <c r="G587" i="63"/>
  <c r="I587" i="63" s="1"/>
  <c r="G590" i="63"/>
  <c r="I590" i="63" s="1"/>
  <c r="G588" i="63"/>
  <c r="I588" i="63" s="1"/>
  <c r="G399" i="63"/>
  <c r="I399" i="63" s="1"/>
  <c r="G400" i="63"/>
  <c r="I400" i="63" s="1"/>
  <c r="G137" i="63"/>
  <c r="I137" i="63" s="1"/>
  <c r="G138" i="63"/>
  <c r="I138" i="63" s="1"/>
  <c r="G206" i="63"/>
  <c r="G207" i="63"/>
  <c r="I207" i="63" s="1"/>
  <c r="G208" i="63"/>
  <c r="I208" i="63" s="1"/>
  <c r="G463" i="63"/>
  <c r="I463" i="63" s="1"/>
  <c r="G464" i="63"/>
  <c r="I464" i="63" s="1"/>
  <c r="G461" i="63"/>
  <c r="I461" i="63" s="1"/>
  <c r="G462" i="63"/>
  <c r="I462" i="63" s="1"/>
  <c r="G508" i="63"/>
  <c r="G499" i="63"/>
  <c r="I499" i="63" s="1"/>
  <c r="G503" i="63"/>
  <c r="I503" i="63" s="1"/>
  <c r="G502" i="63"/>
  <c r="I502" i="63" s="1"/>
  <c r="G504" i="63"/>
  <c r="I504" i="63" s="1"/>
  <c r="G497" i="63"/>
  <c r="I497" i="63" s="1"/>
  <c r="G500" i="63"/>
  <c r="I500" i="63" s="1"/>
  <c r="G505" i="63"/>
  <c r="I505" i="63" s="1"/>
  <c r="G507" i="63"/>
  <c r="I507" i="63" s="1"/>
  <c r="G501" i="63"/>
  <c r="I501" i="63" s="1"/>
  <c r="G498" i="63"/>
  <c r="I498" i="63" s="1"/>
  <c r="G404" i="63"/>
  <c r="I404" i="63" s="1"/>
  <c r="G403" i="63"/>
  <c r="I403" i="63" s="1"/>
  <c r="G401" i="63"/>
  <c r="I401" i="63" s="1"/>
  <c r="G402" i="63"/>
  <c r="I402" i="63" s="1"/>
  <c r="G298" i="63"/>
  <c r="I298" i="63" s="1"/>
  <c r="G299" i="63"/>
  <c r="I299" i="63" s="1"/>
  <c r="G67" i="63"/>
  <c r="I67" i="63" s="1"/>
  <c r="G68" i="63"/>
  <c r="I68" i="63" s="1"/>
  <c r="G682" i="63"/>
  <c r="G681" i="63"/>
  <c r="I681" i="63" s="1"/>
  <c r="G683" i="63"/>
  <c r="I683" i="63" s="1"/>
  <c r="G684" i="63"/>
  <c r="I684" i="63" s="1"/>
  <c r="G685" i="63"/>
  <c r="I685" i="63" s="1"/>
  <c r="G778" i="63"/>
  <c r="I778" i="63" s="1"/>
  <c r="G780" i="63"/>
  <c r="I780" i="63" s="1"/>
  <c r="G782" i="63"/>
  <c r="I782" i="63" s="1"/>
  <c r="G779" i="63"/>
  <c r="I779" i="63" s="1"/>
  <c r="G781" i="63"/>
  <c r="I781" i="63" s="1"/>
  <c r="G724" i="63"/>
  <c r="I724" i="63" s="1"/>
  <c r="G727" i="63"/>
  <c r="I727" i="63" s="1"/>
  <c r="G725" i="63"/>
  <c r="I725" i="63" s="1"/>
  <c r="G723" i="63"/>
  <c r="I723" i="63" s="1"/>
  <c r="G726" i="63"/>
  <c r="I726" i="63" s="1"/>
  <c r="G14" i="63"/>
  <c r="I14" i="63" s="1"/>
  <c r="G15" i="63"/>
  <c r="I15" i="63" s="1"/>
  <c r="G16" i="63"/>
  <c r="I16" i="63" s="1"/>
  <c r="G82" i="63"/>
  <c r="I82" i="63" s="1"/>
  <c r="G81" i="63"/>
  <c r="I81" i="63" s="1"/>
  <c r="G246" i="63"/>
  <c r="I246" i="63" s="1"/>
  <c r="G247" i="63"/>
  <c r="I247" i="63" s="1"/>
  <c r="G245" i="63"/>
  <c r="I245" i="63" s="1"/>
  <c r="G7" i="63"/>
  <c r="I7" i="63" s="1"/>
  <c r="G6" i="63"/>
  <c r="G897" i="63"/>
  <c r="I897" i="63" s="1"/>
  <c r="G895" i="63"/>
  <c r="I895" i="63" s="1"/>
  <c r="G892" i="63"/>
  <c r="I892" i="63" s="1"/>
  <c r="G896" i="63"/>
  <c r="I896" i="63" s="1"/>
  <c r="G891" i="63"/>
  <c r="I891" i="63" s="1"/>
  <c r="G890" i="63"/>
  <c r="I890" i="63" s="1"/>
  <c r="G894" i="63"/>
  <c r="I894" i="63" s="1"/>
  <c r="G893" i="63"/>
  <c r="I893" i="63" s="1"/>
  <c r="G430" i="63"/>
  <c r="I430" i="63" s="1"/>
  <c r="G429" i="63"/>
  <c r="I429" i="63" s="1"/>
  <c r="G51" i="63"/>
  <c r="I51" i="63" s="1"/>
  <c r="G52" i="63"/>
  <c r="I52" i="63" s="1"/>
  <c r="G53" i="63"/>
  <c r="I53" i="63" s="1"/>
  <c r="G54" i="63"/>
  <c r="I54" i="63" s="1"/>
  <c r="G852" i="63"/>
  <c r="G849" i="63"/>
  <c r="I849" i="63" s="1"/>
  <c r="G848" i="63"/>
  <c r="I848" i="63" s="1"/>
  <c r="G850" i="63"/>
  <c r="I850" i="63" s="1"/>
  <c r="G851" i="63"/>
  <c r="I851" i="63" s="1"/>
  <c r="G853" i="63"/>
  <c r="I853" i="63" s="1"/>
  <c r="G117" i="63"/>
  <c r="I117" i="63" s="1"/>
  <c r="G118" i="63"/>
  <c r="I118" i="63" s="1"/>
  <c r="G220" i="63"/>
  <c r="I220" i="63" s="1"/>
  <c r="G221" i="63"/>
  <c r="I221" i="63" s="1"/>
  <c r="G222" i="63"/>
  <c r="I222" i="63" s="1"/>
  <c r="G545" i="63"/>
  <c r="I545" i="63" s="1"/>
  <c r="G546" i="63"/>
  <c r="I546" i="63" s="1"/>
  <c r="G547" i="63"/>
  <c r="I547" i="63" s="1"/>
  <c r="G551" i="63"/>
  <c r="I551" i="63" s="1"/>
  <c r="G548" i="63"/>
  <c r="I548" i="63" s="1"/>
  <c r="G549" i="63"/>
  <c r="I549" i="63" s="1"/>
  <c r="G550" i="63"/>
  <c r="G202" i="63"/>
  <c r="I202" i="63" s="1"/>
  <c r="G203" i="63"/>
  <c r="I203" i="63" s="1"/>
  <c r="G557" i="63"/>
  <c r="I557" i="63" s="1"/>
  <c r="G556" i="63"/>
  <c r="I556" i="63" s="1"/>
  <c r="G236" i="63"/>
  <c r="I236" i="63" s="1"/>
  <c r="G237" i="63"/>
  <c r="I237" i="63" s="1"/>
  <c r="G238" i="63"/>
  <c r="G239" i="63"/>
  <c r="I239" i="63" s="1"/>
  <c r="G841" i="63"/>
  <c r="I841" i="63" s="1"/>
  <c r="G844" i="63"/>
  <c r="I844" i="63" s="1"/>
  <c r="G840" i="63"/>
  <c r="I840" i="63" s="1"/>
  <c r="G842" i="63"/>
  <c r="I842" i="63" s="1"/>
  <c r="G843" i="63"/>
  <c r="I843" i="63" s="1"/>
  <c r="G908" i="63"/>
  <c r="I908" i="63" s="1"/>
  <c r="G909" i="63"/>
  <c r="I909" i="63" s="1"/>
  <c r="G600" i="63"/>
  <c r="I600" i="63" s="1"/>
  <c r="G601" i="63"/>
  <c r="I601" i="63" s="1"/>
  <c r="G411" i="63"/>
  <c r="I411" i="63" s="1"/>
  <c r="G410" i="63"/>
  <c r="I410" i="63" s="1"/>
  <c r="G875" i="63"/>
  <c r="I875" i="63" s="1"/>
  <c r="G874" i="63"/>
  <c r="I874" i="63" s="1"/>
  <c r="G876" i="63"/>
  <c r="I876" i="63" s="1"/>
  <c r="G928" i="63"/>
  <c r="I928" i="63" s="1"/>
  <c r="G927" i="63"/>
  <c r="I927" i="63" s="1"/>
  <c r="G224" i="63"/>
  <c r="I224" i="63" s="1"/>
  <c r="G223" i="63"/>
  <c r="I223" i="63" s="1"/>
  <c r="G225" i="63"/>
  <c r="I225" i="63" s="1"/>
  <c r="G226" i="63"/>
  <c r="I226" i="63" s="1"/>
  <c r="G678" i="63"/>
  <c r="I678" i="63" s="1"/>
  <c r="G679" i="63"/>
  <c r="I679" i="63" s="1"/>
  <c r="G670" i="63"/>
  <c r="I670" i="63" s="1"/>
  <c r="G673" i="63"/>
  <c r="I673" i="63" s="1"/>
  <c r="G671" i="63"/>
  <c r="I671" i="63" s="1"/>
  <c r="G672" i="63"/>
  <c r="I672" i="63" s="1"/>
  <c r="G674" i="63"/>
  <c r="I674" i="63" s="1"/>
  <c r="G75" i="63"/>
  <c r="I75" i="63" s="1"/>
  <c r="G76" i="63"/>
  <c r="I76" i="63" s="1"/>
  <c r="G78" i="63"/>
  <c r="I78" i="63" s="1"/>
  <c r="G77" i="63"/>
  <c r="I77" i="63" s="1"/>
  <c r="G74" i="63"/>
  <c r="I74" i="63" s="1"/>
  <c r="G80" i="63"/>
  <c r="I80" i="63" s="1"/>
  <c r="G79" i="63"/>
  <c r="I79" i="63" s="1"/>
  <c r="G605" i="63"/>
  <c r="I605" i="63" s="1"/>
  <c r="G608" i="63"/>
  <c r="I608" i="63" s="1"/>
  <c r="G604" i="63"/>
  <c r="I604" i="63" s="1"/>
  <c r="G606" i="63"/>
  <c r="I606" i="63" s="1"/>
  <c r="G607" i="63"/>
  <c r="I607" i="63" s="1"/>
  <c r="G171" i="63"/>
  <c r="G173" i="63"/>
  <c r="I173" i="63" s="1"/>
  <c r="G172" i="63"/>
  <c r="I172" i="63" s="1"/>
  <c r="G25" i="63"/>
  <c r="I25" i="63" s="1"/>
  <c r="G22" i="63"/>
  <c r="I22" i="63" s="1"/>
  <c r="G23" i="63"/>
  <c r="I23" i="63" s="1"/>
  <c r="G26" i="63"/>
  <c r="I26" i="63" s="1"/>
  <c r="G20" i="63"/>
  <c r="I20" i="63" s="1"/>
  <c r="G24" i="63"/>
  <c r="G21" i="63"/>
  <c r="I21" i="63" s="1"/>
  <c r="G738" i="63"/>
  <c r="I738" i="63" s="1"/>
  <c r="G737" i="63"/>
  <c r="I737" i="63" s="1"/>
  <c r="G741" i="63"/>
  <c r="I741" i="63" s="1"/>
  <c r="G740" i="63"/>
  <c r="I740" i="63" s="1"/>
  <c r="G743" i="63"/>
  <c r="I743" i="63" s="1"/>
  <c r="G739" i="63"/>
  <c r="I739" i="63" s="1"/>
  <c r="G742" i="63"/>
  <c r="I742" i="63" s="1"/>
  <c r="G761" i="63"/>
  <c r="I761" i="63" s="1"/>
  <c r="G762" i="63"/>
  <c r="I762" i="63" s="1"/>
  <c r="G799" i="63"/>
  <c r="I799" i="63" s="1"/>
  <c r="G795" i="63"/>
  <c r="I795" i="63" s="1"/>
  <c r="G794" i="63"/>
  <c r="I794" i="63" s="1"/>
  <c r="G798" i="63"/>
  <c r="I798" i="63" s="1"/>
  <c r="G797" i="63"/>
  <c r="I797" i="63" s="1"/>
  <c r="G800" i="63"/>
  <c r="I800" i="63" s="1"/>
  <c r="G793" i="63"/>
  <c r="I793" i="63" s="1"/>
  <c r="G796" i="63"/>
  <c r="I796" i="63" s="1"/>
  <c r="G805" i="63"/>
  <c r="I805" i="63" s="1"/>
  <c r="G808" i="63"/>
  <c r="I808" i="63" s="1"/>
  <c r="G809" i="63"/>
  <c r="I809" i="63" s="1"/>
  <c r="G811" i="63"/>
  <c r="I811" i="63" s="1"/>
  <c r="G810" i="63"/>
  <c r="I810" i="63" s="1"/>
  <c r="G814" i="63"/>
  <c r="I814" i="63" s="1"/>
  <c r="G807" i="63"/>
  <c r="I807" i="63" s="1"/>
  <c r="G812" i="63"/>
  <c r="I812" i="63" s="1"/>
  <c r="G806" i="63"/>
  <c r="I806" i="63" s="1"/>
  <c r="G813" i="63"/>
  <c r="I813" i="63" s="1"/>
  <c r="G150" i="63"/>
  <c r="I150" i="63" s="1"/>
  <c r="G149" i="63"/>
  <c r="I149" i="63" s="1"/>
  <c r="G151" i="63"/>
  <c r="I151" i="63" s="1"/>
  <c r="G594" i="63"/>
  <c r="I594" i="63" s="1"/>
  <c r="G595" i="63"/>
  <c r="I595" i="63" s="1"/>
  <c r="G296" i="63"/>
  <c r="I296" i="63" s="1"/>
  <c r="G297" i="63"/>
  <c r="I297" i="63" s="1"/>
  <c r="G397" i="63"/>
  <c r="I397" i="63" s="1"/>
  <c r="G398" i="63"/>
  <c r="I398" i="63" s="1"/>
  <c r="G303" i="63"/>
  <c r="I303" i="63" s="1"/>
  <c r="G301" i="63"/>
  <c r="I301" i="63" s="1"/>
  <c r="G302" i="63"/>
  <c r="I302" i="63" s="1"/>
  <c r="G304" i="63"/>
  <c r="I304" i="63" s="1"/>
  <c r="G716" i="63"/>
  <c r="I716" i="63" s="1"/>
  <c r="G715" i="63"/>
  <c r="I715" i="63" s="1"/>
  <c r="G745" i="63"/>
  <c r="I745" i="63" s="1"/>
  <c r="G750" i="63"/>
  <c r="I750" i="63" s="1"/>
  <c r="G751" i="63"/>
  <c r="I751" i="63" s="1"/>
  <c r="G746" i="63"/>
  <c r="I746" i="63" s="1"/>
  <c r="G744" i="63"/>
  <c r="I744" i="63" s="1"/>
  <c r="G747" i="63"/>
  <c r="I747" i="63" s="1"/>
  <c r="G748" i="63"/>
  <c r="I748" i="63" s="1"/>
  <c r="G749" i="63"/>
  <c r="I749" i="63" s="1"/>
  <c r="G200" i="63"/>
  <c r="I200" i="63" s="1"/>
  <c r="G201" i="63"/>
  <c r="I201" i="63" s="1"/>
  <c r="G146" i="63"/>
  <c r="I146" i="63" s="1"/>
  <c r="G148" i="63"/>
  <c r="I148" i="63" s="1"/>
  <c r="G147" i="63"/>
  <c r="I147" i="63" s="1"/>
  <c r="G317" i="63"/>
  <c r="I317" i="63" s="1"/>
  <c r="G318" i="63"/>
  <c r="I318" i="63" s="1"/>
  <c r="G123" i="63"/>
  <c r="I123" i="63" s="1"/>
  <c r="G128" i="63"/>
  <c r="I128" i="63" s="1"/>
  <c r="G127" i="63"/>
  <c r="I127" i="63" s="1"/>
  <c r="G124" i="63"/>
  <c r="I124" i="63" s="1"/>
  <c r="G125" i="63"/>
  <c r="I125" i="63" s="1"/>
  <c r="G126" i="63"/>
  <c r="I126" i="63" s="1"/>
  <c r="G438" i="63"/>
  <c r="I438" i="63" s="1"/>
  <c r="G439" i="63"/>
  <c r="I439" i="63" s="1"/>
  <c r="G441" i="63"/>
  <c r="I441" i="63" s="1"/>
  <c r="G442" i="63"/>
  <c r="I442" i="63" s="1"/>
  <c r="G440" i="63"/>
  <c r="I440" i="63" s="1"/>
  <c r="G1014" i="63"/>
  <c r="I1014" i="63" s="1"/>
  <c r="G1013" i="63"/>
  <c r="I1013" i="63" s="1"/>
  <c r="G1015" i="63"/>
  <c r="I1015" i="63" s="1"/>
  <c r="G459" i="63"/>
  <c r="I459" i="63" s="1"/>
  <c r="G460" i="63"/>
  <c r="I460" i="63" s="1"/>
  <c r="I818" i="63"/>
  <c r="I332" i="63"/>
  <c r="E115" i="60"/>
  <c r="G115" i="60" s="1"/>
  <c r="E114" i="49"/>
  <c r="G114" i="49" s="1"/>
  <c r="AA54" i="5"/>
  <c r="E116" i="49"/>
  <c r="G116" i="49" s="1"/>
  <c r="E54" i="66"/>
  <c r="G54" i="66" s="1"/>
  <c r="E115" i="49"/>
  <c r="G115" i="49" s="1"/>
  <c r="E116" i="60"/>
  <c r="G116" i="60" s="1"/>
  <c r="E256" i="49"/>
  <c r="G256" i="49" s="1"/>
  <c r="E243" i="60"/>
  <c r="G243" i="60" s="1"/>
  <c r="E242" i="60"/>
  <c r="G242" i="60" s="1"/>
  <c r="E257" i="49"/>
  <c r="G257" i="49" s="1"/>
  <c r="AA118" i="5"/>
  <c r="M18" i="5"/>
  <c r="E244" i="60"/>
  <c r="G244" i="60" s="1"/>
  <c r="E255" i="49"/>
  <c r="G255" i="49" s="1"/>
  <c r="E118" i="66"/>
  <c r="G118" i="66" s="1"/>
  <c r="N30" i="5"/>
  <c r="E387" i="60"/>
  <c r="G387" i="60" s="1"/>
  <c r="E385" i="60"/>
  <c r="G385" i="60" s="1"/>
  <c r="E195" i="66"/>
  <c r="G195" i="66" s="1"/>
  <c r="AA195" i="5"/>
  <c r="E386" i="60"/>
  <c r="G386" i="60" s="1"/>
  <c r="E396" i="49"/>
  <c r="G396" i="49" s="1"/>
  <c r="E415" i="60"/>
  <c r="G415" i="60" s="1"/>
  <c r="E395" i="49"/>
  <c r="G395" i="49" s="1"/>
  <c r="E413" i="60"/>
  <c r="G413" i="60" s="1"/>
  <c r="E394" i="49"/>
  <c r="G394" i="49" s="1"/>
  <c r="E202" i="66"/>
  <c r="G202" i="66" s="1"/>
  <c r="E416" i="60"/>
  <c r="G416" i="60" s="1"/>
  <c r="AA202" i="5"/>
  <c r="E414" i="60"/>
  <c r="G414" i="60" s="1"/>
  <c r="E60" i="49"/>
  <c r="G60" i="49" s="1"/>
  <c r="E61" i="49"/>
  <c r="G61" i="49" s="1"/>
  <c r="E57" i="60"/>
  <c r="G57" i="60" s="1"/>
  <c r="E62" i="49"/>
  <c r="G62" i="49" s="1"/>
  <c r="AA26" i="5"/>
  <c r="E59" i="60"/>
  <c r="G59" i="60" s="1"/>
  <c r="E26" i="66"/>
  <c r="G26" i="66" s="1"/>
  <c r="E58" i="60"/>
  <c r="G58" i="60" s="1"/>
  <c r="E475" i="60"/>
  <c r="G475" i="60" s="1"/>
  <c r="E223" i="66"/>
  <c r="G223" i="66" s="1"/>
  <c r="AA223" i="5"/>
  <c r="I829" i="63"/>
  <c r="E474" i="60"/>
  <c r="G474" i="60" s="1"/>
  <c r="E474" i="49"/>
  <c r="G474" i="49" s="1"/>
  <c r="E471" i="60"/>
  <c r="G471" i="60" s="1"/>
  <c r="E472" i="60"/>
  <c r="G472" i="60" s="1"/>
  <c r="E473" i="49"/>
  <c r="G473" i="49" s="1"/>
  <c r="E476" i="49"/>
  <c r="G476" i="49" s="1"/>
  <c r="E477" i="49"/>
  <c r="G477" i="49" s="1"/>
  <c r="E473" i="60"/>
  <c r="G473" i="60" s="1"/>
  <c r="E475" i="49"/>
  <c r="G475" i="49" s="1"/>
  <c r="E3" i="66"/>
  <c r="G3" i="66" s="1"/>
  <c r="AA3" i="5"/>
  <c r="E5" i="49"/>
  <c r="G5" i="49" s="1"/>
  <c r="E3" i="60"/>
  <c r="G3" i="60" s="1"/>
  <c r="E4" i="49"/>
  <c r="G4" i="49" s="1"/>
  <c r="E557" i="49"/>
  <c r="G557" i="49" s="1"/>
  <c r="E261" i="66"/>
  <c r="G261" i="66" s="1"/>
  <c r="E558" i="49"/>
  <c r="G558" i="49" s="1"/>
  <c r="N38" i="5"/>
  <c r="AA261" i="5"/>
  <c r="E569" i="60"/>
  <c r="G569" i="60" s="1"/>
  <c r="E794" i="49"/>
  <c r="G794" i="49" s="1"/>
  <c r="E840" i="60"/>
  <c r="G840" i="60" s="1"/>
  <c r="E374" i="66"/>
  <c r="G374" i="66" s="1"/>
  <c r="AA374" i="5"/>
  <c r="L51" i="5"/>
  <c r="E750" i="60"/>
  <c r="G750" i="60" s="1"/>
  <c r="AA336" i="5"/>
  <c r="E712" i="49"/>
  <c r="G712" i="49" s="1"/>
  <c r="E711" i="49"/>
  <c r="G711" i="49" s="1"/>
  <c r="E336" i="66"/>
  <c r="G336" i="66" s="1"/>
  <c r="E749" i="60"/>
  <c r="G749" i="60" s="1"/>
  <c r="E124" i="60"/>
  <c r="G124" i="60" s="1"/>
  <c r="I160" i="63"/>
  <c r="E57" i="66"/>
  <c r="G57" i="66" s="1"/>
  <c r="E122" i="49"/>
  <c r="G122" i="49" s="1"/>
  <c r="E121" i="49"/>
  <c r="G121" i="49" s="1"/>
  <c r="E123" i="60"/>
  <c r="G123" i="60" s="1"/>
  <c r="AA57" i="5"/>
  <c r="E288" i="49"/>
  <c r="G288" i="49" s="1"/>
  <c r="AA160" i="5"/>
  <c r="E290" i="49"/>
  <c r="G290" i="49" s="1"/>
  <c r="E342" i="60"/>
  <c r="G342" i="60" s="1"/>
  <c r="E289" i="49"/>
  <c r="G289" i="49" s="1"/>
  <c r="E160" i="66"/>
  <c r="G160" i="66" s="1"/>
  <c r="I443" i="63"/>
  <c r="AA281" i="5"/>
  <c r="E624" i="60"/>
  <c r="G624" i="60" s="1"/>
  <c r="E281" i="66"/>
  <c r="G281" i="66" s="1"/>
  <c r="E621" i="60"/>
  <c r="G621" i="60" s="1"/>
  <c r="E623" i="60"/>
  <c r="G623" i="60" s="1"/>
  <c r="E622" i="60"/>
  <c r="G622" i="60" s="1"/>
  <c r="E625" i="60"/>
  <c r="G625" i="60" s="1"/>
  <c r="AA159" i="5"/>
  <c r="E159" i="66"/>
  <c r="G159" i="66" s="1"/>
  <c r="M25" i="5"/>
  <c r="E287" i="49"/>
  <c r="G287" i="49" s="1"/>
  <c r="M24" i="5"/>
  <c r="T43" i="5" s="1"/>
  <c r="E384" i="66"/>
  <c r="G384" i="66" s="1"/>
  <c r="E813" i="49"/>
  <c r="G813" i="49" s="1"/>
  <c r="AA384" i="5"/>
  <c r="E846" i="60"/>
  <c r="G846" i="60" s="1"/>
  <c r="I962" i="63"/>
  <c r="I961" i="63"/>
  <c r="AA287" i="5"/>
  <c r="I960" i="63"/>
  <c r="E612" i="49"/>
  <c r="G612" i="49" s="1"/>
  <c r="E287" i="66"/>
  <c r="G287" i="66" s="1"/>
  <c r="E610" i="49"/>
  <c r="G610" i="49" s="1"/>
  <c r="E611" i="49"/>
  <c r="G611" i="49" s="1"/>
  <c r="I279" i="63"/>
  <c r="I275" i="63"/>
  <c r="E193" i="49"/>
  <c r="G193" i="49" s="1"/>
  <c r="I280" i="63"/>
  <c r="E194" i="49"/>
  <c r="G194" i="49" s="1"/>
  <c r="E191" i="49"/>
  <c r="G191" i="49" s="1"/>
  <c r="AA91" i="5"/>
  <c r="E91" i="66"/>
  <c r="G91" i="66" s="1"/>
  <c r="E192" i="49"/>
  <c r="G192" i="49" s="1"/>
  <c r="N13" i="5"/>
  <c r="E543" i="49"/>
  <c r="G543" i="49" s="1"/>
  <c r="I854" i="63"/>
  <c r="E545" i="49"/>
  <c r="G545" i="49" s="1"/>
  <c r="E544" i="60"/>
  <c r="G544" i="60" s="1"/>
  <c r="I861" i="63"/>
  <c r="I865" i="63"/>
  <c r="E543" i="60"/>
  <c r="G543" i="60" s="1"/>
  <c r="E544" i="49"/>
  <c r="G544" i="49" s="1"/>
  <c r="AA253" i="5"/>
  <c r="E253" i="66"/>
  <c r="G253" i="66" s="1"/>
  <c r="E542" i="60"/>
  <c r="G542" i="60" s="1"/>
  <c r="E546" i="49"/>
  <c r="G546" i="49" s="1"/>
  <c r="E542" i="49"/>
  <c r="G542" i="49" s="1"/>
  <c r="M37" i="5"/>
  <c r="E584" i="60"/>
  <c r="G584" i="60" s="1"/>
  <c r="AA269" i="5"/>
  <c r="E578" i="49"/>
  <c r="G578" i="49" s="1"/>
  <c r="E269" i="66"/>
  <c r="G269" i="66" s="1"/>
  <c r="E122" i="60"/>
  <c r="G122" i="60" s="1"/>
  <c r="E119" i="49"/>
  <c r="G119" i="49" s="1"/>
  <c r="AA56" i="5"/>
  <c r="E120" i="60"/>
  <c r="G120" i="60" s="1"/>
  <c r="E121" i="60"/>
  <c r="G121" i="60" s="1"/>
  <c r="E120" i="49"/>
  <c r="G120" i="49" s="1"/>
  <c r="E56" i="66"/>
  <c r="G56" i="66" s="1"/>
  <c r="M42" i="5"/>
  <c r="I940" i="63"/>
  <c r="E600" i="49"/>
  <c r="G600" i="49" s="1"/>
  <c r="E609" i="60"/>
  <c r="G609" i="60" s="1"/>
  <c r="E601" i="49"/>
  <c r="G601" i="49" s="1"/>
  <c r="E608" i="60"/>
  <c r="G608" i="60" s="1"/>
  <c r="E278" i="66"/>
  <c r="G278" i="66" s="1"/>
  <c r="E598" i="49"/>
  <c r="G598" i="49" s="1"/>
  <c r="AA278" i="5"/>
  <c r="E610" i="60"/>
  <c r="G610" i="60" s="1"/>
  <c r="E599" i="49"/>
  <c r="G599" i="49" s="1"/>
  <c r="E226" i="66"/>
  <c r="G226" i="66" s="1"/>
  <c r="AA226" i="5"/>
  <c r="E485" i="60"/>
  <c r="G485" i="60" s="1"/>
  <c r="E27" i="66"/>
  <c r="G27" i="66" s="1"/>
  <c r="E65" i="60"/>
  <c r="G65" i="60" s="1"/>
  <c r="E66" i="60"/>
  <c r="G66" i="60" s="1"/>
  <c r="E62" i="60"/>
  <c r="G62" i="60" s="1"/>
  <c r="E63" i="49"/>
  <c r="G63" i="49" s="1"/>
  <c r="AA27" i="5"/>
  <c r="E64" i="60"/>
  <c r="G64" i="60" s="1"/>
  <c r="E61" i="60"/>
  <c r="G61" i="60" s="1"/>
  <c r="E63" i="60"/>
  <c r="G63" i="60" s="1"/>
  <c r="E60" i="60"/>
  <c r="G60" i="60" s="1"/>
  <c r="E64" i="49"/>
  <c r="G64" i="49" s="1"/>
  <c r="E456" i="60"/>
  <c r="G456" i="60" s="1"/>
  <c r="E454" i="60"/>
  <c r="G454" i="60" s="1"/>
  <c r="E458" i="49"/>
  <c r="G458" i="49" s="1"/>
  <c r="AA215" i="5"/>
  <c r="E457" i="49"/>
  <c r="G457" i="49" s="1"/>
  <c r="E215" i="66"/>
  <c r="G215" i="66" s="1"/>
  <c r="E455" i="60"/>
  <c r="G455" i="60" s="1"/>
  <c r="AA164" i="5"/>
  <c r="E343" i="60"/>
  <c r="G343" i="60" s="1"/>
  <c r="E164" i="66"/>
  <c r="G164" i="66" s="1"/>
  <c r="E299" i="49"/>
  <c r="G299" i="49" s="1"/>
  <c r="E301" i="49"/>
  <c r="G301" i="49" s="1"/>
  <c r="E300" i="49"/>
  <c r="G300" i="49" s="1"/>
  <c r="AA373" i="5"/>
  <c r="E792" i="49"/>
  <c r="G792" i="49" s="1"/>
  <c r="E373" i="66"/>
  <c r="G373" i="66" s="1"/>
  <c r="E793" i="49"/>
  <c r="G793" i="49" s="1"/>
  <c r="E839" i="60"/>
  <c r="G839" i="60" s="1"/>
  <c r="L57" i="5"/>
  <c r="L16" i="5"/>
  <c r="E206" i="60"/>
  <c r="G206" i="60" s="1"/>
  <c r="E208" i="60"/>
  <c r="G208" i="60" s="1"/>
  <c r="E103" i="66"/>
  <c r="G103" i="66" s="1"/>
  <c r="E228" i="49"/>
  <c r="G228" i="49" s="1"/>
  <c r="AA103" i="5"/>
  <c r="E227" i="49"/>
  <c r="G227" i="49" s="1"/>
  <c r="E207" i="60"/>
  <c r="G207" i="60" s="1"/>
  <c r="L14" i="5"/>
  <c r="S34" i="5" s="1"/>
  <c r="E754" i="49"/>
  <c r="G754" i="49" s="1"/>
  <c r="AA360" i="5"/>
  <c r="E826" i="60"/>
  <c r="G826" i="60" s="1"/>
  <c r="E360" i="66"/>
  <c r="G360" i="66" s="1"/>
  <c r="L55" i="5"/>
  <c r="AA270" i="5"/>
  <c r="L41" i="5"/>
  <c r="E580" i="49"/>
  <c r="G580" i="49" s="1"/>
  <c r="E585" i="60"/>
  <c r="G585" i="60" s="1"/>
  <c r="E270" i="66"/>
  <c r="G270" i="66" s="1"/>
  <c r="E579" i="49"/>
  <c r="G579" i="49" s="1"/>
  <c r="L40" i="5"/>
  <c r="S38" i="5" s="1"/>
  <c r="E586" i="60"/>
  <c r="G586" i="60" s="1"/>
  <c r="I3" i="63"/>
  <c r="E3" i="49"/>
  <c r="G3" i="49" s="1"/>
  <c r="AA2" i="5"/>
  <c r="E2" i="60"/>
  <c r="E2" i="66"/>
  <c r="G2" i="66" s="1"/>
  <c r="G2" i="63"/>
  <c r="E2" i="49"/>
  <c r="L2" i="5"/>
  <c r="S37" i="5" s="1"/>
  <c r="L3" i="5"/>
  <c r="E369" i="60"/>
  <c r="G369" i="60" s="1"/>
  <c r="E350" i="49"/>
  <c r="G350" i="49" s="1"/>
  <c r="E190" i="66"/>
  <c r="G190" i="66" s="1"/>
  <c r="E351" i="49"/>
  <c r="G351" i="49" s="1"/>
  <c r="E352" i="49"/>
  <c r="G352" i="49" s="1"/>
  <c r="I530" i="63"/>
  <c r="AA190" i="5"/>
  <c r="E368" i="60"/>
  <c r="G368" i="60" s="1"/>
  <c r="E370" i="60"/>
  <c r="G370" i="60" s="1"/>
  <c r="M30" i="5"/>
  <c r="E317" i="66"/>
  <c r="G317" i="66" s="1"/>
  <c r="AA317" i="5"/>
  <c r="M48" i="5"/>
  <c r="E672" i="49"/>
  <c r="G672" i="49" s="1"/>
  <c r="E828" i="60"/>
  <c r="G828" i="60" s="1"/>
  <c r="AA362" i="5"/>
  <c r="E362" i="66"/>
  <c r="G362" i="66" s="1"/>
  <c r="E637" i="60"/>
  <c r="G637" i="60" s="1"/>
  <c r="E638" i="60"/>
  <c r="G638" i="60" s="1"/>
  <c r="E283" i="66"/>
  <c r="G283" i="66" s="1"/>
  <c r="E635" i="60"/>
  <c r="G635" i="60" s="1"/>
  <c r="AA283" i="5"/>
  <c r="E634" i="60"/>
  <c r="G634" i="60" s="1"/>
  <c r="E631" i="60"/>
  <c r="G631" i="60" s="1"/>
  <c r="E636" i="60"/>
  <c r="G636" i="60" s="1"/>
  <c r="E632" i="60"/>
  <c r="G632" i="60" s="1"/>
  <c r="E633" i="60"/>
  <c r="G633" i="60" s="1"/>
  <c r="E618" i="60"/>
  <c r="G618" i="60" s="1"/>
  <c r="E614" i="60"/>
  <c r="G614" i="60" s="1"/>
  <c r="E279" i="66"/>
  <c r="G279" i="66" s="1"/>
  <c r="E615" i="60"/>
  <c r="G615" i="60" s="1"/>
  <c r="E612" i="60"/>
  <c r="G612" i="60" s="1"/>
  <c r="E616" i="60"/>
  <c r="G616" i="60" s="1"/>
  <c r="E617" i="60"/>
  <c r="G617" i="60" s="1"/>
  <c r="E611" i="60"/>
  <c r="G611" i="60" s="1"/>
  <c r="E613" i="60"/>
  <c r="G613" i="60" s="1"/>
  <c r="AA279" i="5"/>
  <c r="E619" i="60"/>
  <c r="G619" i="60" s="1"/>
  <c r="E365" i="66"/>
  <c r="G365" i="66" s="1"/>
  <c r="AA365" i="5"/>
  <c r="E831" i="60"/>
  <c r="G831" i="60" s="1"/>
  <c r="AA184" i="5"/>
  <c r="E184" i="66"/>
  <c r="G184" i="66" s="1"/>
  <c r="E333" i="49"/>
  <c r="G333" i="49" s="1"/>
  <c r="E356" i="60"/>
  <c r="G356" i="60" s="1"/>
  <c r="E334" i="49"/>
  <c r="G334" i="49" s="1"/>
  <c r="E355" i="60"/>
  <c r="G355" i="60" s="1"/>
  <c r="E332" i="66"/>
  <c r="G332" i="66" s="1"/>
  <c r="E705" i="49"/>
  <c r="G705" i="49" s="1"/>
  <c r="E739" i="60"/>
  <c r="G739" i="60" s="1"/>
  <c r="E737" i="60"/>
  <c r="G737" i="60" s="1"/>
  <c r="AA332" i="5"/>
  <c r="E704" i="49"/>
  <c r="G704" i="49" s="1"/>
  <c r="E706" i="49"/>
  <c r="G706" i="49" s="1"/>
  <c r="E738" i="60"/>
  <c r="G738" i="60" s="1"/>
  <c r="N50" i="5"/>
  <c r="N49" i="5"/>
  <c r="U35" i="5" s="1"/>
  <c r="E372" i="66"/>
  <c r="G372" i="66" s="1"/>
  <c r="E791" i="49"/>
  <c r="G791" i="49" s="1"/>
  <c r="AA372" i="5"/>
  <c r="E837" i="60"/>
  <c r="G837" i="60" s="1"/>
  <c r="E712" i="60"/>
  <c r="G712" i="60" s="1"/>
  <c r="E692" i="49"/>
  <c r="G692" i="49" s="1"/>
  <c r="E713" i="60"/>
  <c r="G713" i="60" s="1"/>
  <c r="AA325" i="5"/>
  <c r="E694" i="49"/>
  <c r="G694" i="49" s="1"/>
  <c r="E325" i="66"/>
  <c r="G325" i="66" s="1"/>
  <c r="E714" i="60"/>
  <c r="G714" i="60" s="1"/>
  <c r="E693" i="49"/>
  <c r="G693" i="49" s="1"/>
  <c r="E720" i="49"/>
  <c r="G720" i="49" s="1"/>
  <c r="E342" i="66"/>
  <c r="G342" i="66" s="1"/>
  <c r="AA342" i="5"/>
  <c r="I276" i="63"/>
  <c r="L23" i="5"/>
  <c r="E321" i="60"/>
  <c r="G321" i="60" s="1"/>
  <c r="E320" i="60"/>
  <c r="G320" i="60" s="1"/>
  <c r="E323" i="60"/>
  <c r="G323" i="60" s="1"/>
  <c r="E153" i="66"/>
  <c r="G153" i="66" s="1"/>
  <c r="E322" i="60"/>
  <c r="G322" i="60" s="1"/>
  <c r="AA153" i="5"/>
  <c r="E319" i="60"/>
  <c r="G319" i="60" s="1"/>
  <c r="AA68" i="5"/>
  <c r="E149" i="49"/>
  <c r="G149" i="49" s="1"/>
  <c r="E68" i="66"/>
  <c r="G68" i="66" s="1"/>
  <c r="E147" i="49"/>
  <c r="G147" i="49" s="1"/>
  <c r="E145" i="60"/>
  <c r="G145" i="60" s="1"/>
  <c r="E146" i="49"/>
  <c r="G146" i="49" s="1"/>
  <c r="E144" i="60"/>
  <c r="G144" i="60" s="1"/>
  <c r="E148" i="49"/>
  <c r="G148" i="49" s="1"/>
  <c r="E772" i="60"/>
  <c r="G772" i="60" s="1"/>
  <c r="AA345" i="5"/>
  <c r="E345" i="66"/>
  <c r="G345" i="66" s="1"/>
  <c r="E773" i="60"/>
  <c r="G773" i="60" s="1"/>
  <c r="AA156" i="5"/>
  <c r="E335" i="60"/>
  <c r="G335" i="60" s="1"/>
  <c r="E333" i="60"/>
  <c r="G333" i="60" s="1"/>
  <c r="E156" i="66"/>
  <c r="G156" i="66" s="1"/>
  <c r="E336" i="60"/>
  <c r="G336" i="60" s="1"/>
  <c r="E334" i="60"/>
  <c r="G334" i="60" s="1"/>
  <c r="AA175" i="5"/>
  <c r="E175" i="66"/>
  <c r="G175" i="66" s="1"/>
  <c r="I43" i="63"/>
  <c r="E35" i="60"/>
  <c r="G35" i="60" s="1"/>
  <c r="AA18" i="5"/>
  <c r="E34" i="60"/>
  <c r="G34" i="60" s="1"/>
  <c r="I47" i="63"/>
  <c r="E41" i="49"/>
  <c r="G41" i="49" s="1"/>
  <c r="I49" i="63"/>
  <c r="E38" i="49"/>
  <c r="G38" i="49" s="1"/>
  <c r="E39" i="49"/>
  <c r="G39" i="49" s="1"/>
  <c r="E18" i="66"/>
  <c r="G18" i="66" s="1"/>
  <c r="E42" i="49"/>
  <c r="G42" i="49" s="1"/>
  <c r="E40" i="49"/>
  <c r="E37" i="60"/>
  <c r="G37" i="60" s="1"/>
  <c r="E37" i="49"/>
  <c r="G37" i="49" s="1"/>
  <c r="E38" i="60"/>
  <c r="G38" i="60" s="1"/>
  <c r="E33" i="60"/>
  <c r="E36" i="60"/>
  <c r="G36" i="60" s="1"/>
  <c r="AA222" i="5"/>
  <c r="E470" i="60"/>
  <c r="G470" i="60" s="1"/>
  <c r="E469" i="60"/>
  <c r="G469" i="60" s="1"/>
  <c r="E222" i="66"/>
  <c r="G222" i="66" s="1"/>
  <c r="E472" i="49"/>
  <c r="G472" i="49" s="1"/>
  <c r="E133" i="60"/>
  <c r="G133" i="60" s="1"/>
  <c r="E61" i="66"/>
  <c r="G61" i="66" s="1"/>
  <c r="E134" i="49"/>
  <c r="G134" i="49" s="1"/>
  <c r="E134" i="60"/>
  <c r="G134" i="60" s="1"/>
  <c r="E133" i="49"/>
  <c r="G133" i="49" s="1"/>
  <c r="E132" i="49"/>
  <c r="G132" i="49" s="1"/>
  <c r="E132" i="60"/>
  <c r="G132" i="60" s="1"/>
  <c r="AA61" i="5"/>
  <c r="E135" i="49"/>
  <c r="G135" i="49" s="1"/>
  <c r="E110" i="49"/>
  <c r="G110" i="49" s="1"/>
  <c r="AA53" i="5"/>
  <c r="E114" i="60"/>
  <c r="G114" i="60" s="1"/>
  <c r="E53" i="66"/>
  <c r="G53" i="66" s="1"/>
  <c r="E113" i="49"/>
  <c r="G113" i="49" s="1"/>
  <c r="E112" i="60"/>
  <c r="G112" i="60" s="1"/>
  <c r="E112" i="49"/>
  <c r="G112" i="49" s="1"/>
  <c r="E113" i="60"/>
  <c r="G113" i="60" s="1"/>
  <c r="E111" i="49"/>
  <c r="G111" i="49" s="1"/>
  <c r="E335" i="49"/>
  <c r="G335" i="49" s="1"/>
  <c r="E336" i="49"/>
  <c r="G336" i="49" s="1"/>
  <c r="E357" i="60"/>
  <c r="G357" i="60" s="1"/>
  <c r="E358" i="60"/>
  <c r="G358" i="60" s="1"/>
  <c r="E338" i="49"/>
  <c r="G338" i="49" s="1"/>
  <c r="E185" i="66"/>
  <c r="G185" i="66" s="1"/>
  <c r="AA185" i="5"/>
  <c r="E359" i="60"/>
  <c r="G359" i="60" s="1"/>
  <c r="N29" i="5"/>
  <c r="E337" i="49"/>
  <c r="G337" i="49" s="1"/>
  <c r="N28" i="5"/>
  <c r="U39" i="5" s="1"/>
  <c r="AA381" i="5"/>
  <c r="E803" i="49"/>
  <c r="G803" i="49" s="1"/>
  <c r="E802" i="49"/>
  <c r="G802" i="49" s="1"/>
  <c r="E381" i="66"/>
  <c r="G381" i="66" s="1"/>
  <c r="N58" i="5"/>
  <c r="E295" i="60"/>
  <c r="G295" i="60" s="1"/>
  <c r="E141" i="66"/>
  <c r="G141" i="66" s="1"/>
  <c r="E294" i="60"/>
  <c r="G294" i="60" s="1"/>
  <c r="AA141" i="5"/>
  <c r="M22" i="5"/>
  <c r="E744" i="60"/>
  <c r="G744" i="60" s="1"/>
  <c r="E742" i="60"/>
  <c r="G742" i="60" s="1"/>
  <c r="E333" i="66"/>
  <c r="G333" i="66" s="1"/>
  <c r="E745" i="60"/>
  <c r="G745" i="60" s="1"/>
  <c r="E746" i="60"/>
  <c r="G746" i="60" s="1"/>
  <c r="E743" i="60"/>
  <c r="G743" i="60" s="1"/>
  <c r="AA333" i="5"/>
  <c r="E740" i="60"/>
  <c r="G740" i="60" s="1"/>
  <c r="E741" i="60"/>
  <c r="G741" i="60" s="1"/>
  <c r="I458" i="63"/>
  <c r="E303" i="49"/>
  <c r="G303" i="49" s="1"/>
  <c r="E169" i="66"/>
  <c r="G169" i="66" s="1"/>
  <c r="AA169" i="5"/>
  <c r="E239" i="60"/>
  <c r="G239" i="60" s="1"/>
  <c r="E253" i="49"/>
  <c r="G253" i="49" s="1"/>
  <c r="E241" i="60"/>
  <c r="G241" i="60" s="1"/>
  <c r="E252" i="49"/>
  <c r="G252" i="49" s="1"/>
  <c r="E240" i="60"/>
  <c r="G240" i="60" s="1"/>
  <c r="I389" i="63"/>
  <c r="E254" i="49"/>
  <c r="G254" i="49" s="1"/>
  <c r="AA117" i="5"/>
  <c r="E117" i="66"/>
  <c r="G117" i="66" s="1"/>
  <c r="E316" i="49"/>
  <c r="G316" i="49" s="1"/>
  <c r="E314" i="49"/>
  <c r="G314" i="49" s="1"/>
  <c r="E317" i="49"/>
  <c r="G317" i="49" s="1"/>
  <c r="AA174" i="5"/>
  <c r="E174" i="66"/>
  <c r="G174" i="66" s="1"/>
  <c r="E315" i="49"/>
  <c r="G315" i="49" s="1"/>
  <c r="E250" i="66"/>
  <c r="G250" i="66" s="1"/>
  <c r="AA250" i="5"/>
  <c r="E534" i="60"/>
  <c r="G534" i="60" s="1"/>
  <c r="E535" i="60"/>
  <c r="G535" i="60" s="1"/>
  <c r="AA296" i="5"/>
  <c r="E650" i="49"/>
  <c r="G650" i="49" s="1"/>
  <c r="E657" i="60"/>
  <c r="G657" i="60" s="1"/>
  <c r="I1025" i="63"/>
  <c r="E296" i="66"/>
  <c r="G296" i="66" s="1"/>
  <c r="E656" i="60"/>
  <c r="G656" i="60" s="1"/>
  <c r="AA284" i="5"/>
  <c r="E639" i="60"/>
  <c r="G639" i="60" s="1"/>
  <c r="I976" i="63"/>
  <c r="E606" i="49"/>
  <c r="G606" i="49" s="1"/>
  <c r="E607" i="49"/>
  <c r="G607" i="49" s="1"/>
  <c r="E284" i="66"/>
  <c r="G284" i="66" s="1"/>
  <c r="AA361" i="5"/>
  <c r="E361" i="66"/>
  <c r="G361" i="66" s="1"/>
  <c r="E755" i="49"/>
  <c r="G755" i="49" s="1"/>
  <c r="M55" i="5"/>
  <c r="E827" i="60"/>
  <c r="G827" i="60" s="1"/>
  <c r="AA307" i="5"/>
  <c r="E664" i="49"/>
  <c r="G664" i="49" s="1"/>
  <c r="E307" i="66"/>
  <c r="G307" i="66" s="1"/>
  <c r="E263" i="49"/>
  <c r="G263" i="49" s="1"/>
  <c r="AA121" i="5"/>
  <c r="E253" i="60"/>
  <c r="G253" i="60" s="1"/>
  <c r="E251" i="60"/>
  <c r="G251" i="60" s="1"/>
  <c r="E252" i="60"/>
  <c r="G252" i="60" s="1"/>
  <c r="E121" i="66"/>
  <c r="G121" i="66" s="1"/>
  <c r="E255" i="60"/>
  <c r="G255" i="60" s="1"/>
  <c r="M19" i="5"/>
  <c r="AA125" i="5"/>
  <c r="E254" i="60"/>
  <c r="G254" i="60" s="1"/>
  <c r="E125" i="66"/>
  <c r="G125" i="66" s="1"/>
  <c r="E273" i="49"/>
  <c r="G273" i="49" s="1"/>
  <c r="E124" i="66"/>
  <c r="G124" i="66" s="1"/>
  <c r="E272" i="49"/>
  <c r="G272" i="49" s="1"/>
  <c r="AA124" i="5"/>
  <c r="E728" i="49"/>
  <c r="G728" i="49" s="1"/>
  <c r="E782" i="60"/>
  <c r="G782" i="60" s="1"/>
  <c r="E727" i="49"/>
  <c r="G727" i="49" s="1"/>
  <c r="E349" i="66"/>
  <c r="G349" i="66" s="1"/>
  <c r="AA349" i="5"/>
  <c r="E729" i="49"/>
  <c r="G729" i="49" s="1"/>
  <c r="N52" i="5"/>
  <c r="E166" i="60"/>
  <c r="G166" i="60" s="1"/>
  <c r="E83" i="66"/>
  <c r="G83" i="66" s="1"/>
  <c r="E165" i="60"/>
  <c r="G165" i="60" s="1"/>
  <c r="E173" i="49"/>
  <c r="G173" i="49" s="1"/>
  <c r="AA83" i="5"/>
  <c r="E174" i="49"/>
  <c r="G174" i="49" s="1"/>
  <c r="E166" i="49"/>
  <c r="G166" i="49" s="1"/>
  <c r="N11" i="5"/>
  <c r="E151" i="60"/>
  <c r="G151" i="60" s="1"/>
  <c r="AA76" i="5"/>
  <c r="E165" i="49"/>
  <c r="G165" i="49" s="1"/>
  <c r="E76" i="66"/>
  <c r="G76" i="66" s="1"/>
  <c r="E339" i="49"/>
  <c r="G339" i="49" s="1"/>
  <c r="E361" i="60"/>
  <c r="G361" i="60" s="1"/>
  <c r="E360" i="60"/>
  <c r="G360" i="60" s="1"/>
  <c r="AA186" i="5"/>
  <c r="E186" i="66"/>
  <c r="G186" i="66" s="1"/>
  <c r="E378" i="60"/>
  <c r="G378" i="60" s="1"/>
  <c r="E377" i="60"/>
  <c r="G377" i="60" s="1"/>
  <c r="E357" i="49"/>
  <c r="G357" i="49" s="1"/>
  <c r="E193" i="66"/>
  <c r="G193" i="66" s="1"/>
  <c r="AA193" i="5"/>
  <c r="E393" i="49"/>
  <c r="G393" i="49" s="1"/>
  <c r="E391" i="49"/>
  <c r="G391" i="49" s="1"/>
  <c r="E201" i="66"/>
  <c r="G201" i="66" s="1"/>
  <c r="E388" i="49"/>
  <c r="G388" i="49" s="1"/>
  <c r="E410" i="60"/>
  <c r="G410" i="60" s="1"/>
  <c r="E407" i="60"/>
  <c r="G407" i="60" s="1"/>
  <c r="E385" i="49"/>
  <c r="G385" i="49" s="1"/>
  <c r="AA201" i="5"/>
  <c r="E412" i="60"/>
  <c r="G412" i="60" s="1"/>
  <c r="E386" i="49"/>
  <c r="G386" i="49" s="1"/>
  <c r="E409" i="60"/>
  <c r="G409" i="60" s="1"/>
  <c r="E392" i="49"/>
  <c r="G392" i="49" s="1"/>
  <c r="E390" i="49"/>
  <c r="G390" i="49" s="1"/>
  <c r="E411" i="60"/>
  <c r="G411" i="60" s="1"/>
  <c r="E389" i="49"/>
  <c r="G389" i="49" s="1"/>
  <c r="E387" i="49"/>
  <c r="G387" i="49" s="1"/>
  <c r="E408" i="60"/>
  <c r="G408" i="60" s="1"/>
  <c r="AA170" i="5"/>
  <c r="E306" i="49"/>
  <c r="G306" i="49" s="1"/>
  <c r="E170" i="66"/>
  <c r="G170" i="66" s="1"/>
  <c r="E304" i="49"/>
  <c r="G304" i="49" s="1"/>
  <c r="E305" i="49"/>
  <c r="G305" i="49" s="1"/>
  <c r="AA106" i="5"/>
  <c r="E106" i="66"/>
  <c r="G106" i="66" s="1"/>
  <c r="E215" i="60"/>
  <c r="G215" i="60" s="1"/>
  <c r="E231" i="49"/>
  <c r="G231" i="49" s="1"/>
  <c r="E216" i="60"/>
  <c r="G216" i="60" s="1"/>
  <c r="I285" i="63"/>
  <c r="E318" i="66"/>
  <c r="G318" i="66" s="1"/>
  <c r="AA318" i="5"/>
  <c r="AA25" i="5"/>
  <c r="E25" i="66"/>
  <c r="G25" i="66" s="1"/>
  <c r="E55" i="60"/>
  <c r="G55" i="60" s="1"/>
  <c r="E56" i="60"/>
  <c r="G56" i="60" s="1"/>
  <c r="E58" i="49"/>
  <c r="G58" i="49" s="1"/>
  <c r="E59" i="49"/>
  <c r="G59" i="49" s="1"/>
  <c r="E145" i="66"/>
  <c r="G145" i="66" s="1"/>
  <c r="E299" i="60"/>
  <c r="G299" i="60" s="1"/>
  <c r="E298" i="60"/>
  <c r="G298" i="60" s="1"/>
  <c r="AA145" i="5"/>
  <c r="E21" i="60"/>
  <c r="G21" i="60" s="1"/>
  <c r="E32" i="49"/>
  <c r="G32" i="49" s="1"/>
  <c r="E29" i="49"/>
  <c r="G29" i="49" s="1"/>
  <c r="AA14" i="5"/>
  <c r="E19" i="60"/>
  <c r="G19" i="60" s="1"/>
  <c r="E18" i="60"/>
  <c r="G18" i="60" s="1"/>
  <c r="M4" i="5"/>
  <c r="E20" i="60"/>
  <c r="G20" i="60" s="1"/>
  <c r="E14" i="66"/>
  <c r="G14" i="66" s="1"/>
  <c r="E33" i="49"/>
  <c r="G33" i="49" s="1"/>
  <c r="E17" i="60"/>
  <c r="G17" i="60" s="1"/>
  <c r="E30" i="49"/>
  <c r="G30" i="49" s="1"/>
  <c r="E31" i="49"/>
  <c r="G31" i="49" s="1"/>
  <c r="I114" i="63"/>
  <c r="E268" i="60"/>
  <c r="G268" i="60" s="1"/>
  <c r="AA133" i="5"/>
  <c r="E133" i="66"/>
  <c r="G133" i="66" s="1"/>
  <c r="AA315" i="5"/>
  <c r="E315" i="66"/>
  <c r="G315" i="66" s="1"/>
  <c r="E669" i="49"/>
  <c r="G669" i="49" s="1"/>
  <c r="E259" i="49"/>
  <c r="G259" i="49" s="1"/>
  <c r="E246" i="60"/>
  <c r="G246" i="60" s="1"/>
  <c r="E245" i="60"/>
  <c r="G245" i="60" s="1"/>
  <c r="E260" i="49"/>
  <c r="G260" i="49" s="1"/>
  <c r="E119" i="66"/>
  <c r="G119" i="66" s="1"/>
  <c r="E258" i="49"/>
  <c r="G258" i="49" s="1"/>
  <c r="E248" i="60"/>
  <c r="G248" i="60" s="1"/>
  <c r="E247" i="60"/>
  <c r="G247" i="60" s="1"/>
  <c r="AA119" i="5"/>
  <c r="E312" i="66"/>
  <c r="G312" i="66" s="1"/>
  <c r="AA312" i="5"/>
  <c r="E460" i="49"/>
  <c r="G460" i="49" s="1"/>
  <c r="E457" i="60"/>
  <c r="G457" i="60" s="1"/>
  <c r="AA216" i="5"/>
  <c r="E459" i="49"/>
  <c r="G459" i="49" s="1"/>
  <c r="E462" i="49"/>
  <c r="G462" i="49" s="1"/>
  <c r="E216" i="66"/>
  <c r="G216" i="66" s="1"/>
  <c r="E461" i="49"/>
  <c r="G461" i="49" s="1"/>
  <c r="E238" i="49"/>
  <c r="G238" i="49" s="1"/>
  <c r="E224" i="60"/>
  <c r="G224" i="60" s="1"/>
  <c r="E225" i="60"/>
  <c r="G225" i="60" s="1"/>
  <c r="AA110" i="5"/>
  <c r="E237" i="49"/>
  <c r="G237" i="49" s="1"/>
  <c r="E235" i="49"/>
  <c r="G235" i="49" s="1"/>
  <c r="E110" i="66"/>
  <c r="G110" i="66" s="1"/>
  <c r="E236" i="49"/>
  <c r="G236" i="49" s="1"/>
  <c r="AA10" i="5"/>
  <c r="E10" i="66"/>
  <c r="G10" i="66" s="1"/>
  <c r="E17" i="49"/>
  <c r="G17" i="49" s="1"/>
  <c r="N2" i="5"/>
  <c r="U37" i="5" s="1"/>
  <c r="E271" i="60"/>
  <c r="G271" i="60" s="1"/>
  <c r="AA135" i="5"/>
  <c r="M20" i="5"/>
  <c r="T33" i="5" s="1"/>
  <c r="E272" i="60"/>
  <c r="G272" i="60" s="1"/>
  <c r="M21" i="5"/>
  <c r="E135" i="66"/>
  <c r="G135" i="66" s="1"/>
  <c r="E208" i="66"/>
  <c r="G208" i="66" s="1"/>
  <c r="AA208" i="5"/>
  <c r="E431" i="49"/>
  <c r="G431" i="49" s="1"/>
  <c r="I667" i="63"/>
  <c r="E152" i="60"/>
  <c r="G152" i="60" s="1"/>
  <c r="E77" i="66"/>
  <c r="G77" i="66" s="1"/>
  <c r="AA77" i="5"/>
  <c r="E167" i="49"/>
  <c r="G167" i="49" s="1"/>
  <c r="E844" i="60"/>
  <c r="G844" i="60" s="1"/>
  <c r="E845" i="60"/>
  <c r="G845" i="60" s="1"/>
  <c r="E383" i="66"/>
  <c r="G383" i="66" s="1"/>
  <c r="AA383" i="5"/>
  <c r="E812" i="49"/>
  <c r="G812" i="49" s="1"/>
  <c r="E161" i="49"/>
  <c r="G161" i="49" s="1"/>
  <c r="AA72" i="5"/>
  <c r="I235" i="63"/>
  <c r="E159" i="49"/>
  <c r="G159" i="49" s="1"/>
  <c r="E72" i="66"/>
  <c r="G72" i="66" s="1"/>
  <c r="E160" i="49"/>
  <c r="G160" i="49" s="1"/>
  <c r="E158" i="49"/>
  <c r="G158" i="49" s="1"/>
  <c r="E265" i="66"/>
  <c r="G265" i="66" s="1"/>
  <c r="AA265" i="5"/>
  <c r="E577" i="60"/>
  <c r="G577" i="60" s="1"/>
  <c r="E366" i="66"/>
  <c r="G366" i="66" s="1"/>
  <c r="AA366" i="5"/>
  <c r="AA343" i="5"/>
  <c r="E721" i="49"/>
  <c r="G721" i="49" s="1"/>
  <c r="I278" i="63"/>
  <c r="E722" i="49"/>
  <c r="G722" i="49" s="1"/>
  <c r="E343" i="66"/>
  <c r="G343" i="66" s="1"/>
  <c r="I283" i="63"/>
  <c r="E765" i="60"/>
  <c r="G765" i="60" s="1"/>
  <c r="E764" i="60"/>
  <c r="G764" i="60" s="1"/>
  <c r="E723" i="49"/>
  <c r="G723" i="49" s="1"/>
  <c r="E766" i="60"/>
  <c r="G766" i="60" s="1"/>
  <c r="I281" i="63"/>
  <c r="I956" i="63"/>
  <c r="E279" i="49"/>
  <c r="G279" i="49" s="1"/>
  <c r="E277" i="49"/>
  <c r="G277" i="49" s="1"/>
  <c r="E282" i="49"/>
  <c r="G282" i="49" s="1"/>
  <c r="AA128" i="5"/>
  <c r="I428" i="63"/>
  <c r="E281" i="49"/>
  <c r="G281" i="49" s="1"/>
  <c r="E128" i="66"/>
  <c r="G128" i="66" s="1"/>
  <c r="E276" i="49"/>
  <c r="G276" i="49" s="1"/>
  <c r="E283" i="49"/>
  <c r="G283" i="49" s="1"/>
  <c r="E278" i="49"/>
  <c r="G278" i="49" s="1"/>
  <c r="E280" i="49"/>
  <c r="G280" i="49" s="1"/>
  <c r="AA254" i="5"/>
  <c r="E548" i="49"/>
  <c r="G548" i="49" s="1"/>
  <c r="E549" i="49"/>
  <c r="G549" i="49" s="1"/>
  <c r="I871" i="63"/>
  <c r="I869" i="63"/>
  <c r="E547" i="60"/>
  <c r="G547" i="60" s="1"/>
  <c r="E546" i="60"/>
  <c r="G546" i="60" s="1"/>
  <c r="E547" i="49"/>
  <c r="G547" i="49" s="1"/>
  <c r="E254" i="66"/>
  <c r="G254" i="66" s="1"/>
  <c r="E545" i="60"/>
  <c r="G545" i="60" s="1"/>
  <c r="E27" i="60"/>
  <c r="G27" i="60" s="1"/>
  <c r="E29" i="60"/>
  <c r="G29" i="60" s="1"/>
  <c r="I39" i="63"/>
  <c r="E16" i="66"/>
  <c r="G16" i="66" s="1"/>
  <c r="E26" i="60"/>
  <c r="G26" i="60" s="1"/>
  <c r="AA16" i="5"/>
  <c r="E28" i="60"/>
  <c r="G28" i="60" s="1"/>
  <c r="E35" i="49"/>
  <c r="G35" i="49" s="1"/>
  <c r="E442" i="49"/>
  <c r="G442" i="49" s="1"/>
  <c r="E444" i="49"/>
  <c r="G444" i="49" s="1"/>
  <c r="AA212" i="5"/>
  <c r="E447" i="60"/>
  <c r="G447" i="60" s="1"/>
  <c r="E443" i="49"/>
  <c r="G443" i="49" s="1"/>
  <c r="E446" i="49"/>
  <c r="G446" i="49" s="1"/>
  <c r="E445" i="49"/>
  <c r="G445" i="49" s="1"/>
  <c r="E212" i="66"/>
  <c r="G212" i="66" s="1"/>
  <c r="M32" i="5"/>
  <c r="E113" i="66"/>
  <c r="G113" i="66" s="1"/>
  <c r="AA113" i="5"/>
  <c r="I374" i="63"/>
  <c r="E244" i="49"/>
  <c r="G244" i="49" s="1"/>
  <c r="E243" i="49"/>
  <c r="G243" i="49" s="1"/>
  <c r="E242" i="49"/>
  <c r="G242" i="49" s="1"/>
  <c r="E233" i="60"/>
  <c r="G233" i="60" s="1"/>
  <c r="AA90" i="5"/>
  <c r="E90" i="66"/>
  <c r="G90" i="66" s="1"/>
  <c r="N18" i="5"/>
  <c r="AA123" i="5"/>
  <c r="E123" i="66"/>
  <c r="G123" i="66" s="1"/>
  <c r="E271" i="49"/>
  <c r="G271" i="49" s="1"/>
  <c r="E270" i="49"/>
  <c r="G270" i="49" s="1"/>
  <c r="E356" i="49"/>
  <c r="G356" i="49" s="1"/>
  <c r="E354" i="49"/>
  <c r="G354" i="49" s="1"/>
  <c r="E192" i="66"/>
  <c r="G192" i="66" s="1"/>
  <c r="E376" i="60"/>
  <c r="G376" i="60" s="1"/>
  <c r="E373" i="60"/>
  <c r="G373" i="60" s="1"/>
  <c r="AA192" i="5"/>
  <c r="E355" i="49"/>
  <c r="G355" i="49" s="1"/>
  <c r="E375" i="60"/>
  <c r="G375" i="60" s="1"/>
  <c r="E374" i="60"/>
  <c r="G374" i="60" s="1"/>
  <c r="E794" i="60"/>
  <c r="G794" i="60" s="1"/>
  <c r="E799" i="60"/>
  <c r="G799" i="60" s="1"/>
  <c r="E796" i="60"/>
  <c r="G796" i="60" s="1"/>
  <c r="E354" i="66"/>
  <c r="G354" i="66" s="1"/>
  <c r="AA354" i="5"/>
  <c r="E741" i="49"/>
  <c r="G741" i="49" s="1"/>
  <c r="E797" i="60"/>
  <c r="G797" i="60" s="1"/>
  <c r="E793" i="60"/>
  <c r="G793" i="60" s="1"/>
  <c r="E798" i="60"/>
  <c r="G798" i="60" s="1"/>
  <c r="E795" i="60"/>
  <c r="G795" i="60" s="1"/>
  <c r="L31" i="5"/>
  <c r="I563" i="63"/>
  <c r="E391" i="60"/>
  <c r="G391" i="60" s="1"/>
  <c r="E392" i="60"/>
  <c r="G392" i="60" s="1"/>
  <c r="E197" i="66"/>
  <c r="G197" i="66" s="1"/>
  <c r="E370" i="49"/>
  <c r="G370" i="49" s="1"/>
  <c r="E368" i="49"/>
  <c r="G368" i="49" s="1"/>
  <c r="AA197" i="5"/>
  <c r="E369" i="49"/>
  <c r="G369" i="49" s="1"/>
  <c r="E367" i="49"/>
  <c r="G367" i="49" s="1"/>
  <c r="E21" i="66"/>
  <c r="G21" i="66" s="1"/>
  <c r="E46" i="60"/>
  <c r="G46" i="60" s="1"/>
  <c r="AA21" i="5"/>
  <c r="E49" i="49"/>
  <c r="G49" i="49" s="1"/>
  <c r="I55" i="63"/>
  <c r="E48" i="49"/>
  <c r="G48" i="49" s="1"/>
  <c r="E50" i="49"/>
  <c r="G50" i="49" s="1"/>
  <c r="L5" i="5"/>
  <c r="E47" i="66"/>
  <c r="G47" i="66" s="1"/>
  <c r="AA47" i="5"/>
  <c r="E270" i="60"/>
  <c r="G270" i="60" s="1"/>
  <c r="AA134" i="5"/>
  <c r="E134" i="66"/>
  <c r="G134" i="66" s="1"/>
  <c r="E269" i="60"/>
  <c r="G269" i="60" s="1"/>
  <c r="E144" i="66"/>
  <c r="G144" i="66" s="1"/>
  <c r="AA144" i="5"/>
  <c r="E297" i="60"/>
  <c r="G297" i="60" s="1"/>
  <c r="E126" i="49"/>
  <c r="G126" i="49" s="1"/>
  <c r="E58" i="66"/>
  <c r="G58" i="66" s="1"/>
  <c r="AA58" i="5"/>
  <c r="E125" i="49"/>
  <c r="G125" i="49" s="1"/>
  <c r="E123" i="49"/>
  <c r="G123" i="49" s="1"/>
  <c r="E124" i="49"/>
  <c r="G124" i="49" s="1"/>
  <c r="E125" i="60"/>
  <c r="G125" i="60" s="1"/>
  <c r="E126" i="60"/>
  <c r="G126" i="60" s="1"/>
  <c r="I164" i="63"/>
  <c r="E89" i="66"/>
  <c r="G89" i="66" s="1"/>
  <c r="M13" i="5"/>
  <c r="AA89" i="5"/>
  <c r="E598" i="60"/>
  <c r="G598" i="60" s="1"/>
  <c r="E593" i="60"/>
  <c r="G593" i="60" s="1"/>
  <c r="E599" i="60"/>
  <c r="G599" i="60" s="1"/>
  <c r="E587" i="49"/>
  <c r="G587" i="49" s="1"/>
  <c r="E592" i="60"/>
  <c r="G592" i="60" s="1"/>
  <c r="L42" i="5"/>
  <c r="E595" i="60"/>
  <c r="G595" i="60" s="1"/>
  <c r="E596" i="60"/>
  <c r="G596" i="60" s="1"/>
  <c r="E586" i="49"/>
  <c r="G586" i="49" s="1"/>
  <c r="E594" i="60"/>
  <c r="G594" i="60" s="1"/>
  <c r="E597" i="60"/>
  <c r="G597" i="60" s="1"/>
  <c r="E276" i="66"/>
  <c r="G276" i="66" s="1"/>
  <c r="E600" i="60"/>
  <c r="G600" i="60" s="1"/>
  <c r="AA276" i="5"/>
  <c r="E94" i="60"/>
  <c r="G94" i="60" s="1"/>
  <c r="E93" i="60"/>
  <c r="G93" i="60" s="1"/>
  <c r="I108" i="63"/>
  <c r="E96" i="60"/>
  <c r="G96" i="60" s="1"/>
  <c r="E97" i="60"/>
  <c r="G97" i="60" s="1"/>
  <c r="AA42" i="5"/>
  <c r="E93" i="49"/>
  <c r="G93" i="49" s="1"/>
  <c r="E94" i="49"/>
  <c r="G94" i="49" s="1"/>
  <c r="E95" i="60"/>
  <c r="G95" i="60" s="1"/>
  <c r="E42" i="66"/>
  <c r="G42" i="66" s="1"/>
  <c r="AA213" i="5"/>
  <c r="E451" i="49"/>
  <c r="G451" i="49" s="1"/>
  <c r="E450" i="60"/>
  <c r="G450" i="60" s="1"/>
  <c r="E213" i="66"/>
  <c r="G213" i="66" s="1"/>
  <c r="E449" i="49"/>
  <c r="G449" i="49" s="1"/>
  <c r="E448" i="60"/>
  <c r="G448" i="60" s="1"/>
  <c r="E448" i="49"/>
  <c r="G448" i="49" s="1"/>
  <c r="E447" i="49"/>
  <c r="G447" i="49" s="1"/>
  <c r="E450" i="49"/>
  <c r="G450" i="49" s="1"/>
  <c r="E449" i="60"/>
  <c r="G449" i="60" s="1"/>
  <c r="E666" i="49"/>
  <c r="G666" i="49" s="1"/>
  <c r="AA310" i="5"/>
  <c r="E310" i="66"/>
  <c r="G310" i="66" s="1"/>
  <c r="E667" i="49"/>
  <c r="G667" i="49" s="1"/>
  <c r="E378" i="66"/>
  <c r="G378" i="66" s="1"/>
  <c r="AA378" i="5"/>
  <c r="E799" i="49"/>
  <c r="G799" i="49" s="1"/>
  <c r="E800" i="49"/>
  <c r="G800" i="49" s="1"/>
  <c r="L21" i="5"/>
  <c r="E264" i="60"/>
  <c r="G264" i="60" s="1"/>
  <c r="E265" i="60"/>
  <c r="G265" i="60" s="1"/>
  <c r="E131" i="66"/>
  <c r="G131" i="66" s="1"/>
  <c r="AA131" i="5"/>
  <c r="L20" i="5"/>
  <c r="S33" i="5" s="1"/>
  <c r="E148" i="66"/>
  <c r="G148" i="66" s="1"/>
  <c r="AA148" i="5"/>
  <c r="N22" i="5"/>
  <c r="E306" i="60"/>
  <c r="G306" i="60" s="1"/>
  <c r="E305" i="60"/>
  <c r="G305" i="60" s="1"/>
  <c r="E403" i="60"/>
  <c r="G403" i="60" s="1"/>
  <c r="E383" i="49"/>
  <c r="G383" i="49" s="1"/>
  <c r="E406" i="60"/>
  <c r="G406" i="60" s="1"/>
  <c r="E401" i="60"/>
  <c r="G401" i="60" s="1"/>
  <c r="E405" i="60"/>
  <c r="G405" i="60" s="1"/>
  <c r="E382" i="49"/>
  <c r="G382" i="49" s="1"/>
  <c r="E380" i="49"/>
  <c r="G380" i="49" s="1"/>
  <c r="E200" i="66"/>
  <c r="G200" i="66" s="1"/>
  <c r="E402" i="60"/>
  <c r="G402" i="60" s="1"/>
  <c r="E381" i="49"/>
  <c r="G381" i="49" s="1"/>
  <c r="E404" i="60"/>
  <c r="G404" i="60" s="1"/>
  <c r="E384" i="49"/>
  <c r="G384" i="49" s="1"/>
  <c r="AA200" i="5"/>
  <c r="M31" i="5"/>
  <c r="E428" i="60"/>
  <c r="G428" i="60" s="1"/>
  <c r="E401" i="49"/>
  <c r="G401" i="49" s="1"/>
  <c r="E426" i="60"/>
  <c r="G426" i="60" s="1"/>
  <c r="E425" i="60"/>
  <c r="G425" i="60" s="1"/>
  <c r="E405" i="49"/>
  <c r="G405" i="49" s="1"/>
  <c r="E424" i="60"/>
  <c r="G424" i="60" s="1"/>
  <c r="E204" i="66"/>
  <c r="G204" i="66" s="1"/>
  <c r="AA204" i="5"/>
  <c r="E404" i="49"/>
  <c r="G404" i="49" s="1"/>
  <c r="E427" i="60"/>
  <c r="G427" i="60" s="1"/>
  <c r="E407" i="49"/>
  <c r="G407" i="49" s="1"/>
  <c r="E402" i="49"/>
  <c r="G402" i="49" s="1"/>
  <c r="E403" i="49"/>
  <c r="G403" i="49" s="1"/>
  <c r="E406" i="49"/>
  <c r="G406" i="49" s="1"/>
  <c r="E267" i="49"/>
  <c r="G267" i="49" s="1"/>
  <c r="AA122" i="5"/>
  <c r="E269" i="49"/>
  <c r="G269" i="49" s="1"/>
  <c r="I409" i="63"/>
  <c r="E264" i="49"/>
  <c r="G264" i="49" s="1"/>
  <c r="E266" i="49"/>
  <c r="G266" i="49" s="1"/>
  <c r="E268" i="49"/>
  <c r="G268" i="49" s="1"/>
  <c r="E265" i="49"/>
  <c r="G265" i="49" s="1"/>
  <c r="E122" i="66"/>
  <c r="G122" i="66" s="1"/>
  <c r="AA306" i="5"/>
  <c r="E306" i="66"/>
  <c r="G306" i="66" s="1"/>
  <c r="M47" i="5"/>
  <c r="E142" i="66"/>
  <c r="G142" i="66" s="1"/>
  <c r="AA142" i="5"/>
  <c r="E286" i="49"/>
  <c r="G286" i="49" s="1"/>
  <c r="AA158" i="5"/>
  <c r="L24" i="5"/>
  <c r="S43" i="5" s="1"/>
  <c r="L25" i="5"/>
  <c r="E158" i="66"/>
  <c r="G158" i="66" s="1"/>
  <c r="E750" i="49"/>
  <c r="G750" i="49" s="1"/>
  <c r="E748" i="49"/>
  <c r="G748" i="49" s="1"/>
  <c r="E814" i="60"/>
  <c r="G814" i="60" s="1"/>
  <c r="E818" i="60"/>
  <c r="G818" i="60" s="1"/>
  <c r="E747" i="49"/>
  <c r="G747" i="49" s="1"/>
  <c r="E749" i="49"/>
  <c r="G749" i="49" s="1"/>
  <c r="AA357" i="5"/>
  <c r="E751" i="49"/>
  <c r="G751" i="49" s="1"/>
  <c r="E816" i="60"/>
  <c r="G816" i="60" s="1"/>
  <c r="E744" i="49"/>
  <c r="G744" i="49" s="1"/>
  <c r="I337" i="63"/>
  <c r="E813" i="60"/>
  <c r="G813" i="60" s="1"/>
  <c r="E746" i="49"/>
  <c r="G746" i="49" s="1"/>
  <c r="E817" i="60"/>
  <c r="G817" i="60" s="1"/>
  <c r="I334" i="63"/>
  <c r="E357" i="66"/>
  <c r="G357" i="66" s="1"/>
  <c r="E815" i="60"/>
  <c r="G815" i="60" s="1"/>
  <c r="E745" i="49"/>
  <c r="G745" i="49" s="1"/>
  <c r="AA380" i="5"/>
  <c r="E380" i="66"/>
  <c r="G380" i="66" s="1"/>
  <c r="E480" i="49"/>
  <c r="G480" i="49" s="1"/>
  <c r="E477" i="60"/>
  <c r="G477" i="60" s="1"/>
  <c r="E481" i="49"/>
  <c r="G481" i="49" s="1"/>
  <c r="E224" i="66"/>
  <c r="G224" i="66" s="1"/>
  <c r="E479" i="60"/>
  <c r="G479" i="60" s="1"/>
  <c r="E478" i="60"/>
  <c r="G478" i="60" s="1"/>
  <c r="E478" i="49"/>
  <c r="G478" i="49" s="1"/>
  <c r="E482" i="49"/>
  <c r="G482" i="49" s="1"/>
  <c r="AA224" i="5"/>
  <c r="E479" i="49"/>
  <c r="G479" i="49" s="1"/>
  <c r="E476" i="60"/>
  <c r="G476" i="60" s="1"/>
  <c r="I758" i="63"/>
  <c r="E284" i="49"/>
  <c r="G284" i="49" s="1"/>
  <c r="E261" i="60"/>
  <c r="G261" i="60" s="1"/>
  <c r="I431" i="63"/>
  <c r="E262" i="60"/>
  <c r="G262" i="60" s="1"/>
  <c r="E129" i="66"/>
  <c r="G129" i="66" s="1"/>
  <c r="AA129" i="5"/>
  <c r="E715" i="60"/>
  <c r="G715" i="60" s="1"/>
  <c r="AA326" i="5"/>
  <c r="E720" i="60"/>
  <c r="G720" i="60" s="1"/>
  <c r="E719" i="60"/>
  <c r="G719" i="60" s="1"/>
  <c r="E718" i="60"/>
  <c r="G718" i="60" s="1"/>
  <c r="E716" i="60"/>
  <c r="G716" i="60" s="1"/>
  <c r="E326" i="66"/>
  <c r="G326" i="66" s="1"/>
  <c r="E695" i="49"/>
  <c r="G695" i="49" s="1"/>
  <c r="E717" i="60"/>
  <c r="G717" i="60" s="1"/>
  <c r="E352" i="66"/>
  <c r="G352" i="66" s="1"/>
  <c r="AA352" i="5"/>
  <c r="E785" i="60"/>
  <c r="G785" i="60" s="1"/>
  <c r="E739" i="49"/>
  <c r="G739" i="49" s="1"/>
  <c r="E526" i="60"/>
  <c r="G526" i="60" s="1"/>
  <c r="E531" i="49"/>
  <c r="G531" i="49" s="1"/>
  <c r="E247" i="66"/>
  <c r="G247" i="66" s="1"/>
  <c r="E525" i="60"/>
  <c r="G525" i="60" s="1"/>
  <c r="E524" i="60"/>
  <c r="G524" i="60" s="1"/>
  <c r="I830" i="63"/>
  <c r="E532" i="49"/>
  <c r="G532" i="49" s="1"/>
  <c r="E527" i="60"/>
  <c r="G527" i="60" s="1"/>
  <c r="I957" i="63"/>
  <c r="AA247" i="5"/>
  <c r="E348" i="66"/>
  <c r="G348" i="66" s="1"/>
  <c r="AA348" i="5"/>
  <c r="E781" i="60"/>
  <c r="G781" i="60" s="1"/>
  <c r="E529" i="49"/>
  <c r="G529" i="49" s="1"/>
  <c r="I898" i="63"/>
  <c r="E528" i="49"/>
  <c r="G528" i="49" s="1"/>
  <c r="E508" i="60"/>
  <c r="G508" i="60" s="1"/>
  <c r="AA240" i="5"/>
  <c r="E527" i="49"/>
  <c r="G527" i="49" s="1"/>
  <c r="E240" i="66"/>
  <c r="G240" i="66" s="1"/>
  <c r="E507" i="60"/>
  <c r="G507" i="60" s="1"/>
  <c r="M36" i="5"/>
  <c r="M34" i="5"/>
  <c r="T36" i="5" s="1"/>
  <c r="E726" i="60"/>
  <c r="G726" i="60" s="1"/>
  <c r="E725" i="60"/>
  <c r="G725" i="60" s="1"/>
  <c r="I187" i="63"/>
  <c r="E328" i="66"/>
  <c r="G328" i="66" s="1"/>
  <c r="E727" i="60"/>
  <c r="G727" i="60" s="1"/>
  <c r="E699" i="49"/>
  <c r="G699" i="49" s="1"/>
  <c r="E698" i="49"/>
  <c r="G698" i="49" s="1"/>
  <c r="AA328" i="5"/>
  <c r="E724" i="60"/>
  <c r="G724" i="60" s="1"/>
  <c r="E377" i="66"/>
  <c r="G377" i="66" s="1"/>
  <c r="N57" i="5"/>
  <c r="E843" i="60"/>
  <c r="G843" i="60" s="1"/>
  <c r="AA377" i="5"/>
  <c r="E67" i="60"/>
  <c r="G67" i="60" s="1"/>
  <c r="E68" i="49"/>
  <c r="G68" i="49" s="1"/>
  <c r="E69" i="49"/>
  <c r="G69" i="49" s="1"/>
  <c r="E68" i="60"/>
  <c r="G68" i="60" s="1"/>
  <c r="AA28" i="5"/>
  <c r="E69" i="60"/>
  <c r="G69" i="60" s="1"/>
  <c r="E28" i="66"/>
  <c r="G28" i="66" s="1"/>
  <c r="E65" i="49"/>
  <c r="G65" i="49" s="1"/>
  <c r="E70" i="49"/>
  <c r="G70" i="49" s="1"/>
  <c r="E66" i="49"/>
  <c r="G66" i="49" s="1"/>
  <c r="E67" i="49"/>
  <c r="G67" i="49" s="1"/>
  <c r="E27" i="49"/>
  <c r="G27" i="49" s="1"/>
  <c r="E25" i="49"/>
  <c r="G25" i="49" s="1"/>
  <c r="E28" i="49"/>
  <c r="G28" i="49" s="1"/>
  <c r="E13" i="66"/>
  <c r="G13" i="66" s="1"/>
  <c r="E16" i="60"/>
  <c r="G16" i="60" s="1"/>
  <c r="E14" i="60"/>
  <c r="G14" i="60" s="1"/>
  <c r="AA13" i="5"/>
  <c r="E15" i="60"/>
  <c r="G15" i="60" s="1"/>
  <c r="E26" i="49"/>
  <c r="G26" i="49" s="1"/>
  <c r="E13" i="60"/>
  <c r="G13" i="60" s="1"/>
  <c r="AA130" i="5"/>
  <c r="E263" i="60"/>
  <c r="G263" i="60" s="1"/>
  <c r="E285" i="49"/>
  <c r="G285" i="49" s="1"/>
  <c r="E130" i="66"/>
  <c r="G130" i="66" s="1"/>
  <c r="E325" i="60"/>
  <c r="G325" i="60" s="1"/>
  <c r="AA154" i="5"/>
  <c r="E326" i="60"/>
  <c r="G326" i="60" s="1"/>
  <c r="M23" i="5"/>
  <c r="E154" i="66"/>
  <c r="G154" i="66" s="1"/>
  <c r="E324" i="60"/>
  <c r="G324" i="60" s="1"/>
  <c r="E358" i="49"/>
  <c r="G358" i="49" s="1"/>
  <c r="E361" i="49"/>
  <c r="G361" i="49" s="1"/>
  <c r="E379" i="60"/>
  <c r="G379" i="60" s="1"/>
  <c r="E362" i="49"/>
  <c r="G362" i="49" s="1"/>
  <c r="E384" i="60"/>
  <c r="G384" i="60" s="1"/>
  <c r="E360" i="49"/>
  <c r="G360" i="49" s="1"/>
  <c r="AA194" i="5"/>
  <c r="E382" i="60"/>
  <c r="G382" i="60" s="1"/>
  <c r="E381" i="60"/>
  <c r="E383" i="60"/>
  <c r="G383" i="60" s="1"/>
  <c r="E380" i="60"/>
  <c r="G380" i="60" s="1"/>
  <c r="E364" i="49"/>
  <c r="E363" i="49"/>
  <c r="G363" i="49" s="1"/>
  <c r="E194" i="66"/>
  <c r="G194" i="66" s="1"/>
  <c r="E359" i="49"/>
  <c r="G359" i="49" s="1"/>
  <c r="E138" i="66"/>
  <c r="G138" i="66" s="1"/>
  <c r="N21" i="5"/>
  <c r="AA138" i="5"/>
  <c r="E279" i="60"/>
  <c r="G279" i="60" s="1"/>
  <c r="E278" i="60"/>
  <c r="G278" i="60" s="1"/>
  <c r="N20" i="5"/>
  <c r="U33" i="5" s="1"/>
  <c r="E47" i="60"/>
  <c r="G47" i="60" s="1"/>
  <c r="E53" i="49"/>
  <c r="G53" i="49" s="1"/>
  <c r="E51" i="49"/>
  <c r="G51" i="49" s="1"/>
  <c r="AA22" i="5"/>
  <c r="E52" i="49"/>
  <c r="G52" i="49" s="1"/>
  <c r="E22" i="66"/>
  <c r="G22" i="66" s="1"/>
  <c r="E239" i="49"/>
  <c r="G239" i="49" s="1"/>
  <c r="E111" i="66"/>
  <c r="G111" i="66" s="1"/>
  <c r="E240" i="49"/>
  <c r="G240" i="49" s="1"/>
  <c r="E228" i="60"/>
  <c r="G228" i="60" s="1"/>
  <c r="AA111" i="5"/>
  <c r="L17" i="5"/>
  <c r="E229" i="60"/>
  <c r="G229" i="60" s="1"/>
  <c r="E653" i="60"/>
  <c r="G653" i="60" s="1"/>
  <c r="M44" i="5"/>
  <c r="AA292" i="5"/>
  <c r="E292" i="66"/>
  <c r="G292" i="66" s="1"/>
  <c r="E753" i="49"/>
  <c r="G753" i="49" s="1"/>
  <c r="E359" i="66"/>
  <c r="G359" i="66" s="1"/>
  <c r="AA359" i="5"/>
  <c r="E654" i="60"/>
  <c r="G654" i="60" s="1"/>
  <c r="E293" i="66"/>
  <c r="G293" i="66" s="1"/>
  <c r="AA293" i="5"/>
  <c r="E7" i="60"/>
  <c r="G7" i="60" s="1"/>
  <c r="E6" i="66"/>
  <c r="G6" i="66" s="1"/>
  <c r="E9" i="49"/>
  <c r="G9" i="49" s="1"/>
  <c r="AA6" i="5"/>
  <c r="E10" i="49"/>
  <c r="G10" i="49" s="1"/>
  <c r="E4" i="60"/>
  <c r="G4" i="60" s="1"/>
  <c r="E4" i="66"/>
  <c r="G4" i="66" s="1"/>
  <c r="AA4" i="5"/>
  <c r="E7" i="49"/>
  <c r="G7" i="49" s="1"/>
  <c r="E6" i="49"/>
  <c r="G6" i="49" s="1"/>
  <c r="E679" i="49"/>
  <c r="G679" i="49" s="1"/>
  <c r="E677" i="49"/>
  <c r="G677" i="49" s="1"/>
  <c r="AA320" i="5"/>
  <c r="E681" i="49"/>
  <c r="G681" i="49" s="1"/>
  <c r="E678" i="49"/>
  <c r="G678" i="49" s="1"/>
  <c r="E680" i="49"/>
  <c r="G680" i="49" s="1"/>
  <c r="E683" i="49"/>
  <c r="G683" i="49" s="1"/>
  <c r="E682" i="49"/>
  <c r="G682" i="49" s="1"/>
  <c r="E320" i="66"/>
  <c r="G320" i="66" s="1"/>
  <c r="E676" i="49"/>
  <c r="G676" i="49" s="1"/>
  <c r="E181" i="66"/>
  <c r="G181" i="66" s="1"/>
  <c r="AA181" i="5"/>
  <c r="AB181" i="5" s="1"/>
  <c r="E329" i="49"/>
  <c r="G329" i="49" s="1"/>
  <c r="E350" i="60"/>
  <c r="G350" i="60" s="1"/>
  <c r="E810" i="60"/>
  <c r="G810" i="60" s="1"/>
  <c r="E812" i="60"/>
  <c r="G812" i="60" s="1"/>
  <c r="E809" i="60"/>
  <c r="G809" i="60" s="1"/>
  <c r="E356" i="66"/>
  <c r="G356" i="66" s="1"/>
  <c r="E743" i="49"/>
  <c r="G743" i="49" s="1"/>
  <c r="E811" i="60"/>
  <c r="G811" i="60" s="1"/>
  <c r="E807" i="60"/>
  <c r="G807" i="60" s="1"/>
  <c r="E808" i="60"/>
  <c r="G808" i="60" s="1"/>
  <c r="AA356" i="5"/>
  <c r="E523" i="60"/>
  <c r="G523" i="60" s="1"/>
  <c r="E246" i="66"/>
  <c r="G246" i="66" s="1"/>
  <c r="E522" i="60"/>
  <c r="G522" i="60" s="1"/>
  <c r="E521" i="60"/>
  <c r="G521" i="60" s="1"/>
  <c r="AA246" i="5"/>
  <c r="N36" i="5"/>
  <c r="N34" i="5"/>
  <c r="U36" i="5" s="1"/>
  <c r="E530" i="49"/>
  <c r="G530" i="49" s="1"/>
  <c r="AA245" i="5"/>
  <c r="E245" i="66"/>
  <c r="G245" i="66" s="1"/>
  <c r="E520" i="60"/>
  <c r="G520" i="60" s="1"/>
  <c r="E519" i="60"/>
  <c r="G519" i="60" s="1"/>
  <c r="I378" i="63"/>
  <c r="N17" i="5"/>
  <c r="I377" i="63"/>
  <c r="AA115" i="5"/>
  <c r="E235" i="60"/>
  <c r="G235" i="60" s="1"/>
  <c r="E248" i="49"/>
  <c r="G248" i="49" s="1"/>
  <c r="E115" i="66"/>
  <c r="G115" i="66" s="1"/>
  <c r="E247" i="49"/>
  <c r="G247" i="49" s="1"/>
  <c r="E34" i="49"/>
  <c r="G34" i="49" s="1"/>
  <c r="I38" i="63"/>
  <c r="E24" i="60"/>
  <c r="G24" i="60" s="1"/>
  <c r="E15" i="66"/>
  <c r="G15" i="66" s="1"/>
  <c r="E22" i="60"/>
  <c r="G22" i="60" s="1"/>
  <c r="E23" i="60"/>
  <c r="G23" i="60" s="1"/>
  <c r="E25" i="60"/>
  <c r="G25" i="60" s="1"/>
  <c r="AA15" i="5"/>
  <c r="E137" i="66"/>
  <c r="G137" i="66" s="1"/>
  <c r="AA137" i="5"/>
  <c r="E277" i="60"/>
  <c r="G277" i="60" s="1"/>
  <c r="E378" i="49"/>
  <c r="G378" i="49" s="1"/>
  <c r="E375" i="49"/>
  <c r="G375" i="49" s="1"/>
  <c r="E398" i="60"/>
  <c r="G398" i="60" s="1"/>
  <c r="AA199" i="5"/>
  <c r="E377" i="49"/>
  <c r="G377" i="49" s="1"/>
  <c r="E379" i="49"/>
  <c r="G379" i="49" s="1"/>
  <c r="E399" i="60"/>
  <c r="G399" i="60" s="1"/>
  <c r="E199" i="66"/>
  <c r="G199" i="66" s="1"/>
  <c r="E376" i="49"/>
  <c r="G376" i="49" s="1"/>
  <c r="E400" i="60"/>
  <c r="G400" i="60" s="1"/>
  <c r="E747" i="60"/>
  <c r="G747" i="60" s="1"/>
  <c r="E334" i="66"/>
  <c r="G334" i="66" s="1"/>
  <c r="E707" i="49"/>
  <c r="G707" i="49" s="1"/>
  <c r="E748" i="60"/>
  <c r="G748" i="60" s="1"/>
  <c r="AA334" i="5"/>
  <c r="AA335" i="5"/>
  <c r="E709" i="49"/>
  <c r="G709" i="49" s="1"/>
  <c r="I244" i="63"/>
  <c r="E710" i="49"/>
  <c r="G710" i="49" s="1"/>
  <c r="E335" i="66"/>
  <c r="G335" i="66" s="1"/>
  <c r="E708" i="49"/>
  <c r="G708" i="49" s="1"/>
  <c r="E697" i="49"/>
  <c r="G697" i="49" s="1"/>
  <c r="E327" i="66"/>
  <c r="G327" i="66" s="1"/>
  <c r="E723" i="60"/>
  <c r="G723" i="60" s="1"/>
  <c r="E696" i="49"/>
  <c r="G696" i="49" s="1"/>
  <c r="M49" i="5"/>
  <c r="T35" i="5" s="1"/>
  <c r="AA327" i="5"/>
  <c r="M50" i="5"/>
  <c r="E722" i="60"/>
  <c r="G722" i="60" s="1"/>
  <c r="E721" i="60"/>
  <c r="G721" i="60" s="1"/>
  <c r="AA177" i="5"/>
  <c r="E177" i="66"/>
  <c r="G177" i="66" s="1"/>
  <c r="AA271" i="5"/>
  <c r="E271" i="66"/>
  <c r="G271" i="66" s="1"/>
  <c r="E588" i="60"/>
  <c r="G588" i="60" s="1"/>
  <c r="M41" i="5"/>
  <c r="M40" i="5"/>
  <c r="T38" i="5" s="1"/>
  <c r="E587" i="60"/>
  <c r="G587" i="60" s="1"/>
  <c r="E581" i="49"/>
  <c r="G581" i="49" s="1"/>
  <c r="AA286" i="5"/>
  <c r="E648" i="60"/>
  <c r="G648" i="60" s="1"/>
  <c r="I959" i="63"/>
  <c r="E286" i="66"/>
  <c r="G286" i="66" s="1"/>
  <c r="E609" i="49"/>
  <c r="G609" i="49" s="1"/>
  <c r="E84" i="60"/>
  <c r="E35" i="66"/>
  <c r="G35" i="66" s="1"/>
  <c r="E85" i="60"/>
  <c r="G85" i="60" s="1"/>
  <c r="I103" i="63"/>
  <c r="E88" i="49"/>
  <c r="G88" i="49" s="1"/>
  <c r="AA35" i="5"/>
  <c r="AA31" i="5"/>
  <c r="E76" i="60"/>
  <c r="G76" i="60" s="1"/>
  <c r="E78" i="60"/>
  <c r="G78" i="60" s="1"/>
  <c r="E77" i="60"/>
  <c r="G77" i="60" s="1"/>
  <c r="E75" i="60"/>
  <c r="G75" i="60" s="1"/>
  <c r="E31" i="66"/>
  <c r="G31" i="66" s="1"/>
  <c r="M6" i="5"/>
  <c r="AA149" i="5"/>
  <c r="E149" i="66"/>
  <c r="G149" i="66" s="1"/>
  <c r="E308" i="60"/>
  <c r="G308" i="60" s="1"/>
  <c r="E307" i="60"/>
  <c r="G307" i="60" s="1"/>
  <c r="AA11" i="5"/>
  <c r="E19" i="49"/>
  <c r="G19" i="49" s="1"/>
  <c r="E11" i="66"/>
  <c r="G11" i="66" s="1"/>
  <c r="E18" i="49"/>
  <c r="G18" i="49" s="1"/>
  <c r="E653" i="49"/>
  <c r="G653" i="49" s="1"/>
  <c r="AA298" i="5"/>
  <c r="E298" i="66"/>
  <c r="G298" i="66" s="1"/>
  <c r="L46" i="5"/>
  <c r="E654" i="49"/>
  <c r="G654" i="49" s="1"/>
  <c r="I48" i="63"/>
  <c r="I44" i="63"/>
  <c r="E657" i="49"/>
  <c r="G657" i="49" s="1"/>
  <c r="E655" i="49"/>
  <c r="G655" i="49" s="1"/>
  <c r="E656" i="49"/>
  <c r="G656" i="49" s="1"/>
  <c r="L45" i="5"/>
  <c r="S40" i="5" s="1"/>
  <c r="E221" i="66"/>
  <c r="G221" i="66" s="1"/>
  <c r="E468" i="60"/>
  <c r="G468" i="60" s="1"/>
  <c r="AA221" i="5"/>
  <c r="E467" i="60"/>
  <c r="G467" i="60" s="1"/>
  <c r="N32" i="5"/>
  <c r="AA41" i="5"/>
  <c r="E41" i="66"/>
  <c r="G41" i="66" s="1"/>
  <c r="E92" i="60"/>
  <c r="G92" i="60" s="1"/>
  <c r="E91" i="60"/>
  <c r="G91" i="60" s="1"/>
  <c r="M16" i="5"/>
  <c r="AA104" i="5"/>
  <c r="E104" i="66"/>
  <c r="G104" i="66" s="1"/>
  <c r="E211" i="60"/>
  <c r="G211" i="60" s="1"/>
  <c r="E209" i="60"/>
  <c r="G209" i="60" s="1"/>
  <c r="E210" i="60"/>
  <c r="G210" i="60" s="1"/>
  <c r="E229" i="49"/>
  <c r="G229" i="49" s="1"/>
  <c r="M14" i="5"/>
  <c r="T34" i="5" s="1"/>
  <c r="E107" i="66"/>
  <c r="G107" i="66" s="1"/>
  <c r="AA107" i="5"/>
  <c r="E218" i="60"/>
  <c r="G218" i="60" s="1"/>
  <c r="E217" i="60"/>
  <c r="G217" i="60" s="1"/>
  <c r="E556" i="49"/>
  <c r="G556" i="49" s="1"/>
  <c r="E260" i="66"/>
  <c r="G260" i="66" s="1"/>
  <c r="E555" i="49"/>
  <c r="G555" i="49" s="1"/>
  <c r="E566" i="60"/>
  <c r="G566" i="60" s="1"/>
  <c r="E567" i="60"/>
  <c r="G567" i="60" s="1"/>
  <c r="E563" i="60"/>
  <c r="G563" i="60" s="1"/>
  <c r="E568" i="60"/>
  <c r="G568" i="60" s="1"/>
  <c r="E564" i="60"/>
  <c r="G564" i="60" s="1"/>
  <c r="M38" i="5"/>
  <c r="AA260" i="5"/>
  <c r="E565" i="60"/>
  <c r="G565" i="60" s="1"/>
  <c r="E328" i="60"/>
  <c r="G328" i="60" s="1"/>
  <c r="E155" i="66"/>
  <c r="G155" i="66" s="1"/>
  <c r="AA155" i="5"/>
  <c r="E329" i="60"/>
  <c r="G329" i="60" s="1"/>
  <c r="E330" i="60"/>
  <c r="G330" i="60" s="1"/>
  <c r="E327" i="60"/>
  <c r="G327" i="60" s="1"/>
  <c r="E332" i="60"/>
  <c r="G332" i="60" s="1"/>
  <c r="E331" i="60"/>
  <c r="G331" i="60" s="1"/>
  <c r="E57" i="49"/>
  <c r="G57" i="49" s="1"/>
  <c r="E54" i="60"/>
  <c r="G54" i="60" s="1"/>
  <c r="E24" i="66"/>
  <c r="G24" i="66" s="1"/>
  <c r="AA24" i="5"/>
  <c r="E53" i="60"/>
  <c r="G53" i="60" s="1"/>
  <c r="E56" i="49"/>
  <c r="G56" i="49" s="1"/>
  <c r="M5" i="5"/>
  <c r="E349" i="60"/>
  <c r="G349" i="60" s="1"/>
  <c r="E348" i="60"/>
  <c r="G348" i="60" s="1"/>
  <c r="E328" i="49"/>
  <c r="G328" i="49" s="1"/>
  <c r="E180" i="66"/>
  <c r="G180" i="66" s="1"/>
  <c r="AA180" i="5"/>
  <c r="E550" i="49"/>
  <c r="G550" i="49" s="1"/>
  <c r="E548" i="60"/>
  <c r="G548" i="60" s="1"/>
  <c r="E552" i="49"/>
  <c r="G552" i="49" s="1"/>
  <c r="E255" i="66"/>
  <c r="G255" i="66" s="1"/>
  <c r="AA255" i="5"/>
  <c r="E549" i="60"/>
  <c r="G549" i="60" s="1"/>
  <c r="E550" i="60"/>
  <c r="G550" i="60" s="1"/>
  <c r="I592" i="63"/>
  <c r="E551" i="49"/>
  <c r="G551" i="49" s="1"/>
  <c r="I478" i="63"/>
  <c r="AA173" i="5"/>
  <c r="E173" i="66"/>
  <c r="G173" i="66" s="1"/>
  <c r="E345" i="60"/>
  <c r="G345" i="60" s="1"/>
  <c r="E312" i="49"/>
  <c r="G312" i="49" s="1"/>
  <c r="E313" i="49"/>
  <c r="G313" i="49" s="1"/>
  <c r="E671" i="49"/>
  <c r="G671" i="49" s="1"/>
  <c r="E316" i="66"/>
  <c r="G316" i="66" s="1"/>
  <c r="AA316" i="5"/>
  <c r="E670" i="49"/>
  <c r="G670" i="49" s="1"/>
  <c r="E303" i="66"/>
  <c r="G303" i="66" s="1"/>
  <c r="AA303" i="5"/>
  <c r="N46" i="5"/>
  <c r="N45" i="5"/>
  <c r="U40" i="5" s="1"/>
  <c r="E663" i="49"/>
  <c r="G663" i="49" s="1"/>
  <c r="E39" i="66"/>
  <c r="G39" i="66" s="1"/>
  <c r="I105" i="63"/>
  <c r="E91" i="49"/>
  <c r="G91" i="49" s="1"/>
  <c r="E89" i="60"/>
  <c r="G89" i="60" s="1"/>
  <c r="AA39" i="5"/>
  <c r="E90" i="49"/>
  <c r="G90" i="49" s="1"/>
  <c r="E284" i="60"/>
  <c r="G284" i="60" s="1"/>
  <c r="E281" i="60"/>
  <c r="G281" i="60" s="1"/>
  <c r="E282" i="60"/>
  <c r="G282" i="60" s="1"/>
  <c r="E280" i="60"/>
  <c r="G280" i="60" s="1"/>
  <c r="E283" i="60"/>
  <c r="G283" i="60" s="1"/>
  <c r="L22" i="5"/>
  <c r="E285" i="60"/>
  <c r="G285" i="60" s="1"/>
  <c r="E139" i="66"/>
  <c r="G139" i="66" s="1"/>
  <c r="E286" i="60"/>
  <c r="G286" i="60" s="1"/>
  <c r="AA139" i="5"/>
  <c r="I376" i="63"/>
  <c r="E234" i="60"/>
  <c r="G234" i="60" s="1"/>
  <c r="AA114" i="5"/>
  <c r="E246" i="49"/>
  <c r="G246" i="49" s="1"/>
  <c r="E114" i="66"/>
  <c r="G114" i="66" s="1"/>
  <c r="E245" i="49"/>
  <c r="G245" i="49" s="1"/>
  <c r="E183" i="66"/>
  <c r="G183" i="66" s="1"/>
  <c r="M29" i="5"/>
  <c r="E332" i="49"/>
  <c r="G332" i="49" s="1"/>
  <c r="AA183" i="5"/>
  <c r="E354" i="60"/>
  <c r="G354" i="60" s="1"/>
  <c r="M28" i="5"/>
  <c r="T39" i="5" s="1"/>
  <c r="E675" i="49"/>
  <c r="G675" i="49" s="1"/>
  <c r="AA319" i="5"/>
  <c r="E674" i="49"/>
  <c r="G674" i="49" s="1"/>
  <c r="E319" i="66"/>
  <c r="G319" i="66" s="1"/>
  <c r="E673" i="49"/>
  <c r="G673" i="49" s="1"/>
  <c r="N48" i="5"/>
  <c r="E790" i="49"/>
  <c r="G790" i="49" s="1"/>
  <c r="E788" i="49"/>
  <c r="G788" i="49" s="1"/>
  <c r="I435" i="63"/>
  <c r="E836" i="60"/>
  <c r="G836" i="60" s="1"/>
  <c r="N56" i="5"/>
  <c r="AA371" i="5"/>
  <c r="E371" i="66"/>
  <c r="G371" i="66" s="1"/>
  <c r="E789" i="49"/>
  <c r="G789" i="49" s="1"/>
  <c r="E136" i="49"/>
  <c r="G136" i="49" s="1"/>
  <c r="E62" i="66"/>
  <c r="G62" i="66" s="1"/>
  <c r="E135" i="60"/>
  <c r="G135" i="60" s="1"/>
  <c r="E136" i="60"/>
  <c r="G136" i="60" s="1"/>
  <c r="I56" i="63"/>
  <c r="AA62" i="5"/>
  <c r="E137" i="49"/>
  <c r="G137" i="49" s="1"/>
  <c r="M10" i="5"/>
  <c r="AA338" i="5"/>
  <c r="E716" i="49"/>
  <c r="G716" i="49" s="1"/>
  <c r="E753" i="60"/>
  <c r="G753" i="60" s="1"/>
  <c r="E755" i="60"/>
  <c r="G755" i="60" s="1"/>
  <c r="E338" i="66"/>
  <c r="G338" i="66" s="1"/>
  <c r="E754" i="60"/>
  <c r="G754" i="60" s="1"/>
  <c r="E756" i="60"/>
  <c r="G756" i="60" s="1"/>
  <c r="E737" i="49"/>
  <c r="G737" i="49" s="1"/>
  <c r="E730" i="49"/>
  <c r="G730" i="49" s="1"/>
  <c r="I295" i="63"/>
  <c r="AA350" i="5"/>
  <c r="E731" i="49"/>
  <c r="G731" i="49" s="1"/>
  <c r="E734" i="49"/>
  <c r="G734" i="49" s="1"/>
  <c r="E350" i="66"/>
  <c r="G350" i="66" s="1"/>
  <c r="E733" i="49"/>
  <c r="G733" i="49" s="1"/>
  <c r="E735" i="49"/>
  <c r="G735" i="49" s="1"/>
  <c r="I300" i="63"/>
  <c r="E732" i="49"/>
  <c r="G732" i="49" s="1"/>
  <c r="E736" i="49"/>
  <c r="G736" i="49" s="1"/>
  <c r="E452" i="49"/>
  <c r="G452" i="49" s="1"/>
  <c r="E453" i="60"/>
  <c r="G453" i="60" s="1"/>
  <c r="E455" i="49"/>
  <c r="G455" i="49" s="1"/>
  <c r="E452" i="60"/>
  <c r="G452" i="60" s="1"/>
  <c r="I706" i="63"/>
  <c r="E453" i="49"/>
  <c r="G453" i="49" s="1"/>
  <c r="E451" i="60"/>
  <c r="G451" i="60" s="1"/>
  <c r="E454" i="49"/>
  <c r="G454" i="49" s="1"/>
  <c r="E456" i="49"/>
  <c r="G456" i="49" s="1"/>
  <c r="AA214" i="5"/>
  <c r="E214" i="66"/>
  <c r="G214" i="66" s="1"/>
  <c r="AA264" i="5"/>
  <c r="E563" i="49"/>
  <c r="G563" i="49" s="1"/>
  <c r="E264" i="66"/>
  <c r="G264" i="66" s="1"/>
  <c r="M39" i="5"/>
  <c r="E576" i="60"/>
  <c r="G576" i="60" s="1"/>
  <c r="E564" i="49"/>
  <c r="G564" i="49" s="1"/>
  <c r="E774" i="60"/>
  <c r="G774" i="60" s="1"/>
  <c r="E775" i="60"/>
  <c r="G775" i="60" s="1"/>
  <c r="E724" i="49"/>
  <c r="G724" i="49" s="1"/>
  <c r="E779" i="60"/>
  <c r="G779" i="60" s="1"/>
  <c r="AA346" i="5"/>
  <c r="E346" i="66"/>
  <c r="G346" i="66" s="1"/>
  <c r="E776" i="60"/>
  <c r="G776" i="60" s="1"/>
  <c r="E778" i="60"/>
  <c r="G778" i="60" s="1"/>
  <c r="I287" i="63"/>
  <c r="E777" i="60"/>
  <c r="G777" i="60" s="1"/>
  <c r="E534" i="49"/>
  <c r="G534" i="49" s="1"/>
  <c r="E532" i="60"/>
  <c r="G532" i="60" s="1"/>
  <c r="E249" i="66"/>
  <c r="G249" i="66" s="1"/>
  <c r="AA249" i="5"/>
  <c r="E531" i="60"/>
  <c r="G531" i="60" s="1"/>
  <c r="E533" i="60"/>
  <c r="G533" i="60" s="1"/>
  <c r="AA321" i="5"/>
  <c r="E321" i="66"/>
  <c r="G321" i="66" s="1"/>
  <c r="E684" i="49"/>
  <c r="G684" i="49" s="1"/>
  <c r="E313" i="66"/>
  <c r="G313" i="66" s="1"/>
  <c r="AA313" i="5"/>
  <c r="E261" i="49"/>
  <c r="G261" i="49" s="1"/>
  <c r="E249" i="60"/>
  <c r="G249" i="60" s="1"/>
  <c r="E120" i="66"/>
  <c r="G120" i="66" s="1"/>
  <c r="E250" i="60"/>
  <c r="G250" i="60" s="1"/>
  <c r="AA120" i="5"/>
  <c r="E262" i="49"/>
  <c r="G262" i="49" s="1"/>
  <c r="AA33" i="5"/>
  <c r="E33" i="66"/>
  <c r="G33" i="66" s="1"/>
  <c r="N6" i="5"/>
  <c r="E78" i="49"/>
  <c r="G78" i="49" s="1"/>
  <c r="E83" i="60"/>
  <c r="G83" i="60" s="1"/>
  <c r="E79" i="49"/>
  <c r="G79" i="49" s="1"/>
  <c r="E77" i="49"/>
  <c r="E311" i="49"/>
  <c r="G311" i="49" s="1"/>
  <c r="AA172" i="5"/>
  <c r="E172" i="66"/>
  <c r="G172" i="66" s="1"/>
  <c r="N26" i="5"/>
  <c r="AA280" i="5"/>
  <c r="E620" i="60"/>
  <c r="G620" i="60" s="1"/>
  <c r="E280" i="66"/>
  <c r="G280" i="66" s="1"/>
  <c r="E11" i="49"/>
  <c r="G11" i="49" s="1"/>
  <c r="E9" i="60"/>
  <c r="G9" i="60" s="1"/>
  <c r="E8" i="60"/>
  <c r="G8" i="60" s="1"/>
  <c r="E7" i="66"/>
  <c r="G7" i="66" s="1"/>
  <c r="E12" i="49"/>
  <c r="G12" i="49" s="1"/>
  <c r="AA7" i="5"/>
  <c r="E168" i="66"/>
  <c r="G168" i="66" s="1"/>
  <c r="AA168" i="5"/>
  <c r="E140" i="49"/>
  <c r="G140" i="49" s="1"/>
  <c r="E141" i="49"/>
  <c r="G141" i="49" s="1"/>
  <c r="E139" i="60"/>
  <c r="G139" i="60" s="1"/>
  <c r="AA64" i="5"/>
  <c r="E64" i="66"/>
  <c r="G64" i="66" s="1"/>
  <c r="E138" i="60"/>
  <c r="G138" i="60" s="1"/>
  <c r="AA70" i="5"/>
  <c r="E70" i="66"/>
  <c r="G70" i="66" s="1"/>
  <c r="E166" i="66"/>
  <c r="G166" i="66" s="1"/>
  <c r="AA166" i="5"/>
  <c r="L26" i="5"/>
  <c r="E557" i="60"/>
  <c r="G557" i="60" s="1"/>
  <c r="AA258" i="5"/>
  <c r="E559" i="60"/>
  <c r="G559" i="60" s="1"/>
  <c r="E558" i="60"/>
  <c r="G558" i="60" s="1"/>
  <c r="E258" i="66"/>
  <c r="G258" i="66" s="1"/>
  <c r="N37" i="5"/>
  <c r="E44" i="49"/>
  <c r="G44" i="49" s="1"/>
  <c r="E42" i="60"/>
  <c r="G42" i="60" s="1"/>
  <c r="E44" i="60"/>
  <c r="G44" i="60" s="1"/>
  <c r="E45" i="60"/>
  <c r="G45" i="60" s="1"/>
  <c r="E46" i="49"/>
  <c r="G46" i="49" s="1"/>
  <c r="E47" i="49"/>
  <c r="G47" i="49" s="1"/>
  <c r="E43" i="60"/>
  <c r="G43" i="60" s="1"/>
  <c r="E20" i="66"/>
  <c r="G20" i="66" s="1"/>
  <c r="E45" i="49"/>
  <c r="G45" i="49" s="1"/>
  <c r="AA20" i="5"/>
  <c r="E292" i="60"/>
  <c r="G292" i="60" s="1"/>
  <c r="E289" i="60"/>
  <c r="G289" i="60" s="1"/>
  <c r="E293" i="60"/>
  <c r="G293" i="60" s="1"/>
  <c r="E140" i="66"/>
  <c r="G140" i="66" s="1"/>
  <c r="E287" i="60"/>
  <c r="G287" i="60" s="1"/>
  <c r="E288" i="60"/>
  <c r="G288" i="60" s="1"/>
  <c r="E291" i="60"/>
  <c r="G291" i="60" s="1"/>
  <c r="AA140" i="5"/>
  <c r="E290" i="60"/>
  <c r="G290" i="60" s="1"/>
  <c r="E556" i="60"/>
  <c r="G556" i="60" s="1"/>
  <c r="E257" i="66"/>
  <c r="G257" i="66" s="1"/>
  <c r="E554" i="60"/>
  <c r="G554" i="60" s="1"/>
  <c r="E555" i="60"/>
  <c r="G555" i="60" s="1"/>
  <c r="AA257" i="5"/>
  <c r="AA127" i="5"/>
  <c r="E258" i="60"/>
  <c r="G258" i="60" s="1"/>
  <c r="E259" i="60"/>
  <c r="G259" i="60" s="1"/>
  <c r="E275" i="49"/>
  <c r="G275" i="49" s="1"/>
  <c r="E274" i="49"/>
  <c r="G274" i="49" s="1"/>
  <c r="E127" i="66"/>
  <c r="G127" i="66" s="1"/>
  <c r="N19" i="5"/>
  <c r="E260" i="60"/>
  <c r="G260" i="60" s="1"/>
  <c r="E337" i="66"/>
  <c r="G337" i="66" s="1"/>
  <c r="E715" i="49"/>
  <c r="G715" i="49" s="1"/>
  <c r="E752" i="60"/>
  <c r="G752" i="60" s="1"/>
  <c r="E713" i="49"/>
  <c r="G713" i="49" s="1"/>
  <c r="E714" i="49"/>
  <c r="G714" i="49" s="1"/>
  <c r="AA337" i="5"/>
  <c r="E751" i="60"/>
  <c r="G751" i="60" s="1"/>
  <c r="AA152" i="5"/>
  <c r="E318" i="60"/>
  <c r="G318" i="60" s="1"/>
  <c r="E316" i="60"/>
  <c r="G316" i="60" s="1"/>
  <c r="E317" i="60"/>
  <c r="G317" i="60" s="1"/>
  <c r="E152" i="66"/>
  <c r="G152" i="66" s="1"/>
  <c r="E315" i="60"/>
  <c r="G315" i="60" s="1"/>
  <c r="AA161" i="5"/>
  <c r="E292" i="49"/>
  <c r="G292" i="49" s="1"/>
  <c r="E291" i="49"/>
  <c r="G291" i="49" s="1"/>
  <c r="E161" i="66"/>
  <c r="G161" i="66" s="1"/>
  <c r="AA191" i="5"/>
  <c r="E191" i="66"/>
  <c r="G191" i="66" s="1"/>
  <c r="E353" i="49"/>
  <c r="G353" i="49" s="1"/>
  <c r="E371" i="60"/>
  <c r="G371" i="60" s="1"/>
  <c r="E372" i="60"/>
  <c r="G372" i="60" s="1"/>
  <c r="I529" i="63"/>
  <c r="E314" i="66"/>
  <c r="G314" i="66" s="1"/>
  <c r="AA314" i="5"/>
  <c r="E95" i="49"/>
  <c r="G95" i="49" s="1"/>
  <c r="AA46" i="5"/>
  <c r="E46" i="66"/>
  <c r="G46" i="66" s="1"/>
  <c r="E668" i="49"/>
  <c r="G668" i="49" s="1"/>
  <c r="AA311" i="5"/>
  <c r="E311" i="66"/>
  <c r="G311" i="66" s="1"/>
  <c r="N47" i="5"/>
  <c r="E330" i="66"/>
  <c r="G330" i="66" s="1"/>
  <c r="E732" i="60"/>
  <c r="G732" i="60" s="1"/>
  <c r="AA330" i="5"/>
  <c r="E731" i="60"/>
  <c r="G731" i="60" s="1"/>
  <c r="E492" i="49"/>
  <c r="G492" i="49" s="1"/>
  <c r="E490" i="49"/>
  <c r="G490" i="49" s="1"/>
  <c r="E486" i="60"/>
  <c r="G486" i="60" s="1"/>
  <c r="E489" i="49"/>
  <c r="G489" i="49" s="1"/>
  <c r="E227" i="66"/>
  <c r="G227" i="66" s="1"/>
  <c r="E488" i="49"/>
  <c r="G488" i="49" s="1"/>
  <c r="E491" i="49"/>
  <c r="G491" i="49" s="1"/>
  <c r="AA227" i="5"/>
  <c r="N33" i="5"/>
  <c r="E321" i="49"/>
  <c r="G321" i="49" s="1"/>
  <c r="E322" i="49"/>
  <c r="G322" i="49" s="1"/>
  <c r="I492" i="63"/>
  <c r="E320" i="49"/>
  <c r="G320" i="49" s="1"/>
  <c r="E323" i="49"/>
  <c r="G323" i="49" s="1"/>
  <c r="E325" i="49"/>
  <c r="G325" i="49" s="1"/>
  <c r="I493" i="63"/>
  <c r="I494" i="63"/>
  <c r="E327" i="49"/>
  <c r="G327" i="49" s="1"/>
  <c r="AA179" i="5"/>
  <c r="E324" i="49"/>
  <c r="G324" i="49" s="1"/>
  <c r="E179" i="66"/>
  <c r="G179" i="66" s="1"/>
  <c r="I496" i="63"/>
  <c r="E326" i="49"/>
  <c r="G326" i="49" s="1"/>
  <c r="E471" i="49"/>
  <c r="G471" i="49" s="1"/>
  <c r="E220" i="66"/>
  <c r="G220" i="66" s="1"/>
  <c r="E465" i="60"/>
  <c r="G465" i="60" s="1"/>
  <c r="AA220" i="5"/>
  <c r="E464" i="60"/>
  <c r="G464" i="60" s="1"/>
  <c r="E466" i="60"/>
  <c r="G466" i="60" s="1"/>
  <c r="E470" i="49"/>
  <c r="G470" i="49" s="1"/>
  <c r="E787" i="60"/>
  <c r="G787" i="60" s="1"/>
  <c r="E791" i="60"/>
  <c r="G791" i="60" s="1"/>
  <c r="L54" i="5"/>
  <c r="E786" i="60"/>
  <c r="G786" i="60" s="1"/>
  <c r="E740" i="49"/>
  <c r="G740" i="49" s="1"/>
  <c r="E792" i="60"/>
  <c r="G792" i="60" s="1"/>
  <c r="E789" i="60"/>
  <c r="G789" i="60" s="1"/>
  <c r="E353" i="66"/>
  <c r="G353" i="66" s="1"/>
  <c r="E788" i="60"/>
  <c r="G788" i="60" s="1"/>
  <c r="E790" i="60"/>
  <c r="G790" i="60" s="1"/>
  <c r="AA353" i="5"/>
  <c r="L53" i="5"/>
  <c r="S41" i="5" s="1"/>
  <c r="E340" i="66"/>
  <c r="G340" i="66" s="1"/>
  <c r="E760" i="60"/>
  <c r="G760" i="60" s="1"/>
  <c r="E719" i="49"/>
  <c r="G719" i="49" s="1"/>
  <c r="I271" i="63"/>
  <c r="E761" i="60"/>
  <c r="G761" i="60" s="1"/>
  <c r="AA340" i="5"/>
  <c r="M51" i="5"/>
  <c r="AA23" i="5"/>
  <c r="E54" i="49"/>
  <c r="G54" i="49" s="1"/>
  <c r="E48" i="60"/>
  <c r="G48" i="60" s="1"/>
  <c r="E50" i="60"/>
  <c r="G50" i="60" s="1"/>
  <c r="E23" i="66"/>
  <c r="G23" i="66" s="1"/>
  <c r="I63" i="63"/>
  <c r="E55" i="49"/>
  <c r="G55" i="49" s="1"/>
  <c r="E51" i="60"/>
  <c r="G51" i="60" s="1"/>
  <c r="E52" i="60"/>
  <c r="G52" i="60" s="1"/>
  <c r="E49" i="60"/>
  <c r="G49" i="60" s="1"/>
  <c r="E506" i="49"/>
  <c r="G506" i="49" s="1"/>
  <c r="E491" i="60"/>
  <c r="G491" i="60" s="1"/>
  <c r="E505" i="49"/>
  <c r="G505" i="49" s="1"/>
  <c r="E230" i="66"/>
  <c r="G230" i="66" s="1"/>
  <c r="AA230" i="5"/>
  <c r="I661" i="63"/>
  <c r="E439" i="60"/>
  <c r="G439" i="60" s="1"/>
  <c r="E207" i="66"/>
  <c r="G207" i="66" s="1"/>
  <c r="I662" i="63"/>
  <c r="E429" i="49"/>
  <c r="G429" i="49" s="1"/>
  <c r="E441" i="60"/>
  <c r="G441" i="60" s="1"/>
  <c r="E430" i="49"/>
  <c r="G430" i="49" s="1"/>
  <c r="E438" i="60"/>
  <c r="G438" i="60" s="1"/>
  <c r="AA207" i="5"/>
  <c r="E440" i="60"/>
  <c r="G440" i="60" s="1"/>
  <c r="AA196" i="5"/>
  <c r="E390" i="60"/>
  <c r="G390" i="60" s="1"/>
  <c r="E365" i="49"/>
  <c r="G365" i="49" s="1"/>
  <c r="E389" i="60"/>
  <c r="G389" i="60" s="1"/>
  <c r="E388" i="60"/>
  <c r="G388" i="60" s="1"/>
  <c r="E196" i="66"/>
  <c r="G196" i="66" s="1"/>
  <c r="E366" i="49"/>
  <c r="G366" i="49" s="1"/>
  <c r="E117" i="49"/>
  <c r="G117" i="49" s="1"/>
  <c r="E55" i="66"/>
  <c r="G55" i="66" s="1"/>
  <c r="I165" i="63"/>
  <c r="E118" i="60"/>
  <c r="G118" i="60" s="1"/>
  <c r="AA55" i="5"/>
  <c r="E117" i="60"/>
  <c r="G117" i="60" s="1"/>
  <c r="I155" i="63"/>
  <c r="E118" i="49"/>
  <c r="G118" i="49" s="1"/>
  <c r="N9" i="5"/>
  <c r="E119" i="60"/>
  <c r="G119" i="60" s="1"/>
  <c r="E649" i="49"/>
  <c r="G649" i="49" s="1"/>
  <c r="I1012" i="63"/>
  <c r="E647" i="49"/>
  <c r="G647" i="49" s="1"/>
  <c r="E648" i="49"/>
  <c r="G648" i="49" s="1"/>
  <c r="E643" i="49"/>
  <c r="G643" i="49" s="1"/>
  <c r="I1005" i="63"/>
  <c r="E645" i="49"/>
  <c r="G645" i="49" s="1"/>
  <c r="AA295" i="5"/>
  <c r="E640" i="49"/>
  <c r="G640" i="49" s="1"/>
  <c r="E295" i="66"/>
  <c r="G295" i="66" s="1"/>
  <c r="I1006" i="63"/>
  <c r="E641" i="49"/>
  <c r="G641" i="49" s="1"/>
  <c r="E644" i="49"/>
  <c r="G644" i="49" s="1"/>
  <c r="I1010" i="63"/>
  <c r="E642" i="49"/>
  <c r="G642" i="49" s="1"/>
  <c r="E646" i="49"/>
  <c r="G646" i="49" s="1"/>
  <c r="N25" i="5"/>
  <c r="E165" i="66"/>
  <c r="G165" i="66" s="1"/>
  <c r="AA165" i="5"/>
  <c r="N24" i="5"/>
  <c r="U43" i="5" s="1"/>
  <c r="E553" i="60"/>
  <c r="G553" i="60" s="1"/>
  <c r="AA256" i="5"/>
  <c r="E551" i="60"/>
  <c r="G551" i="60" s="1"/>
  <c r="E552" i="60"/>
  <c r="G552" i="60" s="1"/>
  <c r="E256" i="66"/>
  <c r="G256" i="66" s="1"/>
  <c r="E169" i="60"/>
  <c r="G169" i="60" s="1"/>
  <c r="I255" i="63"/>
  <c r="E176" i="49"/>
  <c r="G176" i="49" s="1"/>
  <c r="AA84" i="5"/>
  <c r="I256" i="63"/>
  <c r="E84" i="66"/>
  <c r="G84" i="66" s="1"/>
  <c r="E168" i="60"/>
  <c r="G168" i="60" s="1"/>
  <c r="E177" i="49"/>
  <c r="G177" i="49" s="1"/>
  <c r="E175" i="49"/>
  <c r="G175" i="49" s="1"/>
  <c r="E167" i="60"/>
  <c r="G167" i="60" s="1"/>
  <c r="E273" i="66"/>
  <c r="G273" i="66" s="1"/>
  <c r="E583" i="49"/>
  <c r="G583" i="49" s="1"/>
  <c r="E590" i="60"/>
  <c r="G590" i="60" s="1"/>
  <c r="AA273" i="5"/>
  <c r="E486" i="49"/>
  <c r="G486" i="49" s="1"/>
  <c r="M33" i="5"/>
  <c r="AA225" i="5"/>
  <c r="E484" i="49"/>
  <c r="G484" i="49" s="1"/>
  <c r="E483" i="60"/>
  <c r="G483" i="60" s="1"/>
  <c r="E484" i="60"/>
  <c r="G484" i="60" s="1"/>
  <c r="E485" i="49"/>
  <c r="G485" i="49" s="1"/>
  <c r="I759" i="63"/>
  <c r="E487" i="49"/>
  <c r="G487" i="49" s="1"/>
  <c r="E225" i="66"/>
  <c r="G225" i="66" s="1"/>
  <c r="I760" i="63"/>
  <c r="I763" i="63"/>
  <c r="E483" i="49"/>
  <c r="G483" i="49" s="1"/>
  <c r="AA272" i="5"/>
  <c r="E589" i="60"/>
  <c r="G589" i="60" s="1"/>
  <c r="I923" i="63"/>
  <c r="E582" i="49"/>
  <c r="G582" i="49" s="1"/>
  <c r="E272" i="66"/>
  <c r="G272" i="66" s="1"/>
  <c r="E605" i="49"/>
  <c r="G605" i="49" s="1"/>
  <c r="E603" i="49"/>
  <c r="G603" i="49" s="1"/>
  <c r="E628" i="60"/>
  <c r="G628" i="60" s="1"/>
  <c r="I954" i="63"/>
  <c r="AA282" i="5"/>
  <c r="E602" i="49"/>
  <c r="G602" i="49" s="1"/>
  <c r="E630" i="60"/>
  <c r="G630" i="60" s="1"/>
  <c r="E604" i="49"/>
  <c r="G604" i="49" s="1"/>
  <c r="E626" i="60"/>
  <c r="G626" i="60" s="1"/>
  <c r="I950" i="63"/>
  <c r="I951" i="63"/>
  <c r="E282" i="66"/>
  <c r="G282" i="66" s="1"/>
  <c r="E627" i="60"/>
  <c r="G627" i="60" s="1"/>
  <c r="E629" i="60"/>
  <c r="G629" i="60" s="1"/>
  <c r="N42" i="5"/>
  <c r="E262" i="66"/>
  <c r="G262" i="66" s="1"/>
  <c r="E570" i="60"/>
  <c r="G570" i="60" s="1"/>
  <c r="E559" i="49"/>
  <c r="G559" i="49" s="1"/>
  <c r="AA262" i="5"/>
  <c r="E571" i="60"/>
  <c r="G571" i="60" s="1"/>
  <c r="E560" i="49"/>
  <c r="G560" i="49" s="1"/>
  <c r="E572" i="60"/>
  <c r="G572" i="60" s="1"/>
  <c r="I966" i="63"/>
  <c r="I973" i="63"/>
  <c r="E561" i="49"/>
  <c r="G561" i="49" s="1"/>
  <c r="AA9" i="5"/>
  <c r="E16" i="49"/>
  <c r="G16" i="49" s="1"/>
  <c r="I17" i="63"/>
  <c r="E14" i="49"/>
  <c r="G14" i="49" s="1"/>
  <c r="E9" i="66"/>
  <c r="G9" i="66" s="1"/>
  <c r="E15" i="49"/>
  <c r="G15" i="49" s="1"/>
  <c r="AA29" i="5"/>
  <c r="E74" i="60"/>
  <c r="G74" i="60" s="1"/>
  <c r="E70" i="60"/>
  <c r="G70" i="60" s="1"/>
  <c r="N5" i="5"/>
  <c r="E71" i="60"/>
  <c r="G71" i="60" s="1"/>
  <c r="E73" i="60"/>
  <c r="G73" i="60" s="1"/>
  <c r="E71" i="49"/>
  <c r="G71" i="49" s="1"/>
  <c r="E72" i="60"/>
  <c r="G72" i="60" s="1"/>
  <c r="E72" i="49"/>
  <c r="G72" i="49" s="1"/>
  <c r="E29" i="66"/>
  <c r="G29" i="66" s="1"/>
  <c r="E364" i="66"/>
  <c r="G364" i="66" s="1"/>
  <c r="N55" i="5"/>
  <c r="E830" i="60"/>
  <c r="G830" i="60" s="1"/>
  <c r="AA364" i="5"/>
  <c r="E98" i="49"/>
  <c r="G98" i="49" s="1"/>
  <c r="E99" i="60"/>
  <c r="G99" i="60" s="1"/>
  <c r="E96" i="49"/>
  <c r="G96" i="49" s="1"/>
  <c r="AA48" i="5"/>
  <c r="L9" i="5"/>
  <c r="E101" i="60"/>
  <c r="G101" i="60" s="1"/>
  <c r="E97" i="49"/>
  <c r="G97" i="49" s="1"/>
  <c r="E100" i="60"/>
  <c r="G100" i="60" s="1"/>
  <c r="E48" i="66"/>
  <c r="G48" i="66" s="1"/>
  <c r="E367" i="60"/>
  <c r="G367" i="60" s="1"/>
  <c r="E365" i="60"/>
  <c r="G365" i="60" s="1"/>
  <c r="E348" i="49"/>
  <c r="G348" i="49" s="1"/>
  <c r="AA189" i="5"/>
  <c r="I526" i="63"/>
  <c r="E366" i="60"/>
  <c r="G366" i="60" s="1"/>
  <c r="E349" i="49"/>
  <c r="G349" i="49" s="1"/>
  <c r="E189" i="66"/>
  <c r="G189" i="66" s="1"/>
  <c r="E662" i="49"/>
  <c r="G662" i="49" s="1"/>
  <c r="I87" i="63"/>
  <c r="AA302" i="5"/>
  <c r="E302" i="66"/>
  <c r="G302" i="66" s="1"/>
  <c r="E23" i="49"/>
  <c r="G23" i="49" s="1"/>
  <c r="AA12" i="5"/>
  <c r="E21" i="49"/>
  <c r="G21" i="49" s="1"/>
  <c r="E11" i="60"/>
  <c r="G11" i="60" s="1"/>
  <c r="E24" i="49"/>
  <c r="G24" i="49" s="1"/>
  <c r="E20" i="49"/>
  <c r="G20" i="49" s="1"/>
  <c r="E10" i="60"/>
  <c r="G10" i="60" s="1"/>
  <c r="I24" i="63"/>
  <c r="E12" i="60"/>
  <c r="G12" i="60" s="1"/>
  <c r="E12" i="66"/>
  <c r="G12" i="66" s="1"/>
  <c r="E22" i="49"/>
  <c r="G22" i="49" s="1"/>
  <c r="L4" i="5"/>
  <c r="E581" i="60"/>
  <c r="G581" i="60" s="1"/>
  <c r="I916" i="63"/>
  <c r="E583" i="60"/>
  <c r="G583" i="60" s="1"/>
  <c r="AA268" i="5"/>
  <c r="E577" i="49"/>
  <c r="G577" i="49" s="1"/>
  <c r="E582" i="60"/>
  <c r="G582" i="60" s="1"/>
  <c r="E268" i="66"/>
  <c r="G268" i="66" s="1"/>
  <c r="AA301" i="5"/>
  <c r="E301" i="66"/>
  <c r="G301" i="66" s="1"/>
  <c r="E660" i="49"/>
  <c r="G660" i="49" s="1"/>
  <c r="I86" i="63"/>
  <c r="E661" i="49"/>
  <c r="G661" i="49" s="1"/>
  <c r="E105" i="49"/>
  <c r="G105" i="49" s="1"/>
  <c r="E108" i="60"/>
  <c r="G108" i="60" s="1"/>
  <c r="E104" i="49"/>
  <c r="G104" i="49" s="1"/>
  <c r="E51" i="66"/>
  <c r="G51" i="66" s="1"/>
  <c r="AA51" i="5"/>
  <c r="E107" i="60"/>
  <c r="G107" i="60" s="1"/>
  <c r="E164" i="60"/>
  <c r="G164" i="60" s="1"/>
  <c r="E82" i="66"/>
  <c r="G82" i="66" s="1"/>
  <c r="I252" i="63"/>
  <c r="E163" i="60"/>
  <c r="G163" i="60" s="1"/>
  <c r="AA82" i="5"/>
  <c r="E171" i="49"/>
  <c r="G171" i="49" s="1"/>
  <c r="E172" i="49"/>
  <c r="G172" i="49" s="1"/>
  <c r="M12" i="5"/>
  <c r="E767" i="60"/>
  <c r="G767" i="60" s="1"/>
  <c r="E344" i="66"/>
  <c r="G344" i="66" s="1"/>
  <c r="AA344" i="5"/>
  <c r="E771" i="60"/>
  <c r="G771" i="60" s="1"/>
  <c r="E770" i="60"/>
  <c r="G770" i="60" s="1"/>
  <c r="N51" i="5"/>
  <c r="E769" i="60"/>
  <c r="G769" i="60" s="1"/>
  <c r="E768" i="60"/>
  <c r="G768" i="60" s="1"/>
  <c r="AA209" i="5"/>
  <c r="E433" i="49"/>
  <c r="G433" i="49" s="1"/>
  <c r="E434" i="49"/>
  <c r="G434" i="49" s="1"/>
  <c r="I669" i="63"/>
  <c r="E432" i="49"/>
  <c r="G432" i="49" s="1"/>
  <c r="E209" i="66"/>
  <c r="G209" i="66" s="1"/>
  <c r="E442" i="60"/>
  <c r="G442" i="60" s="1"/>
  <c r="E435" i="49"/>
  <c r="G435" i="49" s="1"/>
  <c r="E436" i="49"/>
  <c r="G436" i="49" s="1"/>
  <c r="L32" i="5"/>
  <c r="E443" i="60"/>
  <c r="G443" i="60" s="1"/>
  <c r="E88" i="60"/>
  <c r="G88" i="60" s="1"/>
  <c r="AA38" i="5"/>
  <c r="E38" i="66"/>
  <c r="G38" i="66" s="1"/>
  <c r="M7" i="5"/>
  <c r="T42" i="5" s="1"/>
  <c r="M8" i="5"/>
  <c r="E841" i="60"/>
  <c r="G841" i="60" s="1"/>
  <c r="AA375" i="5"/>
  <c r="E375" i="66"/>
  <c r="G375" i="66" s="1"/>
  <c r="E795" i="49"/>
  <c r="G795" i="49" s="1"/>
  <c r="M57" i="5"/>
  <c r="E835" i="60"/>
  <c r="G835" i="60" s="1"/>
  <c r="E782" i="49"/>
  <c r="G782" i="49" s="1"/>
  <c r="I423" i="63"/>
  <c r="E786" i="49"/>
  <c r="G786" i="49" s="1"/>
  <c r="E370" i="66"/>
  <c r="G370" i="66" s="1"/>
  <c r="E780" i="49"/>
  <c r="G780" i="49" s="1"/>
  <c r="E784" i="49"/>
  <c r="G784" i="49" s="1"/>
  <c r="I432" i="63"/>
  <c r="I433" i="63"/>
  <c r="E787" i="49"/>
  <c r="G787" i="49" s="1"/>
  <c r="E785" i="49"/>
  <c r="G785" i="49" s="1"/>
  <c r="I424" i="63"/>
  <c r="I416" i="63"/>
  <c r="AA370" i="5"/>
  <c r="E783" i="49"/>
  <c r="G783" i="49" s="1"/>
  <c r="E781" i="49"/>
  <c r="G781" i="49" s="1"/>
  <c r="E109" i="66"/>
  <c r="G109" i="66" s="1"/>
  <c r="E234" i="49"/>
  <c r="G234" i="49" s="1"/>
  <c r="AA109" i="5"/>
  <c r="E223" i="60"/>
  <c r="G223" i="60" s="1"/>
  <c r="E222" i="60"/>
  <c r="G222" i="60" s="1"/>
  <c r="E496" i="49"/>
  <c r="G496" i="49" s="1"/>
  <c r="E228" i="66"/>
  <c r="G228" i="66" s="1"/>
  <c r="E501" i="49"/>
  <c r="G501" i="49" s="1"/>
  <c r="E502" i="49"/>
  <c r="G502" i="49" s="1"/>
  <c r="E494" i="49"/>
  <c r="G494" i="49" s="1"/>
  <c r="E499" i="49"/>
  <c r="G499" i="49" s="1"/>
  <c r="I787" i="63"/>
  <c r="E493" i="49"/>
  <c r="G493" i="49" s="1"/>
  <c r="E498" i="49"/>
  <c r="G498" i="49" s="1"/>
  <c r="AA228" i="5"/>
  <c r="E500" i="49"/>
  <c r="G500" i="49" s="1"/>
  <c r="E497" i="49"/>
  <c r="G497" i="49" s="1"/>
  <c r="E495" i="49"/>
  <c r="G495" i="49" s="1"/>
  <c r="E487" i="60"/>
  <c r="G487" i="60" s="1"/>
  <c r="E342" i="49"/>
  <c r="G342" i="49" s="1"/>
  <c r="E340" i="49"/>
  <c r="G340" i="49" s="1"/>
  <c r="I519" i="63"/>
  <c r="I522" i="63"/>
  <c r="E341" i="49"/>
  <c r="G341" i="49" s="1"/>
  <c r="E344" i="49"/>
  <c r="G344" i="49" s="1"/>
  <c r="I517" i="63"/>
  <c r="E343" i="49"/>
  <c r="G343" i="49" s="1"/>
  <c r="E187" i="66"/>
  <c r="G187" i="66" s="1"/>
  <c r="AA187" i="5"/>
  <c r="E362" i="60"/>
  <c r="G362" i="60" s="1"/>
  <c r="E518" i="60"/>
  <c r="G518" i="60" s="1"/>
  <c r="E517" i="60"/>
  <c r="G517" i="60" s="1"/>
  <c r="AA244" i="5"/>
  <c r="E244" i="66"/>
  <c r="G244" i="66" s="1"/>
  <c r="AA34" i="5"/>
  <c r="I95" i="63"/>
  <c r="E81" i="49"/>
  <c r="G81" i="49" s="1"/>
  <c r="E80" i="49"/>
  <c r="G80" i="49" s="1"/>
  <c r="I261" i="63"/>
  <c r="E85" i="49"/>
  <c r="G85" i="49" s="1"/>
  <c r="E87" i="49"/>
  <c r="G87" i="49" s="1"/>
  <c r="I233" i="63"/>
  <c r="E84" i="49"/>
  <c r="G84" i="49" s="1"/>
  <c r="E34" i="66"/>
  <c r="G34" i="66" s="1"/>
  <c r="E86" i="49"/>
  <c r="G86" i="49" s="1"/>
  <c r="E82" i="49"/>
  <c r="G82" i="49" s="1"/>
  <c r="E83" i="49"/>
  <c r="G83" i="49" s="1"/>
  <c r="I102" i="63"/>
  <c r="E704" i="60"/>
  <c r="G704" i="60" s="1"/>
  <c r="E688" i="49"/>
  <c r="G688" i="49" s="1"/>
  <c r="AA323" i="5"/>
  <c r="E323" i="66"/>
  <c r="G323" i="66" s="1"/>
  <c r="E705" i="60"/>
  <c r="G705" i="60" s="1"/>
  <c r="E708" i="60"/>
  <c r="G708" i="60" s="1"/>
  <c r="L50" i="5"/>
  <c r="E689" i="49"/>
  <c r="G689" i="49" s="1"/>
  <c r="I166" i="63"/>
  <c r="L49" i="5"/>
  <c r="S35" i="5" s="1"/>
  <c r="E706" i="60"/>
  <c r="G706" i="60" s="1"/>
  <c r="E687" i="49"/>
  <c r="G687" i="49" s="1"/>
  <c r="E707" i="60"/>
  <c r="G707" i="60" s="1"/>
  <c r="I154" i="63"/>
  <c r="N53" i="5"/>
  <c r="U41" i="5" s="1"/>
  <c r="E821" i="60"/>
  <c r="G821" i="60" s="1"/>
  <c r="E824" i="60"/>
  <c r="G824" i="60" s="1"/>
  <c r="N54" i="5"/>
  <c r="E819" i="60"/>
  <c r="G819" i="60" s="1"/>
  <c r="E823" i="60"/>
  <c r="G823" i="60" s="1"/>
  <c r="E822" i="60"/>
  <c r="G822" i="60" s="1"/>
  <c r="E752" i="49"/>
  <c r="G752" i="49" s="1"/>
  <c r="AA358" i="5"/>
  <c r="E358" i="66"/>
  <c r="G358" i="66" s="1"/>
  <c r="E820" i="60"/>
  <c r="G820" i="60" s="1"/>
  <c r="E825" i="60"/>
  <c r="G825" i="60" s="1"/>
  <c r="E593" i="49"/>
  <c r="G593" i="49" s="1"/>
  <c r="E601" i="60"/>
  <c r="G601" i="60" s="1"/>
  <c r="E605" i="60"/>
  <c r="G605" i="60" s="1"/>
  <c r="E592" i="49"/>
  <c r="G592" i="49" s="1"/>
  <c r="E604" i="60"/>
  <c r="G604" i="60" s="1"/>
  <c r="E597" i="49"/>
  <c r="G597" i="49" s="1"/>
  <c r="E277" i="66"/>
  <c r="G277" i="66" s="1"/>
  <c r="I932" i="63"/>
  <c r="E607" i="60"/>
  <c r="G607" i="60" s="1"/>
  <c r="AA277" i="5"/>
  <c r="I933" i="63"/>
  <c r="E595" i="49"/>
  <c r="G595" i="49" s="1"/>
  <c r="E589" i="49"/>
  <c r="G589" i="49" s="1"/>
  <c r="I935" i="63"/>
  <c r="E591" i="49"/>
  <c r="G591" i="49" s="1"/>
  <c r="E596" i="49"/>
  <c r="G596" i="49" s="1"/>
  <c r="E603" i="60"/>
  <c r="G603" i="60" s="1"/>
  <c r="E602" i="60"/>
  <c r="G602" i="60" s="1"/>
  <c r="E590" i="49"/>
  <c r="G590" i="49" s="1"/>
  <c r="E606" i="60"/>
  <c r="G606" i="60" s="1"/>
  <c r="I936" i="63"/>
  <c r="E594" i="49"/>
  <c r="G594" i="49" s="1"/>
  <c r="E588" i="49"/>
  <c r="G588" i="49" s="1"/>
  <c r="E767" i="49"/>
  <c r="G767" i="49" s="1"/>
  <c r="E762" i="49"/>
  <c r="G762" i="49" s="1"/>
  <c r="E768" i="49"/>
  <c r="G768" i="49" s="1"/>
  <c r="E765" i="49"/>
  <c r="G765" i="49" s="1"/>
  <c r="E761" i="49"/>
  <c r="G761" i="49" s="1"/>
  <c r="E769" i="49"/>
  <c r="G769" i="49" s="1"/>
  <c r="E766" i="49"/>
  <c r="G766" i="49" s="1"/>
  <c r="I388" i="63"/>
  <c r="I372" i="63"/>
  <c r="E833" i="60"/>
  <c r="G833" i="60" s="1"/>
  <c r="E764" i="49"/>
  <c r="G764" i="49" s="1"/>
  <c r="I371" i="63"/>
  <c r="I368" i="63"/>
  <c r="E368" i="66"/>
  <c r="G368" i="66" s="1"/>
  <c r="I367" i="63"/>
  <c r="E763" i="49"/>
  <c r="G763" i="49" s="1"/>
  <c r="AA368" i="5"/>
  <c r="E829" i="60"/>
  <c r="G829" i="60" s="1"/>
  <c r="E756" i="49"/>
  <c r="G756" i="49" s="1"/>
  <c r="E363" i="66"/>
  <c r="G363" i="66" s="1"/>
  <c r="AA363" i="5"/>
  <c r="I354" i="63"/>
  <c r="I228" i="63"/>
  <c r="E155" i="49"/>
  <c r="G155" i="49" s="1"/>
  <c r="E71" i="66"/>
  <c r="G71" i="66" s="1"/>
  <c r="E157" i="49"/>
  <c r="G157" i="49" s="1"/>
  <c r="AA71" i="5"/>
  <c r="E156" i="49"/>
  <c r="G156" i="49" s="1"/>
  <c r="N10" i="5"/>
  <c r="I232" i="63"/>
  <c r="E808" i="49"/>
  <c r="G808" i="49" s="1"/>
  <c r="E382" i="66"/>
  <c r="G382" i="66" s="1"/>
  <c r="E806" i="49"/>
  <c r="G806" i="49" s="1"/>
  <c r="I533" i="63"/>
  <c r="E805" i="49"/>
  <c r="G805" i="49" s="1"/>
  <c r="E804" i="49"/>
  <c r="G804" i="49" s="1"/>
  <c r="I550" i="63"/>
  <c r="AA382" i="5"/>
  <c r="E810" i="49"/>
  <c r="G810" i="49" s="1"/>
  <c r="I524" i="63"/>
  <c r="E811" i="49"/>
  <c r="G811" i="49" s="1"/>
  <c r="E809" i="49"/>
  <c r="G809" i="49" s="1"/>
  <c r="I532" i="63"/>
  <c r="E807" i="49"/>
  <c r="G807" i="49" s="1"/>
  <c r="AA203" i="5"/>
  <c r="E423" i="60"/>
  <c r="G423" i="60" s="1"/>
  <c r="E400" i="49"/>
  <c r="G400" i="49" s="1"/>
  <c r="I602" i="63"/>
  <c r="E421" i="60"/>
  <c r="G421" i="60" s="1"/>
  <c r="E419" i="60"/>
  <c r="G419" i="60" s="1"/>
  <c r="E399" i="49"/>
  <c r="G399" i="49" s="1"/>
  <c r="E418" i="60"/>
  <c r="G418" i="60" s="1"/>
  <c r="E422" i="60"/>
  <c r="G422" i="60" s="1"/>
  <c r="E420" i="60"/>
  <c r="G420" i="60" s="1"/>
  <c r="E397" i="49"/>
  <c r="G397" i="49" s="1"/>
  <c r="E203" i="66"/>
  <c r="G203" i="66" s="1"/>
  <c r="E398" i="49"/>
  <c r="G398" i="49" s="1"/>
  <c r="E417" i="60"/>
  <c r="G417" i="60" s="1"/>
  <c r="E309" i="60"/>
  <c r="G309" i="60" s="1"/>
  <c r="E310" i="60"/>
  <c r="G310" i="60" s="1"/>
  <c r="E311" i="60"/>
  <c r="AA150" i="5"/>
  <c r="E150" i="66"/>
  <c r="G150" i="66" s="1"/>
  <c r="E300" i="66"/>
  <c r="G300" i="66" s="1"/>
  <c r="E659" i="49"/>
  <c r="G659" i="49" s="1"/>
  <c r="AA300" i="5"/>
  <c r="M46" i="5"/>
  <c r="M45" i="5"/>
  <c r="T40" i="5" s="1"/>
  <c r="E622" i="49"/>
  <c r="G622" i="49" s="1"/>
  <c r="E620" i="49"/>
  <c r="G620" i="49" s="1"/>
  <c r="I974" i="63"/>
  <c r="E621" i="49"/>
  <c r="G621" i="49" s="1"/>
  <c r="AA289" i="5"/>
  <c r="E289" i="66"/>
  <c r="G289" i="66" s="1"/>
  <c r="I997" i="63"/>
  <c r="E623" i="49"/>
  <c r="G623" i="49" s="1"/>
  <c r="I979" i="63"/>
  <c r="I1004" i="63"/>
  <c r="E649" i="60"/>
  <c r="G649" i="60" s="1"/>
  <c r="E772" i="49"/>
  <c r="G772" i="49" s="1"/>
  <c r="E771" i="49"/>
  <c r="G771" i="49" s="1"/>
  <c r="E773" i="49"/>
  <c r="G773" i="49" s="1"/>
  <c r="E776" i="49"/>
  <c r="G776" i="49" s="1"/>
  <c r="AA369" i="5"/>
  <c r="I405" i="63"/>
  <c r="E774" i="49"/>
  <c r="G774" i="49" s="1"/>
  <c r="E777" i="49"/>
  <c r="G777" i="49" s="1"/>
  <c r="M56" i="5"/>
  <c r="E775" i="49"/>
  <c r="G775" i="49" s="1"/>
  <c r="I406" i="63"/>
  <c r="I392" i="63"/>
  <c r="E770" i="49"/>
  <c r="G770" i="49" s="1"/>
  <c r="E778" i="49"/>
  <c r="G778" i="49" s="1"/>
  <c r="I396" i="63"/>
  <c r="E779" i="49"/>
  <c r="G779" i="49" s="1"/>
  <c r="E369" i="66"/>
  <c r="G369" i="66" s="1"/>
  <c r="E834" i="60"/>
  <c r="G834" i="60" s="1"/>
  <c r="E139" i="49"/>
  <c r="G139" i="49" s="1"/>
  <c r="I198" i="63"/>
  <c r="I197" i="63"/>
  <c r="AA63" i="5"/>
  <c r="E137" i="60"/>
  <c r="G137" i="60" s="1"/>
  <c r="E63" i="66"/>
  <c r="G63" i="66" s="1"/>
  <c r="E138" i="49"/>
  <c r="G138" i="49" s="1"/>
  <c r="AA322" i="5"/>
  <c r="E686" i="49"/>
  <c r="G686" i="49" s="1"/>
  <c r="E322" i="66"/>
  <c r="G322" i="66" s="1"/>
  <c r="E685" i="49"/>
  <c r="G685" i="49" s="1"/>
  <c r="AA252" i="5"/>
  <c r="L37" i="5"/>
  <c r="I852" i="63"/>
  <c r="E541" i="49"/>
  <c r="G541" i="49" s="1"/>
  <c r="E252" i="66"/>
  <c r="G252" i="66" s="1"/>
  <c r="E539" i="60"/>
  <c r="G539" i="60" s="1"/>
  <c r="E540" i="49"/>
  <c r="G540" i="49" s="1"/>
  <c r="E540" i="60"/>
  <c r="G540" i="60" s="1"/>
  <c r="E541" i="60"/>
  <c r="G541" i="60" s="1"/>
  <c r="E341" i="66"/>
  <c r="G341" i="66" s="1"/>
  <c r="E762" i="60"/>
  <c r="G762" i="60" s="1"/>
  <c r="E763" i="60"/>
  <c r="G763" i="60" s="1"/>
  <c r="AA341" i="5"/>
  <c r="E276" i="60"/>
  <c r="G276" i="60" s="1"/>
  <c r="E273" i="60"/>
  <c r="G273" i="60" s="1"/>
  <c r="AA136" i="5"/>
  <c r="E275" i="60"/>
  <c r="G275" i="60" s="1"/>
  <c r="E274" i="60"/>
  <c r="G274" i="60" s="1"/>
  <c r="E136" i="66"/>
  <c r="G136" i="66" s="1"/>
  <c r="E503" i="49"/>
  <c r="G503" i="49" s="1"/>
  <c r="E489" i="60"/>
  <c r="G489" i="60" s="1"/>
  <c r="E490" i="60"/>
  <c r="G490" i="60" s="1"/>
  <c r="E229" i="66"/>
  <c r="G229" i="66" s="1"/>
  <c r="E504" i="49"/>
  <c r="G504" i="49" s="1"/>
  <c r="AA229" i="5"/>
  <c r="E488" i="60"/>
  <c r="G488" i="60" s="1"/>
  <c r="E43" i="49"/>
  <c r="G43" i="49" s="1"/>
  <c r="AA19" i="5"/>
  <c r="N4" i="5"/>
  <c r="E19" i="66"/>
  <c r="G19" i="66" s="1"/>
  <c r="E41" i="60"/>
  <c r="G41" i="60" s="1"/>
  <c r="E40" i="60"/>
  <c r="G40" i="60" s="1"/>
  <c r="I50" i="63"/>
  <c r="E39" i="60"/>
  <c r="G39" i="60" s="1"/>
  <c r="E141" i="60"/>
  <c r="G141" i="60" s="1"/>
  <c r="E66" i="66"/>
  <c r="G66" i="66" s="1"/>
  <c r="E144" i="49"/>
  <c r="G144" i="49" s="1"/>
  <c r="E143" i="49"/>
  <c r="G143" i="49" s="1"/>
  <c r="AA66" i="5"/>
  <c r="E170" i="49"/>
  <c r="G170" i="49" s="1"/>
  <c r="E161" i="60"/>
  <c r="G161" i="60" s="1"/>
  <c r="E81" i="66"/>
  <c r="G81" i="66" s="1"/>
  <c r="AA81" i="5"/>
  <c r="L12" i="5"/>
  <c r="E162" i="60"/>
  <c r="G162" i="60" s="1"/>
  <c r="I240" i="63"/>
  <c r="E169" i="49"/>
  <c r="G169" i="49" s="1"/>
  <c r="E296" i="49"/>
  <c r="G296" i="49" s="1"/>
  <c r="E298" i="49"/>
  <c r="G298" i="49" s="1"/>
  <c r="AA163" i="5"/>
  <c r="I452" i="63"/>
  <c r="I449" i="63"/>
  <c r="E163" i="66"/>
  <c r="G163" i="66" s="1"/>
  <c r="I451" i="63"/>
  <c r="E297" i="49"/>
  <c r="G297" i="49" s="1"/>
  <c r="I381" i="63"/>
  <c r="E237" i="60"/>
  <c r="G237" i="60" s="1"/>
  <c r="E116" i="66"/>
  <c r="G116" i="66" s="1"/>
  <c r="AA116" i="5"/>
  <c r="E249" i="49"/>
  <c r="G249" i="49" s="1"/>
  <c r="E238" i="60"/>
  <c r="G238" i="60" s="1"/>
  <c r="E250" i="49"/>
  <c r="G250" i="49" s="1"/>
  <c r="E251" i="49"/>
  <c r="G251" i="49" s="1"/>
  <c r="I379" i="63"/>
  <c r="L18" i="5"/>
  <c r="AA78" i="5"/>
  <c r="E78" i="66"/>
  <c r="G78" i="66" s="1"/>
  <c r="E153" i="60"/>
  <c r="G153" i="60" s="1"/>
  <c r="E154" i="60"/>
  <c r="G154" i="60" s="1"/>
  <c r="E297" i="66"/>
  <c r="G297" i="66" s="1"/>
  <c r="AA297" i="5"/>
  <c r="E652" i="49"/>
  <c r="G652" i="49" s="1"/>
  <c r="E651" i="49"/>
  <c r="G651" i="49" s="1"/>
  <c r="E658" i="60"/>
  <c r="G658" i="60" s="1"/>
  <c r="E142" i="60"/>
  <c r="G142" i="60" s="1"/>
  <c r="AA67" i="5"/>
  <c r="E143" i="60"/>
  <c r="G143" i="60" s="1"/>
  <c r="E67" i="66"/>
  <c r="G67" i="66" s="1"/>
  <c r="E145" i="49"/>
  <c r="G145" i="49" s="1"/>
  <c r="E204" i="49"/>
  <c r="G204" i="49" s="1"/>
  <c r="AA94" i="5"/>
  <c r="E94" i="66"/>
  <c r="G94" i="66" s="1"/>
  <c r="E179" i="60"/>
  <c r="G179" i="60" s="1"/>
  <c r="I284" i="63"/>
  <c r="L47" i="5"/>
  <c r="E304" i="66"/>
  <c r="G304" i="66" s="1"/>
  <c r="AA304" i="5"/>
  <c r="AA8" i="5"/>
  <c r="I13" i="63"/>
  <c r="E13" i="49"/>
  <c r="G13" i="49" s="1"/>
  <c r="E8" i="66"/>
  <c r="G8" i="66" s="1"/>
  <c r="AA239" i="5"/>
  <c r="E506" i="60"/>
  <c r="G506" i="60" s="1"/>
  <c r="E505" i="60"/>
  <c r="G505" i="60" s="1"/>
  <c r="L34" i="5"/>
  <c r="S36" i="5" s="1"/>
  <c r="E239" i="66"/>
  <c r="G239" i="66" s="1"/>
  <c r="E526" i="49"/>
  <c r="G526" i="49" s="1"/>
  <c r="L36" i="5"/>
  <c r="E43" i="66"/>
  <c r="G43" i="66" s="1"/>
  <c r="AA43" i="5"/>
  <c r="AA17" i="5"/>
  <c r="E31" i="60"/>
  <c r="G31" i="60" s="1"/>
  <c r="E17" i="66"/>
  <c r="G17" i="66" s="1"/>
  <c r="I40" i="63"/>
  <c r="E36" i="49"/>
  <c r="G36" i="49" s="1"/>
  <c r="E32" i="60"/>
  <c r="G32" i="60" s="1"/>
  <c r="E30" i="60"/>
  <c r="G30" i="60" s="1"/>
  <c r="E339" i="66"/>
  <c r="G339" i="66" s="1"/>
  <c r="I268" i="63"/>
  <c r="E757" i="60"/>
  <c r="G757" i="60" s="1"/>
  <c r="E718" i="49"/>
  <c r="G718" i="49" s="1"/>
  <c r="E758" i="60"/>
  <c r="G758" i="60" s="1"/>
  <c r="E717" i="49"/>
  <c r="G717" i="49" s="1"/>
  <c r="E759" i="60"/>
  <c r="G759" i="60" s="1"/>
  <c r="AA339" i="5"/>
  <c r="I266" i="63"/>
  <c r="AA132" i="5"/>
  <c r="E267" i="60"/>
  <c r="G267" i="60" s="1"/>
  <c r="E266" i="60"/>
  <c r="G266" i="60" s="1"/>
  <c r="E132" i="66"/>
  <c r="G132" i="66" s="1"/>
  <c r="E566" i="49"/>
  <c r="G566" i="49" s="1"/>
  <c r="E578" i="60"/>
  <c r="G578" i="60" s="1"/>
  <c r="E579" i="60"/>
  <c r="G579" i="60" s="1"/>
  <c r="E567" i="49"/>
  <c r="G567" i="49" s="1"/>
  <c r="E565" i="49"/>
  <c r="G565" i="49" s="1"/>
  <c r="N39" i="5"/>
  <c r="E266" i="66"/>
  <c r="G266" i="66" s="1"/>
  <c r="I907" i="63"/>
  <c r="AA266" i="5"/>
  <c r="E568" i="49"/>
  <c r="G568" i="49" s="1"/>
  <c r="E591" i="60"/>
  <c r="G591" i="60" s="1"/>
  <c r="E584" i="49"/>
  <c r="G584" i="49" s="1"/>
  <c r="E274" i="66"/>
  <c r="G274" i="66" s="1"/>
  <c r="AA274" i="5"/>
  <c r="E616" i="49"/>
  <c r="G616" i="49" s="1"/>
  <c r="E614" i="49"/>
  <c r="G614" i="49" s="1"/>
  <c r="E617" i="49"/>
  <c r="G617" i="49" s="1"/>
  <c r="E619" i="49"/>
  <c r="G619" i="49" s="1"/>
  <c r="E615" i="49"/>
  <c r="G615" i="49" s="1"/>
  <c r="N43" i="5"/>
  <c r="I969" i="63"/>
  <c r="I964" i="63"/>
  <c r="E613" i="49"/>
  <c r="G613" i="49" s="1"/>
  <c r="E618" i="49"/>
  <c r="G618" i="49" s="1"/>
  <c r="AA288" i="5"/>
  <c r="E288" i="66"/>
  <c r="G288" i="66" s="1"/>
  <c r="I971" i="63"/>
  <c r="I972" i="63"/>
  <c r="E290" i="66"/>
  <c r="G290" i="66" s="1"/>
  <c r="E631" i="49"/>
  <c r="G631" i="49" s="1"/>
  <c r="E633" i="49"/>
  <c r="G633" i="49" s="1"/>
  <c r="I1024" i="63"/>
  <c r="E625" i="49"/>
  <c r="G625" i="49" s="1"/>
  <c r="E626" i="49"/>
  <c r="G626" i="49" s="1"/>
  <c r="E650" i="60"/>
  <c r="G650" i="60" s="1"/>
  <c r="E632" i="49"/>
  <c r="G632" i="49" s="1"/>
  <c r="E630" i="49"/>
  <c r="G630" i="49" s="1"/>
  <c r="E629" i="49"/>
  <c r="G629" i="49" s="1"/>
  <c r="I988" i="63"/>
  <c r="I1011" i="63"/>
  <c r="AA290" i="5"/>
  <c r="E634" i="49"/>
  <c r="G634" i="49" s="1"/>
  <c r="E627" i="49"/>
  <c r="G627" i="49" s="1"/>
  <c r="E651" i="60"/>
  <c r="G651" i="60" s="1"/>
  <c r="E624" i="49"/>
  <c r="G624" i="49" s="1"/>
  <c r="E628" i="49"/>
  <c r="G628" i="49" s="1"/>
  <c r="E804" i="60"/>
  <c r="G804" i="60" s="1"/>
  <c r="M54" i="5"/>
  <c r="AA355" i="5"/>
  <c r="E801" i="60"/>
  <c r="G801" i="60" s="1"/>
  <c r="E800" i="60"/>
  <c r="G800" i="60" s="1"/>
  <c r="E806" i="60"/>
  <c r="G806" i="60" s="1"/>
  <c r="E803" i="60"/>
  <c r="G803" i="60" s="1"/>
  <c r="E805" i="60"/>
  <c r="G805" i="60" s="1"/>
  <c r="E355" i="66"/>
  <c r="G355" i="66" s="1"/>
  <c r="E802" i="60"/>
  <c r="G802" i="60" s="1"/>
  <c r="E742" i="49"/>
  <c r="G742" i="49" s="1"/>
  <c r="M53" i="5"/>
  <c r="T41" i="5" s="1"/>
  <c r="E131" i="60"/>
  <c r="G131" i="60" s="1"/>
  <c r="E131" i="49"/>
  <c r="G131" i="49" s="1"/>
  <c r="I175" i="63"/>
  <c r="E60" i="66"/>
  <c r="G60" i="66" s="1"/>
  <c r="E130" i="49"/>
  <c r="G130" i="49" s="1"/>
  <c r="I176" i="63"/>
  <c r="E129" i="49"/>
  <c r="G129" i="49" s="1"/>
  <c r="L10" i="5"/>
  <c r="AA60" i="5"/>
  <c r="E130" i="60"/>
  <c r="G130" i="60" s="1"/>
  <c r="AA74" i="5"/>
  <c r="E163" i="49"/>
  <c r="G163" i="49" s="1"/>
  <c r="E149" i="60"/>
  <c r="G149" i="60" s="1"/>
  <c r="E74" i="66"/>
  <c r="G74" i="66" s="1"/>
  <c r="E90" i="60"/>
  <c r="G90" i="60" s="1"/>
  <c r="AA40" i="5"/>
  <c r="E92" i="49"/>
  <c r="G92" i="49" s="1"/>
  <c r="E40" i="66"/>
  <c r="G40" i="66" s="1"/>
  <c r="E440" i="49"/>
  <c r="G440" i="49" s="1"/>
  <c r="E446" i="60"/>
  <c r="G446" i="60" s="1"/>
  <c r="E441" i="49"/>
  <c r="G441" i="49" s="1"/>
  <c r="E211" i="66"/>
  <c r="G211" i="66" s="1"/>
  <c r="E445" i="60"/>
  <c r="G445" i="60" s="1"/>
  <c r="AA211" i="5"/>
  <c r="I682" i="63"/>
  <c r="I263" i="63"/>
  <c r="I264" i="63"/>
  <c r="AA86" i="5"/>
  <c r="E183" i="49"/>
  <c r="G183" i="49" s="1"/>
  <c r="E181" i="49"/>
  <c r="G181" i="49" s="1"/>
  <c r="E173" i="60"/>
  <c r="G173" i="60" s="1"/>
  <c r="E86" i="66"/>
  <c r="G86" i="66" s="1"/>
  <c r="E182" i="49"/>
  <c r="G182" i="49" s="1"/>
  <c r="I262" i="63"/>
  <c r="E299" i="66"/>
  <c r="G299" i="66" s="1"/>
  <c r="AA299" i="5"/>
  <c r="E658" i="49"/>
  <c r="G658" i="49" s="1"/>
  <c r="AA241" i="5"/>
  <c r="E509" i="60"/>
  <c r="G509" i="60" s="1"/>
  <c r="E510" i="60"/>
  <c r="G510" i="60" s="1"/>
  <c r="E241" i="66"/>
  <c r="G241" i="66" s="1"/>
  <c r="E49" i="66"/>
  <c r="G49" i="66" s="1"/>
  <c r="E103" i="60"/>
  <c r="G103" i="60" s="1"/>
  <c r="E102" i="60"/>
  <c r="G102" i="60" s="1"/>
  <c r="AA49" i="5"/>
  <c r="E99" i="49"/>
  <c r="G99" i="49" s="1"/>
  <c r="E100" i="49"/>
  <c r="G100" i="49" s="1"/>
  <c r="AA45" i="5"/>
  <c r="E45" i="66"/>
  <c r="G45" i="66" s="1"/>
  <c r="AA275" i="5"/>
  <c r="E585" i="49"/>
  <c r="G585" i="49" s="1"/>
  <c r="E275" i="66"/>
  <c r="G275" i="66" s="1"/>
  <c r="N41" i="5"/>
  <c r="N40" i="5"/>
  <c r="U38" i="5" s="1"/>
  <c r="E285" i="66"/>
  <c r="G285" i="66" s="1"/>
  <c r="AA285" i="5"/>
  <c r="I958" i="63"/>
  <c r="M43" i="5"/>
  <c r="E608" i="49"/>
  <c r="G608" i="49" s="1"/>
  <c r="E376" i="66"/>
  <c r="G376" i="66" s="1"/>
  <c r="I476" i="63"/>
  <c r="E798" i="49"/>
  <c r="G798" i="49" s="1"/>
  <c r="E796" i="49"/>
  <c r="G796" i="49" s="1"/>
  <c r="E797" i="49"/>
  <c r="G797" i="49" s="1"/>
  <c r="E842" i="60"/>
  <c r="G842" i="60" s="1"/>
  <c r="AA376" i="5"/>
  <c r="AA308" i="5"/>
  <c r="E308" i="66"/>
  <c r="G308" i="66" s="1"/>
  <c r="E73" i="49"/>
  <c r="G73" i="49" s="1"/>
  <c r="E76" i="49"/>
  <c r="G76" i="49" s="1"/>
  <c r="E75" i="49"/>
  <c r="G75" i="49" s="1"/>
  <c r="E30" i="66"/>
  <c r="G30" i="66" s="1"/>
  <c r="AA30" i="5"/>
  <c r="E74" i="49"/>
  <c r="G74" i="49" s="1"/>
  <c r="E203" i="49"/>
  <c r="G203" i="49" s="1"/>
  <c r="AA93" i="5"/>
  <c r="I282" i="63"/>
  <c r="E93" i="66"/>
  <c r="G93" i="66" s="1"/>
  <c r="E177" i="60"/>
  <c r="G177" i="60" s="1"/>
  <c r="E178" i="60"/>
  <c r="G178" i="60" s="1"/>
  <c r="E147" i="66"/>
  <c r="G147" i="66" s="1"/>
  <c r="E303" i="60"/>
  <c r="G303" i="60" s="1"/>
  <c r="AA147" i="5"/>
  <c r="E304" i="60"/>
  <c r="G304" i="60" s="1"/>
  <c r="E126" i="66"/>
  <c r="G126" i="66" s="1"/>
  <c r="E257" i="60"/>
  <c r="G257" i="60" s="1"/>
  <c r="E256" i="60"/>
  <c r="G256" i="60" s="1"/>
  <c r="AA126" i="5"/>
  <c r="E65" i="66"/>
  <c r="G65" i="66" s="1"/>
  <c r="AA65" i="5"/>
  <c r="E142" i="49"/>
  <c r="G142" i="49" s="1"/>
  <c r="E140" i="60"/>
  <c r="G140" i="60" s="1"/>
  <c r="E302" i="60"/>
  <c r="G302" i="60" s="1"/>
  <c r="E300" i="60"/>
  <c r="G300" i="60" s="1"/>
  <c r="E146" i="66"/>
  <c r="G146" i="66" s="1"/>
  <c r="E301" i="60"/>
  <c r="G301" i="60" s="1"/>
  <c r="AA146" i="5"/>
  <c r="E69" i="66"/>
  <c r="G69" i="66" s="1"/>
  <c r="E150" i="49"/>
  <c r="G150" i="49" s="1"/>
  <c r="E151" i="49"/>
  <c r="G151" i="49" s="1"/>
  <c r="E153" i="49"/>
  <c r="G153" i="49" s="1"/>
  <c r="E154" i="49"/>
  <c r="G154" i="49" s="1"/>
  <c r="AA69" i="5"/>
  <c r="E152" i="49"/>
  <c r="G152" i="49" s="1"/>
  <c r="E146" i="60"/>
  <c r="G146" i="60" s="1"/>
  <c r="E87" i="60"/>
  <c r="G87" i="60" s="1"/>
  <c r="E37" i="66"/>
  <c r="G37" i="66" s="1"/>
  <c r="AA37" i="5"/>
  <c r="L8" i="5"/>
  <c r="L7" i="5"/>
  <c r="S42" i="5" s="1"/>
  <c r="E347" i="66"/>
  <c r="G347" i="66" s="1"/>
  <c r="E725" i="49"/>
  <c r="G725" i="49" s="1"/>
  <c r="E726" i="49"/>
  <c r="G726" i="49" s="1"/>
  <c r="AA347" i="5"/>
  <c r="E780" i="60"/>
  <c r="G780" i="60" s="1"/>
  <c r="I288" i="63"/>
  <c r="M52" i="5"/>
  <c r="E635" i="49"/>
  <c r="G635" i="49" s="1"/>
  <c r="E636" i="49"/>
  <c r="G636" i="49" s="1"/>
  <c r="E291" i="66"/>
  <c r="G291" i="66" s="1"/>
  <c r="AA291" i="5"/>
  <c r="E652" i="60"/>
  <c r="G652" i="60" s="1"/>
  <c r="E637" i="49"/>
  <c r="G637" i="49" s="1"/>
  <c r="N12" i="5"/>
  <c r="E184" i="49"/>
  <c r="G184" i="49" s="1"/>
  <c r="E87" i="66"/>
  <c r="G87" i="66" s="1"/>
  <c r="I270" i="63"/>
  <c r="AA87" i="5"/>
  <c r="I269" i="63"/>
  <c r="E187" i="49"/>
  <c r="G187" i="49" s="1"/>
  <c r="E186" i="49"/>
  <c r="G186" i="49" s="1"/>
  <c r="I265" i="63"/>
  <c r="E175" i="60"/>
  <c r="G175" i="60" s="1"/>
  <c r="E185" i="49"/>
  <c r="G185" i="49" s="1"/>
  <c r="E174" i="60"/>
  <c r="G174" i="60" s="1"/>
  <c r="E729" i="60"/>
  <c r="G729" i="60" s="1"/>
  <c r="E730" i="60"/>
  <c r="G730" i="60" s="1"/>
  <c r="E700" i="49"/>
  <c r="G700" i="49" s="1"/>
  <c r="E728" i="60"/>
  <c r="G728" i="60" s="1"/>
  <c r="AA329" i="5"/>
  <c r="I195" i="63"/>
  <c r="E701" i="49"/>
  <c r="G701" i="49" s="1"/>
  <c r="E329" i="66"/>
  <c r="G329" i="66" s="1"/>
  <c r="E665" i="49"/>
  <c r="G665" i="49" s="1"/>
  <c r="E309" i="66"/>
  <c r="G309" i="66" s="1"/>
  <c r="AA309" i="5"/>
  <c r="AA379" i="5"/>
  <c r="M58" i="5"/>
  <c r="E801" i="49"/>
  <c r="G801" i="49" s="1"/>
  <c r="E379" i="66"/>
  <c r="G379" i="66" s="1"/>
  <c r="E307" i="49"/>
  <c r="G307" i="49" s="1"/>
  <c r="E171" i="66"/>
  <c r="G171" i="66" s="1"/>
  <c r="E344" i="60"/>
  <c r="G344" i="60" s="1"/>
  <c r="E310" i="49"/>
  <c r="G310" i="49" s="1"/>
  <c r="E308" i="49"/>
  <c r="G308" i="49" s="1"/>
  <c r="E309" i="49"/>
  <c r="G309" i="49" s="1"/>
  <c r="I471" i="63"/>
  <c r="AA171" i="5"/>
  <c r="E313" i="60"/>
  <c r="G313" i="60" s="1"/>
  <c r="E314" i="60"/>
  <c r="G314" i="60" s="1"/>
  <c r="E312" i="60"/>
  <c r="G312" i="60" s="1"/>
  <c r="E151" i="66"/>
  <c r="G151" i="66" s="1"/>
  <c r="AA151" i="5"/>
  <c r="E514" i="60"/>
  <c r="G514" i="60" s="1"/>
  <c r="E515" i="60"/>
  <c r="G515" i="60" s="1"/>
  <c r="E243" i="66"/>
  <c r="G243" i="66" s="1"/>
  <c r="AA243" i="5"/>
  <c r="E516" i="60"/>
  <c r="G516" i="60" s="1"/>
  <c r="E513" i="60"/>
  <c r="G513" i="60" s="1"/>
  <c r="AA219" i="5"/>
  <c r="E469" i="49"/>
  <c r="G469" i="49" s="1"/>
  <c r="E463" i="60"/>
  <c r="G463" i="60" s="1"/>
  <c r="E462" i="60"/>
  <c r="G462" i="60" s="1"/>
  <c r="E219" i="66"/>
  <c r="G219" i="66" s="1"/>
  <c r="E105" i="66"/>
  <c r="G105" i="66" s="1"/>
  <c r="E230" i="49"/>
  <c r="G230" i="49" s="1"/>
  <c r="E212" i="60"/>
  <c r="G212" i="60" s="1"/>
  <c r="E213" i="60"/>
  <c r="G213" i="60" s="1"/>
  <c r="E214" i="60"/>
  <c r="G214" i="60" s="1"/>
  <c r="AA105" i="5"/>
  <c r="AA305" i="5"/>
  <c r="E305" i="66"/>
  <c r="G305" i="66" s="1"/>
  <c r="E302" i="49"/>
  <c r="G302" i="49" s="1"/>
  <c r="E167" i="66"/>
  <c r="G167" i="66" s="1"/>
  <c r="AA167" i="5"/>
  <c r="M26" i="5"/>
  <c r="E108" i="66"/>
  <c r="G108" i="66" s="1"/>
  <c r="E221" i="60"/>
  <c r="G221" i="60" s="1"/>
  <c r="E220" i="60"/>
  <c r="G220" i="60" s="1"/>
  <c r="AA108" i="5"/>
  <c r="E219" i="60"/>
  <c r="G219" i="60" s="1"/>
  <c r="I352" i="63"/>
  <c r="N14" i="5"/>
  <c r="U34" i="5" s="1"/>
  <c r="E233" i="49"/>
  <c r="G233" i="49" s="1"/>
  <c r="I357" i="63"/>
  <c r="N16" i="5"/>
  <c r="E232" i="49"/>
  <c r="G232" i="49" s="1"/>
  <c r="E561" i="60"/>
  <c r="G561" i="60" s="1"/>
  <c r="E562" i="60"/>
  <c r="G562" i="60" s="1"/>
  <c r="E553" i="49"/>
  <c r="G553" i="49" s="1"/>
  <c r="L38" i="5"/>
  <c r="E560" i="60"/>
  <c r="G560" i="60" s="1"/>
  <c r="AA259" i="5"/>
  <c r="E554" i="49"/>
  <c r="G554" i="49" s="1"/>
  <c r="E259" i="66"/>
  <c r="G259" i="66" s="1"/>
  <c r="I883" i="63"/>
  <c r="E574" i="49"/>
  <c r="G574" i="49" s="1"/>
  <c r="I912" i="63"/>
  <c r="E580" i="60"/>
  <c r="G580" i="60" s="1"/>
  <c r="AA267" i="5"/>
  <c r="E575" i="49"/>
  <c r="G575" i="49" s="1"/>
  <c r="E267" i="66"/>
  <c r="G267" i="66" s="1"/>
  <c r="E573" i="49"/>
  <c r="G573" i="49" s="1"/>
  <c r="I917" i="63"/>
  <c r="I915" i="63"/>
  <c r="E572" i="49"/>
  <c r="G572" i="49" s="1"/>
  <c r="I941" i="63"/>
  <c r="E576" i="49"/>
  <c r="G576" i="49" s="1"/>
  <c r="E569" i="49"/>
  <c r="G569" i="49" s="1"/>
  <c r="E570" i="49"/>
  <c r="G570" i="49" s="1"/>
  <c r="E571" i="49"/>
  <c r="G571" i="49" s="1"/>
  <c r="M11" i="5"/>
  <c r="E147" i="60"/>
  <c r="G147" i="60" s="1"/>
  <c r="AA73" i="5"/>
  <c r="E148" i="60"/>
  <c r="G148" i="60" s="1"/>
  <c r="E162" i="49"/>
  <c r="G162" i="49" s="1"/>
  <c r="I238" i="63"/>
  <c r="E73" i="66"/>
  <c r="G73" i="66" s="1"/>
  <c r="E143" i="66"/>
  <c r="G143" i="66" s="1"/>
  <c r="AA143" i="5"/>
  <c r="E296" i="60"/>
  <c r="G296" i="60" s="1"/>
  <c r="E535" i="49"/>
  <c r="G535" i="49" s="1"/>
  <c r="AA251" i="5"/>
  <c r="E537" i="60"/>
  <c r="G537" i="60" s="1"/>
  <c r="E537" i="49"/>
  <c r="G537" i="49" s="1"/>
  <c r="E536" i="60"/>
  <c r="G536" i="60" s="1"/>
  <c r="E538" i="60"/>
  <c r="G538" i="60" s="1"/>
  <c r="E536" i="49"/>
  <c r="G536" i="49" s="1"/>
  <c r="I845" i="63"/>
  <c r="E251" i="66"/>
  <c r="G251" i="66" s="1"/>
  <c r="E538" i="49"/>
  <c r="G538" i="49" s="1"/>
  <c r="E539" i="49"/>
  <c r="G539" i="49" s="1"/>
  <c r="E217" i="66"/>
  <c r="G217" i="66" s="1"/>
  <c r="E464" i="49"/>
  <c r="G464" i="49" s="1"/>
  <c r="E467" i="49"/>
  <c r="G467" i="49" s="1"/>
  <c r="E458" i="60"/>
  <c r="G458" i="60" s="1"/>
  <c r="E466" i="49"/>
  <c r="G466" i="49" s="1"/>
  <c r="AA217" i="5"/>
  <c r="E465" i="49"/>
  <c r="G465" i="49" s="1"/>
  <c r="I728" i="63"/>
  <c r="I721" i="63"/>
  <c r="E463" i="49"/>
  <c r="G463" i="49" s="1"/>
  <c r="E210" i="66"/>
  <c r="G210" i="66" s="1"/>
  <c r="AA210" i="5"/>
  <c r="I680" i="63"/>
  <c r="E437" i="49"/>
  <c r="G437" i="49" s="1"/>
  <c r="E439" i="49"/>
  <c r="G439" i="49" s="1"/>
  <c r="E438" i="49"/>
  <c r="G438" i="49" s="1"/>
  <c r="E444" i="60"/>
  <c r="G444" i="60" s="1"/>
  <c r="E832" i="60"/>
  <c r="G832" i="60" s="1"/>
  <c r="E760" i="49"/>
  <c r="G760" i="49" s="1"/>
  <c r="E367" i="66"/>
  <c r="G367" i="66" s="1"/>
  <c r="L56" i="5"/>
  <c r="E758" i="49"/>
  <c r="G758" i="49" s="1"/>
  <c r="AA367" i="5"/>
  <c r="I355" i="63"/>
  <c r="E759" i="49"/>
  <c r="G759" i="49" s="1"/>
  <c r="E757" i="49"/>
  <c r="G757" i="49" s="1"/>
  <c r="E168" i="49"/>
  <c r="G168" i="49" s="1"/>
  <c r="E156" i="60"/>
  <c r="G156" i="60" s="1"/>
  <c r="E79" i="66"/>
  <c r="G79" i="66" s="1"/>
  <c r="E157" i="60"/>
  <c r="G157" i="60" s="1"/>
  <c r="AA79" i="5"/>
  <c r="E158" i="60"/>
  <c r="G158" i="60" s="1"/>
  <c r="E155" i="60"/>
  <c r="G155" i="60" s="1"/>
  <c r="E109" i="49"/>
  <c r="G109" i="49" s="1"/>
  <c r="I135" i="63"/>
  <c r="E109" i="60"/>
  <c r="G109" i="60" s="1"/>
  <c r="E52" i="66"/>
  <c r="G52" i="66" s="1"/>
  <c r="E108" i="49"/>
  <c r="G108" i="49" s="1"/>
  <c r="I130" i="63"/>
  <c r="E106" i="49"/>
  <c r="G106" i="49" s="1"/>
  <c r="AA52" i="5"/>
  <c r="E107" i="49"/>
  <c r="G107" i="49" s="1"/>
  <c r="E110" i="60"/>
  <c r="G110" i="60" s="1"/>
  <c r="I133" i="63"/>
  <c r="E111" i="60"/>
  <c r="G111" i="60" s="1"/>
  <c r="E80" i="60"/>
  <c r="G80" i="60" s="1"/>
  <c r="E82" i="60"/>
  <c r="G82" i="60" s="1"/>
  <c r="E32" i="66"/>
  <c r="G32" i="66" s="1"/>
  <c r="E79" i="60"/>
  <c r="G79" i="60" s="1"/>
  <c r="E81" i="60"/>
  <c r="G81" i="60" s="1"/>
  <c r="AA32" i="5"/>
  <c r="I904" i="63"/>
  <c r="E573" i="60"/>
  <c r="G573" i="60" s="1"/>
  <c r="E263" i="66"/>
  <c r="G263" i="66" s="1"/>
  <c r="E562" i="49"/>
  <c r="G562" i="49" s="1"/>
  <c r="AA263" i="5"/>
  <c r="E575" i="60"/>
  <c r="G575" i="60" s="1"/>
  <c r="E574" i="60"/>
  <c r="G574" i="60" s="1"/>
  <c r="AA218" i="5"/>
  <c r="E461" i="60"/>
  <c r="G461" i="60" s="1"/>
  <c r="E459" i="60"/>
  <c r="G459" i="60" s="1"/>
  <c r="E468" i="49"/>
  <c r="G468" i="49" s="1"/>
  <c r="E218" i="66"/>
  <c r="G218" i="66" s="1"/>
  <c r="E460" i="60"/>
  <c r="G460" i="60" s="1"/>
  <c r="E98" i="60"/>
  <c r="G98" i="60" s="1"/>
  <c r="AA44" i="5"/>
  <c r="E44" i="66"/>
  <c r="G44" i="66" s="1"/>
  <c r="N8" i="5"/>
  <c r="N7" i="5"/>
  <c r="U42" i="5" s="1"/>
  <c r="E106" i="60"/>
  <c r="G106" i="60" s="1"/>
  <c r="AA50" i="5"/>
  <c r="E104" i="60"/>
  <c r="G104" i="60" s="1"/>
  <c r="E103" i="49"/>
  <c r="G103" i="49" s="1"/>
  <c r="M9" i="5"/>
  <c r="E105" i="60"/>
  <c r="G105" i="60" s="1"/>
  <c r="E101" i="49"/>
  <c r="G101" i="49" s="1"/>
  <c r="E50" i="66"/>
  <c r="G50" i="66" s="1"/>
  <c r="E102" i="49"/>
  <c r="G102" i="49" s="1"/>
  <c r="E75" i="66"/>
  <c r="G75" i="66" s="1"/>
  <c r="E164" i="49"/>
  <c r="G164" i="49" s="1"/>
  <c r="AA75" i="5"/>
  <c r="E150" i="60"/>
  <c r="G150" i="60" s="1"/>
  <c r="E371" i="49"/>
  <c r="G371" i="49" s="1"/>
  <c r="E393" i="60"/>
  <c r="G393" i="60" s="1"/>
  <c r="AA198" i="5"/>
  <c r="E374" i="49"/>
  <c r="G374" i="49" s="1"/>
  <c r="I568" i="63"/>
  <c r="E396" i="60"/>
  <c r="G396" i="60" s="1"/>
  <c r="E395" i="60"/>
  <c r="G395" i="60" s="1"/>
  <c r="E397" i="60"/>
  <c r="G397" i="60" s="1"/>
  <c r="E372" i="49"/>
  <c r="G372" i="49" s="1"/>
  <c r="E198" i="66"/>
  <c r="G198" i="66" s="1"/>
  <c r="E394" i="60"/>
  <c r="G394" i="60" s="1"/>
  <c r="I569" i="63"/>
  <c r="E373" i="49"/>
  <c r="G373" i="49" s="1"/>
  <c r="I567" i="63"/>
  <c r="E88" i="66"/>
  <c r="G88" i="66" s="1"/>
  <c r="E189" i="49"/>
  <c r="G189" i="49" s="1"/>
  <c r="E188" i="49"/>
  <c r="G188" i="49" s="1"/>
  <c r="I274" i="63"/>
  <c r="I272" i="63"/>
  <c r="I273" i="63"/>
  <c r="E176" i="60"/>
  <c r="G176" i="60" s="1"/>
  <c r="E190" i="49"/>
  <c r="G190" i="49" s="1"/>
  <c r="AA88" i="5"/>
  <c r="AA36" i="5"/>
  <c r="E86" i="60"/>
  <c r="G86" i="60" s="1"/>
  <c r="E36" i="66"/>
  <c r="G36" i="66" s="1"/>
  <c r="E89" i="49"/>
  <c r="G89" i="49" s="1"/>
  <c r="AA80" i="5"/>
  <c r="E159" i="60"/>
  <c r="G159" i="60" s="1"/>
  <c r="E80" i="66"/>
  <c r="G80" i="66" s="1"/>
  <c r="E160" i="60"/>
  <c r="G160" i="60" s="1"/>
  <c r="E347" i="60"/>
  <c r="G347" i="60" s="1"/>
  <c r="E178" i="66"/>
  <c r="G178" i="66" s="1"/>
  <c r="E318" i="49"/>
  <c r="G318" i="49" s="1"/>
  <c r="E319" i="49"/>
  <c r="G319" i="49" s="1"/>
  <c r="N27" i="5"/>
  <c r="I480" i="63"/>
  <c r="AA178" i="5"/>
  <c r="E353" i="60"/>
  <c r="G353" i="60" s="1"/>
  <c r="E352" i="60"/>
  <c r="G352" i="60" s="1"/>
  <c r="E182" i="66"/>
  <c r="G182" i="66" s="1"/>
  <c r="AA182" i="5"/>
  <c r="E331" i="49"/>
  <c r="G331" i="49" s="1"/>
  <c r="E330" i="49"/>
  <c r="G330" i="49" s="1"/>
  <c r="E351" i="60"/>
  <c r="G351" i="60" s="1"/>
  <c r="L28" i="5"/>
  <c r="S39" i="5" s="1"/>
  <c r="L29" i="5"/>
  <c r="E340" i="60"/>
  <c r="G340" i="60" s="1"/>
  <c r="E341" i="60"/>
  <c r="G341" i="60" s="1"/>
  <c r="E337" i="60"/>
  <c r="G337" i="60" s="1"/>
  <c r="AA157" i="5"/>
  <c r="E339" i="60"/>
  <c r="G339" i="60" s="1"/>
  <c r="E338" i="60"/>
  <c r="G338" i="60" s="1"/>
  <c r="E157" i="66"/>
  <c r="G157" i="66" s="1"/>
  <c r="E162" i="66"/>
  <c r="G162" i="66" s="1"/>
  <c r="E293" i="49"/>
  <c r="G293" i="49" s="1"/>
  <c r="I450" i="63"/>
  <c r="I447" i="63"/>
  <c r="E295" i="49"/>
  <c r="G295" i="49" s="1"/>
  <c r="E294" i="49"/>
  <c r="G294" i="49" s="1"/>
  <c r="AA162" i="5"/>
  <c r="E784" i="60"/>
  <c r="G784" i="60" s="1"/>
  <c r="E738" i="49"/>
  <c r="G738" i="49" s="1"/>
  <c r="AA351" i="5"/>
  <c r="E783" i="60"/>
  <c r="G783" i="60" s="1"/>
  <c r="E351" i="66"/>
  <c r="G351" i="66" s="1"/>
  <c r="E85" i="66"/>
  <c r="G85" i="66" s="1"/>
  <c r="E171" i="60"/>
  <c r="G171" i="60" s="1"/>
  <c r="E170" i="60"/>
  <c r="G170" i="60" s="1"/>
  <c r="AA85" i="5"/>
  <c r="E172" i="60"/>
  <c r="G172" i="60" s="1"/>
  <c r="E179" i="49"/>
  <c r="G179" i="49" s="1"/>
  <c r="E178" i="49"/>
  <c r="G178" i="49" s="1"/>
  <c r="I260" i="63"/>
  <c r="E180" i="49"/>
  <c r="G180" i="49" s="1"/>
  <c r="AA242" i="5"/>
  <c r="E242" i="66"/>
  <c r="G242" i="66" s="1"/>
  <c r="E511" i="60"/>
  <c r="G511" i="60" s="1"/>
  <c r="E512" i="60"/>
  <c r="G512" i="60" s="1"/>
  <c r="E432" i="60"/>
  <c r="G432" i="60" s="1"/>
  <c r="E418" i="49"/>
  <c r="G418" i="49" s="1"/>
  <c r="I621" i="63"/>
  <c r="E409" i="49"/>
  <c r="G409" i="49" s="1"/>
  <c r="E411" i="49"/>
  <c r="G411" i="49" s="1"/>
  <c r="I624" i="63"/>
  <c r="I626" i="63"/>
  <c r="E429" i="60"/>
  <c r="G429" i="60" s="1"/>
  <c r="E417" i="49"/>
  <c r="G417" i="49" s="1"/>
  <c r="I827" i="63"/>
  <c r="E415" i="49"/>
  <c r="G415" i="49" s="1"/>
  <c r="E412" i="49"/>
  <c r="G412" i="49" s="1"/>
  <c r="E414" i="49"/>
  <c r="G414" i="49" s="1"/>
  <c r="E431" i="60"/>
  <c r="G431" i="60" s="1"/>
  <c r="E205" i="66"/>
  <c r="G205" i="66" s="1"/>
  <c r="E430" i="60"/>
  <c r="G430" i="60" s="1"/>
  <c r="I752" i="63"/>
  <c r="I632" i="63"/>
  <c r="E419" i="49"/>
  <c r="G419" i="49" s="1"/>
  <c r="E416" i="49"/>
  <c r="G416" i="49" s="1"/>
  <c r="I622" i="63"/>
  <c r="E410" i="49"/>
  <c r="G410" i="49" s="1"/>
  <c r="E433" i="60"/>
  <c r="G433" i="60" s="1"/>
  <c r="E413" i="49"/>
  <c r="G413" i="49" s="1"/>
  <c r="AA205" i="5"/>
  <c r="E408" i="49"/>
  <c r="G408" i="49" s="1"/>
  <c r="E434" i="60"/>
  <c r="G434" i="60" s="1"/>
  <c r="I625" i="63"/>
  <c r="N31" i="5"/>
  <c r="AA294" i="5"/>
  <c r="I1003" i="63"/>
  <c r="E294" i="66"/>
  <c r="G294" i="66" s="1"/>
  <c r="E655" i="60"/>
  <c r="G655" i="60" s="1"/>
  <c r="I1002" i="63"/>
  <c r="E639" i="49"/>
  <c r="G639" i="49" s="1"/>
  <c r="E638" i="49"/>
  <c r="G638" i="49" s="1"/>
  <c r="N44" i="5"/>
  <c r="I219" i="63"/>
  <c r="E733" i="60"/>
  <c r="G733" i="60" s="1"/>
  <c r="E703" i="49"/>
  <c r="G703" i="49" s="1"/>
  <c r="E736" i="60"/>
  <c r="G736" i="60" s="1"/>
  <c r="E735" i="60"/>
  <c r="G735" i="60" s="1"/>
  <c r="AA331" i="5"/>
  <c r="E702" i="49"/>
  <c r="G702" i="49" s="1"/>
  <c r="E331" i="66"/>
  <c r="G331" i="66" s="1"/>
  <c r="E734" i="60"/>
  <c r="G734" i="60" s="1"/>
  <c r="I527" i="63"/>
  <c r="E364" i="60"/>
  <c r="G364" i="60" s="1"/>
  <c r="E363" i="60"/>
  <c r="G363" i="60" s="1"/>
  <c r="E188" i="66"/>
  <c r="G188" i="66" s="1"/>
  <c r="L30" i="5"/>
  <c r="I518" i="63"/>
  <c r="AA188" i="5"/>
  <c r="E345" i="49"/>
  <c r="G345" i="49" s="1"/>
  <c r="E346" i="49"/>
  <c r="G346" i="49" s="1"/>
  <c r="E347" i="49"/>
  <c r="G347" i="49" s="1"/>
  <c r="I633" i="63"/>
  <c r="I643" i="63"/>
  <c r="E424" i="49"/>
  <c r="G424" i="49" s="1"/>
  <c r="E435" i="60"/>
  <c r="G435" i="60" s="1"/>
  <c r="E422" i="49"/>
  <c r="G422" i="49" s="1"/>
  <c r="I648" i="63"/>
  <c r="E426" i="49"/>
  <c r="G426" i="49" s="1"/>
  <c r="E437" i="60"/>
  <c r="G437" i="60" s="1"/>
  <c r="I647" i="63"/>
  <c r="E421" i="49"/>
  <c r="G421" i="49" s="1"/>
  <c r="I641" i="63"/>
  <c r="I656" i="63"/>
  <c r="E420" i="49"/>
  <c r="G420" i="49" s="1"/>
  <c r="E423" i="49"/>
  <c r="G423" i="49" s="1"/>
  <c r="AA206" i="5"/>
  <c r="I645" i="63"/>
  <c r="E206" i="66"/>
  <c r="G206" i="66" s="1"/>
  <c r="I639" i="63"/>
  <c r="E428" i="49"/>
  <c r="G428" i="49" s="1"/>
  <c r="I652" i="63"/>
  <c r="E425" i="49"/>
  <c r="G425" i="49" s="1"/>
  <c r="E436" i="60"/>
  <c r="G436" i="60" s="1"/>
  <c r="E427" i="49"/>
  <c r="G427" i="49" s="1"/>
  <c r="E528" i="60"/>
  <c r="G528" i="60" s="1"/>
  <c r="E529" i="60"/>
  <c r="G529" i="60" s="1"/>
  <c r="E248" i="66"/>
  <c r="G248" i="66" s="1"/>
  <c r="E533" i="49"/>
  <c r="G533" i="49" s="1"/>
  <c r="AA248" i="5"/>
  <c r="E530" i="60"/>
  <c r="G530" i="60" s="1"/>
  <c r="E5" i="66"/>
  <c r="G5" i="66" s="1"/>
  <c r="E8" i="49"/>
  <c r="G8" i="49" s="1"/>
  <c r="E5" i="60"/>
  <c r="G5" i="60" s="1"/>
  <c r="I8" i="63"/>
  <c r="AA5" i="5"/>
  <c r="E6" i="60"/>
  <c r="G6" i="60" s="1"/>
  <c r="M3" i="5"/>
  <c r="M2" i="5"/>
  <c r="T37" i="5" s="1"/>
  <c r="I286" i="63"/>
  <c r="E201" i="49"/>
  <c r="G201" i="49" s="1"/>
  <c r="E92" i="66"/>
  <c r="G92" i="66" s="1"/>
  <c r="E195" i="49"/>
  <c r="G195" i="49" s="1"/>
  <c r="AA92" i="5"/>
  <c r="E197" i="49"/>
  <c r="G197" i="49" s="1"/>
  <c r="E199" i="49"/>
  <c r="G199" i="49" s="1"/>
  <c r="E200" i="49"/>
  <c r="G200" i="49" s="1"/>
  <c r="I277" i="63"/>
  <c r="I251" i="63"/>
  <c r="I267" i="63"/>
  <c r="E198" i="49"/>
  <c r="G198" i="49" s="1"/>
  <c r="I206" i="63"/>
  <c r="E202" i="49"/>
  <c r="G202" i="49" s="1"/>
  <c r="E196" i="49"/>
  <c r="G196" i="49" s="1"/>
  <c r="E59" i="66"/>
  <c r="G59" i="66" s="1"/>
  <c r="E128" i="49"/>
  <c r="AA59" i="5"/>
  <c r="I171" i="63"/>
  <c r="E127" i="49"/>
  <c r="G127" i="49" s="1"/>
  <c r="E127" i="60"/>
  <c r="G127" i="60" s="1"/>
  <c r="E129" i="60"/>
  <c r="G129" i="60" s="1"/>
  <c r="E128" i="60"/>
  <c r="G128" i="60" s="1"/>
  <c r="AA176" i="5"/>
  <c r="E176" i="66"/>
  <c r="G176" i="66" s="1"/>
  <c r="M27" i="5"/>
  <c r="AA112" i="5"/>
  <c r="E231" i="60"/>
  <c r="G231" i="60" s="1"/>
  <c r="I369" i="63"/>
  <c r="E241" i="49"/>
  <c r="G241" i="49" s="1"/>
  <c r="E232" i="60"/>
  <c r="G232" i="60" s="1"/>
  <c r="E230" i="60"/>
  <c r="G230" i="60" s="1"/>
  <c r="E112" i="66"/>
  <c r="G112" i="66" s="1"/>
  <c r="M17" i="5"/>
  <c r="E710" i="60"/>
  <c r="G710" i="60" s="1"/>
  <c r="E711" i="60"/>
  <c r="G711" i="60" s="1"/>
  <c r="E690" i="49"/>
  <c r="G690" i="49" s="1"/>
  <c r="E324" i="66"/>
  <c r="G324" i="66" s="1"/>
  <c r="E709" i="60"/>
  <c r="G709" i="60" s="1"/>
  <c r="E691" i="49"/>
  <c r="G691" i="49" s="1"/>
  <c r="I168" i="63"/>
  <c r="AA324" i="5"/>
  <c r="O11" i="5" l="1"/>
  <c r="Y75" i="5" s="1"/>
  <c r="AB75" i="5" s="1"/>
  <c r="O29" i="5"/>
  <c r="Y184" i="5" s="1"/>
  <c r="AB184" i="5" s="1"/>
  <c r="O13" i="5"/>
  <c r="I12" i="16" s="1"/>
  <c r="O22" i="5"/>
  <c r="Y147" i="5" s="1"/>
  <c r="AB147" i="5" s="1"/>
  <c r="O44" i="5"/>
  <c r="E71" i="39" s="1"/>
  <c r="O37" i="5"/>
  <c r="Y255" i="5" s="1"/>
  <c r="AB255" i="5" s="1"/>
  <c r="O52" i="5"/>
  <c r="Y350" i="5" s="1"/>
  <c r="AB350" i="5" s="1"/>
  <c r="O36" i="5"/>
  <c r="Y247" i="5" s="1"/>
  <c r="AB247" i="5" s="1"/>
  <c r="O17" i="5"/>
  <c r="E44" i="39" s="1"/>
  <c r="O56" i="5"/>
  <c r="E83" i="39" s="1"/>
  <c r="O47" i="5"/>
  <c r="B70" i="58" s="1"/>
  <c r="O43" i="5"/>
  <c r="Y289" i="5" s="1"/>
  <c r="AB289" i="5" s="1"/>
  <c r="O27" i="5"/>
  <c r="E54" i="39" s="1"/>
  <c r="O21" i="5"/>
  <c r="H48" i="39" s="1"/>
  <c r="O38" i="5"/>
  <c r="O12" i="5"/>
  <c r="O26" i="5"/>
  <c r="G84" i="60"/>
  <c r="J3" i="60"/>
  <c r="J7" i="60" s="1"/>
  <c r="G381" i="60"/>
  <c r="N3" i="60"/>
  <c r="N7" i="60" s="1"/>
  <c r="O31" i="5"/>
  <c r="O23" i="5"/>
  <c r="G2" i="49"/>
  <c r="K3" i="49"/>
  <c r="K7" i="49" s="1"/>
  <c r="G311" i="60"/>
  <c r="M3" i="60"/>
  <c r="M7" i="60" s="1"/>
  <c r="O10" i="5"/>
  <c r="I2" i="63"/>
  <c r="O3" i="63"/>
  <c r="O7" i="63" s="1"/>
  <c r="O16" i="5"/>
  <c r="G33" i="60"/>
  <c r="L3" i="60"/>
  <c r="L7" i="60" s="1"/>
  <c r="I32" i="63"/>
  <c r="Q3" i="63"/>
  <c r="Q7" i="63" s="1"/>
  <c r="I104" i="63"/>
  <c r="N3" i="63"/>
  <c r="N7" i="63" s="1"/>
  <c r="O50" i="5"/>
  <c r="I6" i="63"/>
  <c r="M3" i="63"/>
  <c r="M7" i="63" s="1"/>
  <c r="O25" i="5"/>
  <c r="O5" i="5"/>
  <c r="O55" i="5"/>
  <c r="O30" i="5"/>
  <c r="S22" i="66"/>
  <c r="Q22" i="66" s="1"/>
  <c r="P25" i="66"/>
  <c r="P17" i="66"/>
  <c r="V26" i="66"/>
  <c r="T26" i="66" s="1"/>
  <c r="V25" i="66"/>
  <c r="T25" i="66" s="1"/>
  <c r="P20" i="66"/>
  <c r="S16" i="66"/>
  <c r="Q16" i="66" s="1"/>
  <c r="V16" i="66"/>
  <c r="S25" i="66"/>
  <c r="Q25" i="66" s="1"/>
  <c r="V17" i="66"/>
  <c r="T17" i="66" s="1"/>
  <c r="P22" i="66"/>
  <c r="V21" i="66"/>
  <c r="T21" i="66" s="1"/>
  <c r="P26" i="66"/>
  <c r="V24" i="66"/>
  <c r="T24" i="66" s="1"/>
  <c r="S20" i="66"/>
  <c r="Q20" i="66" s="1"/>
  <c r="S26" i="66"/>
  <c r="Q26" i="66" s="1"/>
  <c r="S21" i="66"/>
  <c r="Q21" i="66" s="1"/>
  <c r="V19" i="66"/>
  <c r="T19" i="66" s="1"/>
  <c r="S18" i="66"/>
  <c r="Q18" i="66" s="1"/>
  <c r="P16" i="66"/>
  <c r="N16" i="66" s="1"/>
  <c r="S24" i="66"/>
  <c r="Q24" i="66" s="1"/>
  <c r="S17" i="66"/>
  <c r="Q17" i="66" s="1"/>
  <c r="P23" i="66"/>
  <c r="P19" i="66"/>
  <c r="V18" i="66"/>
  <c r="T18" i="66" s="1"/>
  <c r="S19" i="66"/>
  <c r="Q19" i="66" s="1"/>
  <c r="V22" i="66"/>
  <c r="T22" i="66" s="1"/>
  <c r="V20" i="66"/>
  <c r="T20" i="66" s="1"/>
  <c r="S23" i="66"/>
  <c r="Q23" i="66" s="1"/>
  <c r="P18" i="66"/>
  <c r="P21" i="66"/>
  <c r="P24" i="66"/>
  <c r="V23" i="66"/>
  <c r="T23" i="66" s="1"/>
  <c r="O33" i="5"/>
  <c r="O42" i="5"/>
  <c r="G2" i="60"/>
  <c r="K3" i="60"/>
  <c r="K7" i="60" s="1"/>
  <c r="O57" i="5"/>
  <c r="O8" i="5"/>
  <c r="O32" i="5"/>
  <c r="O39" i="5"/>
  <c r="O6" i="5"/>
  <c r="O19" i="5"/>
  <c r="G40" i="49"/>
  <c r="L3" i="49"/>
  <c r="L7" i="49" s="1"/>
  <c r="O58" i="5"/>
  <c r="O54" i="5"/>
  <c r="G364" i="49"/>
  <c r="N3" i="49"/>
  <c r="N7" i="49" s="1"/>
  <c r="O18" i="5"/>
  <c r="B34" i="58"/>
  <c r="Y78" i="5"/>
  <c r="AB78" i="5" s="1"/>
  <c r="I10" i="16"/>
  <c r="Y80" i="5"/>
  <c r="AB80" i="5" s="1"/>
  <c r="Y76" i="5"/>
  <c r="AB76" i="5" s="1"/>
  <c r="E38" i="39"/>
  <c r="G77" i="49"/>
  <c r="J3" i="49"/>
  <c r="J7" i="49" s="1"/>
  <c r="G128" i="49"/>
  <c r="M3" i="49"/>
  <c r="M7" i="49" s="1"/>
  <c r="I508" i="63"/>
  <c r="R3" i="63"/>
  <c r="R7" i="63" s="1"/>
  <c r="O4" i="5"/>
  <c r="O9" i="5"/>
  <c r="O46" i="5"/>
  <c r="I42" i="63"/>
  <c r="P3" i="63"/>
  <c r="P7" i="63" s="1"/>
  <c r="O48" i="5"/>
  <c r="O3" i="5"/>
  <c r="O41" i="5"/>
  <c r="O51" i="5"/>
  <c r="O2" i="5" l="1"/>
  <c r="Y93" i="5"/>
  <c r="AB93" i="5" s="1"/>
  <c r="Y257" i="5"/>
  <c r="AB257" i="5" s="1"/>
  <c r="Y77" i="5"/>
  <c r="AB77" i="5" s="1"/>
  <c r="H33" i="34"/>
  <c r="H38" i="39"/>
  <c r="Y79" i="5"/>
  <c r="AB79" i="5" s="1"/>
  <c r="Y73" i="5"/>
  <c r="AB73" i="5" s="1"/>
  <c r="Y74" i="5"/>
  <c r="AB74" i="5" s="1"/>
  <c r="Y185" i="5"/>
  <c r="AB185" i="5" s="1"/>
  <c r="Y182" i="5"/>
  <c r="AB182" i="5" s="1"/>
  <c r="Y183" i="5"/>
  <c r="AB183" i="5" s="1"/>
  <c r="B52" i="58"/>
  <c r="Y187" i="5"/>
  <c r="AB187" i="5" s="1"/>
  <c r="H11" i="34"/>
  <c r="Y186" i="5"/>
  <c r="AB186" i="5" s="1"/>
  <c r="E56" i="39"/>
  <c r="H56" i="39"/>
  <c r="I7" i="18"/>
  <c r="Y90" i="5"/>
  <c r="AB90" i="5" s="1"/>
  <c r="E40" i="39"/>
  <c r="H40" i="39"/>
  <c r="Y91" i="5"/>
  <c r="AB91" i="5" s="1"/>
  <c r="Y92" i="5"/>
  <c r="AB92" i="5" s="1"/>
  <c r="Y94" i="5"/>
  <c r="AB94" i="5" s="1"/>
  <c r="H35" i="34"/>
  <c r="Y89" i="5"/>
  <c r="AB89" i="5" s="1"/>
  <c r="B36" i="58"/>
  <c r="Y115" i="5"/>
  <c r="AB115" i="5" s="1"/>
  <c r="Y242" i="5"/>
  <c r="AB242" i="5" s="1"/>
  <c r="Y254" i="5"/>
  <c r="AB254" i="5" s="1"/>
  <c r="E30" i="34"/>
  <c r="Y241" i="5"/>
  <c r="AB241" i="5" s="1"/>
  <c r="E29" i="34"/>
  <c r="I9" i="1"/>
  <c r="B60" i="58"/>
  <c r="E64" i="39"/>
  <c r="Y256" i="5"/>
  <c r="AB256" i="5" s="1"/>
  <c r="H63" i="39"/>
  <c r="Y258" i="5"/>
  <c r="AB258" i="5" s="1"/>
  <c r="Y252" i="5"/>
  <c r="AB252" i="5" s="1"/>
  <c r="Y253" i="5"/>
  <c r="AB253" i="5" s="1"/>
  <c r="H64" i="39"/>
  <c r="Y250" i="5"/>
  <c r="AB250" i="5" s="1"/>
  <c r="Y243" i="5"/>
  <c r="AB243" i="5" s="1"/>
  <c r="Y240" i="5"/>
  <c r="AB240" i="5" s="1"/>
  <c r="I8" i="1"/>
  <c r="Y239" i="5"/>
  <c r="AB239" i="5" s="1"/>
  <c r="Y249" i="5"/>
  <c r="AB249" i="5" s="1"/>
  <c r="Y246" i="5"/>
  <c r="AB246" i="5" s="1"/>
  <c r="E63" i="39"/>
  <c r="Y245" i="5"/>
  <c r="AB245" i="5" s="1"/>
  <c r="B59" i="58"/>
  <c r="Y244" i="5"/>
  <c r="AB244" i="5" s="1"/>
  <c r="Y248" i="5"/>
  <c r="AB248" i="5" s="1"/>
  <c r="Y295" i="5"/>
  <c r="AB295" i="5" s="1"/>
  <c r="I9" i="20"/>
  <c r="E18" i="34"/>
  <c r="Y111" i="5"/>
  <c r="AB111" i="5" s="1"/>
  <c r="I9" i="21"/>
  <c r="Y114" i="5"/>
  <c r="AB114" i="5" s="1"/>
  <c r="Y347" i="5"/>
  <c r="AB347" i="5" s="1"/>
  <c r="I9" i="8"/>
  <c r="B40" i="58"/>
  <c r="B75" i="58"/>
  <c r="Y349" i="5"/>
  <c r="AB349" i="5" s="1"/>
  <c r="Y351" i="5"/>
  <c r="AB351" i="5" s="1"/>
  <c r="H44" i="39"/>
  <c r="Y112" i="5"/>
  <c r="AB112" i="5" s="1"/>
  <c r="Y113" i="5"/>
  <c r="AB113" i="5" s="1"/>
  <c r="Y370" i="5"/>
  <c r="AB370" i="5" s="1"/>
  <c r="H79" i="39"/>
  <c r="B79" i="58"/>
  <c r="Y144" i="5"/>
  <c r="AB144" i="5" s="1"/>
  <c r="I8" i="12"/>
  <c r="Y140" i="5"/>
  <c r="AB140" i="5" s="1"/>
  <c r="Y139" i="5"/>
  <c r="AB139" i="5" s="1"/>
  <c r="Y143" i="5"/>
  <c r="AB143" i="5" s="1"/>
  <c r="Y294" i="5"/>
  <c r="AB294" i="5" s="1"/>
  <c r="Y292" i="5"/>
  <c r="AB292" i="5" s="1"/>
  <c r="Y293" i="5"/>
  <c r="AB293" i="5" s="1"/>
  <c r="Y296" i="5"/>
  <c r="AB296" i="5" s="1"/>
  <c r="H71" i="39"/>
  <c r="E44" i="34"/>
  <c r="B67" i="58"/>
  <c r="Y297" i="5"/>
  <c r="AB297" i="5" s="1"/>
  <c r="I10" i="17"/>
  <c r="Y141" i="5"/>
  <c r="AB141" i="5" s="1"/>
  <c r="Y148" i="5"/>
  <c r="AB148" i="5" s="1"/>
  <c r="E49" i="39"/>
  <c r="E12" i="34"/>
  <c r="Y146" i="5"/>
  <c r="AB146" i="5" s="1"/>
  <c r="H49" i="39"/>
  <c r="Y145" i="5"/>
  <c r="AB145" i="5" s="1"/>
  <c r="Y142" i="5"/>
  <c r="AB142" i="5" s="1"/>
  <c r="Y149" i="5"/>
  <c r="AB149" i="5" s="1"/>
  <c r="B45" i="58"/>
  <c r="Y368" i="5"/>
  <c r="AB368" i="5" s="1"/>
  <c r="Y352" i="5"/>
  <c r="AB352" i="5" s="1"/>
  <c r="E79" i="39"/>
  <c r="Y348" i="5"/>
  <c r="AB348" i="5" s="1"/>
  <c r="E25" i="34"/>
  <c r="H83" i="39"/>
  <c r="Y372" i="5"/>
  <c r="AB372" i="5" s="1"/>
  <c r="H25" i="34"/>
  <c r="Y371" i="5"/>
  <c r="AB371" i="5" s="1"/>
  <c r="Y367" i="5"/>
  <c r="AB367" i="5" s="1"/>
  <c r="Y369" i="5"/>
  <c r="AB369" i="5" s="1"/>
  <c r="H19" i="34"/>
  <c r="Y308" i="5"/>
  <c r="AB308" i="5" s="1"/>
  <c r="Y309" i="5"/>
  <c r="AB309" i="5" s="1"/>
  <c r="Y314" i="5"/>
  <c r="AB314" i="5" s="1"/>
  <c r="Y305" i="5"/>
  <c r="AB305" i="5" s="1"/>
  <c r="H74" i="39"/>
  <c r="Y311" i="5"/>
  <c r="AB311" i="5" s="1"/>
  <c r="Y307" i="5"/>
  <c r="AB307" i="5" s="1"/>
  <c r="Y310" i="5"/>
  <c r="AB310" i="5" s="1"/>
  <c r="Y312" i="5"/>
  <c r="AB312" i="5" s="1"/>
  <c r="Y316" i="5"/>
  <c r="AB316" i="5" s="1"/>
  <c r="E74" i="39"/>
  <c r="Y306" i="5"/>
  <c r="AB306" i="5" s="1"/>
  <c r="I8" i="19"/>
  <c r="Y304" i="5"/>
  <c r="AB304" i="5" s="1"/>
  <c r="Y313" i="5"/>
  <c r="AB313" i="5" s="1"/>
  <c r="O34" i="5"/>
  <c r="E61" i="39" s="1"/>
  <c r="Y251" i="5"/>
  <c r="AB251" i="5" s="1"/>
  <c r="Y285" i="5"/>
  <c r="AB285" i="5" s="1"/>
  <c r="Y290" i="5"/>
  <c r="AB290" i="5" s="1"/>
  <c r="E43" i="34"/>
  <c r="Y315" i="5"/>
  <c r="AB315" i="5" s="1"/>
  <c r="B66" i="58"/>
  <c r="Y134" i="5"/>
  <c r="AB134" i="5" s="1"/>
  <c r="Y288" i="5"/>
  <c r="AB288" i="5" s="1"/>
  <c r="Y287" i="5"/>
  <c r="AB287" i="5" s="1"/>
  <c r="I9" i="17"/>
  <c r="Y291" i="5"/>
  <c r="AB291" i="5" s="1"/>
  <c r="E70" i="39"/>
  <c r="H70" i="39"/>
  <c r="Y286" i="5"/>
  <c r="AB286" i="5" s="1"/>
  <c r="Y131" i="5"/>
  <c r="AB131" i="5" s="1"/>
  <c r="Y133" i="5"/>
  <c r="AB133" i="5" s="1"/>
  <c r="Y137" i="5"/>
  <c r="AB137" i="5" s="1"/>
  <c r="I7" i="12"/>
  <c r="O20" i="5"/>
  <c r="B43" i="58" s="1"/>
  <c r="Y136" i="5"/>
  <c r="AB136" i="5" s="1"/>
  <c r="E48" i="39"/>
  <c r="B44" i="58"/>
  <c r="Y138" i="5"/>
  <c r="AB138" i="5" s="1"/>
  <c r="Y132" i="5"/>
  <c r="AB132" i="5" s="1"/>
  <c r="E11" i="34"/>
  <c r="Y135" i="5"/>
  <c r="AB135" i="5" s="1"/>
  <c r="Y179" i="5"/>
  <c r="AB179" i="5" s="1"/>
  <c r="Y177" i="5"/>
  <c r="AB177" i="5" s="1"/>
  <c r="H54" i="39"/>
  <c r="Y176" i="5"/>
  <c r="AB176" i="5" s="1"/>
  <c r="Y178" i="5"/>
  <c r="AB178" i="5" s="1"/>
  <c r="H40" i="34"/>
  <c r="B50" i="58"/>
  <c r="Y180" i="5"/>
  <c r="AB180" i="5" s="1"/>
  <c r="I9" i="14"/>
  <c r="O28" i="5"/>
  <c r="H55" i="39" s="1"/>
  <c r="H24" i="39"/>
  <c r="E24" i="39"/>
  <c r="B20" i="58"/>
  <c r="G10" i="48"/>
  <c r="H10" i="48" s="1"/>
  <c r="I10" i="48" s="1"/>
  <c r="B26" i="58"/>
  <c r="E35" i="34"/>
  <c r="Y3" i="5"/>
  <c r="AB3" i="5" s="1"/>
  <c r="Y11" i="5"/>
  <c r="AB11" i="5" s="1"/>
  <c r="Y10" i="5"/>
  <c r="AB10" i="5" s="1"/>
  <c r="Y4" i="5"/>
  <c r="AB4" i="5" s="1"/>
  <c r="Y7" i="5"/>
  <c r="AB7" i="5" s="1"/>
  <c r="Y9" i="5"/>
  <c r="AB9" i="5" s="1"/>
  <c r="Y8" i="5"/>
  <c r="AB8" i="5" s="1"/>
  <c r="I7" i="10"/>
  <c r="E30" i="39"/>
  <c r="H30" i="39"/>
  <c r="Y5" i="5"/>
  <c r="AB5" i="5" s="1"/>
  <c r="Y6" i="5"/>
  <c r="AB6" i="5" s="1"/>
  <c r="Y2" i="5"/>
  <c r="AB2" i="5" s="1"/>
  <c r="B31" i="58"/>
  <c r="Y45" i="5"/>
  <c r="AB45" i="5" s="1"/>
  <c r="Y37" i="5"/>
  <c r="AB37" i="5" s="1"/>
  <c r="H35" i="39"/>
  <c r="Y47" i="5"/>
  <c r="AB47" i="5" s="1"/>
  <c r="E35" i="39"/>
  <c r="Y46" i="5"/>
  <c r="AB46" i="5" s="1"/>
  <c r="Y44" i="5"/>
  <c r="AB44" i="5" s="1"/>
  <c r="H30" i="34"/>
  <c r="Y43" i="5"/>
  <c r="AB43" i="5" s="1"/>
  <c r="Y38" i="5"/>
  <c r="AB38" i="5" s="1"/>
  <c r="O7" i="5"/>
  <c r="Y42" i="5"/>
  <c r="AB42" i="5" s="1"/>
  <c r="Y41" i="5"/>
  <c r="AB41" i="5" s="1"/>
  <c r="Y40" i="5"/>
  <c r="AB40" i="5" s="1"/>
  <c r="I7" i="16"/>
  <c r="Y39" i="5"/>
  <c r="AB39" i="5" s="1"/>
  <c r="N22" i="66"/>
  <c r="M22" i="66"/>
  <c r="K22" i="66" s="1"/>
  <c r="H20" i="34"/>
  <c r="Y322" i="5"/>
  <c r="AB322" i="5" s="1"/>
  <c r="H75" i="39"/>
  <c r="E75" i="39"/>
  <c r="Y319" i="5"/>
  <c r="AB319" i="5" s="1"/>
  <c r="Y320" i="5"/>
  <c r="AB320" i="5" s="1"/>
  <c r="B71" i="58"/>
  <c r="I9" i="19"/>
  <c r="Y321" i="5"/>
  <c r="AB321" i="5" s="1"/>
  <c r="Y317" i="5"/>
  <c r="AB317" i="5" s="1"/>
  <c r="Y318" i="5"/>
  <c r="AB318" i="5" s="1"/>
  <c r="E81" i="39"/>
  <c r="Y356" i="5"/>
  <c r="AB356" i="5" s="1"/>
  <c r="Y355" i="5"/>
  <c r="AB355" i="5" s="1"/>
  <c r="H23" i="34"/>
  <c r="O53" i="5"/>
  <c r="I7" i="20"/>
  <c r="B77" i="58"/>
  <c r="Y358" i="5"/>
  <c r="AB358" i="5" s="1"/>
  <c r="Y359" i="5"/>
  <c r="AB359" i="5" s="1"/>
  <c r="Y354" i="5"/>
  <c r="AB354" i="5" s="1"/>
  <c r="Y357" i="5"/>
  <c r="AB357" i="5" s="1"/>
  <c r="H81" i="39"/>
  <c r="Y353" i="5"/>
  <c r="AB353" i="5" s="1"/>
  <c r="T27" i="66"/>
  <c r="N25" i="66"/>
  <c r="M25" i="66"/>
  <c r="K25" i="66" s="1"/>
  <c r="Y327" i="5"/>
  <c r="AB327" i="5" s="1"/>
  <c r="Y324" i="5"/>
  <c r="AB324" i="5" s="1"/>
  <c r="Y333" i="5"/>
  <c r="AB333" i="5" s="1"/>
  <c r="Y328" i="5"/>
  <c r="AB328" i="5" s="1"/>
  <c r="Y326" i="5"/>
  <c r="AB326" i="5" s="1"/>
  <c r="E23" i="34"/>
  <c r="Y334" i="5"/>
  <c r="AB334" i="5" s="1"/>
  <c r="I7" i="21"/>
  <c r="E77" i="39"/>
  <c r="B73" i="58"/>
  <c r="Y335" i="5"/>
  <c r="AB335" i="5" s="1"/>
  <c r="H77" i="39"/>
  <c r="Y329" i="5"/>
  <c r="AB329" i="5" s="1"/>
  <c r="Y331" i="5"/>
  <c r="AB331" i="5" s="1"/>
  <c r="Y332" i="5"/>
  <c r="AB332" i="5" s="1"/>
  <c r="Y325" i="5"/>
  <c r="AB325" i="5" s="1"/>
  <c r="Y323" i="5"/>
  <c r="AB323" i="5" s="1"/>
  <c r="Y330" i="5"/>
  <c r="AB330" i="5" s="1"/>
  <c r="O49" i="5"/>
  <c r="H20" i="39"/>
  <c r="E20" i="39"/>
  <c r="B16" i="58"/>
  <c r="G14" i="65"/>
  <c r="H14" i="65" s="1"/>
  <c r="I14" i="65" s="1"/>
  <c r="Y204" i="5"/>
  <c r="AB204" i="5" s="1"/>
  <c r="Y203" i="5"/>
  <c r="AB203" i="5" s="1"/>
  <c r="Y205" i="5"/>
  <c r="AB205" i="5" s="1"/>
  <c r="Y201" i="5"/>
  <c r="AB201" i="5" s="1"/>
  <c r="Y202" i="5"/>
  <c r="AB202" i="5" s="1"/>
  <c r="I9" i="18"/>
  <c r="H13" i="34"/>
  <c r="E58" i="39"/>
  <c r="Y200" i="5"/>
  <c r="AB200" i="5" s="1"/>
  <c r="Y206" i="5"/>
  <c r="AB206" i="5" s="1"/>
  <c r="Y197" i="5"/>
  <c r="AB197" i="5" s="1"/>
  <c r="B54" i="58"/>
  <c r="Y208" i="5"/>
  <c r="AB208" i="5" s="1"/>
  <c r="Y207" i="5"/>
  <c r="AB207" i="5" s="1"/>
  <c r="H58" i="39"/>
  <c r="Y198" i="5"/>
  <c r="AB198" i="5" s="1"/>
  <c r="Y199" i="5"/>
  <c r="AB199" i="5" s="1"/>
  <c r="R29" i="63"/>
  <c r="R94" i="63"/>
  <c r="X28" i="63"/>
  <c r="V28" i="63" s="1"/>
  <c r="U25" i="63"/>
  <c r="S25" i="63" s="1"/>
  <c r="X77" i="63"/>
  <c r="V77" i="63" s="1"/>
  <c r="X21" i="63"/>
  <c r="V21" i="63" s="1"/>
  <c r="U95" i="63"/>
  <c r="U91" i="63"/>
  <c r="S91" i="63" s="1"/>
  <c r="U68" i="63"/>
  <c r="S68" i="63" s="1"/>
  <c r="R43" i="63"/>
  <c r="P43" i="63" s="1"/>
  <c r="R53" i="63"/>
  <c r="U37" i="63"/>
  <c r="S37" i="63" s="1"/>
  <c r="R22" i="63"/>
  <c r="R112" i="63"/>
  <c r="U45" i="63"/>
  <c r="S45" i="63" s="1"/>
  <c r="R47" i="63"/>
  <c r="X99" i="63"/>
  <c r="V99" i="63" s="1"/>
  <c r="X98" i="63"/>
  <c r="V98" i="63" s="1"/>
  <c r="U46" i="63"/>
  <c r="S46" i="63" s="1"/>
  <c r="U121" i="63"/>
  <c r="S121" i="63" s="1"/>
  <c r="X85" i="63"/>
  <c r="V85" i="63" s="1"/>
  <c r="U58" i="63"/>
  <c r="S58" i="63" s="1"/>
  <c r="U55" i="63"/>
  <c r="S55" i="63" s="1"/>
  <c r="U88" i="63"/>
  <c r="S88" i="63" s="1"/>
  <c r="X116" i="63"/>
  <c r="V116" i="63" s="1"/>
  <c r="U41" i="63"/>
  <c r="S41" i="63" s="1"/>
  <c r="X22" i="63"/>
  <c r="V22" i="63" s="1"/>
  <c r="X19" i="63"/>
  <c r="V19" i="63" s="1"/>
  <c r="R115" i="63"/>
  <c r="P115" i="63" s="1"/>
  <c r="X60" i="63"/>
  <c r="V60" i="63" s="1"/>
  <c r="R119" i="63"/>
  <c r="P119" i="63" s="1"/>
  <c r="R100" i="63"/>
  <c r="X38" i="63"/>
  <c r="V38" i="63" s="1"/>
  <c r="U105" i="63"/>
  <c r="S105" i="63" s="1"/>
  <c r="R110" i="63"/>
  <c r="P110" i="63" s="1"/>
  <c r="X57" i="63"/>
  <c r="U104" i="63"/>
  <c r="S104" i="63" s="1"/>
  <c r="U48" i="63"/>
  <c r="S48" i="63" s="1"/>
  <c r="R101" i="63"/>
  <c r="X30" i="63"/>
  <c r="V30" i="63" s="1"/>
  <c r="U85" i="63"/>
  <c r="S85" i="63" s="1"/>
  <c r="U67" i="63"/>
  <c r="S67" i="63" s="1"/>
  <c r="R76" i="63"/>
  <c r="R92" i="63"/>
  <c r="X96" i="63"/>
  <c r="V96" i="63" s="1"/>
  <c r="U30" i="63"/>
  <c r="S30" i="63" s="1"/>
  <c r="X45" i="63"/>
  <c r="V45" i="63" s="1"/>
  <c r="U64" i="63"/>
  <c r="S64" i="63" s="1"/>
  <c r="R63" i="63"/>
  <c r="P63" i="63" s="1"/>
  <c r="R24" i="63"/>
  <c r="P24" i="63" s="1"/>
  <c r="X74" i="63"/>
  <c r="V74" i="63" s="1"/>
  <c r="X81" i="63"/>
  <c r="V81" i="63" s="1"/>
  <c r="R33" i="63"/>
  <c r="P33" i="63" s="1"/>
  <c r="U32" i="63"/>
  <c r="S32" i="63" s="1"/>
  <c r="R23" i="63"/>
  <c r="X47" i="63"/>
  <c r="V47" i="63" s="1"/>
  <c r="U42" i="63"/>
  <c r="S42" i="63" s="1"/>
  <c r="R105" i="63"/>
  <c r="P105" i="63" s="1"/>
  <c r="R83" i="63"/>
  <c r="R78" i="63"/>
  <c r="P78" i="63" s="1"/>
  <c r="X66" i="63"/>
  <c r="V66" i="63" s="1"/>
  <c r="U101" i="63"/>
  <c r="S101" i="63" s="1"/>
  <c r="R61" i="63"/>
  <c r="R80" i="63"/>
  <c r="R32" i="63"/>
  <c r="P32" i="63" s="1"/>
  <c r="R50" i="63"/>
  <c r="X93" i="63"/>
  <c r="V93" i="63" s="1"/>
  <c r="R87" i="63"/>
  <c r="R117" i="63"/>
  <c r="P117" i="63" s="1"/>
  <c r="X71" i="63"/>
  <c r="V71" i="63" s="1"/>
  <c r="R54" i="63"/>
  <c r="U49" i="63"/>
  <c r="S49" i="63" s="1"/>
  <c r="X39" i="63"/>
  <c r="V39" i="63" s="1"/>
  <c r="R82" i="63"/>
  <c r="P82" i="63" s="1"/>
  <c r="X55" i="63"/>
  <c r="V55" i="63" s="1"/>
  <c r="R51" i="63"/>
  <c r="P51" i="63" s="1"/>
  <c r="R70" i="63"/>
  <c r="R99" i="63"/>
  <c r="P99" i="63" s="1"/>
  <c r="U19" i="63"/>
  <c r="S19" i="63" s="1"/>
  <c r="R58" i="63"/>
  <c r="R75" i="63"/>
  <c r="X119" i="63"/>
  <c r="V119" i="63" s="1"/>
  <c r="X48" i="63"/>
  <c r="V48" i="63" s="1"/>
  <c r="X110" i="63"/>
  <c r="V110" i="63" s="1"/>
  <c r="U33" i="63"/>
  <c r="S33" i="63" s="1"/>
  <c r="U51" i="63"/>
  <c r="S51" i="63" s="1"/>
  <c r="X103" i="63"/>
  <c r="V103" i="63" s="1"/>
  <c r="X69" i="63"/>
  <c r="X54" i="63"/>
  <c r="V54" i="63" s="1"/>
  <c r="U107" i="63"/>
  <c r="S107" i="63" s="1"/>
  <c r="R72" i="63"/>
  <c r="R81" i="63"/>
  <c r="P81" i="63" s="1"/>
  <c r="X35" i="63"/>
  <c r="V35" i="63" s="1"/>
  <c r="U27" i="63"/>
  <c r="S27" i="63" s="1"/>
  <c r="R102" i="63"/>
  <c r="U114" i="63"/>
  <c r="S114" i="63" s="1"/>
  <c r="X70" i="63"/>
  <c r="V70" i="63" s="1"/>
  <c r="R109" i="63"/>
  <c r="P109" i="63" s="1"/>
  <c r="R86" i="63"/>
  <c r="R97" i="63"/>
  <c r="X44" i="63"/>
  <c r="V44" i="63" s="1"/>
  <c r="X58" i="63"/>
  <c r="V58" i="63" s="1"/>
  <c r="R96" i="63"/>
  <c r="U93" i="63"/>
  <c r="S93" i="63" s="1"/>
  <c r="X90" i="63"/>
  <c r="V90" i="63" s="1"/>
  <c r="R77" i="63"/>
  <c r="R52" i="63"/>
  <c r="P52" i="63" s="1"/>
  <c r="U87" i="63"/>
  <c r="S87" i="63" s="1"/>
  <c r="X26" i="63"/>
  <c r="V26" i="63" s="1"/>
  <c r="U71" i="63"/>
  <c r="S71" i="63" s="1"/>
  <c r="U83" i="63"/>
  <c r="S83" i="63" s="1"/>
  <c r="U116" i="63"/>
  <c r="S116" i="63" s="1"/>
  <c r="U108" i="63"/>
  <c r="S108" i="63" s="1"/>
  <c r="U74" i="63"/>
  <c r="S74" i="63" s="1"/>
  <c r="X32" i="63"/>
  <c r="V32" i="63" s="1"/>
  <c r="R106" i="63"/>
  <c r="X50" i="63"/>
  <c r="V50" i="63" s="1"/>
  <c r="X52" i="63"/>
  <c r="V52" i="63" s="1"/>
  <c r="U59" i="63"/>
  <c r="S59" i="63" s="1"/>
  <c r="X18" i="63"/>
  <c r="V18" i="63" s="1"/>
  <c r="R79" i="63"/>
  <c r="R93" i="63"/>
  <c r="R88" i="63"/>
  <c r="X20" i="63"/>
  <c r="V20" i="63" s="1"/>
  <c r="R45" i="63"/>
  <c r="X101" i="63"/>
  <c r="V101" i="63" s="1"/>
  <c r="R114" i="63"/>
  <c r="U82" i="63"/>
  <c r="S82" i="63" s="1"/>
  <c r="X92" i="63"/>
  <c r="V92" i="63" s="1"/>
  <c r="X63" i="63"/>
  <c r="V63" i="63" s="1"/>
  <c r="X43" i="63"/>
  <c r="V43" i="63" s="1"/>
  <c r="U118" i="63"/>
  <c r="S118" i="63" s="1"/>
  <c r="R31" i="63"/>
  <c r="U66" i="63"/>
  <c r="S66" i="63" s="1"/>
  <c r="X23" i="63"/>
  <c r="V23" i="63" s="1"/>
  <c r="U35" i="63"/>
  <c r="U110" i="63"/>
  <c r="S110" i="63" s="1"/>
  <c r="R111" i="63"/>
  <c r="R20" i="63"/>
  <c r="U29" i="63"/>
  <c r="S29" i="63" s="1"/>
  <c r="R34" i="63"/>
  <c r="P34" i="63" s="1"/>
  <c r="U52" i="63"/>
  <c r="S52" i="63" s="1"/>
  <c r="X113" i="63"/>
  <c r="V113" i="63" s="1"/>
  <c r="U73" i="63"/>
  <c r="S73" i="63" s="1"/>
  <c r="U79" i="63"/>
  <c r="S79" i="63" s="1"/>
  <c r="X37" i="63"/>
  <c r="V37" i="63" s="1"/>
  <c r="R48" i="63"/>
  <c r="R65" i="63"/>
  <c r="X25" i="63"/>
  <c r="V25" i="63" s="1"/>
  <c r="R89" i="63"/>
  <c r="U62" i="63"/>
  <c r="S62" i="63" s="1"/>
  <c r="X94" i="63"/>
  <c r="V94" i="63" s="1"/>
  <c r="R98" i="63"/>
  <c r="U111" i="63"/>
  <c r="S111" i="63" s="1"/>
  <c r="U72" i="63"/>
  <c r="S72" i="63" s="1"/>
  <c r="X107" i="63"/>
  <c r="V107" i="63" s="1"/>
  <c r="U70" i="63"/>
  <c r="S70" i="63" s="1"/>
  <c r="U94" i="63"/>
  <c r="S94" i="63" s="1"/>
  <c r="X112" i="63"/>
  <c r="V112" i="63" s="1"/>
  <c r="R46" i="63"/>
  <c r="R64" i="63"/>
  <c r="R73" i="63"/>
  <c r="X17" i="63"/>
  <c r="V17" i="63" s="1"/>
  <c r="X89" i="63"/>
  <c r="V89" i="63" s="1"/>
  <c r="U112" i="63"/>
  <c r="S112" i="63" s="1"/>
  <c r="U98" i="63"/>
  <c r="S98" i="63" s="1"/>
  <c r="R27" i="63"/>
  <c r="P27" i="63" s="1"/>
  <c r="U97" i="63"/>
  <c r="S97" i="63" s="1"/>
  <c r="R120" i="63"/>
  <c r="P120" i="63" s="1"/>
  <c r="R62" i="63"/>
  <c r="R38" i="63"/>
  <c r="X73" i="63"/>
  <c r="V73" i="63" s="1"/>
  <c r="R41" i="63"/>
  <c r="U20" i="63"/>
  <c r="S20" i="63" s="1"/>
  <c r="R108" i="63"/>
  <c r="P108" i="63" s="1"/>
  <c r="X100" i="63"/>
  <c r="V100" i="63" s="1"/>
  <c r="U119" i="63"/>
  <c r="S119" i="63" s="1"/>
  <c r="X87" i="63"/>
  <c r="V87" i="63" s="1"/>
  <c r="X95" i="63"/>
  <c r="V95" i="63" s="1"/>
  <c r="U109" i="63"/>
  <c r="S109" i="63" s="1"/>
  <c r="R26" i="63"/>
  <c r="P26" i="63" s="1"/>
  <c r="X86" i="63"/>
  <c r="V86" i="63" s="1"/>
  <c r="U50" i="63"/>
  <c r="S50" i="63" s="1"/>
  <c r="R71" i="63"/>
  <c r="X64" i="63"/>
  <c r="V64" i="63" s="1"/>
  <c r="U53" i="63"/>
  <c r="S53" i="63" s="1"/>
  <c r="U115" i="63"/>
  <c r="S115" i="63" s="1"/>
  <c r="X53" i="63"/>
  <c r="V53" i="63" s="1"/>
  <c r="R49" i="63"/>
  <c r="U103" i="63"/>
  <c r="S103" i="63" s="1"/>
  <c r="X51" i="63"/>
  <c r="V51" i="63" s="1"/>
  <c r="X56" i="63"/>
  <c r="V56" i="63" s="1"/>
  <c r="X75" i="63"/>
  <c r="V75" i="63" s="1"/>
  <c r="X27" i="63"/>
  <c r="U40" i="63"/>
  <c r="S40" i="63" s="1"/>
  <c r="X68" i="63"/>
  <c r="V68" i="63" s="1"/>
  <c r="R28" i="63"/>
  <c r="P28" i="63" s="1"/>
  <c r="X120" i="63"/>
  <c r="V120" i="63" s="1"/>
  <c r="X72" i="63"/>
  <c r="V72" i="63" s="1"/>
  <c r="U21" i="63"/>
  <c r="S21" i="63" s="1"/>
  <c r="X46" i="63"/>
  <c r="V46" i="63" s="1"/>
  <c r="R18" i="63"/>
  <c r="U16" i="63"/>
  <c r="S16" i="63" s="1"/>
  <c r="U77" i="63"/>
  <c r="S77" i="63" s="1"/>
  <c r="R25" i="63"/>
  <c r="R35" i="63"/>
  <c r="R40" i="63"/>
  <c r="P40" i="63" s="1"/>
  <c r="R67" i="63"/>
  <c r="U75" i="63"/>
  <c r="S75" i="63" s="1"/>
  <c r="U38" i="63"/>
  <c r="S38" i="63" s="1"/>
  <c r="R59" i="63"/>
  <c r="R36" i="63"/>
  <c r="U36" i="63"/>
  <c r="S36" i="63" s="1"/>
  <c r="U56" i="63"/>
  <c r="S56" i="63" s="1"/>
  <c r="X42" i="63"/>
  <c r="V42" i="63" s="1"/>
  <c r="X33" i="63"/>
  <c r="V33" i="63" s="1"/>
  <c r="X49" i="63"/>
  <c r="V49" i="63" s="1"/>
  <c r="X84" i="63"/>
  <c r="V84" i="63" s="1"/>
  <c r="U60" i="63"/>
  <c r="S60" i="63" s="1"/>
  <c r="U69" i="63"/>
  <c r="S69" i="63" s="1"/>
  <c r="U102" i="63"/>
  <c r="S102" i="63" s="1"/>
  <c r="R121" i="63"/>
  <c r="U113" i="63"/>
  <c r="S113" i="63" s="1"/>
  <c r="X76" i="63"/>
  <c r="V76" i="63" s="1"/>
  <c r="U78" i="63"/>
  <c r="S78" i="63" s="1"/>
  <c r="R84" i="63"/>
  <c r="P84" i="63" s="1"/>
  <c r="X29" i="63"/>
  <c r="V29" i="63" s="1"/>
  <c r="U61" i="63"/>
  <c r="S61" i="63" s="1"/>
  <c r="X109" i="63"/>
  <c r="V109" i="63" s="1"/>
  <c r="U106" i="63"/>
  <c r="S106" i="63" s="1"/>
  <c r="U57" i="63"/>
  <c r="S57" i="63" s="1"/>
  <c r="R56" i="63"/>
  <c r="U17" i="63"/>
  <c r="S17" i="63" s="1"/>
  <c r="U76" i="63"/>
  <c r="S76" i="63" s="1"/>
  <c r="X117" i="63"/>
  <c r="V117" i="63" s="1"/>
  <c r="U47" i="63"/>
  <c r="S47" i="63" s="1"/>
  <c r="U18" i="63"/>
  <c r="S18" i="63" s="1"/>
  <c r="X24" i="63"/>
  <c r="X78" i="63"/>
  <c r="V78" i="63" s="1"/>
  <c r="X34" i="63"/>
  <c r="V34" i="63" s="1"/>
  <c r="X36" i="63"/>
  <c r="V36" i="63" s="1"/>
  <c r="R69" i="63"/>
  <c r="U100" i="63"/>
  <c r="S100" i="63" s="1"/>
  <c r="X88" i="63"/>
  <c r="V88" i="63" s="1"/>
  <c r="R19" i="63"/>
  <c r="R85" i="63"/>
  <c r="R30" i="63"/>
  <c r="P30" i="63" s="1"/>
  <c r="U120" i="63"/>
  <c r="S120" i="63" s="1"/>
  <c r="U92" i="63"/>
  <c r="S92" i="63" s="1"/>
  <c r="X62" i="63"/>
  <c r="V62" i="63" s="1"/>
  <c r="R16" i="63"/>
  <c r="X59" i="63"/>
  <c r="V59" i="63" s="1"/>
  <c r="X118" i="63"/>
  <c r="R55" i="63"/>
  <c r="U117" i="63"/>
  <c r="S117" i="63" s="1"/>
  <c r="U80" i="63"/>
  <c r="S80" i="63" s="1"/>
  <c r="X40" i="63"/>
  <c r="V40" i="63" s="1"/>
  <c r="U99" i="63"/>
  <c r="S99" i="63" s="1"/>
  <c r="R21" i="63"/>
  <c r="R113" i="63"/>
  <c r="R42" i="63"/>
  <c r="X104" i="63"/>
  <c r="V104" i="63" s="1"/>
  <c r="U34" i="63"/>
  <c r="S34" i="63" s="1"/>
  <c r="U65" i="63"/>
  <c r="S65" i="63" s="1"/>
  <c r="X121" i="63"/>
  <c r="V121" i="63" s="1"/>
  <c r="U44" i="63"/>
  <c r="S44" i="63" s="1"/>
  <c r="X41" i="63"/>
  <c r="V41" i="63" s="1"/>
  <c r="X31" i="63"/>
  <c r="V31" i="63" s="1"/>
  <c r="X61" i="63"/>
  <c r="V61" i="63" s="1"/>
  <c r="X79" i="63"/>
  <c r="U89" i="63"/>
  <c r="S89" i="63" s="1"/>
  <c r="R118" i="63"/>
  <c r="P118" i="63" s="1"/>
  <c r="U24" i="63"/>
  <c r="S24" i="63" s="1"/>
  <c r="X16" i="63"/>
  <c r="V16" i="63" s="1"/>
  <c r="X83" i="63"/>
  <c r="V83" i="63" s="1"/>
  <c r="R74" i="63"/>
  <c r="U23" i="63"/>
  <c r="S23" i="63" s="1"/>
  <c r="U96" i="63"/>
  <c r="S96" i="63" s="1"/>
  <c r="X67" i="63"/>
  <c r="V67" i="63" s="1"/>
  <c r="R91" i="63"/>
  <c r="U31" i="63"/>
  <c r="S31" i="63" s="1"/>
  <c r="X114" i="63"/>
  <c r="V114" i="63" s="1"/>
  <c r="R116" i="63"/>
  <c r="P116" i="63" s="1"/>
  <c r="R37" i="63"/>
  <c r="P37" i="63" s="1"/>
  <c r="X106" i="63"/>
  <c r="V106" i="63" s="1"/>
  <c r="X102" i="63"/>
  <c r="V102" i="63" s="1"/>
  <c r="R66" i="63"/>
  <c r="P66" i="63" s="1"/>
  <c r="U63" i="63"/>
  <c r="S63" i="63" s="1"/>
  <c r="U84" i="63"/>
  <c r="S84" i="63" s="1"/>
  <c r="R44" i="63"/>
  <c r="P44" i="63" s="1"/>
  <c r="X115" i="63"/>
  <c r="V115" i="63" s="1"/>
  <c r="R17" i="63"/>
  <c r="P17" i="63" s="1"/>
  <c r="X108" i="63"/>
  <c r="V108" i="63" s="1"/>
  <c r="R68" i="63"/>
  <c r="U81" i="63"/>
  <c r="S81" i="63" s="1"/>
  <c r="X80" i="63"/>
  <c r="V80" i="63" s="1"/>
  <c r="R107" i="63"/>
  <c r="P107" i="63" s="1"/>
  <c r="R60" i="63"/>
  <c r="U43" i="63"/>
  <c r="S43" i="63" s="1"/>
  <c r="X111" i="63"/>
  <c r="V111" i="63" s="1"/>
  <c r="U39" i="63"/>
  <c r="S39" i="63" s="1"/>
  <c r="R39" i="63"/>
  <c r="R57" i="63"/>
  <c r="U54" i="63"/>
  <c r="S54" i="63" s="1"/>
  <c r="X82" i="63"/>
  <c r="V82" i="63" s="1"/>
  <c r="U90" i="63"/>
  <c r="S90" i="63" s="1"/>
  <c r="U26" i="63"/>
  <c r="S26" i="63" s="1"/>
  <c r="X97" i="63"/>
  <c r="R103" i="63"/>
  <c r="U86" i="63"/>
  <c r="S86" i="63" s="1"/>
  <c r="X91" i="63"/>
  <c r="V91" i="63" s="1"/>
  <c r="U28" i="63"/>
  <c r="S28" i="63" s="1"/>
  <c r="X105" i="63"/>
  <c r="V105" i="63" s="1"/>
  <c r="R90" i="63"/>
  <c r="R95" i="63"/>
  <c r="X65" i="63"/>
  <c r="V65" i="63" s="1"/>
  <c r="R104" i="63"/>
  <c r="P104" i="63" s="1"/>
  <c r="U22" i="63"/>
  <c r="S22" i="63" s="1"/>
  <c r="B17" i="58"/>
  <c r="E21" i="39"/>
  <c r="G16" i="65"/>
  <c r="H16" i="65" s="1"/>
  <c r="I16" i="65" s="1"/>
  <c r="H21" i="39"/>
  <c r="Y226" i="5"/>
  <c r="AB226" i="5" s="1"/>
  <c r="Y225" i="5"/>
  <c r="AB225" i="5" s="1"/>
  <c r="H60" i="39"/>
  <c r="Y230" i="5"/>
  <c r="AB230" i="5" s="1"/>
  <c r="B56" i="58"/>
  <c r="Y227" i="5"/>
  <c r="AB227" i="5" s="1"/>
  <c r="Y229" i="5"/>
  <c r="AB229" i="5" s="1"/>
  <c r="I11" i="18"/>
  <c r="Y228" i="5"/>
  <c r="AB228" i="5" s="1"/>
  <c r="H15" i="34"/>
  <c r="E60" i="39"/>
  <c r="N19" i="66"/>
  <c r="M19" i="66"/>
  <c r="K19" i="66" s="1"/>
  <c r="V27" i="66"/>
  <c r="I8" i="18"/>
  <c r="Y194" i="5"/>
  <c r="AB194" i="5" s="1"/>
  <c r="E57" i="39"/>
  <c r="Y188" i="5"/>
  <c r="AB188" i="5" s="1"/>
  <c r="Y195" i="5"/>
  <c r="AB195" i="5" s="1"/>
  <c r="Y196" i="5"/>
  <c r="AB196" i="5" s="1"/>
  <c r="Y189" i="5"/>
  <c r="AB189" i="5" s="1"/>
  <c r="H12" i="34"/>
  <c r="Y190" i="5"/>
  <c r="AB190" i="5" s="1"/>
  <c r="B53" i="58"/>
  <c r="Y192" i="5"/>
  <c r="AB192" i="5" s="1"/>
  <c r="H57" i="39"/>
  <c r="Y193" i="5"/>
  <c r="AB193" i="5" s="1"/>
  <c r="Y191" i="5"/>
  <c r="AB191" i="5" s="1"/>
  <c r="H37" i="39"/>
  <c r="Y60" i="5"/>
  <c r="AB60" i="5" s="1"/>
  <c r="I9" i="16"/>
  <c r="Y71" i="5"/>
  <c r="AB71" i="5" s="1"/>
  <c r="Y64" i="5"/>
  <c r="AB64" i="5" s="1"/>
  <c r="Y61" i="5"/>
  <c r="AB61" i="5" s="1"/>
  <c r="Y62" i="5"/>
  <c r="AB62" i="5" s="1"/>
  <c r="H32" i="34"/>
  <c r="Y72" i="5"/>
  <c r="AB72" i="5" s="1"/>
  <c r="Y66" i="5"/>
  <c r="AB66" i="5" s="1"/>
  <c r="Y69" i="5"/>
  <c r="AB69" i="5" s="1"/>
  <c r="Y70" i="5"/>
  <c r="AB70" i="5" s="1"/>
  <c r="B33" i="58"/>
  <c r="Y68" i="5"/>
  <c r="AB68" i="5" s="1"/>
  <c r="Y67" i="5"/>
  <c r="AB67" i="5" s="1"/>
  <c r="Y63" i="5"/>
  <c r="AB63" i="5" s="1"/>
  <c r="E37" i="39"/>
  <c r="Y65" i="5"/>
  <c r="AB65" i="5" s="1"/>
  <c r="G20" i="65"/>
  <c r="H20" i="65" s="1"/>
  <c r="I20" i="65" s="1"/>
  <c r="H23" i="39"/>
  <c r="E23" i="39"/>
  <c r="B19" i="58"/>
  <c r="N24" i="66"/>
  <c r="M24" i="66"/>
  <c r="K24" i="66" s="1"/>
  <c r="Y302" i="5"/>
  <c r="AB302" i="5" s="1"/>
  <c r="H73" i="39"/>
  <c r="Y299" i="5"/>
  <c r="AB299" i="5" s="1"/>
  <c r="Y300" i="5"/>
  <c r="AB300" i="5" s="1"/>
  <c r="Y303" i="5"/>
  <c r="AB303" i="5" s="1"/>
  <c r="B69" i="58"/>
  <c r="E73" i="39"/>
  <c r="Y298" i="5"/>
  <c r="AB298" i="5" s="1"/>
  <c r="I7" i="19"/>
  <c r="Y301" i="5"/>
  <c r="AB301" i="5" s="1"/>
  <c r="H18" i="34"/>
  <c r="O45" i="5"/>
  <c r="Y128" i="5"/>
  <c r="AB128" i="5" s="1"/>
  <c r="E46" i="39"/>
  <c r="E20" i="34"/>
  <c r="Y127" i="5"/>
  <c r="AB127" i="5" s="1"/>
  <c r="H46" i="39"/>
  <c r="Y125" i="5"/>
  <c r="AB125" i="5" s="1"/>
  <c r="I11" i="8"/>
  <c r="Y130" i="5"/>
  <c r="AB130" i="5" s="1"/>
  <c r="B42" i="58"/>
  <c r="Y126" i="5"/>
  <c r="AB126" i="5" s="1"/>
  <c r="Y129" i="5"/>
  <c r="AB129" i="5" s="1"/>
  <c r="Y373" i="5"/>
  <c r="AB373" i="5" s="1"/>
  <c r="B80" i="58"/>
  <c r="Y377" i="5"/>
  <c r="AB377" i="5" s="1"/>
  <c r="H26" i="34"/>
  <c r="Y378" i="5"/>
  <c r="AB378" i="5" s="1"/>
  <c r="Y376" i="5"/>
  <c r="AB376" i="5" s="1"/>
  <c r="Y374" i="5"/>
  <c r="AB374" i="5" s="1"/>
  <c r="I10" i="20"/>
  <c r="H84" i="39"/>
  <c r="E84" i="39"/>
  <c r="Y375" i="5"/>
  <c r="AB375" i="5" s="1"/>
  <c r="N21" i="66"/>
  <c r="M21" i="66"/>
  <c r="K21" i="66" s="1"/>
  <c r="N23" i="66"/>
  <c r="M23" i="66"/>
  <c r="K23" i="66" s="1"/>
  <c r="S27" i="66"/>
  <c r="H24" i="34"/>
  <c r="Y366" i="5"/>
  <c r="AB366" i="5" s="1"/>
  <c r="Y364" i="5"/>
  <c r="AB364" i="5" s="1"/>
  <c r="B78" i="58"/>
  <c r="I8" i="20"/>
  <c r="Y363" i="5"/>
  <c r="AB363" i="5" s="1"/>
  <c r="H82" i="39"/>
  <c r="Y361" i="5"/>
  <c r="AB361" i="5" s="1"/>
  <c r="Y362" i="5"/>
  <c r="AB362" i="5" s="1"/>
  <c r="E82" i="39"/>
  <c r="Y360" i="5"/>
  <c r="AB360" i="5" s="1"/>
  <c r="Y365" i="5"/>
  <c r="AB365" i="5" s="1"/>
  <c r="E22" i="39"/>
  <c r="H22" i="39"/>
  <c r="G18" i="65"/>
  <c r="H18" i="65" s="1"/>
  <c r="I18" i="65" s="1"/>
  <c r="B18" i="58"/>
  <c r="B23" i="58"/>
  <c r="E27" i="39"/>
  <c r="H27" i="39"/>
  <c r="G16" i="48"/>
  <c r="H16" i="48" s="1"/>
  <c r="I16" i="48" s="1"/>
  <c r="I10" i="10"/>
  <c r="H33" i="39"/>
  <c r="Y33" i="5"/>
  <c r="AB33" i="5" s="1"/>
  <c r="Y36" i="5"/>
  <c r="AB36" i="5" s="1"/>
  <c r="E33" i="39"/>
  <c r="Y31" i="5"/>
  <c r="AB31" i="5" s="1"/>
  <c r="B29" i="58"/>
  <c r="Y35" i="5"/>
  <c r="AB35" i="5" s="1"/>
  <c r="E38" i="34"/>
  <c r="Y32" i="5"/>
  <c r="AB32" i="5" s="1"/>
  <c r="Y34" i="5"/>
  <c r="AB34" i="5" s="1"/>
  <c r="N18" i="66"/>
  <c r="M18" i="66"/>
  <c r="K18" i="66" s="1"/>
  <c r="N20" i="66"/>
  <c r="M20" i="66"/>
  <c r="K20" i="66" s="1"/>
  <c r="I9" i="10"/>
  <c r="Y27" i="5"/>
  <c r="AB27" i="5" s="1"/>
  <c r="Y21" i="5"/>
  <c r="AB21" i="5" s="1"/>
  <c r="Y28" i="5"/>
  <c r="AB28" i="5" s="1"/>
  <c r="E32" i="39"/>
  <c r="Y29" i="5"/>
  <c r="AB29" i="5" s="1"/>
  <c r="Y26" i="5"/>
  <c r="AB26" i="5" s="1"/>
  <c r="E37" i="34"/>
  <c r="Y22" i="5"/>
  <c r="AB22" i="5" s="1"/>
  <c r="H32" i="39"/>
  <c r="B28" i="58"/>
  <c r="Y25" i="5"/>
  <c r="AB25" i="5" s="1"/>
  <c r="Y23" i="5"/>
  <c r="AB23" i="5" s="1"/>
  <c r="Y24" i="5"/>
  <c r="AB24" i="5" s="1"/>
  <c r="Y30" i="5"/>
  <c r="AB30" i="5" s="1"/>
  <c r="Y341" i="5"/>
  <c r="AB341" i="5" s="1"/>
  <c r="I8" i="21"/>
  <c r="Y346" i="5"/>
  <c r="AB346" i="5" s="1"/>
  <c r="Y338" i="5"/>
  <c r="AB338" i="5" s="1"/>
  <c r="Y336" i="5"/>
  <c r="AB336" i="5" s="1"/>
  <c r="E24" i="34"/>
  <c r="E78" i="39"/>
  <c r="Y340" i="5"/>
  <c r="AB340" i="5" s="1"/>
  <c r="B74" i="58"/>
  <c r="Y344" i="5"/>
  <c r="AB344" i="5" s="1"/>
  <c r="Y342" i="5"/>
  <c r="AB342" i="5" s="1"/>
  <c r="Y343" i="5"/>
  <c r="AB343" i="5" s="1"/>
  <c r="H78" i="39"/>
  <c r="Y345" i="5"/>
  <c r="AB345" i="5" s="1"/>
  <c r="Y337" i="5"/>
  <c r="AB337" i="5" s="1"/>
  <c r="Y339" i="5"/>
  <c r="AB339" i="5" s="1"/>
  <c r="Y16" i="5"/>
  <c r="AB16" i="5" s="1"/>
  <c r="E36" i="34"/>
  <c r="Y17" i="5"/>
  <c r="AB17" i="5" s="1"/>
  <c r="H31" i="39"/>
  <c r="Y15" i="5"/>
  <c r="AB15" i="5" s="1"/>
  <c r="Y18" i="5"/>
  <c r="AB18" i="5" s="1"/>
  <c r="I8" i="10"/>
  <c r="E31" i="39"/>
  <c r="Y19" i="5"/>
  <c r="AB19" i="5" s="1"/>
  <c r="Y14" i="5"/>
  <c r="AB14" i="5" s="1"/>
  <c r="Y20" i="5"/>
  <c r="AB20" i="5" s="1"/>
  <c r="Y13" i="5"/>
  <c r="AB13" i="5" s="1"/>
  <c r="Y12" i="5"/>
  <c r="AB12" i="5" s="1"/>
  <c r="B27" i="58"/>
  <c r="Y121" i="5"/>
  <c r="AB121" i="5" s="1"/>
  <c r="H45" i="39"/>
  <c r="Y118" i="5"/>
  <c r="AB118" i="5" s="1"/>
  <c r="Y117" i="5"/>
  <c r="AB117" i="5" s="1"/>
  <c r="Y124" i="5"/>
  <c r="AB124" i="5" s="1"/>
  <c r="B41" i="58"/>
  <c r="Y123" i="5"/>
  <c r="AB123" i="5" s="1"/>
  <c r="Y120" i="5"/>
  <c r="AB120" i="5" s="1"/>
  <c r="Y119" i="5"/>
  <c r="AB119" i="5" s="1"/>
  <c r="Y122" i="5"/>
  <c r="AB122" i="5" s="1"/>
  <c r="I10" i="8"/>
  <c r="E45" i="39"/>
  <c r="E19" i="34"/>
  <c r="Y116" i="5"/>
  <c r="AB116" i="5" s="1"/>
  <c r="E66" i="39"/>
  <c r="Y266" i="5"/>
  <c r="AB266" i="5" s="1"/>
  <c r="Y269" i="5"/>
  <c r="AB269" i="5" s="1"/>
  <c r="Y264" i="5"/>
  <c r="AB264" i="5" s="1"/>
  <c r="E32" i="34"/>
  <c r="Y268" i="5"/>
  <c r="AB268" i="5" s="1"/>
  <c r="Y267" i="5"/>
  <c r="AB267" i="5" s="1"/>
  <c r="Y265" i="5"/>
  <c r="AB265" i="5" s="1"/>
  <c r="I11" i="1"/>
  <c r="B62" i="58"/>
  <c r="H66" i="39"/>
  <c r="V107" i="60"/>
  <c r="T107" i="60" s="1"/>
  <c r="V17" i="60"/>
  <c r="T17" i="60" s="1"/>
  <c r="V64" i="60"/>
  <c r="T64" i="60" s="1"/>
  <c r="S80" i="60"/>
  <c r="Q80" i="60" s="1"/>
  <c r="S94" i="60"/>
  <c r="Q94" i="60" s="1"/>
  <c r="V52" i="60"/>
  <c r="T52" i="60" s="1"/>
  <c r="S114" i="60"/>
  <c r="S85" i="60"/>
  <c r="Q85" i="60" s="1"/>
  <c r="P112" i="60"/>
  <c r="P53" i="60"/>
  <c r="V87" i="60"/>
  <c r="T87" i="60" s="1"/>
  <c r="S75" i="60"/>
  <c r="Q75" i="60" s="1"/>
  <c r="V22" i="60"/>
  <c r="S70" i="60"/>
  <c r="Q70" i="60" s="1"/>
  <c r="S104" i="60"/>
  <c r="Q104" i="60" s="1"/>
  <c r="S123" i="60"/>
  <c r="Q123" i="60" s="1"/>
  <c r="V77" i="60"/>
  <c r="T77" i="60" s="1"/>
  <c r="S67" i="60"/>
  <c r="Q67" i="60" s="1"/>
  <c r="S56" i="60"/>
  <c r="Q56" i="60" s="1"/>
  <c r="S32" i="60"/>
  <c r="Q32" i="60" s="1"/>
  <c r="V121" i="60"/>
  <c r="P117" i="60"/>
  <c r="S100" i="60"/>
  <c r="Q100" i="60" s="1"/>
  <c r="S43" i="60"/>
  <c r="Q43" i="60" s="1"/>
  <c r="P121" i="60"/>
  <c r="V72" i="60"/>
  <c r="T72" i="60" s="1"/>
  <c r="P109" i="60"/>
  <c r="V90" i="60"/>
  <c r="T90" i="60" s="1"/>
  <c r="S46" i="60"/>
  <c r="Q46" i="60" s="1"/>
  <c r="V118" i="60"/>
  <c r="T118" i="60" s="1"/>
  <c r="P24" i="60"/>
  <c r="P17" i="60"/>
  <c r="V57" i="60"/>
  <c r="T57" i="60" s="1"/>
  <c r="S50" i="60"/>
  <c r="Q50" i="60" s="1"/>
  <c r="P116" i="60"/>
  <c r="S115" i="60"/>
  <c r="Q115" i="60" s="1"/>
  <c r="P35" i="60"/>
  <c r="S96" i="60"/>
  <c r="Q96" i="60" s="1"/>
  <c r="P51" i="60"/>
  <c r="P94" i="60"/>
  <c r="V53" i="60"/>
  <c r="T53" i="60" s="1"/>
  <c r="V75" i="60"/>
  <c r="T75" i="60" s="1"/>
  <c r="S27" i="60"/>
  <c r="Q27" i="60" s="1"/>
  <c r="V71" i="60"/>
  <c r="S86" i="60"/>
  <c r="Q86" i="60" s="1"/>
  <c r="V94" i="60"/>
  <c r="T94" i="60" s="1"/>
  <c r="V54" i="60"/>
  <c r="T54" i="60" s="1"/>
  <c r="S105" i="60"/>
  <c r="Q105" i="60" s="1"/>
  <c r="P50" i="60"/>
  <c r="S61" i="60"/>
  <c r="Q61" i="60" s="1"/>
  <c r="S99" i="60"/>
  <c r="Q99" i="60" s="1"/>
  <c r="P98" i="60"/>
  <c r="P107" i="60"/>
  <c r="S47" i="60"/>
  <c r="Q47" i="60" s="1"/>
  <c r="P104" i="60"/>
  <c r="V41" i="60"/>
  <c r="T41" i="60" s="1"/>
  <c r="S33" i="60"/>
  <c r="Q33" i="60" s="1"/>
  <c r="S66" i="60"/>
  <c r="Q66" i="60" s="1"/>
  <c r="V85" i="60"/>
  <c r="T85" i="60" s="1"/>
  <c r="V91" i="60"/>
  <c r="T91" i="60" s="1"/>
  <c r="V30" i="60"/>
  <c r="T30" i="60" s="1"/>
  <c r="V103" i="60"/>
  <c r="V78" i="60"/>
  <c r="T78" i="60" s="1"/>
  <c r="V43" i="60"/>
  <c r="T43" i="60" s="1"/>
  <c r="V88" i="60"/>
  <c r="T88" i="60" s="1"/>
  <c r="P72" i="60"/>
  <c r="P57" i="60"/>
  <c r="V27" i="60"/>
  <c r="T27" i="60" s="1"/>
  <c r="P16" i="60"/>
  <c r="V24" i="60"/>
  <c r="T24" i="60" s="1"/>
  <c r="P123" i="60"/>
  <c r="P91" i="60"/>
  <c r="P29" i="60"/>
  <c r="V109" i="60"/>
  <c r="T109" i="60" s="1"/>
  <c r="S45" i="60"/>
  <c r="Q45" i="60" s="1"/>
  <c r="V50" i="60"/>
  <c r="P27" i="60"/>
  <c r="V28" i="60"/>
  <c r="T28" i="60" s="1"/>
  <c r="V61" i="60"/>
  <c r="T61" i="60" s="1"/>
  <c r="S111" i="60"/>
  <c r="Q111" i="60" s="1"/>
  <c r="P87" i="60"/>
  <c r="P23" i="60"/>
  <c r="V49" i="60"/>
  <c r="T49" i="60" s="1"/>
  <c r="V32" i="60"/>
  <c r="T32" i="60" s="1"/>
  <c r="S117" i="60"/>
  <c r="Q117" i="60" s="1"/>
  <c r="P20" i="60"/>
  <c r="V70" i="60"/>
  <c r="T70" i="60" s="1"/>
  <c r="P119" i="60"/>
  <c r="P52" i="60"/>
  <c r="S28" i="60"/>
  <c r="Q28" i="60" s="1"/>
  <c r="S84" i="60"/>
  <c r="Q84" i="60" s="1"/>
  <c r="V38" i="60"/>
  <c r="T38" i="60" s="1"/>
  <c r="S120" i="60"/>
  <c r="Q120" i="60" s="1"/>
  <c r="V59" i="60"/>
  <c r="T59" i="60" s="1"/>
  <c r="V112" i="60"/>
  <c r="T112" i="60" s="1"/>
  <c r="V102" i="60"/>
  <c r="T102" i="60" s="1"/>
  <c r="P82" i="60"/>
  <c r="S77" i="60"/>
  <c r="Q77" i="60" s="1"/>
  <c r="S74" i="60"/>
  <c r="Q74" i="60" s="1"/>
  <c r="P44" i="60"/>
  <c r="V35" i="60"/>
  <c r="T35" i="60" s="1"/>
  <c r="P31" i="60"/>
  <c r="P62" i="60"/>
  <c r="V37" i="60"/>
  <c r="T37" i="60" s="1"/>
  <c r="V20" i="60"/>
  <c r="T20" i="60" s="1"/>
  <c r="S34" i="60"/>
  <c r="Q34" i="60" s="1"/>
  <c r="S121" i="60"/>
  <c r="S106" i="60"/>
  <c r="Q106" i="60" s="1"/>
  <c r="V110" i="60"/>
  <c r="T110" i="60" s="1"/>
  <c r="S17" i="60"/>
  <c r="Q17" i="60" s="1"/>
  <c r="P65" i="60"/>
  <c r="S39" i="60"/>
  <c r="V119" i="60"/>
  <c r="T119" i="60" s="1"/>
  <c r="V46" i="60"/>
  <c r="T46" i="60" s="1"/>
  <c r="P60" i="60"/>
  <c r="P81" i="60"/>
  <c r="V60" i="60"/>
  <c r="T60" i="60" s="1"/>
  <c r="V40" i="60"/>
  <c r="T40" i="60" s="1"/>
  <c r="V39" i="60"/>
  <c r="P18" i="60"/>
  <c r="V82" i="60"/>
  <c r="T82" i="60" s="1"/>
  <c r="S102" i="60"/>
  <c r="Q102" i="60" s="1"/>
  <c r="P70" i="60"/>
  <c r="P25" i="60"/>
  <c r="V16" i="60"/>
  <c r="T16" i="60" s="1"/>
  <c r="V79" i="60"/>
  <c r="T79" i="60" s="1"/>
  <c r="P78" i="60"/>
  <c r="V122" i="60"/>
  <c r="P26" i="60"/>
  <c r="S93" i="60"/>
  <c r="Q93" i="60" s="1"/>
  <c r="V81" i="60"/>
  <c r="T81" i="60" s="1"/>
  <c r="P75" i="60"/>
  <c r="V96" i="60"/>
  <c r="T96" i="60" s="1"/>
  <c r="P89" i="60"/>
  <c r="S68" i="60"/>
  <c r="Q68" i="60" s="1"/>
  <c r="S78" i="60"/>
  <c r="Q78" i="60" s="1"/>
  <c r="S101" i="60"/>
  <c r="Q101" i="60" s="1"/>
  <c r="V33" i="60"/>
  <c r="T33" i="60" s="1"/>
  <c r="P45" i="60"/>
  <c r="V95" i="60"/>
  <c r="T95" i="60" s="1"/>
  <c r="P39" i="60"/>
  <c r="V80" i="60"/>
  <c r="S71" i="60"/>
  <c r="P115" i="60"/>
  <c r="V123" i="60"/>
  <c r="T123" i="60" s="1"/>
  <c r="S65" i="60"/>
  <c r="Q65" i="60" s="1"/>
  <c r="P21" i="60"/>
  <c r="S95" i="60"/>
  <c r="Q95" i="60" s="1"/>
  <c r="V116" i="60"/>
  <c r="T116" i="60" s="1"/>
  <c r="P76" i="60"/>
  <c r="S48" i="60"/>
  <c r="Q48" i="60" s="1"/>
  <c r="S53" i="60"/>
  <c r="Q53" i="60" s="1"/>
  <c r="S38" i="60"/>
  <c r="V86" i="60"/>
  <c r="T86" i="60" s="1"/>
  <c r="S25" i="60"/>
  <c r="Q25" i="60" s="1"/>
  <c r="S103" i="60"/>
  <c r="Q103" i="60" s="1"/>
  <c r="V106" i="60"/>
  <c r="T106" i="60" s="1"/>
  <c r="S113" i="60"/>
  <c r="P84" i="60"/>
  <c r="P106" i="60"/>
  <c r="S98" i="60"/>
  <c r="Q98" i="60" s="1"/>
  <c r="S79" i="60"/>
  <c r="Q79" i="60" s="1"/>
  <c r="V113" i="60"/>
  <c r="S118" i="60"/>
  <c r="Q118" i="60" s="1"/>
  <c r="P95" i="60"/>
  <c r="S87" i="60"/>
  <c r="Q87" i="60" s="1"/>
  <c r="S31" i="60"/>
  <c r="Q31" i="60" s="1"/>
  <c r="P122" i="60"/>
  <c r="V31" i="60"/>
  <c r="T31" i="60" s="1"/>
  <c r="S55" i="60"/>
  <c r="Q55" i="60" s="1"/>
  <c r="S20" i="60"/>
  <c r="Q20" i="60" s="1"/>
  <c r="P102" i="60"/>
  <c r="V25" i="60"/>
  <c r="T25" i="60" s="1"/>
  <c r="S119" i="60"/>
  <c r="Q119" i="60" s="1"/>
  <c r="V55" i="60"/>
  <c r="T55" i="60" s="1"/>
  <c r="V99" i="60"/>
  <c r="T99" i="60" s="1"/>
  <c r="S41" i="60"/>
  <c r="Q41" i="60" s="1"/>
  <c r="V92" i="60"/>
  <c r="T92" i="60" s="1"/>
  <c r="S64" i="60"/>
  <c r="Q64" i="60" s="1"/>
  <c r="P33" i="60"/>
  <c r="P100" i="60"/>
  <c r="V65" i="60"/>
  <c r="T65" i="60" s="1"/>
  <c r="S16" i="60"/>
  <c r="Q16" i="60" s="1"/>
  <c r="P56" i="60"/>
  <c r="P47" i="60"/>
  <c r="S107" i="60"/>
  <c r="Q107" i="60" s="1"/>
  <c r="P32" i="60"/>
  <c r="P42" i="60"/>
  <c r="P85" i="60"/>
  <c r="P22" i="60"/>
  <c r="S37" i="60"/>
  <c r="Q37" i="60" s="1"/>
  <c r="V56" i="60"/>
  <c r="T56" i="60" s="1"/>
  <c r="V105" i="60"/>
  <c r="T105" i="60" s="1"/>
  <c r="V117" i="60"/>
  <c r="T117" i="60" s="1"/>
  <c r="V84" i="60"/>
  <c r="P99" i="60"/>
  <c r="S82" i="60"/>
  <c r="Q82" i="60" s="1"/>
  <c r="P80" i="60"/>
  <c r="P92" i="60"/>
  <c r="V114" i="60"/>
  <c r="S72" i="60"/>
  <c r="Q72" i="60" s="1"/>
  <c r="P97" i="60"/>
  <c r="S59" i="60"/>
  <c r="Q59" i="60" s="1"/>
  <c r="S19" i="60"/>
  <c r="Q19" i="60" s="1"/>
  <c r="S21" i="60"/>
  <c r="Q21" i="60" s="1"/>
  <c r="S122" i="60"/>
  <c r="Q122" i="60" s="1"/>
  <c r="S60" i="60"/>
  <c r="Q60" i="60" s="1"/>
  <c r="V51" i="60"/>
  <c r="V120" i="60"/>
  <c r="T120" i="60" s="1"/>
  <c r="V26" i="60"/>
  <c r="T26" i="60" s="1"/>
  <c r="V111" i="60"/>
  <c r="T111" i="60" s="1"/>
  <c r="V69" i="60"/>
  <c r="T69" i="60" s="1"/>
  <c r="P69" i="60"/>
  <c r="P34" i="60"/>
  <c r="S35" i="60"/>
  <c r="Q35" i="60" s="1"/>
  <c r="P64" i="60"/>
  <c r="S90" i="60"/>
  <c r="Q90" i="60" s="1"/>
  <c r="V100" i="60"/>
  <c r="T100" i="60" s="1"/>
  <c r="V108" i="60"/>
  <c r="T108" i="60" s="1"/>
  <c r="P61" i="60"/>
  <c r="S116" i="60"/>
  <c r="Q116" i="60" s="1"/>
  <c r="P67" i="60"/>
  <c r="S63" i="60"/>
  <c r="Q63" i="60" s="1"/>
  <c r="V101" i="60"/>
  <c r="T101" i="60" s="1"/>
  <c r="P88" i="60"/>
  <c r="P86" i="60"/>
  <c r="V73" i="60"/>
  <c r="T73" i="60" s="1"/>
  <c r="S24" i="60"/>
  <c r="Q24" i="60" s="1"/>
  <c r="S49" i="60"/>
  <c r="Q49" i="60" s="1"/>
  <c r="P66" i="60"/>
  <c r="P103" i="60"/>
  <c r="P120" i="60"/>
  <c r="S110" i="60"/>
  <c r="P68" i="60"/>
  <c r="P71" i="60"/>
  <c r="V83" i="60"/>
  <c r="T83" i="60" s="1"/>
  <c r="V29" i="60"/>
  <c r="T29" i="60" s="1"/>
  <c r="S52" i="60"/>
  <c r="Q52" i="60" s="1"/>
  <c r="P43" i="60"/>
  <c r="S51" i="60"/>
  <c r="Q51" i="60" s="1"/>
  <c r="S42" i="60"/>
  <c r="Q42" i="60" s="1"/>
  <c r="P46" i="60"/>
  <c r="S23" i="60"/>
  <c r="Q23" i="60" s="1"/>
  <c r="P79" i="60"/>
  <c r="P30" i="60"/>
  <c r="P59" i="60"/>
  <c r="V104" i="60"/>
  <c r="P118" i="60"/>
  <c r="V67" i="60"/>
  <c r="T67" i="60" s="1"/>
  <c r="P40" i="60"/>
  <c r="S91" i="60"/>
  <c r="Q91" i="60" s="1"/>
  <c r="P96" i="60"/>
  <c r="S58" i="60"/>
  <c r="Q58" i="60" s="1"/>
  <c r="P93" i="60"/>
  <c r="P36" i="60"/>
  <c r="S97" i="60"/>
  <c r="Q97" i="60" s="1"/>
  <c r="P55" i="60"/>
  <c r="P54" i="60"/>
  <c r="S108" i="60"/>
  <c r="Q108" i="60" s="1"/>
  <c r="S76" i="60"/>
  <c r="Q76" i="60" s="1"/>
  <c r="V48" i="60"/>
  <c r="V18" i="60"/>
  <c r="T18" i="60" s="1"/>
  <c r="S83" i="60"/>
  <c r="Q83" i="60" s="1"/>
  <c r="S26" i="60"/>
  <c r="Q26" i="60" s="1"/>
  <c r="V19" i="60"/>
  <c r="P105" i="60"/>
  <c r="P113" i="60"/>
  <c r="V34" i="60"/>
  <c r="T34" i="60" s="1"/>
  <c r="S88" i="60"/>
  <c r="Q88" i="60" s="1"/>
  <c r="V66" i="60"/>
  <c r="V63" i="60"/>
  <c r="T63" i="60" s="1"/>
  <c r="S69" i="60"/>
  <c r="S36" i="60"/>
  <c r="Q36" i="60" s="1"/>
  <c r="S112" i="60"/>
  <c r="Q112" i="60" s="1"/>
  <c r="V58" i="60"/>
  <c r="S109" i="60"/>
  <c r="Q109" i="60" s="1"/>
  <c r="V47" i="60"/>
  <c r="T47" i="60" s="1"/>
  <c r="P63" i="60"/>
  <c r="P41" i="60"/>
  <c r="P38" i="60"/>
  <c r="V36" i="60"/>
  <c r="T36" i="60" s="1"/>
  <c r="P111" i="60"/>
  <c r="V23" i="60"/>
  <c r="T23" i="60" s="1"/>
  <c r="P19" i="60"/>
  <c r="V93" i="60"/>
  <c r="T93" i="60" s="1"/>
  <c r="P48" i="60"/>
  <c r="V115" i="60"/>
  <c r="T115" i="60" s="1"/>
  <c r="S54" i="60"/>
  <c r="Q54" i="60" s="1"/>
  <c r="P114" i="60"/>
  <c r="S81" i="60"/>
  <c r="Q81" i="60" s="1"/>
  <c r="S30" i="60"/>
  <c r="Q30" i="60" s="1"/>
  <c r="P37" i="60"/>
  <c r="S44" i="60"/>
  <c r="Q44" i="60" s="1"/>
  <c r="V98" i="60"/>
  <c r="T98" i="60" s="1"/>
  <c r="S73" i="60"/>
  <c r="Q73" i="60" s="1"/>
  <c r="V21" i="60"/>
  <c r="T21" i="60" s="1"/>
  <c r="P83" i="60"/>
  <c r="S18" i="60"/>
  <c r="Q18" i="60" s="1"/>
  <c r="V42" i="60"/>
  <c r="T42" i="60" s="1"/>
  <c r="S22" i="60"/>
  <c r="Q22" i="60" s="1"/>
  <c r="P73" i="60"/>
  <c r="P77" i="60"/>
  <c r="S57" i="60"/>
  <c r="Q57" i="60" s="1"/>
  <c r="V62" i="60"/>
  <c r="T62" i="60" s="1"/>
  <c r="P49" i="60"/>
  <c r="V44" i="60"/>
  <c r="T44" i="60" s="1"/>
  <c r="P108" i="60"/>
  <c r="S40" i="60"/>
  <c r="Q40" i="60" s="1"/>
  <c r="S92" i="60"/>
  <c r="Q92" i="60" s="1"/>
  <c r="P101" i="60"/>
  <c r="S62" i="60"/>
  <c r="Q62" i="60" s="1"/>
  <c r="V45" i="60"/>
  <c r="P58" i="60"/>
  <c r="S89" i="60"/>
  <c r="Q89" i="60" s="1"/>
  <c r="S29" i="60"/>
  <c r="Q29" i="60" s="1"/>
  <c r="V74" i="60"/>
  <c r="T74" i="60" s="1"/>
  <c r="V76" i="60"/>
  <c r="T76" i="60" s="1"/>
  <c r="P110" i="60"/>
  <c r="V97" i="60"/>
  <c r="T97" i="60" s="1"/>
  <c r="V68" i="60"/>
  <c r="P90" i="60"/>
  <c r="V89" i="60"/>
  <c r="T89" i="60" s="1"/>
  <c r="P74" i="60"/>
  <c r="P28" i="60"/>
  <c r="N26" i="66"/>
  <c r="M26" i="66"/>
  <c r="K26" i="66" s="1"/>
  <c r="Y160" i="5"/>
  <c r="AB160" i="5" s="1"/>
  <c r="Y163" i="5"/>
  <c r="AB163" i="5" s="1"/>
  <c r="Y164" i="5"/>
  <c r="AB164" i="5" s="1"/>
  <c r="Y158" i="5"/>
  <c r="AB158" i="5" s="1"/>
  <c r="B48" i="58"/>
  <c r="Y165" i="5"/>
  <c r="AB165" i="5" s="1"/>
  <c r="O24" i="5"/>
  <c r="Y162" i="5"/>
  <c r="AB162" i="5" s="1"/>
  <c r="H38" i="34"/>
  <c r="E52" i="39"/>
  <c r="Y159" i="5"/>
  <c r="AB159" i="5" s="1"/>
  <c r="H52" i="39"/>
  <c r="Y161" i="5"/>
  <c r="AB161" i="5" s="1"/>
  <c r="I7" i="14"/>
  <c r="B15" i="58"/>
  <c r="H19" i="39"/>
  <c r="G12" i="65"/>
  <c r="H12" i="65" s="1"/>
  <c r="I12" i="65" s="1"/>
  <c r="E19" i="39"/>
  <c r="B21" i="58"/>
  <c r="E25" i="39"/>
  <c r="G12" i="48"/>
  <c r="H12" i="48" s="1"/>
  <c r="I12" i="48" s="1"/>
  <c r="H25" i="39"/>
  <c r="Y175" i="5"/>
  <c r="AB175" i="5" s="1"/>
  <c r="Y169" i="5"/>
  <c r="AB169" i="5" s="1"/>
  <c r="Y173" i="5"/>
  <c r="AB173" i="5" s="1"/>
  <c r="Y174" i="5"/>
  <c r="AB174" i="5" s="1"/>
  <c r="Y172" i="5"/>
  <c r="AB172" i="5" s="1"/>
  <c r="Y170" i="5"/>
  <c r="AB170" i="5" s="1"/>
  <c r="Y167" i="5"/>
  <c r="AB167" i="5" s="1"/>
  <c r="B49" i="58"/>
  <c r="E53" i="39"/>
  <c r="Y166" i="5"/>
  <c r="AB166" i="5" s="1"/>
  <c r="H39" i="34"/>
  <c r="I8" i="14"/>
  <c r="Y171" i="5"/>
  <c r="AB171" i="5" s="1"/>
  <c r="Y168" i="5"/>
  <c r="AB168" i="5" s="1"/>
  <c r="H53" i="39"/>
  <c r="G14" i="48"/>
  <c r="H14" i="48" s="1"/>
  <c r="I14" i="48" s="1"/>
  <c r="E26" i="39"/>
  <c r="H26" i="39"/>
  <c r="B22" i="58"/>
  <c r="Y55" i="5"/>
  <c r="AB55" i="5" s="1"/>
  <c r="Y48" i="5"/>
  <c r="AB48" i="5" s="1"/>
  <c r="Y59" i="5"/>
  <c r="AB59" i="5" s="1"/>
  <c r="H31" i="34"/>
  <c r="Y54" i="5"/>
  <c r="AB54" i="5" s="1"/>
  <c r="Y49" i="5"/>
  <c r="AB49" i="5" s="1"/>
  <c r="B32" i="58"/>
  <c r="Y52" i="5"/>
  <c r="AB52" i="5" s="1"/>
  <c r="E36" i="39"/>
  <c r="Y51" i="5"/>
  <c r="AB51" i="5" s="1"/>
  <c r="I8" i="16"/>
  <c r="Y56" i="5"/>
  <c r="AB56" i="5" s="1"/>
  <c r="H36" i="39"/>
  <c r="Y57" i="5"/>
  <c r="AB57" i="5" s="1"/>
  <c r="Y50" i="5"/>
  <c r="AB50" i="5" s="1"/>
  <c r="Y53" i="5"/>
  <c r="AB53" i="5" s="1"/>
  <c r="Y58" i="5"/>
  <c r="AB58" i="5" s="1"/>
  <c r="Q27" i="66"/>
  <c r="Y273" i="5"/>
  <c r="AB273" i="5" s="1"/>
  <c r="E41" i="34"/>
  <c r="E68" i="39"/>
  <c r="B64" i="58"/>
  <c r="Y274" i="5"/>
  <c r="AB274" i="5" s="1"/>
  <c r="O40" i="5"/>
  <c r="Y270" i="5"/>
  <c r="AB270" i="5" s="1"/>
  <c r="I7" i="17"/>
  <c r="H68" i="39"/>
  <c r="Y271" i="5"/>
  <c r="AB271" i="5" s="1"/>
  <c r="Y272" i="5"/>
  <c r="AB272" i="5" s="1"/>
  <c r="Y275" i="5"/>
  <c r="AB275" i="5" s="1"/>
  <c r="G18" i="48"/>
  <c r="H18" i="48" s="1"/>
  <c r="I18" i="48" s="1"/>
  <c r="H28" i="39"/>
  <c r="B24" i="58"/>
  <c r="E28" i="39"/>
  <c r="Y217" i="5"/>
  <c r="AB217" i="5" s="1"/>
  <c r="H59" i="39"/>
  <c r="I10" i="18"/>
  <c r="Y216" i="5"/>
  <c r="AB216" i="5" s="1"/>
  <c r="Y214" i="5"/>
  <c r="AB214" i="5" s="1"/>
  <c r="Y219" i="5"/>
  <c r="AB219" i="5" s="1"/>
  <c r="Y209" i="5"/>
  <c r="AB209" i="5" s="1"/>
  <c r="Y212" i="5"/>
  <c r="AB212" i="5" s="1"/>
  <c r="Y221" i="5"/>
  <c r="AB221" i="5" s="1"/>
  <c r="Y213" i="5"/>
  <c r="AB213" i="5" s="1"/>
  <c r="E59" i="39"/>
  <c r="Y218" i="5"/>
  <c r="AB218" i="5" s="1"/>
  <c r="Y215" i="5"/>
  <c r="AB215" i="5" s="1"/>
  <c r="Y224" i="5"/>
  <c r="AB224" i="5" s="1"/>
  <c r="Y210" i="5"/>
  <c r="AB210" i="5" s="1"/>
  <c r="H14" i="34"/>
  <c r="Y222" i="5"/>
  <c r="AB222" i="5" s="1"/>
  <c r="Y220" i="5"/>
  <c r="AB220" i="5" s="1"/>
  <c r="Y211" i="5"/>
  <c r="AB211" i="5" s="1"/>
  <c r="Y223" i="5"/>
  <c r="AB223" i="5" s="1"/>
  <c r="B55" i="58"/>
  <c r="M16" i="66"/>
  <c r="K16" i="66" s="1"/>
  <c r="P27" i="66"/>
  <c r="E18" i="39"/>
  <c r="B14" i="58"/>
  <c r="H18" i="39"/>
  <c r="G10" i="65"/>
  <c r="H10" i="65" s="1"/>
  <c r="I10" i="65" s="1"/>
  <c r="V97" i="49"/>
  <c r="T97" i="49" s="1"/>
  <c r="P90" i="50" s="1"/>
  <c r="S24" i="49"/>
  <c r="Q24" i="49" s="1"/>
  <c r="N17" i="50" s="1"/>
  <c r="S87" i="49"/>
  <c r="Q87" i="49" s="1"/>
  <c r="N80" i="50" s="1"/>
  <c r="P73" i="49"/>
  <c r="P93" i="49"/>
  <c r="S80" i="49"/>
  <c r="Q80" i="49" s="1"/>
  <c r="N73" i="50" s="1"/>
  <c r="V54" i="49"/>
  <c r="T54" i="49" s="1"/>
  <c r="P47" i="50" s="1"/>
  <c r="S44" i="49"/>
  <c r="Q44" i="49" s="1"/>
  <c r="N37" i="50" s="1"/>
  <c r="P21" i="49"/>
  <c r="P77" i="49"/>
  <c r="P97" i="49"/>
  <c r="P63" i="49"/>
  <c r="S97" i="49"/>
  <c r="Q97" i="49" s="1"/>
  <c r="N90" i="50" s="1"/>
  <c r="V23" i="49"/>
  <c r="T23" i="49" s="1"/>
  <c r="P16" i="50" s="1"/>
  <c r="V30" i="49"/>
  <c r="T30" i="49" s="1"/>
  <c r="P23" i="50" s="1"/>
  <c r="V50" i="49"/>
  <c r="T50" i="49" s="1"/>
  <c r="V79" i="49"/>
  <c r="T79" i="49" s="1"/>
  <c r="P72" i="50" s="1"/>
  <c r="S61" i="49"/>
  <c r="Q61" i="49" s="1"/>
  <c r="N54" i="50" s="1"/>
  <c r="V85" i="49"/>
  <c r="T85" i="49" s="1"/>
  <c r="P78" i="50" s="1"/>
  <c r="S77" i="49"/>
  <c r="Q77" i="49" s="1"/>
  <c r="N70" i="50" s="1"/>
  <c r="S88" i="49"/>
  <c r="Q88" i="49" s="1"/>
  <c r="N81" i="50" s="1"/>
  <c r="V47" i="49"/>
  <c r="T47" i="49" s="1"/>
  <c r="S69" i="49"/>
  <c r="Q69" i="49" s="1"/>
  <c r="N62" i="50" s="1"/>
  <c r="V32" i="49"/>
  <c r="T32" i="49" s="1"/>
  <c r="P25" i="50" s="1"/>
  <c r="S92" i="49"/>
  <c r="Q92" i="49" s="1"/>
  <c r="N85" i="50" s="1"/>
  <c r="S29" i="49"/>
  <c r="Q29" i="49" s="1"/>
  <c r="N22" i="50" s="1"/>
  <c r="P39" i="49"/>
  <c r="S95" i="49"/>
  <c r="Q95" i="49" s="1"/>
  <c r="N88" i="50" s="1"/>
  <c r="S22" i="49"/>
  <c r="Q22" i="49" s="1"/>
  <c r="N15" i="50" s="1"/>
  <c r="P72" i="49"/>
  <c r="P70" i="49"/>
  <c r="P86" i="49"/>
  <c r="P90" i="49"/>
  <c r="V87" i="49"/>
  <c r="T87" i="49" s="1"/>
  <c r="V90" i="49"/>
  <c r="T90" i="49" s="1"/>
  <c r="P83" i="50" s="1"/>
  <c r="P44" i="49"/>
  <c r="V81" i="49"/>
  <c r="T81" i="49" s="1"/>
  <c r="P74" i="50" s="1"/>
  <c r="P41" i="49"/>
  <c r="S110" i="49"/>
  <c r="Q110" i="49" s="1"/>
  <c r="N103" i="50" s="1"/>
  <c r="P64" i="49"/>
  <c r="V89" i="49"/>
  <c r="T89" i="49" s="1"/>
  <c r="P82" i="50" s="1"/>
  <c r="S30" i="49"/>
  <c r="Q30" i="49" s="1"/>
  <c r="N23" i="50" s="1"/>
  <c r="V120" i="49"/>
  <c r="T120" i="49" s="1"/>
  <c r="P113" i="50" s="1"/>
  <c r="V110" i="49"/>
  <c r="T110" i="49" s="1"/>
  <c r="P103" i="50" s="1"/>
  <c r="V19" i="49"/>
  <c r="T19" i="49" s="1"/>
  <c r="P12" i="50" s="1"/>
  <c r="S94" i="49"/>
  <c r="Q94" i="49" s="1"/>
  <c r="N87" i="50" s="1"/>
  <c r="S36" i="49"/>
  <c r="Q36" i="49" s="1"/>
  <c r="N29" i="50" s="1"/>
  <c r="P89" i="49"/>
  <c r="V25" i="49"/>
  <c r="T25" i="49" s="1"/>
  <c r="P18" i="50" s="1"/>
  <c r="V22" i="49"/>
  <c r="T22" i="49" s="1"/>
  <c r="P15" i="50" s="1"/>
  <c r="S85" i="49"/>
  <c r="Q85" i="49" s="1"/>
  <c r="P49" i="49"/>
  <c r="S115" i="49"/>
  <c r="Q115" i="49" s="1"/>
  <c r="N108" i="50" s="1"/>
  <c r="S67" i="49"/>
  <c r="Q67" i="49" s="1"/>
  <c r="N60" i="50" s="1"/>
  <c r="V106" i="49"/>
  <c r="T106" i="49" s="1"/>
  <c r="P99" i="50" s="1"/>
  <c r="S72" i="49"/>
  <c r="Q72" i="49" s="1"/>
  <c r="N65" i="50" s="1"/>
  <c r="V21" i="49"/>
  <c r="T21" i="49" s="1"/>
  <c r="P14" i="50" s="1"/>
  <c r="P98" i="49"/>
  <c r="P99" i="49"/>
  <c r="P60" i="49"/>
  <c r="V63" i="49"/>
  <c r="T63" i="49" s="1"/>
  <c r="P56" i="50" s="1"/>
  <c r="S71" i="49"/>
  <c r="Q71" i="49" s="1"/>
  <c r="N64" i="50" s="1"/>
  <c r="V114" i="49"/>
  <c r="T114" i="49" s="1"/>
  <c r="V55" i="49"/>
  <c r="T55" i="49" s="1"/>
  <c r="P48" i="50" s="1"/>
  <c r="S105" i="49"/>
  <c r="Q105" i="49" s="1"/>
  <c r="N98" i="50" s="1"/>
  <c r="V104" i="49"/>
  <c r="T104" i="49" s="1"/>
  <c r="P97" i="50" s="1"/>
  <c r="P107" i="49"/>
  <c r="P118" i="49"/>
  <c r="P82" i="49"/>
  <c r="V70" i="49"/>
  <c r="T70" i="49" s="1"/>
  <c r="P63" i="50" s="1"/>
  <c r="V27" i="49"/>
  <c r="T27" i="49" s="1"/>
  <c r="P20" i="50" s="1"/>
  <c r="S104" i="49"/>
  <c r="Q104" i="49" s="1"/>
  <c r="N97" i="50" s="1"/>
  <c r="P23" i="49"/>
  <c r="P18" i="49"/>
  <c r="P26" i="49"/>
  <c r="V123" i="49"/>
  <c r="T123" i="49" s="1"/>
  <c r="P116" i="50" s="1"/>
  <c r="P34" i="49"/>
  <c r="P27" i="49"/>
  <c r="P57" i="49"/>
  <c r="V56" i="49"/>
  <c r="T56" i="49" s="1"/>
  <c r="P49" i="50" s="1"/>
  <c r="V34" i="49"/>
  <c r="T34" i="49" s="1"/>
  <c r="S106" i="49"/>
  <c r="Q106" i="49" s="1"/>
  <c r="N99" i="50" s="1"/>
  <c r="P53" i="49"/>
  <c r="S111" i="49"/>
  <c r="Q111" i="49" s="1"/>
  <c r="N104" i="50" s="1"/>
  <c r="V95" i="49"/>
  <c r="T95" i="49" s="1"/>
  <c r="P88" i="50" s="1"/>
  <c r="S117" i="49"/>
  <c r="Q117" i="49" s="1"/>
  <c r="N110" i="50" s="1"/>
  <c r="P110" i="49"/>
  <c r="V44" i="49"/>
  <c r="T44" i="49" s="1"/>
  <c r="P37" i="50" s="1"/>
  <c r="P85" i="49"/>
  <c r="S59" i="49"/>
  <c r="Q59" i="49" s="1"/>
  <c r="N52" i="50" s="1"/>
  <c r="P120" i="49"/>
  <c r="V39" i="49"/>
  <c r="T39" i="49" s="1"/>
  <c r="P32" i="50" s="1"/>
  <c r="V111" i="49"/>
  <c r="T111" i="49" s="1"/>
  <c r="P104" i="50" s="1"/>
  <c r="S116" i="49"/>
  <c r="Q116" i="49" s="1"/>
  <c r="N109" i="50" s="1"/>
  <c r="V62" i="49"/>
  <c r="T62" i="49" s="1"/>
  <c r="P55" i="50" s="1"/>
  <c r="S57" i="49"/>
  <c r="Q57" i="49" s="1"/>
  <c r="N50" i="50" s="1"/>
  <c r="S62" i="49"/>
  <c r="Q62" i="49" s="1"/>
  <c r="N55" i="50" s="1"/>
  <c r="V40" i="49"/>
  <c r="T40" i="49" s="1"/>
  <c r="P33" i="50" s="1"/>
  <c r="S17" i="49"/>
  <c r="Q17" i="49" s="1"/>
  <c r="N10" i="50" s="1"/>
  <c r="S34" i="49"/>
  <c r="Q34" i="49" s="1"/>
  <c r="N27" i="50" s="1"/>
  <c r="V31" i="49"/>
  <c r="T31" i="49" s="1"/>
  <c r="P24" i="50" s="1"/>
  <c r="S55" i="49"/>
  <c r="Q55" i="49" s="1"/>
  <c r="N48" i="50" s="1"/>
  <c r="P62" i="49"/>
  <c r="V51" i="49"/>
  <c r="T51" i="49" s="1"/>
  <c r="P44" i="50" s="1"/>
  <c r="S114" i="49"/>
  <c r="Q114" i="49" s="1"/>
  <c r="N107" i="50" s="1"/>
  <c r="P78" i="49"/>
  <c r="S100" i="49"/>
  <c r="Q100" i="49" s="1"/>
  <c r="N93" i="50" s="1"/>
  <c r="S75" i="49"/>
  <c r="Q75" i="49" s="1"/>
  <c r="N68" i="50" s="1"/>
  <c r="P19" i="49"/>
  <c r="V77" i="49"/>
  <c r="T77" i="49" s="1"/>
  <c r="P70" i="50" s="1"/>
  <c r="S18" i="49"/>
  <c r="Q18" i="49" s="1"/>
  <c r="N11" i="50" s="1"/>
  <c r="P22" i="49"/>
  <c r="S26" i="49"/>
  <c r="Q26" i="49" s="1"/>
  <c r="N19" i="50" s="1"/>
  <c r="V69" i="49"/>
  <c r="T69" i="49" s="1"/>
  <c r="P62" i="50" s="1"/>
  <c r="P92" i="49"/>
  <c r="S63" i="49"/>
  <c r="Q63" i="49" s="1"/>
  <c r="N56" i="50" s="1"/>
  <c r="V98" i="49"/>
  <c r="T98" i="49" s="1"/>
  <c r="P91" i="50" s="1"/>
  <c r="P75" i="49"/>
  <c r="S27" i="49"/>
  <c r="Q27" i="49" s="1"/>
  <c r="N20" i="50" s="1"/>
  <c r="S38" i="49"/>
  <c r="Q38" i="49" s="1"/>
  <c r="N31" i="50" s="1"/>
  <c r="P119" i="49"/>
  <c r="S21" i="49"/>
  <c r="Q21" i="49" s="1"/>
  <c r="N14" i="50" s="1"/>
  <c r="V75" i="49"/>
  <c r="T75" i="49" s="1"/>
  <c r="P68" i="50" s="1"/>
  <c r="S33" i="49"/>
  <c r="Q33" i="49" s="1"/>
  <c r="N26" i="50" s="1"/>
  <c r="V57" i="49"/>
  <c r="T57" i="49" s="1"/>
  <c r="P50" i="50" s="1"/>
  <c r="S91" i="49"/>
  <c r="Q91" i="49" s="1"/>
  <c r="N84" i="50" s="1"/>
  <c r="P42" i="49"/>
  <c r="P56" i="49"/>
  <c r="V64" i="49"/>
  <c r="T64" i="49" s="1"/>
  <c r="P57" i="50" s="1"/>
  <c r="S51" i="49"/>
  <c r="Q51" i="49" s="1"/>
  <c r="N44" i="50" s="1"/>
  <c r="S83" i="49"/>
  <c r="Q83" i="49" s="1"/>
  <c r="N76" i="50" s="1"/>
  <c r="S108" i="49"/>
  <c r="Q108" i="49" s="1"/>
  <c r="S46" i="49"/>
  <c r="Q46" i="49" s="1"/>
  <c r="N39" i="50" s="1"/>
  <c r="S122" i="49"/>
  <c r="Q122" i="49" s="1"/>
  <c r="N115" i="50" s="1"/>
  <c r="S47" i="49"/>
  <c r="Q47" i="49" s="1"/>
  <c r="N40" i="50" s="1"/>
  <c r="S82" i="49"/>
  <c r="Q82" i="49" s="1"/>
  <c r="N75" i="50" s="1"/>
  <c r="P101" i="49"/>
  <c r="P52" i="49"/>
  <c r="S101" i="49"/>
  <c r="Q101" i="49" s="1"/>
  <c r="N94" i="50" s="1"/>
  <c r="S113" i="49"/>
  <c r="Q113" i="49" s="1"/>
  <c r="N106" i="50" s="1"/>
  <c r="P51" i="49"/>
  <c r="S39" i="49"/>
  <c r="Q39" i="49" s="1"/>
  <c r="N32" i="50" s="1"/>
  <c r="P31" i="49"/>
  <c r="S41" i="49"/>
  <c r="Q41" i="49" s="1"/>
  <c r="N34" i="50" s="1"/>
  <c r="S56" i="49"/>
  <c r="Q56" i="49" s="1"/>
  <c r="N49" i="50" s="1"/>
  <c r="V117" i="49"/>
  <c r="T117" i="49" s="1"/>
  <c r="P110" i="50" s="1"/>
  <c r="V28" i="49"/>
  <c r="T28" i="49" s="1"/>
  <c r="P21" i="50" s="1"/>
  <c r="P108" i="49"/>
  <c r="V17" i="49"/>
  <c r="T17" i="49" s="1"/>
  <c r="P10" i="50" s="1"/>
  <c r="P100" i="49"/>
  <c r="V116" i="49"/>
  <c r="T116" i="49" s="1"/>
  <c r="P109" i="50" s="1"/>
  <c r="S118" i="49"/>
  <c r="Q118" i="49" s="1"/>
  <c r="N111" i="50" s="1"/>
  <c r="P24" i="49"/>
  <c r="P102" i="49"/>
  <c r="P33" i="49"/>
  <c r="S74" i="49"/>
  <c r="Q74" i="49" s="1"/>
  <c r="N67" i="50" s="1"/>
  <c r="V119" i="49"/>
  <c r="T119" i="49" s="1"/>
  <c r="P112" i="50" s="1"/>
  <c r="S81" i="49"/>
  <c r="Q81" i="49" s="1"/>
  <c r="N74" i="50" s="1"/>
  <c r="V58" i="49"/>
  <c r="T58" i="49" s="1"/>
  <c r="P51" i="50" s="1"/>
  <c r="S20" i="49"/>
  <c r="Q20" i="49" s="1"/>
  <c r="N13" i="50" s="1"/>
  <c r="V18" i="49"/>
  <c r="T18" i="49" s="1"/>
  <c r="P47" i="49"/>
  <c r="V67" i="49"/>
  <c r="T67" i="49" s="1"/>
  <c r="P60" i="50" s="1"/>
  <c r="P88" i="49"/>
  <c r="S32" i="49"/>
  <c r="Q32" i="49" s="1"/>
  <c r="N25" i="50" s="1"/>
  <c r="P25" i="49"/>
  <c r="P46" i="49"/>
  <c r="V100" i="49"/>
  <c r="T100" i="49" s="1"/>
  <c r="P93" i="50" s="1"/>
  <c r="S45" i="49"/>
  <c r="Q45" i="49" s="1"/>
  <c r="N38" i="50" s="1"/>
  <c r="P111" i="49"/>
  <c r="P43" i="49"/>
  <c r="V113" i="49"/>
  <c r="T113" i="49" s="1"/>
  <c r="P106" i="50" s="1"/>
  <c r="V52" i="49"/>
  <c r="T52" i="49" s="1"/>
  <c r="P45" i="50" s="1"/>
  <c r="P48" i="49"/>
  <c r="V78" i="49"/>
  <c r="T78" i="49" s="1"/>
  <c r="S16" i="49"/>
  <c r="Q16" i="49" s="1"/>
  <c r="N9" i="50" s="1"/>
  <c r="V71" i="49"/>
  <c r="T71" i="49" s="1"/>
  <c r="P64" i="50" s="1"/>
  <c r="S102" i="49"/>
  <c r="Q102" i="49" s="1"/>
  <c r="N95" i="50" s="1"/>
  <c r="V92" i="49"/>
  <c r="T92" i="49" s="1"/>
  <c r="P85" i="50" s="1"/>
  <c r="S86" i="49"/>
  <c r="Q86" i="49" s="1"/>
  <c r="N79" i="50" s="1"/>
  <c r="V73" i="49"/>
  <c r="T73" i="49" s="1"/>
  <c r="P66" i="50" s="1"/>
  <c r="P40" i="49"/>
  <c r="S121" i="49"/>
  <c r="Q121" i="49" s="1"/>
  <c r="N114" i="50" s="1"/>
  <c r="S43" i="49"/>
  <c r="Q43" i="49" s="1"/>
  <c r="N36" i="50" s="1"/>
  <c r="S119" i="49"/>
  <c r="Q119" i="49" s="1"/>
  <c r="N112" i="50" s="1"/>
  <c r="V42" i="49"/>
  <c r="T42" i="49" s="1"/>
  <c r="P35" i="50" s="1"/>
  <c r="S37" i="49"/>
  <c r="Q37" i="49" s="1"/>
  <c r="N30" i="50" s="1"/>
  <c r="V115" i="49"/>
  <c r="T115" i="49" s="1"/>
  <c r="P108" i="50" s="1"/>
  <c r="P84" i="49"/>
  <c r="P69" i="49"/>
  <c r="P68" i="49"/>
  <c r="P58" i="49"/>
  <c r="S107" i="49"/>
  <c r="Q107" i="49" s="1"/>
  <c r="N100" i="50" s="1"/>
  <c r="S90" i="49"/>
  <c r="Q90" i="49" s="1"/>
  <c r="N83" i="50" s="1"/>
  <c r="S58" i="49"/>
  <c r="Q58" i="49" s="1"/>
  <c r="N51" i="50" s="1"/>
  <c r="P45" i="49"/>
  <c r="P38" i="49"/>
  <c r="S50" i="49"/>
  <c r="Q50" i="49" s="1"/>
  <c r="N43" i="50" s="1"/>
  <c r="P95" i="49"/>
  <c r="V37" i="49"/>
  <c r="T37" i="49" s="1"/>
  <c r="P30" i="50" s="1"/>
  <c r="V108" i="49"/>
  <c r="T108" i="49" s="1"/>
  <c r="P101" i="50" s="1"/>
  <c r="P66" i="49"/>
  <c r="S25" i="49"/>
  <c r="Q25" i="49" s="1"/>
  <c r="N18" i="50" s="1"/>
  <c r="P91" i="49"/>
  <c r="P61" i="49"/>
  <c r="V86" i="49"/>
  <c r="T86" i="49" s="1"/>
  <c r="P79" i="50" s="1"/>
  <c r="P35" i="49"/>
  <c r="S35" i="49"/>
  <c r="Q35" i="49" s="1"/>
  <c r="N28" i="50" s="1"/>
  <c r="V76" i="49"/>
  <c r="T76" i="49" s="1"/>
  <c r="P69" i="50" s="1"/>
  <c r="S76" i="49"/>
  <c r="Q76" i="49" s="1"/>
  <c r="N69" i="50" s="1"/>
  <c r="S112" i="49"/>
  <c r="Q112" i="49" s="1"/>
  <c r="N105" i="50" s="1"/>
  <c r="V101" i="49"/>
  <c r="T101" i="49" s="1"/>
  <c r="P94" i="50" s="1"/>
  <c r="S48" i="49"/>
  <c r="Q48" i="49" s="1"/>
  <c r="N41" i="50" s="1"/>
  <c r="V102" i="49"/>
  <c r="T102" i="49" s="1"/>
  <c r="P95" i="50" s="1"/>
  <c r="S54" i="49"/>
  <c r="Q54" i="49" s="1"/>
  <c r="N47" i="50" s="1"/>
  <c r="S96" i="49"/>
  <c r="Q96" i="49" s="1"/>
  <c r="N89" i="50" s="1"/>
  <c r="S64" i="49"/>
  <c r="P37" i="49"/>
  <c r="P114" i="49"/>
  <c r="P54" i="49"/>
  <c r="P81" i="49"/>
  <c r="V72" i="49"/>
  <c r="T72" i="49" s="1"/>
  <c r="P65" i="50" s="1"/>
  <c r="S70" i="49"/>
  <c r="Q70" i="49" s="1"/>
  <c r="N63" i="50" s="1"/>
  <c r="P30" i="49"/>
  <c r="V82" i="49"/>
  <c r="T82" i="49" s="1"/>
  <c r="P75" i="50" s="1"/>
  <c r="V74" i="49"/>
  <c r="T74" i="49" s="1"/>
  <c r="P67" i="50" s="1"/>
  <c r="P113" i="49"/>
  <c r="V43" i="49"/>
  <c r="T43" i="49" s="1"/>
  <c r="P36" i="50" s="1"/>
  <c r="V94" i="49"/>
  <c r="T94" i="49" s="1"/>
  <c r="P87" i="50" s="1"/>
  <c r="V65" i="49"/>
  <c r="T65" i="49" s="1"/>
  <c r="P58" i="50" s="1"/>
  <c r="S120" i="49"/>
  <c r="Q120" i="49" s="1"/>
  <c r="N113" i="50" s="1"/>
  <c r="P123" i="49"/>
  <c r="P116" i="49"/>
  <c r="V91" i="49"/>
  <c r="T91" i="49" s="1"/>
  <c r="P84" i="50" s="1"/>
  <c r="P96" i="49"/>
  <c r="S99" i="49"/>
  <c r="Q99" i="49" s="1"/>
  <c r="N92" i="50" s="1"/>
  <c r="V49" i="49"/>
  <c r="T49" i="49" s="1"/>
  <c r="P42" i="50" s="1"/>
  <c r="V118" i="49"/>
  <c r="T118" i="49" s="1"/>
  <c r="P111" i="50" s="1"/>
  <c r="V59" i="49"/>
  <c r="T59" i="49" s="1"/>
  <c r="P52" i="50" s="1"/>
  <c r="V61" i="49"/>
  <c r="T61" i="49" s="1"/>
  <c r="P54" i="50" s="1"/>
  <c r="V122" i="49"/>
  <c r="S89" i="49"/>
  <c r="Q89" i="49" s="1"/>
  <c r="N82" i="50" s="1"/>
  <c r="V80" i="49"/>
  <c r="T80" i="49" s="1"/>
  <c r="P73" i="50" s="1"/>
  <c r="V29" i="49"/>
  <c r="T29" i="49" s="1"/>
  <c r="P22" i="50" s="1"/>
  <c r="S40" i="49"/>
  <c r="Q40" i="49" s="1"/>
  <c r="N33" i="50" s="1"/>
  <c r="V121" i="49"/>
  <c r="T121" i="49" s="1"/>
  <c r="P112" i="49"/>
  <c r="S60" i="49"/>
  <c r="Q60" i="49" s="1"/>
  <c r="N53" i="50" s="1"/>
  <c r="P117" i="49"/>
  <c r="S68" i="49"/>
  <c r="Q68" i="49" s="1"/>
  <c r="P115" i="49"/>
  <c r="V46" i="49"/>
  <c r="T46" i="49" s="1"/>
  <c r="P39" i="50" s="1"/>
  <c r="P94" i="49"/>
  <c r="P67" i="49"/>
  <c r="S98" i="49"/>
  <c r="Q98" i="49" s="1"/>
  <c r="N91" i="50" s="1"/>
  <c r="V103" i="49"/>
  <c r="T103" i="49" s="1"/>
  <c r="P96" i="50" s="1"/>
  <c r="P29" i="49"/>
  <c r="V112" i="49"/>
  <c r="T112" i="49" s="1"/>
  <c r="P105" i="50" s="1"/>
  <c r="V20" i="49"/>
  <c r="T20" i="49" s="1"/>
  <c r="P122" i="49"/>
  <c r="P17" i="49"/>
  <c r="V36" i="49"/>
  <c r="T36" i="49" s="1"/>
  <c r="S52" i="49"/>
  <c r="Q52" i="49" s="1"/>
  <c r="N45" i="50" s="1"/>
  <c r="V66" i="49"/>
  <c r="T66" i="49" s="1"/>
  <c r="P59" i="50" s="1"/>
  <c r="V107" i="49"/>
  <c r="T107" i="49" s="1"/>
  <c r="P100" i="50" s="1"/>
  <c r="P74" i="49"/>
  <c r="S123" i="49"/>
  <c r="Q123" i="49" s="1"/>
  <c r="N116" i="50" s="1"/>
  <c r="V45" i="49"/>
  <c r="T45" i="49" s="1"/>
  <c r="P38" i="50" s="1"/>
  <c r="S103" i="49"/>
  <c r="Q103" i="49" s="1"/>
  <c r="N96" i="50" s="1"/>
  <c r="S49" i="49"/>
  <c r="Q49" i="49" s="1"/>
  <c r="N42" i="50" s="1"/>
  <c r="P80" i="49"/>
  <c r="S53" i="49"/>
  <c r="Q53" i="49" s="1"/>
  <c r="N46" i="50" s="1"/>
  <c r="P83" i="49"/>
  <c r="P71" i="49"/>
  <c r="P28" i="49"/>
  <c r="P65" i="49"/>
  <c r="P32" i="49"/>
  <c r="V105" i="49"/>
  <c r="T105" i="49" s="1"/>
  <c r="P98" i="50" s="1"/>
  <c r="P16" i="49"/>
  <c r="V96" i="49"/>
  <c r="T96" i="49" s="1"/>
  <c r="P105" i="49"/>
  <c r="S31" i="49"/>
  <c r="Q31" i="49" s="1"/>
  <c r="N24" i="50" s="1"/>
  <c r="S66" i="49"/>
  <c r="Q66" i="49" s="1"/>
  <c r="N59" i="50" s="1"/>
  <c r="S65" i="49"/>
  <c r="Q65" i="49" s="1"/>
  <c r="N58" i="50" s="1"/>
  <c r="V35" i="49"/>
  <c r="T35" i="49" s="1"/>
  <c r="P28" i="50" s="1"/>
  <c r="S73" i="49"/>
  <c r="Q73" i="49" s="1"/>
  <c r="N66" i="50" s="1"/>
  <c r="P20" i="49"/>
  <c r="P87" i="49"/>
  <c r="P104" i="49"/>
  <c r="P103" i="49"/>
  <c r="S78" i="49"/>
  <c r="Q78" i="49" s="1"/>
  <c r="N71" i="50" s="1"/>
  <c r="S23" i="49"/>
  <c r="Q23" i="49" s="1"/>
  <c r="N16" i="50" s="1"/>
  <c r="V26" i="49"/>
  <c r="T26" i="49" s="1"/>
  <c r="P19" i="50" s="1"/>
  <c r="V68" i="49"/>
  <c r="T68" i="49" s="1"/>
  <c r="V48" i="49"/>
  <c r="T48" i="49" s="1"/>
  <c r="P41" i="50" s="1"/>
  <c r="V99" i="49"/>
  <c r="T99" i="49" s="1"/>
  <c r="P92" i="50" s="1"/>
  <c r="P59" i="49"/>
  <c r="V83" i="49"/>
  <c r="T83" i="49" s="1"/>
  <c r="P76" i="50" s="1"/>
  <c r="P36" i="49"/>
  <c r="P106" i="49"/>
  <c r="P50" i="49"/>
  <c r="S84" i="49"/>
  <c r="Q84" i="49" s="1"/>
  <c r="N77" i="50" s="1"/>
  <c r="S109" i="49"/>
  <c r="Q109" i="49" s="1"/>
  <c r="N102" i="50" s="1"/>
  <c r="S79" i="49"/>
  <c r="Q79" i="49" s="1"/>
  <c r="N72" i="50" s="1"/>
  <c r="S42" i="49"/>
  <c r="Q42" i="49" s="1"/>
  <c r="N35" i="50" s="1"/>
  <c r="V88" i="49"/>
  <c r="T88" i="49" s="1"/>
  <c r="P81" i="50" s="1"/>
  <c r="V109" i="49"/>
  <c r="T109" i="49" s="1"/>
  <c r="P102" i="50" s="1"/>
  <c r="S93" i="49"/>
  <c r="Q93" i="49" s="1"/>
  <c r="P79" i="49"/>
  <c r="V24" i="49"/>
  <c r="T24" i="49" s="1"/>
  <c r="V93" i="49"/>
  <c r="T93" i="49" s="1"/>
  <c r="P86" i="50" s="1"/>
  <c r="V38" i="49"/>
  <c r="T38" i="49" s="1"/>
  <c r="S19" i="49"/>
  <c r="Q19" i="49" s="1"/>
  <c r="N12" i="50" s="1"/>
  <c r="P109" i="49"/>
  <c r="S28" i="49"/>
  <c r="Q28" i="49" s="1"/>
  <c r="N21" i="50" s="1"/>
  <c r="V53" i="49"/>
  <c r="T53" i="49" s="1"/>
  <c r="P46" i="50" s="1"/>
  <c r="V60" i="49"/>
  <c r="T60" i="49" s="1"/>
  <c r="V84" i="49"/>
  <c r="T84" i="49" s="1"/>
  <c r="P77" i="50" s="1"/>
  <c r="V33" i="49"/>
  <c r="T33" i="49" s="1"/>
  <c r="P26" i="50" s="1"/>
  <c r="V41" i="49"/>
  <c r="T41" i="49" s="1"/>
  <c r="P34" i="50" s="1"/>
  <c r="P76" i="49"/>
  <c r="P55" i="49"/>
  <c r="V16" i="49"/>
  <c r="T16" i="49" s="1"/>
  <c r="P9" i="50" s="1"/>
  <c r="P121" i="49"/>
  <c r="Y88" i="5"/>
  <c r="AB88" i="5" s="1"/>
  <c r="Y86" i="5"/>
  <c r="AB86" i="5" s="1"/>
  <c r="E39" i="39"/>
  <c r="Y84" i="5"/>
  <c r="AB84" i="5" s="1"/>
  <c r="Y85" i="5"/>
  <c r="AB85" i="5" s="1"/>
  <c r="Y82" i="5"/>
  <c r="AB82" i="5" s="1"/>
  <c r="Y81" i="5"/>
  <c r="AB81" i="5" s="1"/>
  <c r="Y83" i="5"/>
  <c r="AB83" i="5" s="1"/>
  <c r="Y87" i="5"/>
  <c r="AB87" i="5" s="1"/>
  <c r="H34" i="34"/>
  <c r="B35" i="58"/>
  <c r="H39" i="39"/>
  <c r="I11" i="16"/>
  <c r="E85" i="39"/>
  <c r="B81" i="58"/>
  <c r="Y382" i="5"/>
  <c r="AB382" i="5" s="1"/>
  <c r="H85" i="39"/>
  <c r="Y380" i="5"/>
  <c r="AB380" i="5" s="1"/>
  <c r="Y384" i="5"/>
  <c r="AB384" i="5" s="1"/>
  <c r="I11" i="20"/>
  <c r="Y383" i="5"/>
  <c r="AB383" i="5" s="1"/>
  <c r="Y379" i="5"/>
  <c r="AB379" i="5" s="1"/>
  <c r="H27" i="34"/>
  <c r="Y381" i="5"/>
  <c r="AB381" i="5" s="1"/>
  <c r="H69" i="39"/>
  <c r="Y282" i="5"/>
  <c r="AB282" i="5" s="1"/>
  <c r="Y280" i="5"/>
  <c r="AB280" i="5" s="1"/>
  <c r="B65" i="58"/>
  <c r="Y281" i="5"/>
  <c r="AB281" i="5" s="1"/>
  <c r="Y278" i="5"/>
  <c r="AB278" i="5" s="1"/>
  <c r="E42" i="34"/>
  <c r="Y283" i="5"/>
  <c r="AB283" i="5" s="1"/>
  <c r="Y279" i="5"/>
  <c r="AB279" i="5" s="1"/>
  <c r="I8" i="17"/>
  <c r="E69" i="39"/>
  <c r="Y284" i="5"/>
  <c r="AB284" i="5" s="1"/>
  <c r="Y277" i="5"/>
  <c r="AB277" i="5" s="1"/>
  <c r="Y276" i="5"/>
  <c r="AB276" i="5" s="1"/>
  <c r="N17" i="66"/>
  <c r="M17" i="66"/>
  <c r="K17" i="66" s="1"/>
  <c r="Y109" i="5"/>
  <c r="AB109" i="5" s="1"/>
  <c r="Y104" i="5"/>
  <c r="AB104" i="5" s="1"/>
  <c r="I8" i="8"/>
  <c r="Y110" i="5"/>
  <c r="AB110" i="5" s="1"/>
  <c r="B39" i="58"/>
  <c r="O14" i="5"/>
  <c r="H43" i="39"/>
  <c r="E17" i="34"/>
  <c r="Y106" i="5"/>
  <c r="AB106" i="5" s="1"/>
  <c r="Y103" i="5"/>
  <c r="AB103" i="5" s="1"/>
  <c r="E43" i="39"/>
  <c r="Y105" i="5"/>
  <c r="AB105" i="5" s="1"/>
  <c r="Y108" i="5"/>
  <c r="AB108" i="5" s="1"/>
  <c r="Y107" i="5"/>
  <c r="AB107" i="5" s="1"/>
  <c r="Y155" i="5"/>
  <c r="AB155" i="5" s="1"/>
  <c r="B46" i="58"/>
  <c r="Y150" i="5"/>
  <c r="AB150" i="5" s="1"/>
  <c r="E13" i="34"/>
  <c r="I9" i="12"/>
  <c r="Y156" i="5"/>
  <c r="AB156" i="5" s="1"/>
  <c r="H50" i="39"/>
  <c r="Y152" i="5"/>
  <c r="AB152" i="5" s="1"/>
  <c r="Y151" i="5"/>
  <c r="AB151" i="5" s="1"/>
  <c r="Y154" i="5"/>
  <c r="AB154" i="5" s="1"/>
  <c r="Y157" i="5"/>
  <c r="AB157" i="5" s="1"/>
  <c r="E50" i="39"/>
  <c r="Y153" i="5"/>
  <c r="AB153" i="5" s="1"/>
  <c r="Y263" i="5"/>
  <c r="AB263" i="5" s="1"/>
  <c r="E65" i="39"/>
  <c r="I10" i="1"/>
  <c r="Y260" i="5"/>
  <c r="AB260" i="5" s="1"/>
  <c r="E31" i="34"/>
  <c r="Y259" i="5"/>
  <c r="AB259" i="5" s="1"/>
  <c r="H65" i="39"/>
  <c r="Y261" i="5"/>
  <c r="AB261" i="5" s="1"/>
  <c r="Y262" i="5"/>
  <c r="AB262" i="5" s="1"/>
  <c r="B61" i="58"/>
  <c r="S3" i="5" l="1"/>
  <c r="I4" i="12"/>
  <c r="H47" i="39"/>
  <c r="E47" i="39"/>
  <c r="E10" i="34"/>
  <c r="M27" i="66"/>
  <c r="O25" i="63"/>
  <c r="M25" i="63" s="1"/>
  <c r="I4" i="1"/>
  <c r="S6" i="5"/>
  <c r="H61" i="39"/>
  <c r="B57" i="58"/>
  <c r="E27" i="34"/>
  <c r="O44" i="63"/>
  <c r="M44" i="63" s="1"/>
  <c r="O85" i="63"/>
  <c r="M85" i="63" s="1"/>
  <c r="B51" i="58"/>
  <c r="M62" i="49"/>
  <c r="K62" i="49" s="1"/>
  <c r="J55" i="50" s="1"/>
  <c r="I4" i="18"/>
  <c r="O71" i="63"/>
  <c r="M71" i="63" s="1"/>
  <c r="E55" i="39"/>
  <c r="O66" i="63"/>
  <c r="M66" i="63" s="1"/>
  <c r="H10" i="34"/>
  <c r="S9" i="5"/>
  <c r="M70" i="60"/>
  <c r="K70" i="60" s="1"/>
  <c r="M116" i="49"/>
  <c r="K116" i="49" s="1"/>
  <c r="J109" i="50" s="1"/>
  <c r="M110" i="60"/>
  <c r="K110" i="60" s="1"/>
  <c r="K27" i="66"/>
  <c r="M38" i="60"/>
  <c r="K38" i="60" s="1"/>
  <c r="O30" i="63"/>
  <c r="M30" i="63" s="1"/>
  <c r="O35" i="63"/>
  <c r="M35" i="63" s="1"/>
  <c r="O37" i="63"/>
  <c r="M37" i="63" s="1"/>
  <c r="O116" i="63"/>
  <c r="M116" i="63" s="1"/>
  <c r="M71" i="60"/>
  <c r="W154" i="5"/>
  <c r="M48" i="60"/>
  <c r="K48" i="60" s="1"/>
  <c r="M63" i="60"/>
  <c r="K63" i="60" s="1"/>
  <c r="M76" i="49"/>
  <c r="K76" i="49" s="1"/>
  <c r="J69" i="50" s="1"/>
  <c r="M117" i="49"/>
  <c r="K117" i="49" s="1"/>
  <c r="J110" i="50" s="1"/>
  <c r="W49" i="5"/>
  <c r="M39" i="60"/>
  <c r="O107" i="63"/>
  <c r="M107" i="63" s="1"/>
  <c r="O120" i="63"/>
  <c r="M120" i="63" s="1"/>
  <c r="W4" i="5"/>
  <c r="M99" i="60"/>
  <c r="K99" i="60" s="1"/>
  <c r="O118" i="63"/>
  <c r="M118" i="63" s="1"/>
  <c r="W5" i="5"/>
  <c r="M43" i="49"/>
  <c r="K43" i="49" s="1"/>
  <c r="J36" i="50" s="1"/>
  <c r="W85" i="5"/>
  <c r="M110" i="49"/>
  <c r="K110" i="49" s="1"/>
  <c r="J103" i="50" s="1"/>
  <c r="W56" i="5"/>
  <c r="O40" i="63"/>
  <c r="M40" i="63" s="1"/>
  <c r="O108" i="63"/>
  <c r="M108" i="63" s="1"/>
  <c r="O27" i="63"/>
  <c r="M27" i="63" s="1"/>
  <c r="O119" i="63"/>
  <c r="M119" i="63" s="1"/>
  <c r="N27" i="66"/>
  <c r="W103" i="5"/>
  <c r="W104" i="5"/>
  <c r="W86" i="5"/>
  <c r="M40" i="49"/>
  <c r="K40" i="49" s="1"/>
  <c r="J33" i="50" s="1"/>
  <c r="M105" i="60"/>
  <c r="K105" i="60" s="1"/>
  <c r="W259" i="5"/>
  <c r="W157" i="5"/>
  <c r="W48" i="5"/>
  <c r="M43" i="60"/>
  <c r="K43" i="60" s="1"/>
  <c r="W81" i="5"/>
  <c r="W276" i="5"/>
  <c r="W82" i="5"/>
  <c r="M74" i="49"/>
  <c r="K74" i="49" s="1"/>
  <c r="J67" i="50" s="1"/>
  <c r="M101" i="60"/>
  <c r="K101" i="60" s="1"/>
  <c r="W25" i="5"/>
  <c r="O109" i="63"/>
  <c r="M109" i="63" s="1"/>
  <c r="W252" i="5"/>
  <c r="W115" i="5"/>
  <c r="M69" i="49"/>
  <c r="K69" i="49" s="1"/>
  <c r="J62" i="50" s="1"/>
  <c r="N69" i="49"/>
  <c r="L62" i="50" s="1"/>
  <c r="N48" i="49"/>
  <c r="L41" i="50" s="1"/>
  <c r="M48" i="49"/>
  <c r="K48" i="49" s="1"/>
  <c r="J41" i="50" s="1"/>
  <c r="N25" i="49"/>
  <c r="L18" i="50" s="1"/>
  <c r="M25" i="49"/>
  <c r="K25" i="49" s="1"/>
  <c r="J18" i="50" s="1"/>
  <c r="M100" i="49"/>
  <c r="K100" i="49" s="1"/>
  <c r="J93" i="50" s="1"/>
  <c r="N100" i="49"/>
  <c r="L93" i="50" s="1"/>
  <c r="W263" i="5"/>
  <c r="W156" i="5"/>
  <c r="W107" i="5"/>
  <c r="I4" i="8"/>
  <c r="S4" i="5"/>
  <c r="H41" i="39"/>
  <c r="E15" i="34"/>
  <c r="E41" i="39"/>
  <c r="B37" i="58"/>
  <c r="W261" i="5"/>
  <c r="W153" i="5"/>
  <c r="W108" i="5"/>
  <c r="W288" i="5"/>
  <c r="W284" i="5"/>
  <c r="W83" i="5"/>
  <c r="M121" i="49"/>
  <c r="K121" i="49" s="1"/>
  <c r="J114" i="50" s="1"/>
  <c r="N106" i="49"/>
  <c r="L99" i="50" s="1"/>
  <c r="M106" i="49"/>
  <c r="K106" i="49" s="1"/>
  <c r="J99" i="50" s="1"/>
  <c r="N65" i="49"/>
  <c r="L58" i="50" s="1"/>
  <c r="M65" i="49"/>
  <c r="K65" i="49" s="1"/>
  <c r="J58" i="50" s="1"/>
  <c r="M122" i="49"/>
  <c r="K122" i="49" s="1"/>
  <c r="J115" i="50" s="1"/>
  <c r="M54" i="49"/>
  <c r="K54" i="49" s="1"/>
  <c r="J47" i="50" s="1"/>
  <c r="N54" i="49"/>
  <c r="L47" i="50" s="1"/>
  <c r="M91" i="49"/>
  <c r="K91" i="49" s="1"/>
  <c r="J84" i="50" s="1"/>
  <c r="N91" i="49"/>
  <c r="L84" i="50" s="1"/>
  <c r="M45" i="49"/>
  <c r="K45" i="49" s="1"/>
  <c r="J38" i="50" s="1"/>
  <c r="N45" i="49"/>
  <c r="L38" i="50" s="1"/>
  <c r="M88" i="49"/>
  <c r="K88" i="49" s="1"/>
  <c r="J81" i="50" s="1"/>
  <c r="N88" i="49"/>
  <c r="L81" i="50" s="1"/>
  <c r="N108" i="49"/>
  <c r="L101" i="50" s="1"/>
  <c r="M108" i="49"/>
  <c r="K108" i="49" s="1"/>
  <c r="J101" i="50" s="1"/>
  <c r="M118" i="49"/>
  <c r="K118" i="49" s="1"/>
  <c r="J111" i="50" s="1"/>
  <c r="N118" i="49"/>
  <c r="L111" i="50" s="1"/>
  <c r="M60" i="49"/>
  <c r="K60" i="49" s="1"/>
  <c r="J53" i="50" s="1"/>
  <c r="N60" i="49"/>
  <c r="L53" i="50" s="1"/>
  <c r="M49" i="49"/>
  <c r="K49" i="49" s="1"/>
  <c r="J42" i="50" s="1"/>
  <c r="N49" i="49"/>
  <c r="L42" i="50" s="1"/>
  <c r="M44" i="49"/>
  <c r="K44" i="49" s="1"/>
  <c r="J37" i="50" s="1"/>
  <c r="M63" i="49"/>
  <c r="K63" i="49" s="1"/>
  <c r="J56" i="50" s="1"/>
  <c r="N73" i="49"/>
  <c r="L66" i="50" s="1"/>
  <c r="M73" i="49"/>
  <c r="K73" i="49" s="1"/>
  <c r="J66" i="50" s="1"/>
  <c r="W315" i="5"/>
  <c r="W89" i="5"/>
  <c r="W212" i="5"/>
  <c r="W114" i="5"/>
  <c r="W273" i="5"/>
  <c r="W57" i="5"/>
  <c r="W175" i="5"/>
  <c r="W158" i="5"/>
  <c r="N28" i="60"/>
  <c r="M28" i="60"/>
  <c r="K28" i="60" s="1"/>
  <c r="M37" i="60"/>
  <c r="K37" i="60" s="1"/>
  <c r="N37" i="60"/>
  <c r="M19" i="60"/>
  <c r="K19" i="60" s="1"/>
  <c r="N19" i="60"/>
  <c r="N96" i="60"/>
  <c r="M96" i="60"/>
  <c r="K96" i="60" s="1"/>
  <c r="M79" i="60"/>
  <c r="K79" i="60" s="1"/>
  <c r="N79" i="60"/>
  <c r="N61" i="60"/>
  <c r="M61" i="60"/>
  <c r="K61" i="60" s="1"/>
  <c r="M42" i="60"/>
  <c r="K42" i="60" s="1"/>
  <c r="N42" i="60"/>
  <c r="N33" i="60"/>
  <c r="M33" i="60"/>
  <c r="K33" i="60" s="1"/>
  <c r="M102" i="60"/>
  <c r="K102" i="60" s="1"/>
  <c r="N102" i="60"/>
  <c r="N75" i="60"/>
  <c r="M75" i="60"/>
  <c r="K75" i="60" s="1"/>
  <c r="M25" i="60"/>
  <c r="K25" i="60" s="1"/>
  <c r="N25" i="60"/>
  <c r="M81" i="60"/>
  <c r="K81" i="60" s="1"/>
  <c r="N81" i="60"/>
  <c r="N44" i="60"/>
  <c r="M44" i="60"/>
  <c r="K44" i="60" s="1"/>
  <c r="M98" i="60"/>
  <c r="K98" i="60" s="1"/>
  <c r="W265" i="5"/>
  <c r="W180" i="5"/>
  <c r="W119" i="5"/>
  <c r="W121" i="5"/>
  <c r="W339" i="5"/>
  <c r="W340" i="5"/>
  <c r="W146" i="5"/>
  <c r="W28" i="5"/>
  <c r="W34" i="5"/>
  <c r="W33" i="5"/>
  <c r="W141" i="5"/>
  <c r="W307" i="5"/>
  <c r="W363" i="5"/>
  <c r="W374" i="5"/>
  <c r="W129" i="5"/>
  <c r="W301" i="5"/>
  <c r="W68" i="5"/>
  <c r="W61" i="5"/>
  <c r="W314" i="5"/>
  <c r="W230" i="5"/>
  <c r="W76" i="5"/>
  <c r="W148" i="5"/>
  <c r="O57" i="63"/>
  <c r="M57" i="63" s="1"/>
  <c r="P57" i="63"/>
  <c r="O114" i="63"/>
  <c r="M114" i="63" s="1"/>
  <c r="P114" i="63"/>
  <c r="P96" i="63"/>
  <c r="O96" i="63"/>
  <c r="M96" i="63" s="1"/>
  <c r="O102" i="63"/>
  <c r="M102" i="63" s="1"/>
  <c r="P102" i="63"/>
  <c r="P54" i="63"/>
  <c r="O54" i="63"/>
  <c r="M54" i="63" s="1"/>
  <c r="P61" i="63"/>
  <c r="O61" i="63"/>
  <c r="M61" i="63" s="1"/>
  <c r="P23" i="63"/>
  <c r="O23" i="63"/>
  <c r="M23" i="63" s="1"/>
  <c r="O101" i="63"/>
  <c r="M101" i="63" s="1"/>
  <c r="P101" i="63"/>
  <c r="W186" i="5"/>
  <c r="W306" i="5"/>
  <c r="W328" i="5"/>
  <c r="W133" i="5"/>
  <c r="W317" i="5"/>
  <c r="W322" i="5"/>
  <c r="W39" i="5"/>
  <c r="W10" i="5"/>
  <c r="W142" i="5"/>
  <c r="W278" i="5"/>
  <c r="W105" i="5"/>
  <c r="W110" i="5"/>
  <c r="W316" i="5"/>
  <c r="W280" i="5"/>
  <c r="W379" i="5"/>
  <c r="N36" i="49"/>
  <c r="L29" i="50" s="1"/>
  <c r="M36" i="49"/>
  <c r="K36" i="49" s="1"/>
  <c r="J29" i="50" s="1"/>
  <c r="M28" i="49"/>
  <c r="K28" i="49" s="1"/>
  <c r="J21" i="50" s="1"/>
  <c r="N28" i="49"/>
  <c r="L21" i="50" s="1"/>
  <c r="N115" i="49"/>
  <c r="L108" i="50" s="1"/>
  <c r="M115" i="49"/>
  <c r="K115" i="49" s="1"/>
  <c r="J108" i="50" s="1"/>
  <c r="N96" i="49"/>
  <c r="L89" i="50" s="1"/>
  <c r="M96" i="49"/>
  <c r="K96" i="49" s="1"/>
  <c r="J89" i="50" s="1"/>
  <c r="M113" i="49"/>
  <c r="K113" i="49" s="1"/>
  <c r="J106" i="50" s="1"/>
  <c r="N113" i="49"/>
  <c r="L106" i="50" s="1"/>
  <c r="N114" i="49"/>
  <c r="L107" i="50" s="1"/>
  <c r="M114" i="49"/>
  <c r="K114" i="49" s="1"/>
  <c r="J107" i="50" s="1"/>
  <c r="M33" i="49"/>
  <c r="K33" i="49" s="1"/>
  <c r="J26" i="50" s="1"/>
  <c r="N33" i="49"/>
  <c r="L26" i="50" s="1"/>
  <c r="N92" i="49"/>
  <c r="L85" i="50" s="1"/>
  <c r="M92" i="49"/>
  <c r="K92" i="49" s="1"/>
  <c r="J85" i="50" s="1"/>
  <c r="M120" i="49"/>
  <c r="K120" i="49" s="1"/>
  <c r="J113" i="50" s="1"/>
  <c r="N53" i="49"/>
  <c r="L46" i="50" s="1"/>
  <c r="M53" i="49"/>
  <c r="K53" i="49" s="1"/>
  <c r="J46" i="50" s="1"/>
  <c r="M26" i="49"/>
  <c r="K26" i="49" s="1"/>
  <c r="J19" i="50" s="1"/>
  <c r="N26" i="49"/>
  <c r="L19" i="50" s="1"/>
  <c r="M107" i="49"/>
  <c r="K107" i="49" s="1"/>
  <c r="J100" i="50" s="1"/>
  <c r="N107" i="49"/>
  <c r="L100" i="50" s="1"/>
  <c r="M99" i="49"/>
  <c r="K99" i="49" s="1"/>
  <c r="J92" i="50" s="1"/>
  <c r="N99" i="49"/>
  <c r="L92" i="50" s="1"/>
  <c r="N39" i="49"/>
  <c r="L32" i="50" s="1"/>
  <c r="M39" i="49"/>
  <c r="K39" i="49" s="1"/>
  <c r="J32" i="50" s="1"/>
  <c r="N97" i="49"/>
  <c r="L90" i="50" s="1"/>
  <c r="M97" i="49"/>
  <c r="K97" i="49" s="1"/>
  <c r="J90" i="50" s="1"/>
  <c r="W247" i="5"/>
  <c r="W210" i="5"/>
  <c r="W209" i="5"/>
  <c r="W54" i="5"/>
  <c r="W159" i="5"/>
  <c r="W164" i="5"/>
  <c r="M74" i="60"/>
  <c r="K74" i="60" s="1"/>
  <c r="M108" i="60"/>
  <c r="K108" i="60" s="1"/>
  <c r="N108" i="60"/>
  <c r="M113" i="60"/>
  <c r="K113" i="60" s="1"/>
  <c r="N113" i="60"/>
  <c r="N32" i="60"/>
  <c r="M32" i="60"/>
  <c r="K32" i="60" s="1"/>
  <c r="M21" i="60"/>
  <c r="K21" i="60" s="1"/>
  <c r="N21" i="60"/>
  <c r="M45" i="60"/>
  <c r="K45" i="60" s="1"/>
  <c r="N45" i="60"/>
  <c r="M60" i="60"/>
  <c r="K60" i="60" s="1"/>
  <c r="N60" i="60"/>
  <c r="N57" i="60"/>
  <c r="M57" i="60"/>
  <c r="K57" i="60" s="1"/>
  <c r="M116" i="60"/>
  <c r="K116" i="60" s="1"/>
  <c r="M109" i="60"/>
  <c r="K109" i="60" s="1"/>
  <c r="W267" i="5"/>
  <c r="W113" i="5"/>
  <c r="W120" i="5"/>
  <c r="W254" i="5"/>
  <c r="W337" i="5"/>
  <c r="W349" i="5"/>
  <c r="W21" i="5"/>
  <c r="W32" i="5"/>
  <c r="W309" i="5"/>
  <c r="W376" i="5"/>
  <c r="W126" i="5"/>
  <c r="W302" i="5"/>
  <c r="W64" i="5"/>
  <c r="W311" i="5"/>
  <c r="W189" i="5"/>
  <c r="W177" i="5"/>
  <c r="P39" i="63"/>
  <c r="O39" i="63"/>
  <c r="M39" i="63" s="1"/>
  <c r="P68" i="63"/>
  <c r="O68" i="63"/>
  <c r="M68" i="63" s="1"/>
  <c r="P55" i="63"/>
  <c r="O55" i="63"/>
  <c r="M55" i="63" s="1"/>
  <c r="P121" i="63"/>
  <c r="O121" i="63"/>
  <c r="M121" i="63" s="1"/>
  <c r="O89" i="63"/>
  <c r="M89" i="63" s="1"/>
  <c r="P89" i="63"/>
  <c r="O99" i="63"/>
  <c r="M99" i="63" s="1"/>
  <c r="O112" i="63"/>
  <c r="M112" i="63" s="1"/>
  <c r="P112" i="63"/>
  <c r="W367" i="5"/>
  <c r="W207" i="5"/>
  <c r="I4" i="21"/>
  <c r="E76" i="39"/>
  <c r="B72" i="58"/>
  <c r="S5" i="5"/>
  <c r="H76" i="39"/>
  <c r="E22" i="34"/>
  <c r="W335" i="5"/>
  <c r="W333" i="5"/>
  <c r="W93" i="5"/>
  <c r="W357" i="5"/>
  <c r="W355" i="5"/>
  <c r="W321" i="5"/>
  <c r="W44" i="5"/>
  <c r="W179" i="5"/>
  <c r="E29" i="39"/>
  <c r="S7" i="5"/>
  <c r="I4" i="10"/>
  <c r="B25" i="58"/>
  <c r="H29" i="39"/>
  <c r="E34" i="34"/>
  <c r="W150" i="5"/>
  <c r="W282" i="5"/>
  <c r="W383" i="5"/>
  <c r="W255" i="5"/>
  <c r="M55" i="49"/>
  <c r="K55" i="49" s="1"/>
  <c r="J48" i="50" s="1"/>
  <c r="N55" i="49"/>
  <c r="L48" i="50" s="1"/>
  <c r="M109" i="49"/>
  <c r="K109" i="49" s="1"/>
  <c r="J102" i="50" s="1"/>
  <c r="N103" i="49"/>
  <c r="L96" i="50" s="1"/>
  <c r="M103" i="49"/>
  <c r="K103" i="49" s="1"/>
  <c r="J96" i="50" s="1"/>
  <c r="M71" i="49"/>
  <c r="K71" i="49" s="1"/>
  <c r="J64" i="50" s="1"/>
  <c r="M37" i="49"/>
  <c r="K37" i="49" s="1"/>
  <c r="J30" i="50" s="1"/>
  <c r="N37" i="49"/>
  <c r="L30" i="50" s="1"/>
  <c r="M66" i="49"/>
  <c r="K66" i="49" s="1"/>
  <c r="J59" i="50" s="1"/>
  <c r="M111" i="49"/>
  <c r="K111" i="49" s="1"/>
  <c r="J104" i="50" s="1"/>
  <c r="N111" i="49"/>
  <c r="L104" i="50" s="1"/>
  <c r="M47" i="49"/>
  <c r="K47" i="49" s="1"/>
  <c r="J40" i="50" s="1"/>
  <c r="N47" i="49"/>
  <c r="L40" i="50" s="1"/>
  <c r="M102" i="49"/>
  <c r="K102" i="49" s="1"/>
  <c r="J95" i="50" s="1"/>
  <c r="N102" i="49"/>
  <c r="L95" i="50" s="1"/>
  <c r="N52" i="49"/>
  <c r="L45" i="50" s="1"/>
  <c r="M52" i="49"/>
  <c r="K52" i="49" s="1"/>
  <c r="J45" i="50" s="1"/>
  <c r="M78" i="49"/>
  <c r="K78" i="49" s="1"/>
  <c r="J71" i="50" s="1"/>
  <c r="M18" i="49"/>
  <c r="K18" i="49" s="1"/>
  <c r="J11" i="50" s="1"/>
  <c r="M98" i="49"/>
  <c r="K98" i="49" s="1"/>
  <c r="J91" i="50" s="1"/>
  <c r="N77" i="49"/>
  <c r="L70" i="50" s="1"/>
  <c r="M77" i="49"/>
  <c r="K77" i="49" s="1"/>
  <c r="J70" i="50" s="1"/>
  <c r="W250" i="5"/>
  <c r="W224" i="5"/>
  <c r="W219" i="5"/>
  <c r="W270" i="5"/>
  <c r="W94" i="5"/>
  <c r="W167" i="5"/>
  <c r="W369" i="5"/>
  <c r="W163" i="5"/>
  <c r="M111" i="60"/>
  <c r="K111" i="60" s="1"/>
  <c r="N111" i="60"/>
  <c r="N54" i="60"/>
  <c r="M54" i="60"/>
  <c r="K54" i="60" s="1"/>
  <c r="N40" i="60"/>
  <c r="M40" i="60"/>
  <c r="K40" i="60" s="1"/>
  <c r="M46" i="60"/>
  <c r="K46" i="60" s="1"/>
  <c r="N46" i="60"/>
  <c r="M68" i="60"/>
  <c r="K68" i="60" s="1"/>
  <c r="N68" i="60"/>
  <c r="M86" i="60"/>
  <c r="K86" i="60" s="1"/>
  <c r="N86" i="60"/>
  <c r="M97" i="60"/>
  <c r="K97" i="60" s="1"/>
  <c r="N97" i="60"/>
  <c r="N23" i="60"/>
  <c r="M23" i="60"/>
  <c r="K23" i="60" s="1"/>
  <c r="N72" i="60"/>
  <c r="M72" i="60"/>
  <c r="K72" i="60" s="1"/>
  <c r="M53" i="60"/>
  <c r="K53" i="60" s="1"/>
  <c r="N53" i="60"/>
  <c r="W268" i="5"/>
  <c r="W297" i="5"/>
  <c r="W123" i="5"/>
  <c r="W18" i="5"/>
  <c r="W345" i="5"/>
  <c r="W285" i="5"/>
  <c r="W27" i="5"/>
  <c r="W365" i="5"/>
  <c r="W378" i="5"/>
  <c r="W128" i="5"/>
  <c r="W298" i="5"/>
  <c r="W139" i="5"/>
  <c r="W70" i="5"/>
  <c r="W71" i="5"/>
  <c r="W191" i="5"/>
  <c r="W196" i="5"/>
  <c r="W225" i="5"/>
  <c r="W294" i="5"/>
  <c r="O104" i="63"/>
  <c r="M104" i="63" s="1"/>
  <c r="O103" i="63"/>
  <c r="M103" i="63" s="1"/>
  <c r="P103" i="63"/>
  <c r="O42" i="63"/>
  <c r="M42" i="63" s="1"/>
  <c r="P19" i="63"/>
  <c r="O19" i="63"/>
  <c r="M19" i="63" s="1"/>
  <c r="O28" i="63"/>
  <c r="M28" i="63" s="1"/>
  <c r="O49" i="63"/>
  <c r="M49" i="63" s="1"/>
  <c r="O26" i="63"/>
  <c r="M26" i="63" s="1"/>
  <c r="O41" i="63"/>
  <c r="M41" i="63" s="1"/>
  <c r="O34" i="63"/>
  <c r="M34" i="63" s="1"/>
  <c r="P31" i="63"/>
  <c r="O31" i="63"/>
  <c r="M31" i="63" s="1"/>
  <c r="O45" i="63"/>
  <c r="M45" i="63" s="1"/>
  <c r="O70" i="63"/>
  <c r="M70" i="63" s="1"/>
  <c r="P70" i="63"/>
  <c r="O117" i="63"/>
  <c r="M117" i="63" s="1"/>
  <c r="O33" i="63"/>
  <c r="M33" i="63" s="1"/>
  <c r="O115" i="63"/>
  <c r="M115" i="63" s="1"/>
  <c r="O22" i="63"/>
  <c r="M22" i="63" s="1"/>
  <c r="P22" i="63"/>
  <c r="W347" i="5"/>
  <c r="W208" i="5"/>
  <c r="W202" i="5"/>
  <c r="W330" i="5"/>
  <c r="W324" i="5"/>
  <c r="W90" i="5"/>
  <c r="W354" i="5"/>
  <c r="W356" i="5"/>
  <c r="W40" i="5"/>
  <c r="W46" i="5"/>
  <c r="W295" i="5"/>
  <c r="W11" i="5"/>
  <c r="M101" i="49"/>
  <c r="K101" i="49" s="1"/>
  <c r="J94" i="50" s="1"/>
  <c r="M119" i="49"/>
  <c r="K119" i="49" s="1"/>
  <c r="J112" i="50" s="1"/>
  <c r="M85" i="49"/>
  <c r="K85" i="49" s="1"/>
  <c r="J78" i="50" s="1"/>
  <c r="N23" i="49"/>
  <c r="L16" i="50" s="1"/>
  <c r="M23" i="49"/>
  <c r="K23" i="49" s="1"/>
  <c r="J16" i="50" s="1"/>
  <c r="N90" i="49"/>
  <c r="L83" i="50" s="1"/>
  <c r="M90" i="49"/>
  <c r="K90" i="49" s="1"/>
  <c r="J83" i="50" s="1"/>
  <c r="N21" i="49"/>
  <c r="L14" i="50" s="1"/>
  <c r="M21" i="49"/>
  <c r="K21" i="49" s="1"/>
  <c r="J14" i="50" s="1"/>
  <c r="W215" i="5"/>
  <c r="W214" i="5"/>
  <c r="E40" i="34"/>
  <c r="H67" i="39"/>
  <c r="S8" i="5"/>
  <c r="E67" i="39"/>
  <c r="B63" i="58"/>
  <c r="I4" i="17"/>
  <c r="W244" i="5"/>
  <c r="W59" i="5"/>
  <c r="W168" i="5"/>
  <c r="W170" i="5"/>
  <c r="W351" i="5"/>
  <c r="W160" i="5"/>
  <c r="N90" i="60"/>
  <c r="M90" i="60"/>
  <c r="K90" i="60" s="1"/>
  <c r="M58" i="60"/>
  <c r="K58" i="60" s="1"/>
  <c r="N58" i="60"/>
  <c r="M49" i="60"/>
  <c r="K49" i="60" s="1"/>
  <c r="N49" i="60"/>
  <c r="N83" i="60"/>
  <c r="M83" i="60"/>
  <c r="K83" i="60" s="1"/>
  <c r="N114" i="60"/>
  <c r="M114" i="60"/>
  <c r="K114" i="60" s="1"/>
  <c r="M55" i="60"/>
  <c r="K55" i="60" s="1"/>
  <c r="N55" i="60"/>
  <c r="N88" i="60"/>
  <c r="M88" i="60"/>
  <c r="K88" i="60" s="1"/>
  <c r="N47" i="60"/>
  <c r="M47" i="60"/>
  <c r="K47" i="60" s="1"/>
  <c r="M26" i="60"/>
  <c r="K26" i="60" s="1"/>
  <c r="N26" i="60"/>
  <c r="N82" i="60"/>
  <c r="M82" i="60"/>
  <c r="K82" i="60" s="1"/>
  <c r="M52" i="60"/>
  <c r="K52" i="60" s="1"/>
  <c r="N52" i="60"/>
  <c r="M87" i="60"/>
  <c r="K87" i="60" s="1"/>
  <c r="N87" i="60"/>
  <c r="M29" i="60"/>
  <c r="K29" i="60" s="1"/>
  <c r="M50" i="60"/>
  <c r="K50" i="60" s="1"/>
  <c r="M121" i="60"/>
  <c r="M112" i="60"/>
  <c r="K112" i="60" s="1"/>
  <c r="N112" i="60"/>
  <c r="W116" i="5"/>
  <c r="W12" i="5"/>
  <c r="W15" i="5"/>
  <c r="W336" i="5"/>
  <c r="W305" i="5"/>
  <c r="W22" i="5"/>
  <c r="W35" i="5"/>
  <c r="W176" i="5"/>
  <c r="W360" i="5"/>
  <c r="W364" i="5"/>
  <c r="W136" i="5"/>
  <c r="W130" i="5"/>
  <c r="W296" i="5"/>
  <c r="W144" i="5"/>
  <c r="W69" i="5"/>
  <c r="W193" i="5"/>
  <c r="W195" i="5"/>
  <c r="W228" i="5"/>
  <c r="W226" i="5"/>
  <c r="O17" i="63"/>
  <c r="M17" i="63" s="1"/>
  <c r="P74" i="63"/>
  <c r="O74" i="63"/>
  <c r="M74" i="63" s="1"/>
  <c r="P113" i="63"/>
  <c r="O113" i="63"/>
  <c r="M113" i="63" s="1"/>
  <c r="O36" i="63"/>
  <c r="M36" i="63" s="1"/>
  <c r="P65" i="63"/>
  <c r="O65" i="63"/>
  <c r="M65" i="63" s="1"/>
  <c r="O106" i="63"/>
  <c r="M106" i="63" s="1"/>
  <c r="P97" i="63"/>
  <c r="O97" i="63"/>
  <c r="M97" i="63" s="1"/>
  <c r="O81" i="63"/>
  <c r="M81" i="63" s="1"/>
  <c r="O51" i="63"/>
  <c r="M51" i="63" s="1"/>
  <c r="O87" i="63"/>
  <c r="M87" i="63" s="1"/>
  <c r="P87" i="63"/>
  <c r="O78" i="63"/>
  <c r="M78" i="63" s="1"/>
  <c r="P92" i="63"/>
  <c r="O92" i="63"/>
  <c r="M92" i="63" s="1"/>
  <c r="W348" i="5"/>
  <c r="W201" i="5"/>
  <c r="W323" i="5"/>
  <c r="W327" i="5"/>
  <c r="W241" i="5"/>
  <c r="W359" i="5"/>
  <c r="W41" i="5"/>
  <c r="W73" i="5"/>
  <c r="W3" i="5"/>
  <c r="W138" i="5"/>
  <c r="M104" i="49"/>
  <c r="K104" i="49" s="1"/>
  <c r="J97" i="50" s="1"/>
  <c r="N104" i="49"/>
  <c r="L97" i="50" s="1"/>
  <c r="N83" i="49"/>
  <c r="L76" i="50" s="1"/>
  <c r="M83" i="49"/>
  <c r="K83" i="49" s="1"/>
  <c r="J76" i="50" s="1"/>
  <c r="M29" i="49"/>
  <c r="K29" i="49" s="1"/>
  <c r="J22" i="50" s="1"/>
  <c r="N29" i="49"/>
  <c r="L22" i="50" s="1"/>
  <c r="N24" i="49"/>
  <c r="L17" i="50" s="1"/>
  <c r="M24" i="49"/>
  <c r="K24" i="49" s="1"/>
  <c r="J17" i="50" s="1"/>
  <c r="W151" i="5"/>
  <c r="W106" i="5"/>
  <c r="W283" i="5"/>
  <c r="W92" i="5"/>
  <c r="W384" i="5"/>
  <c r="W84" i="5"/>
  <c r="M87" i="49"/>
  <c r="K87" i="49" s="1"/>
  <c r="J80" i="50" s="1"/>
  <c r="N87" i="49"/>
  <c r="L80" i="50" s="1"/>
  <c r="M123" i="49"/>
  <c r="K123" i="49" s="1"/>
  <c r="J116" i="50" s="1"/>
  <c r="N30" i="49"/>
  <c r="L23" i="50" s="1"/>
  <c r="M30" i="49"/>
  <c r="K30" i="49" s="1"/>
  <c r="J23" i="50" s="1"/>
  <c r="M58" i="49"/>
  <c r="K58" i="49" s="1"/>
  <c r="J51" i="50" s="1"/>
  <c r="N56" i="49"/>
  <c r="L49" i="50" s="1"/>
  <c r="M56" i="49"/>
  <c r="K56" i="49" s="1"/>
  <c r="J49" i="50" s="1"/>
  <c r="M22" i="49"/>
  <c r="K22" i="49" s="1"/>
  <c r="J15" i="50" s="1"/>
  <c r="N22" i="49"/>
  <c r="L15" i="50" s="1"/>
  <c r="N89" i="49"/>
  <c r="L82" i="50" s="1"/>
  <c r="M89" i="49"/>
  <c r="K89" i="49" s="1"/>
  <c r="J82" i="50" s="1"/>
  <c r="M64" i="49"/>
  <c r="K64" i="49" s="1"/>
  <c r="J57" i="50" s="1"/>
  <c r="M86" i="49"/>
  <c r="K86" i="49" s="1"/>
  <c r="J79" i="50" s="1"/>
  <c r="N86" i="49"/>
  <c r="L79" i="50" s="1"/>
  <c r="W145" i="5"/>
  <c r="W223" i="5"/>
  <c r="W218" i="5"/>
  <c r="W216" i="5"/>
  <c r="W274" i="5"/>
  <c r="W77" i="5"/>
  <c r="W51" i="5"/>
  <c r="W171" i="5"/>
  <c r="W172" i="5"/>
  <c r="W312" i="5"/>
  <c r="W162" i="5"/>
  <c r="M118" i="60"/>
  <c r="K118" i="60" s="1"/>
  <c r="N118" i="60"/>
  <c r="M120" i="60"/>
  <c r="K120" i="60" s="1"/>
  <c r="N64" i="60"/>
  <c r="M64" i="60"/>
  <c r="K64" i="60" s="1"/>
  <c r="M56" i="60"/>
  <c r="K56" i="60" s="1"/>
  <c r="N56" i="60"/>
  <c r="M122" i="60"/>
  <c r="K122" i="60" s="1"/>
  <c r="N106" i="60"/>
  <c r="M106" i="60"/>
  <c r="K106" i="60" s="1"/>
  <c r="M115" i="60"/>
  <c r="K115" i="60" s="1"/>
  <c r="N115" i="60"/>
  <c r="M18" i="60"/>
  <c r="K18" i="60" s="1"/>
  <c r="N18" i="60"/>
  <c r="M119" i="60"/>
  <c r="K119" i="60" s="1"/>
  <c r="N91" i="60"/>
  <c r="M91" i="60"/>
  <c r="K91" i="60" s="1"/>
  <c r="N94" i="60"/>
  <c r="M94" i="60"/>
  <c r="K94" i="60" s="1"/>
  <c r="M17" i="60"/>
  <c r="K17" i="60" s="1"/>
  <c r="N17" i="60"/>
  <c r="W251" i="5"/>
  <c r="W264" i="5"/>
  <c r="W124" i="5"/>
  <c r="W13" i="5"/>
  <c r="W343" i="5"/>
  <c r="W338" i="5"/>
  <c r="W310" i="5"/>
  <c r="W366" i="5"/>
  <c r="W375" i="5"/>
  <c r="W377" i="5"/>
  <c r="W80" i="5"/>
  <c r="W293" i="5"/>
  <c r="W65" i="5"/>
  <c r="W66" i="5"/>
  <c r="W60" i="5"/>
  <c r="W188" i="5"/>
  <c r="W242" i="5"/>
  <c r="O95" i="63"/>
  <c r="M95" i="63" s="1"/>
  <c r="O21" i="63"/>
  <c r="M21" i="63" s="1"/>
  <c r="P21" i="63"/>
  <c r="O16" i="63"/>
  <c r="M16" i="63" s="1"/>
  <c r="P16" i="63"/>
  <c r="P59" i="63"/>
  <c r="O59" i="63"/>
  <c r="M59" i="63" s="1"/>
  <c r="P38" i="63"/>
  <c r="O38" i="63"/>
  <c r="M38" i="63" s="1"/>
  <c r="P48" i="63"/>
  <c r="O48" i="63"/>
  <c r="M48" i="63" s="1"/>
  <c r="P20" i="63"/>
  <c r="O20" i="63"/>
  <c r="M20" i="63" s="1"/>
  <c r="P88" i="63"/>
  <c r="O88" i="63"/>
  <c r="M88" i="63" s="1"/>
  <c r="O52" i="63"/>
  <c r="M52" i="63" s="1"/>
  <c r="P86" i="63"/>
  <c r="O86" i="63"/>
  <c r="M86" i="63" s="1"/>
  <c r="O72" i="63"/>
  <c r="M72" i="63" s="1"/>
  <c r="P72" i="63"/>
  <c r="O83" i="63"/>
  <c r="M83" i="63" s="1"/>
  <c r="P83" i="63"/>
  <c r="O76" i="63"/>
  <c r="M76" i="63" s="1"/>
  <c r="P76" i="63"/>
  <c r="O110" i="63"/>
  <c r="M110" i="63" s="1"/>
  <c r="P53" i="63"/>
  <c r="O53" i="63"/>
  <c r="M53" i="63" s="1"/>
  <c r="W290" i="5"/>
  <c r="W197" i="5"/>
  <c r="W205" i="5"/>
  <c r="W185" i="5"/>
  <c r="W325" i="5"/>
  <c r="W240" i="5"/>
  <c r="W358" i="5"/>
  <c r="W75" i="5"/>
  <c r="W320" i="5"/>
  <c r="W131" i="5"/>
  <c r="W42" i="5"/>
  <c r="W47" i="5"/>
  <c r="W253" i="5"/>
  <c r="W8" i="5"/>
  <c r="W279" i="5"/>
  <c r="N59" i="49"/>
  <c r="L52" i="50" s="1"/>
  <c r="M59" i="49"/>
  <c r="K59" i="49" s="1"/>
  <c r="J52" i="50" s="1"/>
  <c r="M105" i="49"/>
  <c r="K105" i="49" s="1"/>
  <c r="J98" i="50" s="1"/>
  <c r="N105" i="49"/>
  <c r="L98" i="50" s="1"/>
  <c r="W260" i="5"/>
  <c r="W155" i="5"/>
  <c r="W109" i="5"/>
  <c r="W112" i="5"/>
  <c r="W152" i="5"/>
  <c r="W149" i="5"/>
  <c r="W183" i="5"/>
  <c r="W258" i="5"/>
  <c r="W239" i="5"/>
  <c r="W380" i="5"/>
  <c r="M20" i="49"/>
  <c r="K20" i="49" s="1"/>
  <c r="J13" i="50" s="1"/>
  <c r="M16" i="49"/>
  <c r="K16" i="49" s="1"/>
  <c r="J9" i="50" s="1"/>
  <c r="N16" i="49"/>
  <c r="L9" i="50" s="1"/>
  <c r="M80" i="49"/>
  <c r="K80" i="49" s="1"/>
  <c r="J73" i="50" s="1"/>
  <c r="N112" i="49"/>
  <c r="L105" i="50" s="1"/>
  <c r="M112" i="49"/>
  <c r="K112" i="49" s="1"/>
  <c r="J105" i="50" s="1"/>
  <c r="M35" i="49"/>
  <c r="K35" i="49" s="1"/>
  <c r="J28" i="50" s="1"/>
  <c r="N35" i="49"/>
  <c r="L28" i="50" s="1"/>
  <c r="N95" i="49"/>
  <c r="L88" i="50" s="1"/>
  <c r="M95" i="49"/>
  <c r="K95" i="49" s="1"/>
  <c r="J88" i="50" s="1"/>
  <c r="M68" i="49"/>
  <c r="K68" i="49" s="1"/>
  <c r="J61" i="50" s="1"/>
  <c r="N68" i="49"/>
  <c r="L61" i="50" s="1"/>
  <c r="N46" i="49"/>
  <c r="L39" i="50" s="1"/>
  <c r="M46" i="49"/>
  <c r="K46" i="49" s="1"/>
  <c r="J39" i="50" s="1"/>
  <c r="M31" i="49"/>
  <c r="K31" i="49" s="1"/>
  <c r="J24" i="50" s="1"/>
  <c r="N31" i="49"/>
  <c r="L24" i="50" s="1"/>
  <c r="M42" i="49"/>
  <c r="K42" i="49" s="1"/>
  <c r="J35" i="50" s="1"/>
  <c r="N57" i="49"/>
  <c r="L50" i="50" s="1"/>
  <c r="M57" i="49"/>
  <c r="K57" i="49" s="1"/>
  <c r="J50" i="50" s="1"/>
  <c r="M70" i="49"/>
  <c r="K70" i="49" s="1"/>
  <c r="J63" i="50" s="1"/>
  <c r="W184" i="5"/>
  <c r="W211" i="5"/>
  <c r="W275" i="5"/>
  <c r="W58" i="5"/>
  <c r="W55" i="5"/>
  <c r="W174" i="5"/>
  <c r="W143" i="5"/>
  <c r="W308" i="5"/>
  <c r="B47" i="58"/>
  <c r="I4" i="14"/>
  <c r="H51" i="39"/>
  <c r="H37" i="34"/>
  <c r="E51" i="39"/>
  <c r="S13" i="5"/>
  <c r="M41" i="60"/>
  <c r="K41" i="60" s="1"/>
  <c r="N41" i="60"/>
  <c r="M36" i="60"/>
  <c r="K36" i="60" s="1"/>
  <c r="N36" i="60"/>
  <c r="M103" i="60"/>
  <c r="K103" i="60" s="1"/>
  <c r="N103" i="60"/>
  <c r="N92" i="60"/>
  <c r="M92" i="60"/>
  <c r="K92" i="60" s="1"/>
  <c r="N84" i="60"/>
  <c r="M84" i="60"/>
  <c r="K84" i="60" s="1"/>
  <c r="N78" i="60"/>
  <c r="M78" i="60"/>
  <c r="K78" i="60" s="1"/>
  <c r="M65" i="60"/>
  <c r="K65" i="60" s="1"/>
  <c r="N65" i="60"/>
  <c r="M62" i="60"/>
  <c r="K62" i="60" s="1"/>
  <c r="M123" i="60"/>
  <c r="K123" i="60" s="1"/>
  <c r="M104" i="60"/>
  <c r="K104" i="60" s="1"/>
  <c r="M51" i="60"/>
  <c r="K51" i="60" s="1"/>
  <c r="M24" i="60"/>
  <c r="K24" i="60" s="1"/>
  <c r="W269" i="5"/>
  <c r="W117" i="5"/>
  <c r="W20" i="5"/>
  <c r="W17" i="5"/>
  <c r="W342" i="5"/>
  <c r="W346" i="5"/>
  <c r="W30" i="5"/>
  <c r="W26" i="5"/>
  <c r="W31" i="5"/>
  <c r="W370" i="5"/>
  <c r="W362" i="5"/>
  <c r="W125" i="5"/>
  <c r="W257" i="5"/>
  <c r="W303" i="5"/>
  <c r="W78" i="5"/>
  <c r="W72" i="5"/>
  <c r="W192" i="5"/>
  <c r="W229" i="5"/>
  <c r="W249" i="5"/>
  <c r="P90" i="63"/>
  <c r="O90" i="63"/>
  <c r="M90" i="63" s="1"/>
  <c r="O60" i="63"/>
  <c r="M60" i="63" s="1"/>
  <c r="P60" i="63"/>
  <c r="O69" i="63"/>
  <c r="M69" i="63" s="1"/>
  <c r="P69" i="63"/>
  <c r="O84" i="63"/>
  <c r="M84" i="63" s="1"/>
  <c r="P18" i="63"/>
  <c r="O18" i="63"/>
  <c r="M18" i="63" s="1"/>
  <c r="O62" i="63"/>
  <c r="M62" i="63" s="1"/>
  <c r="P73" i="63"/>
  <c r="O73" i="63"/>
  <c r="M73" i="63" s="1"/>
  <c r="O111" i="63"/>
  <c r="M111" i="63" s="1"/>
  <c r="P111" i="63"/>
  <c r="P93" i="63"/>
  <c r="O93" i="63"/>
  <c r="M93" i="63" s="1"/>
  <c r="P77" i="63"/>
  <c r="O77" i="63"/>
  <c r="M77" i="63" s="1"/>
  <c r="O82" i="63"/>
  <c r="M82" i="63" s="1"/>
  <c r="P50" i="63"/>
  <c r="O50" i="63"/>
  <c r="M50" i="63" s="1"/>
  <c r="O105" i="63"/>
  <c r="M105" i="63" s="1"/>
  <c r="O24" i="63"/>
  <c r="M24" i="63" s="1"/>
  <c r="O43" i="63"/>
  <c r="M43" i="63" s="1"/>
  <c r="O94" i="63"/>
  <c r="M94" i="63" s="1"/>
  <c r="P94" i="63"/>
  <c r="W304" i="5"/>
  <c r="W206" i="5"/>
  <c r="W203" i="5"/>
  <c r="W187" i="5"/>
  <c r="W332" i="5"/>
  <c r="W334" i="5"/>
  <c r="W178" i="5"/>
  <c r="W74" i="5"/>
  <c r="W319" i="5"/>
  <c r="W134" i="5"/>
  <c r="H29" i="34"/>
  <c r="I4" i="16"/>
  <c r="H34" i="39"/>
  <c r="E34" i="39"/>
  <c r="B30" i="58"/>
  <c r="S12" i="5"/>
  <c r="W9" i="5"/>
  <c r="N75" i="49"/>
  <c r="L68" i="50" s="1"/>
  <c r="M75" i="49"/>
  <c r="K75" i="49" s="1"/>
  <c r="J68" i="50" s="1"/>
  <c r="M27" i="49"/>
  <c r="K27" i="49" s="1"/>
  <c r="J20" i="50" s="1"/>
  <c r="N41" i="49"/>
  <c r="L34" i="50" s="1"/>
  <c r="M41" i="49"/>
  <c r="K41" i="49" s="1"/>
  <c r="J34" i="50" s="1"/>
  <c r="M72" i="49"/>
  <c r="K72" i="49" s="1"/>
  <c r="J65" i="50" s="1"/>
  <c r="W289" i="5"/>
  <c r="W220" i="5"/>
  <c r="W213" i="5"/>
  <c r="W272" i="5"/>
  <c r="W53" i="5"/>
  <c r="W52" i="5"/>
  <c r="W173" i="5"/>
  <c r="W165" i="5"/>
  <c r="W132" i="5"/>
  <c r="M77" i="60"/>
  <c r="K77" i="60" s="1"/>
  <c r="N77" i="60"/>
  <c r="M93" i="60"/>
  <c r="K93" i="60" s="1"/>
  <c r="N93" i="60"/>
  <c r="N59" i="60"/>
  <c r="M59" i="60"/>
  <c r="K59" i="60" s="1"/>
  <c r="M66" i="60"/>
  <c r="K66" i="60" s="1"/>
  <c r="M67" i="60"/>
  <c r="K67" i="60" s="1"/>
  <c r="N67" i="60"/>
  <c r="M34" i="60"/>
  <c r="K34" i="60" s="1"/>
  <c r="N80" i="60"/>
  <c r="M80" i="60"/>
  <c r="K80" i="60" s="1"/>
  <c r="M22" i="60"/>
  <c r="K22" i="60" s="1"/>
  <c r="N22" i="60"/>
  <c r="M76" i="60"/>
  <c r="K76" i="60" s="1"/>
  <c r="N89" i="60"/>
  <c r="M89" i="60"/>
  <c r="K89" i="60" s="1"/>
  <c r="M31" i="60"/>
  <c r="K31" i="60" s="1"/>
  <c r="N31" i="60"/>
  <c r="M20" i="60"/>
  <c r="K20" i="60" s="1"/>
  <c r="N20" i="60"/>
  <c r="M117" i="60"/>
  <c r="K117" i="60" s="1"/>
  <c r="W266" i="5"/>
  <c r="W118" i="5"/>
  <c r="W14" i="5"/>
  <c r="W344" i="5"/>
  <c r="W24" i="5"/>
  <c r="W29" i="5"/>
  <c r="W371" i="5"/>
  <c r="W361" i="5"/>
  <c r="W373" i="5"/>
  <c r="E72" i="39"/>
  <c r="H72" i="39"/>
  <c r="S10" i="5"/>
  <c r="I4" i="19"/>
  <c r="H17" i="34"/>
  <c r="B68" i="58"/>
  <c r="W300" i="5"/>
  <c r="W63" i="5"/>
  <c r="W368" i="5"/>
  <c r="W194" i="5"/>
  <c r="W227" i="5"/>
  <c r="W246" i="5"/>
  <c r="O64" i="63"/>
  <c r="M64" i="63" s="1"/>
  <c r="O98" i="63"/>
  <c r="M98" i="63" s="1"/>
  <c r="P98" i="63"/>
  <c r="P79" i="63"/>
  <c r="O79" i="63"/>
  <c r="M79" i="63" s="1"/>
  <c r="P75" i="63"/>
  <c r="O75" i="63"/>
  <c r="M75" i="63" s="1"/>
  <c r="O32" i="63"/>
  <c r="M32" i="63" s="1"/>
  <c r="O63" i="63"/>
  <c r="M63" i="63" s="1"/>
  <c r="O29" i="63"/>
  <c r="M29" i="63" s="1"/>
  <c r="P29" i="63"/>
  <c r="W199" i="5"/>
  <c r="W200" i="5"/>
  <c r="W204" i="5"/>
  <c r="W350" i="5"/>
  <c r="W331" i="5"/>
  <c r="W111" i="5"/>
  <c r="W256" i="5"/>
  <c r="W248" i="5"/>
  <c r="W38" i="5"/>
  <c r="W37" i="5"/>
  <c r="W2" i="5"/>
  <c r="W237" i="5"/>
  <c r="W96" i="5"/>
  <c r="W100" i="5"/>
  <c r="W235" i="5"/>
  <c r="W236" i="5"/>
  <c r="W232" i="5"/>
  <c r="W233" i="5"/>
  <c r="W181" i="5"/>
  <c r="W98" i="5"/>
  <c r="W234" i="5"/>
  <c r="W231" i="5"/>
  <c r="W95" i="5"/>
  <c r="W101" i="5"/>
  <c r="W99" i="5"/>
  <c r="W102" i="5"/>
  <c r="W97" i="5"/>
  <c r="W238" i="5"/>
  <c r="W7" i="5"/>
  <c r="W79" i="5"/>
  <c r="W372" i="5"/>
  <c r="M67" i="49"/>
  <c r="K67" i="49" s="1"/>
  <c r="J60" i="50" s="1"/>
  <c r="N67" i="49"/>
  <c r="L60" i="50" s="1"/>
  <c r="W262" i="5"/>
  <c r="W352" i="5"/>
  <c r="W277" i="5"/>
  <c r="W281" i="5"/>
  <c r="W381" i="5"/>
  <c r="W382" i="5"/>
  <c r="W87" i="5"/>
  <c r="W88" i="5"/>
  <c r="M79" i="49"/>
  <c r="K79" i="49" s="1"/>
  <c r="J72" i="50" s="1"/>
  <c r="N79" i="49"/>
  <c r="L72" i="50" s="1"/>
  <c r="N50" i="49"/>
  <c r="L43" i="50" s="1"/>
  <c r="M50" i="49"/>
  <c r="K50" i="49" s="1"/>
  <c r="J43" i="50" s="1"/>
  <c r="M32" i="49"/>
  <c r="K32" i="49" s="1"/>
  <c r="J25" i="50" s="1"/>
  <c r="N32" i="49"/>
  <c r="L25" i="50" s="1"/>
  <c r="M17" i="49"/>
  <c r="K17" i="49" s="1"/>
  <c r="J10" i="50" s="1"/>
  <c r="N17" i="49"/>
  <c r="L10" i="50" s="1"/>
  <c r="M94" i="49"/>
  <c r="K94" i="49" s="1"/>
  <c r="J87" i="50" s="1"/>
  <c r="N94" i="49"/>
  <c r="L87" i="50" s="1"/>
  <c r="M81" i="49"/>
  <c r="K81" i="49" s="1"/>
  <c r="J74" i="50" s="1"/>
  <c r="N61" i="49"/>
  <c r="L54" i="50" s="1"/>
  <c r="M61" i="49"/>
  <c r="K61" i="49" s="1"/>
  <c r="J54" i="50" s="1"/>
  <c r="M38" i="49"/>
  <c r="K38" i="49" s="1"/>
  <c r="J31" i="50" s="1"/>
  <c r="N38" i="49"/>
  <c r="L31" i="50" s="1"/>
  <c r="M84" i="49"/>
  <c r="K84" i="49" s="1"/>
  <c r="J77" i="50" s="1"/>
  <c r="N51" i="49"/>
  <c r="L44" i="50" s="1"/>
  <c r="M51" i="49"/>
  <c r="K51" i="49" s="1"/>
  <c r="J44" i="50" s="1"/>
  <c r="M19" i="49"/>
  <c r="K19" i="49" s="1"/>
  <c r="J12" i="50" s="1"/>
  <c r="N19" i="49"/>
  <c r="L12" i="50" s="1"/>
  <c r="N34" i="49"/>
  <c r="L27" i="50" s="1"/>
  <c r="M34" i="49"/>
  <c r="K34" i="49" s="1"/>
  <c r="J27" i="50" s="1"/>
  <c r="N82" i="49"/>
  <c r="L75" i="50" s="1"/>
  <c r="M82" i="49"/>
  <c r="K82" i="49" s="1"/>
  <c r="J75" i="50" s="1"/>
  <c r="M93" i="49"/>
  <c r="K93" i="49" s="1"/>
  <c r="J86" i="50" s="1"/>
  <c r="N93" i="49"/>
  <c r="L86" i="50" s="1"/>
  <c r="W286" i="5"/>
  <c r="W135" i="5"/>
  <c r="W222" i="5"/>
  <c r="W221" i="5"/>
  <c r="W217" i="5"/>
  <c r="W271" i="5"/>
  <c r="W50" i="5"/>
  <c r="W166" i="5"/>
  <c r="W169" i="5"/>
  <c r="W161" i="5"/>
  <c r="W91" i="5"/>
  <c r="M73" i="60"/>
  <c r="K73" i="60" s="1"/>
  <c r="N73" i="60"/>
  <c r="M30" i="60"/>
  <c r="K30" i="60" s="1"/>
  <c r="N30" i="60"/>
  <c r="M69" i="60"/>
  <c r="K69" i="60" s="1"/>
  <c r="N85" i="60"/>
  <c r="M85" i="60"/>
  <c r="K85" i="60" s="1"/>
  <c r="M100" i="60"/>
  <c r="K100" i="60" s="1"/>
  <c r="N100" i="60"/>
  <c r="M95" i="60"/>
  <c r="K95" i="60" s="1"/>
  <c r="N95" i="60"/>
  <c r="N27" i="60"/>
  <c r="M27" i="60"/>
  <c r="K27" i="60" s="1"/>
  <c r="N16" i="60"/>
  <c r="M16" i="60"/>
  <c r="K16" i="60" s="1"/>
  <c r="N107" i="60"/>
  <c r="M107" i="60"/>
  <c r="K107" i="60" s="1"/>
  <c r="M35" i="60"/>
  <c r="K35" i="60" s="1"/>
  <c r="N35" i="60"/>
  <c r="W122" i="5"/>
  <c r="W19" i="5"/>
  <c r="W16" i="5"/>
  <c r="W341" i="5"/>
  <c r="W23" i="5"/>
  <c r="W36" i="5"/>
  <c r="W291" i="5"/>
  <c r="W245" i="5"/>
  <c r="W127" i="5"/>
  <c r="W299" i="5"/>
  <c r="W67" i="5"/>
  <c r="W62" i="5"/>
  <c r="W313" i="5"/>
  <c r="W190" i="5"/>
  <c r="W292" i="5"/>
  <c r="W140" i="5"/>
  <c r="P91" i="63"/>
  <c r="O91" i="63"/>
  <c r="M91" i="63" s="1"/>
  <c r="O56" i="63"/>
  <c r="M56" i="63" s="1"/>
  <c r="P56" i="63"/>
  <c r="P67" i="63"/>
  <c r="O67" i="63"/>
  <c r="M67" i="63" s="1"/>
  <c r="O46" i="63"/>
  <c r="M46" i="63" s="1"/>
  <c r="O58" i="63"/>
  <c r="M58" i="63" s="1"/>
  <c r="P58" i="63"/>
  <c r="O80" i="63"/>
  <c r="M80" i="63" s="1"/>
  <c r="P80" i="63"/>
  <c r="P100" i="63"/>
  <c r="O100" i="63"/>
  <c r="M100" i="63" s="1"/>
  <c r="O47" i="63"/>
  <c r="M47" i="63" s="1"/>
  <c r="P47" i="63"/>
  <c r="W182" i="5"/>
  <c r="W198" i="5"/>
  <c r="W147" i="5"/>
  <c r="W287" i="5"/>
  <c r="W329" i="5"/>
  <c r="W326" i="5"/>
  <c r="W137" i="5"/>
  <c r="W353" i="5"/>
  <c r="H80" i="39"/>
  <c r="E80" i="39"/>
  <c r="S11" i="5"/>
  <c r="I4" i="20"/>
  <c r="H22" i="34"/>
  <c r="B76" i="58"/>
  <c r="W318" i="5"/>
  <c r="W243" i="5"/>
  <c r="W43" i="5"/>
  <c r="W45" i="5"/>
  <c r="W6" i="5"/>
  <c r="C8" i="38" l="1"/>
  <c r="D8" i="38" s="1"/>
  <c r="F11" i="38"/>
  <c r="G11" i="38" s="1"/>
  <c r="C10" i="38"/>
  <c r="D10" i="38" s="1"/>
  <c r="F9" i="38"/>
  <c r="G9" i="38" s="1"/>
  <c r="F10" i="38"/>
  <c r="G10" i="38" s="1"/>
  <c r="C11" i="38"/>
  <c r="D11" i="38" s="1"/>
  <c r="C9" i="38"/>
  <c r="D9" i="38" s="1"/>
  <c r="C13" i="38"/>
  <c r="D13" i="38" s="1"/>
  <c r="F23" i="38"/>
  <c r="G23" i="38" s="1"/>
  <c r="F15" i="38"/>
  <c r="G15" i="38" s="1"/>
  <c r="F16" i="38"/>
  <c r="G16" i="38" s="1"/>
  <c r="C26" i="38"/>
  <c r="D26" i="38" s="1"/>
  <c r="C36" i="38"/>
  <c r="D36" i="38" s="1"/>
  <c r="C35" i="38"/>
  <c r="D35" i="38" s="1"/>
  <c r="F37" i="38"/>
  <c r="G37" i="38" s="1"/>
  <c r="F27" i="38"/>
  <c r="G27" i="38" s="1"/>
  <c r="F26" i="38"/>
  <c r="G26" i="38" s="1"/>
  <c r="F22" i="38"/>
  <c r="G22" i="38" s="1"/>
  <c r="F18" i="38"/>
  <c r="G18" i="38" s="1"/>
  <c r="F33" i="38"/>
  <c r="G33" i="38" s="1"/>
  <c r="C31" i="38"/>
  <c r="D31" i="38" s="1"/>
  <c r="C22" i="38"/>
  <c r="D22" i="38" s="1"/>
  <c r="C18" i="38"/>
  <c r="D18" i="38" s="1"/>
  <c r="F12" i="38"/>
  <c r="G12" i="38" s="1"/>
  <c r="C27" i="38"/>
  <c r="D27" i="38" s="1"/>
  <c r="F29" i="38"/>
  <c r="G29" i="38" s="1"/>
  <c r="C33" i="38"/>
  <c r="D33" i="38" s="1"/>
  <c r="F35" i="38"/>
  <c r="G35" i="38" s="1"/>
  <c r="C16" i="38"/>
  <c r="D16" i="38" s="1"/>
  <c r="F28" i="38"/>
  <c r="G28" i="38" s="1"/>
  <c r="F13" i="38"/>
  <c r="G13" i="38" s="1"/>
  <c r="F14" i="38"/>
  <c r="G14" i="38" s="1"/>
  <c r="F38" i="38"/>
  <c r="G38" i="38" s="1"/>
  <c r="F31" i="38"/>
  <c r="G31" i="38" s="1"/>
  <c r="C23" i="38"/>
  <c r="D23" i="38" s="1"/>
  <c r="F24" i="38"/>
  <c r="G24" i="38" s="1"/>
  <c r="C15" i="38"/>
  <c r="D15" i="38" s="1"/>
  <c r="C24" i="38"/>
  <c r="D24" i="38" s="1"/>
  <c r="C34" i="38"/>
  <c r="D34" i="38" s="1"/>
  <c r="C38" i="38"/>
  <c r="D38" i="38" s="1"/>
  <c r="F36" i="38"/>
  <c r="G36" i="38" s="1"/>
  <c r="F21" i="38"/>
  <c r="G21" i="38" s="1"/>
  <c r="F17" i="38"/>
  <c r="G17" i="38" s="1"/>
  <c r="F25" i="38"/>
  <c r="G25" i="38" s="1"/>
  <c r="C25" i="38"/>
  <c r="D25" i="38" s="1"/>
  <c r="C29" i="38"/>
  <c r="D29" i="38" s="1"/>
  <c r="C37" i="38"/>
  <c r="D37" i="38" s="1"/>
  <c r="F32" i="38"/>
  <c r="G32" i="38" s="1"/>
  <c r="C12" i="38"/>
  <c r="D12" i="38" s="1"/>
  <c r="F19" i="38"/>
  <c r="G19" i="38" s="1"/>
  <c r="C19" i="38"/>
  <c r="D19" i="38" s="1"/>
  <c r="C17" i="38"/>
  <c r="D17" i="38" s="1"/>
  <c r="F39" i="38"/>
  <c r="G39" i="38" s="1"/>
  <c r="C30" i="38"/>
  <c r="D30" i="38" s="1"/>
  <c r="C39" i="38"/>
  <c r="D39" i="38" s="1"/>
  <c r="C28" i="38"/>
  <c r="D28" i="38" s="1"/>
  <c r="F20" i="38"/>
  <c r="G20" i="38" s="1"/>
  <c r="C20" i="38"/>
  <c r="D20" i="38" s="1"/>
  <c r="C21" i="38"/>
  <c r="D21" i="38" s="1"/>
  <c r="C32" i="38"/>
  <c r="D32" i="38" s="1"/>
  <c r="F30" i="38"/>
  <c r="G30" i="38" s="1"/>
  <c r="F34" i="38"/>
  <c r="G34" i="38" s="1"/>
  <c r="C14" i="38"/>
  <c r="D14" i="38" s="1"/>
  <c r="F8" i="38"/>
  <c r="G8" i="38" s="1"/>
</calcChain>
</file>

<file path=xl/sharedStrings.xml><?xml version="1.0" encoding="utf-8"?>
<sst xmlns="http://schemas.openxmlformats.org/spreadsheetml/2006/main" count="22592" uniqueCount="4321">
  <si>
    <t>RISK</t>
  </si>
  <si>
    <t>●</t>
  </si>
  <si>
    <t>Taso</t>
  </si>
  <si>
    <t>Käytäntö</t>
  </si>
  <si>
    <t>Vastaus</t>
  </si>
  <si>
    <t>1a</t>
  </si>
  <si>
    <t>4 - Täysin toteutettu</t>
  </si>
  <si>
    <t>1b</t>
  </si>
  <si>
    <t>1c</t>
  </si>
  <si>
    <t>1d</t>
  </si>
  <si>
    <t>1e</t>
  </si>
  <si>
    <t>1f</t>
  </si>
  <si>
    <t>1g</t>
  </si>
  <si>
    <t>1h</t>
  </si>
  <si>
    <t>1i</t>
  </si>
  <si>
    <t>1j</t>
  </si>
  <si>
    <t xml:space="preserve"> </t>
  </si>
  <si>
    <t>2a</t>
  </si>
  <si>
    <t>2b</t>
  </si>
  <si>
    <t>2c</t>
  </si>
  <si>
    <t>2d</t>
  </si>
  <si>
    <t>2e</t>
  </si>
  <si>
    <t>3a</t>
  </si>
  <si>
    <t>3b</t>
  </si>
  <si>
    <t>3c</t>
  </si>
  <si>
    <t>3d</t>
  </si>
  <si>
    <t>3e</t>
  </si>
  <si>
    <t>3f</t>
  </si>
  <si>
    <t>3g</t>
  </si>
  <si>
    <t>Domain</t>
  </si>
  <si>
    <t>DomainSub</t>
  </si>
  <si>
    <t>Practice</t>
  </si>
  <si>
    <t>PracticeShort</t>
  </si>
  <si>
    <t>PracticeMIL</t>
  </si>
  <si>
    <t>AnswerLevel</t>
  </si>
  <si>
    <t>AnswerBool</t>
  </si>
  <si>
    <t>H_taso</t>
  </si>
  <si>
    <t>H_käytäntöjä</t>
  </si>
  <si>
    <t>V2.0</t>
  </si>
  <si>
    <t>FINAL</t>
  </si>
  <si>
    <t>RISK-1</t>
  </si>
  <si>
    <t>RISK-1a</t>
  </si>
  <si>
    <t>RISK-1b</t>
  </si>
  <si>
    <t>RISK-1c</t>
  </si>
  <si>
    <t>RISK-2</t>
  </si>
  <si>
    <t>RISK-1d</t>
  </si>
  <si>
    <t>RISK-3</t>
  </si>
  <si>
    <t>RISK-1e</t>
  </si>
  <si>
    <t>ASSET</t>
  </si>
  <si>
    <t>RISK-1f</t>
  </si>
  <si>
    <t>ASSET-1</t>
  </si>
  <si>
    <t>RISK-1g</t>
  </si>
  <si>
    <t>ASSET-2</t>
  </si>
  <si>
    <t>RISK-1h</t>
  </si>
  <si>
    <t>ASSET-3</t>
  </si>
  <si>
    <t>ASSET-4</t>
  </si>
  <si>
    <t>CRITICAL</t>
  </si>
  <si>
    <t>ASSET-5</t>
  </si>
  <si>
    <t>RISK-2a</t>
  </si>
  <si>
    <t>ACCESS</t>
  </si>
  <si>
    <t>RISK-2b</t>
  </si>
  <si>
    <t>ACCESS-1</t>
  </si>
  <si>
    <t>RISK-2c</t>
  </si>
  <si>
    <t>ACCESS-2</t>
  </si>
  <si>
    <t>THREAT</t>
  </si>
  <si>
    <t>RISK-2d</t>
  </si>
  <si>
    <t>ACCESS-3</t>
  </si>
  <si>
    <t>SITUATION</t>
  </si>
  <si>
    <t>RISK-2e</t>
  </si>
  <si>
    <t>RESPONSE</t>
  </si>
  <si>
    <t>RISK-3a</t>
  </si>
  <si>
    <t>THREAT-1</t>
  </si>
  <si>
    <t>RISK-3b</t>
  </si>
  <si>
    <t>THREAT-2</t>
  </si>
  <si>
    <t>WORKFORCE</t>
  </si>
  <si>
    <t>RISK-3c</t>
  </si>
  <si>
    <t>THREAT-3</t>
  </si>
  <si>
    <t>ARCHITECTURE</t>
  </si>
  <si>
    <t>RISK-3d</t>
  </si>
  <si>
    <t>PROGRAM</t>
  </si>
  <si>
    <t>RISK-3e</t>
  </si>
  <si>
    <t>SITUATION-1</t>
  </si>
  <si>
    <t>RISK-3f</t>
  </si>
  <si>
    <t>SITUATION-2</t>
  </si>
  <si>
    <t>RISK-3g</t>
  </si>
  <si>
    <t>SITUATION-3</t>
  </si>
  <si>
    <t>ASSET-1a</t>
  </si>
  <si>
    <t>SITUATION-4</t>
  </si>
  <si>
    <t>ASSET-1b</t>
  </si>
  <si>
    <t>ASSET-1c</t>
  </si>
  <si>
    <t>RESPONSE-1</t>
  </si>
  <si>
    <t>ASSET-1d</t>
  </si>
  <si>
    <t>RESPONSE-2</t>
  </si>
  <si>
    <t>ASSET-1e</t>
  </si>
  <si>
    <t>RESPONSE-3</t>
  </si>
  <si>
    <t>ASSET-1f</t>
  </si>
  <si>
    <t>RESPONSE-4</t>
  </si>
  <si>
    <t>ASSET-2a</t>
  </si>
  <si>
    <t>ASSET-2b</t>
  </si>
  <si>
    <t>ASSET-2c</t>
  </si>
  <si>
    <t>ASSET-2d</t>
  </si>
  <si>
    <t>ASSET-2e</t>
  </si>
  <si>
    <t>ASSET-2f</t>
  </si>
  <si>
    <t>2f</t>
  </si>
  <si>
    <t>WORKFORCE-1</t>
  </si>
  <si>
    <t>ASSET-3a</t>
  </si>
  <si>
    <t>WORKFORCE-2</t>
  </si>
  <si>
    <t>ASSET-3b</t>
  </si>
  <si>
    <t>WORKFORCE-3</t>
  </si>
  <si>
    <t>ASSET-3c</t>
  </si>
  <si>
    <t>WORKFORCE-4</t>
  </si>
  <si>
    <t>ASSET-3d</t>
  </si>
  <si>
    <t>WORKFORCE-5</t>
  </si>
  <si>
    <t>ASSET-3e</t>
  </si>
  <si>
    <t>ASSET-3f</t>
  </si>
  <si>
    <t>ARCHITECTURE-1</t>
  </si>
  <si>
    <t>ASSET-4a</t>
  </si>
  <si>
    <t>4a</t>
  </si>
  <si>
    <t>ARCHITECTURE-2</t>
  </si>
  <si>
    <t>ASSET-4b</t>
  </si>
  <si>
    <t>4b</t>
  </si>
  <si>
    <t>ARCHITECTURE-3</t>
  </si>
  <si>
    <t>ASSET-4c</t>
  </si>
  <si>
    <t>4c</t>
  </si>
  <si>
    <t>ARCHITECTURE-4</t>
  </si>
  <si>
    <t>ASSET-4d</t>
  </si>
  <si>
    <t>4d</t>
  </si>
  <si>
    <t>ARCHITECTURE-5</t>
  </si>
  <si>
    <t>ASSET-4e</t>
  </si>
  <si>
    <t>4e</t>
  </si>
  <si>
    <t>ASSET-4f</t>
  </si>
  <si>
    <t>4f</t>
  </si>
  <si>
    <t>PROGRAM-1</t>
  </si>
  <si>
    <t>ASSET-5a</t>
  </si>
  <si>
    <t>5a</t>
  </si>
  <si>
    <t>PROGRAM-2</t>
  </si>
  <si>
    <t>ASSET-5b</t>
  </si>
  <si>
    <t>5b</t>
  </si>
  <si>
    <t>PROGRAM-3</t>
  </si>
  <si>
    <t>ASSET-5c</t>
  </si>
  <si>
    <t>5c</t>
  </si>
  <si>
    <t>ASSET-5d</t>
  </si>
  <si>
    <t>5d</t>
  </si>
  <si>
    <t>ASSET-5e</t>
  </si>
  <si>
    <t>5e</t>
  </si>
  <si>
    <t>ASSET-5f</t>
  </si>
  <si>
    <t>5f</t>
  </si>
  <si>
    <t>CRITICAL-1</t>
  </si>
  <si>
    <t>5g</t>
  </si>
  <si>
    <t>CRITICAL-2</t>
  </si>
  <si>
    <t>ACCESS-1a</t>
  </si>
  <si>
    <t>CRITICAL-3</t>
  </si>
  <si>
    <t>ACCESS-1b</t>
  </si>
  <si>
    <t>ACCESS-1c</t>
  </si>
  <si>
    <t>ACCESS-1d</t>
  </si>
  <si>
    <t>ACCESS-1e</t>
  </si>
  <si>
    <t>ACCESS-1f</t>
  </si>
  <si>
    <t>ACCESS-1g</t>
  </si>
  <si>
    <t>ACCESS-2a</t>
  </si>
  <si>
    <t>ACCESS-2b</t>
  </si>
  <si>
    <t>ACCESS-2c</t>
  </si>
  <si>
    <t>ACCESS-2d</t>
  </si>
  <si>
    <t>ACCESS-2e</t>
  </si>
  <si>
    <t>ACCESS-2f</t>
  </si>
  <si>
    <t>ACCESS-2g</t>
  </si>
  <si>
    <t>2g</t>
  </si>
  <si>
    <t>ACCESS-2h</t>
  </si>
  <si>
    <t>2h</t>
  </si>
  <si>
    <t>ACCESS-3a</t>
  </si>
  <si>
    <t>ACCESS-3b</t>
  </si>
  <si>
    <t>ACCESS-3c</t>
  </si>
  <si>
    <t>ACCESS-3d</t>
  </si>
  <si>
    <t>ACCESS-3e</t>
  </si>
  <si>
    <t>ACCESS-3f</t>
  </si>
  <si>
    <t>ACCESS-3g</t>
  </si>
  <si>
    <t>THREAT-1a</t>
  </si>
  <si>
    <t>THREAT-1b</t>
  </si>
  <si>
    <t>THREAT-1c</t>
  </si>
  <si>
    <t>THREAT-1d</t>
  </si>
  <si>
    <t>THREAT-1e</t>
  </si>
  <si>
    <t>THREAT-1f</t>
  </si>
  <si>
    <t>THREAT-1g</t>
  </si>
  <si>
    <t>THREAT-1h</t>
  </si>
  <si>
    <t>THREAT-1i</t>
  </si>
  <si>
    <t>THREAT-1j</t>
  </si>
  <si>
    <t>THREAT-1k</t>
  </si>
  <si>
    <t>1k</t>
  </si>
  <si>
    <t>THREAT-1l</t>
  </si>
  <si>
    <t>1l</t>
  </si>
  <si>
    <t>THREAT-2a</t>
  </si>
  <si>
    <t>THREAT-2b</t>
  </si>
  <si>
    <t>THREAT-2c</t>
  </si>
  <si>
    <t>THREAT-2d</t>
  </si>
  <si>
    <t>THREAT-2e</t>
  </si>
  <si>
    <t>THREAT-2f</t>
  </si>
  <si>
    <t>THREAT-2g</t>
  </si>
  <si>
    <t>THREAT-2h</t>
  </si>
  <si>
    <t>THREAT-2i</t>
  </si>
  <si>
    <t>2i</t>
  </si>
  <si>
    <t>THREAT-2j</t>
  </si>
  <si>
    <t>2j</t>
  </si>
  <si>
    <t>THREAT-2k</t>
  </si>
  <si>
    <t>2k</t>
  </si>
  <si>
    <t>2l</t>
  </si>
  <si>
    <t>2m</t>
  </si>
  <si>
    <t>THREAT-3a</t>
  </si>
  <si>
    <t>THREAT-3b</t>
  </si>
  <si>
    <t>THREAT-3c</t>
  </si>
  <si>
    <t>THREAT-3d</t>
  </si>
  <si>
    <t>THREAT-3e</t>
  </si>
  <si>
    <t>THREAT-3f</t>
  </si>
  <si>
    <t>SITUATION-1a</t>
  </si>
  <si>
    <t>SITUATION-1b</t>
  </si>
  <si>
    <t>SITUATION-1c</t>
  </si>
  <si>
    <t>SITUATION-1d</t>
  </si>
  <si>
    <t>SITUATION-2a</t>
  </si>
  <si>
    <t>SITUATION-2b</t>
  </si>
  <si>
    <t>SITUATION-2c</t>
  </si>
  <si>
    <t>SITUATION-2d</t>
  </si>
  <si>
    <t>SITUATION-2e</t>
  </si>
  <si>
    <t>SITUATION-2f</t>
  </si>
  <si>
    <t>SITUATION-2g</t>
  </si>
  <si>
    <t>SITUATION-2h</t>
  </si>
  <si>
    <t>SITUATION-2i</t>
  </si>
  <si>
    <t>SITUATION-2j</t>
  </si>
  <si>
    <t>SITUATION-3a</t>
  </si>
  <si>
    <t>SITUATION-3b</t>
  </si>
  <si>
    <t>SITUATION-3c</t>
  </si>
  <si>
    <t>SITUATION-3d</t>
  </si>
  <si>
    <t>SITUATION-3e</t>
  </si>
  <si>
    <t>SITUATION-3f</t>
  </si>
  <si>
    <t>SITUATION-3g</t>
  </si>
  <si>
    <t>3h</t>
  </si>
  <si>
    <t>SITUATION-4a</t>
  </si>
  <si>
    <t>SITUATION-4b</t>
  </si>
  <si>
    <t>SITUATION-4c</t>
  </si>
  <si>
    <t>SITUATION-4d</t>
  </si>
  <si>
    <t>SITUATION-4e</t>
  </si>
  <si>
    <t>SITUATION-4f</t>
  </si>
  <si>
    <t>4g</t>
  </si>
  <si>
    <t>RESPONSE-1a</t>
  </si>
  <si>
    <t>RESPONSE-1b</t>
  </si>
  <si>
    <t>RESPONSE-1c</t>
  </si>
  <si>
    <t>RESPONSE-1d</t>
  </si>
  <si>
    <t>RESPONSE-1e</t>
  </si>
  <si>
    <t>RESPONSE-1f</t>
  </si>
  <si>
    <t>RESPONSE-2a</t>
  </si>
  <si>
    <t>RESPONSE-2b</t>
  </si>
  <si>
    <t>RESPONSE-2c</t>
  </si>
  <si>
    <t>RESPONSE-2d</t>
  </si>
  <si>
    <t>RESPONSE-2e</t>
  </si>
  <si>
    <t>RESPONSE-2f</t>
  </si>
  <si>
    <t>RESPONSE-2g</t>
  </si>
  <si>
    <t>RESPONSE-2h</t>
  </si>
  <si>
    <t>RESPONSE-2i</t>
  </si>
  <si>
    <t>RESPONSE-3a</t>
  </si>
  <si>
    <t>RESPONSE-3b</t>
  </si>
  <si>
    <t>RESPONSE-3c</t>
  </si>
  <si>
    <t>RESPONSE-3d</t>
  </si>
  <si>
    <t>RESPONSE-3e</t>
  </si>
  <si>
    <t>RESPONSE-3f</t>
  </si>
  <si>
    <t>RESPONSE-3g</t>
  </si>
  <si>
    <t>RESPONSE-3h</t>
  </si>
  <si>
    <t>RESPONSE-3i</t>
  </si>
  <si>
    <t>3i</t>
  </si>
  <si>
    <t>RESPONSE-3j</t>
  </si>
  <si>
    <t>3j</t>
  </si>
  <si>
    <t>RESPONSE-4a</t>
  </si>
  <si>
    <t>RESPONSE-4b</t>
  </si>
  <si>
    <t>RESPONSE-4c</t>
  </si>
  <si>
    <t>RESPONSE-4d</t>
  </si>
  <si>
    <t>RESPONSE-4e</t>
  </si>
  <si>
    <t>RESPONSE-4f</t>
  </si>
  <si>
    <t>RESPONSE-4g</t>
  </si>
  <si>
    <t>WORKFORCE-1a</t>
  </si>
  <si>
    <t>WORKFORCE-1b</t>
  </si>
  <si>
    <t>WORKFORCE-1c</t>
  </si>
  <si>
    <t>WORKFORCE-1d</t>
  </si>
  <si>
    <t>WORKFORCE-1e</t>
  </si>
  <si>
    <t>WORKFORCE-1f</t>
  </si>
  <si>
    <t>WORKFORCE-2a</t>
  </si>
  <si>
    <t>WORKFORCE-2b</t>
  </si>
  <si>
    <t>WORKFORCE-2c</t>
  </si>
  <si>
    <t>WORKFORCE-2d</t>
  </si>
  <si>
    <t>WORKFORCE-2e</t>
  </si>
  <si>
    <t>WORKFORCE-2f</t>
  </si>
  <si>
    <t>WORKFORCE-3a</t>
  </si>
  <si>
    <t>WORKFORCE-3b</t>
  </si>
  <si>
    <t>WORKFORCE-3c</t>
  </si>
  <si>
    <t>WORKFORCE-3d</t>
  </si>
  <si>
    <t>WORKFORCE-3e</t>
  </si>
  <si>
    <t>WORKFORCE-3f</t>
  </si>
  <si>
    <t>WORKFORCE-4a</t>
  </si>
  <si>
    <t>WORKFORCE-4b</t>
  </si>
  <si>
    <t>WORKFORCE-4c</t>
  </si>
  <si>
    <t>WORKFORCE-4d</t>
  </si>
  <si>
    <t>WORKFORCE-4e</t>
  </si>
  <si>
    <t>WORKFORCE-5a</t>
  </si>
  <si>
    <t>WORKFORCE-5b</t>
  </si>
  <si>
    <t>WORKFORCE-5c</t>
  </si>
  <si>
    <t>WORKFORCE-5d</t>
  </si>
  <si>
    <t>WORKFORCE-5e</t>
  </si>
  <si>
    <t>WORKFORCE-5f</t>
  </si>
  <si>
    <t>ARCHITECTURE-1a</t>
  </si>
  <si>
    <t>ARCHITECTURE-1b</t>
  </si>
  <si>
    <t>ARCHITECTURE-1c</t>
  </si>
  <si>
    <t>ARCHITECTURE-1d</t>
  </si>
  <si>
    <t>ARCHITECTURE-1e</t>
  </si>
  <si>
    <t>ARCHITECTURE-1f</t>
  </si>
  <si>
    <t>ARCHITECTURE-1g</t>
  </si>
  <si>
    <t>ARCHITECTURE-1h</t>
  </si>
  <si>
    <t>ARCHITECTURE-1i</t>
  </si>
  <si>
    <t>ARCHITECTURE-2a</t>
  </si>
  <si>
    <t>ARCHITECTURE-2b</t>
  </si>
  <si>
    <t>ARCHITECTURE-2c</t>
  </si>
  <si>
    <t>ARCHITECTURE-3a</t>
  </si>
  <si>
    <t>ARCHITECTURE-3b</t>
  </si>
  <si>
    <t>ARCHITECTURE-3c</t>
  </si>
  <si>
    <t>ARCHITECTURE-3d</t>
  </si>
  <si>
    <t>ARCHITECTURE-4a</t>
  </si>
  <si>
    <t>ARCHITECTURE-4b</t>
  </si>
  <si>
    <t>ARCHITECTURE-4c</t>
  </si>
  <si>
    <t>ARCHITECTURE-4d</t>
  </si>
  <si>
    <t>ARCHITECTURE-4e</t>
  </si>
  <si>
    <t>ARCHITECTURE-4f</t>
  </si>
  <si>
    <t>ARCHITECTURE-4g</t>
  </si>
  <si>
    <t>ARCHITECTURE-4h</t>
  </si>
  <si>
    <t>4h</t>
  </si>
  <si>
    <t>4i</t>
  </si>
  <si>
    <t>ARCHITECTURE-5a</t>
  </si>
  <si>
    <t>ARCHITECTURE-5b</t>
  </si>
  <si>
    <t>ARCHITECTURE-5c</t>
  </si>
  <si>
    <t>ARCHITECTURE-5d</t>
  </si>
  <si>
    <t>ARCHITECTURE-5e</t>
  </si>
  <si>
    <t>ARCHITECTURE-5f</t>
  </si>
  <si>
    <t>ARCHITECTURE-5g</t>
  </si>
  <si>
    <t>PROGRAM-1a</t>
  </si>
  <si>
    <t>PROGRAM-1b</t>
  </si>
  <si>
    <t>PROGRAM-1c</t>
  </si>
  <si>
    <t>PROGRAM-1d</t>
  </si>
  <si>
    <t>PROGRAM-1e</t>
  </si>
  <si>
    <t>PROGRAM-1f</t>
  </si>
  <si>
    <t>PROGRAM-1g</t>
  </si>
  <si>
    <t>PROGRAM-1h</t>
  </si>
  <si>
    <t>PROGRAM-2a</t>
  </si>
  <si>
    <t>PROGRAM-2b</t>
  </si>
  <si>
    <t>PROGRAM-2c</t>
  </si>
  <si>
    <t>PROGRAM-2d</t>
  </si>
  <si>
    <t>PROGRAM-2e</t>
  </si>
  <si>
    <t>PROGRAM-2f</t>
  </si>
  <si>
    <t>PROGRAM-2g</t>
  </si>
  <si>
    <t>PROGRAM-2h</t>
  </si>
  <si>
    <t>PROGRAM-2i</t>
  </si>
  <si>
    <t>PROGRAM-2j</t>
  </si>
  <si>
    <t>PROGRAM-2k</t>
  </si>
  <si>
    <t>PROGRAM-3a</t>
  </si>
  <si>
    <t>PROGRAM-3b</t>
  </si>
  <si>
    <t>PROGRAM-3c</t>
  </si>
  <si>
    <t>PROGRAM-3d</t>
  </si>
  <si>
    <t>PROGRAM-3e</t>
  </si>
  <si>
    <t>PROGRAM-3f</t>
  </si>
  <si>
    <t>3k</t>
  </si>
  <si>
    <t>CRITICAL-1a</t>
  </si>
  <si>
    <t>CRITICAL-1b</t>
  </si>
  <si>
    <t>CRITICAL-1c</t>
  </si>
  <si>
    <t>CRITICAL-1d</t>
  </si>
  <si>
    <t>CRITICAL-1e</t>
  </si>
  <si>
    <t>CRITICAL-1f</t>
  </si>
  <si>
    <t>CRITICAL-1g</t>
  </si>
  <si>
    <t>CRITICAL-1h</t>
  </si>
  <si>
    <t>CRITICAL-2a</t>
  </si>
  <si>
    <t>CRITICAL-2b</t>
  </si>
  <si>
    <t>CRITICAL-2c</t>
  </si>
  <si>
    <t>CRITICAL-2d</t>
  </si>
  <si>
    <t>CRITICAL-2e</t>
  </si>
  <si>
    <t>CRITICAL-2f</t>
  </si>
  <si>
    <t>CRITICAL-2g</t>
  </si>
  <si>
    <t>CRITICAL-2h</t>
  </si>
  <si>
    <t>CRITICAL-2i</t>
  </si>
  <si>
    <t>CRITICAL-2j</t>
  </si>
  <si>
    <t>CRITICAL-2k</t>
  </si>
  <si>
    <t>CRITICAL-3a</t>
  </si>
  <si>
    <t>CRITICAL-3b</t>
  </si>
  <si>
    <t>CRITICAL-3c</t>
  </si>
  <si>
    <t>CRITICAL-3d</t>
  </si>
  <si>
    <t>CRITICAL-3e</t>
  </si>
  <si>
    <t>CRITICAL-3f</t>
  </si>
  <si>
    <t>CRITICAL-3g</t>
  </si>
  <si>
    <t>CRITICAL-3h</t>
  </si>
  <si>
    <t>REF</t>
  </si>
  <si>
    <t>GEN-ANSWER</t>
  </si>
  <si>
    <t>GEN-COMMENT</t>
  </si>
  <si>
    <t>GEN-LEVEL</t>
  </si>
  <si>
    <t>GEN-PRACTICE</t>
  </si>
  <si>
    <t>RISK-0</t>
  </si>
  <si>
    <t>RISK-1-0</t>
  </si>
  <si>
    <t>RISK-2-0</t>
  </si>
  <si>
    <t>Management Activities</t>
  </si>
  <si>
    <t>RISK-3-0</t>
  </si>
  <si>
    <t>Institutionalization describes the extent to which a practice or activity is ingrained in an organization’s operations. The more deeply ingrained an activity, the more likely it is that the organization will continue to perform the practice over time, the practice will be retained under times of stress, and the outcomes of the practice will be consistent, repeatable, and of high quality.</t>
  </si>
  <si>
    <t>Adequate resources (people, funding, and tools) are provided to support activities in the RISK domain</t>
  </si>
  <si>
    <t>Personnel performing activities in the RISK domain have the skills and knowledge needed to perform their assigned responsibilities</t>
  </si>
  <si>
    <t>Comment</t>
  </si>
  <si>
    <t>"Level reached"- limit</t>
  </si>
  <si>
    <t>Result must be greater than the limit [%]</t>
  </si>
  <si>
    <t>Level labels</t>
  </si>
  <si>
    <t>Management report level 1 lower limit</t>
  </si>
  <si>
    <t>result &lt; this = LEVEL 0</t>
  </si>
  <si>
    <t>Management report level 2 lower limit</t>
  </si>
  <si>
    <t>result &lt; this = LEVEL 1</t>
  </si>
  <si>
    <t>Management report level 3 lower limit</t>
  </si>
  <si>
    <t>result &lt; this = LEVEL 2, result &gt;= this  = LEVEL 3</t>
  </si>
  <si>
    <t>Answer options</t>
  </si>
  <si>
    <t>2 - Osittain toteutettu</t>
  </si>
  <si>
    <t>3 - Enimmäkseen  toteutettu</t>
  </si>
  <si>
    <t>Critical Sector</t>
  </si>
  <si>
    <t>Elintarvikehuolto</t>
  </si>
  <si>
    <t>Energiahuolto</t>
  </si>
  <si>
    <t>Logistiikka</t>
  </si>
  <si>
    <t>Terveydenhuolto</t>
  </si>
  <si>
    <t>KYBERMITTARI</t>
  </si>
  <si>
    <t>Kriittisten palveluiden ja niiden riippuvuuksien tunnistaminen</t>
  </si>
  <si>
    <t>ASSET-0</t>
  </si>
  <si>
    <t>Manage IT and OT Asset Inventory</t>
  </si>
  <si>
    <t>ASSET-1-0</t>
  </si>
  <si>
    <t>Manage Information Asset Inventory</t>
  </si>
  <si>
    <t>ASSET-2-0</t>
  </si>
  <si>
    <t>Manage Asset Configuration</t>
  </si>
  <si>
    <t>ASSET-3-0</t>
  </si>
  <si>
    <t>Asset configurations are monitored for consistency with baselines throughout the assets’ lifecycles</t>
  </si>
  <si>
    <t>Manage Changes to Assets</t>
  </si>
  <si>
    <t>ASSET-4-0</t>
  </si>
  <si>
    <t>ASSET-5-0</t>
  </si>
  <si>
    <t>Adequate resources (people, funding, and tools) are provided to support activities in the ASSET domain</t>
  </si>
  <si>
    <t>Personnel performing activities in the ASSET domain have the skills and knowledge needed to perform their assigned responsibilities</t>
  </si>
  <si>
    <t>ACCESS-0</t>
  </si>
  <si>
    <t>Establish and Maintain Identities</t>
  </si>
  <si>
    <t>ACCESS-1-0</t>
  </si>
  <si>
    <t>Establishing and maintaining identities begins with the provisioning and deprovisioning (removing available identities when they are no longer required) of identities to entities. Entities may include individuals (internal or external to the organization) as well as devices, systems, or processes that require access to assets. In some cases, organizations may need to use shared identities. Management of shared identities may require compensatory measures to ensure an appropriate level of security. Maintenance of identities includes traceability (ensuring that all known identities are valid) as well as deprovisioning.</t>
  </si>
  <si>
    <t>Identities are deprovisioned, at least in an ad hoc manner, when no longer required</t>
  </si>
  <si>
    <t>Identities are deprovisioned within organization-defined time thresholds when no longer required</t>
  </si>
  <si>
    <t>ACCESS-2-0</t>
  </si>
  <si>
    <t>ACCESS-3-0</t>
  </si>
  <si>
    <t>Adequate resources (people, funding, and tools) are provided to support activities in the ACCESS domain</t>
  </si>
  <si>
    <t>Personnel performing activities in the ACCESS domain have the skills and knowledge needed to perform their assigned responsibilities</t>
  </si>
  <si>
    <t>Kyberturvallisuuden kypsyystaso</t>
  </si>
  <si>
    <t>ID</t>
  </si>
  <si>
    <t>Identification of Critical Services and their dependencies</t>
  </si>
  <si>
    <t>Organization provided services that are critical to the society (critical services), have been identified and documented.</t>
  </si>
  <si>
    <t>The data needed to provide the critical services, has been mapped and documented.</t>
  </si>
  <si>
    <t>The processes needed to provide the critical services, have been mapped and documented.</t>
  </si>
  <si>
    <t>The systems (IT and OT assets) needed to provide the critical services, have been mapped and documented.</t>
  </si>
  <si>
    <t>The facilities needed to provide the critical services, have been mapped and documented.</t>
  </si>
  <si>
    <t>The supply chain needed to provide the critical services, has been mapped and documented.</t>
  </si>
  <si>
    <t>The period of time how quickly the failure of resources (data, processes, systems, facilities, supply chain) needed by critical services, would have a significant impact on the normal operation of the society, has been determined and documented.</t>
  </si>
  <si>
    <t>The cascade effects across the society of a degraded or failed critical services have been identified and documented.</t>
  </si>
  <si>
    <t>Governance of Critical Services</t>
  </si>
  <si>
    <t>Kriittisten palveluiden hallinta</t>
  </si>
  <si>
    <t>Senior-level accountability for the security of resources needed for delivering critical services, and delegate decision-making authority appropriately and effectively, should exist. Risks to network and information systems related to the delivery of critical services should be considered in the context of other organisational risks.</t>
  </si>
  <si>
    <t>All resources (data, processes, systems, facilities, supply chain) that are needed to provide the services critical to the society, are within the scope of the organization's security management policies and processes.</t>
  </si>
  <si>
    <t>All resources (data, processes, systems, facilities, supply chain) that are needed to provide the services critical to the society, are within the scope of the organization's risk management policies and processes.</t>
  </si>
  <si>
    <t>Your organisation's approach and policy relating to the security of networks and information systems supporting the delivery of  services critical to the society, are owned and managed at board level. These are communicated, in a meaningful way, to risk management decision-makers across the organisation.</t>
  </si>
  <si>
    <t>Regular board discussions on the security of network and information systems supporting the delivery of your services critical to the society take place, based on timely and accurate information and informed by expert guidance.</t>
  </si>
  <si>
    <t>There is a board-level individual who has overall accountability for the security of networks and information systems needed by the critical services and drives regular discussion at board-level.</t>
  </si>
  <si>
    <t>Direction set at board level is translated into effective organisational practices that direct and control the security of the networks and information systems supporting your critical services.</t>
  </si>
  <si>
    <t>Senior management have visibility of key risk decisions made throughout the organisation.</t>
  </si>
  <si>
    <t>Risk management decision-makers understand their responsibilities for making effective and timely decisions in the context of the risk appetite regarding the essential service, as set by senior management.</t>
  </si>
  <si>
    <t>Risk management decision-making is delegated and escalated where necessary, across the organisation, to people who have the skills, knowledge, tools, and authority they need.</t>
  </si>
  <si>
    <t>Risk management decisions are periodically reviewed to ensure their continued relevance and validity.</t>
  </si>
  <si>
    <t>The risk management process takes into account the resources (data, processes, systems, facilities, supply chain), critical period of time and cascade effects.</t>
  </si>
  <si>
    <t>Minimisation of the impact of cyber security incidents on Critical Services</t>
  </si>
  <si>
    <t>There should be well-defined and tested incident management processes in place, that aim to ensure continuity of critical services in the event of system or service failure. Mitigation activities designed to contain or limit the impact of compromise are also in place, and are scaled based on the overall risk and impact.</t>
  </si>
  <si>
    <t>Your response plan covers all of your critical services.</t>
  </si>
  <si>
    <t>Your response plan comprehensively covers scenarios that are focused on likely impacts of known and well-understood attacks only.</t>
  </si>
  <si>
    <t>Your response plan is understood by all staff who are involved with your organisation's response function</t>
  </si>
  <si>
    <t>Your response plan is documented and shared with all relevant stakeholders</t>
  </si>
  <si>
    <t>Your incident response plan is based on a clear understanding of the security risks to the networks and information systems supporting your essential service .</t>
  </si>
  <si>
    <t>Your incident response plan is comprehensive (i.e. covers the complete lifecycle of an incident, roles and responsibilities, and reporting) and covers likely impacts of both known attack patterns and of possible attacks, previously unseen.</t>
  </si>
  <si>
    <t>Your incident response plan is documented and integrated with wider organisational business and supply chain response plans.</t>
  </si>
  <si>
    <t>Your incident response plan is communicated and understood by the business areas involved with the supply or maintenance of your essential services.</t>
  </si>
  <si>
    <t>Toimiala</t>
  </si>
  <si>
    <t>2. Huomattava systeeminen vaikutus</t>
  </si>
  <si>
    <t>ARCHITECTURE-0</t>
  </si>
  <si>
    <t>Establish and Maintain Cybersecurity Architecture Strategy and Program</t>
  </si>
  <si>
    <t>ARCHITECTURE-1-0</t>
  </si>
  <si>
    <t>A documented cybersecurity architecture is established and maintained that includes IT and OT systems and networks and aligns with system and asset categorization and prioritization</t>
  </si>
  <si>
    <t>The cybersecurity architecture strategy and program are aligned with the organization’s enterprise architecture strategy and program</t>
  </si>
  <si>
    <t>ARCHITECTURE-2-0</t>
  </si>
  <si>
    <t>ARCHITECTURE-3-0</t>
  </si>
  <si>
    <t>Implement Data Security as an Element of the Cybersecurity Architecture</t>
  </si>
  <si>
    <t>ARCHITECTURE-4-0</t>
  </si>
  <si>
    <t>ARCHITECTURE-5-0</t>
  </si>
  <si>
    <t>Adequate resources (people, funding, and tools) are provided to support activities in the ARCHITECTURE domain</t>
  </si>
  <si>
    <t>Personnel performing activities in the ARCHITECTURE domain have the skills and knowledge needed to perform their assigned responsibilities</t>
  </si>
  <si>
    <t>PROGRAM-0</t>
  </si>
  <si>
    <t>Establish Cybersecurity Program Strategy</t>
  </si>
  <si>
    <t>Kyberturvallisuusstrategia</t>
  </si>
  <si>
    <t>PROGRAM-1-0</t>
  </si>
  <si>
    <t>The cybersecurity program strategy is established as the foundation for the program. In its simplest form, the program strategy should include a list of cybersecurity objectives and a plan to meet them. At higher levels of maturity, the program strategy will be more complete and include priorities, a governance approach, structure and organization for the program, and more involvement by senior management in the design of the program.</t>
  </si>
  <si>
    <t>The cybersecurity program strategy defines the structure and organization of the cybersecurity program</t>
  </si>
  <si>
    <t>Sponsor Cybersecurity Program</t>
  </si>
  <si>
    <t>PROGRAM-2-0</t>
  </si>
  <si>
    <t>Sponsorship is important for implementing the program in accordance with the strategy. The fundamental form of sponsorship is to provide resources (people, tools, and funding). More advanced forms of sponsorship include visible involvement by senior leaders and designation of responsibility and authority for the program. Further, sponsorship includes organizational support for establishing and implementing policies or other organizational directives to guide the program.</t>
  </si>
  <si>
    <t>The cybersecurity program is established according to the cybersecurity program strategy</t>
  </si>
  <si>
    <t>Senior management sponsorship is provided for the development, maintenance, and enforcement of cybersecurity policies</t>
  </si>
  <si>
    <t>Stakeholders for cybersecurity program management activities are identified and involved</t>
  </si>
  <si>
    <t>The organization collaborates with external entities to contribute to the development and implementation of cybersecurity standards, guidelines, leading practices, lessons learned, and emerging technologies</t>
  </si>
  <si>
    <t>Address Cybersecurity in Continuity of Operations</t>
  </si>
  <si>
    <t>PROGRAM-3-0</t>
  </si>
  <si>
    <t>The assets and activities necessary to sustain minimum operations of the function are identified and documented in continuity plans</t>
  </si>
  <si>
    <t>The results of continuity plan testing or activation are compared to recovery objectives, and plans are improved accordingly</t>
  </si>
  <si>
    <t>Continuity plans are periodically reviewed and updated</t>
  </si>
  <si>
    <t>Personnel performing activities in the PROGRAM domain have the skills and knowledge needed to perform their assigned responsibilities</t>
  </si>
  <si>
    <t>THREAT-0</t>
  </si>
  <si>
    <t>THREAT-1-0</t>
  </si>
  <si>
    <t>Threat identification and response begins with collecting useful threat information from reliable sources, interpreting that information in the context of the organization and function, and responding to threats that have the means, motive, and opportunity to affect the delivery of services. A threat profile includes characterization of likely intent, capability, and target of threats to the function. The threat profile can be used to guide the identification of specific threats, the risk analysis process described in the Risk Management domain, and the building of the operational and cyber status described in the Situational Awareness domain.</t>
  </si>
  <si>
    <t>Threat information sources that collectively address all components of the threat profile are prioritized and monitored</t>
  </si>
  <si>
    <t>Identified threats are analyzed and prioritized and are addressed accordingly</t>
  </si>
  <si>
    <t>Reduce Cybersecurity Vulnerabilities</t>
  </si>
  <si>
    <t>THREAT-2-0</t>
  </si>
  <si>
    <t>Cybersecurity vulnerability information is gathered and interpreted for the function, at least in an ad hoc manner</t>
  </si>
  <si>
    <t>Cybersecurity vulnerability assessments are performed by parties that are independent of the operations of the function</t>
  </si>
  <si>
    <t>THREAT-3-0</t>
  </si>
  <si>
    <t>Adequate resources (people, funding, and tools) are provided to support activities in the THREAT domain</t>
  </si>
  <si>
    <t>Personnel performing activities in the THREAT domain have the skills and knowledge needed to perform their assigned responsibilities</t>
  </si>
  <si>
    <t>Tilannekuva</t>
  </si>
  <si>
    <t>SITUATION-0</t>
  </si>
  <si>
    <t>Perform Logging</t>
  </si>
  <si>
    <t>SITUATION-1-0</t>
  </si>
  <si>
    <t>Logging should be enabled based on an asset’s potential impact to the function. For example, the greater the potential impact of a compromised asset, the more data an organization might collect about the asset.</t>
  </si>
  <si>
    <t>Log data are being aggregated within the function</t>
  </si>
  <si>
    <t>Perform Monitoring</t>
  </si>
  <si>
    <t>SITUATION-2-0</t>
  </si>
  <si>
    <t>Monitoring and analysis requirements are established and maintained for the function and address timely review of event data</t>
  </si>
  <si>
    <t>Establish and Maintain Situational Awareness</t>
  </si>
  <si>
    <t>SITUATION-3-0</t>
  </si>
  <si>
    <t>Effectively communicating the operational and cybersecurity status to relevant decision makers is the essence of situational awareness (sometimes referred to as a common operating picture). While many situational awareness implementations may include visualization tools (e.g., dashboards, maps, and other graphical displays), they are not necessarily required to achieve the goal.</t>
  </si>
  <si>
    <t>Methods of communicating the current state of cybersecurity for the function are established and maintained</t>
  </si>
  <si>
    <t>Monitoring data are aggregated to provide an understanding of the operational state of the function</t>
  </si>
  <si>
    <t>Relevant information from across the organization is available to enhance situational awareness</t>
  </si>
  <si>
    <t>SITUATION-4-0</t>
  </si>
  <si>
    <t>Adequate resources (people, funding, and tools) are provided to support activities in the SITUATION domain</t>
  </si>
  <si>
    <t>Personnel performing activities in the SITUATION domain have the skills and knowledge needed to perform their assigned responsibilities</t>
  </si>
  <si>
    <t>RESPONSE-0</t>
  </si>
  <si>
    <t>Detect Cybersecurity Events</t>
  </si>
  <si>
    <t>RESPONSE-1-0</t>
  </si>
  <si>
    <t>Event information is correlated to support incident analysis by identifying patterns, trends, and other common features</t>
  </si>
  <si>
    <t>Analyze Cybersecurity Events and Declare Incidents</t>
  </si>
  <si>
    <t>RESPONSE-2-0</t>
  </si>
  <si>
    <t>Escalating cybersecurity events involves applying the criteria discussed in the Detect Cybersecurity Events objective to determine when an event should be escalated and when an incident should be declared. Both cybersecurity events and cybersecurity incidents should be managed according to a response plan. Cybersecurity events and declared incidents may trigger external obligations, including reporting to regulatory bodies or notifying customers. Correlating multiple cybersecurity events and incidents and other records may uncover systemic problems within the environment.</t>
  </si>
  <si>
    <t>Criteria for declaring cybersecurity incidents are established, at least in an ad hoc manner</t>
  </si>
  <si>
    <t>Cybersecurity events are analyzed to support the declaration of cybersecurity incidents, at least in an ad hoc manner</t>
  </si>
  <si>
    <t>Respond to Cybersecurity Events and Incidents</t>
  </si>
  <si>
    <t>RESPONSE-3-0</t>
  </si>
  <si>
    <t>RESPONSE-4-0</t>
  </si>
  <si>
    <t>Adequate resources (people, funding, and tools) are provided to support activities in the RESPONSE domain</t>
  </si>
  <si>
    <t>Personnel performing activities in the RESPONSE domain have the skills and knowledge needed to perform their assigned responsibilities</t>
  </si>
  <si>
    <t>WORKFORCE-0</t>
  </si>
  <si>
    <t>Assign Cybersecurity Responsibilities</t>
  </si>
  <si>
    <t>WORKFORCE-1-0</t>
  </si>
  <si>
    <t>Cybersecurity responsibilities for the function are identified, at least in an ad hoc manner</t>
  </si>
  <si>
    <t>Cybersecurity responsibilities are assigned to specific people, at least in an ad hoc manner</t>
  </si>
  <si>
    <t>Assigned cybersecurity responsibilities are managed to ensure adequacy and redundancy of coverage, including succession planning</t>
  </si>
  <si>
    <t>Develop Cybersecurity Workforce</t>
  </si>
  <si>
    <t>WORKFORCE-2-0</t>
  </si>
  <si>
    <t>Developing the cybersecurity workforce includes training and recruiting to address identified skill gaps. For example, hiring practices should ensure that recruiters and interviewers are aware of cybersecurity workforce needs. Also, personnel (and contractors) should receive periodic security awareness training to reduce their vulnerability to social engineering and other threats. The effectiveness of training and awareness activities should be evaluated, and improvements should be made as needed.</t>
  </si>
  <si>
    <t>Cybersecurity training is made available to personnel with assigned cybersecurity responsibilities, at least in an ad hoc manner</t>
  </si>
  <si>
    <t>Training programs include continuing education and professional development opportunities for personnel with significant cybersecurity responsibilities</t>
  </si>
  <si>
    <t>Implement Workforce Controls</t>
  </si>
  <si>
    <t>WORKFORCE-3-0</t>
  </si>
  <si>
    <t>Vetting is performed for all positions (including employees, vendors, and contractors) at a level commensurate with position risk</t>
  </si>
  <si>
    <t>A formal accountability process that includes disciplinary actions is implemented for personnel who fail to comply with established security policies and procedures</t>
  </si>
  <si>
    <t>Increase Cybersecurity Awareness</t>
  </si>
  <si>
    <t>WORKFORCE-4-0</t>
  </si>
  <si>
    <t>Cybersecurity awareness activities occur, at least in an ad hoc manner</t>
  </si>
  <si>
    <t>WORKFORCE-5-0</t>
  </si>
  <si>
    <t>Adequate resources (people, funding, and tools) are provided to support activities in the WORKFORCE domain</t>
  </si>
  <si>
    <t>Personnel performing activities in the WORKFORCE domain have the skills and knowledge needed to perform their assigned responsibilities</t>
  </si>
  <si>
    <t>Henkilöstö (sisäinen)</t>
  </si>
  <si>
    <t>Konsultointi</t>
  </si>
  <si>
    <t>Palvelut</t>
  </si>
  <si>
    <t>Yhteensä</t>
  </si>
  <si>
    <t>Suunniteltu</t>
  </si>
  <si>
    <t>Kategoria</t>
  </si>
  <si>
    <t>Category</t>
  </si>
  <si>
    <t>Kyberturvallisuusstrategia määrittelee organisaation kyberturvallisuustavoitteet.</t>
  </si>
  <si>
    <t>Critical Service Protection</t>
  </si>
  <si>
    <t>Organisaation tuottamat yhteiskunnalle kriittiset palvelut on tunnistettu ja dokumentoitu.</t>
  </si>
  <si>
    <t>MIL</t>
  </si>
  <si>
    <t>Answer</t>
  </si>
  <si>
    <t>Suomi</t>
  </si>
  <si>
    <t>English</t>
  </si>
  <si>
    <t>Svenska</t>
  </si>
  <si>
    <t>KYBERMITTARI-0</t>
  </si>
  <si>
    <t>1. Mild systemic impact</t>
  </si>
  <si>
    <t>1. Vähäinen systeeminen vaikutus</t>
  </si>
  <si>
    <t>3. Crippling systemic impact</t>
  </si>
  <si>
    <t>3. Rampauttava systeeminen vaikutus</t>
  </si>
  <si>
    <t>Scenario</t>
  </si>
  <si>
    <t>Kyberturvallisuuden arviointityökalu</t>
  </si>
  <si>
    <t>Function</t>
  </si>
  <si>
    <t>KM50</t>
  </si>
  <si>
    <t>KM60</t>
  </si>
  <si>
    <t>KM61</t>
  </si>
  <si>
    <t>INVEST</t>
  </si>
  <si>
    <t>2. Significant systemic impact</t>
  </si>
  <si>
    <t>Exporting results</t>
  </si>
  <si>
    <t>Management report (R1)</t>
  </si>
  <si>
    <t>TotMIL</t>
  </si>
  <si>
    <t>Kokonaisarvio</t>
  </si>
  <si>
    <t>Arvioinnin vetäjä</t>
  </si>
  <si>
    <t>Toiminto</t>
  </si>
  <si>
    <t>CRITICAL-0</t>
  </si>
  <si>
    <t>CRITICAL-1-0</t>
  </si>
  <si>
    <t>CRITICAL-2-0</t>
  </si>
  <si>
    <t>CRITICAL-3-0</t>
  </si>
  <si>
    <t>Kyberturvallisuuden investointien taso</t>
  </si>
  <si>
    <t>Arviointitulosten vienti</t>
  </si>
  <si>
    <t>C_name</t>
  </si>
  <si>
    <t>C_industry</t>
  </si>
  <si>
    <t>C_function</t>
  </si>
  <si>
    <t>C_securityclass</t>
  </si>
  <si>
    <t>Yhteensä (x 1 000 €)</t>
  </si>
  <si>
    <t>Ohjelmisto-lisenssit</t>
  </si>
  <si>
    <t>Laite-investoinnit</t>
  </si>
  <si>
    <t>Tiedon luokittelu</t>
  </si>
  <si>
    <t>Finanssiala</t>
  </si>
  <si>
    <t>Elintarvike - Alkutuotanto</t>
  </si>
  <si>
    <t>Elintarvike - Elintarviketeollisuus</t>
  </si>
  <si>
    <t>Elintarvike - Kauppa ja jakelu</t>
  </si>
  <si>
    <t>Elintarvike - Muu</t>
  </si>
  <si>
    <t>Energia - Voimatalous</t>
  </si>
  <si>
    <t>Energia - Öljy</t>
  </si>
  <si>
    <t>Energia - Muu</t>
  </si>
  <si>
    <t>Finanssi - Rahoitushuolto</t>
  </si>
  <si>
    <t>Finanssi - Vakuutusala</t>
  </si>
  <si>
    <t>Finanssi - Muu</t>
  </si>
  <si>
    <t>Logistiikka - Ilmakuljetus</t>
  </si>
  <si>
    <t>Logistiikka - Maakuljetus</t>
  </si>
  <si>
    <t>Logistiikka - Vesikuljetus</t>
  </si>
  <si>
    <t>Logistiikka - Muu</t>
  </si>
  <si>
    <t>Terveys - Terveydenhuolto</t>
  </si>
  <si>
    <t>Terveys - Vesihuolto</t>
  </si>
  <si>
    <t>Terveys - Muu</t>
  </si>
  <si>
    <t>Kriit. teollisuus - Kemia</t>
  </si>
  <si>
    <t>Kriit. teollisuus - Metsä</t>
  </si>
  <si>
    <t>Kriit. teollisuus - MIL</t>
  </si>
  <si>
    <t>Kriit. teollisuus - Muovi ja kumi</t>
  </si>
  <si>
    <t>Kriit. teollisuus - Rakennus</t>
  </si>
  <si>
    <t>Kriit. teollisuus - Teknologia</t>
  </si>
  <si>
    <t>Kriit. teollisuus - Muu</t>
  </si>
  <si>
    <t>Kypsyystaso 0</t>
  </si>
  <si>
    <t>Kypsyystaso 3</t>
  </si>
  <si>
    <t>Kypsyystasolle 1 vaadittavia toimenpiteitä</t>
  </si>
  <si>
    <t>Organisaation nykytila</t>
  </si>
  <si>
    <t>Kypsyystaso 1</t>
  </si>
  <si>
    <t>Kypsyystaso 2</t>
  </si>
  <si>
    <t>Organisaation edellinen arviointi</t>
  </si>
  <si>
    <t>Organisation</t>
  </si>
  <si>
    <t>Facilitator</t>
  </si>
  <si>
    <t>Security classification</t>
  </si>
  <si>
    <t>Level of cybersecurity investments</t>
  </si>
  <si>
    <t>KM51</t>
  </si>
  <si>
    <t>KM52</t>
  </si>
  <si>
    <t>KM53</t>
  </si>
  <si>
    <t>KM54</t>
  </si>
  <si>
    <t>KM55</t>
  </si>
  <si>
    <t>KM56</t>
  </si>
  <si>
    <t>KM58</t>
  </si>
  <si>
    <t>KM59</t>
  </si>
  <si>
    <t>INVEST-10</t>
  </si>
  <si>
    <t>INVEST-01</t>
  </si>
  <si>
    <t>INVEST-02</t>
  </si>
  <si>
    <t>INVEST-03</t>
  </si>
  <si>
    <t>INVEST-04</t>
  </si>
  <si>
    <t>INVEST-05</t>
  </si>
  <si>
    <t>INVEST-06</t>
  </si>
  <si>
    <t>INVEST-07</t>
  </si>
  <si>
    <t>INVEST-08</t>
  </si>
  <si>
    <t>INVEST-09</t>
  </si>
  <si>
    <t>INVEST-11</t>
  </si>
  <si>
    <t>Personnel (internal)</t>
  </si>
  <si>
    <t>Consultancy</t>
  </si>
  <si>
    <t>Services</t>
  </si>
  <si>
    <t>Software licenses</t>
  </si>
  <si>
    <t>Hardware invest.</t>
  </si>
  <si>
    <t>Total</t>
  </si>
  <si>
    <t>Planned</t>
  </si>
  <si>
    <t>Total (x 1 000 €)</t>
  </si>
  <si>
    <t>Ref</t>
  </si>
  <si>
    <t>MIL 0</t>
  </si>
  <si>
    <t>MIL 1</t>
  </si>
  <si>
    <t>MIL 2</t>
  </si>
  <si>
    <t>MIL 3</t>
  </si>
  <si>
    <t>GEN-TOTAL</t>
  </si>
  <si>
    <t>Overall level</t>
  </si>
  <si>
    <t>Parameter</t>
  </si>
  <si>
    <t>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t>
  </si>
  <si>
    <t>Name</t>
  </si>
  <si>
    <t>Nimi</t>
  </si>
  <si>
    <t>Sector</t>
  </si>
  <si>
    <t>Description of the function in scope of the assessment</t>
  </si>
  <si>
    <t>Kyberturvallisuuden arviointi</t>
  </si>
  <si>
    <t>Level of Cybersecurity Investment</t>
  </si>
  <si>
    <t>Organisaatio</t>
  </si>
  <si>
    <t>Cybersecurity Maturity Level</t>
  </si>
  <si>
    <t>Kyberturvallisuuden vastuiden jakaminen</t>
  </si>
  <si>
    <t>Yleisiä hallintatoimia</t>
  </si>
  <si>
    <t>Adequate resources (people, funding, and tools) are provided to support activities in the PROGRAM domain</t>
  </si>
  <si>
    <t>Johdon tuki kyberturvallisuusohjelmalle</t>
  </si>
  <si>
    <t>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t>
  </si>
  <si>
    <t>KYBERMITTARI-10</t>
  </si>
  <si>
    <t>KYBERMITTARI-11</t>
  </si>
  <si>
    <t>KYBERMITTARI-12</t>
  </si>
  <si>
    <t>KYBERMITTARI-13</t>
  </si>
  <si>
    <t>KYBERMITTARI-14</t>
  </si>
  <si>
    <t>KYBERMITTARI-15</t>
  </si>
  <si>
    <t>KYBERMITTARI-16</t>
  </si>
  <si>
    <t>KYBERMITTARI-17</t>
  </si>
  <si>
    <t>KYBERMITTARI-20</t>
  </si>
  <si>
    <t>KYBERMITTARI-21</t>
  </si>
  <si>
    <t>KYBERMITTARI-22</t>
  </si>
  <si>
    <t>KYBERMITTARI-30</t>
  </si>
  <si>
    <t>KYBERMITTARI-31</t>
  </si>
  <si>
    <t>Cybersecurity Self-assessment Tool</t>
  </si>
  <si>
    <t>Level of cybersecurity investments (Investment-sheet)</t>
  </si>
  <si>
    <t>Kyberturvallisuuden investointien taso (Investment-välilehti)</t>
  </si>
  <si>
    <t>KYBERMITTARI-23</t>
  </si>
  <si>
    <t>Cybersecurity Assessment</t>
  </si>
  <si>
    <t>Tulokset ja vertailutiedot</t>
  </si>
  <si>
    <t>Results and reference data</t>
  </si>
  <si>
    <t>Kyberturvallisuuden osiot</t>
  </si>
  <si>
    <t>Cybersecurity domains</t>
  </si>
  <si>
    <t>KYBERMITTARI-32</t>
  </si>
  <si>
    <t>KYBERMITTARI-33</t>
  </si>
  <si>
    <t>KYBERMITTARI-34</t>
  </si>
  <si>
    <t>GEN-SEC</t>
  </si>
  <si>
    <t>Johdon kypsyysraportti (R1)</t>
  </si>
  <si>
    <t>Kybermittarin kypsyysraportti (R2)</t>
  </si>
  <si>
    <t>Cybersecurity maturity report (R2)</t>
  </si>
  <si>
    <t>Kommentti ja viittaukset</t>
  </si>
  <si>
    <t>Comments and references</t>
  </si>
  <si>
    <t>The organisation should identify its role in providing critical services to the society and manage the related risks accordingly.</t>
  </si>
  <si>
    <t xml:space="preserve">The organisation should understand its role in providing critical services for the society, what is needed to keep the services operating, and what kind of impact a failure or degradation would have. </t>
  </si>
  <si>
    <t>Organisaation tulee tunnistaa oma roolinsa yhteiskunnan kannalta kriittisten palveluiden tuottamisessa ja hallita riskejä sen mukaisesti.</t>
  </si>
  <si>
    <t>Organisaation tulee tunnistaa oma roolinsa yhteiskunnan kannalta kriittisten palveluiden tuottamisessa, tietää mitä näiden palveluiden tuottaminen vaatii ja ymmärtää millaiset vaikutukset palveluiden vikaantumisella saattaisi olla.</t>
  </si>
  <si>
    <t>Organisaation ylimmällä johdolla on näkyvyys tärkeimpiin riskipäätöksiin läpi koko organisaation.</t>
  </si>
  <si>
    <t>(Yhteiskunnalle kriittisten) palveluiden tuottamiseen tarvittava data on tunnistettu ja dokumentoitu.</t>
  </si>
  <si>
    <t>Palveluiden tuottamiseen tarvittavat prosessit on tunnistettu ja dokumentoitu.</t>
  </si>
  <si>
    <t>Palveluiden tuottamiseen tarvittavat järjestelmät (IT- ja OT-omaisuus) on tunnistettu ja dokumentoitu.</t>
  </si>
  <si>
    <t>Palveluiden tuottamiseen tarvittavat toimitusketjut on tunnistettu ja dokumentoitu.</t>
  </si>
  <si>
    <t>Palveluiden tuottamiseen tarvittavat tilat ja laitteet on tunnistettu ja dokumentoitu.</t>
  </si>
  <si>
    <t>Palvelujen heikentymisen tai keskeytymisen aiheuttamat seurannaisvaikutukset yhteiskunnalle on tunnistettu ja dokumentoitu.</t>
  </si>
  <si>
    <t>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t>
  </si>
  <si>
    <t>Kaikki resurssit (data, prosessit, järjestelmät, tilat ja toimitusketjut), joita tarvitaan (yhteiskunnalle kriittisten) palveluiden tuottamiseen, ovat organisaation turvallisuuden hallinnan politiikkojen ja prosessien piirissä.</t>
  </si>
  <si>
    <t>Kaikki resurssit (data, prosessit, järjestelmät, tilat ja toimitusketjut), joita tarvitaan yhteiskunnallisesti kriittisten palvelujen tuottamiseen, ovat organisaation riskienhallinnan politiikkojen ja prosessien piirissä.</t>
  </si>
  <si>
    <t>Johtoryhmän nimetyllä jäsenellä on vastuu palveluiden tuottamiseen tarvittavien tietoverkkojen ja -järjestelmien turvallisuuden tasosta. Henkilö ohjaa johtoryhmän säännöllistä keskustelua aiheesta.</t>
  </si>
  <si>
    <t>Johtoryhmä asettaa suunnan ja tahtotilan, joista johdetaan tehokkaita toimintatapoja tietoverkkojen ja -järjestelmien turvallisuuden valvontaan ja ohjaukseen.</t>
  </si>
  <si>
    <t>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t>
  </si>
  <si>
    <t>Riskienhallintaprosessissa ja -päätöksenteossa otetaan huomioon resurssit (data, prosessit, järjestelmät, laitteet ja toimitusketju), kriittinen ajanjakso ja seurannaisvaikutukset [kts. CRITICAL-1b-h].</t>
  </si>
  <si>
    <t>Hallintasuunnitelma rajoittuu tunnettuihin hyökkäyksiin, mutta kattaa perusteellisesti näiden hyökkäysten todennäköiset vaikutukset.</t>
  </si>
  <si>
    <t>Hallintasuunnitelma on dokumentoitu ja se jaetaan kaikille relevanteille sidosryhmille.</t>
  </si>
  <si>
    <t>Hallintasuunnitelma perustuu (yhteiskunnalle kriittisten palveluiden tuottamiseen tarvittavien) tietoverkkojen ja -järjestelmien riskien perusteelliseen tunnistamiseen ja ymmärtämiseen.</t>
  </si>
  <si>
    <t>Hallintasuunnitelma on dokumentoitu ja integroitu osaksi organisaation laajempaa liiketoiminnan ja toimitusketjujen jatkuvuudenhallintaa.</t>
  </si>
  <si>
    <t>Kaikki yhteiskunnalle kriittisten palveluiden tuottamiseen osallistuvat organisaation liiketoimintayksiköt ovat saaneet ja sisäistäneet hallintasuunnitelman.</t>
  </si>
  <si>
    <t>Johtoryhmä käsittelee palveluiden tuottamiseen tarvittavien tietoverkkojen ja -järjestelmien turvallisuuden tasoa säännöllisesti; käyttäen pohjana ajantasaista ja tarkkaa tietoa sekä organisaation ammattilaisten asiantuntemusta.</t>
  </si>
  <si>
    <t>Riskienhallinnan päätöksentekoa voidaan tarvittaessa delegoida tai korottaa ("escalate") läpi koko organisaation sellaisille henkilöille, joilla on sopivat tiedot, taidot ja valtuudet päätösten tekemiseen.</t>
  </si>
  <si>
    <t>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t>
  </si>
  <si>
    <t>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t>
  </si>
  <si>
    <t>Riippuvuuksien tunnistamiseen kuuluu, että organisaatio tunnistaa ja ymmärtää perusteellisesti (toiminnan osa-alueen toimintavarmuuden kannalta) tärkeimmät ulkoiset suhteet toimittajiin, alihankkijoihin ja muihin kolmansiin osapuoliin.</t>
  </si>
  <si>
    <t>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t>
  </si>
  <si>
    <t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t>
  </si>
  <si>
    <t>Organisaation tulee käyttää lokien ja muiden lähteiden kautta kerättyä tietoa saadakseen selkeän yleiskuvan operatiivisen toiminnan ja kyberturvallisuuden tilasta.</t>
  </si>
  <si>
    <t>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t>
  </si>
  <si>
    <t>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t>
  </si>
  <si>
    <t>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t>
  </si>
  <si>
    <t>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t>
  </si>
  <si>
    <t>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t>
  </si>
  <si>
    <t>Current</t>
  </si>
  <si>
    <t>Domain_text</t>
  </si>
  <si>
    <t>KM70</t>
  </si>
  <si>
    <t>KM71</t>
  </si>
  <si>
    <t>KM72</t>
  </si>
  <si>
    <t>Previous</t>
  </si>
  <si>
    <t>Reference</t>
  </si>
  <si>
    <t>Referenssi</t>
  </si>
  <si>
    <t>Nykytila</t>
  </si>
  <si>
    <t>Edellinen</t>
  </si>
  <si>
    <t>Background</t>
  </si>
  <si>
    <t>MIL0</t>
  </si>
  <si>
    <t>MIL1</t>
  </si>
  <si>
    <t>MIl2</t>
  </si>
  <si>
    <t>MIL3</t>
  </si>
  <si>
    <t>Kyberuhat</t>
  </si>
  <si>
    <t>Henkilöstö</t>
  </si>
  <si>
    <t>Kriittiset
palvelut</t>
  </si>
  <si>
    <t>Riskien
hallinta</t>
  </si>
  <si>
    <t>Toimitus
ketjut</t>
  </si>
  <si>
    <t>Pääsyn
hallinta</t>
  </si>
  <si>
    <t>Kyber
häiriöt</t>
  </si>
  <si>
    <t>Kehitys
ohjelma</t>
  </si>
  <si>
    <t>Kyber
arkkitehtuuri</t>
  </si>
  <si>
    <t>Report labels</t>
  </si>
  <si>
    <t>Referenssiryhmän keskiarvo</t>
  </si>
  <si>
    <t>Report colourschema</t>
  </si>
  <si>
    <t>KM73</t>
  </si>
  <si>
    <t>Activities required for progressing to Maturity Level 1</t>
  </si>
  <si>
    <t>KM62</t>
  </si>
  <si>
    <t>Current Maturity Level</t>
  </si>
  <si>
    <t>Previous Maturity Level</t>
  </si>
  <si>
    <t>Reference Group</t>
  </si>
  <si>
    <t>KM74</t>
  </si>
  <si>
    <t>KM63</t>
  </si>
  <si>
    <t xml:space="preserve"> Following Cybersecurity Domains</t>
  </si>
  <si>
    <t xml:space="preserve"> Kyberturvallisuuden osioiden mukaisesti</t>
  </si>
  <si>
    <t>KM64</t>
  </si>
  <si>
    <t>KM65</t>
  </si>
  <si>
    <t xml:space="preserve"> Following an indicative mapping from C2M2 to NIST Framework Core</t>
  </si>
  <si>
    <t>Yksityiskohtainen NIST Cybersecurity Framework Core -raportti</t>
  </si>
  <si>
    <t>Detailed NIST Cybersecurity Framework Core report</t>
  </si>
  <si>
    <t>Nuläget</t>
  </si>
  <si>
    <t>Föregående</t>
  </si>
  <si>
    <t>Referens</t>
  </si>
  <si>
    <t>Nivå 0</t>
  </si>
  <si>
    <t>Nivå 1</t>
  </si>
  <si>
    <t>Nivå 2</t>
  </si>
  <si>
    <t>Nivå 3</t>
  </si>
  <si>
    <t>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t>
  </si>
  <si>
    <t>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t>
  </si>
  <si>
    <t>Tehdyt riskienhallintapäätökset käydään läpi aika ajoin, jotta varmistutaan siitä, että ne ovat pysyneet relevantteina ja pätevinä.</t>
  </si>
  <si>
    <t>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t>
  </si>
  <si>
    <t>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t>
  </si>
  <si>
    <t>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t>
  </si>
  <si>
    <t>Values entered into this table are presented in the automated reports</t>
  </si>
  <si>
    <t>Tähän taulukkoon syötetyt vertailutiedot esitetään raporteissa.</t>
  </si>
  <si>
    <t>Worksheet general parameters.</t>
  </si>
  <si>
    <t>Parameter area</t>
  </si>
  <si>
    <t>Energy</t>
  </si>
  <si>
    <t>Logistics</t>
  </si>
  <si>
    <t>Food and Agriculture</t>
  </si>
  <si>
    <t>Financial Services</t>
  </si>
  <si>
    <t>Healthcare and Publich Health</t>
  </si>
  <si>
    <t>Energiförsörjning</t>
  </si>
  <si>
    <t>Logistik</t>
  </si>
  <si>
    <t>Report domains</t>
  </si>
  <si>
    <t>aggr</t>
  </si>
  <si>
    <t>1) First Show the Developer-tab:
- On the File tab, go to Options -&gt; Customize Ribbon.
- Under Customize the Ribbon and under Main Tabs, select the Developer check box.
2) Once the Developer-tab is visible, Export the results:
- Click Developer -&gt; Export.
- Save the .xml file using the name of your choice.</t>
  </si>
  <si>
    <t>1) Aseta Kehitystyökalut-valikko näkyville:
- Valitse Tiedosto -välilehdessä Asetukset -&gt; Mukauta valinta nauhaa;
- Valitse Mukauta valintanauhaa -alueen Päävälilehdet-kohdasta Kehitystyökalut-valintaruutu;
2) Vie tulokset työkalusta .xml-muodossa
- Valitse ylävalikosta Kehitystyökalut -&gt; Vie.
- Tallenna .xml-tiedosto haluamallasi tiedostonimellä.</t>
  </si>
  <si>
    <t>Quick guide for exporting results (Microsoft Office Excel 2016)</t>
  </si>
  <si>
    <t>Pikaohjeet tulosten vientiin (Microsoft Office Excel 2016)</t>
  </si>
  <si>
    <t>2 - Partiellt implementerad</t>
  </si>
  <si>
    <t>3 - Mestadels implementerad</t>
  </si>
  <si>
    <t>4 - Helt implementerad</t>
  </si>
  <si>
    <t>Livsmedelsförsörjning</t>
  </si>
  <si>
    <t>Finansbranschen</t>
  </si>
  <si>
    <t>Hälso- och sjukvård</t>
  </si>
  <si>
    <t>Livsmedel - Primärproduktion</t>
  </si>
  <si>
    <t>Livsmedel - Livsmedelsindustri</t>
  </si>
  <si>
    <t>Livsmedel - Handel och distribution</t>
  </si>
  <si>
    <t>Livsmedel - Övrig</t>
  </si>
  <si>
    <t>Energi - Kraftekonomi</t>
  </si>
  <si>
    <t>Energi - Olja</t>
  </si>
  <si>
    <t>Energi - Övrig</t>
  </si>
  <si>
    <t>Finans - Finansiell service</t>
  </si>
  <si>
    <t>Finans - Försäkringsbranschen</t>
  </si>
  <si>
    <t>Finans - Övrig</t>
  </si>
  <si>
    <t>Industri - Kemi</t>
  </si>
  <si>
    <t>Industri - Skog</t>
  </si>
  <si>
    <t>Industri - MIL</t>
  </si>
  <si>
    <t>Industri - Plast och gummi</t>
  </si>
  <si>
    <t>Industri - Bygg</t>
  </si>
  <si>
    <t>Industri - Teknik</t>
  </si>
  <si>
    <t>Industri - Övrig</t>
  </si>
  <si>
    <t>Logistik - Lufttransporter</t>
  </si>
  <si>
    <t>Logistik - Landtransporter</t>
  </si>
  <si>
    <t>Logistik - Sjötransporter</t>
  </si>
  <si>
    <t>Logistik - Övrig</t>
  </si>
  <si>
    <t>Hälso - Hälso- och sjukvård</t>
  </si>
  <si>
    <t>Hälso - Vattenförsörjning</t>
  </si>
  <si>
    <t>Hälso - Övrig</t>
  </si>
  <si>
    <t>Energy - Power</t>
  </si>
  <si>
    <t>Energy - Oil</t>
  </si>
  <si>
    <t>Energy - Other</t>
  </si>
  <si>
    <t>Finance - Financial Services</t>
  </si>
  <si>
    <t>Finance - Insurance</t>
  </si>
  <si>
    <t>Finance - Other</t>
  </si>
  <si>
    <t>Critical Manufacturing - Chemistry</t>
  </si>
  <si>
    <t>Critical Manufacturing - Forestry</t>
  </si>
  <si>
    <t>Critical Manufacturing - Military</t>
  </si>
  <si>
    <t>Critical Manufacturing - Plastic and rubber</t>
  </si>
  <si>
    <t>Critical Manufacturing - Construction</t>
  </si>
  <si>
    <t>Critical Manufacturing - Technology</t>
  </si>
  <si>
    <t>Critical Manufacturing - Other</t>
  </si>
  <si>
    <t>Logistics - Air transport</t>
  </si>
  <si>
    <t>Logistics - Ground transport</t>
  </si>
  <si>
    <t>Logistics - Sea transport</t>
  </si>
  <si>
    <t>Logistics - Other</t>
  </si>
  <si>
    <t>Public health - Healthcare</t>
  </si>
  <si>
    <t>Public health - Water and waste</t>
  </si>
  <si>
    <t>Public health - Other</t>
  </si>
  <si>
    <t>Food and Agriculture - Agriculture</t>
  </si>
  <si>
    <t>Food and Agriculture - Foodstuff</t>
  </si>
  <si>
    <t>Food and Agriculture - Trade and distribution</t>
  </si>
  <si>
    <t>Food and Agriculture - Other</t>
  </si>
  <si>
    <t>NB! Blue colour text is used intentionally for the formatting of reports.</t>
  </si>
  <si>
    <t>1. Små systemiska verkningar</t>
  </si>
  <si>
    <t>2. Stora systemiska verkningar</t>
  </si>
  <si>
    <t>3. Förlamande systemiska verkningar</t>
  </si>
  <si>
    <t>ASSET-1g</t>
  </si>
  <si>
    <t>ASSET-1h</t>
  </si>
  <si>
    <t>ASSET-1i</t>
  </si>
  <si>
    <t>ASSET-2g</t>
  </si>
  <si>
    <t>ASSET-2h</t>
  </si>
  <si>
    <t>ASSET-2i</t>
  </si>
  <si>
    <t>RISK-2f</t>
  </si>
  <si>
    <t>RISK-2g</t>
  </si>
  <si>
    <t>RISK-2h</t>
  </si>
  <si>
    <t>RISK-2i</t>
  </si>
  <si>
    <t>RISK-2j</t>
  </si>
  <si>
    <t>RISK-2k</t>
  </si>
  <si>
    <t>RISK-2l</t>
  </si>
  <si>
    <t>RISK-2m</t>
  </si>
  <si>
    <t>RISK-4a</t>
  </si>
  <si>
    <t>RISK-4b</t>
  </si>
  <si>
    <t>RISK-4c</t>
  </si>
  <si>
    <t>RISK-4d</t>
  </si>
  <si>
    <t>RISK-4e</t>
  </si>
  <si>
    <t>RISK-5a</t>
  </si>
  <si>
    <t>RISK-5b</t>
  </si>
  <si>
    <t>RISK-5c</t>
  </si>
  <si>
    <t>RISK-5d</t>
  </si>
  <si>
    <t>RISK-5e</t>
  </si>
  <si>
    <t>RISK-5f</t>
  </si>
  <si>
    <t>ACCESS-2i</t>
  </si>
  <si>
    <t>ACCESS-3h</t>
  </si>
  <si>
    <t>ACCESS-3i</t>
  </si>
  <si>
    <t>ACCESS-4a</t>
  </si>
  <si>
    <t>ACCESS-4b</t>
  </si>
  <si>
    <t>ACCESS-4c</t>
  </si>
  <si>
    <t>ACCESS-4d</t>
  </si>
  <si>
    <t>ACCESS-4e</t>
  </si>
  <si>
    <t>ACCESS-4f</t>
  </si>
  <si>
    <t>SITUATION-1e</t>
  </si>
  <si>
    <t>RESPONSE-3k</t>
  </si>
  <si>
    <t>RESPONSE-4h</t>
  </si>
  <si>
    <t>RESPONSE-4i</t>
  </si>
  <si>
    <t>RESPONSE-4j</t>
  </si>
  <si>
    <t>RESPONSE-4k</t>
  </si>
  <si>
    <t>RESPONSE-4l</t>
  </si>
  <si>
    <t>RESPONSE-4m</t>
  </si>
  <si>
    <t>RESPONSE-4n</t>
  </si>
  <si>
    <t>RESPONSE-4o</t>
  </si>
  <si>
    <t>RESPONSE-4p</t>
  </si>
  <si>
    <t>RESPONSE-4q</t>
  </si>
  <si>
    <t>RESPONSE-5a</t>
  </si>
  <si>
    <t>RESPONSE-5b</t>
  </si>
  <si>
    <t>RESPONSE-5c</t>
  </si>
  <si>
    <t>RESPONSE-5d</t>
  </si>
  <si>
    <t>RESPONSE-5e</t>
  </si>
  <si>
    <t>RESPONSE-5f</t>
  </si>
  <si>
    <t>WORKFORCE-3g</t>
  </si>
  <si>
    <t>ARCHITECTURE-1j</t>
  </si>
  <si>
    <t>ARCHITECTURE-2d</t>
  </si>
  <si>
    <t>ARCHITECTURE-2e</t>
  </si>
  <si>
    <t>ARCHITECTURE-2f</t>
  </si>
  <si>
    <t>ARCHITECTURE-2g</t>
  </si>
  <si>
    <t>ARCHITECTURE-2h</t>
  </si>
  <si>
    <t>ARCHITECTURE-2i</t>
  </si>
  <si>
    <t>ARCHITECTURE-2j</t>
  </si>
  <si>
    <t>ARCHITECTURE-2k</t>
  </si>
  <si>
    <t>ARCHITECTURE-2l</t>
  </si>
  <si>
    <t>ARCHITECTURE-3e</t>
  </si>
  <si>
    <t>ARCHITECTURE-3f</t>
  </si>
  <si>
    <t>ARCHITECTURE-3g</t>
  </si>
  <si>
    <t>ARCHITECTURE-3h</t>
  </si>
  <si>
    <t>ARCHITECTURE-3i</t>
  </si>
  <si>
    <t>ARCHITECTURE-3j</t>
  </si>
  <si>
    <t>ARCHITECTURE-5h</t>
  </si>
  <si>
    <t>ARCHITECTURE-6a</t>
  </si>
  <si>
    <t>ARCHITECTURE-6b</t>
  </si>
  <si>
    <t>ARCHITECTURE-6c</t>
  </si>
  <si>
    <t>ARCHITECTURE-6d</t>
  </si>
  <si>
    <t>ARCHITECTURE-6e</t>
  </si>
  <si>
    <t>ARCHITECTURE-6f</t>
  </si>
  <si>
    <t>RISK-4</t>
  </si>
  <si>
    <t>RISK-5</t>
  </si>
  <si>
    <t>ACCESS-4</t>
  </si>
  <si>
    <t>4j</t>
  </si>
  <si>
    <t>4k</t>
  </si>
  <si>
    <t>4l</t>
  </si>
  <si>
    <t>4m</t>
  </si>
  <si>
    <t>4n</t>
  </si>
  <si>
    <t>4o</t>
  </si>
  <si>
    <t>4p</t>
  </si>
  <si>
    <t>RESPONSE-5</t>
  </si>
  <si>
    <t>5h</t>
  </si>
  <si>
    <t>ARCHITECTURE-6</t>
  </si>
  <si>
    <t>6a</t>
  </si>
  <si>
    <t>6b</t>
  </si>
  <si>
    <t>6c</t>
  </si>
  <si>
    <t>6d</t>
  </si>
  <si>
    <t>6e</t>
  </si>
  <si>
    <t>6f</t>
  </si>
  <si>
    <t>THIRDPARTY-1a</t>
  </si>
  <si>
    <t>THIRDPARTY-1b</t>
  </si>
  <si>
    <t>THIRDPARTY-1c</t>
  </si>
  <si>
    <t>THIRDPARTY-1d</t>
  </si>
  <si>
    <t>THIRDPARTY-1e</t>
  </si>
  <si>
    <t>THIRDPARTY-2a</t>
  </si>
  <si>
    <t>THIRDPARTY-2b</t>
  </si>
  <si>
    <t>THIRDPARTY-2c</t>
  </si>
  <si>
    <t>THIRDPARTY-2d</t>
  </si>
  <si>
    <t>THIRDPARTY-2e</t>
  </si>
  <si>
    <t>THIRDPARTY-2f</t>
  </si>
  <si>
    <t>THIRDPARTY-2g</t>
  </si>
  <si>
    <t>THIRDPARTY-2h</t>
  </si>
  <si>
    <t>THIRDPARTY-2i</t>
  </si>
  <si>
    <t>THIRDPARTY-2j</t>
  </si>
  <si>
    <t>THIRDPARTY-2k</t>
  </si>
  <si>
    <t>THIRDPARTY-3a</t>
  </si>
  <si>
    <t>THIRDPARTY-3b</t>
  </si>
  <si>
    <t>THIRDPARTY-3c</t>
  </si>
  <si>
    <t>THIRDPARTY-3e</t>
  </si>
  <si>
    <t>THIRDPARTY-3f</t>
  </si>
  <si>
    <t>Asset, Change, and Configuration Management (ASSET)</t>
  </si>
  <si>
    <t>The IT and OT asset inventory includes assets within the function that may be leveraged to achieve a threat objective</t>
  </si>
  <si>
    <t>Inventoried IT and OT assets are prioritized based on defined criteria that include importance to the delivery of the function</t>
  </si>
  <si>
    <t>The IT and OT asset inventory is current, that is, it is updated periodically and according to defined triggers, such as system changes</t>
  </si>
  <si>
    <t>Data is destroyed or securely removed from IT and OT assets prior to redeployment and at end of life</t>
  </si>
  <si>
    <t>The information asset inventory includes information assets within the function that may be leveraged to achieve a threat objective</t>
  </si>
  <si>
    <t>The information asset inventory is current, that is, it is updated periodically and according to defined triggers, such as system changes</t>
  </si>
  <si>
    <t>Configuration baselines are established, at least in an ad hoc manner</t>
  </si>
  <si>
    <t>Configuration baselines are used to configure assets at deployment and restoration</t>
  </si>
  <si>
    <t>Configuration baselines are reviewed and updated periodically and according to defined triggers, such as system changes and changes to the cybersecurity architecture</t>
  </si>
  <si>
    <t>Change management practices address the full lifecycle of assets (for example, acquisition, deployment, operation, retirement)</t>
  </si>
  <si>
    <t>Documented procedures are established, followed, and maintained for activities in the ASSET domain</t>
  </si>
  <si>
    <t>Up-to-date policies or other organizational directives define requirements for activities in the ASSET domain</t>
  </si>
  <si>
    <t>Responsibility, accountability, and authority for the performance of activities in the ASSET domain are assigned to personnel</t>
  </si>
  <si>
    <t>The effectiveness of activities in the ASSET domain is evaluated and tracked</t>
  </si>
  <si>
    <t>Threat and Vulnerability Management (THREAT)</t>
  </si>
  <si>
    <t>Information sources to support cybersecurity vulnerability discovery are identified, at least in an ad hoc manner</t>
  </si>
  <si>
    <t>Cybersecurity vulnerability assessments are performed, at least in an ad hoc manner</t>
  </si>
  <si>
    <t>Cybersecurity vulnerabilities that are relevant to the delivery of the function are mitigated, at least in an ad hoc manner</t>
  </si>
  <si>
    <t>Cybersecurity vulnerability assessments are performed periodically and according to defined triggers, such as system changes and external events</t>
  </si>
  <si>
    <t>Identified cybersecurity vulnerabilities are analyzed and prioritized, and are addressed accordingly</t>
  </si>
  <si>
    <t>Internal and external information sources to support threat management activities are identified, at least in an ad hoc manner</t>
  </si>
  <si>
    <t>Threats that are relevant to the delivery of the function are addressed, at least in an ad hoc manner</t>
  </si>
  <si>
    <t>The threat profile for the function is updated periodically and according to defined triggers, such as system changes and external events</t>
  </si>
  <si>
    <t>Secure, near-real-time methods are used for receiving and sharing threat information to enable rapid analysis and action</t>
  </si>
  <si>
    <t>Documented procedures are established, followed, and maintained for activities in the THREAT domain</t>
  </si>
  <si>
    <t>Up-to-date policies or other organizational directives define requirements for activities in the THREAT domain</t>
  </si>
  <si>
    <t>Responsibility, accountability, and authority for the performance of activities in the THREAT domain are assigned to personnel</t>
  </si>
  <si>
    <t>The effectiveness of activities in the THREAT domain is evaluated and tracked</t>
  </si>
  <si>
    <t>Risk Management (RISK)</t>
  </si>
  <si>
    <t>The organization has a strategy for cyber risk management, which may be developed and managed in an ad hoc manner</t>
  </si>
  <si>
    <t>Information from RISK domain activities is communicated to relevant stakeholders</t>
  </si>
  <si>
    <t>Governance for the cyber risk management program is established and maintained</t>
  </si>
  <si>
    <t>Cyber risks are identified, at least in an ad hoc manner</t>
  </si>
  <si>
    <t>Identified cyber risks are consolidated into categories (for example, data breaches, insider mistakes, ransomware, OT control takeover) to facilitate management at the category level</t>
  </si>
  <si>
    <t>Stakeholders from appropriate operations and business areas participate in the identification of cyber risks</t>
  </si>
  <si>
    <t>Cyber risk categories and cyber risks are documented in a risk register or other artifact</t>
  </si>
  <si>
    <t>Cyber risk categories and cyber risks are assigned to risk owners</t>
  </si>
  <si>
    <t>Cyber risk identification activities are performed periodically and according to defined triggers, such as system changes and external events</t>
  </si>
  <si>
    <t>Threat management information from THREAT domain activities is used to update cyber risks and identify new risks</t>
  </si>
  <si>
    <t>Information from THIRD-PARTIES domain activities is used to update cyber risks and identify new risks</t>
  </si>
  <si>
    <t>Cyber risks are prioritized based on estimated impact, at least in an ad hoc manner</t>
  </si>
  <si>
    <t>A defined method is used to select and implement risk responses based on analysis and prioritization</t>
  </si>
  <si>
    <t>Cybersecurity controls are evaluated to determine whether they are designed appropriately and are operating as intended to mitigate identified cyber risks</t>
  </si>
  <si>
    <t>Risk responses (such as mitigate, accept, avoid, or transfer) are reviewed periodically by leadership to determine whether they are still appropriate</t>
  </si>
  <si>
    <t>Documented procedures are established, followed, and maintained for activities in the RISK domain</t>
  </si>
  <si>
    <t>Up-to-date policies or other organizational directives define requirements for activities in the RISK domain</t>
  </si>
  <si>
    <t>Responsibility, accountability, and authority for the performance of activities in the RISK domain are assigned to personnel</t>
  </si>
  <si>
    <t>The effectiveness of activities in the RISK domain is evaluated and tracked</t>
  </si>
  <si>
    <t>Identity and Access Management (ACCESS)</t>
  </si>
  <si>
    <t>Identities are provisioned, at least in an ad hoc manner, for personnel and other entities such as services and devices that require access to assets (note that this does not preclude shared identities)</t>
  </si>
  <si>
    <t>Credentials (such as passwords, smartcards, certificates, and keys) are issued for personnel and other entities that require access to assets, at least in an ad hoc manner</t>
  </si>
  <si>
    <t>Logical access controls are implemented, at least in an ad hoc manner</t>
  </si>
  <si>
    <t>Logical access requirements incorporate the principle of least privilege</t>
  </si>
  <si>
    <t>Logical access requests are reviewed and approved by the asset owner</t>
  </si>
  <si>
    <t>Logical access privileges are reviewed and updated to ensure conformance with access requirements periodically and according to defined triggers, such as changes to organizational structure, and after any temporary elevation of privileges</t>
  </si>
  <si>
    <t>Physical access controls (such as fences, locks, and signage) are implemented, at least in an ad hoc manner</t>
  </si>
  <si>
    <t>Physical access logs are maintained, at least in an ad hoc manner</t>
  </si>
  <si>
    <t>Physical access requirements incorporate the principle of least privilege</t>
  </si>
  <si>
    <t>Physical access requests are reviewed and approved by the asset owner</t>
  </si>
  <si>
    <t>Physical access privileges are reviewed and updated</t>
  </si>
  <si>
    <t>Physical access is monitored to identify potential cybersecurity events</t>
  </si>
  <si>
    <t>Documented procedures are established, followed, and maintained for activities in the ACCESS domain</t>
  </si>
  <si>
    <t>Up-to-date policies or other organizational directives define requirements for activities in the ACCESS domain</t>
  </si>
  <si>
    <t>Responsibility, accountability, and authority for the performance of activities in the ACCESS domain are assigned to personnel</t>
  </si>
  <si>
    <t>The effectiveness of activities in the ACCESS domain is evaluated and tracked</t>
  </si>
  <si>
    <t>Situational Awareness (SITUATION)</t>
  </si>
  <si>
    <t>Logging is occurring for assets within the function that may be leveraged to achieve a threat objective, wherever feasible</t>
  </si>
  <si>
    <t>Periodic reviews of log data or other cybersecurity monitoring activities are performed, at least in an ad hoc manner</t>
  </si>
  <si>
    <t>Indicators of anomalous activity are established and maintained based on system logs, data flows, network baselines, cybersecurity events, and architecture and are monitored across the IT and OT environments</t>
  </si>
  <si>
    <t>Alarms and alerts are configured and maintained to support the identification of cybersecurity events</t>
  </si>
  <si>
    <t>Risk analysis information (RISK-3d) is used to identify indicators of anomalous activity</t>
  </si>
  <si>
    <t>Indicators of anomalous activity are evaluated and updated periodically and according to defined triggers, such as system changes and external events</t>
  </si>
  <si>
    <t>Situational awareness reporting requirements have been defined and address timely dissemination of cybersecurity information to organization-defined stakeholders</t>
  </si>
  <si>
    <t>Relevant information from outside the organization is collected and made available across the organization to enhance situational awareness</t>
  </si>
  <si>
    <t>Documented procedures are established, followed, and maintained for activities in the SITUATION domain</t>
  </si>
  <si>
    <t>Up-to-date policies or other organizational directives define requirements for activities in the SITUATION domain</t>
  </si>
  <si>
    <t>Responsibility, accountability, and authority for the performance of activities in the SITUATION domain are assigned to personnel</t>
  </si>
  <si>
    <t>The effectiveness of activities in the SITUATION domain is evaluated and tracked</t>
  </si>
  <si>
    <t>Event and Incident Response, Continuity of Operations (RESPONSE)</t>
  </si>
  <si>
    <t>Criteria are established for cybersecurity event detection (for example, what constitutes a cybersecurity event, where to look for cybersecurity events)</t>
  </si>
  <si>
    <t>Situational awareness for the function is monitored to support the identification of cybersecurity events</t>
  </si>
  <si>
    <t>Cybersecurity events are declared to be incidents based on established criteria</t>
  </si>
  <si>
    <t>Cybersecurity incident declaration criteria are updated periodically and according to defined triggers, such as organizational changes, lessons learned from plan execution, or newly identified threats</t>
  </si>
  <si>
    <t>Criteria for cybersecurity incident declaration are aligned with cyber risk prioritization criteria (RISK-3b)</t>
  </si>
  <si>
    <t>Reporting of incidents is performed (for example, internal reporting, ICS-CERT, relevant ISACs), at least in an ad hoc manner</t>
  </si>
  <si>
    <t>Cybersecurity incident response plans that address all phases of the incident lifecycle are established and maintained</t>
  </si>
  <si>
    <t>Continuity plans are developed to sustain and restore operation of the function if a cybersecurity event or incident occurs, at least in an ad hoc manner</t>
  </si>
  <si>
    <t>Data backups are available and tested, at least in an ad hoc manner</t>
  </si>
  <si>
    <t>IT and OT assets requiring spares are identified, at least in an ad hoc manner</t>
  </si>
  <si>
    <t>Continuity plans are tested through evaluations and exercises periodically and according to defined triggers, such as system changes and external events</t>
  </si>
  <si>
    <t>Data backups are logically or physically separated from source data</t>
  </si>
  <si>
    <t>Spares for selected IT and OT assets are available</t>
  </si>
  <si>
    <t>Cybersecurity incident criteria that trigger the execution of continuity plans are established and communicated to incident response and continuity management personnel</t>
  </si>
  <si>
    <t>Documented procedures are established, followed, and maintained for activities in the RESPONSE domain</t>
  </si>
  <si>
    <t>Up-to-date policies or other organizational directives define requirements for activities in the RESPONSE domain</t>
  </si>
  <si>
    <t>Responsibility, accountability, and authority for the performance of activities in the RESPONSE domain are assigned to personnel</t>
  </si>
  <si>
    <t>The effectiveness of activities in the RESPONSE domain is evaluated and tracked</t>
  </si>
  <si>
    <t>Third-Party Risk Management (THIRD-PARTIES)</t>
  </si>
  <si>
    <t>Important IT and OT third-party dependencies are identified (that is, internal and external parties on which the delivery of the function depends, including operating partners), at least in an ad hoc manner</t>
  </si>
  <si>
    <t>Third parties are prioritized according to established criteria (for example, importance to the delivery of the function, impact of a compromise or disruption, ability to negotiate cybersecurity requirements within contracts)</t>
  </si>
  <si>
    <t>Escalated prioritization is assigned to suppliers and other third parties whose compromise or disruption could cause significant consequences (for example, single-source suppliers, suppliers with privileged access)</t>
  </si>
  <si>
    <t>Prioritization of suppliers and other third parties is updated periodically and according to defined triggers, such as system changes and external events</t>
  </si>
  <si>
    <t>The selection of suppliers and other third parties includes consideration of their cybersecurity qualifications, at least in an ad hoc manner</t>
  </si>
  <si>
    <t>The selection of products and services includes consideration of their cybersecurity capabilities, at least in an ad hoc manner</t>
  </si>
  <si>
    <t>A defined method is followed to identify cybersecurity requirements and implement associated controls that protect against the risks arising from suppliers and other third parties</t>
  </si>
  <si>
    <t>A defined method is followed to evaluate and select suppliers and other third parties</t>
  </si>
  <si>
    <t>More rigorous cybersecurity controls are implemented for higher priority suppliers and other third parties</t>
  </si>
  <si>
    <t>Suppliers and other third parties periodically attest to their ability to meet cybersecurity requirements</t>
  </si>
  <si>
    <t>Cybersecurity requirements for suppliers and other third parties include secure software and secure product development requirements where appropriate</t>
  </si>
  <si>
    <t>Selection criteria include consideration of safeguards against counterfeit or compromised software, hardware, and services</t>
  </si>
  <si>
    <t>Adequate resources (people, funding, and tools) are provided to support activities in the THIRD-PARTIES domain</t>
  </si>
  <si>
    <t>Up-to-date policies or other organizational directives define requirements for activities in the THIRD-PARTIES domain</t>
  </si>
  <si>
    <t>Personnel performing activities in the THIRD-PARTIES domain have the skills and knowledge needed to perform their assigned responsibilities</t>
  </si>
  <si>
    <t>The effectiveness of activities in the THIRD-PARTIES domain is evaluated and tracked</t>
  </si>
  <si>
    <t>Workforce Management (WORKFORCE)</t>
  </si>
  <si>
    <t>Cybersecurity responsibilities are assigned to specific roles, including external service providers</t>
  </si>
  <si>
    <t>Cybersecurity responsibilities are documented</t>
  </si>
  <si>
    <t>Cybersecurity responsibilities and job requirements are reviewed and updated periodically and according to defined triggers, such as system changes and changes to organizational structure</t>
  </si>
  <si>
    <t>Cybersecurity knowledge, skill, and ability requirements and gaps are identified for both current and future operational needs, at least in an ad hoc manner</t>
  </si>
  <si>
    <t>The effectiveness of training programs is evaluated periodically, and improvements are made as appropriate</t>
  </si>
  <si>
    <t>Personnel vetting (for example, background checks, drug tests) is performed at hire, at least in an ad hoc manner</t>
  </si>
  <si>
    <t>Personnel separation procedures address cybersecurity, at least in an ad hoc manner</t>
  </si>
  <si>
    <t>The effectiveness of cybersecurity awareness activities is evaluated periodically and according to defined triggers, such as system changes and external events, and improvements are made as appropriate</t>
  </si>
  <si>
    <t>Documented procedures are established, followed, and maintained for activities in the WORKFORCE domain</t>
  </si>
  <si>
    <t>Up-to-date policies or other organizational directives define requirements for activities in the WORKFORCE domain</t>
  </si>
  <si>
    <t>Responsibility, accountability, and authority for the performance of activities in the WORKFORCE domain are assigned to personnel</t>
  </si>
  <si>
    <t>The effectiveness of activities in the WORKFORCE domain is evaluated and tracked</t>
  </si>
  <si>
    <t>Cybersecurity Architecture (ARCHITECTURE)</t>
  </si>
  <si>
    <t>The organization has a strategy for cybersecurity architecture, which may be developed and managed in an ad hoc manner</t>
  </si>
  <si>
    <t>The cybersecurity architecture establishes and maintains cybersecurity requirements for the organization’s assets</t>
  </si>
  <si>
    <t>Cybersecurity controls are selected and implemented to meet cybersecurity requirements</t>
  </si>
  <si>
    <t>Conformance of the organization’s systems and networks to the cybersecurity architecture is evaluated periodically and according to defined triggers, such as system changes and external events</t>
  </si>
  <si>
    <t>The organization’s IT systems are separated from OT systems through segmentation, either through physical means or logical means, at least in an ad hoc manner</t>
  </si>
  <si>
    <t>Network protections incorporate the principles of least privilege and least functionality</t>
  </si>
  <si>
    <t>Network protections are defined and enforced for selected asset types according to asset risk and priority (for example, internal assets, perimeter assets, assets connected to the organization’s Wi-Fi, cloud assets, remote access, and externally owned devices)</t>
  </si>
  <si>
    <t>Web traffic and email are monitored, analyzed, and controlled (for example, malicious link blocking, suspicious download blocking, email authentication techniques, IP address blocking)</t>
  </si>
  <si>
    <t>All assets are segmented into distinct security zones based on cybersecurity requirements</t>
  </si>
  <si>
    <t>The cybersecurity architecture enables the isolation of compromised assets</t>
  </si>
  <si>
    <t>The principle of least privilege (for example, limiting administrative access for users and service accounts) is enforced</t>
  </si>
  <si>
    <t>The principle of least functionality (for example, limiting services, limiting applications, limiting ports, limiting connected devices) is enforced</t>
  </si>
  <si>
    <t>Security applications are required as an element of device configuration where feasible (for example, endpoint detection and response, host-based firewalls)</t>
  </si>
  <si>
    <t>The use of removeable media is controlled (for example, limiting the use of USB devices, managing external hard drives)</t>
  </si>
  <si>
    <t>Configuration of and changes to firmware are controlled throughout the asset lifecycle</t>
  </si>
  <si>
    <t>All software developed in-house is developed using secure software development practices</t>
  </si>
  <si>
    <t>The selection of all procured software includes consideration of the vendor’s secure software development practices</t>
  </si>
  <si>
    <t>The architecture review process evaluates the security of new and revised applications prior to deployment</t>
  </si>
  <si>
    <t>The authenticity of all software and firmware is validated prior to deployment</t>
  </si>
  <si>
    <t>Security testing (for example, static testing, dynamic testing, fuzz testing, penetration testing) is performed for in-house-developed and in-house-tailored applications periodically and according to defined triggers, such as system changes and external events</t>
  </si>
  <si>
    <t>Sensitive data is protected at rest, at least in an ad hoc manner</t>
  </si>
  <si>
    <t>Key management infrastructure (that is, key generation, key storage, key destruction, key update, and key revocation) is implemented to support cryptographic controls</t>
  </si>
  <si>
    <t>Controls to restrict the exfiltration of data (for example, data loss prevention tools) are implemented</t>
  </si>
  <si>
    <t>The cybersecurity architecture includes protections (such as full disk encryption) for data that is stored on assets that may be lost or stolen</t>
  </si>
  <si>
    <t>The cybersecurity architecture includes protections against unauthorized changes to software, firmware, and data</t>
  </si>
  <si>
    <t>Documented procedures are established, followed, and maintained for activities in the ARCHITECTURE domain</t>
  </si>
  <si>
    <t>Up-to-date policies or other organizational directives define requirements for activities in the ARCHITECTURE domain</t>
  </si>
  <si>
    <t>Responsibility, accountability, and authority for the performance of activities in the ARCHITECTURE domain are assigned to personnel</t>
  </si>
  <si>
    <t>The effectiveness of activities in the ARCHITECTURE domain is evaluated and tracked</t>
  </si>
  <si>
    <t>Cybersecurity Program Management (PROGRAM)</t>
  </si>
  <si>
    <t>The organization has a cybersecurity program strategy, which may be developed and managed in an ad hoc manner</t>
  </si>
  <si>
    <t>The cybersecurity program strategy defines goals and objectives for the organization’s cybersecurity activities</t>
  </si>
  <si>
    <t>The cybersecurity program strategy defines the organization’s approach to provide program oversight and governance for cybersecurity activities</t>
  </si>
  <si>
    <t>The cybersecurity program strategy identifies standards and guidelines intended to be followed by the program</t>
  </si>
  <si>
    <t>Senior management with proper authority provides support for the cybersecurity program, at least in an ad hoc manner</t>
  </si>
  <si>
    <t>Senior management sponsorship for the cybersecurity program is visible and active</t>
  </si>
  <si>
    <t>Responsibility for the cybersecurity program is assigned to a role with sufficient authority</t>
  </si>
  <si>
    <t>Cybersecurity program activities are periodically reviewed to ensure that they align with the cybersecurity program strategy</t>
  </si>
  <si>
    <t>Cybersecurity activities are independently reviewed to ensure conformance with cybersecurity policies and procedures, periodically and according to defined triggers, such as process changes</t>
  </si>
  <si>
    <t>Documented procedures are established, followed, and maintained for activities in the PROGRAM domain</t>
  </si>
  <si>
    <t>Up-to-date policies or other organizational directives define requirements for activities in the PROGRAM domain</t>
  </si>
  <si>
    <t>Responsibility, accountability, and authority for the performance of activities in the PROGRAM domain are assigned to personnel</t>
  </si>
  <si>
    <t>The effectiveness of activities in the PROGRAM domain is evaluated and tracked</t>
  </si>
  <si>
    <t>Control Logical Access</t>
  </si>
  <si>
    <t>Control Physical Access</t>
  </si>
  <si>
    <t>Establish and Maintain Cyber Risk Management Strategy and Program</t>
  </si>
  <si>
    <t>Identify and Prioritize Third Parties</t>
  </si>
  <si>
    <t>Implement Network Protections as an Element of the Cybersecurity Architecture</t>
  </si>
  <si>
    <t>Identify Cyber Risk</t>
  </si>
  <si>
    <t>Manage Third-Party Risk</t>
  </si>
  <si>
    <t>Respond to Threats and Share Threat Information</t>
  </si>
  <si>
    <t>Implement IT and OT Asset Security as an Element of the Cybersecurity Architecture</t>
  </si>
  <si>
    <t>Analyze Cyber Risk</t>
  </si>
  <si>
    <t>Implement Software Security as an Element of the Cybersecurity Architecture</t>
  </si>
  <si>
    <t>Respond to Cyber Risk</t>
  </si>
  <si>
    <t>Manage the organization’s IT and OT assets, including both hardware and software, and information assets commensurate with the risk to critical infrastructure and organizational objectives.
An asset is something of value to an organization. For the purposes of the model, assets to be considered are IT and OT hardware and software assets, as well as information essential to operating the function.</t>
  </si>
  <si>
    <t>An inventory of assets that are important to the delivery of the function is an important resource in managing cyber risk. Recording important information, such as software version, physical location, asset owner, and priority, enables many other cybersecurity management activities. For example, a robust asset inventory can identify the deployment location of software that requires patching.</t>
  </si>
  <si>
    <t>Managing asset configuration involves defining a configuration baseline and ensuring that assets are configured according to the baseline. Most commonly, this practice applies to ensuring that similar assets are configured in the same way. However, in cases where assets are either unique or must have individual configurations, managing asset configuration involves controlling the configuration baseline of the asset when it is deployed for operation and ensuring that the asset remains configured according to the baseline.</t>
  </si>
  <si>
    <t>Managing changes to assets includes analyzing requested changes to ensure they do not introduce unacceptable vulnerabilities into the operating environment, ensuring all changes follow the change management process, and identifying unauthorized changes. Change control applies to the entire asset lifecycle, including requirements definition, testing, deployment and maintenance, and retirement from operation.</t>
  </si>
  <si>
    <t>Establish and maintain plans, procedures, and technologies to detect, identify, analyze, manage, and respond to cybersecurity threats and vulnerabilities, commensurate with the risk to the organization’s infrastructure (such as critical, IT, and operational) and organizational objectives.
A cybersecurity threat is defined as any circumstance or event with the potential to adversely impact organizational operations (including mission, functions, image, or reputation), resources, or other organizations through IT, OT, or communications infrastructure via unauthorized access, destruction, disclosure, modification of information, or denial of service. Threats to information, IT, OT, and communication infrastructure assets vary and may include malicious actors, malware (such as viruses and worms) and distributed denial-of-service (DDoS) attacks.
A cybersecurity vulnerability is a weakness or flaw in IT, OT, communications systems or devices, procedures, or internal controls that could be exploited by a threat.</t>
  </si>
  <si>
    <t>Reducing cybersecurity vulnerabilities begins with collecting and analyzing vulnerability information. Vulnerability discovery may be performed using automatic scanning tools, network penetration tests, cybersecurity exercises, and audits. Vulnerability analysis should consider the vulnerability’s local impact (the potential effect of the vulnerability on the exposed asset) as well as the importance of the asset to the delivery of the function. Vulnerabilities may be addressed by implementing mitigating controls, monitoring threat status, applying cybersecurity patches, replacing outdated equipment, or performing other activities.</t>
  </si>
  <si>
    <t>RISK-4-0</t>
  </si>
  <si>
    <t>RISK-5-0</t>
  </si>
  <si>
    <t>Establish, operate, and maintain an enterprise cyber risk management program to identify, analyze, and respond to cyber risk the organization is subject to, including its business units, subsidiaries, related interconnected infrastructure, and stakeholders.
Cyber risk is defined as the possibility of harm or loss due to unauthorized access, use, disclosure, disruption, modification, or destruction of IT, OT, or information assets. Cyber risk is one component of the overall risk environment and feeds into an organization’s enterprise risk management strategy and program. Cyber risk cannot be completely eliminated, but it can be managed through informed decision-making processes.</t>
  </si>
  <si>
    <t>Managing cyber risk involves framing, identifying and assessing, responding to (accepting, avoiding, mitigating, transferring), and monitoring risks in a manner that aligns with the needs of the organization. Key to performing these activities is a common understanding of the cyber risk management strategy. A cyber risk management strategy provides direction for analyzing and prioritizing cyber risk and defines risk tolerance. The cyber risk management strategy may include a risk analysis methodology, risk monitoring strategy, and a description of how the cyber risk program will be governed. The cyber risk management strategy should align with the enterprise risk management strategy to ensure that cyber risk is managed in a manner that is consistent with the organization’s mission and business objectives.</t>
  </si>
  <si>
    <t>Risks are identified, categorized, and prioritized in a way that helps the organization consistently respond to and monitor risks. A risk register—a list of identified risks and associated attributes—also facilitates this process. Consolidation of risks into categories enables the organization to develop a risk register that is reflective of the current risk environment and can be managed effectively with available resources. Other domains in the model (Situational Awareness, Event and Incident Response, Continuity of Operations, and  Cybersecurity Architecture) refer to risk practices and illustrate how the practices in the model are strengthened as they connect through a cyber risk management program. And information generated through activities in the Threat and Vulnerability Management and Third-Party Risk Management domains is used to update cyber risks and identify new risks.</t>
  </si>
  <si>
    <t>ACCESS-4-0</t>
  </si>
  <si>
    <t>Create and manage identities for entities that may be granted logical or physical access to the organization’s assets. Control access to the organization’s assets, commensurate with the risk to critical infrastructure and organizational objectives.
For the purposes of this domain, access control applies to logical access to assets used in the delivery of the function, physical access to assets relevant to the function, and automated access control systems (logical or physical) relevant to the function. Improper access management practices can lead to unauthorized use, disclosure, destruction, or modification, as well as unnecessary exposure to cyber risks.</t>
  </si>
  <si>
    <t>RESPONSE-5-0</t>
  </si>
  <si>
    <t>ARCHITECTURE-6-0</t>
  </si>
  <si>
    <t xml:space="preserve">Controlling logical and physical access includes determining access requirements, granting access to assets based on those requirements, and revoking access when it is no longer required. Logical and physical access requirements are associated with each asset or assets within a given area, and provide guidance for the types of entities or individuals allowed to access the asset, the limits of allowed access and, for logical access, authentication parameters. For example, the logical access requirements for a specific asset might allow remote access by a vendor only during specified and planned maintenance intervals and might also require multifactor authentication for such access. At higher maturity indicator levels, more scrutiny is applied to the access being granted. Logical and physical access is granted only after considering risk to the function, and regular reviews of access are conducted. </t>
  </si>
  <si>
    <t>The cybersecurity architecture helps an organization plan for how security is to be engineered in a way that transcends point solutions for individual assets such as identity management or access control. It enables reasoning about the security of critical applications and data in terms of known architectural controls to, for example, detect, resist, react to, and recover from attacks. Such tactics include segmentation, choice of hosting solutions, cryptographic controls, and audit trails, and they can be allied with availability controls such as monitoring, rollback, and redundancy.
To be effective, the cybersecurity architecture must be sufficiently documented so that it can be communicated to stakeholders. It must also be governed such that those responsible for the cybersecurity architecture are included in planning and decision-making processes when changes to the organization, IT systems, or OT systems are being considered. In this way, changes to the organization can be reviewed to address security concerns and align with the organization’s cyber risk tolerance.</t>
  </si>
  <si>
    <t>Establish and maintain an enterprise cybersecurity program that provides governance, strategic planning, and sponsorship for the organization’s cybersecurity activities in a manner that aligns cybersecurity objectives with both the organization’s strategic objectives and the risk to critical infrastructure.
A cybersecurity program is an integrated group of activities designed and managed to meet cybersecurity objectives for the organization or the function. A cybersecurity program may be implemented at either the organization or the function level, but a higher level implementation and enterprise viewpoint may benefit the organization by integrating activities and leveraging resource investments across the entire enterprise.</t>
  </si>
  <si>
    <t>Establish and maintain plans, procedures, and technologies to detect, analyze, mitigate, respond to, and recover from cybersecurity events and incidents and to sustain operations during cybersecurity incidents, commensurate with the risk to critical infrastructure and organizational objectives.
A cybersecurity event in a system or network is any observable occurrence that is related to a cybersecurity requirement (confidentiality, integrity, or availability of assets). A cybersecurity incident is an event or series of events that significantly affects or could significantly affect critical infrastructure or organizational assets and services and requires the organization (and possibly other stakeholders) to respond in some way to prevent or limit adverse impacts.</t>
  </si>
  <si>
    <t>Detecting cybersecurity events includes designating a forum for reporting events and establishing criteria for event prioritization. These criteria should align with the cyber risk management strategy discussed in the Risk Management domain, ensure consistent valuation of events, and provide a means to
determine what constitutes a cybersecurity event, when cybersecurity events are to be escalated, and the conditions that warrant the declaration of cybersecurity incidents. Cybersecurity events may originate with or impact third parties necessitating coordination in response planning, execution, and communications.</t>
  </si>
  <si>
    <t>Responding to cybersecurity incidents requires the organization to have a process to limit the impact of cybersecurity incidents to its functional and organizational units. The process should describe how the organization manages all phases of the incident lifecycle, such as triage, handling, communication, coordination, and closure. Conducting lessons-learned reviews as a part of cybersecurity event and incident response and continuity of operations helps the organization eliminate the exploited vulnerability that led to the incident.</t>
  </si>
  <si>
    <t>Planning for continuity involves the necessary activities to sustain the function in the event of an interruption, such as a severe cybersecurity incident or a disaster. Ensuring that continuity plans address potential cybersecurity incidents requires consideration of known cyber threats and identified categories of cyber risk. Continuity plan testing should include cybersecurity incident scenarios to ensure that plans will function as intended during such incidents.</t>
  </si>
  <si>
    <t>Monitoring and analyzing data collected in logs and through other means enables the organization to understand the function’s operational and cybersecurity status. Effectively communicating the operational, security, and threat status to relevant decision makers is the essence of situational awareness (sometimes referred to as a common operating picture). While many situational awareness implementations may include visualization tools, such as dashboards, maps, and other graphical displays, they are not necessarily required to achieve the goal.</t>
  </si>
  <si>
    <t>Identifying third parties involves establishing and maintaining a comprehensive understanding of the key external relationships required for the delivery of the function. After identification, third parties should be prioritized to determine which third-party dependencies are most critical to the delivery of the function. Prioritization criteria should consider the risk to the function that is introduced by third-party relationships.</t>
  </si>
  <si>
    <t>Managing third-party risk includes approaches such as independent testing, code review, scanning for vulnerabilities, and reviewing demonstrable evidence from the vendor that a secure software development process has been followed. Contracts binding the organization to a relationship with a partner or vendor for products or services should be reviewed and approved for cyber risk mitigation, such as contract language that establishes vendor responsibilities for meeting or exceeding specified cybersecurity standards or guidelines. Service level agreements can specify monitoring and audit processes to verify that vendors and service providers meet cybersecurity and other performance measures.</t>
  </si>
  <si>
    <t>An important aspect of assigning cybersecurity responsibilities is ensuring adequacy and redundancy of coverage. For example, specific workforce roles with significant cybersecurity responsibilities are often easy to determine, but they can be challenging to maintain. It is vital to develop plans for key cybersecurity workforce roles such as system administrators to provide appropriate training, testing, redundancy, and evaluations of performance. Cybersecurity responsibilities are not restricted to traditional IT roles; for example, engineers, control room operators, and field technicians may have cybersecurity responsibilities.</t>
  </si>
  <si>
    <t>Implementing workforce controls includes personnel vetting, such as background checks, with extra vetting performed for positions that have access to assets needed to deliver an essential service. For example, system administrators typically have the ability to change configuration settings, modify or delete log files, create new accounts, and change passwords on critical systems, and specific measures are taken for protection of these systems from accidental or malicious behavior by this category of personnel.</t>
  </si>
  <si>
    <t>Increasing the cybersecurity awareness of the workforce is as important as technological approaches for improving the cybersecurity of the organization. The threat of a cyber attack to an organization often starts with gaining some foothold into a company’s IT or OT systems, for example, by gaining the trust of an unwary employee or contractor who then introduces media or devices into the organization’s networks. The organization should share information with its workforce on methods and techniques to identify suspicious behavior, avoid spam and spear phishing, and recognize social engineering attacks to avoid providing information about the organization to potential adversaries. For example, an internal website could provide information about new threats and vulnerabilities in the industry. If no information on threats, vulnerabilities, and best practices is shared with the workforce, personnel may become lax about security processes and procedures.</t>
  </si>
  <si>
    <t>Establish and maintain the structure and behavior of the organization’s cybersecurity architecture, including controls, processes, technologies and other elements, commensurate with the risk to critical infrastructure and organizational objectives.
Establishing a cybersecurity architecture involves identifying cybersecurity requirements for the organization’s assets and designing appropriate controls to protect them.
The cybersecurity architecture serves as a reference to guide how cybersecurity is to be implemented to meet the objectives of the cybersecurity program strategy.</t>
  </si>
  <si>
    <t>Establish and maintain plans, procedures, technologies, and controls to create a culture of cybersecurity and to ensure the ongoing suitability and competence of personnel, commensurate with the risk to critical infrastructure and organizational objectives.
As organizations increasingly adopt advanced digital technology, it is a challenge to enhance the skill sets of their existing workforce and hire personnel with the appropriate level of cybersecurity experience, education, and training. Organizations’ reliance on advanced technology for digital communications and control continues to grow, and workforce issues are a crucial aspect of successfully addressing cybersecurity and risk management for these systems.
Collective bargaining agreements may challenge some aspects of the practices in this domain as written, so organizations may need to implement alternative practices that meet the intent of the model practices and align with those agreements.</t>
  </si>
  <si>
    <t>Establish and maintain controls to manage the cyber risks arising from suppliers and other third parties, commensurate with the risk to critical infrastructure and organizational objectives.
As the interdependencies among infrastructures, operating partners, suppliers, and service providers increase, establishing and maintaining a comprehensive understanding of key relationships and managing their associated cyber risks are essential for the secure, reliable, and resilient delivery of the function.
The model classifies third-party dependencies as external parties on which the delivery of the function depends, including operating partners. These relationships may vary in importance because the function may have a greater reliance on specific third parties, particularly if a third party has access to, control of, or custody of an asset. Third parties include entities such as suppliers, vendors, service providers, infrastructure dependencies (e.g., telecommunications, water), and governmental organizations (e.g., emergency response services, federal partners).
Supply chain risk is a noteworthy example of a supplier dependency. The cybersecurity characteristics of products and services vary widely. Without proper risk management, they pose serious threats, including software of unknown provenance and counterfeit (possibly malicious) hardware. Organizations’ requests for proposal often give suppliers of high-technology systems, devices, and services only rough specifications, which may lack adequate requirements for security and quality assurance. The autonomy organizations often give to their individual business units further increases the risk, unless procurement activities are constrained by plan or policy to include cybersecurity requirements.</t>
  </si>
  <si>
    <t>Establish and maintain activities and technologies to collect, monitor, analyze, alarm, report, and use operational, security, and threat information, including status and summary information from the other model domains, to establish situational awareness for both the organization’s operational state and cybersecurity state.
Situational awareness involves developing near-real-time knowledge of a dynamic operating environment. In part, this is accomplished through the logging and monitoring of IT, OT, and communication infrastructure assets essential for the delivery of the function. It is equally important to maintain knowledge of relevant, current cybersecurity events external to the enterprise. Once an organization develops situational awareness, it can align predefined states of operation to changes in the operating environment. The ability to shift from one predefined state to another can enable faster and more effective response to cybersecurity events or changes in the threat environment.</t>
  </si>
  <si>
    <t>Konfiguraation hallinta</t>
  </si>
  <si>
    <t>Muutoksenhallinta</t>
  </si>
  <si>
    <t>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t>
  </si>
  <si>
    <t>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t>
  </si>
  <si>
    <t>Osallistujat</t>
  </si>
  <si>
    <t>EDELLINEN ARVIOINTI</t>
  </si>
  <si>
    <t>Kyberturvallisuuden kehitysalueet</t>
  </si>
  <si>
    <t>Kommentit</t>
  </si>
  <si>
    <t>Päivämäärä</t>
  </si>
  <si>
    <t>Haavoittuvuuksien vähentäminen</t>
  </si>
  <si>
    <t>Uhkien torjunta ja uhkatiedon jakaminen</t>
  </si>
  <si>
    <t>Kyberriskien tunnistaminen</t>
  </si>
  <si>
    <t>Riskien analysointi</t>
  </si>
  <si>
    <t>Riskeihin reagointi</t>
  </si>
  <si>
    <t>Identiteettien luominen ja hallinta</t>
  </si>
  <si>
    <t>Lokienhallinta</t>
  </si>
  <si>
    <t>Ympäristöjen valvonta</t>
  </si>
  <si>
    <t>Tilannekuvan ylläpito</t>
  </si>
  <si>
    <t>Tapahtumien havainnointi</t>
  </si>
  <si>
    <t>Kyberturvallisuus osana toiminnan jatkuvuutta</t>
  </si>
  <si>
    <t>Kyberturvallisuuteen keskittyvän henkilöstön kehittäminen</t>
  </si>
  <si>
    <t>Henkilöstöhallinnon prosessit</t>
  </si>
  <si>
    <t>Koulutus ja kybertietoisuuden lisääminen</t>
  </si>
  <si>
    <t>Rekisteriin on kirjattu laitteista ja ohjelmistoista sellaisia ominaisuuksia, jotka tukevat organisaation kybertoimintaa (esimerkiksi laitteen tai ohjelmiston sijainti, prioriteetti, käyttöjärjestelmä tai firmware-versio).</t>
  </si>
  <si>
    <t>Rekisteriin kirjatut laitteet ja ohjelmistot on priorisoitu noudattaen määriteltyjä priorisointikriteerejä, joihin kuuluu arviointi laitteen tai ohjelmiston tärkeydestä toiminnolle.</t>
  </si>
  <si>
    <t>Rekisteri on ajan tasalla (eli rekisteriä päivitetään aika ajoin ja määriteltyjen tilanteiden kuten järjestelmämuutosten yhteydessä).</t>
  </si>
  <si>
    <t>Rekisteriin kirjatut tietovarannot on priorisoitu noudattaen määriteltyjä priorisointikriteerejä, joihin kuuluu arviointi tietovarannon tärkeydestä toiminnolle.</t>
  </si>
  <si>
    <t>Vakioituja perusasetuksia käytetään, kun laitteille, ohjelmistoille tai tietovarannoille luodaan uusi konfiguraatio tai palautetaan vanha konfiguraatio.</t>
  </si>
  <si>
    <t>Konfiguraatioiden yhdenmukaisuutta vakioituihin perusasetuksiin seurataan säännöllisesti koko laitteen, ohjelmiston tai tietovarannon elinkaaren ajan.</t>
  </si>
  <si>
    <t>Muutoksenhallinnan käytännöt kattavat laitteiden, ohjelmistojen ja tiedon koko elinkaaren (esimerkiksi hankinnan, käyttöönoton, käytön ja käytöstä poiston).</t>
  </si>
  <si>
    <t>ASSET-osion toimintaa varten on määritetty dokumentoidut toimintatavat, joita noudatetaan ja päivitetään säännöllisesti.</t>
  </si>
  <si>
    <t>ASSET-osion toimintaa varten on tarjolla riittävät resurssit (henkilöstö, rahoitus ja työkalut).</t>
  </si>
  <si>
    <t>ASSET-osion toimintaa suorittavilla työntekijöillä on riittävät tiedot ja taidot tehtäviensä suorittamiseen.</t>
  </si>
  <si>
    <t>ASSET-osion toiminnan suorittamiseen tarvittavat vastuut, tilivelvollisuudet ja valtuutukset on jalkautettu soveltuville työntekijöille.</t>
  </si>
  <si>
    <t>ASSET-osion toiminnan vaikuttavuutta arvioidaan ja seurataan.</t>
  </si>
  <si>
    <t>Haavoittuvuusarviointeja suoritetaan aika ajoin ja määriteltyjen tilanteiden kuten järjestelmämuutosten tai ulkoisten tapahtumien yhteydessä.</t>
  </si>
  <si>
    <t>Tunnistetut haavoittuvuudet analysoidaan, priorisoidaan ja niihin puututaan tilanteen edellyttämin keinoin.</t>
  </si>
  <si>
    <t>Uhkatiedon lähteet kattavat kaikki uhkaprofiilin eri osat ja näitä tietolähteitä seurataan säännöllisesti.</t>
  </si>
  <si>
    <t>Tunnistetut uhat analysoidaan, priorisoidaan ja niihin puututaan tilanteen edellyttämin keinoin.</t>
  </si>
  <si>
    <t>Toiminnon uhkaprofiili päivitetään aika ajoin ja määriteltyjen tilanteiden kuten järjestelmämuutosten tai ulkoisten tapahtumien yhteydessä.</t>
  </si>
  <si>
    <t>THREAT-osion toimintaa varten on määritetty dokumentoidut toimintatavat, joita noudatetaan ja päivitetään säännöllisesti.</t>
  </si>
  <si>
    <t>THREAT-osion toimintaa varten on tarjolla riittävät resurssit (henkilöstö, rahoitus ja työkalut).</t>
  </si>
  <si>
    <t>THREAT-osion toimintaa suorittavilla työntekijöillä on riittävät tiedot ja taidot tehtäviensä suorittamiseen.</t>
  </si>
  <si>
    <t>THREAT-osion toiminnan suorittamiseen tarvittavat vastuut, tilivelvollisuudet ja valtuutukset on jalkautettu soveltuville työntekijöille.</t>
  </si>
  <si>
    <t>THREAT-osion toiminnan vaikuttavuutta arvioidaan ja seurataan.</t>
  </si>
  <si>
    <t>Kyberriskienhallinnan toimenpiteistä jaetaan tietoa soveltuville sidosryhmille.</t>
  </si>
  <si>
    <t>Tunnistetut kyberriskit jaetaan erillisiin kategorioihin, jotta riskejä voidaan hallita kategoriakohtaisesti (kategorioita voivat olla esimerkiksi tietovuodot, sisäiset virheet, ransomware tai OT-laitteiden kaappaus).</t>
  </si>
  <si>
    <t>Kyberriskit ja kyberriskikategoriat dokumentoidaan riskirekisteriin (tai vastaavaan tietovarastoon).</t>
  </si>
  <si>
    <t>Kyberriskeille ja kyberriskikategorioille on nimitetty omistajat.</t>
  </si>
  <si>
    <t>Yritysjohto tarkastaa sekä kyberriskien vaikutusarviointien että kyberturvallisuuden suojausmekanismien arviointien tulokset varmistuakseen riskienhallinnan riittävyydestä ja siitä, että riskit ovat organisaation riskinottohalukkuuden mukaisia.</t>
  </si>
  <si>
    <t>RISK-osion toimintaa varten on määritetty dokumentoidut toimintatavat, joita noudatetaan ja päivitetään säännöllisesti.</t>
  </si>
  <si>
    <t>RISK-osion toimintaa varten on tarjolla riittävät resurssit (henkilöstö, rahoitus ja työkalut).</t>
  </si>
  <si>
    <t>RISK-osion toimintaa suorittavilla työntekijöillä on riittävät tiedot ja taidot tehtäviensä suorittamiseen.</t>
  </si>
  <si>
    <t>RISK-osion toiminnan suorittamiseen tarvittavat vastuut, tilivelvollisuudet ja valtuutukset on jalkautettu soveltuville työntekijöille.</t>
  </si>
  <si>
    <t>RISK-osion toiminnan vaikuttavuutta arvioidaan ja seurataan.</t>
  </si>
  <si>
    <t>Identiteetit poistetaan käytöstä organisaation määrittelemien enimmäismääräaikojen puitteissa, kun niitä ei enää tarvita.</t>
  </si>
  <si>
    <t>Käyttöoikeuksien vaatimuksissa on huomioitu pienimmän valtuuden periaate (ref. "principle of least privilege").</t>
  </si>
  <si>
    <t>Käyttöoikeuspyynnöt tarkastaa ja hyväksyy kyseisen laitteen, ohjelmiston tai tietovarannon omistaja.</t>
  </si>
  <si>
    <t>Kirjautumis- ja yhteydenmuodostusyrityksiä seurataan ja niissä havaitut poikkeavuudet toimivat kybertapahtumien indikaattoreina.</t>
  </si>
  <si>
    <t>Pääsyoikeuksien vaatimuksissa on huomioitu pienimmän valtuuden periaate (ref. "principle of least privilege").</t>
  </si>
  <si>
    <t>Pääsyoikeuspyynnöt tarkastaa ja hyväksyy kyseisen tilan, laitteen, ohjelmiston tai tietovarannon omistaja.</t>
  </si>
  <si>
    <t>Pääsyoikeudet, joihin liittyy korkeampi riski, tarkastetaan perusteellisemmin ja niiden käyttöä valvotaan tarkemmin.</t>
  </si>
  <si>
    <t>Pääsyoikeudet tarkastetaan ja päivitetään aika ajoin.</t>
  </si>
  <si>
    <t>Pääsyoikeuksien käyttöä seurataan ja niistä pyritään tunnistamaan mahdollisia kybertapahtumia.</t>
  </si>
  <si>
    <t>ACCESS-osion toimintaa varten on määritetty dokumentoidut toimintatavat, joita noudatetaan ja päivitetään säännöllisesti.</t>
  </si>
  <si>
    <t>ACCESS-osion toimintaa varten on tarjolla riittävät resurssit (henkilöstö, rahoitus ja työkalut).</t>
  </si>
  <si>
    <t>ACCESS-osion toimintaa suorittavilla työntekijöillä on riittävät tiedot ja taidot tehtäviensä suorittamiseen.</t>
  </si>
  <si>
    <t>ACCESS-osion toiminnan suorittamiseen tarvittavat vastuut, tilivelvollisuudet ja valtuutukset on jalkautettu soveltuville työntekijöille.</t>
  </si>
  <si>
    <t>ACCESS-osion toiminnan vaikuttavuutta arvioidaan ja seurataan.</t>
  </si>
  <si>
    <t>Lokitieto koostetaan yhteen keskitetysti toiminnon sisällä.</t>
  </si>
  <si>
    <t>Valvonnalle ja havaintojen analysoinnille on määritetty tarkempia vaatimuksia, joita päivitetään säännöllisesti ja jotka kattavat tapahtumatietojen oikea-aikaisen tarkastelun.</t>
  </si>
  <si>
    <t>Kybertapahtumien tunnistamista varten on määritetty erilaisia hälytyksiä ja ilmoituksia, joita päivitetään säännöllisesti.</t>
  </si>
  <si>
    <t>Riskianalyyseistä saatua tietoa [kts. RISK-3d] hyödynnetään, kun määritetään poikkeavan toiminnan indikaattoreita.</t>
  </si>
  <si>
    <t>Valvontatieto kootaan yhteen toiminnon operatiivisen tilannekuvan muodostamiseksi.</t>
  </si>
  <si>
    <t>Tilannekuvan rikastamiseksi on saatavilla soveltuvaa tietoa eri puolilta organisaatiota.</t>
  </si>
  <si>
    <t>Tilannekuvan raportoinnista on määritetty vaatimuksia, joihin kuuluu oikea-aikaisen kyberturvallisuustiedon jakaminen organisaation määrittelemille sidosryhmille.</t>
  </si>
  <si>
    <t>Tilannekuvan rikastamiseksi kerätään soveltuvaa tietoa organisaation ulkopuolelta. Lisäksi tätä tietoa jaetaan organisaation määrittelemille sisäisille sidosryhmille.</t>
  </si>
  <si>
    <t>SITUATION-osion toimintaa varten on määritetty dokumentoidut toimintatavat, joita noudatetaan ja päivitetään säännöllisesti.</t>
  </si>
  <si>
    <t>SITUATION-osion toimintaa varten on tarjolla riittävät resurssit (henkilöstö, rahoitus ja työkalut).</t>
  </si>
  <si>
    <t>SITUATION-osion toimintaa suorittavilla työntekijöillä on riittävät tiedot ja taidot tehtäviensä suorittamiseen.</t>
  </si>
  <si>
    <t>SITUATION-osion toiminnan suorittamiseen tarvittavat vastuut, tilivelvollisuudet ja valtuutukset on jalkautettu soveltuville työntekijöille.</t>
  </si>
  <si>
    <t>SITUATION-osion toiminnan vaikuttavuutta arvioidaan ja seurataan.</t>
  </si>
  <si>
    <t>Kybertapahtumista ja niiden havaitsemisesta on laadittu kriteeristö (johon kuuluu esimerkiksi määritelmä tilanteista, jotka täyttävät kybertapahtuman määritelmän tai määritelmä siitä, missä kybertapahtumia voidaan havaita).</t>
  </si>
  <si>
    <t>Toiminnon tilannekuvaa seurataan siten, että se tukee mahdollisten kybertapahtumien havaitsemista.</t>
  </si>
  <si>
    <t>Jatkuvuussuunnitelmissa on tunnistettu ja dokumentoitu ne laitteet, ohjelmistot ja tietovarannot sekä toiminnat, jotka minimissään tarvitaan toiminnon toiminnan ylläpitämiseksi.</t>
  </si>
  <si>
    <t>Jatkuvuussuunnitelmat testataan arvioimalla ja/tai harjoittelemalla aika ajoin ja määriteltyjen tilanteiden kuten järjestelmämuutosten tai ulkoisten tapahtumien yhteydessä.</t>
  </si>
  <si>
    <t>Jatkuvuussuunnitelmien testauksesta tai tositilanteista saatuja havaintoja verrataan asetettuihin toipumistavoitteisiin ja suunnitelmia kehitetään näiden havaintojen perusteella.</t>
  </si>
  <si>
    <t>RESPONSE-osion toimintaa varten on määritetty dokumentoidut toimintatavat, joita noudatetaan ja päivitetään säännöllisesti.</t>
  </si>
  <si>
    <t>RESPONSE-osion toimintaa varten on tarjolla riittävät resurssit (henkilöstö, rahoitus ja työkalut).</t>
  </si>
  <si>
    <t>RESPONSE-osion toimintaa suorittavilla työntekijöillä on riittävät tiedot ja taidot tehtäviensä suorittamiseen.</t>
  </si>
  <si>
    <t>RESPONSE-osion toiminnan vaikuttavuutta arvioidaan ja seurataan.</t>
  </si>
  <si>
    <t>Valintakriteereiden osana on huomioitu asianmukaisesti toimet väärennettyjä tai vaarantuneita ohjelmistoja, laitteita tai palveluita vastaan.</t>
  </si>
  <si>
    <t>Hankittavien laitteiden, ohjelmistojen ja tietovarantojen hyväksyntätestaukseen kuuluu kyberturvallisuusvaatimusten testaus.</t>
  </si>
  <si>
    <t>Kyberturvallisuuteen liittyvät vastuut on dokumentoitu.</t>
  </si>
  <si>
    <t>Kyberturvallisuuteen liittyvät vastuut ja työtehtävien vaatimukset tarkastetaan ja päivitetään aika ajoin ja määriteltyjen tilanteiden kuten järjestelmämuutosten yhteydessä tai organisaatiorakenteen muuttuessa.</t>
  </si>
  <si>
    <t>Kyberturvallisuuskoulutus on edellytyksenä käyttö- tai pääsyoikeuksien myöntämiselle toiminnon kannalta tärkeisiin laitteisiin, ohjelmistoihin ja tietovarantoihin.</t>
  </si>
  <si>
    <t>WORKFORCE-osion toimintaa varten on määritetty dokumentoidut toimintatavat, joita noudatetaan ja päivitetään säännöllisesti.</t>
  </si>
  <si>
    <t>WORKFORCE-osion toimintaa varten on tarjolla riittävät resurssit (henkilöstö, rahoitus ja työkalut).</t>
  </si>
  <si>
    <t>WORKFORCE-osion toimintaa suorittavilla työntekijöillä on riittävät tiedot ja taidot tehtäviensä suorittamiseen.</t>
  </si>
  <si>
    <t>WORKFORCE-osion toiminnan suorittamiseen tarvittavat vastuut, tilivelvollisuudet ja valtuutukset on jalkautettu soveltuville työntekijöille.</t>
  </si>
  <si>
    <t>WORKFORCE-osion toiminnan vaikuttavuutta arvioidaan ja seurataan.</t>
  </si>
  <si>
    <t>Kyberarkkitehtuuri määrittää kyberturvallisuusvaatimukset toiminnon kannalta tärkeille laitteille, ohjelmistoille ja tietovarannoille.</t>
  </si>
  <si>
    <t>Kyberturvallisuuden suojausmekanismit on valittu ja toteutettu siten, että kyberturvallisuusvaatimukset toteutuvat.</t>
  </si>
  <si>
    <t>Organisaation järjestelmien ja verkkojen vaatimustenmukaisuutta kyberarkkitehtuuriin nähden arvioidaan aika ajoin ja määriteltyjen tilanteiden kuten järjestelmämuutosten tai ulkoisten tapahtumien yhteydessä.</t>
  </si>
  <si>
    <t>Verkkojen suojauksessa huomioidaan pienimmän valtuuden ja pienimmän toiminnallisuuden periaatteet.</t>
  </si>
  <si>
    <t>Kaikki laitteet, ohjelmistot ja tietovarannot on segmentoitu turvallisuusvyöhykkeisiin perustuen niille asetettuihin kybervaatimuksiin.</t>
  </si>
  <si>
    <t>Kyberarkkitehtuuri mahdollistaa saastuneiden laitteiden, ohjelmistojen ja tietovarantojen erottamisen muista.</t>
  </si>
  <si>
    <t>Pienimmän käyttöoikeuden periaate on pantu täytäntöön (esimerkiksi rajoittamalla hallinta- tai ylläpitotunnusten oikeuksia).</t>
  </si>
  <si>
    <t>Pienimmän toiminnallisuuden periaate on pantu täytäntöön (esim. rajoittamalla käytettäviä palveluita, ohjelmia, portteja tai liitettäviä laitteita).</t>
  </si>
  <si>
    <t>Tietoturvaohjelmistot vaaditaan soveltuvin osin osana laitteiden konfiguraatiota (esimerkiksi päätelaitteen turva- ja havainnointiratkaisut tai päätelaitekohtaiset palomuuriratkaisut).</t>
  </si>
  <si>
    <t>Siirrettäviä ja irrotettavia muistilaitteita valvotaan (esimerkiksi rajoittamalla USB-laitteiden tai ulkoisten levyjen käyttöä).</t>
  </si>
  <si>
    <t>Kaikki sisäisesti kehitettävät ohjelmistot ja sovellukset kehitetään käyttäen turvallisen sovelluskehityksen periaatteita.</t>
  </si>
  <si>
    <t>Kaikkien ohjelmisto- ja sovellushankintojen valinnassa huomioidaan noudattaako toimittaja turvallisen sovelluskehityksen periaatteita.</t>
  </si>
  <si>
    <t>Arkkitehtuurikatselmointiprosessissa arvioidaan uusien ja päivitettyjen ohjelmistojen ja sovellusten turvallisuutta ennen niiden vientiä tuotantoon.</t>
  </si>
  <si>
    <t>Ohjelmistojen ja laiteohjelmistojen (firmware) aitous varmistetaan ennen käyttöönottoa.</t>
  </si>
  <si>
    <t>Avaintenhallintainfrastruktuuri (eli avainten luonti, säilytys, tuhoaminen, päivittäminen ja kumoaminen) on käytössä salausmenetelmien tukemiseksi.</t>
  </si>
  <si>
    <t>Käytössä on suojausmekanismeja rajoittamaan tiedon varastamisen mahdollisuutta (esimerkiksi tiedon hävittämistä estävät työkalut).</t>
  </si>
  <si>
    <t>Kyberarkkitehtuuriin kuuluu suojausmekanismeja (esimerkiksi laitteiden kovalevyjen salaus) tiedolle, joka on tallennettu laitteille, jotka saatetaan hukata tai varastaa.</t>
  </si>
  <si>
    <t>Kyberarkkitehtuuri kattaa suojausmenetelmät sovellusten, laiteohjelmistojen (firmware) ja tiedon luvattomien muutosten varalle.</t>
  </si>
  <si>
    <t>ARCHITECTURE-osion toimintaa varten on määritetty dokumentoidut toimintatavat, joita noudatetaan ja päivitetään säännöllisesti.</t>
  </si>
  <si>
    <t>ARCHITECTURE-osion toimintaa varten on tarjolla riittävät resurssit (henkilöstö, rahoitus ja työkalut).</t>
  </si>
  <si>
    <t>ARCHITECTURE-osion toimintaa suorittavilla työntekijöillä on riittävät tiedot ja taidot tehtäviensä suorittamiseen.</t>
  </si>
  <si>
    <t>ARCHITECTURE-osion toiminnan suorittamiseen tarvittavat vastuut, tilivelvollisuudet ja valtuutukset on jalkautettu soveltuville työntekijöille.</t>
  </si>
  <si>
    <t>ARCHITECTURE-osion toiminnan vaikuttavuutta arvioidaan ja seurataan.</t>
  </si>
  <si>
    <t>Organisaation ylin johto tukee kyberturvallisuuspolitiikkojen ja -ohjeiden kehittämistä, ylläpitoa ja täytäntöönpanoa.</t>
  </si>
  <si>
    <t>PROGRAM-osion toimintaa varten on määritetty dokumentoidut toimintatavat, joita noudatetaan ja päivitetään säännöllisesti.</t>
  </si>
  <si>
    <t>PROGRAM-osion toimintaa varten on tarjolla riittävät resurssit (henkilöstö, rahoitus ja työkalut).</t>
  </si>
  <si>
    <t>PROGRAM-osion toimintaa suorittavilla työntekijöillä on riittävät tiedot ja taidot tehtäviensä suorittamiseen.</t>
  </si>
  <si>
    <t>PROGRAM-osion toiminnan suorittamiseen tarvittavat vastuut, tilivelvollisuudet ja valtuutukset on jalkautettu soveltuville työntekijöille.</t>
  </si>
  <si>
    <t>PROGRAM-osion toiminnan vaikuttavuutta arvioidaan ja seurataan.</t>
  </si>
  <si>
    <t>KYBERMITTARI-35</t>
  </si>
  <si>
    <t>KYBERMITTARI-36</t>
  </si>
  <si>
    <t>Hämäkkiraportti (R4)</t>
  </si>
  <si>
    <t>Spider report (R4)</t>
  </si>
  <si>
    <t>Management activities report (R5)</t>
  </si>
  <si>
    <t>Yleiset hallintatoimet -raportti (R5)</t>
  </si>
  <si>
    <t>Kehityskohde</t>
  </si>
  <si>
    <t>Sisäinen viittaus</t>
  </si>
  <si>
    <t>Ulkoinen viittaus</t>
  </si>
  <si>
    <t>Prosessit</t>
  </si>
  <si>
    <t>Järjestelmät</t>
  </si>
  <si>
    <t>Vaikutus muihin organisaatioihin</t>
  </si>
  <si>
    <t>Toimittajat</t>
  </si>
  <si>
    <t>Sisäiset riippuvuudet</t>
  </si>
  <si>
    <t>KM100</t>
  </si>
  <si>
    <t>KM101</t>
  </si>
  <si>
    <t>KM102</t>
  </si>
  <si>
    <t>KM103</t>
  </si>
  <si>
    <t>KM104</t>
  </si>
  <si>
    <t>KM105</t>
  </si>
  <si>
    <t>KM110</t>
  </si>
  <si>
    <t>KM111</t>
  </si>
  <si>
    <t>KM112</t>
  </si>
  <si>
    <t>KM113</t>
  </si>
  <si>
    <t>KM114</t>
  </si>
  <si>
    <t>KM115</t>
  </si>
  <si>
    <t>KM116</t>
  </si>
  <si>
    <t>Processes</t>
  </si>
  <si>
    <t>Systems</t>
  </si>
  <si>
    <t>Impact on other organisations</t>
  </si>
  <si>
    <t>Suppliers</t>
  </si>
  <si>
    <t>Internal dependencies</t>
  </si>
  <si>
    <t>Date</t>
  </si>
  <si>
    <t>Participants</t>
  </si>
  <si>
    <t>Comments</t>
  </si>
  <si>
    <t>Internal reference</t>
  </si>
  <si>
    <t>External reference</t>
  </si>
  <si>
    <t>Development area</t>
  </si>
  <si>
    <t>PREVIOUS ASSESSMENT</t>
  </si>
  <si>
    <t>-</t>
  </si>
  <si>
    <t>Int_reference</t>
  </si>
  <si>
    <t>Ext_reference</t>
  </si>
  <si>
    <t>Development</t>
  </si>
  <si>
    <t>The purpose of network segmentation is to reduce the attack surface. Segmentation can be implemented on physical and/or logical layers. In an optimal situation, there is a well-defined reason for placing each device into the given segment.</t>
  </si>
  <si>
    <t xml:space="preserve">Sufficient controls are implemented for IT and OT assets, taking into account their criticality. Access to assets is limited and only the necessary functions are activated. Standard configuration is applied to each given asset group. Monitoring or security applications are used to improve the security, when feasible. </t>
  </si>
  <si>
    <t>Application or software security has a central role in cybersecurity architecture in protecting users and information. Applications must be designed to be resilient and withstand abnormal situations and intentional misuse attempts. It is important to assess security and resilience aspects also when using software from third parties.</t>
  </si>
  <si>
    <t>Cybersecurity architecture protects the information assets. To protect the information, it must first be identified and classified. The protection controls and methods, such as encryption and key management, must be implemented and used systematically.</t>
  </si>
  <si>
    <t>The identified risks are analyzed to understand their potential impact to the organization, to categorize and prioritize them, and to select the appropriate risk treatment strategies and methods (such as mitigate, accept, avoid, or transfer). Risk analysis can be done in varying level of detail, depending on the type of risk and the quality and quantity of information available, but the used method should be consistent across the organization.</t>
  </si>
  <si>
    <t>The implementation of the selected risk responses should be done in a systematic manner, following the prioritization done in the risk analysis. After the implementation, the result should be assessed to ensure that the response has been sufficient and that the risk has been reduced to acceptable level. As the circumstances may change over time, the risk responses may not be adequate in a new situation. Therefore the risk responses should be reviewed periodically for continued relevance and adequacy.</t>
  </si>
  <si>
    <t>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t>
  </si>
  <si>
    <t>Henkilöstön johtaminen ja kehittäminen (WORKFORCE)</t>
  </si>
  <si>
    <t>Identiteetin- ja pääsynhallinta (ACCESS)</t>
  </si>
  <si>
    <t>Kriittisten palveluiden suojaaminen (CRITICAL)</t>
  </si>
  <si>
    <t>Riskienhallinta (RISK)</t>
  </si>
  <si>
    <t>Tilannekuva (SITUATION)</t>
  </si>
  <si>
    <t>Uhkien ja haavoittuvuuksien hallinta (THREAT)</t>
  </si>
  <si>
    <t>Kyberturvallisuuden hallinta (PROGRAM)</t>
  </si>
  <si>
    <t>Uhkatietoa käsitellään noudattaen turvallisia ja mahdollisimman reaaliaikaisia menetelmiä, joilla varmistetaan uhkien nopea analysointi ja nopea puuttuminen.</t>
  </si>
  <si>
    <t>Kyberturvallisuusstrategia ja -prioriteetit on dokumentoitu. Strategia ja prioriteetit ovat linjassa organisaation yleisten strategisten tavoitteiden ja kriittiseen infrastruktuuriin kohdistuvien riskien kanssa.</t>
  </si>
  <si>
    <t>Kyberturvallisuusstrategia nimeää ne standardit ja ohjeet, joita tulee noudattaa.</t>
  </si>
  <si>
    <t>Kyberturvallisuuden hallinta perustuu kyberturvallisuusstrategiaan.</t>
  </si>
  <si>
    <t>Organisaation ylimmän johdon tuki kyberturvallisuuden hallinnalle  on näkyvää ja aktiivista.</t>
  </si>
  <si>
    <t>Vastuu kyberturvallisuuden hallinnasta on osoitettu organisaatiossa taholle, jolla on riittävät toimivaltuudet.</t>
  </si>
  <si>
    <t>Kyberturvallisuuden hallinnan sidosryhmät on tunnistettu ja osallistettu.</t>
  </si>
  <si>
    <t>Kyberturvallisuuden hallinnan toiminta tarkastetaan aika ajoin, jotta varmistetaan että toimet ovat linjassa kyberturvallisuusstrategian kanssa.</t>
  </si>
  <si>
    <t>Riippumaton taho tarkastaa organisaation kyberturvallisuuteen liittyvät toiminnat aika ajoin ja määriteltyjen tilanteiden kuten prosessimuutosten yhteydessä, jotta varmistutaan että toiminta on kyberturvallisuuspolitiikkojen ja -ohjeiden mukaista.</t>
  </si>
  <si>
    <t>Varaosia on saatavilla niitä tarvitseviin IT-laitteisiin (ja mahdollisiin OT-laitteisiin).</t>
  </si>
  <si>
    <t>Organisaation sidosryhmät soveltuvista operatiivisen toiminnan ja liiketoiminnan yksiköistä osallistuvat korkeamman prioriteetin kyberriskien analysointiin.</t>
  </si>
  <si>
    <t>Yritysjohto tarkastaa riskeihin reagoimisen keinot (kuten riskin pienentäminen, hyväksyminen, välttäminen tai siirtäminen) aika ajoin varmistuakseen niiden soveltuvuudesta.</t>
  </si>
  <si>
    <t>Toiminnon kyberturvallisuuden tilannekuvan viestimiseksi on määritetty menetelmät, joita päivitetään säännöllisesti.</t>
  </si>
  <si>
    <t>Kyberarkkitehtuuri on määritetty, dokumentoitu ja sitä ylläpidetään. Arkkitehtuuri kattaa organisaation IT/OT järjestelmät ja verkot ja se on linjassa järjestelmien, laitteiden, ohjelmistojen ja tietovarantojen kategorisoinnin ja priorisoinnin kanssa.</t>
  </si>
  <si>
    <t>Kuvaus arvioitavasta toiminnosta</t>
  </si>
  <si>
    <t>Toiminnon yhteiskunnallinen vaikuttavuus</t>
  </si>
  <si>
    <t>2 - Partially implemented</t>
  </si>
  <si>
    <t>3 - Mostly implemented</t>
  </si>
  <si>
    <t>4 - Fully implemented</t>
  </si>
  <si>
    <t>(FIN) Vastaus</t>
  </si>
  <si>
    <t>(FIN) Käytäntö</t>
  </si>
  <si>
    <t>(FIN) Kommentit</t>
  </si>
  <si>
    <t>(FIN) Sisäinen viittaus</t>
  </si>
  <si>
    <t>(FIN) Ulkoinen viittaus</t>
  </si>
  <si>
    <t>(FIN) Kehityskohde</t>
  </si>
  <si>
    <t>(ENG) Domain</t>
  </si>
  <si>
    <t>(ENG) Answer</t>
  </si>
  <si>
    <t>Kolmannet
osapuolet</t>
  </si>
  <si>
    <t>Tilanne
kuva</t>
  </si>
  <si>
    <t>Uhkat ja
haavoittuvuudet</t>
  </si>
  <si>
    <t>Omaisuuden
hallinta</t>
  </si>
  <si>
    <t>Tapahtumat
ja häiriöt</t>
  </si>
  <si>
    <t>Kyberturv.
hallinta</t>
  </si>
  <si>
    <t>Henkilöstön
hallinta</t>
  </si>
  <si>
    <t>Laitteiden yhteyksiä verkkoon hallitaan siten, että vain luvalliset laitteet voivat muodostaa yhteyden (esimerkiksi laitetason pääsynhallinta (NAC)).</t>
  </si>
  <si>
    <t>PR</t>
  </si>
  <si>
    <t>DE</t>
  </si>
  <si>
    <t>RS</t>
  </si>
  <si>
    <t>RC</t>
  </si>
  <si>
    <t>Kyberturvallisuuden nykytila</t>
  </si>
  <si>
    <t>Identify</t>
  </si>
  <si>
    <t>Protect</t>
  </si>
  <si>
    <t>Detect</t>
  </si>
  <si>
    <t>Respond</t>
  </si>
  <si>
    <t>Recover</t>
  </si>
  <si>
    <t>Viiteryhmä</t>
  </si>
  <si>
    <t>Kybermittariv2</t>
  </si>
  <si>
    <t>NISTv1.1</t>
  </si>
  <si>
    <t>PR.AC-1</t>
  </si>
  <si>
    <t>PR.AC-6</t>
  </si>
  <si>
    <t>PR.AC-7</t>
  </si>
  <si>
    <t>PR.AC-3</t>
  </si>
  <si>
    <t>PR.PT-2</t>
  </si>
  <si>
    <t>PR.PT-3</t>
  </si>
  <si>
    <t>PR.MA-2</t>
  </si>
  <si>
    <t>PR.AC-4</t>
  </si>
  <si>
    <t>DE.CM-3</t>
  </si>
  <si>
    <t>DE.CM-6</t>
  </si>
  <si>
    <t>DE.CM-7</t>
  </si>
  <si>
    <t>PR.AC-2</t>
  </si>
  <si>
    <t>DE.CM-2</t>
  </si>
  <si>
    <t>PR.PT-1</t>
  </si>
  <si>
    <t>ID.AM-6</t>
  </si>
  <si>
    <t>ID.GV-2</t>
  </si>
  <si>
    <t>PR.IP-8</t>
  </si>
  <si>
    <t>PR.AC-5</t>
  </si>
  <si>
    <t>PR.PT-4</t>
  </si>
  <si>
    <t>PR.DS-4</t>
  </si>
  <si>
    <t>PR.DS-5</t>
  </si>
  <si>
    <t>PR.PT-5</t>
  </si>
  <si>
    <t>DE.CM-1</t>
  </si>
  <si>
    <t>PR.DS-6</t>
  </si>
  <si>
    <t>PR.DS-8</t>
  </si>
  <si>
    <t>PR.DS-3</t>
  </si>
  <si>
    <t>DE.CM-4</t>
  </si>
  <si>
    <t>PR.DS-7</t>
  </si>
  <si>
    <t>ID.SC-2</t>
  </si>
  <si>
    <t>PR.IP-3</t>
  </si>
  <si>
    <t>DE.CM-5</t>
  </si>
  <si>
    <t>PR.DS-1</t>
  </si>
  <si>
    <t>PR.DS-2</t>
  </si>
  <si>
    <t>ID.AM-1</t>
  </si>
  <si>
    <t>ID.AM-2</t>
  </si>
  <si>
    <t>ID.AM-5</t>
  </si>
  <si>
    <t>ID.BE-4</t>
  </si>
  <si>
    <t>ID.RA-5</t>
  </si>
  <si>
    <t>PR.IP-6</t>
  </si>
  <si>
    <t>ID.AM-3</t>
  </si>
  <si>
    <t>PR.IP-1</t>
  </si>
  <si>
    <t>PR.MA-1</t>
  </si>
  <si>
    <t>PR.IP-2</t>
  </si>
  <si>
    <t>PR.IP-5</t>
  </si>
  <si>
    <t>ID.BE-2</t>
  </si>
  <si>
    <t>ID.AM-4</t>
  </si>
  <si>
    <t>ID.BE-1</t>
  </si>
  <si>
    <t>ID.GV-1</t>
  </si>
  <si>
    <t>ID.SC-1</t>
  </si>
  <si>
    <t>ID.BE-3</t>
  </si>
  <si>
    <t>PR.AT-4</t>
  </si>
  <si>
    <t>ID.GV-4</t>
  </si>
  <si>
    <t>ID.RM-1</t>
  </si>
  <si>
    <t>ID.BE-5</t>
  </si>
  <si>
    <t>PR.IP-9</t>
  </si>
  <si>
    <t>RS.RP-1</t>
  </si>
  <si>
    <t>RS.CO-1</t>
  </si>
  <si>
    <t>ID.SC-5</t>
  </si>
  <si>
    <t>RS.CO-4</t>
  </si>
  <si>
    <t>RS.CO-2</t>
  </si>
  <si>
    <t>RS.CO-3</t>
  </si>
  <si>
    <t>ID.GV-3</t>
  </si>
  <si>
    <t>DE.AE-3</t>
  </si>
  <si>
    <t>DE.DP-1</t>
  </si>
  <si>
    <t>DE.DP-4</t>
  </si>
  <si>
    <t>DE.DP-2</t>
  </si>
  <si>
    <t>RS.AN-1</t>
  </si>
  <si>
    <t>DE.AE-2</t>
  </si>
  <si>
    <t>DE.DP-5</t>
  </si>
  <si>
    <t>DE.AE-5</t>
  </si>
  <si>
    <t>RS.AN-4</t>
  </si>
  <si>
    <t>DE.AE-4</t>
  </si>
  <si>
    <t>RS.AN-2</t>
  </si>
  <si>
    <t>DE.DP-3</t>
  </si>
  <si>
    <t>RC.CO-3</t>
  </si>
  <si>
    <t>RC.RP-1</t>
  </si>
  <si>
    <t>RS.MI-1</t>
  </si>
  <si>
    <t>RS.MI-2</t>
  </si>
  <si>
    <t>RC.CO-2</t>
  </si>
  <si>
    <t>PR.IP-10</t>
  </si>
  <si>
    <t>RC.IM-1</t>
  </si>
  <si>
    <t>RC.IM-2</t>
  </si>
  <si>
    <t>RS.IM-1</t>
  </si>
  <si>
    <t>RS.IM-2</t>
  </si>
  <si>
    <t>RS.AN-3</t>
  </si>
  <si>
    <t>PR.IP-4</t>
  </si>
  <si>
    <t>RS.MI-3</t>
  </si>
  <si>
    <t>ID.RA-6</t>
  </si>
  <si>
    <t>DE.CM-8</t>
  </si>
  <si>
    <t>ID.RM-2</t>
  </si>
  <si>
    <t>DE.AE-1</t>
  </si>
  <si>
    <t>RS.CO-5</t>
  </si>
  <si>
    <t>ID.SC-3</t>
  </si>
  <si>
    <t>ID.SC-4</t>
  </si>
  <si>
    <t>ID.RA-1</t>
  </si>
  <si>
    <t>ID.RA-2</t>
  </si>
  <si>
    <t>RS.AN-5</t>
  </si>
  <si>
    <t>ID.RA-3</t>
  </si>
  <si>
    <t>ID.RA-4</t>
  </si>
  <si>
    <t>PR.IP-12</t>
  </si>
  <si>
    <t>PR.AT-2</t>
  </si>
  <si>
    <t>PR.AT-3</t>
  </si>
  <si>
    <t>PR.AT-5</t>
  </si>
  <si>
    <t>PR.IP-11</t>
  </si>
  <si>
    <t>PR.AT-1</t>
  </si>
  <si>
    <t>Result</t>
  </si>
  <si>
    <t>MGMT-ID</t>
  </si>
  <si>
    <t>MGMT-PR</t>
  </si>
  <si>
    <t>MGMT-DE</t>
  </si>
  <si>
    <t>MGMT-RS</t>
  </si>
  <si>
    <t>MGMT-RC</t>
  </si>
  <si>
    <t>Havainnointi</t>
  </si>
  <si>
    <t>MGMT-DE-0</t>
  </si>
  <si>
    <t>MGMT-DE-1</t>
  </si>
  <si>
    <t>MGMT-DE-2</t>
  </si>
  <si>
    <t>MGMT-DE-3</t>
  </si>
  <si>
    <t>Tunnistaminen</t>
  </si>
  <si>
    <t>MGMT-ID-0</t>
  </si>
  <si>
    <t>MGMT-ID-1</t>
  </si>
  <si>
    <t>Organization has a basic capability to identify and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</si>
  <si>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Organisaatiolla on peruskyvykkyys tunnistaa ja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</si>
  <si>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MGMT-ID-2</t>
  </si>
  <si>
    <t>Organization has a good capability to identify and manage cyber security risks to systems, people, assets, data and critical services, but some weak areas exist. This typically means that some unmitigated cyber risks remain that weaken the overall resiliency of the organization.</t>
  </si>
  <si>
    <t>Organisaatiolla on hyvä kyvykkyys tunnistaa ja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</si>
  <si>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MGMT-ID-3</t>
  </si>
  <si>
    <t>Suojautuminen</t>
  </si>
  <si>
    <t>MGMT-PR-0</t>
  </si>
  <si>
    <t>Organization has a very limited capability to protect its critical services from cyber security threats and incidents. This typically means that the organization will have a large number of incidents and/or their impact is significantly higher than necessary, leading to unnecessarily high brand damage, costs and internal and external impact. This is emphasised even further if the detection capability is low.</t>
  </si>
  <si>
    <t>MGMT-PR-1</t>
  </si>
  <si>
    <t>Organization has a basic capability to protect its critical services from cyber security threats and incidents, but its coverage is not systematic, having several weak control areas. This typically means that the protection activities may not be targeted and scaled based on the criticality of service or information, leading on one hand to wasteful allocation of resources and money, and on the other hand to not protecting all critical services.</t>
  </si>
  <si>
    <t>MGMT-PR-2</t>
  </si>
  <si>
    <t>Organization has a good capability to protect its critical services from cyber security threats and incidents, but it still has some weak control areas. This typically means that while all critical services and information may be covered, the implementation leaves grey areas or gaps in the protection, leading to unnecessarily high cost and number of incidents.</t>
  </si>
  <si>
    <t>MGMT-PR-3</t>
  </si>
  <si>
    <t xml:space="preserve">Organization has an excellent capability to protect its critical services from the cyber security threats and incidents, covering all major aspects of the business. This typically means that there are significantly less incidents and their internal and external impact is smaller, leading to lower costs and impact on brand damage. </t>
  </si>
  <si>
    <t>Palautuminen</t>
  </si>
  <si>
    <t>MGMT-RC-0</t>
  </si>
  <si>
    <t>MGMT-RC-1</t>
  </si>
  <si>
    <t>MGMT-RC-2</t>
  </si>
  <si>
    <t>MGMT-RC-3</t>
  </si>
  <si>
    <t>MGMT-RS-0</t>
  </si>
  <si>
    <t>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t>
  </si>
  <si>
    <t>MGMT-RS-1</t>
  </si>
  <si>
    <t>Organisaatiolla on peruskyvykkyys aloittaa oikea-aikaiset torjuntatoimenpiteet kyberhyökkäyksiin vastaamiseksi, mutta prosessi ei välttämättä ole hyvin koordinoitu ja harjoiteltu. Tyypillisesti tämä tarkoittaa, että vaikka hyökkäys on tunnistettu ajoissa on edelleen todennäköistä, että torjuntatoimenpiteet eivät estä tai rajoita hyökkäystä ja sen aiheuttamia vahinkoja.</t>
  </si>
  <si>
    <t>MGMT-RS-2</t>
  </si>
  <si>
    <t>Organisaatiolla on hyvä kyvykkyys aloittaa oikea-aikaiset ja koordinoidut torjuntatoimenpiteet kyberhyökkäyksiin vastaamiseksi. Tyypillisesti tämä tarkoittaa, että jos hyökkäys on tunnistettu ajoissa on mahdollista, että hyökkäystä ja sen aiheuttamia vahinkoja pystytään rajoittamaan tiettyyn pisteeseen asti.</t>
  </si>
  <si>
    <t>MGMT-RS-3</t>
  </si>
  <si>
    <t>Organisaatiolla on erinomainen kyvykkyys aloittaa oikea-aikaiset ja koordinoidut torjuntatoimenpiteet kyberhyökkäyksiin vastaamiseksi. Tyypillisesti tämä tarkoittaa, että jos hyökkäys on tunnistettu ajoissa on todennäköistä, että hyökkäys ja sen aiheuttamat vahingot pystytään rajoittamaan tai jopa estämään.</t>
  </si>
  <si>
    <t>NIST Cybersecurity Framework Core</t>
  </si>
  <si>
    <t>Description</t>
  </si>
  <si>
    <t>Subcategory</t>
  </si>
  <si>
    <t>ID.AM</t>
  </si>
  <si>
    <t xml:space="preserve">Asset Management </t>
  </si>
  <si>
    <t>The data, personnel, devices, systems, and facilities that enable the organization to achieve business purposes are identified and managed consistent with their relative importance to organizational objectives and the organization’s risk strategy.</t>
  </si>
  <si>
    <t>Physical devices and systems within the organization are inventoried</t>
  </si>
  <si>
    <t/>
  </si>
  <si>
    <t>Software platforms and applications within the organization are inventoried</t>
  </si>
  <si>
    <t>Organizational communication and data flows are mapped</t>
  </si>
  <si>
    <t>External information systems are catalogued</t>
  </si>
  <si>
    <t xml:space="preserve">Resources (e.g., hardware, devices, data, time, personnel, and software) are prioritized based on their classification, criticality, and business value </t>
  </si>
  <si>
    <t>Cybersecurity roles and responsibilities for the entire workforce and third-party stakeholders (e.g., suppliers, customers, partners) are established</t>
  </si>
  <si>
    <t>ID.BE</t>
  </si>
  <si>
    <t xml:space="preserve">Business Environment </t>
  </si>
  <si>
    <t>The organization’s mission, objectives, stakeholders, and activities are understood and prioritized; this information is used to inform cybersecurity roles, responsibilities, and risk management decisions.</t>
  </si>
  <si>
    <t>The organization’s role in the supply chain is identified and communicated</t>
  </si>
  <si>
    <t>The organization’s place in critical infrastructure and its industry sector is identified and communicated</t>
  </si>
  <si>
    <t>Priorities for organizational mission, objectives, and activities are established and communicated</t>
  </si>
  <si>
    <t>Dependencies and critical functions for delivery of critical services are established</t>
  </si>
  <si>
    <t>Resilience requirements to support delivery of critical services are established for all operating states (e.g. under duress/attack, during recovery, normal operations)</t>
  </si>
  <si>
    <t>ID.GV</t>
  </si>
  <si>
    <t xml:space="preserve">Governance </t>
  </si>
  <si>
    <t>The policies, procedures, and processes to manage and monitor the organization’s regulatory, legal, risk, environmental, and operational requirements are understood and inform the management of cybersecurity risk.</t>
  </si>
  <si>
    <t>Organizational cybersecurity policy is established and communicated</t>
  </si>
  <si>
    <t>Cybersecurity roles and responsibilities are coordinated and aligned with internal roles and external partners</t>
  </si>
  <si>
    <t>Legal and regulatory requirements regarding cybersecurity, including privacy and civil liberties obligations, are understood and managed</t>
  </si>
  <si>
    <t>Governance and risk management processes address cybersecurity risks</t>
  </si>
  <si>
    <t>ID.RA</t>
  </si>
  <si>
    <t xml:space="preserve">Risk Assessment </t>
  </si>
  <si>
    <t>The organization understands the cybersecurity risk to organizational operations (including mission, functions, image, or reputation), organizational assets, and individuals.</t>
  </si>
  <si>
    <t>Asset vulnerabilities are identified and documented</t>
  </si>
  <si>
    <t>Cyber threat intelligence is received from information sharing forums and sources</t>
  </si>
  <si>
    <t>Threats, both internal and external, are identified and documented</t>
  </si>
  <si>
    <t>Potential business impacts and likelihoods are identified</t>
  </si>
  <si>
    <t>Threats, vulnerabilities, likelihoods, and impacts are used to determine risk</t>
  </si>
  <si>
    <t>Risk responses are identified and prioritized</t>
  </si>
  <si>
    <t>ID.RM</t>
  </si>
  <si>
    <t xml:space="preserve">Risk Management Strategy </t>
  </si>
  <si>
    <t>The organization’s priorities, constraints, risk tolerances, and assumptions are established and used to support operational risk decisions.</t>
  </si>
  <si>
    <t>Risk management processes are established, managed, and agreed to by organizational stakeholders</t>
  </si>
  <si>
    <t>Organizational risk tolerance is determined and clearly expressed</t>
  </si>
  <si>
    <t>ID.RM-3</t>
  </si>
  <si>
    <t>The organization’s determination of risk tolerance is informed by its role in critical infrastructure and sector specific risk analysis</t>
  </si>
  <si>
    <t>ID.SC</t>
  </si>
  <si>
    <t xml:space="preserve">Supply Chain Risk Management </t>
  </si>
  <si>
    <t>The organization’s priorities, constraints, risk tolerances, and assumptions are established and used to support risk decisions associated with managing supply chain risk. The organization has established and implemented the processes to identify, assess and manage supply chain risks.</t>
  </si>
  <si>
    <t>Cyber supply chain risk management processes are identified, established, assessed, managed, and agreed to by organizational stakeholders</t>
  </si>
  <si>
    <t xml:space="preserve">Suppliers and third party partners of information systems, components, and services are identified, prioritized, and assessed using a cyber supply chain risk assessment process </t>
  </si>
  <si>
    <t>Contracts with suppliers and third-party partners are used to implement appropriate measures designed to meet the objectives of an organization’s cybersecurity program and Cyber Supply Chain Risk Management Plan.</t>
  </si>
  <si>
    <t>Suppliers and third-party partners are routinely assessed using audits, test results, or other forms of evaluations to confirm they are meeting their contractual obligations.</t>
  </si>
  <si>
    <t>Response and recovery planning and testing are conducted with suppliers and third-party providers</t>
  </si>
  <si>
    <t>PR.AC</t>
  </si>
  <si>
    <t xml:space="preserve">Identity Management, Authentication and Access Control </t>
  </si>
  <si>
    <t>Access to physical and logical assets and associated facilities is limited to authorized users, processes, and devices, and is managed consistent with the assessed risk of unauthorized access to authorized activities and transactions.</t>
  </si>
  <si>
    <t>Identities and credentials are issued, managed, verified, revoked, and audited for authorized devices, users and processes</t>
  </si>
  <si>
    <t>Physical access to assets is managed and protected</t>
  </si>
  <si>
    <t>Remote access is managed</t>
  </si>
  <si>
    <t>Access permissions and authorizations are managed, incorporating the principles of least privilege and separation of duties</t>
  </si>
  <si>
    <t>Network integrity is protected (e.g., network segregation, network segmentation)</t>
  </si>
  <si>
    <t>Identities are proofed and bound to credentials and asserted in interactions</t>
  </si>
  <si>
    <t>Users, devices, and other assets are authenticated (e.g., single-factor, multi-factor) commensurate with the risk of the transaction (e.g., individuals’ security and privacy risks and other organizational risks)</t>
  </si>
  <si>
    <t>PR.AT</t>
  </si>
  <si>
    <t xml:space="preserve">Awareness and Training </t>
  </si>
  <si>
    <t>The organization’s personnel and partners are provided cybersecurity awareness education and are trained to perform their cybersecurity-related duties and responsibilities consistent with related policies, procedures, and agreements.</t>
  </si>
  <si>
    <t xml:space="preserve">All users are informed and trained </t>
  </si>
  <si>
    <t xml:space="preserve">Privileged users understand their roles and responsibilities </t>
  </si>
  <si>
    <t xml:space="preserve">Third-party stakeholders (e.g., suppliers, customers, partners) understand their roles and responsibilities </t>
  </si>
  <si>
    <t xml:space="preserve">Senior executives understand their roles and responsibilities </t>
  </si>
  <si>
    <t xml:space="preserve">Physical and cybersecurity personnel understand their roles and responsibilities </t>
  </si>
  <si>
    <t>PR.DS</t>
  </si>
  <si>
    <t xml:space="preserve">Data Security </t>
  </si>
  <si>
    <t>Information and records (data) are managed consistent with the organization’s risk strategy to protect the confidentiality, integrity, and availability of information.</t>
  </si>
  <si>
    <t>Data-at-rest is protected</t>
  </si>
  <si>
    <t>Data-in-transit is protected</t>
  </si>
  <si>
    <t>Assets are formally managed throughout removal, transfers, and disposition</t>
  </si>
  <si>
    <t>Adequate capacity to ensure availability is maintained</t>
  </si>
  <si>
    <t>Protections against data leaks are implemented</t>
  </si>
  <si>
    <t>Integrity checking mechanisms are used to verify software, firmware, and information integrity</t>
  </si>
  <si>
    <t>The development and testing environment(s) are separate from the production environment</t>
  </si>
  <si>
    <t>Integrity checking mechanisms are used to verify hardware integrity</t>
  </si>
  <si>
    <t>PR.IP</t>
  </si>
  <si>
    <t xml:space="preserve">Information Protection Processes and Procedures </t>
  </si>
  <si>
    <t>Security policies (that address purpose, scope, roles, responsibilities, management commitment, and coordination among organizational entities), processes, and procedures are maintained and used to manage protection of information systems and assets.</t>
  </si>
  <si>
    <t>A baseline configuration of information technology/industrial control systems is created and maintained incorporating security principles (e.g. concept of least functionality)</t>
  </si>
  <si>
    <t>A System Development Life Cycle to manage systems is implemented</t>
  </si>
  <si>
    <t>Configuration change control processes are in place</t>
  </si>
  <si>
    <t xml:space="preserve">Backups of information are conducted, maintained, and tested </t>
  </si>
  <si>
    <t>Policy and regulations regarding the physical operating environment for organizational assets are met</t>
  </si>
  <si>
    <t>Data is destroyed according to policy</t>
  </si>
  <si>
    <t>PR.IP-7</t>
  </si>
  <si>
    <t>Protection processes are improved</t>
  </si>
  <si>
    <t xml:space="preserve">Effectiveness of protection technologies is shared </t>
  </si>
  <si>
    <t>Response plans (Incident Response and Business Continuity) and recovery plans (Incident Recovery and Disaster Recovery) are in place and managed</t>
  </si>
  <si>
    <t>Response and recovery plans are tested</t>
  </si>
  <si>
    <t>Cybersecurity is included in human resources practices (e.g., deprovisioning, personnel screening)</t>
  </si>
  <si>
    <t>A vulnerability management plan is developed and implemented</t>
  </si>
  <si>
    <t>PR.MA</t>
  </si>
  <si>
    <t xml:space="preserve">Maintenance </t>
  </si>
  <si>
    <t>Maintenance and repairs of industrial control and information system components are performed consistent with policies and procedures.</t>
  </si>
  <si>
    <t>Maintenance and repair of organizational assets are performed and logged, with approved and controlled tools</t>
  </si>
  <si>
    <t>Remote maintenance of organizational assets is approved, logged, and performed in a manner that prevents unauthorized access</t>
  </si>
  <si>
    <t>PR.PT</t>
  </si>
  <si>
    <t xml:space="preserve">Protective Technology </t>
  </si>
  <si>
    <t>Technical security solutions are managed to ensure the security and resilience of systems and assets, consistent with related policies, procedures, and agreements.</t>
  </si>
  <si>
    <t>Audit/log records are determined, documented, implemented, and reviewed in accordance with policy</t>
  </si>
  <si>
    <t>Removable media is protected and its use restricted according to policy</t>
  </si>
  <si>
    <t>The principle of least functionality is incorporated by configuring systems to provide only essential capabilities</t>
  </si>
  <si>
    <t>Communications and control networks are protected</t>
  </si>
  <si>
    <t>Mechanisms (e.g., failsafe, load balancing, hot swap) are implemented to achieve resilience requirements in normal and adverse situations</t>
  </si>
  <si>
    <t>DE.AE</t>
  </si>
  <si>
    <t xml:space="preserve">Anomalies and Events </t>
  </si>
  <si>
    <t>Anomalous activity is detected and the potential impact of events is understood.</t>
  </si>
  <si>
    <t>A baseline of network operations and expected data flows for users and systems is established and managed</t>
  </si>
  <si>
    <t>Detected events are analyzed to understand attack targets and methods</t>
  </si>
  <si>
    <t>Event data are collected and correlated from multiple sources and sensors</t>
  </si>
  <si>
    <t>Impact of events is determined</t>
  </si>
  <si>
    <t>Incident alert thresholds are established</t>
  </si>
  <si>
    <t>DE.CM</t>
  </si>
  <si>
    <t xml:space="preserve">Security Continuous Monitoring </t>
  </si>
  <si>
    <t>The information system and assets are monitored to identify cybersecurity events and verify the effectiveness of protective measures.</t>
  </si>
  <si>
    <t>The network is monitored to detect potential cybersecurity events</t>
  </si>
  <si>
    <t>The physical environment is monitored to detect potential cybersecurity events</t>
  </si>
  <si>
    <t>Personnel activity is monitored to detect potential cybersecurity events</t>
  </si>
  <si>
    <t>Malicious code is detected</t>
  </si>
  <si>
    <t>Unauthorized mobile code is detected</t>
  </si>
  <si>
    <t>External service provider activity is monitored to detect potential cybersecurity events</t>
  </si>
  <si>
    <t>Monitoring for unauthorized personnel, connections, devices, and software is performed</t>
  </si>
  <si>
    <t>Vulnerability scans are performed</t>
  </si>
  <si>
    <t>DE.DP</t>
  </si>
  <si>
    <t xml:space="preserve">Detection Processes </t>
  </si>
  <si>
    <t>Detection processes and procedures are maintained and tested to ensure awareness of anomalous events.</t>
  </si>
  <si>
    <t>Roles and responsibilities for detection are well defined to ensure accountability</t>
  </si>
  <si>
    <t>Detection activities comply with all applicable requirements</t>
  </si>
  <si>
    <t>Detection processes are tested</t>
  </si>
  <si>
    <t>Event detection information is communicated</t>
  </si>
  <si>
    <t>Detection processes are continuously improved</t>
  </si>
  <si>
    <t>RS.RP</t>
  </si>
  <si>
    <t xml:space="preserve">Response Planning </t>
  </si>
  <si>
    <t>Response processes and procedures are executed and maintained, to ensure response to detected cybersecurity incidents.</t>
  </si>
  <si>
    <t>Response plan is executed during or after an incident</t>
  </si>
  <si>
    <t>RS.CO</t>
  </si>
  <si>
    <t xml:space="preserve">Communications </t>
  </si>
  <si>
    <t>Response activities are coordinated with internal and external stakeholders (e.g. external support from law enforcement agencies).</t>
  </si>
  <si>
    <t>Personnel know their roles and order of operations when a response is needed</t>
  </si>
  <si>
    <t>Incidents are reported consistent with established criteria</t>
  </si>
  <si>
    <t>Information is shared consistent with response plans</t>
  </si>
  <si>
    <t>Coordination with stakeholders occurs consistent with response plans</t>
  </si>
  <si>
    <t xml:space="preserve">Voluntary information sharing occurs with external stakeholders to achieve broader cybersecurity situational awareness </t>
  </si>
  <si>
    <t>RS.AN</t>
  </si>
  <si>
    <t xml:space="preserve">Analysis </t>
  </si>
  <si>
    <t>Analysis is conducted to ensure effective response and support recovery activities.</t>
  </si>
  <si>
    <t>Notifications from detection systems are investigated </t>
  </si>
  <si>
    <t>The impact of the incident is understood</t>
  </si>
  <si>
    <t>Forensics are performed</t>
  </si>
  <si>
    <t>Incidents are categorized consistent with response plans</t>
  </si>
  <si>
    <t>Processes are established to receive, analyze and respond to vulnerabilities disclosed to the organization from internal and external sources (e.g. internal testing, security bulletins, or security researchers)</t>
  </si>
  <si>
    <t>RS.MI</t>
  </si>
  <si>
    <t xml:space="preserve">Mitigation </t>
  </si>
  <si>
    <t>Activities are performed to prevent expansion of an event, mitigate its effects, and resolve the incident.</t>
  </si>
  <si>
    <t>Incidents are contained</t>
  </si>
  <si>
    <t>Incidents are mitigated</t>
  </si>
  <si>
    <t>Newly identified vulnerabilities are mitigated or documented as accepted risks</t>
  </si>
  <si>
    <t>RS.IM</t>
  </si>
  <si>
    <t xml:space="preserve">Improvements </t>
  </si>
  <si>
    <t>Organizational response activities are improved by incorporating lessons learned from current and previous detection/response activities.</t>
  </si>
  <si>
    <t>Response plans incorporate lessons learned</t>
  </si>
  <si>
    <t>Response strategies are updated</t>
  </si>
  <si>
    <t>RC.RP</t>
  </si>
  <si>
    <t xml:space="preserve">Recovery Planning </t>
  </si>
  <si>
    <t>Recovery processes and procedures are executed and maintained to ensure restoration of systems or assets affected by cybersecurity incidents.</t>
  </si>
  <si>
    <t xml:space="preserve">Recovery plan is executed during or after a cybersecurity incident </t>
  </si>
  <si>
    <t>RC.IM</t>
  </si>
  <si>
    <t>Recovery planning and processes are improved by incorporating lessons learned into future activities.</t>
  </si>
  <si>
    <t>Recovery plans incorporate lessons learned</t>
  </si>
  <si>
    <t>Recovery strategies are updated</t>
  </si>
  <si>
    <t>RC.CO</t>
  </si>
  <si>
    <t>Restoration activities are coordinated with internal and external parties (e.g.  coordinating centers, Internet Service Providers, owners of attacking systems, victims, other CSIRTs, and vendors).</t>
  </si>
  <si>
    <t>RC.CO-1</t>
  </si>
  <si>
    <t>Public relations are managed</t>
  </si>
  <si>
    <t xml:space="preserve">Reputation is repaired after an incident </t>
  </si>
  <si>
    <t>Recovery activities are communicated to internal and external stakeholders as well as executive and management teams</t>
  </si>
  <si>
    <t>Total implemented</t>
  </si>
  <si>
    <t>#Implemented</t>
  </si>
  <si>
    <t>#Total</t>
  </si>
  <si>
    <t>KM75</t>
  </si>
  <si>
    <t>Cybersecurity areas of improvement</t>
  </si>
  <si>
    <t>KYBERMITTARI-37</t>
  </si>
  <si>
    <t>KYBERMITTARI-38</t>
  </si>
  <si>
    <t>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t>
  </si>
  <si>
    <t>Työntekijöille ja muille entiteeteille jaetaan pääsyvaltuustiedot (kuten salasanat, älykortit tai avaimet). Tasolla 1 tämän ei tarvitse olla systemaattista ja säännöllistä.</t>
  </si>
  <si>
    <t>Identiteetit poistetaan käytöstä, kun niitä ei enää tarvita. Tasolla 1 tämän ei tarvitse olla systemaattista ja säännöllistä.</t>
  </si>
  <si>
    <t>Loogisten käyttöoikeuksien hallinnan valvontakeinoja on käytössä. Tasolla 1 tämän ei tarvitse olla systemaattista ja säännöllistä.</t>
  </si>
  <si>
    <t>Käyttöoikeudet poistetaan, kun niitä ei enää tarvita. Tasolla 1 tämän ei tarvitse olla systemaattista ja säännöllistä.</t>
  </si>
  <si>
    <t>Fyysisen pääsynhallinnan valvontakeinoja on käytössä (kuten aitoja, lukkoja tai kylttejä). Tasolla 1 tämän ei tarvitse olla systemaattista ja säännöllistä.</t>
  </si>
  <si>
    <t>Pääsyoikeudet poistetaan, kun niitä ei enää tarvita. Tasolla 1 tämän ei tarvitse olla systemaattista ja säännöllistä.</t>
  </si>
  <si>
    <t>Pääsyoikeuksien käytöstä pidetään lokia. Tasolla 1 tämän ei tarvitse olla systemaattista ja säännöllistä.</t>
  </si>
  <si>
    <t>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t>
  </si>
  <si>
    <t>Tallennettua arkaluontoista tietoa ("data at rest") suojataan. Tasolla 1 tämän ei tarvitse olla systemaattista ja säännöllistä.</t>
  </si>
  <si>
    <t>Rekisteriin on kirjattu sellaiset toimintoon kuuluvat laitteet ja ohjelmistot, joita voitaisiin käyttää hyökkääjän tavoitteen saavuttamiseen.</t>
  </si>
  <si>
    <t>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t>
  </si>
  <si>
    <t>Rekisteriin on kirjattu sellaiset toimintoon kuuluvat tietovarannot, joita voitaisiin käyttää hyökkääjän tavoitteen saavuttamiseen.</t>
  </si>
  <si>
    <t>Laitteiden, ohjelmistojen ja tietovarantojen konfiguraatioista on luotu vakioidut perusasetukset. Tasolla 1 tämän ei tarvitse olla systemaattista ja säännöllistä.</t>
  </si>
  <si>
    <t>Organisaatiolla on kyberturvallisuusstrategia. Tasolla 1 sen kehittämisen ja ylläpidon ei tarvitse olla systemaattista ja säännöllistä.</t>
  </si>
  <si>
    <t>Organisaation ylin johto tukee kyberturvallisuuden hallintaa. Tasolla 1 tämän ei tarvitse olla systemaattista ja säännöllistä.</t>
  </si>
  <si>
    <t>Tiedoista on saatavilla varmuuskopiot, joita testaan. Tasolla 1 tämän ei tarvitse olla systemaattista ja säännöllistä.</t>
  </si>
  <si>
    <t>Varaosia tarvitsevat IT-laitteet (ja mahdolliset OT-laitteet) on tunnistettu. Tasolla 1 tämän ei tarvitse olla systemaattista ja säännöllistä.</t>
  </si>
  <si>
    <t>Kyberriskejä tunnistetaan. Tasolla 1 tämän ei tarvitse olla systemaattista ja säännöllistä.</t>
  </si>
  <si>
    <t>Kyberriskien tunnistamista tehdään aika ajoin ja määriteltyjen tilanteiden, kuten järjestelmämuutosten tai ulkoisten kybertapahtumien yhteydessä.</t>
  </si>
  <si>
    <t>Kyberriskit priorisoidaan niiden arvioidun vaikutuksen perusteella. Tasolla 1 tämän ei tarvitse olla systemaattista ja säännöllistä.</t>
  </si>
  <si>
    <t>Kyberturvallisuuden suojausmekanismien suunnittelun onnistumista ja niiden tosiasiallista vaikutusta kyberriskien pienenemiseen arvioidaan.</t>
  </si>
  <si>
    <t>Lokitietoa kerätään sellaisista laitteista, ohjelmistoista ja tietovarannoista, joita voitaisiin käyttää hyökkääjän tavoitteen saavuttamiseen.</t>
  </si>
  <si>
    <t>Lokitietojen tarkastelua ja muuta kyberturvallisuusvalvontaa tehdään. Tasolla 1 tämän ei tarvitse olla systemaattista ja säännöllistä.</t>
  </si>
  <si>
    <t>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t>
  </si>
  <si>
    <t>SITUATION-osion toimintaa ohjataan vaatimuksilla, jotka on asetettu organisaation johtotason politiikassa (tai vastaavassa ohjeistuksessa).</t>
  </si>
  <si>
    <t>Haavoittuvuuksien tunnistamisen tueksi on tunnistettu soveltuvia tietolähteitä. Tasolla 1 tämän ei tarvitse olla systemaattista ja säännöllistä.</t>
  </si>
  <si>
    <t>Haavoittuvuustietoa kerätään ja sitä tulkitaan toimintoa varten. Tasolla 1 tämän ei tarvitse olla systemaattista ja säännöllistä.</t>
  </si>
  <si>
    <t>Haavoittuvuusarviointeja suoritetaan. Tasolla 1 tämän ei tarvitse olla systemaattista ja säännöllistä.</t>
  </si>
  <si>
    <t>Toiminnon kannalta olennaisiin haavoittuvuuksiin puututaan (esimerkiksi lisäämällä valvontaa tai asentamalla korjauspäivityksiä). Tasolla 1 tämän ei tarvitse olla systemaattista ja säännöllistä.</t>
  </si>
  <si>
    <t>Uhkien tunnistamisen tueksi on tunnistettu soveltuvia tietolähteitä. Tasolla 1 tämän ei tarvitse olla systemaattista ja säännöllistä.</t>
  </si>
  <si>
    <t>Toiminnon kannalta olennaisiin uhkiin puututaan (esimerkiksi lisäämällä valvontaa tai seuraamalla uhkien kehitystä). Tasolla 1 tämän ei tarvitse olla systemaattista ja säännöllistä.</t>
  </si>
  <si>
    <t>Toiminnon kyberturvallisuuteen liittyvät vastuut on tunnistettu. Tasolla 1 tämän ei tarvitse olla systemaattista ja säännöllistä.</t>
  </si>
  <si>
    <t>Kyberturvallisuuteen liittyvät vastuut on osoitettu nimetyille henkilöille. Tasolla 1 tämän ei tarvitse olla systemaattista ja säännöllistä.</t>
  </si>
  <si>
    <t>Kyberturvallisuuskoulutusta on saatavana sellaisille työntekijöille, joille on osoitettu kyberturvallisuuteen liittyviä vastuita. Tasolla 1 tämän ei tarvitse olla systemaattista ja säännöllistä.</t>
  </si>
  <si>
    <t>Kyberturvallisuuteen liittyvien tietojen, taitojen ja kykyjen vaatimukset ja niissä mahdollisesti ilmenevät puutteet on tunnistettu sekä nykyiset että tulevat tarpeet huomioiden. Tasolla 1 tämän ei tarvitse olla systemaattista ja säännöllistä.</t>
  </si>
  <si>
    <t>Erilaisia tarkastuksia (esimerkiksi taustojen tarkistuksia, huumetestejä) suoritetaan uusia työntekijöitä palkatessa. Tasolla 1 tämän ei tarvitse olla systemaattista ja säännöllistä.</t>
  </si>
  <si>
    <t>Työsuhteen päättymiseen liittyvissä menettelyissä huomioidaan kyberturvallisuus. Tasolla 1 tämän ei tarvitse olla systemaattista ja säännöllistä.</t>
  </si>
  <si>
    <t>Henkilöstön kyberturvallisuustietoisuutta kohotetaan erilaisin toimin. Tasolla 1 tämän ei tarvitse olla systemaattista ja säännöllistä.</t>
  </si>
  <si>
    <t>NIST-ID</t>
  </si>
  <si>
    <t>NIST-PR</t>
  </si>
  <si>
    <t>NIST-RC</t>
  </si>
  <si>
    <t>NIST-RS</t>
  </si>
  <si>
    <t>NIST-DE</t>
  </si>
  <si>
    <t>C_version</t>
  </si>
  <si>
    <t>C_date</t>
  </si>
  <si>
    <t>KYBERMITTARI-18</t>
  </si>
  <si>
    <t>Päiväys</t>
  </si>
  <si>
    <t>Yleiset hallintatoimet</t>
  </si>
  <si>
    <t>KM76</t>
  </si>
  <si>
    <t>Management activities</t>
  </si>
  <si>
    <t>a</t>
  </si>
  <si>
    <t>b</t>
  </si>
  <si>
    <t>c</t>
  </si>
  <si>
    <t>d</t>
  </si>
  <si>
    <t>e</t>
  </si>
  <si>
    <t>f</t>
  </si>
  <si>
    <t>KM77</t>
  </si>
  <si>
    <t>Domain specific maturity report</t>
  </si>
  <si>
    <t>Systemic impact on national or regional level</t>
  </si>
  <si>
    <t>Uhkaskenaarion kuvaus (worst-case)</t>
  </si>
  <si>
    <t>KYBERMITTARI-39</t>
  </si>
  <si>
    <t>KYBERMITTARI-40</t>
  </si>
  <si>
    <t>Skenaarion yhteiskunnallinen vaikuttavuus</t>
  </si>
  <si>
    <t>Description of a credible worst-case scenario</t>
  </si>
  <si>
    <t xml:space="preserve">Impact of the scenario on national or regional level   </t>
  </si>
  <si>
    <t>ALL</t>
  </si>
  <si>
    <t>Amount of practices</t>
  </si>
  <si>
    <t>All</t>
  </si>
  <si>
    <t>MIL2</t>
  </si>
  <si>
    <t>Osio</t>
  </si>
  <si>
    <t xml:space="preserve">Yleisiä hallintatoimia -osan järjestysnumero </t>
  </si>
  <si>
    <t>Selite:</t>
  </si>
  <si>
    <t>Vinkit</t>
  </si>
  <si>
    <t>KYBERMITTARI-41</t>
  </si>
  <si>
    <t>KYBERMITTARI-19</t>
  </si>
  <si>
    <t>Viimeinen muutos</t>
  </si>
  <si>
    <t>Start date</t>
  </si>
  <si>
    <t>Aloitus pvm.</t>
  </si>
  <si>
    <t>Latest change</t>
  </si>
  <si>
    <t>KYBERMITTARI-42</t>
  </si>
  <si>
    <t>Next review</t>
  </si>
  <si>
    <t>Seuraava arviointi</t>
  </si>
  <si>
    <t>KYBERMITTARI-43</t>
  </si>
  <si>
    <t>KYBERMITTARI-44</t>
  </si>
  <si>
    <t>KYBERMITTARI-45</t>
  </si>
  <si>
    <t>Change</t>
  </si>
  <si>
    <t>3
&gt; 90%</t>
  </si>
  <si>
    <t>2
&gt; 60%</t>
  </si>
  <si>
    <t>1
&gt; 30%</t>
  </si>
  <si>
    <t>Identifying critical functions (for more guidance please see the User Guide)
It is recommended that the assessment cover the functions the organisation requires to provide services that are critical for its (business) operations or society at large. The primary target group of Cybermeter consists of organisations that are critical for the functioning of society in terms of security of supply. However, the framework is equally suitable for organisations of all types. The assessment should then cover functions which are critical for the organisation’s operations and key dependencies considering their reliability.
The assessment can be defined in many ways, for example:
* To cover the whole organisation, e.g. SMEs;
* In accordance with the organisational structure, e.g. a country or business unit;
* In accordance with functions, e.g. a service provided across organisational boundaries.
In addition to critical functions and services, key dependencies considering the reliability of these functions and services must be identified to define the area to be assessed. These primarily include all the following related to the provision of critical services:
* Business processes and operational processes;
* Systems and subsystems; and
* Data resources.
A service is critical for society at large if any disruption in the service would affect a significant number of customers or a large geographic area, or if it would have a severe consequential impact. The criticality can be defined on the basis of the National Emergency Supply Agency’s sector-specific definitions. Identifying services which are critical for business operations should start from the organisation’s goals or the focus areas of the organisation’s business strategy.</t>
  </si>
  <si>
    <t>Kyberriskienhallinnan suunnitelma</t>
  </si>
  <si>
    <t>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t>
  </si>
  <si>
    <t>Käyttöoikeudet tarkastetaan ja päivitetään aika ajoin ja määriteltyjen tilanteiden kuten organisaatiorakenteen muuttuessa tai tilapäisen käyttöoikeuksien korotuksen jälkeen.</t>
  </si>
  <si>
    <t>ACCESS-osion toimintaa ohjataan vaatimuksilla, jotka on asetettu organisaation johtotason politiikassa (tai vastaavassa ohjeistuksessa).</t>
  </si>
  <si>
    <t>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t>
  </si>
  <si>
    <t>Verkkoliikennettä ja sähköpostia valvotaan, analysoidaan ja hallitaan (esimerkiksi estämällä haitallisia linkkejä tai epäilyttäviä latauksia, sähköpostin autentikointi tai IP-osoitteiden estäminen).</t>
  </si>
  <si>
    <t>Laiteohjelmistojen (firmware) konfiguraatioita ja muutoksia hallitaan koko laitteen eliniän ajan.</t>
  </si>
  <si>
    <t>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t>
  </si>
  <si>
    <t>ARCHITECTURE-osion toimintaa ohjataan vaatimuksilla, jotka on asetettu organisaation johtotason politiikassa (tai vastaavassa ohjeistuksessa).</t>
  </si>
  <si>
    <t>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t>
  </si>
  <si>
    <t>Muutoksenhallinnan lokit sisältävät tietoa sellaisista tehdyistä muutoksista, jotka vaikuttavat kyseisen laitteen, ohjelmiston tai tietovarannon kyberturvallisuusvaatimuksiin.</t>
  </si>
  <si>
    <t>ASSET-osion toimintaa ohjataan vaatimuksilla, jotka on asetettu organisaation johtotason politiikassa (tai vastaavassa ohjeistuksessa).</t>
  </si>
  <si>
    <t>PROGRAM-osion toimintaa ohjataan vaatimuksilla, jotka on asetettu organisaation johtotason politiikassa (tai vastaavassa ohjeistuksessa).</t>
  </si>
  <si>
    <t>RESPONSE-osion toimintaa ohjataan vaatimuksilla, jotka on asetettu organisaation johtotason politiikassa (tai vastaavassa ohjeistuksessa).</t>
  </si>
  <si>
    <t>RISK-osion toimintaa ohjataan vaatimuksilla, jotka on asetettu organisaation johtotason politiikassa (tai vastaavassa ohjeistuksessa).</t>
  </si>
  <si>
    <t>THREAT-osion toimintaa ohjataan vaatimuksilla, jotka on asetettu organisaation johtotason politiikassa (tai vastaavassa ohjeistuksessa).</t>
  </si>
  <si>
    <t>WORKFORCE-osion toimintaa ohjataan vaatimuksilla, jotka on asetettu organisaation johtotason politiikassa (tai vastaavassa ohjeistuksessa).</t>
  </si>
  <si>
    <t>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t>
  </si>
  <si>
    <t>Kyberturvallisuusstrategia määrittää organisaation kyberturvallisuuden hallintamallin ("governance") ja valvontatoimet.</t>
  </si>
  <si>
    <t>Kyberturvallisuusstrategia määrittelee kyberturvallisuuden hallinta- ja organisaatiorakenteen.</t>
  </si>
  <si>
    <t>Uhkatietoa uhkien hallinnan osiosta [kts. THREAT] käytetään uusien kyberriskien tunnistamiseen ja olemassa olevien kyberriskien päivittämiseen.</t>
  </si>
  <si>
    <t>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t>
  </si>
  <si>
    <t>Riskeihin reagoimisen keinot valitaan ja toteutetaan noudattaen määriteltyjä menetelmiä, jotka pohjautuvat analysointiin ja priorisointiin.</t>
  </si>
  <si>
    <t>Tuotteiden ja palveluiden valintaan vaikuttaa arvio niiden kyberkyvykkyyksistä. Tasolla 1 tämän ei tarvitse olla systemaattista ja säännöllistä.</t>
  </si>
  <si>
    <t>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t>
  </si>
  <si>
    <t>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t>
  </si>
  <si>
    <t>Haavoittuvuusarvioinnit suorittaa toiminnon operatiivisesta toiminnasta irrallaan oleva riippumaton taho.</t>
  </si>
  <si>
    <t>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t>
  </si>
  <si>
    <t>Kyberturvallisuuteen liittyvät vastuut on osoitettu nimetyille rooleille (mukaan lukien mahdolliset ulkoiset palveluntarjoajat).</t>
  </si>
  <si>
    <t>Osoitettuja kyberturvallisuuden vastuita hallitaan siten, että varmistutaan niiden riittävyydestä ja riittävästä päällekkäisyydestä (mukaan lukien henkilöstönvaihdosten suunnittelu).</t>
  </si>
  <si>
    <t>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t>
  </si>
  <si>
    <t>Jokaista työtehtävää varten teetetään soveltuvat tarkistukset, jotka ovat suhteessa työtehtävän riskeihin (mukaan lukien työntekijät, toimittajat ja alihankkijat).</t>
  </si>
  <si>
    <t>Organisaatiolla on suunnitelma tai strategia kyberarkkitehtuurin kehittämiselle (joka sisältää esimerkiksi kyberarkkitehtuurin tavoitteet, prioriteetit, vastuut ja seurannan). Tasolla 1 sen kehittämisen ja ylläpidon ei tarvitse olla systemaattista ja säännöllistä.</t>
  </si>
  <si>
    <t>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t>
  </si>
  <si>
    <t>Kyberarkkitehtuurille on määritetty hallintamalli (ref. "governance"), jota ylläpidetään (esim. arkkitehtuurin arviointitoimikunta). Hallintamalli kattaa vaatimukset säännöllisistä arkkitehtuurikatselmoinneista sekä päätöksenteon poikkeusprosessille.</t>
  </si>
  <si>
    <t>Kyberarkkitehtuurin kehittämissuunnitelma tai strategia ja kyberarkkitehtuurin hallinta ovat linjassa organisaation yritysarkkitehtuuristrategian (myös "kokonaisarkkitehtuuri") ja yritysarkkitehtuurin hallinnan kanssa.</t>
  </si>
  <si>
    <t>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t>
  </si>
  <si>
    <t>Organisaation kyberriskienhallintaa ohjaa suunnitelma (esimerkiksi strategia tai vastaava johtotason politiikka). Tasolla 1 sen kehittämisen ja ylläpidon ei tarvitse olla systemaattista ja säännöllistä.</t>
  </si>
  <si>
    <t>Kyberriskienhallintaa varten on määritetty hallintamalli (ref. "governance"), jota ylläpidetään säännöllisesti. Hallintamalliin kuuluvat mm. riskienhallinnan vastuut, velvollisuudet ja päätöksentekorakenteet.</t>
  </si>
  <si>
    <t>Kumppaniverkoston tunnistaminen ja priorisointi</t>
  </si>
  <si>
    <t>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t>
  </si>
  <si>
    <t>Kumppaniverkoston toimijat on priorisoitu käyttäen määriteltyjä kriteerejä (esimerkiksi tärkeys toiminnolle, mahdollisen loukkauksen tai häiriötilanteen vaikutus, mahdollisuus neuvotella sopimuksiin asetettavista kyberturvallisuusvaatimuksista).</t>
  </si>
  <si>
    <t>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t>
  </si>
  <si>
    <t>Toimittajien ja muiden kumppaniverkoston toimijoiden priorisointia päivitetään aika ajoin ja määriteltyjen tilanteiden kuten järjestelmämuutosten tai ulkoisten tapahtumien yhteydessä.</t>
  </si>
  <si>
    <t>Kumppaniverkostoon liittyvien riskien hallinta</t>
  </si>
  <si>
    <t>Toimittajien ja muiden kumppaniverkoston toimijoiden valintaan vaikuttaa arvio niiden kyberturvallisuuskelpoisuuksista. Tasolla 1 tämän ei tarvitse olla systemaattista ja säännöllistä.</t>
  </si>
  <si>
    <t>Määriteltyjä menetelmiä noudatetaan, kun tunnistetaan kyberturvallisuusvaatimuksia ja toteutetaan niihin liittyviä suojaustoimia, joilla suojaudutaan toimittajista ja kumppaniverkoston toimijoista aiheutuvilta riskeiltä.</t>
  </si>
  <si>
    <t>Määriteltyjä menetelmiä noudatetaan, kun arvioidaan ja valitaan toimittajia ja muita kumppaniverkoston toimijoita.</t>
  </si>
  <si>
    <t>Tiukempia suojaustoimia toteutetaan korkean prioriteetin toimittajille ja muille kumppaniverkoston toimijoille.</t>
  </si>
  <si>
    <t>Toimittajat ja muut kumppaniverkoston toimijat osoittavat aika ajoin kykynsä täyttää asetetut kyberturvallisuusvaatimukset.</t>
  </si>
  <si>
    <t>Toimittajille ja muille kumppaniverkoston toimijoille asetetut kyberturvallisuusvaatimukset sisältävät soveltuvin osin vaatimuksia turvallisesta ohjelmisto- ja tuotekehityksestä.</t>
  </si>
  <si>
    <t>Koulutustoiminnan tehokkuutta arvioidaan aika ajoin ja koulutusta kehitetään tarpeen mukaan.</t>
  </si>
  <si>
    <t>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t>
  </si>
  <si>
    <t>KM80</t>
  </si>
  <si>
    <t>KM81</t>
  </si>
  <si>
    <t>Importing previous results and reference data</t>
  </si>
  <si>
    <t>Arviointitulosten ja vertailutiedon tuonti</t>
  </si>
  <si>
    <t>Previous results (for reporting)</t>
  </si>
  <si>
    <t>Reference results (for reporting)</t>
  </si>
  <si>
    <t>Vertailutulokset (raporteille)</t>
  </si>
  <si>
    <t>Aiemmat arviointitulokset (raporteille)</t>
  </si>
  <si>
    <t>Previous results (for assessment sheets)</t>
  </si>
  <si>
    <t>Aiemmat arviointitulokset (arviointivälilehdille)</t>
  </si>
  <si>
    <t>KM82</t>
  </si>
  <si>
    <t>Values entered into this table are presented on the various assessment sheets next to the current assessment (columns O-S).</t>
  </si>
  <si>
    <t>Tähän syötetyt tulokset näkyvät Kybermittarin arviointiosioissa nykyisten arvioiden vieressä (sarakkeissa O-S).</t>
  </si>
  <si>
    <t>Manufacturing</t>
  </si>
  <si>
    <t>Teollisuustuotanto</t>
  </si>
  <si>
    <t>Industriproduktion</t>
  </si>
  <si>
    <t>Education</t>
  </si>
  <si>
    <t>Utbildning</t>
  </si>
  <si>
    <t>Julkinen hallinto</t>
  </si>
  <si>
    <t>Muu</t>
  </si>
  <si>
    <t>Other</t>
  </si>
  <si>
    <t>Majoitus- ja ravitsemistoiminta</t>
  </si>
  <si>
    <t>Kaivostoiminta ja louhinta</t>
  </si>
  <si>
    <t>Övrig</t>
  </si>
  <si>
    <t>Offentlig förvaltning</t>
  </si>
  <si>
    <t>Administration of the State and the economic and social policy of the community</t>
  </si>
  <si>
    <t>Identitetshantering och åtkomstkontroll (ACCESS)</t>
  </si>
  <si>
    <t>I avsnittet för identitets- och åtkomstkontroll bedöms organisationens förmåga att kontrollera och begränsa den logiska och fysiska åtkomsten till organisationens egendom. Åtkomstkontrollen ska hanteras i relation till de risker som berör organisationen och organisationens mål. I detta sammanhang tillämpas skyddsmekanismerna för logisk åtkomstkontroll på den utrustning, programvara och information som är viktig för verksamheten och skyddsmekanismerna för fysisk åtkomstkontroll på den utrustning och de lokaler som är viktiga för verksamheten. Automatiska skyddsmekanismer tillämpas i samband med både logisk och fysisk åtkomstkontroll. Svag åtkomstkontroll kan leda till olovlig användning, publicering, förstöring eller manipulering av utrustning, programvara eller information, och höjer dessutom organisationens risknivå i onödan.</t>
  </si>
  <si>
    <t>Skapande och hantering av identitet</t>
  </si>
  <si>
    <t>Identitetshanteringen utgår från att man skapar identiteter för aktörerna, som tas ur bruk när de inte längre behövs. Aktörerna kan vara personer (organisationens arbetstagare eller personer utanför organisationen) men även apparater, system och processer som har ett behov av åtkomst till skyddade objekt. Till upprätthållandet av identiteter hör spårbarhet (alltså säkerställande av identiteternas korrekthet och aktualitet) samt att de tas ur bruk. Användning av delade identiteter kan kräva tilläggsåtgärder för att garantera en tillräcklig säkerhetsnivå.</t>
  </si>
  <si>
    <t>För arbetstagare och andra entiteter (såsom processer eller apparater som behöver åtkomst till apparater, programvara eller informationsresurser som hör till verksamheten) anvisas separata identiteter. (Obs! Detta krav begränsar dock inte användningen av delade identiteter.) På nivå 1 behöver detta inte vara systematiskt och regelbundet.</t>
  </si>
  <si>
    <t>Uppgifter för åtkomstbehörigheter (såsom lösenord, smartkort eller nycklar) delas ut till arbetstagare och andra entiteter. På nivå 1 behöver detta inte vara systematiskt och regelbundet.</t>
  </si>
  <si>
    <t>Identiteter tas ur bruk när de inte längre behövs. På nivå 1 behöver detta inte vara systematiskt och regelbundet.</t>
  </si>
  <si>
    <t>Identiteterna tas ur bruk inom ramen för maximala tidsfrister som definieras av organisationen, när de inte längre behövs.</t>
  </si>
  <si>
    <t>Starkare identifiering eller flerfaktorsautentisering krävs för användnings- och åtkomsträttigheter som är förknippade med högre risk (exempelvis hanterings- och administratörskoder, delade koder eller användning av distansförbindelser).</t>
  </si>
  <si>
    <t>Hantering av logiska användningsrättigheter</t>
  </si>
  <si>
    <t>Logisk åtkomstkontroll (för datasystem) omfattar definition av krav på användningsrättigheter samt beviljande och urbruktagande av rättigheter enligt de uppställda målen. Kraven på användningsrättigheter kopplas till egendom såsom apparater, programvara eller information, och kraven avgör bland annat hurdana aktörer som kan få åtkomst till objektet, inom vilka gränser åtkomst tillåts eller om det finns specifika krav på identifieringsuppgifter såsom lösenord. För externa leverantörer kan man exempelvis tillåta åtkomst endast under på förhand fastställa underhållsfönster och med säker identifiering. På högre mognadsnivåer krävs närmare övervakning av användningsrättigheter: användningsrättigheter beviljas först när man har beaktat de risker som berör verksamhetens delområde, och användningsrättigheterna ses också över regelbundet.</t>
  </si>
  <si>
    <t>Metoder för tillsyn av hanteringen av logiska användningsrättigheter används. På nivå 1 behöver detta inte vara systematiskt och regelbundet.</t>
  </si>
  <si>
    <t>Användningsrättigheter tas bort när de inte längre behövs. På nivå 1 behöver detta inte vara systematiskt och regelbundet.</t>
  </si>
  <si>
    <t>Närmare krav har ställts upp för användningsrättigheterna (exempelvis regler för hurdana entiteter som kan beviljas åtkomst, inom vilka gränser åtkomst kan beviljas, om distansförbindelser ska begränsas eller om det finns särskilda krav för behörighetsuppgifter såsom lösenord).</t>
  </si>
  <si>
    <t>I kraven på användningsrättigheter har man beaktat principen om minsta befogenheter (ref. ”principle of least privilege”).</t>
  </si>
  <si>
    <t>I kraven på användningsrättigheter har man beaktat separation av uppgifter (ref. ”separation of duties”).</t>
  </si>
  <si>
    <t>Begäranden om användningsrättigheter granskas och godkänns av ägaren till utrymmet, apparaten, programvaran eller informationsresursen i fråga.</t>
  </si>
  <si>
    <t>Användningsrättigheter som är förknippade med högre risk granskas grundligare och användningen av dem övervakas striktare.</t>
  </si>
  <si>
    <t>Användningsrättigheterna granskas och uppdateras då och då samt i specifika situationer såsom när organisationsstrukturen förändras eller efter en tillfällig förhöjning av användningsrättigheterna.</t>
  </si>
  <si>
    <t>Försök att logga in och upprätta kontakt följs upp, och avvikelser som upptäcks i dem fungerar som indikatorer för cybersäkerhetshändelser.</t>
  </si>
  <si>
    <t>Fysisk åtkomstkontroll</t>
  </si>
  <si>
    <t>Fysisk åtkomstkontroll omfattar fastställande av krav för åtkomsträttigheter samt beviljande och urbruktagande av rättigheter enligt de uppställda kraven. Kraven på användningsrättigheter kopplas till fysiskt tillträde till ett utrymme där det finns egendom såsom informationsmaterial, apparater eller datanätverkskablar. Kraven avgör bland annat hurdana aktörer som kan få åtkomst till objektet, inom vilka gränser åtkomst tillåts eller om det finns specifika krav på identifieringsmetoder (nyckel, nyckelkort, biometrik, PIN etc.). Externa leverantörer kan exempelvis tillåtas åtkomst endast under på förhand fastställda underhållsfönster eller enligt någon annan tidsbegränsning. På högre mognadsnivåer krävs närmare övervakning av användningsrättigheterna: åtkomsträttigheter beviljas först när man har beaktat de risker som berör verksamhetens delområde, och åtkomsträttigheterna ses också över regelbundet.</t>
  </si>
  <si>
    <t>Metoder för övervakning av den fysiska åtkomstkontrollen används (såsom stängsel, lås eller skyltar). På nivå 1 behöver detta inte vara systematiskt och regelbundet.</t>
  </si>
  <si>
    <t>Åtkomsträttigheter tas bort när de inte längre behövs. På nivå 1 behöver detta inte vara systematiskt och regelbundet.</t>
  </si>
  <si>
    <t>Man för loggar över användningen av åtkomsträttigheter. På nivå 1 behöver detta inte vara systematiskt och regelbundet.</t>
  </si>
  <si>
    <t>Närmare krav har ställts upp för åtkomsträttigheterna (exempelvis regler för vem som kan beviljas åtkomst, hur åtkomsträttigheter beviljas eller inom vilka gränser åtkomst tillåts).</t>
  </si>
  <si>
    <t>I kraven på åtkomsträttigheter har man beaktat principen om minsta befogenheter (ref. ”principle of least privilege”).</t>
  </si>
  <si>
    <t>Begäranden om åtkomsträttigheter granskas och godkänns av ägaren till utrymmet, apparaten, programvaran eller informationsresursen i fråga.</t>
  </si>
  <si>
    <t>Åtkomsträttigheter som är förknippade med högre risk granskas grundligare och användningen av dem övervakas striktare.</t>
  </si>
  <si>
    <t>Åtkomsträttigheterna granskas och uppdateras då och då.</t>
  </si>
  <si>
    <t>Användningen av åtkomsträttigheter följs upp och man strävar efter att identifiera eventuella cybersäkerhetshändelser utifrån den.</t>
  </si>
  <si>
    <t>Hanteringsåtgärder</t>
  </si>
  <si>
    <t>Ju fastare och djupare vissa rutiner eller aktiviteter är integrerade i det dagliga arbetet i organisationen, desto mer sannolikt är det att organisationen fortsätter tillämpa dem över tid. Rutinerna och aktiviteterna tillämpas även i krissituationer och resultaten är av jämn och hög kvalitet och upprepbara.</t>
  </si>
  <si>
    <t>För verksamheten inom ämnesområdet ACCESS har man fastställt dokumenterade rutiner, som följs och uppdateras regelbundet.</t>
  </si>
  <si>
    <t>Det finns tillräckligt med resurser för verksamheten inom ämnesområdet ACCESS (personal, finansiering och verktyg).</t>
  </si>
  <si>
    <t>Verksamheten inom ämnesområdet ACCESS styrs genom krav som ställts upp i policyn på organisationens ledningsnivå (eller i motsvarande anvisningar).</t>
  </si>
  <si>
    <t>De arbetstagare som utför verksamheten inom ämnesområdet ACCESS har tillräckliga kunskaper och färdigheter för sina uppgifter.</t>
  </si>
  <si>
    <t>De ansvar, kontoskyldigheter och behörigheter som krävs för verksamheten inom ämnesområdet ACCESS har delats ut till lämpliga arbetstagare.</t>
  </si>
  <si>
    <t>Effektiviteten hos verksamheten inom ämnesområdet ACCESS utvärderas och följs upp.</t>
  </si>
  <si>
    <t>Cybersäkerhetsarkitektur (ARCHITECTURE)</t>
  </si>
  <si>
    <t>I avsnittet om cybersäkerhetsarkitekturen (dvs. cyberarkitekturen) bedöms organisationens förmåga att hantera och upprätthålla sin cybersäkerhetsverksamhet. Organisationen ska skapa och upprätthålla strukturer genom vilka den hanterar och styr organisationens cybersäkerhetskontroller och -processer samt annan cybersäkerhetsverksamhet i förhållande till både de risker som riktar sig mot organisationens egendom och de mål som organisationen ställt upp.</t>
  </si>
  <si>
    <t>Utveckling av cyberarkitekturen</t>
  </si>
  <si>
    <t>En cyberarkitektur ger förutsättningar att planera och utveckla organisationens cybersäkerhet som en helhet i stället för genom punktartade lösningar, som enskilda lösningar för identitetshantering och åtkomstkontroll. Med hjälp av en cyberarkitektur kan man närma sig skyddet av kritiska system och uppgifter genom kända arkitekturmetoder (t.ex. identifiering-skydd-reaktion-återställning). Till dessa metoder hör bland annat segmentering av nät, underhållslösningar, krypteringsmetoder och spårningsloggar, och de kan användas tillsammans med metoder som anknyter till tillgänglighet såsom övervakning eller med återställningsmetoder eller certifikat. När cyberarkitekturen planeras för att fungera tillsammans med organisationens företagsarkitekturstrategi (även ”helhetsarkitektur) ger den input för bland annat riskanalyser och konfigurering av skyddade objekt.</t>
  </si>
  <si>
    <t>Organisationen har en plan eller strategi för utveckling av cyberarkitekturen (som inkluderar exempelvis cyberarkitekturens mål, prioriteringar, ansvar och uppföljning). På nivå 1 behöver utvecklingen och upprätthållandet inte vara systematiska och regelbundna.</t>
  </si>
  <si>
    <t>Man har utarbetat en plan eller strategi för utveckling av cyberarkitekturen, som också upprätthålls. Utvecklingsplanen för cyberarkitekturen stöder organisationens cybersäkerhetsstrategi [se PROGRAM-1b] och företagsarkitektur (även ”helhetsarkitektur”) samt följer deras principer och krav.</t>
  </si>
  <si>
    <t>Cyberarkitekturen har definierats och dokumenteras, och den upprätthålls. Arkitekturen omfattar organisationens IT/OT-system och nätverk samt är i linje med kategoriseringen och prioriteringen av system, apparater, programvara och informationsresurser.</t>
  </si>
  <si>
    <t>För cyberarkitekturen har fastställts en administrationsmodell (ref. ”governance”) som upprätthålls (t.ex. kommitté för utvärdering av arkitekturen). Administrationsmodellen kan täcka kraven på arkitekturgranskningar samt beslutsfattandet för avvikelseprocesser.</t>
  </si>
  <si>
    <t>Cyberarkitekturen definierar cybersäkerhetskraven för de apparater, programvaror och informationsresurser som är viktiga för verksamheten.</t>
  </si>
  <si>
    <t>Skyddsmekanismerna för cybersäkerheten har valts ut och förverkligats så att cybersäkerhetskraven uppfylls.</t>
  </si>
  <si>
    <t>Utvecklingsplanen eller strategin för cyberarkitekturen samt hanteringen av cyberarkitekturen är i linje med organisationens företagsarkitekturstrategi (även ”helhetsarkitektur”) och med hanteringen av företagsarkitekturen.</t>
  </si>
  <si>
    <t>Organisationens systems och nätverks kravenlighet i förhållande till cyberarkitekturen bedöms då och då samt i specifika situationer såsom i samband med systemförändringar eller externa händelser.</t>
  </si>
  <si>
    <t>Skydd av datanäten som en del av cybersäkerhetsarkitekturen</t>
  </si>
  <si>
    <t>Nätsegmentering genomförs på fysisk eller logisk nivå och syftet är att minska angreppsytan. I en optimal situation har varje enhet i ett visst nätsegment ett giltigt existensberättigande i det aktuella segmentet.</t>
  </si>
  <si>
    <t>Organisationens IT-system har skiljts från eventuella OT-system genom fysisk eller logisk segmentering. På nivå 1 behöver detta inte vara systematiskt och regelbundet. [Tolkningsanvisning: om det inte finns OT-system eller motsvarande, ange praxisen som ”helt genomförd”]</t>
  </si>
  <si>
    <t>Apparater, programvaror och informationsresurser som är viktiga för funktionen har segmenterats logiskt eller fysiskt i olika säkerhetszoner utifrån de cybersäkerhetskrav som ställts upp för dem [se ASSET-1a, ASSET-2a].</t>
  </si>
  <si>
    <t>I skyddet av nätverk beaktar man principerna om minsta behörigheter och minsta funktionalitet.</t>
  </si>
  <si>
    <t>Skyddet av nätverk har definierats och används för de utvalda apparat-, programvaru- och informationstyperna beroende på deras risk- och prioritetsnivå (exempelvis interna apparater, apparater i kanterna av nätverk, apparater som är kopplade till ett trådlöst nätverk, molnegendom, distansförbindelser och apparater som hanteras externt).</t>
  </si>
  <si>
    <t>Nätverkstrafiken och e-posten övervakas, analyseras och hanteras (exempelvis genom att förhindra skadliga länkar eller misstänkta nedladdningar, genom autentisering av e-post eller genom att förhindra IP-adresser).</t>
  </si>
  <si>
    <t>Alla apparater, programvaror och informationsresurser har segmenterats i säkerhetszoner utifrån de cybersäkerhetskrav som ställts upp för dem.</t>
  </si>
  <si>
    <t>Eventuella OT-nätverk är funktionellt separerade från IT-nätverken så att OT-funktionerna inte störs om det uppstår fel på IT-systemen. [Tolkningsanvisning: om det inte finns OT-system eller motsvarande, ange praxisen som ”helt genomförd”]</t>
  </si>
  <si>
    <t>Cyberarkitekturen ger möjlighet att skilja förorenade apparater, programvaror och informationsresurser från andra.</t>
  </si>
  <si>
    <t>Apparaternas och programvarans säkerhet som en del av cybersäkerhetsarkitekturen</t>
  </si>
  <si>
    <t>Tillräckliga och ändamålsenliga skyddsmekanismer har förverkligats för apparater, programvaror och informationsresurser som är viktiga för verksamheten, med beaktande av hur kritiska de är. Åtkomsträttigheterna är begränsade och endast de funktioner som behövs är aktiverade. Etablerade och säkra konfigurationer används. Datasäkerhetsprogramvara och -komponenter används till tillämpliga delar.</t>
  </si>
  <si>
    <t>Principen om minsta användningsrättigheter har tillämpats (exempelvis genom att begränsa rättigheterna till hanterings- och administratörskoder).</t>
  </si>
  <si>
    <t>Principen om minsta funktionalitet har tillämpats (exempelvis genom att begränsa de tjänster, program och portar som kan användas eller antalet apparater som kan anslutas).</t>
  </si>
  <si>
    <t>Datasäkerhetsprogramvara krävs till tillämpliga delar som en del av apparaternas konfiguration (exempelvis säkerhets- och observationslösningar för terminaler eller terminalspecifika brandväggslösningar).</t>
  </si>
  <si>
    <t>Flyttbara och löstagbara minnesanordningar övervakas (exempelvis genom att begränsa användningen av USB-minnen eller externa hårddiskar).</t>
  </si>
  <si>
    <t>Konfigurationer och förändringar i apparaternas programvara (firmware) hanteras under apparatens hela livstid.</t>
  </si>
  <si>
    <t>Använd applikationssäkerhet som en del i cybersäkerhetsarkitekturen</t>
  </si>
  <si>
    <t>Applikationssäkerhet har en central roll i cyberarkitekturen, när man skyddar användare och information. Applikationer som utvecklas ska vara motståndskraftiga även i ogynnsamma förhållanden och mot missbruk. Applikationssäkerheten ska beaktas även när man använder tredjepartslösningar.</t>
  </si>
  <si>
    <t>Programvara och applikationer som utvecklas internt och som är avsedda att tas i bruk i utrustning eller programvara med hög prioritet [se ASSET-1d] utvecklas enligt principerna för säker applikationsutveckling.</t>
  </si>
  <si>
    <t>I valet av programvara och applikationer som anskaffas till utrustning eller programvara med hög prioritet [se ASSET-1d] beaktas om leverantören följer principerna för säker applikationsutveckling.</t>
  </si>
  <si>
    <t>Alla programvaror och applikationer som utvecklas internt utvecklas enligt principerna för säker applikationsutveckling.</t>
  </si>
  <si>
    <t>I val av programvara och applikationer som ska anskaffas beaktar man alltid om leverantören följer principerna för säker applikationsutveckling.</t>
  </si>
  <si>
    <t>I arkitekturgranskningsprocessen bedömer man nya och uppdaterade programvarors och applikationers säkerhet innan de tas in i produktionen.</t>
  </si>
  <si>
    <t>Äktheten hos programvaror och apparatprogramvaror (firmware) säkerställs innan de tas i bruk.</t>
  </si>
  <si>
    <t>Säkerheten hos internt utvecklade eller skräddarsydda programvaror och applikationer testas (exempelvis statisk eller dynamisk testning, fuzz-testning eller penetrationstestning) då och då samt i specifika situationer såsom i samband med systemförändringar eller externa händelser.</t>
  </si>
  <si>
    <t>Dataskydd som en del av cybersäkerhetsarkitekturen</t>
  </si>
  <si>
    <t>Cyberarkitekturen byggs upp kring den information som ska skyddas. För att känslig information ska kunna skyddas måste den först identifieras och klassificeras. De kontroller och metoder som används för skyddet, exempelvis processerna för kryptering och nyckelhantering, ska vara genomförda och användas systematiskt.</t>
  </si>
  <si>
    <t>Sparade känsliga uppgifter (”data at rest”) skyddas. På nivå 1 behöver detta inte vara systematiskt och regelbundet.</t>
  </si>
  <si>
    <t>En infrastruktur för hantering av nycklar (exempelvis skapande, förvaring, förstöring, uppdatering och upphävning av nycklar) används som stöd för krypteringsmetoderna.</t>
  </si>
  <si>
    <t>Man använder skyddsmekanismer för att begränsa risken för att information stjäls (exempelvis verktyg som förhindrar radering av information).</t>
  </si>
  <si>
    <t>Till cyberarkitekturen hör skyddsmekanismer (exempelvis kryptering av apparaters hårddiskar) för information som sparats på apparater som kan tappas bort eller bli stulna.</t>
  </si>
  <si>
    <t>Cyberarkitekturen omfattar skyddsmetoder för applikationer, apparaters programvara (firmware) och olovliga ändringar av information.</t>
  </si>
  <si>
    <t>För verksamheten inom ämnesområdet ARCHITECTURE har man fastställt dokumenterade rutiner, som följs och uppdateras regelbundet.</t>
  </si>
  <si>
    <t>Det finns tillräckligt med resurser för verksamheten inom ämnesområdet ARCHITECTURE (personal, finansiering och verktyg).</t>
  </si>
  <si>
    <t>Verksamheten inom ämnesområdet ARCHITECTURE styrs genom krav som ställts upp i policyn på organisationens ledningsnivå (eller i motsvarande anvisningar).</t>
  </si>
  <si>
    <t>De arbetstagare som utför verksamheten inom ämnesområdet ARCHITECTURE har tillräckliga kunskaper och färdigheter för sina uppgifter.</t>
  </si>
  <si>
    <t>De ansvar, kontoskyldigheter och behörigheter som krävs för verksamheten inom ämnesområdet ARCHITECTURE har delats ut till lämpliga arbetstagare.</t>
  </si>
  <si>
    <t>Effektiviteten hos verksamheten inom ämnesområdet ARCHITECTURE utvärderas och följs upp.</t>
  </si>
  <si>
    <t>Hantering av egendom, förändringar och konfiguration (ASSET)</t>
  </si>
  <si>
    <t>I ämnesområdena för hantering av egendom, förändringar och konfigurationer bedömer man organisationens förmåga att hantera sin apparat-, programvaru- och informationsegendom i förhållande till de risker som berör organisationen och organisationens mål. Med egendom avses i detta sammanhang apparater, programvaror och information som är väsentliga för funktionen. Utöver IT-egendom ska man beakta organisationens eventuella OT-egendom.</t>
  </si>
  <si>
    <t>Hantering av apparater och programvara</t>
  </si>
  <si>
    <t>Ett register över de apparater och programvaror som är viktiga för funktionen är en viktig del av hanteringen av cybersäkerhetsrisker. Registrering av viktiga uppgifter såsom versionsnummer, plats, ägare eller kritiskhet är en förutsättning för många åtgärder för hantering av cybersäkerheten. Ett bra register kan vara till hjälp exempelvis när man behöver identifiera i vilka apparater programvara som behöver uppdateras finns installerad.</t>
  </si>
  <si>
    <t>Det finns ett register över apparater och programvaror som är viktiga för funktionen. (Beakta också apparater och programvaror i eventuella OT-miljöer.) På nivå 1 behöver upprätthållandet av registret inte vara systematiskt och regelbundet.</t>
  </si>
  <si>
    <t>I registret finns sådana apparater och programvaror som hör till funktionen, som skulle kunna användas för att uppnå en angripares mål.</t>
  </si>
  <si>
    <t>I registret anges sådana egenskaper hos apparaterna och programvaran som stöder organisationens cyberverksamhet (exempelvis apparatens eller programvarans plats, prioritet, operativsystem eller firmware-version).</t>
  </si>
  <si>
    <t>De apparater och programvaror som är registrerade i registret har prioriterats enligt fastställda prioriteringskriterier, som omfattar en bedömning av hur viktig apparaten eller programvaran är för funktionen.</t>
  </si>
  <si>
    <t>Registret är aktuellt (dvs. det uppdateras då och då samt i samband med specifika situationer såsom systemförändringar).</t>
  </si>
  <si>
    <t>Hantering av informationsresurser</t>
  </si>
  <si>
    <t>Ett register över den information som är viktig för funktionen är en del av hanteringen av cybersäkerhetsrisker. Sådana här informationsresurser kan anknyta till exempelvis kunder, produkter eller tjänster. Ett bra register kan exempelvis göra det lättare att identifiera de system där känsliga personuppgifter hanteras.</t>
  </si>
  <si>
    <t>Det finns ett register över de informationsresurser som är viktiga för funktionen (såsom kunduppgifter eller standardinställningarna för apparater och programvaror). (Observera också informationsresurser för eventuella OT-miljöer.) På nivå 1 behöver upprätthållandet av registret inte vara systematiskt och regelbundet.</t>
  </si>
  <si>
    <t>I registret finns sådana informationsresurser som hör till funktionen, som skulle kunna användas för att uppnå en angripares mål.</t>
  </si>
  <si>
    <t>De informationsresurser som är registrerade i registret har prioriterats enligt fastställda prioriteringskriterier, som omfattar en bedömning av hur viktig informationsresursen är för funktionen.</t>
  </si>
  <si>
    <t>Hantering av konfiguration</t>
  </si>
  <si>
    <t>Till hantering av konfiguration hör definition av grundläggande standardinställningar och användning av dem vid konfiguration av apparater och programvaror. Oftast strävar man efter att likadana apparater och programvaror ska konfigureras för att fungera på samma sätt. Å andra sidan omfattar hanteringen av konfigurationen av enskilda eller individualiserade apparater användning av grundläggande standardinställningar i inledningsskedet och identifiering av senare avvikelser.</t>
  </si>
  <si>
    <t>Grundläggande standardinställningar har skapats för apparaters, programvarors och informationsresursers konfigurationer. På nivå 1 behöver detta inte vara systematiskt och regelbundet.</t>
  </si>
  <si>
    <t>Grundläggande standardinställningar används när man skapar en ny konfiguration för en apparat, programvara eller informationsresurs eller återställer en gammal konfiguration.</t>
  </si>
  <si>
    <t>Konfigurationernas enhetlighet med de grundläggande standardinställningarna följs regelbundet under hela apparatens, programvarans eller informationsresursens livscykel.</t>
  </si>
  <si>
    <t>Hantering av förändringar</t>
  </si>
  <si>
    <t>Till hantering av förändringar i apparater, programvaror och information hör att bedöma begäranden av ändringar, följa processen för hantering av förändringar och identifiera olovliga förändringar. Genom en förhandsbedömning av förändringar kan man säkerställa att inga skadliga sårbarheter skapas i verksamhetsmiljön. Hanteringen av förändringar omfattar egendomens hela livscykel: definition av krav, testning, ibruktagande, underhåll och tagande ur bruk.</t>
  </si>
  <si>
    <t>Rutinerna för hantering av förändringar omfattar apparaternas, programvarornas och informationens hela livscykel (exempelvis anskaffning, ibruktagande, användning och tagande ur bruk).</t>
  </si>
  <si>
    <t>Loggarna för hantering av förändringar innehåller information om sådana utförda förändringar som påverkar cybersäkerhetskraven för apparaten, programvaran eller informationsresursen i fråga.</t>
  </si>
  <si>
    <t>För verksamheten inom ämnesområdet ASSET har man fastställt dokumenterade rutiner, som följs och uppdateras regelbundet.</t>
  </si>
  <si>
    <t>Det finns tillräckligt med resurser för verksamheten inom ämnesområdet ASSET (personal, finansiering och verktyg).</t>
  </si>
  <si>
    <t>Verksamheten inom ämnesområdet ASSET styrs genom krav som ställts upp i policyn på organisationens ledningsnivå (eller i motsvarande anvisningar).</t>
  </si>
  <si>
    <t>De arbetstagare som utför verksamheten inom ämnesområdet ASSET har tillräckliga kunskaper och färdigheter för sina uppgifter.</t>
  </si>
  <si>
    <t>De ansvar, kontoskyldigheter och behörigheter som krävs för verksamheten inom ämnesområdet ASSET har delats ut till lämpliga arbetstagare.</t>
  </si>
  <si>
    <t>Effektiviteten hos verksamheten inom ämnesområdet ASSET utvärderas och följs upp.</t>
  </si>
  <si>
    <t>Skydda kritiska tjänster</t>
  </si>
  <si>
    <t>Organisationen ska identifiera sin roll i tillhandahållandet av tjänster för samhället och hantera risker baserat på sin roll.</t>
  </si>
  <si>
    <t>Identifiera kritiska tjänster och beroendeförhållanden till tjänsterna</t>
  </si>
  <si>
    <t>Organisationen ska förstå sin roll i tillhandahållandet av kritiska tjänster för samhället, vilka krav tillhandahållandet av kritiska tjänster ställer och vilka konsekvenser ett misslyckat tillhandahållande kan ha.</t>
  </si>
  <si>
    <t>Kritiska tjänster som organisationen tillhandahåller samhället har identifierats och dokumenterats.</t>
  </si>
  <si>
    <t>Information som behövs för att tillhandahålla kritiska tjänster för samhället har identifierats och dokumenterats.</t>
  </si>
  <si>
    <t>Processer som behövs för att tillhandahålla kritiska tjänster för samhället har identifierats och dokumenterats.</t>
  </si>
  <si>
    <t>System (IT och OT) som behövs för att tillhandahålla kritiska tjänster för samhället har identifierats och dokumenterats.</t>
  </si>
  <si>
    <t>Utrustning och lokaler som behövs för att tillhandahålla kritiska tjänster för samhället har identifierats och dokumenterats.</t>
  </si>
  <si>
    <t>Leveranskedjor som behövs för att tillhandahålla kritiska tjänster för samhället har identifierats och dokumenterats.</t>
  </si>
  <si>
    <t>Det har fastställts en tidsfrist efter vilken den normala verksamheten i samhället påverkas betydligt, om de resurser (information, processer, system, rum, leveranskedja) som kritiska tjänster behöver inte är tillgängliga.</t>
  </si>
  <si>
    <t>Kedjeeffekter för samhället av att kritiska tjänster har försvagats eller avbrutits har identifierats och dokumenterats.</t>
  </si>
  <si>
    <t>Hantera kritiska tjänster</t>
  </si>
  <si>
    <t>Högsta ledningen ska säkerställa tillräckliga resurser för tillhandahållande av kritiska tjänster, och ansvar för beslut ska ha fastställts på behörigt och effektivt sätt. Riskerna mot nät och informationssystem som behövs för att tillhandahålla kritiska tjänster ska utvärderas som en del av bedömningen av riskerna mot hela organisationen.</t>
  </si>
  <si>
    <t>Alla resurser (information, processer, system, rum, leveranskedjor) som behövs för att tillhandahålla samhälleligt kritiska tjänster omfattas av organisationens policyer och processer för säkerhetshantering.</t>
  </si>
  <si>
    <t>Alla resurser (information, processer, system, rum, leveranskedjor) som behövs för att tillhandahålla samhälleligt kritiska tjänster omfattas av organisationens policyer och processer för riskhantering.</t>
  </si>
  <si>
    <t>Ledningsgruppen äger organisationens riktlinjer och policy för säkerhet i nät och informationssystem som stöder tillhandahållandet av tjänster som är avgörande för samhället. Beslutsfattare inom riskhanteringen i hela organisationen hålls uppdaterade om dem på ett lämpligt sätt.</t>
  </si>
  <si>
    <t>Ledningsgruppen behandlar säkerhetsnivån i informationsnätet och IT-systemen för tillhandahållande av kritiska tjänster för samhället utgående från uppdaterad och detaljerad information och handledning som ges av experter.</t>
  </si>
  <si>
    <t>En utsedd medlem i ledningsgruppen ansvarar för säkerhetsnivån i informationsnätet och IT-systemen för tillhandahållande av kritiska tjänster för samhället, och leder regelbundna diskussioner om ämnet i styrelsen.</t>
  </si>
  <si>
    <t>Den vision som ledningsgruppen har fastställt omvandlas till effektiva organisatoriska rutiner som styr och övervakar informationsnätet och IT-systemen för tillhandahållande av kritiska tjänster för samhället.</t>
  </si>
  <si>
    <t>Högsta ledningen har insyn i de viktigaste riskbesluten inom hela organisationen.</t>
  </si>
  <si>
    <t>De som fattar riskbeslut förstår sitt ansvar för att fatta effektiva och snabba beslut om kritiska system i enlighet med den riskaptit som ledningen i organisationen har fastställt.</t>
  </si>
  <si>
    <t>Beslutsfattandet i riskhanteringen delegeras och eskaleras vid behov i hela organisationen till personer som har sådana kunskaper, färdigheter, verktyg och behörigheter som de behöver.</t>
  </si>
  <si>
    <t>Riskbesluten granskas med jämna mellanrum i syfte att säkra att de fortfarande är betydelsefulla och giltiga.</t>
  </si>
  <si>
    <t>Resurser (information, processer, system, utrustning, leveranskedjor), en kritisk tidsperiod och kedjeeffekter beaktas i riskhanteringsprocessen och riskbesluten.</t>
  </si>
  <si>
    <t>Minimera cybersäkerhetsincidenters verkningar på kritiska tjänster</t>
  </si>
  <si>
    <t>Organisationen ska ha en väl uppgjord och testad process för hantering av cybersäkerhetshändelser och cybersäkerhetsincidenter, och huvudsyftet med processen ska vara att säkra kontinuiteten i de kritiska tjänsterna, om det uppstår fel i ett system eller en tjänst. Åtgärder för att begränsa eller minska verkningar ska ha införts och är skalbara enligt totalrisken och totalverkningen.</t>
  </si>
  <si>
    <t>Planen för hantering av cybersäkerhetshändelser och cybersäkerhetsincidenter omfattar alla kritiska system.</t>
  </si>
  <si>
    <t>Planen för hantering av cybersäkerhetshändelser och cybersäkerhetsincidenter omfattar scenarier som endast gäller kända och välförstådda angrepp.</t>
  </si>
  <si>
    <t>Personer som deltar i genomförandet av planen för hantering av cybersäkerhetshändelser och cybersäkerhetsincidenter förstår det bra.</t>
  </si>
  <si>
    <t>Planen har dokumenterats och delats ut till alla relevanta berörda parter.</t>
  </si>
  <si>
    <t xml:space="preserve">Planen bygger på en klar förståelse av risker mot nät och informationssystem som behövs för att tillhandahålla kritiska tjänster. </t>
  </si>
  <si>
    <t>Planen är omfattande (omfattar t.ex. alla faser av en avvikelses livscykel, roller, ansvarsområden, rapportering) och innehåller en beskrivning av sannolika verkningar av kända angreppsmetoder och av potentiella angreppsmetoder som ännu inte har förverkligats.</t>
  </si>
  <si>
    <t>Planen har dokumenterats och integrerats i mer omfattande processer för hantering av organisationens affärsverksamhet och leveranskedja.</t>
  </si>
  <si>
    <t>Affärsenheter som tillhandahåller kritiska tjänster har tagit emot och förstår planen.</t>
  </si>
  <si>
    <t>Svar</t>
  </si>
  <si>
    <t>Noter och referenser</t>
  </si>
  <si>
    <t>Nivå</t>
  </si>
  <si>
    <t>Praktik</t>
  </si>
  <si>
    <t>Säkerhetsklassificering</t>
  </si>
  <si>
    <t>Total nivå</t>
  </si>
  <si>
    <t>Nivån på investeringar i cybersäkerhet (fliken Investment)</t>
  </si>
  <si>
    <t>Nivån på investeringar i cybersäkerhet</t>
  </si>
  <si>
    <t>Välj fem av de största investeringarna i cybersäkerhet. Granskningsperioden för investeringarna är de senaste 24 månaderna och beloppen anges i tusen euro (x 1 000 euro). Av investeringar och kostnader inkluderas endast de vars huvudsakliga syfte har varit utveckling och underhåll av cybersäkerhet.
I tabellens kolumn ”Planerad” samla uppgifter om planerade utgifter under de kommande 12 månaderna. Om beloppen ännu inte är kända räcker det att kryssa för den kategori som utgifterna gäller.</t>
  </si>
  <si>
    <t>Kategori</t>
  </si>
  <si>
    <t>Personal (intern)</t>
  </si>
  <si>
    <t>Konsultverksamhet</t>
  </si>
  <si>
    <t>Tjänster</t>
  </si>
  <si>
    <t>Programvarulicenser</t>
  </si>
  <si>
    <t>Invest. i hårdvara</t>
  </si>
  <si>
    <t>Planerad</t>
  </si>
  <si>
    <t>Funktion</t>
  </si>
  <si>
    <t>Processer</t>
  </si>
  <si>
    <t>System</t>
  </si>
  <si>
    <t>Effekter på andra organisationer</t>
  </si>
  <si>
    <t>Leverantörer</t>
  </si>
  <si>
    <t>Interna beroenden</t>
  </si>
  <si>
    <t>Datum</t>
  </si>
  <si>
    <t>Deltagare</t>
  </si>
  <si>
    <t>Kommentarer</t>
  </si>
  <si>
    <t>Intern referens</t>
  </si>
  <si>
    <t>Extern referens</t>
  </si>
  <si>
    <t>Utvecklingsobjekt</t>
  </si>
  <si>
    <t>FÖREGÅENDE BEDÖMNING</t>
  </si>
  <si>
    <t>Tidigare bedömningsresultat (i bedömningsfliken)</t>
  </si>
  <si>
    <t>Tidigare bedömningsresultat (i rapporterna)</t>
  </si>
  <si>
    <t>Jämförelseresultat (i rapporterna)</t>
  </si>
  <si>
    <t>Exporterar resultat</t>
  </si>
  <si>
    <t>De jämförelseuppgifter som skrivits in i denna tabell visas i rapporterna.</t>
  </si>
  <si>
    <t>Snabbguide för export av resultat (Microsof Office Excel 2016)</t>
  </si>
  <si>
    <t>1) Visa fliken Utvecklare
- Gå till alternativ&gt; Anpassa menyfliksområdetpå fliken Arkiv.
- Under Anpassa menyflik och under Huvudflikar väljer du kryssrutan Utvecklare.
2) Exportera XML-data
- Klicka på Utvecklare &gt; Exportera.
- Spara .xml-filen med namnet du väjer.</t>
  </si>
  <si>
    <t>Rapport om Cybermätarens mognad (R2)</t>
  </si>
  <si>
    <t>Ledningens rapport om mognad (R1)</t>
  </si>
  <si>
    <t>I enlighet med avsnitten för cybersäkerheten</t>
  </si>
  <si>
    <t>Detaljerad NIST Cybersecurity Framework Core-rapport</t>
  </si>
  <si>
    <t>Cybersäkerhetens mognadsgrad</t>
  </si>
  <si>
    <t>Åtgärder som kärvs på mognadsnivå 1</t>
  </si>
  <si>
    <t>Utvecklingsområden för cybersäkerheten</t>
  </si>
  <si>
    <t>Gemensamma hanteringsåtgärder</t>
  </si>
  <si>
    <t>Ämnesområdesspecifik mognadsrapport</t>
  </si>
  <si>
    <t>Import av bedömningsresultat och jämförelseinformation</t>
  </si>
  <si>
    <t>Export av bedömningsresultat</t>
  </si>
  <si>
    <t>De resultat som matas in här visas i Cybermätarens bedömningsavsnitt intill de nuvarande bedömningarna (i kolumnerna O-S).</t>
  </si>
  <si>
    <t>Verktyg för bedömning av cybersäkerhet</t>
  </si>
  <si>
    <t>Namn</t>
  </si>
  <si>
    <t>Bransch</t>
  </si>
  <si>
    <t xml:space="preserve">Handledare </t>
  </si>
  <si>
    <t>Beskrivning av funktionen som ska utvärderas</t>
  </si>
  <si>
    <t>Funktionens effekter för samhället</t>
  </si>
  <si>
    <t>Startdatum</t>
  </si>
  <si>
    <t>Senast ändring</t>
  </si>
  <si>
    <t>Bedömning av cybersäkerhet</t>
  </si>
  <si>
    <t>Avsnitten för cybersäkerheten</t>
  </si>
  <si>
    <t>Resultat och referensdata</t>
  </si>
  <si>
    <t>Polärdiagram (R4)</t>
  </si>
  <si>
    <t>Rapport över allmänna administrativa åtgärder (R5)</t>
  </si>
  <si>
    <t>Beskrivning av hotscenario (worst-case)</t>
  </si>
  <si>
    <t>Scenariots samhälleliga effekter</t>
  </si>
  <si>
    <t>Den funktion som är föremål för bedömning (mer omfattande anvisningar finns i bruksanvisningen för Cybermätaren)
Det rekommenderas att bedömningen riktas mot funktioner som organisationen behöver för att producera tjänster som är kritiska för samhället eller för organisationens egen (affärs)verksamhet. Cybermätaren är i första hand avsedd för organisationer som är försörjningsberedskapskritiska med tanke på samhällets funktion, men modellen passar lika bra för andra typer av organisationer. Då väljer man för granskning exempelvis de funktioner som är kritiska för organisationens egen affärsverksamhet och deras viktigaste beroenden med tanke på driftssäkerheten. Om man vill granska flera delområden inom verksamheten på en gång rekommenderas att man gör separata bedömningar för vart och ett.
Avgränsningen kan göras på många sätt, exempelvis:
 * Så att den omfattar hela organisationen, exempelvis i små och medelstora företag;
 * enligt organisationsstrukturen, exempelvis för en lands- eller affärsverksamhetsenhet;
 * Enligt funktion, exempelvis för tjänster som produceras över organisationsgränser.  
Utöver kritiska tjänster och funktioner ska man för att fastställa objektet för bedömningen identifiera dessas viktigaste beroenden med tanke på driftssäkerheten. Sådana är i regel alla av följande kategorier som anknyter till produktionen av kritiska tjänster:
 * Affärsverksamhetsprocesser och operativa processer;
 * System och delsystem, samt
 * Informationsresurser
En tjänst är samhällskritisk om en störning i den påverkar ett betydande antal kunder eller ett stort geografiskt område, eller om en störning i tjänsten har allvarliga följder. När man definierar hur kritisk en tjänst är kan man exempelvis ta hjälp av Försörjningsberedskapscentralens branschdefinitioner. I identifieringen av tjänster som är kritiska för affärsverksamheten kan man utgå från exempelvis organisationens mål eller affärsverksamhetsstrategins fokusområden.</t>
  </si>
  <si>
    <t>Nästa bedömning</t>
  </si>
  <si>
    <t>Observera</t>
  </si>
  <si>
    <t>Organisationen har en mycket begränsad kapacitet att upptäcka cybersäkerhetsstörningar när dessa uppstår. Det innebär vanligen att de avvärjande åtgärderna fördröjs avsevärt och inte vidtas förrän en betydande informationsläcka eller skada har inträffat. Den effekt som angriparen vill orsaka realiseras vanligen fullständigt.</t>
  </si>
  <si>
    <t>Organisationen har en baskapacitet att samla in information, men kapaciteten att upptäcka cybersäkerhetsincidenter är delvis bristfällig på grund av informationens art och omfattning samt brister i analyskapaciteten. Det innebär vanligen att de avvärjande åtgärderna fördröjs och att besluten inte bygger på en samlad förståelse av händelsen och att organisationen därför, trots genomförda åtgärder, är sårbar vid betydande informationsläckor eller skador.</t>
  </si>
  <si>
    <t>Organisationen har en god kapacitet att samla in och analysera information för att i tid kunna identifiera cybersäkerhetsstörningar och för att kunna hålla lägesbilden tillräckligt uppdaterad. Det innebär vanligen att det finns god sannolikhet för att avvärjande åtgärder vidtas när en störning pågår och att åtgärderna har dimensionerats på rätt sätt. På så sätt kan organisationen begränsa skador även om dessa inte kan förhindras fullständigt.</t>
  </si>
  <si>
    <t>Organisationen har en utomordentlig kapacitet att samla in, korrelera och analysera information som är relevant med tanke på störningar. Det innebär vanligen att cybersäkerhetsstörningar upptäcks i tid och att störningarna därför kan åtgärdas fort. Till följd av detta har organisationen goda möjligheter att begränsa eller till och med förhindra skador samtidigt som ett angrepp inträffar.</t>
  </si>
  <si>
    <t>Identifiera</t>
  </si>
  <si>
    <t>Organisationen har en baskapacitet att identifiera och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</si>
  <si>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god kapacitet att identifiera och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</si>
  <si>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utomordentlig kapacitet att identifiera och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</si>
  <si>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Skydda</t>
  </si>
  <si>
    <t>Organisationen har en mycket begränsad kapacitet att skydda sina kritiska tjänster mot cybersäkerhetshot och cybersäkerhetsstörningar. Det innebär vanligen att organisationen drabbas av ett stort antal störningar och/eller att deras verkningar är betydligt större än vad som är nödvändigt och att störningarna medför onödigt stora kostnader, interna/externa verkningar och verkningar på organisationens anseende. Detta betonas i ännu större utsträckning, om identifieringskapaciteten är låg.</t>
  </si>
  <si>
    <t>Organisationen har en baskapacitet att skydda sina kritiska tjänster mot cybersäkerhetshot och cybersäkerhetsstörningar, men kapacitetens omfattning är inte systematisk och innehåller flera svaga delområden. Det innebär vanligen att skyddsåtgärderna inte nödvändigtvis har riktats eller dimensionerats utifrån hur kritiska tjänsterna och informationen är. Detta leder å ena sidan till en bristfällig fördelning av resurser och investeringar, å andra sidan till brister i skyddet av kritiska tjänster.</t>
  </si>
  <si>
    <t>Organisationen har en god kapacitet att skydda sina kritiska tjänster mot cybersäkerhetshot och cybersäkerhetsstörningar, men har vissa svaga delområden. Det innebär vanligen gråa områden eller brister i skyddet, även om alla kritiska tjänster och data är skyddade. Detta kan leda till onödigt stora kostnader och ett onödigt stort antal störningar.</t>
  </si>
  <si>
    <t>Organisationen har en utomordentlig kapacitet att skydda sina kritiska tjänster mot cybersäkerhetshot och cybersäkerhetsstörningar på alla viktiga affärsområden. Det innebär vanligen att det sker färre störningar i organisationen och störningarnas interna och externa verkningar är mindre och att kostnaderna och verkningarna på organisationens anseende på så sätt är mindre.</t>
  </si>
  <si>
    <t>Återställ</t>
  </si>
  <si>
    <t>Organisationen har en mycket begränsad kapacitet att vidta och genomföra nödvändiga åtgärder för att återställa verksamheten efter cyberangrepp. Det innebär vanligen att återställningen pågår under lång tid och att kostnaderna, störningarnas verkningar och skadorna på organisationens anseende därför kan öka avsevärt.</t>
  </si>
  <si>
    <t>Organisationen har en baskapacitet att vidta och genomföra nödvändiga åtgärder för att återställa verksamheten efter cyberangrepp. Det innebär vanligen att återställandet inte nödvändigtvis omfattar alla affärsområden, de återställande åtgärderna inte genomförs i optimal ordning eller återställandet inte sker så fort som det krävs med tanke på affärsverksamheten. Detta kan leda till sådana skador på anseendet, ökade kostnader eller ökade verkningar av störningar som annars skulle ha kunnat förebyggas.</t>
  </si>
  <si>
    <t>Organisationen har en god kapacitet att vidta och genomföra nödvändiga åtgärder för att återställa verksamheten efter cyberangrepp. Det innebär vanligen att organisationen i de flesta situationer kan hålla kostnaderna, störningens verkningar och skadan på anseendet på en godtagbar nivå.</t>
  </si>
  <si>
    <t>Organisationen har en utomordentlig kapacitet att vidta och genomföra nödvändiga åtgärder för att återställa verksamheten efter cyberangrepp. Det innebär vanligen att de återställande åtgärderna kan genomföras inom förutspådd tid och i optimal ordning. I vissa situationer är det på så sätt möjligt att minska kostnaderna, skadorna på anseendet och andra verkningar på grund av störningar.</t>
  </si>
  <si>
    <t>Åtgärda</t>
  </si>
  <si>
    <t>Organisationen har en mycket begränsad kapacitet att vidta rättidiga och samordnade åtgärder för att avvärja cyberangrepp. Det innebär vanligen att det är sannolikt att ett angrepp och skador fortfarande inte kan förhindras eller begränsas, även om angreppet  har identifierats i tid.</t>
  </si>
  <si>
    <t>Organisationen har en baskapacitet att vidta rättidiga åtgärder för att avvärja cyberangrepp, men att processen inte nödvändigtvis har samordnats eller testats särskilt bra. Det innebär vanligen att det är sannolikt att avvärjande åtgärder fortfarande inte förhindrar och begränsar ett angrepp och skador till följd av angreppet även om angreppet har identifierats i tid.</t>
  </si>
  <si>
    <t>Organisationen har en god kapacitet att vidta rättidiga och samordnade åtgärder för att avvärja cyberangrepp. Det innebär vanligen att det är möjligt att ett angrepp och skador till följd av angreppet  kan begränsas till en viss punkt, om angreppet har identifierats i tid.</t>
  </si>
  <si>
    <t>Organisationen har en utomordentlig kapacitet att vidta rättidiga och samordnade åtgärder för att avvärja cyberangrepp. Det innebär vanligen att det är sannolikt att ett angrepp och skador till följd av angreppet kan begränsas eller till och med förhindras, om angreppet har identifierats i tid.</t>
  </si>
  <si>
    <t>Hantering av cybersäkerhet (PROGRAM)</t>
  </si>
  <si>
    <t>Ta fram och underhåll ett sådant program för organisationsövergripande hantering av cybersäkerhet som möjliggör en hanteringsmodell och en strategisk planering och som ger stöd för cybersäkerhetsarbetet i organisationen på ett sätt som fastställer cybersäkerhetsmål i överensstämmelse med organisationens strategiska mål och risker mot den kritiska infrastrukturen.</t>
  </si>
  <si>
    <t>Cybersäkerhetsstrategi</t>
  </si>
  <si>
    <t>Cybersäkerhetsstrategin används som underlag för ett cybersäkerhetsprogram. Cybersäkerhetsstrategin innefattar i sin enklaste form en förteckning över cybersäkerhetsmål och en plan för uppnående av målen. På en högre mognadsnivå är strategin fullständigare och innefattar prioriteringar, en beskrivning av hanteringsmodellen och en organisationsstruktur för cybersäkerhetsprogrammet samt starkare deltagande av högsta ledningen i planeringen av programmet.</t>
  </si>
  <si>
    <t>Organisationen har en cybersäkerhetsstrategi. På nivå 1 behöver utvecklingen eller upprätthållandet av den inte vara systematisk och regelbunden.</t>
  </si>
  <si>
    <t>Cybersäkerhetsstrategin fastställer cybersäkerhetsmål för organisationen.</t>
  </si>
  <si>
    <t>Cybersäkerhetsstrategin och -prioriteringarna har dokumenterats. Strategin och prioriteringarna är i linje med organisationens allmänna strategiska mål och de risker som berör dess kritiska infrastruktur.</t>
  </si>
  <si>
    <t>Cybersäkerhetsstrategin definierar hanteringsmodellen (”governance”) och tillsynsåtgärderna för organisationens cybersäkerhet.</t>
  </si>
  <si>
    <t>Cybersäkerhetsstrategin definierar hanterings- och organisationsstrukturen för cybersäkerheten.</t>
  </si>
  <si>
    <t>Cybersäkerhetsstrategin anger de standarder och anvisningar som ska följas.</t>
  </si>
  <si>
    <t>Ledningens stöd till programmet för hantering av cybersäkerhet</t>
  </si>
  <si>
    <t>Ledningens stöd är viktigt för att programmet för hantering av cybersäkerhet ska kunna implementeras enligt cybersäkerhetsstrategin. På basnivå utgörs stödet av att tillhandahålla tillräckliga resurser (personal, verktyg, finansiering). Ett mer utvecklat stöd omfattar högsta ledningens synliga deltagande, fastställande av ansvarsområden och befogenheter för programmet. Dessutom omfattar stödet ett organisationsövergripande stöd för fastställandet och uppdateringen av policyer eller andra bindande anvisningar för organisationen.</t>
  </si>
  <si>
    <t>Organisationens högsta ledning stöder hanteringen av cybersäkerheten. På nivå 1 behöver detta inte vara systematiskt och regelbundet.</t>
  </si>
  <si>
    <t>Hanteringen av cybersäkerheten baserar sig på cybersäkerhetsstrategin.</t>
  </si>
  <si>
    <t>Organisationens högsta lednings stöd för hanteringen av cybersäkerheten är synligt och aktivt.</t>
  </si>
  <si>
    <t>Organisationens högsta ledning stöder utvecklingen, upprätthållandet och verkställandet av cybersäkerhetspolicyer och -anvisningar.</t>
  </si>
  <si>
    <t>Ansvaret för hanteringen av cybersäkerheten har tilldelats en aktör inom organisationen som har tillräckliga befogenheter.</t>
  </si>
  <si>
    <t>De berörda parterna i hanteringen av cybersäkerheten har identifierats och involverats.</t>
  </si>
  <si>
    <t>Verksamheten inom hanteringen av cybersäkerheten ses över då och då för att säkerställa att åtgärderna är i linje med cybersäkerhetsstrategin.</t>
  </si>
  <si>
    <t>En oberoende aktör granskar de funktioner som anknyter till organisationens cybersäkerhet då och då samt i samband med specifika situationer och processförändringar, för att säkerställa att verksamheten överensstämmer med cybersäkerhetspolicyerna och -anvisningarna.</t>
  </si>
  <si>
    <t>För verksamheten inom ämnesområdet PROGRAM har man fastställt dokumenterade rutiner, som följs och uppdateras regelbundet.</t>
  </si>
  <si>
    <t>Det finns tillräckligt med resurser för verksamheten inom ämnesområdet PROGRAM (personal, finansiering och verktyg).</t>
  </si>
  <si>
    <t>Verksamheten inom ämnesområdet PROGRAM styrs genom krav som ställts upp i policyn på organisationens ledningsnivå (eller i motsvarande anvisningar).</t>
  </si>
  <si>
    <t>De arbetstagare som utför verksamheten inom ämnesområdet PROGRAM har tillräckliga kunskaper och färdigheter för sina uppgifter.</t>
  </si>
  <si>
    <t>De ansvar, kontoskyldigheter och behörigheter som krävs för verksamheten inom ämnesområdet PROGRAM har delats ut till lämpliga arbetstagare.</t>
  </si>
  <si>
    <t>Effektiviteten hos verksamheten inom ämnesområdet PROGRAM utvärderas och följs upp.</t>
  </si>
  <si>
    <t>Hantering av händelser och störningar, verksamhetens kontinuitet (RESPONSE)</t>
  </si>
  <si>
    <t>Inför och uppdatera planer, processer och tekniker så att händelser och incidenter i cybersäkerheten kan upptäckas, analyseras och avvärjas och verksamheten återställas i förhållande till den kritiska infrastrukturen och riskerna mot organisationens mål.</t>
  </si>
  <si>
    <t>Observation av händelser</t>
  </si>
  <si>
    <t>Observation av cybersäkerhetshändelser omfattar en central kanal för rapportering av händelser samt fastställande av bedömningskriterier. Bedömningskriterierna ska ligga i linje med strategin för hantering av cybersäkerhetsrisker så att de säkrar en konsekvent bedömning och erbjuder en struktur för identifiering av cybersäkerhetshändelser, när en cybersäkerhetshändelse ska eskaleras och när händelsen deklareras som en cybersäkerhetsincident.</t>
  </si>
  <si>
    <t>Kriterier har utarbetats för cyberhändelser och observation av dem (som omfattar exempelvis en definition av situationer som uppfyller definitionen av en cybersäkerhetshändelse eller en definition av var cybersäkerhetshändelser kan observeras).</t>
  </si>
  <si>
    <t>Information om olika händelser jämförs med varandra för att upptäcka eventuella regelbundenheter, trender eller andra gemensamma drag, som kan stödja arbetet med analys av cyberstörningar.</t>
  </si>
  <si>
    <t>Funktionens lägesbild följs upp så att den stöder observationen av eventuella cyberhändelser.</t>
  </si>
  <si>
    <t>Analys av händelser och definition av störningssituationer</t>
  </si>
  <si>
    <t>Eskalering av en cybersäkerhetshändelse inkluderar tillämpning av de bedömningsgrunder som nämns under ”Observation av händelser” och identifiering av situationer där en cybersäkerhetshändelse ska hanteras enligt på förhand fastställda planer. Eskalerade cybersäkerhetshändelser och -störningar kan leda till externa skyldigheter såsom exempelvis myndighetsrapportering eller att informera kunder. Korrelationer mellan flera cybersäkerhetshändelser och störningar kan avslöja systematiska problem i miljön.</t>
  </si>
  <si>
    <t>Kriterier har utarbetats för definition av cybersäkerhetsstörningar. På nivå 1 behöver detta inte vara systematiskt och regelbundet.</t>
  </si>
  <si>
    <t>Cybersäkerhetshändelser analyseras så att analysen stöder definitionen av eventuella cybersäkerhetsstörningar. På nivå 1 behöver detta inte vara systematiskt och regelbundet.</t>
  </si>
  <si>
    <t>Offentliga kriterier har utarbetats för definitionen av cybersäkerhetsstörningar. De baserar sig på hur störningarna kan påverka funktionen.</t>
  </si>
  <si>
    <t>Cybersäkerhetshändelser definieras som cybersäkerhetsstörningar enligt de utarbetade kriterierna.</t>
  </si>
  <si>
    <t>Kriterierna för definition av cybersäkerhetsstörningar uppdateras då och då samt i samband med specifika situationer såsom vid organisationsförändringar eller utifrån erfarenheter från övningar eller nya upptäckta hot.</t>
  </si>
  <si>
    <t>Kriterierna för definiering av cybersäkerhetsstörningar är i linje med kriterierna för prioritering av cybersäkerhetsrisker [se  RISK-3b].</t>
  </si>
  <si>
    <t>Information om olika cybersäkerhetsstörningar jämförs för att identifiera eventuella regelbundenheter, trender eller andra gemensamma drag.</t>
  </si>
  <si>
    <t>Reaktion på händelser och störningar</t>
  </si>
  <si>
    <t xml:space="preserve">För att cybersäkerhetsincidenter ska kunna åtgärdas ska organisationen ha en process för begränsning av cybersäkerhetsincidenternas verkningar på andra funktioner. Processen bör beskriva på vilket sätt organisationen hanterar alla faser i en incidents livscykel (t.ex. triage, behandling, kommunikation, samordning och avslutande). En granskning av erhållna erfarenheter hjälper, som en del av åtgärdandet av cybersäkerhetshändelser och cybersäkerhetsincidenter, organisationen att eliminera sårbarheter som ledde till incidenten. </t>
  </si>
  <si>
    <t>Cybersäkerhetsstörningar rapporteras (exempelvis internt, till CERT-FI eller till lämpliga ISAC-grupper). På nivå 1 behöver detta inte vara systematiskt och regelbundet.</t>
  </si>
  <si>
    <t>Man har utarbetat en plan på hur man reagerar på cyberstörningar. Planen ska vara uppdaterad och täcka hela livscykeln för störningshanteringen.</t>
  </si>
  <si>
    <t>Reaktionerna på cybersäkerhetshändelser och -störningar följer fastställda planer och processer.</t>
  </si>
  <si>
    <t>Man övar på planen för reaktion på cybersäkerhetsstörningar och -händelser då och då samt i specifika situationer såsom i samband med systemförändringar eller externa händelser.</t>
  </si>
  <si>
    <t>Reaktionerna på cybersäkerhetshändelser och -störningar samordnas till tillämpliga delar med leverantörer, myndigheter och andra utomstående aktörer. Hit hör insamling och förvaring av bevismaterial.</t>
  </si>
  <si>
    <t>Cybersäkerhet som en del av verksamhetens kontinuitet</t>
  </si>
  <si>
    <t>Organisationen har utvecklat planer för verksamhetens kontinuitet, med vars hjälp verksamheten inom funktionen kan bevaras och återställas om verksamheten blir föremål för en cybersäkerhetshändelse eller -störning. På nivå 1 behöver detta inte vara systematiskt och regelbundet.</t>
  </si>
  <si>
    <t>Det finns säkerhetskopior av informationen, som testas. På nivå 1 behöver detta inte vara systematiskt och regelbundet.</t>
  </si>
  <si>
    <t>IT-apparater (och eventuella OT-apparater) som behöver reservdelar har identifierats. På nivå 1 behöver detta inte vara systematiskt och regelbundet.</t>
  </si>
  <si>
    <t>I kontinuitetsplanerna identifieras och dokumenteras de anordningar, programvaror och datalager samt funktioner som minst krävs för att upprätthålla verksamheten inom funktionen.</t>
  </si>
  <si>
    <t>Kontinuitetsplanerna testas genom bedömningar och/eller övningar då och då samt i specifika situationer såsom i samband med systemförändringar eller externa händelser.</t>
  </si>
  <si>
    <t>Reservdelar finns tillgängliga för de IT-apparater (och eventuella OT-apparater) som behöver sådana.</t>
  </si>
  <si>
    <t>Kriterier för ibruktagande av kontinuitetsplan i en situation med en cybersäkerhetsstörning har definierats och kommunicerats till de arbetstagare som ansvarar för hanteringen av störningar och för beredskapsplanerna.</t>
  </si>
  <si>
    <t>Observationer från testningen av kontinuitetsplanen och från verkliga situationer jämförs med de uppställda återhämtningsmålen, och planerna utvecklas utifrån dessa observationer.</t>
  </si>
  <si>
    <t>För verksamheten inom ämnesområdet RESPONSE har man fastställt dokumenterade rutiner, som följs och uppdateras regelbundet.</t>
  </si>
  <si>
    <t>Det finns tillräckligt med resurser för verksamheten inom ämnesområdet RESPONSE (personal, finansiering och verktyg).</t>
  </si>
  <si>
    <t>Verksamheten inom ämnesområdet RESPONSE styrs genom krav som ställts upp i policyn på organisationens ledningsnivå (eller i motsvarande anvisningar).</t>
  </si>
  <si>
    <t>De arbetstagare som utför verksamheten inom ämnesområdet RESPONSE har tillräckliga kunskaper och färdigheter för sina uppgifter.</t>
  </si>
  <si>
    <t>Effektiviteten hos verksamheten inom ämnesområdet RESPONSE utvärderas och följs upp.</t>
  </si>
  <si>
    <t>Riskhantering (RISK)</t>
  </si>
  <si>
    <t>Ta fram, använd och underhåll ett system för organisationsövergripande riskhantering så att det är möjligt att identifiera, analysera och minska cybersäkerhetsriskerna i organisationen (inbegripet affärsenheter, dotterföretag, integrerade infrastrukturer och andra berörda parter).</t>
  </si>
  <si>
    <t>Plan för hantering av cybersäkerhetsrisker</t>
  </si>
  <si>
    <t>Till hanteringen av cybersäkerhetsrisker hör identifiering och bedömning av riskerna, behandling (exempelvis genom att godkänna, undvika, minska eller överföra risken) och uppföljning så att den är i linje med organisationens behov. Det centrala för dessa åtgärder är en gemensam förståelse för cybersäkerhetsrisker och en plan för att hantera dem. I vissa organisationer beskrivs detta genom en separat strategi för hantering av cybersäkerhetsrisker. Strategin för hantering av cybersäkerhetsrisker är en strategi på organisationens högsta nivå, som definierar organisationens villighet att ta risker och ställer upp en riktning för bedömningen av cybersäkerhetsrisker och prioriteringen av hanteringsåtgärder. Strategin för hantering av cybersäkerhetsrisker omfattar bland annat metoder för bedömning av cybersäkerhetsrisker, övervakning av riskerna enligt strategin och definition av organisationens modell för hantering av cybersäkerheten (”cybersecurity governance”). En viktig del av strategin är att definiera bedömningskriterier för riskerna på organisationsnivå (exempelvis riskgränser, tillgängliga riskhanteringsåtgärder), som styr hela organisationens cybersäkerhetsprogram [se PROGRAM]. Strategin för hantering av cybersäkerhetsrisker ska vara i linje med organisationens allmänna riskhanteringsstrategi, så att man kan säkerställa att cybersäkerhetsrisker hanteras som en del av organisationens målsättningar i ett större perspektiv.</t>
  </si>
  <si>
    <t>Organisationens hantering av cybersäkerhetsrisker styrs av en plan (exempelvis en strategi eller motsvarande policy på ledningsnivån). På nivå 1 behöver utvecklingen eller upprätthållandet av den inte vara systematisk och regelbunden.</t>
  </si>
  <si>
    <t>Organisationens hantering av cybersäkerhetsrisker styrs av en systematisk plan, som uppdateras regelbundet och som stöder organisationens mer omfattande plan för utveckling av cybersäkerheten [se PROGRAM-1b] och organisationens företagsarkitektur (även ”helhetsarkitektur).</t>
  </si>
  <si>
    <t>Information om åtgärderna inom hanteringen av cybersäkerhetsrisker delas till lämpliga berörda parter.</t>
  </si>
  <si>
    <t>För hanteringen av cybersäkerhetsrisker har man fastställt en administrationsmodell (ref. ”governance”), som uppdateras regelbundet. Till administrationsmodellen hör bland annat ansvar, skyldigheter och beslutsstrukturer för riskhanteringen.</t>
  </si>
  <si>
    <t>Identifiering av cybersäkerhetsrisker</t>
  </si>
  <si>
    <t>Hanteringen av cybersäkerhetsrisker omfattar identifiering, bedömning, behandling (godkännande, undvikande, minskning eller överföring) och uppföljning. Hanteringen tar hänsyn till behoven i affärsverksamheten och organisationen. En organisationsövergripande förståelse av riskhanteringsstrategin står i centrum för att aktiviteterna ovan ska kunna genomföras. Genom en fastställd riskklassificering kan organisationen behandla och kontrollera risker på ett konsekvent sätt. Ett riskregister, dvs. en förteckning över identifierade risker och information om risker, stöder denna process. 
Andra ämnesområden i självutvärderningen, som SITUATION och RESPONSE, hänvisar till riskregistret och visar hur praxis enligt denna modell fungerar kraftfullare när de är kopplade till hantering av cybersäkerhetsrisker.</t>
  </si>
  <si>
    <t>Cybersäkerhetsrisker identifieras. På nivå 1 behöver detta inte vara systematiskt och regelbundet.</t>
  </si>
  <si>
    <t>De identifierade cybersäkerhetsriskerna delas in i olika kategorier, så att riskerna kan hanteras kategorispecifikt (kategorierna kan vara exempelvis dataläckor, interna fel, ransomware eller kapning av OT-apparater).</t>
  </si>
  <si>
    <t>Cybersäkerhetsriskerna och cybersäkerhetsriskkategorierna dokumenteras i ett riskregister (eller i en motsvarande informationsresurs).</t>
  </si>
  <si>
    <t>Ägare har utsetts för cybersäkerhetsriskerna och cybersäkerhetsriskkategorierna.</t>
  </si>
  <si>
    <t>Cybersäkerhetsriskerna identifieras då och då samt i specifika situationer, exempelvis vid systemförändringar eller externa cybersäkerhetshändelser.</t>
  </si>
  <si>
    <t>Sårbarhetsinformation från ämnesområdet för hantering av hot [se THREAT] används för att identifiera nya cybersäkerhetsrisker och uppdatera befintliga (exempelvis för att identifiera risker som beror på sårbarheter som upptäckts och/eller som inte åtgärdats).</t>
  </si>
  <si>
    <t>Information om hot från ämnesområdet för hantering av hot [se THREAT] används för att identifiera nya cybersäkerhetsrisker och uppdatera befintliga.</t>
  </si>
  <si>
    <t>I identifieringen av cybersäkerhetsrisker beaktas risker som berör kritisk infrastruktur eller organisationer som är beroende av varandra.</t>
  </si>
  <si>
    <t>Riskanalys</t>
  </si>
  <si>
    <t>De identifierade riskerna analyseras så att deras effekter på organisationens verksamhet kan bedömas, så att de kan klassificeras och prioriteras och så att rätt strategi och tillräckliga åtgärder kan fastställas (exempelvis: minska sannolikheten/effekterna, godkänna risken, undvika risken eller dela risken). Hur detaljerad analysen är kan variera beroende på riskens art och den tillgängliga informationens mängd och kvalitet, men metoden som används bör vara enhetlig i hela organisationen.</t>
  </si>
  <si>
    <t>Cybersäkerhetsriskerna prioriteras utifrån vilken effekt de bedöms ha. På nivå 1 behöver detta inte vara systematiskt och regelbundet.</t>
  </si>
  <si>
    <t>Cybersäkerhetsrisker och cybersäkerhetsriskkategorier med högre prioritet analyseras enligt fastställda metoder (exempelvis genom att analysera hur vanliga förverkligade fall är i syfte att bedöma riskens sannolikhet eller genom att använda resultat från bedömningar av skyddsmekanismer för att fastställa ett objekts riskkänslighet).</t>
  </si>
  <si>
    <t>Berörda parter från lämpliga enheter för operativ verksamhet och affärsverksamhet inom organisationen deltar i analysen av cybersäkerhetsrisker med högre prioritet.</t>
  </si>
  <si>
    <t>Analyserna av cybersäkerhetsriskerna uppdateras då och då samt i specifika situationer såsom i samband med systemförändringar eller externa händelser.</t>
  </si>
  <si>
    <t>Reaktion på risker</t>
  </si>
  <si>
    <t>De åtgärder som man beslutat om utifrån analysen ska genomföras systematiskt och enligt prioriteringen. Slutresultatets effektivitet och tillräcklighet måste bedömas för att se om den återstående risken är på en godtagbar nivå. Eftersom verksamhetsmiljön kan förändras med tiden måste de utförda åtgärderna även framöver bedömas regelbundet för att säkerställa att de fortfarande är tillräckliga och ändamålsenliga.</t>
  </si>
  <si>
    <t>Sätten att reagera på risker väljs och genomförs enligt de fastställda metoderna, som baserar sig på analyser och prioriteringar.</t>
  </si>
  <si>
    <t>Företagsledningen granskar sätten att reagera på risker (såsom att minska, godkänna, undvika eller överföra risken) då och då för att säkerställa deras lämplighet.</t>
  </si>
  <si>
    <t>För verksamheten inom ämnesområdet RISK har man fastställt dokumenterade rutiner, som följs och uppdateras regelbundet.</t>
  </si>
  <si>
    <t>Det finns tillräckligt med resurser för verksamheten inom ämnesområdet RISK (personal, finansiering och verktyg).</t>
  </si>
  <si>
    <t>Verksamheten inom ämnesområdet RISK styrs genom krav som ställts upp i policyn på organisationens ledningsnivå (eller i motsvarande anvisningar).</t>
  </si>
  <si>
    <t>De arbetstagare som utför verksamheten inom ämnesområdet RISK har tillräckliga kunskaper och färdigheter för sina uppgifter.</t>
  </si>
  <si>
    <t>De ansvar, kontoskyldigheter och behörigheter som krävs för verksamheten inom ämnesområdet RISK har delats ut till lämpliga arbetstagare.</t>
  </si>
  <si>
    <t>Effektiviteten hos verksamheten inom ämnesområdet RISK utvärderas och följs upp.</t>
  </si>
  <si>
    <t>Lägesbild (SITUATION)</t>
  </si>
  <si>
    <t>Ta fram och underhåll funktioner och tekniker för insamling, analys, larmning, presentation och utnyttjande av operativ information och information om cybersäkerhet genom att använda de lägesbilder och den information som nämns i andra avsnitt, så att du kan skapa en lägesbild över organisationens funktion och över cybersäkerhetsnivån.</t>
  </si>
  <si>
    <t>Hantering av loggar</t>
  </si>
  <si>
    <t xml:space="preserve">Loggning bör vara införd utifrån skyddade objekts verkningar på verksamheten. Ju större potentiell inverkan exempelvis ett riskutsatt skyddat objekt har, desto mer information ska organisationen samla in om objektet. </t>
  </si>
  <si>
    <t>Logginformation samlas in från sådana apparater, programvaror och informationsresurser som skulle kunna användas för att uppnå en angripares mål.</t>
  </si>
  <si>
    <t>Logginformationen sammanställs centraliserat inom funktionen.</t>
  </si>
  <si>
    <t>Övervakning av miljöer</t>
  </si>
  <si>
    <t>Med hjälp av uppföljning och analys av information som har samlats in via loggdata och andra källor kan organisationen förstå vilken operativ status och cybersäkerhetsstatus verksamheten har.</t>
  </si>
  <si>
    <t>Man granskar logguppgifterna och övervakar cybersäkerheten på andra sätt. På nivå 1 behöver detta inte vara systematiskt och regelbundet.</t>
  </si>
  <si>
    <t>Närmare krav har fastställts för övervakningen och för analysen av observationer, och kraven uppdateras regelbundet och omfattar granskning av information om händelser i rätt tid.</t>
  </si>
  <si>
    <t>Man har fastställt indikatorer för upptäckande av avvikande verksamhet som baserar sig på systemloggar, analyser av dataläckor, nätverkens baskonfigurationer samt cybersäkerhetshändelser och -arkitektur. IT-miljöerna (och eventuella OT-miljöer) övervakas med hjälp av dessa indikatorer.</t>
  </si>
  <si>
    <t>För identifiering av cybersäkerhetshändelser har man fastställt olika larm och aviseringar, som uppdateras regelbundet.</t>
  </si>
  <si>
    <t>Information från riskanalyserna [se RISK-3d] används när man fastställer indikatorer för avvikande verksamhet.</t>
  </si>
  <si>
    <t>Upprätthållande av lägesbild</t>
  </si>
  <si>
    <t>Information om lägesbilden till relevanta beslutsfattare är kärnan i en samlad lägesbild. Trots att flera implementeringar av en samlad lägesbild kan innehålla visuella element (t.ex. manöverpaneler, kartor eller andra grafiska användargränssnitt), är de inte obligatoriska för att uppnå målen. Organisationer kan även använda andra metoder för att informera om lägesbilden.</t>
  </si>
  <si>
    <t>Man har fastställt metoder för kommunikation om lägesbilden för funktionens cybersäkerhet, som uppdateras regelbundet.</t>
  </si>
  <si>
    <t>Tillsynsinformationen sammanställs för att bilda en operativ lägesbild för funktionen.</t>
  </si>
  <si>
    <t>Tillämplig information från olika delar av organisationen finns tillgänglig för att berika lägesbilden.</t>
  </si>
  <si>
    <t>Krav har fastställts för rapporteringen av lägesbilden. Hit hör att dela cybersäkerhetsinformation i rätt tid till berörda parter som organisationen definierat.</t>
  </si>
  <si>
    <t>För att berika lägesbilden samlar man in lämplig information utanför organisationen. Denna information distribueras också till de interna berörda parter som organisationen definierat.</t>
  </si>
  <si>
    <t>För verksamheten inom ämnesområdet SITUATION har man fastställt dokumenterade rutiner, som följs och uppdateras regelbundet.</t>
  </si>
  <si>
    <t>Det finns tillräckligt med resurser för verksamheten inom ämnesområdet SITUATION (personal, finansiering och verktyg).</t>
  </si>
  <si>
    <t>Verksamheten inom ämnesområdet SITUATION styrs genom krav som ställts upp i policyn på organisationens ledningsnivå (eller i motsvarande anvisningar).</t>
  </si>
  <si>
    <t>De arbetstagare som utför verksamheten inom ämnesområdet SITUATION har tillräckliga kunskaper och färdigheter för sina uppgifter.</t>
  </si>
  <si>
    <t>De ansvar, kontoskyldigheter och behörigheter som krävs för verksamheten inom ämnesområdet SITUATION har delats ut till lämpliga arbetstagare.</t>
  </si>
  <si>
    <t>Effektiviteten hos verksamheten inom ämnesområdet SITUATION utvärderas och följs upp.</t>
  </si>
  <si>
    <t>Fastställ och underhåll kontroller för att hantera sådana cybersäkerhetsrisker mot tjänster och skyddade objekt som är beroende av externa entiteter, i förhållande till den kritiska infrastrukturen och riskerna mot organisationens mål.</t>
  </si>
  <si>
    <t>Identifiering och prioritering av partnernätverket</t>
  </si>
  <si>
    <t>Identifiering av beroendeförhållanden omfattar att skapa och upprätthålla en övergripande förståelse av viktiga externa relationer som är delaktiga i tillhandahållandet av tjänster.</t>
  </si>
  <si>
    <t>Betydande IT-beroenden (och eventuella OT-beroenden) har identifierats (här avses sådana interna eller externa funktioner som funktionen är beroende av – inklusive partner som ansvarar för att operera funktionerna). På nivå 1 behöver detta inte vara systematiskt och regelbundet.</t>
  </si>
  <si>
    <t>Aktörerna i partnernätverket har prioriterats med hjälp av fastställda kriterier (exempelvis hur viktiga de är för funktionen, effekten av eventuella kränkningar eller störningssituationer, möjlighet att förhandla om de cybersäkerhetskrav som ställs upp i avtalet).</t>
  </si>
  <si>
    <t>Höjd prioritet har tilldelats sådana leverantörer och andra aktörer i partnernätverket för vars del äventyrande eller störningar kan leda till betydande följder (exempelvis beroenden av enskilda leverantörer eller leverantörer som har särskilda rättigheter).</t>
  </si>
  <si>
    <t>Prioriteringen av leverantörer och andra aktörer i partnernätverket uppdateras då och då samt i specifika situationer såsom i samband med systemförändringar eller externa händelser.</t>
  </si>
  <si>
    <t>Hantering av risker i anknytning till partnernätverket</t>
  </si>
  <si>
    <t>Hantering av beroenderisker omfattar oberoende testning, kodgranskning, sårbarhetsskanning och granskning av bevis från tjänsteleverantören för att en säker välfungerande modell för programvaruutveckling har följts. De avtal som har ingåtts om produkter och tjänster med samarbetspartner och leverantörer ska granskas och godkännas med tanke på hantering av cybersäkerhetsrisker så att avtalstexterna kräver att leverantörerna ska uppfylla eller överskrida de cybersäkerhetsstandarder och cybersäkerhetsriktlinjer som fastställs i avtalen. Övervaknings- och revisionsprocesser kan fastställas i avtal om servicenivå i syfte att säkra att leverantörerna och deras tjänster uppfyller kraven på informationssäkerhet och verksamhetskapacitet.</t>
  </si>
  <si>
    <t>Valet av leverantörer och andra aktörer i partnernätverket påverkas av en bedömning av deras cybersäkerhetskompetens. På nivå 1 behöver detta inte vara systematiskt och regelbundet.</t>
  </si>
  <si>
    <t>Val av produkter och tjänster påverkas av en bedömning av deras cyberförmågor. På nivå 1 behöver detta inte vara systematiskt och regelbundet.</t>
  </si>
  <si>
    <t>De fastställda metoderna följs när man identifierar cybersäkerhetskrav och genomför skyddsåtgärder i anknytning till dem, genom vilka man skyddar sig mot risker som orsakas av leverantörer och aktörer i partnernätverket.</t>
  </si>
  <si>
    <t>De fastställda metoderna följs när man bedömer och väljer leverantörer och andra aktörer i partnernätverket.</t>
  </si>
  <si>
    <t>Striktare skyddsåtgärder genomförs för leverantörer och andra aktörer i partnernätverket som har hög prioritet.</t>
  </si>
  <si>
    <t>Cybersäkerhetskrav är en officiell del av de avtal som ingås med leverantörer och andra aktörer i partnernätverket.</t>
  </si>
  <si>
    <t>Leverantörerna och andra aktörer i partnernätverket visar med jämna mellanrum sina förmågor att uppfylla de fastställda cybersäkerhetskraven.</t>
  </si>
  <si>
    <t>Cybersäkerhetskraven för leverantörer och andra aktörer i partnernätverket inkluderar till tillämpliga delar krav på säker programvaru- och produktutveckling.</t>
  </si>
  <si>
    <t>Som en del av urvalskriterierna har man på ett lämpligt sätt beaktat när användningstiden och användningssupporten löper ut.</t>
  </si>
  <si>
    <t>Som en del av urvalskriterierna har man på ett lämpligt sätt beaktat åtgärder mot förfalskade eller äventyrade programvaror, apparater eller tjänster.</t>
  </si>
  <si>
    <t>Till godkännandetestningen av apparater, programvaror och informationsresurser som anskaffas hör testning av cybersäkerhetskraven.</t>
  </si>
  <si>
    <t>Hantering av hot och sårbarheter (THREAT)</t>
  </si>
  <si>
    <t>I ämnesområdet hantering av hot och sårbarheter bedöms organisationens förmåga att fastställa och upprätthålla planer, processer och tekniker för att upptäcka, identifiera, analysera, hantera och ingripa i cyberhot och -sårbarheter – i förhållande till de risker som berör organisationen och organisationens mål. Med cyberhot avses vilken situation eller händelse som helst som kan ha negativa effekter på organisationens resurser och verksamhet (inklusive exempelvis organisationens mål, funktioner, anseende eller rykte) eller indirekt på andra organisationer (som en följd av exempelvis olovlig användning eller förstöring av organisationens IT-, OT- eller kommunikationssystem, offentliggörande eller manipulering av information eller ett överlastningsangrepp). IT-, OT- och kommunikationssystem är föremål för en mängd olika hot, som dessutom kan vara förknippade med olika hotfaktorer, skadliga program (såsom virus och maskar) eller omfattande spridda överlastningsangrepp. En cybersäkerhetssårbarhet är en brist eller lucka i ett IT-, OT- eller kommunikationssystem, en apparat, en verksamhetsmodell eller en intern skyddsmekanism, som ett eventuellt hot kan utnyttja.</t>
  </si>
  <si>
    <t>Minskning av sårbarheter</t>
  </si>
  <si>
    <t>Minskning av sårbarheter inleds med insamling och analys av information om sårbarheter. Sårbarheter kan kartläggas exempelvis med hjälp av automatiska skanningsverktyg, nätverksintrångstester, cyberövningar eller auditeringar. I en analys av sårbarheter ska man beakta både den lokala effekten (det vill säga sårbarhetens möjliga effekt på det skyddade objektet i sig självt) och det skyddade objektets betydelse för hela funktionen i ett större perspektiv. Sårbarheter kan bekämpas genom att vidta skyddade åtgärder, följa hotsituationen och installera datasäkerhetsuppdateringar samt på andra sätt.</t>
  </si>
  <si>
    <t>Lämpliga informationskällor som stöd för identifieringen av sårbarheter har identifierats. På nivå 1 behöver detta inte vara systematiskt och regelbundet.</t>
  </si>
  <si>
    <t>Uppgifter om sårbarheter samlas in och tolkas för funktionen. På nivå 1 behöver detta inte vara systematiskt och regelbundet.</t>
  </si>
  <si>
    <t>Man gör sårbarhetsbedömningar. På nivå 1 behöver detta inte vara systematiskt och regelbundet.</t>
  </si>
  <si>
    <t>Man ingriper i sårbarheter som är av betydelse för funktionen (exempelvis genom att öka övervakningen eller installera korrigerande uppdateringar). På nivå 1 behöver detta inte vara systematiskt och regelbundet.</t>
  </si>
  <si>
    <t>Sårbarhetsbedömningar görs då och då samt i specifika situationer såsom i samband med systemförändringar eller externa händelser.</t>
  </si>
  <si>
    <t>Man analyserar, prioriterar och ingriper i de identifierade sårbarheterna med de metoder som situationen kräver.</t>
  </si>
  <si>
    <t>Sårbarhetsbedömningarna görs av en oberoende aktör som inte har någon anknytning till den operativa verksamheten inom funktionen.</t>
  </si>
  <si>
    <t>Bekämpning av hot och spridning av information om hot</t>
  </si>
  <si>
    <t>Identifieringen och hanteringen av hot börjar med insamling av information om hot från tillförlitliga källor, tillämpning av den insamlade informationen i förhållande till organisationens verksamhetsmiljö och reaktion på de hot som kan hota tjänsternas driftssäkerhet. Organisationens hotprofil innehåller beskrivningar av möjliga hotfaktorer, inklusive hotfaktorernas förmågor, mål och objekt. Hotprofilen kan användas för att närmare identifiera hot och som en del av riskanalysen, riskbedömningen [se RISK] och bildandet av en lägesbild över cybersäkerheten [se SITUATION].</t>
  </si>
  <si>
    <t>Lämpliga informationskällor som stöd för identifieringen av hot har identifierats. På nivå 1 behöver detta inte vara systematiskt och regelbundet.</t>
  </si>
  <si>
    <t>Man ingriper i hot som är av betydelse för funktionen (exempelvis genom att öka övervakningen eller följa hotens utveckling). På nivå 1 behöver detta inte vara systematiskt och regelbundet.</t>
  </si>
  <si>
    <t>Källorna till informationen om hot omfattar alla olika delar av hotprofilen, och dessa informationskällor följs regelbundet.</t>
  </si>
  <si>
    <t>Man analyserar, prioriterar och ingriper i de identifierade hoten med de metoder som situationen kräver.</t>
  </si>
  <si>
    <t>Verksamhetens hotprofil uppdateras då och då samt i specifika situationer såsom i samband med systemförändringar eller externa händelser.</t>
  </si>
  <si>
    <t>Information om hot hanteras med säkra metoder i så nära realtid som möjligt, för att säkerställa att man snabbt analyserar och ingriper i hot.</t>
  </si>
  <si>
    <t>För verksamheten inom ämnesområdet THREAT har man fastställt dokumenterade rutiner, som regelbundet följs och uppdateras.</t>
  </si>
  <si>
    <t>Det finns tillräckligt med resurser för verksamheten inom ämnesområdet THREAT (personal, finansiering och verktyg).</t>
  </si>
  <si>
    <t>Verksamheten inom ämnesområdet THREAT styrs genom krav som ställts upp i policyn på organisationens ledningsnivå (eller i motsvarande anvisningar).</t>
  </si>
  <si>
    <t>De arbetstagare som utför verksamheten inom ämnesområdet THREAT har tillräckliga kunskaper och färdigheter för sina uppgifter.</t>
  </si>
  <si>
    <t>De ansvar, kontoskyldigheter och behörigheter som krävs för verksamheten inom ämnesområdet THREAT  har delats ut till lämpliga arbetstagare.</t>
  </si>
  <si>
    <t>Effektiviteten hos verksamheten inom ämnesområdet THREAT utvärderas och följs upp.</t>
  </si>
  <si>
    <t>Personalledning och -utveckling (WORKFORCE)</t>
  </si>
  <si>
    <t>Inför och uppdatera planer, processer, tekniker och kontroller för att kunna upprätthålla en cybersäkerhetskultur och säkerställa en lämplig och kompetent personal med hänsyn till riskerna mot den kritiska infrastrukturen och organisationens mål.</t>
  </si>
  <si>
    <t>Ansvar för cybersäkerhet</t>
  </si>
  <si>
    <t>En viktig del av fastställandet av ansvarsområden inom cybersäkerhet är att säkra att enskilda ansvarsområden är tillräckligt omfattande och att ersättare har fastställts. Det är till exempel ofta enkelt att fastställa specifika personalroller som har ett betydande cybersäkerhetsansvar, men det är svårt att upprätthålla rollerna. Det är högst viktigt att göra upp planer för utbildning, testning, säkring av ersättare och bedömning av prestationer för nyckelroller inom cybersäkerhet (t.ex. systemadministratörer). Ansvarsområden inom cybersäkerhet är naturligtvis inte endast begränsade till konventionella IT-roller, utan till exempel vissa utvecklare kan ha vissa ansvarsområden.</t>
  </si>
  <si>
    <t>Ansvarsfördelningen för cybersäkerheten inom organisationen har identifierats. På nivå 1 behöver detta inte vara systematiskt och regelbundet.</t>
  </si>
  <si>
    <t>Ansvaret för cybersäkerheten har tilldelats namngivna personer. På nivå 1 behöver detta inte vara systematiskt och regelbundet.</t>
  </si>
  <si>
    <t>Ansvaret för cybersäkerheten har tilldelats namngivna roller (inklusive eventuella externa serviceproducenter).</t>
  </si>
  <si>
    <t>Ansvaret för cybersäkerheten har dokumenterats.</t>
  </si>
  <si>
    <t>Ansvarsfördelningen för cybersäkerheten och kraven på arbetsuppgifterna granskas och uppdateras då och då samt i specifika situationer såsom i samband med systemförändringar eller när organisationsstrukturen förändras.</t>
  </si>
  <si>
    <t>Det fördelade ansvaret för cybersäkerheten administreras så att man säkerställer dess tillräcklighet och tillräcklig överlappning (inklusive planering av personalväxling).</t>
  </si>
  <si>
    <t>Personalutveckling med fokus på cybersäkerhet</t>
  </si>
  <si>
    <t>Till utvecklingen av organisationens cybersäkerhetspersonal (det vill säga de arbetstagare vars uppgifter omfattar ansvar för cybersäkerheten) hör utbildning av befintliga arbetstagare och vid behov rekrytering av nya arbetstagare för att åtgärda identifierade kompetensbrister. I rekryteringsprocesser ska man beakta exempelvis att både rekryterarna och de som intervjuas ska vara medvetna om de behov som gäller organisationens cybersäkerhetspersonal. Därtill ska arbetstagarna (och externa leverantörer) regelbundet delta i utbildningar som förbättrar personalens medvetenhet om cybersäkerhet (exempelvis för att minska nätfiske och andra hot). Utbildningarnas och medvetenhetskampanjernas effektivitet ska bedömas enligt behov.</t>
  </si>
  <si>
    <t>Cybersäkerhetsutbildning är tillgänglig för sådana arbetstagare som har tilldelats ansvar för cybersäkerheten. På nivå 1 behöver detta inte vara systematiskt och regelbundet.</t>
  </si>
  <si>
    <t>Kraven på kunskaper, färdigheter och förmågor i anknytning till cybersäkerhet samt eventuella brister i dessa har identifierats med tanke på både nuvarande och framtida behov. På nivå 1 behöver detta inte vara systematiskt och regelbundet.</t>
  </si>
  <si>
    <t>Cybersäkerhetsutbildning är en förutsättning för beviljande av användnings- eller åtkomsträttigheter till apparater, programvaror och informationsresurser som är viktiga för funktionen.</t>
  </si>
  <si>
    <t>Utbildningsverksamhetens effektivitet utvärderas då och då och utbildningen utvecklas enligt behov.</t>
  </si>
  <si>
    <t>Personalförvaltningsprocesser</t>
  </si>
  <si>
    <t>Personaladministrationskontrollerna omfattar bakgrundskontroller av anställda (t.ex. säkerhetsutredningar) och en riskbaserad utnämning av anställda till arbetsuppgifter med åtkomst till skyddade objekt som är integrerade i tillhandahållandet av kritiska tjänster. En högre risknivå fastställs till exempel för systemadministratörer (som vanligen har rättigheter att göra ändringar i inställningarna, redigera eller radera loggdata, skapa nya konton och byta lösenord). Nödvändiga åtgärder vidtas för att skydda system till följd av sådana användares avsiktliga och oavsiktliga aktiviteter.</t>
  </si>
  <si>
    <t>Olika kontroller (exempelvis bakgrundskontroller, drogtester) görs när nya arbetstagare anställs. På nivå 1 behöver detta inte vara systematiskt och regelbundet.</t>
  </si>
  <si>
    <t>I förfarandena för avslutande av en anställning beaktas cybersäkerheten. På nivå 1 behöver detta inte vara systematiskt och regelbundet.</t>
  </si>
  <si>
    <t>Varje arbetsuppgift granskas på ett lämpligt sätt i förhållande till arbetsuppgiftens risker (inklusive arbetstagare, leverantörer och underleverantörer).</t>
  </si>
  <si>
    <t>Utbildning och ökning av medvetenheten om cybersäkerhet</t>
  </si>
  <si>
    <t>Det är lika viktigt att öka medvetenheten om cybersäkerhet som att implementera tekniska kontroller i syfte att förbättra cybersäkerheten i organisationen. Ofta inleds ett cyberangrepp så att angriparen får fotfäste i organisationens IT- och OT-system. Angriparen kan till exempel skapa ett förtroendeförhållande till en oförsiktig anställd eller en oförsiktig underleverantör som i sin tur inför skadliga filer eller enheter i organisationen. Organisationen ska dela information för att kunna identifiera tvivelaktig verksamhet, skräppost, nätfiske och social manipulering, och om hur anställda ska kunna undvika att dela organisationens konfidentiella information till potentiella angripare. Det är till exempel möjligt att via en intern webbplats dela information om nya hot och sårbarheter inom sektorn. Om information om hot, sårbarheter och bästa praxis inte delas inom organisationen, kan det hända att anställda låter bli att följa delar av processer och anvisningar.</t>
  </si>
  <si>
    <t>Personalens medvetenhet om cybersäkerheten förbättras på olika sätt. På nivå 1 behöver detta inte vara systematiskt och regelbundet.</t>
  </si>
  <si>
    <t>Åtgärderna för att förbättra medvetenheten om cybersäkerhet är i linje med de driftlägen som organisationen definierat på förhand [se SITUATION-3h].</t>
  </si>
  <si>
    <t>För verksamheten inom ämnesområdet WORKFORCE har man fastställt dokumenterade rutiner, som följs och uppdateras regelbundet.</t>
  </si>
  <si>
    <t>Det finns tillräckligt med resurser för verksamheten inom ämnesområdet WORKFORCE (personal, finansiering och verktyg).</t>
  </si>
  <si>
    <t>Verksamheten inom ämnesområdet WORKFORCE styrs genom krav som ställts upp i policyn på organisationens ledningsnivå (eller i motsvarande anvisningar).</t>
  </si>
  <si>
    <t>De arbetstagare som utför verksamheten inom ämnesområdet WORKFORCE har tillräckliga kunskaper och färdigheter för sina uppgifter.</t>
  </si>
  <si>
    <t>De ansvar, kontoskyldigheter och behörigheter som krävs för verksamheten inom ämnesområdet WORKFORCE har delats ut till lämpliga arbetstagare.</t>
  </si>
  <si>
    <t>Effektiviteten hos verksamheten inom ämnesområdet WORKFORCE utvärderas och följs upp.</t>
  </si>
  <si>
    <t>Koulutus ja tutkimus</t>
  </si>
  <si>
    <t xml:space="preserve">Muu </t>
  </si>
  <si>
    <t>Informations- och kommunikationsverksamhet</t>
  </si>
  <si>
    <t>Information and communication</t>
  </si>
  <si>
    <t>Utvinning av mineral</t>
  </si>
  <si>
    <t>Mining and quarrying</t>
  </si>
  <si>
    <t>Hotell- och restaurangverksamhet</t>
  </si>
  <si>
    <t>Accommodation and food service activities</t>
  </si>
  <si>
    <t>Media-ala</t>
  </si>
  <si>
    <t>Media industry</t>
  </si>
  <si>
    <t>Mediebranschen</t>
  </si>
  <si>
    <t>Handel</t>
  </si>
  <si>
    <t>Tukku- ja vähittäiskauppa</t>
  </si>
  <si>
    <t>Wholesale and retail trade</t>
  </si>
  <si>
    <t>Hallinto- ja tukipalvelut</t>
  </si>
  <si>
    <t>Uthyrning, fastighetsservice, resetjänster och andra stödtjänster</t>
  </si>
  <si>
    <t>Administrative and support service activities</t>
  </si>
  <si>
    <t>ICT - Informaatio ja viestintä</t>
  </si>
  <si>
    <t>Finanssi - Kiinteistöalan toiminta</t>
  </si>
  <si>
    <t>Logistiikka - Satamatoiminta</t>
  </si>
  <si>
    <t>Kriit. Teollisuus - Lääkkeet ja lääkinnälliset laitteet</t>
  </si>
  <si>
    <t>ICT - ISP ja NSP</t>
  </si>
  <si>
    <t>ICT - Muu</t>
  </si>
  <si>
    <t>ICT - Other</t>
  </si>
  <si>
    <t>ICT - Övrig</t>
  </si>
  <si>
    <t>Public administration</t>
  </si>
  <si>
    <t>Fastighetsverksamhet</t>
  </si>
  <si>
    <t>Real estate activities</t>
  </si>
  <si>
    <t>Mediabranschen</t>
  </si>
  <si>
    <t>Logistics - Harbour</t>
  </si>
  <si>
    <t>Logistik - Hamnen</t>
  </si>
  <si>
    <t>ICT - Telekommunikation</t>
  </si>
  <si>
    <t>ICT - palvelutuotanto, sovelluskehitys, ylläpito</t>
  </si>
  <si>
    <t>ICT - Services, development, maintenance</t>
  </si>
  <si>
    <t>ICT - IT-tjänster, utveckling, underhåll</t>
  </si>
  <si>
    <t>Education and research</t>
  </si>
  <si>
    <t>Utbildning och forskning</t>
  </si>
  <si>
    <t>ICT - Telecommunications</t>
  </si>
  <si>
    <t>Industri - Läkemedel och medicinsk utrustning</t>
  </si>
  <si>
    <t>Critical Manufacturing - Pharmaceutical products and medical devices</t>
  </si>
  <si>
    <t>Laitteet ja tieto</t>
  </si>
  <si>
    <t>1 - Not implemented or Unknown</t>
  </si>
  <si>
    <t xml:space="preserve">0 - Not answered </t>
  </si>
  <si>
    <t xml:space="preserve">0 - Vastaus puuttuu </t>
  </si>
  <si>
    <t>1 - Ej implementerad eller Okänd</t>
  </si>
  <si>
    <t xml:space="preserve">0 - Inget Svar </t>
  </si>
  <si>
    <t>1 - Ei toteutettu tai ei tietoa</t>
  </si>
  <si>
    <t>C_contact</t>
  </si>
  <si>
    <t>Denna tabell kan användas för att överföra eller sända bedömningsresultaten till Cybersäkerhetscentret. Spara det här bladet som en CSV-fil.</t>
  </si>
  <si>
    <t>This table can be used to extract results for storing or sending them to NCSC-FI. Save this sheet as CSV-file.</t>
  </si>
  <si>
    <t>Text</t>
  </si>
  <si>
    <t>Kieli / Språket / Language</t>
  </si>
  <si>
    <t>PROGRAM, tiedot Infoimport-välilehdeltä</t>
  </si>
  <si>
    <t>0</t>
  </si>
  <si>
    <r>
      <rPr>
        <b/>
        <sz val="11"/>
        <color theme="1"/>
        <rFont val="Verdana"/>
        <family val="2"/>
        <scheme val="major"/>
      </rPr>
      <t>Tarkoitus:</t>
    </r>
    <r>
      <rPr>
        <sz val="11"/>
        <color theme="1"/>
        <rFont val="Verdana"/>
        <family val="2"/>
        <scheme val="major"/>
      </rPr>
      <t xml:space="preserve"> Kaaviot esittävät yhteenvedon käytäntöjen arvionnista niinkuin ne on arvioitu neliportaisella asteikolla sekä osioittain että sen mukaan, mille kypsyystasolle käytäntö on sijoitettu. 
</t>
    </r>
    <r>
      <rPr>
        <b/>
        <sz val="11"/>
        <color theme="1"/>
        <rFont val="Verdana"/>
        <family val="2"/>
        <scheme val="major"/>
      </rPr>
      <t>Tulkinta:</t>
    </r>
    <r>
      <rPr>
        <sz val="11"/>
        <color theme="1"/>
        <rFont val="Verdana"/>
        <family val="2"/>
        <scheme val="major"/>
      </rPr>
      <t xml:space="preserve"> Jokainen piiras kuvaa kyseiseen osioon ja kypsyystasolle kuuluvien käytäntöjen täytettyjen vastausten jakauman. Piiraan keskellä on osion kypsyystason käytäntöjen yhteismäärä ja eri väreillä ja luvuilla on esitetty jakauma. 
Kun kaikkiin kyseisen osion ja kypsyystason kysymyksiin on vastattu, niin kehällä olevien numeroiden summa on yhtäsuuri kuin keskellä oleva luku.
Kannattaa ensin katsoa </t>
    </r>
    <r>
      <rPr>
        <i/>
        <sz val="11"/>
        <color theme="1"/>
        <rFont val="Verdana"/>
        <family val="2"/>
        <scheme val="major"/>
      </rPr>
      <t>kypsyystason 1</t>
    </r>
    <r>
      <rPr>
        <sz val="11"/>
        <color theme="1"/>
        <rFont val="Verdana"/>
        <family val="2"/>
        <scheme val="major"/>
      </rPr>
      <t xml:space="preserve"> kuviot ja etsiä sieltä etenkin punaisella merkityt, </t>
    </r>
    <r>
      <rPr>
        <i/>
        <sz val="11"/>
        <color theme="1"/>
        <rFont val="Verdana"/>
        <family val="2"/>
        <scheme val="major"/>
      </rPr>
      <t>Ei toteutettu</t>
    </r>
    <r>
      <rPr>
        <sz val="11"/>
        <color theme="1"/>
        <rFont val="Verdana"/>
        <family val="2"/>
        <scheme val="major"/>
      </rPr>
      <t xml:space="preserve"> -vastaukset sekä </t>
    </r>
    <r>
      <rPr>
        <i/>
        <sz val="11"/>
        <color theme="1"/>
        <rFont val="Verdana"/>
        <family val="2"/>
        <scheme val="major"/>
      </rPr>
      <t>Osittain toteutettu</t>
    </r>
    <r>
      <rPr>
        <sz val="11"/>
        <color theme="1"/>
        <rFont val="Verdana"/>
        <family val="2"/>
        <scheme val="major"/>
      </rPr>
      <t xml:space="preserve"> -vastaukset. Kypsyystason 1 osalta nämä on listattu myös </t>
    </r>
    <r>
      <rPr>
        <b/>
        <sz val="11"/>
        <color theme="1"/>
        <rFont val="Verdana"/>
        <family val="2"/>
        <scheme val="major"/>
      </rPr>
      <t xml:space="preserve">raportilla R4. 
</t>
    </r>
    <r>
      <rPr>
        <sz val="11"/>
        <color theme="1"/>
        <rFont val="Verdana"/>
        <family val="2"/>
        <scheme val="major"/>
      </rPr>
      <t xml:space="preserve">Jotta </t>
    </r>
    <r>
      <rPr>
        <b/>
        <sz val="11"/>
        <color theme="1"/>
        <rFont val="Verdana"/>
        <family val="2"/>
        <scheme val="major"/>
      </rPr>
      <t>raportilla R2</t>
    </r>
    <r>
      <rPr>
        <sz val="11"/>
        <color theme="1"/>
        <rFont val="Verdana"/>
        <family val="2"/>
        <scheme val="major"/>
      </rPr>
      <t xml:space="preserve">:lla näkyvät pylväät vähintään </t>
    </r>
    <r>
      <rPr>
        <b/>
        <sz val="11"/>
        <color theme="1"/>
        <rFont val="Verdana"/>
        <family val="2"/>
        <scheme val="major"/>
      </rPr>
      <t>kypsyystasolla 1</t>
    </r>
    <r>
      <rPr>
        <sz val="11"/>
        <color theme="1"/>
        <rFont val="Verdana"/>
        <family val="2"/>
        <scheme val="major"/>
      </rPr>
      <t xml:space="preserve"> niin kaikki kypsyystason 1 kaavioiden pitää olla vihreitä.</t>
    </r>
    <r>
      <rPr>
        <b/>
        <sz val="11"/>
        <color theme="1"/>
        <rFont val="Verdana"/>
        <family val="2"/>
        <scheme val="major"/>
      </rPr>
      <t xml:space="preserve"> </t>
    </r>
    <r>
      <rPr>
        <sz val="11"/>
        <color theme="1"/>
        <rFont val="Verdana"/>
        <family val="2"/>
        <scheme val="major"/>
      </rPr>
      <t xml:space="preserve"> Kypsyystasoille 2 ja 3 riittää, että edeltävä taso on saavutettu ja yli puolet tason vastauksista on merkitty vihreällä.      </t>
    </r>
  </si>
  <si>
    <t>Tätä taulukkoa voidaan käyttää arviointitulosten siirtämiseen tai lähettämiseen Kyberturvallisuuskeskukselle. Valitse välilehti alalaidasta hiiren oikealla painikkeella ja kopioi välilehti uudeksi tiedostoksi.  Tallenna uudessa dokumentissa tämä välilehti .CSV muodossa.</t>
  </si>
  <si>
    <t>KYBERMITTARI-46</t>
  </si>
  <si>
    <t>KYBERMITTARI-47</t>
  </si>
  <si>
    <t>KYBERMITTARI-48</t>
  </si>
  <si>
    <t>Tulosten lähetys Kyberturvallisuuskeskukselle (Export_KTK)</t>
  </si>
  <si>
    <t>Osiokohtainen kypsyystaso -raportti (R7)</t>
  </si>
  <si>
    <t>Osiokohtainen kypsyystasoraportti</t>
  </si>
  <si>
    <t>Export av resultat till Cybersäkerhetscentret (Export_KTK)</t>
  </si>
  <si>
    <t>Ämnesområdesspecifik mognadsrapport (R7)</t>
  </si>
  <si>
    <t>Domain specific maturity level report (R7)</t>
  </si>
  <si>
    <t>Osion käytäntöjen toteutuminen kypsyystasoittain (R6)</t>
  </si>
  <si>
    <t xml:space="preserve">Data Export to NCSC-FI (Export_KTK) </t>
  </si>
  <si>
    <t>Passed practices per domain and maturity level (R6)</t>
  </si>
  <si>
    <t>Godkännä praktiken per ämnesområde och mognadsniveau (R6)</t>
  </si>
  <si>
    <t>Kyberturvallisuuden kehityskohteiden raportti (R4)</t>
  </si>
  <si>
    <t>Rapport över utvecklingsobjekt inom cybersäkerhet (R4)</t>
  </si>
  <si>
    <t>Detailed NIST Framework Core report (R3)</t>
  </si>
  <si>
    <t>Cybersecurity improvements report (R4)</t>
  </si>
  <si>
    <t>Yksityiskohtainen NIST Framework Core -raportti (R3)</t>
  </si>
  <si>
    <t>Detaljerad NIST Framework Core-rapport (R3)</t>
  </si>
  <si>
    <t>Import av resultat (Import)</t>
  </si>
  <si>
    <t>Export av resultat (Export)</t>
  </si>
  <si>
    <t>Nivån på investeringar i cybersäkerhet (Investment)</t>
  </si>
  <si>
    <t>Tulosten vienti (Export)</t>
  </si>
  <si>
    <t>Tulosten tuonti (Import)</t>
  </si>
  <si>
    <t>Kyberturvallisuuden investointien taso (Investment)</t>
  </si>
  <si>
    <t>Level of cybersecurity investments (Investment)</t>
  </si>
  <si>
    <t>Data import (Import)</t>
  </si>
  <si>
    <t>Data export (Export)</t>
  </si>
  <si>
    <r>
      <rPr>
        <b/>
        <sz val="11"/>
        <color theme="1"/>
        <rFont val="Verdana"/>
        <family val="2"/>
        <scheme val="major"/>
      </rPr>
      <t>Tarkoitus:</t>
    </r>
    <r>
      <rPr>
        <sz val="11"/>
        <color theme="1"/>
        <rFont val="Verdana"/>
        <family val="2"/>
        <scheme val="major"/>
      </rPr>
      <t xml:space="preserve"> Kaavio esittää koosteen kymmenen osion lopussa arvioiduista </t>
    </r>
    <r>
      <rPr>
        <b/>
        <sz val="11"/>
        <color theme="1"/>
        <rFont val="Verdana"/>
        <family val="2"/>
        <scheme val="major"/>
      </rPr>
      <t>hallintatoimista</t>
    </r>
    <r>
      <rPr>
        <sz val="11"/>
        <color theme="1"/>
        <rFont val="Verdana"/>
        <family val="2"/>
        <scheme val="major"/>
      </rPr>
      <t xml:space="preserve">. 
</t>
    </r>
    <r>
      <rPr>
        <b/>
        <sz val="11"/>
        <color theme="1"/>
        <rFont val="Verdana"/>
        <family val="2"/>
        <scheme val="major"/>
      </rPr>
      <t>Tulkinta:</t>
    </r>
    <r>
      <rPr>
        <sz val="11"/>
        <color theme="1"/>
        <rFont val="Verdana"/>
        <family val="2"/>
        <scheme val="major"/>
      </rPr>
      <t xml:space="preserve"> </t>
    </r>
    <r>
      <rPr>
        <i/>
        <sz val="11"/>
        <color theme="1"/>
        <rFont val="Verdana"/>
        <family val="2"/>
        <scheme val="major"/>
      </rPr>
      <t>Vaakariveillä</t>
    </r>
    <r>
      <rPr>
        <sz val="11"/>
        <color theme="1"/>
        <rFont val="Verdana"/>
        <family val="2"/>
        <scheme val="major"/>
      </rPr>
      <t xml:space="preserve"> erot kertovat kyseisen hallintatoimen toteutusta eri osioiden osalta. Esimerkiksi voidaan nähdä onko jokaisen osion toimintaa varten tarjolla riittävät resurssit (b-rivi).
</t>
    </r>
    <r>
      <rPr>
        <i/>
        <sz val="11"/>
        <color theme="1"/>
        <rFont val="Verdana"/>
        <family val="2"/>
        <scheme val="major"/>
      </rPr>
      <t>Pystyriveillä</t>
    </r>
    <r>
      <rPr>
        <sz val="11"/>
        <color theme="1"/>
        <rFont val="Verdana"/>
        <family val="2"/>
        <scheme val="major"/>
      </rPr>
      <t xml:space="preserve"> erot kertovat onko kyseisen osioon toiminnan hallintatoimet tasapainossa ja riittävällä tasolla.
Rivit a ja b ovat kypsyystason 2 käytäntöjä. 
Rivien c-f käytännöt sijoittuvat kypsyystasolle 3. </t>
    </r>
  </si>
  <si>
    <r>
      <t xml:space="preserve">Tarkoitus: </t>
    </r>
    <r>
      <rPr>
        <sz val="11"/>
        <color theme="1"/>
        <rFont val="Verdana"/>
        <family val="2"/>
        <scheme val="major"/>
      </rPr>
      <t>Lista toteuttamattomista kypsyystason käytännöistä.</t>
    </r>
    <r>
      <rPr>
        <b/>
        <sz val="11"/>
        <color theme="1"/>
        <rFont val="Verdana"/>
        <family val="2"/>
        <scheme val="major"/>
      </rPr>
      <t xml:space="preserve"> 
Tulkinta: </t>
    </r>
    <r>
      <rPr>
        <sz val="11"/>
        <color theme="1"/>
        <rFont val="Verdana"/>
        <family val="2"/>
        <scheme val="major"/>
      </rPr>
      <t xml:space="preserve">Listalla on kaikki kypsyystason 1 käytännöt, joissa vastaus ei ole vähintään tasolla </t>
    </r>
    <r>
      <rPr>
        <i/>
        <sz val="11"/>
        <color theme="1"/>
        <rFont val="Verdana"/>
        <family val="2"/>
        <scheme val="major"/>
      </rPr>
      <t xml:space="preserve">3 - enimmäkseen toteutettu. Kun lista on tyhjä, arvionnin tulos on jokaisessa osiossa vähintään kypsyystasolla 1. 
Listaa voi hyödyntää mm. kehityskohteiden tunnistamisessa.
</t>
    </r>
  </si>
  <si>
    <t>I enlighet med referensramen NIST Cybersecurity (CSF v1.1)</t>
  </si>
  <si>
    <t xml:space="preserve"> NIST Cybersecurity (CSF v1.1) -viitekehyksen mukaisesti</t>
  </si>
  <si>
    <t xml:space="preserve"> Following NIST Cybersecurity Framework Core (CSF v1.1)</t>
  </si>
  <si>
    <r>
      <t xml:space="preserve">Tarkoitus: </t>
    </r>
    <r>
      <rPr>
        <sz val="11"/>
        <color theme="1"/>
        <rFont val="Verdana"/>
        <family val="2"/>
        <scheme val="major"/>
      </rPr>
      <t xml:space="preserve">Raportilla esitetään osiokohtaiset tulokset pylväsdiagrammina sekä taulukoinnissa listataan osioiden lisäksi myös tavoitekohtaiset kypsyystasot.  </t>
    </r>
    <r>
      <rPr>
        <b/>
        <sz val="11"/>
        <color theme="1"/>
        <rFont val="Verdana"/>
        <family val="2"/>
        <scheme val="major"/>
      </rPr>
      <t xml:space="preserve">
Tulkinta: </t>
    </r>
    <r>
      <rPr>
        <sz val="11"/>
        <color theme="1"/>
        <rFont val="Verdana"/>
        <family val="2"/>
        <scheme val="major"/>
      </rPr>
      <t xml:space="preserve">Tulokset esitetään yhdentoista Kybermittarin kypsyystasoa esittävän osion mukaisesti. Jokaisen osion kypsyystaso esitetään tasoille nollasta kolmeen. Osiokohtaisen kuvaajan lisäksi, raportti esittää jokaisen tavoitteen kypsyystason. 
</t>
    </r>
    <r>
      <rPr>
        <b/>
        <sz val="11"/>
        <color theme="1"/>
        <rFont val="Verdana"/>
        <family val="2"/>
        <scheme val="major"/>
      </rPr>
      <t>Kypsyysmalli.</t>
    </r>
    <r>
      <rPr>
        <sz val="11"/>
        <color theme="1"/>
        <rFont val="Verdana"/>
        <family val="2"/>
        <scheme val="major"/>
      </rPr>
      <t xml:space="preserve"> Kypsyystasojen laskentamalli noudattaa Kybermittarin laskentamallia. Huomionarvoista on, että C2M2-mallin pisteytykseen verrattuna Kybermittari käyttää kevennettyä arviointia kypsyystasoilla 2 ja 3. Tason voi saavuttaa, kun vähintään 50% kyseisen tason käytännöistä on täytetty kunkin tavoitteen osalta. C2M2-viitekehyksen käytäntöjen lisäksi Kybermittarissa on Kriittisten palveluiden suojaamista arvioiva CRITICAL-välilehti.
</t>
    </r>
    <r>
      <rPr>
        <b/>
        <sz val="11"/>
        <color theme="1"/>
        <rFont val="Verdana"/>
        <family val="2"/>
        <scheme val="major"/>
      </rPr>
      <t>Taso 0:</t>
    </r>
    <r>
      <rPr>
        <sz val="11"/>
        <color theme="1"/>
        <rFont val="Verdana"/>
        <family val="2"/>
        <scheme val="major"/>
      </rPr>
      <t xml:space="preserve"> Toiminta ei täytä perustavanlaatuisia vaatimuksia; 
</t>
    </r>
    <r>
      <rPr>
        <b/>
        <sz val="11"/>
        <color theme="1"/>
        <rFont val="Verdana"/>
        <family val="2"/>
        <scheme val="major"/>
      </rPr>
      <t>Taso 1:</t>
    </r>
    <r>
      <rPr>
        <sz val="11"/>
        <color theme="1"/>
        <rFont val="Verdana"/>
        <family val="2"/>
        <scheme val="major"/>
      </rPr>
      <t xml:space="preserve"> Toiminta täyttää perustavanlaatuiset vaatimukset, mutta voi olla vielä ajoittaista ja toiminnan taso voi vaihdella tapauskohtaisesti; 
</t>
    </r>
    <r>
      <rPr>
        <b/>
        <sz val="11"/>
        <color theme="1"/>
        <rFont val="Verdana"/>
        <family val="2"/>
        <scheme val="major"/>
      </rPr>
      <t>Taso 2:</t>
    </r>
    <r>
      <rPr>
        <sz val="11"/>
        <color theme="1"/>
        <rFont val="Verdana"/>
        <family val="2"/>
        <scheme val="major"/>
      </rPr>
      <t xml:space="preserve"> Toiminta on edistyneempää ja kattavampaa kuin alemmalla tasolla, minkä lisäksi kyberturvallisuuden hallintaa kuvaavat: 
- Dokumentoidut prosessit ja käytänteet; 
- Riittävä resursointi ja osaaminen; sekä 
- Määritetyt roolit ja vastuut. 
</t>
    </r>
    <r>
      <rPr>
        <b/>
        <sz val="11"/>
        <color theme="1"/>
        <rFont val="Verdana"/>
        <family val="2"/>
        <scheme val="major"/>
      </rPr>
      <t>Taso 3:</t>
    </r>
    <r>
      <rPr>
        <sz val="11"/>
        <color theme="1"/>
        <rFont val="Verdana"/>
        <family val="2"/>
        <scheme val="major"/>
      </rPr>
      <t xml:space="preserve"> Toiminta on edistynyttä ja kattavaa, minkä lisäksi kyberturvallisuuden hallintaa kuvaavat: 
- Toimintaa ohjaa organisaation politiikka (tai vastaava ohjeistus); 
- Toiminnalle on asetettu suoritustavoitteet, joita seurataan; sekä 
- Dokumentoidut prosessit ja käytänteet ovat organisaation normien mukaisia ja niiden kehitys on jatkuvaa. 
</t>
    </r>
  </si>
  <si>
    <r>
      <rPr>
        <b/>
        <sz val="11"/>
        <color theme="1"/>
        <rFont val="Verdana"/>
        <family val="2"/>
        <scheme val="major"/>
      </rPr>
      <t>Tarkoitus:</t>
    </r>
    <r>
      <rPr>
        <sz val="11"/>
        <color theme="1"/>
        <rFont val="Verdana"/>
        <family val="2"/>
        <scheme val="major"/>
      </rPr>
      <t xml:space="preserve"> Osiot-välilehtien ohjelaatikoiden valinnainen sisältö.
</t>
    </r>
    <r>
      <rPr>
        <b/>
        <sz val="11"/>
        <color theme="1"/>
        <rFont val="Verdana"/>
        <family val="2"/>
        <scheme val="major"/>
      </rPr>
      <t>Tiedot:</t>
    </r>
    <r>
      <rPr>
        <sz val="11"/>
        <color theme="1"/>
        <rFont val="Verdana"/>
        <family val="2"/>
        <scheme val="major"/>
      </rPr>
      <t xml:space="preserve"> Laatikkoihin kirjoitettu teksti tulee kieliversioista riippuen kyseisen välilehden oikeassa yläkulmassa olevaan ohjelaatikkoon. Tukee tarvittaessa siis myös eri kieliversioita. 
Ei sisällä vielä raporttien ym. Vinkkilaatikoiden sisältöä, joille ei ole totetutettu vielä käännöksiä. </t>
    </r>
  </si>
  <si>
    <r>
      <rPr>
        <b/>
        <sz val="11"/>
        <color theme="1"/>
        <rFont val="Verdana"/>
        <family val="2"/>
        <scheme val="major"/>
      </rPr>
      <t xml:space="preserve">Tarkoitus: </t>
    </r>
    <r>
      <rPr>
        <sz val="11"/>
        <color theme="1"/>
        <rFont val="Verdana"/>
        <family val="2"/>
        <scheme val="major"/>
      </rPr>
      <t xml:space="preserve">tämä välilehti koostaa tulokset muista taulukoista, pääosin osiosta ja DATA-välilehdeltä, yhteen, jotta ne on helpompi siirtää uuteen taulukkoon tai muualle analysoitavaksi.
Jos esimerkiksi sarakkeet H-L kopioi </t>
    </r>
    <r>
      <rPr>
        <b/>
        <sz val="11"/>
        <color theme="1"/>
        <rFont val="Verdana"/>
        <family val="2"/>
        <scheme val="major"/>
      </rPr>
      <t>Import-</t>
    </r>
    <r>
      <rPr>
        <sz val="11"/>
        <color theme="1"/>
        <rFont val="Verdana"/>
        <family val="2"/>
        <scheme val="major"/>
      </rPr>
      <t xml:space="preserve">välilehdelle sarakkeisiin D-H (liitä arvot, paste values) niin ne näkyvät jokaisen osion välilehdellä oikeanpuoleisessa taulukossa. Tämä voi olla hyödyllistä, jos esimerkiksi halutaan vertailua edellisen arvioinnin tuloksiin.   
Kyberturvallisuuskeskukselle tulosten jakoa varten on olemassa Export_KTK välilehti. Export_KTK kannattaa lähetystä varten tallentaa CSV-muotoon. </t>
    </r>
  </si>
  <si>
    <t>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t>
  </si>
  <si>
    <t>Select five of the largest investments into cybersecurity from the previous 24 months and report the numbers in thousands of euros (x 1 000 €). Report only the investments where the primary purpose is related to cybersecurity development or maintenance activities. Not needed for analysis.
Please estimate the expected level of cybersecurity investments for the next 12 months and report those figures into the 'Planned' column. Where the exact amounts are not yet known, but investment decisions have been made, please mark those categories with an 'x'.</t>
  </si>
  <si>
    <r>
      <t xml:space="preserve">Tarkoitus: </t>
    </r>
    <r>
      <rPr>
        <sz val="11"/>
        <color theme="1"/>
        <rFont val="Verdana"/>
        <family val="2"/>
        <scheme val="major"/>
      </rPr>
      <t>Muutoshistoria täyttävän organisaation omaan käyttöön</t>
    </r>
  </si>
  <si>
    <t>Muutokset</t>
  </si>
  <si>
    <t>Yhteyshenkilön sähköposti</t>
  </si>
  <si>
    <t>Contact person, email</t>
  </si>
  <si>
    <t>Kontaktperson, e-post</t>
  </si>
  <si>
    <t>KYBERMITTARI-24</t>
  </si>
  <si>
    <t>Y-tunnus</t>
  </si>
  <si>
    <t>Business ID</t>
  </si>
  <si>
    <t>FO-nummer</t>
  </si>
  <si>
    <t>C_id</t>
  </si>
  <si>
    <t>ACCESS-1h</t>
  </si>
  <si>
    <t>ACCESS-1i</t>
  </si>
  <si>
    <t>ACCESS-1j</t>
  </si>
  <si>
    <t>ACCESS-3j</t>
  </si>
  <si>
    <t>ARCHITECTURE-1k</t>
  </si>
  <si>
    <t>ARCHITECTURE-3k</t>
  </si>
  <si>
    <t>ARCHITECTURE-3l</t>
  </si>
  <si>
    <t>ARCHITECTURE-3m</t>
  </si>
  <si>
    <t>ASSET-4g</t>
  </si>
  <si>
    <t>ASSET-4h</t>
  </si>
  <si>
    <t>ASSET-4i</t>
  </si>
  <si>
    <t>RESPONSE-3l</t>
  </si>
  <si>
    <t>SITUATION-1f</t>
  </si>
  <si>
    <t>THIRD-PARTIES</t>
  </si>
  <si>
    <t>THIRD-PARTIES-0</t>
  </si>
  <si>
    <t>THIRD-PARTIES-1</t>
  </si>
  <si>
    <t>THIRD-PARTIES-1-0</t>
  </si>
  <si>
    <t>THIRD-PARTIES-1a</t>
  </si>
  <si>
    <t>THIRD-PARTIES-1b</t>
  </si>
  <si>
    <t>THIRD-PARTIES-1c</t>
  </si>
  <si>
    <t>THIRD-PARTIES-1d</t>
  </si>
  <si>
    <t>THIRD-PARTIES-1e</t>
  </si>
  <si>
    <t>THIRD-PARTIES-1f</t>
  </si>
  <si>
    <t>THIRD-PARTIES-2</t>
  </si>
  <si>
    <t>THIRD-PARTIES-2-0</t>
  </si>
  <si>
    <t>THIRD-PARTIES-2a</t>
  </si>
  <si>
    <t>THIRD-PARTIES-2b</t>
  </si>
  <si>
    <t>THIRD-PARTIES-2c</t>
  </si>
  <si>
    <t>THIRD-PARTIES-2d</t>
  </si>
  <si>
    <t>THIRD-PARTIES-2e</t>
  </si>
  <si>
    <t>THIRD-PARTIES-2f</t>
  </si>
  <si>
    <t>THIRD-PARTIES-2g</t>
  </si>
  <si>
    <t>THIRD-PARTIES-2h</t>
  </si>
  <si>
    <t>THIRD-PARTIES-2i</t>
  </si>
  <si>
    <t>THIRD-PARTIES-2j</t>
  </si>
  <si>
    <t>THIRD-PARTIES-2k</t>
  </si>
  <si>
    <t>THIRD-PARTIES-2l</t>
  </si>
  <si>
    <t>THIRD-PARTIES-2m</t>
  </si>
  <si>
    <t>THIRD-PARTIES-3</t>
  </si>
  <si>
    <t>THIRD-PARTIES-3-0</t>
  </si>
  <si>
    <t>THIRD-PARTIES-3a</t>
  </si>
  <si>
    <t>THIRD-PARTIES-3b</t>
  </si>
  <si>
    <t>THIRD-PARTIES-3c</t>
  </si>
  <si>
    <t>THIRD-PARTIES-3d</t>
  </si>
  <si>
    <t>THIRD-PARTIES-3e</t>
  </si>
  <si>
    <t>THIRD-PARTIES-3f</t>
  </si>
  <si>
    <t>THREAT-1m</t>
  </si>
  <si>
    <t>WORKFORCE-1g</t>
  </si>
  <si>
    <t>WORKFORCE-2g</t>
  </si>
  <si>
    <t>WORKFORCE-4f</t>
  </si>
  <si>
    <t>Password strength and reuse restrictions are defined and enforced</t>
  </si>
  <si>
    <t>Identity repositories are reviewed and updated periodically and according to defined triggers, such as system changes and changes to organizational structure</t>
  </si>
  <si>
    <t>The use of privileged credentials is limited to processes for which they are required</t>
  </si>
  <si>
    <t>Stronger credentials, multifactor authentication, or single use credentials are required for higher risk access (such as privileged accounts, service accounts, shared accounts, and remote access)</t>
  </si>
  <si>
    <t>Multifactor authentication is required for all access, where feasible</t>
  </si>
  <si>
    <t>Identities are disabled after a defined period of inactivity, where feasible</t>
  </si>
  <si>
    <t>Logical access privileges are revoked when no longer needed, at least in an ad hoc manner</t>
  </si>
  <si>
    <t>Logical access requirements are established and maintained (for example, rules for which types of entities are allowed to access an asset, limits of allowed access, constraints on remote access, authentication parameters)</t>
  </si>
  <si>
    <t>Logical access requirements incorporate the principle of separation of duties</t>
  </si>
  <si>
    <t>Logical access privileges that pose higher risk to the function receive additional scrutiny and monitoring</t>
  </si>
  <si>
    <t>Anomalous logical access attempts are monitored as indicators of cybersecurity events</t>
  </si>
  <si>
    <t>Physical access privileges are revoked when no longer needed, at least in an ad hoc manner</t>
  </si>
  <si>
    <t>Physical access requirements are established and maintained (for example, rules for who is allowed to access an asset, how access is granted, limits of allowed access)</t>
  </si>
  <si>
    <t>Physical access requirements incorporate the principle of separation of duties</t>
  </si>
  <si>
    <t>Physical access privileges that pose higher risk to the function receive additional scrutiny and monitoring</t>
  </si>
  <si>
    <t>A strategy for cybersecurity architecture is established and maintained in alignment with the organization’s cybersecurity program strategy (PROGRAM-1b) and enterprise architecture</t>
  </si>
  <si>
    <t>Governance for cybersecurity architecture (such as an architecture review process) is established and maintained that includes provisions for periodic architectural reviews and an exceptions process</t>
  </si>
  <si>
    <t>Senior management sponsorship for the cybersecurity architecture program is visible and active</t>
  </si>
  <si>
    <t>The cybersecurity architecture is guided by the organization’s risk analysis information (RISK-3d) and threat profile (THREAT-2e)</t>
  </si>
  <si>
    <t>The cybersecurity architecture addresses predefined states of operation (SITUATION-3g)</t>
  </si>
  <si>
    <t>Network protections are implemented, at least in an ad hoc manner</t>
  </si>
  <si>
    <t>Assets that are important to the delivery of the function are logically or physically segmented into distinct security zones based on asset cybersecurity requirements</t>
  </si>
  <si>
    <t>Network protections include monitoring, analysis, and control of network traffic for selected security zones (for example, firewalls, allowlisting, intrusion detection and prevention systems (IDPS))</t>
  </si>
  <si>
    <t>Separate networks are implemented, where warranted, that logically or physically segment assets into security zones with independent authentication</t>
  </si>
  <si>
    <t>OT systems are operationally independent from IT systems so that OT operations can be sustained during an outage of IT systems</t>
  </si>
  <si>
    <t>Device connections to the network are controlled to ensure that only authorized devices can connect (for example, network access control (NAC))</t>
  </si>
  <si>
    <t>Logical and physical access controls are implemented to protect assets that are important to the delivery of the function, where feasible, at least in an ad hoc manner</t>
  </si>
  <si>
    <t>Endpoint protections (such as secure configuration, security applications, and host monitoring) are implemented to protect assets that are important to the delivery of the function, where feasible, at least in an ad hoc manner</t>
  </si>
  <si>
    <t>Secure configurations are established and maintained as part of the asset deployment process where feasible</t>
  </si>
  <si>
    <t>Cybersecurity controls are implemented for all assets within the function either at the asset level or as compensating controls where asset-level controls are not feasible</t>
  </si>
  <si>
    <t>Maintenance and capacity management activities are performed for all assets within the function</t>
  </si>
  <si>
    <t>The physical operating environment is controlled to protect the operation of assets within the function</t>
  </si>
  <si>
    <t>More rigorous cybersecurity controls are implemented for higher priority assets</t>
  </si>
  <si>
    <t>Controls (such as allowlists, blocklists, and configuration settings) are implemented to prevent the execution of unauthorized code</t>
  </si>
  <si>
    <t>Software developed in-house for deployment on higher priority assets is developed using secure software development practices</t>
  </si>
  <si>
    <t>The selection of procured software for deployment on higher priority assets includes consideration of the vendor’s secure software development practices</t>
  </si>
  <si>
    <t>Secure software configurations are required as part of the software deployment process for both procured software and software developed in-house</t>
  </si>
  <si>
    <t>All data at rest is protected for selected data categories</t>
  </si>
  <si>
    <t>All data in transit is protected for selected data categories</t>
  </si>
  <si>
    <t>Cryptographic controls are implemented for data at rest and data in transit for selected data categories</t>
  </si>
  <si>
    <t>IT and OT assets that are important to the delivery of the function are inventoried, at least in an ad hoc manner</t>
  </si>
  <si>
    <t>Prioritization criteria include consideration of the degree to which an asset within the function may be leveraged to achieve a threat objective</t>
  </si>
  <si>
    <t>The IT and OT inventory includes attributes that support cybersecurity activities (for example, location, asset priority, asset owner, operating system, and firmware versions)</t>
  </si>
  <si>
    <t>The IT and OT asset inventory is complete (the inventory includes all assets within the function)</t>
  </si>
  <si>
    <t>Information assets that are important to the delivery of the function (for example, SCADA set points and customer information) are inventoried, at least in an ad hoc manner</t>
  </si>
  <si>
    <t>Inventoried information assets are categorized based on defined criteria that includes importance to the delivery of the function</t>
  </si>
  <si>
    <t>Categorization criteria include consideration of the degree to which an asset within the function may be leveraged to achieve a threat objective</t>
  </si>
  <si>
    <t>The information asset inventory includes attributes that support cybersecurity activities (for example, asset category, backup locations and frequencies, storage locations, asset owner, cybersecurity requirements)</t>
  </si>
  <si>
    <t>The information asset inventory is complete (the inventory includes all assets within the function)</t>
  </si>
  <si>
    <t>Information assets are sanitized or destroyed at end of life using techniques appropriate to their cybersecurity requirements</t>
  </si>
  <si>
    <t>Configuration baselines incorporate applicable requirements from the cybersecurity architecture (ARCHITECTURE-1f)</t>
  </si>
  <si>
    <t>Changes to assets are evaluated and approved before being implemented, at least in an ad hoc manner</t>
  </si>
  <si>
    <t>Changes to assets are documented, at least in an ad hoc manner</t>
  </si>
  <si>
    <t>Documentation requirements for asset changes are established and maintained</t>
  </si>
  <si>
    <t>Changes to higher priority assets are tested prior to being deployed</t>
  </si>
  <si>
    <t>Changes and updates are implemented in a secure manner</t>
  </si>
  <si>
    <t>The capability to reverse changes is established and maintained for assets that are important to the delivery of the function</t>
  </si>
  <si>
    <t>Changes to higher priority assets are tested for cybersecurity impact prior to being deployed</t>
  </si>
  <si>
    <t>Change logs include information about modifications that impact the cybersecurity requirements of assets</t>
  </si>
  <si>
    <t>The cybersecurity program strategy and priorities are documented and aligned with the organization’s mission, strategic objectives, and risk to critical infrastructure</t>
  </si>
  <si>
    <t>The cybersecurity program strategy identifies any applicable compliance requirements that must be satisfied by the program (for example, NERC CIP, TSA Pipeline Security Guidelines, PCI DSS, ISO, DoD CMMC)</t>
  </si>
  <si>
    <t>The cybersecurity program strategy is updated periodically and according to defined triggers, such as business changes, changes in the operating environment, and changes in the threat profile (THREAT-2e)</t>
  </si>
  <si>
    <t>The cybersecurity program addresses and enables the achievement of legal and regulatory compliance, as appropriate</t>
  </si>
  <si>
    <t>Detected cybersecurity events are reported to a specified person or role and documented, at least in an ad hoc manner</t>
  </si>
  <si>
    <t>Cybersecurity events are documented based on the established criteria</t>
  </si>
  <si>
    <t>Cybersecurity event detection activities are adjusted based on identified risks and the organization’s threat profile (THREAT-2e)</t>
  </si>
  <si>
    <t>Cybersecurity incident declaration criteria are formally established based on potential impact to the function</t>
  </si>
  <si>
    <t>There is a repository where cybersecurity events and incidents are documented and tracked to closure</t>
  </si>
  <si>
    <t>Internal and external stakeholders (for example, executives, attorneys, government agencies, connected organizations, vendors, sector organizations, regulators) are identified and notified of incidents based on situational awareness reporting requirements (SITUATION-3d)</t>
  </si>
  <si>
    <t>Cybersecurity incidents are correlated to identify patterns, trends, and other common features across multiple incidents</t>
  </si>
  <si>
    <t>Cybersecurity incident response personnel are identified, and roles are assigned, at least in an ad hoc manner</t>
  </si>
  <si>
    <t>Responses to cybersecurity incidents are executed, at least in an ad hoc manner, to limit impact to the function and restore normal operations</t>
  </si>
  <si>
    <t>Cybersecurity incident response is executed according to defined plans and procedures</t>
  </si>
  <si>
    <t>Cybersecurity incident response plans include a communications plan for internal and external stakeholders</t>
  </si>
  <si>
    <t>Cybersecurity incident response plan exercises are conducted periodically and according to defined triggers, such as system changes and external events</t>
  </si>
  <si>
    <t>Cybersecurity incident lessons-learned activities are performed and corrective actions are taken, including updates to the incident response plan</t>
  </si>
  <si>
    <t>Cybersecurity incident root-cause analysis is performed and corrective actions are taken, including updates to the incident response plan</t>
  </si>
  <si>
    <t>Cybersecurity incident responses are coordinated with vendors, law enforcement, and other external entities as appropriate, including support for evidence collection and preservation</t>
  </si>
  <si>
    <t>Cybersecurity incident response personnel participate in joint cybersecurity exercises with other organizations</t>
  </si>
  <si>
    <t>Cybersecurity incident responses leverage and trigger predefined states of operation (SITUATION-3g)</t>
  </si>
  <si>
    <t>Continuity plans address potential impacts from cybersecurity incidents</t>
  </si>
  <si>
    <t>Continuity plans address IT, OT, and information assets that are important to the delivery of the function, including the availability of backup data and replacement, redundant, and spare IT and OT assets</t>
  </si>
  <si>
    <t>Recovery time objectives (RTOs) and recovery point objectives (RPOs) for assets that are important to the delivery of the function are incorporated into continuity plans</t>
  </si>
  <si>
    <t>Cybersecurity controls protecting backup data are equivalent to or more rigorous than controls protecting source data</t>
  </si>
  <si>
    <t>Continuity plans are aligned with identified risks and the organization’s threat profile (THREAT-2e) to ensure coverage of identified risk categories and threats</t>
  </si>
  <si>
    <t>Continuity plan exercises address higher priority risks</t>
  </si>
  <si>
    <t>A strategy for cyber risk management is established and maintained in alignment with the organization’s cybersecurity program strategy (PROGRAM-1b) and enterprise architecture</t>
  </si>
  <si>
    <t>The cyber risk management program is established and maintained to perform cyber risk management activities according to the cyber risk management strategy</t>
  </si>
  <si>
    <t>Senior management sponsorship for the cyber risk management program is visible and active</t>
  </si>
  <si>
    <t>The cyber risk management program aligns with the organization's mission and objectives</t>
  </si>
  <si>
    <t>The cyber risk management program is coordinated with the organization’s enterprise-wide risk management program</t>
  </si>
  <si>
    <t>A defined method is used to identify cyber risks</t>
  </si>
  <si>
    <t>Cyber risk identification activities leverage asset inventory and prioritization information from the ASSET domain, such as IT and OT asset end of support, single points of failure, information asset risk of disclosure, tampering, or destruction</t>
  </si>
  <si>
    <t>Vulnerability management information from THREAT domain activities is used to update cyber risks and identify new risks (such as risks arising from vulnerabilities that pose an ongoing risk to the organization or newly identified vulnerabilities)</t>
  </si>
  <si>
    <t>Information from ARCHITECTURE domain activities (such as unmitigated architectural conformance gaps) is used to update cyber risks and identify new risks</t>
  </si>
  <si>
    <t>Cyber risk identification considers risks that may arise from or impact critical infrastructure or other interdependent organizations</t>
  </si>
  <si>
    <t>Defined criteria are used to prioritize cyber risks (for example, impact to the organization, impact to the community, likelihood, susceptibility, risk tolerance)</t>
  </si>
  <si>
    <t>A defined method is used to estimate impact for higher priority cyber risks (for example, comparison to actual events, risk quantification)</t>
  </si>
  <si>
    <t>Defined methods are used to analyze higher priority cyber risks (for example, analyzing the prevalence of types of attacks to estimate likelihood, using the results of controls assessments to estimate susceptibility)</t>
  </si>
  <si>
    <t>Organizational stakeholders from appropriate operations and business functions participate in the analysis of higher priority cyber risks</t>
  </si>
  <si>
    <t>Cyber risks are removed from the risk register or other artifact used to document and manage identified risks when they no longer require tracking or response</t>
  </si>
  <si>
    <t>Cyber risk analyses are updated periodically and according to defined triggers, such as system changes, external events, and information from other model domains</t>
  </si>
  <si>
    <t>Risk responses (such as mitigate, accept, avoid, or transfer) are implemented to address cyber risks, at least in an ad hoc manner</t>
  </si>
  <si>
    <t>Results from cyber risk impact analyses and cybersecurity control evaluations are reviewed together by enterprise leadership to determine whether cyber risks are sufficiently mitigated, and risk tolerances are not exceeded</t>
  </si>
  <si>
    <t>Logging is occurring for assets that are important to the delivery of the function, at least in an ad hoc manner</t>
  </si>
  <si>
    <t>Logging requirements are established and maintained for IT and OT assets that are important to the delivery of the function and assets within the function that may be leveraged to achieve a threat objective</t>
  </si>
  <si>
    <t>Logging requirements are established and maintained for network and host monitoring infrastructure (for example, web gateways, endpoint detection and response software, intrusion detection and prevention systems)</t>
  </si>
  <si>
    <t>More rigorous logging is performed for higher priority assets</t>
  </si>
  <si>
    <t>Data and alerts from network and host monitoring infrastructure assets are periodically reviewed, at least in an ad hoc manner</t>
  </si>
  <si>
    <t>Monitoring activities are aligned with the threat profile (THREAT-2e)</t>
  </si>
  <si>
    <t>More rigorous monitoring is performed for higher priority assets</t>
  </si>
  <si>
    <t>A capability is established and maintained to aggregate, correlate, and analyze the outputs of cybersecurity monitoring activities and provide a near-real-time understanding of the cybersecurity state of the function</t>
  </si>
  <si>
    <t>Predefined states of operation are documented and can be implemented based on the cybersecurity state of the function or when triggered by activities in other domains</t>
  </si>
  <si>
    <t>Third parties that have access to, control of, or custody of any IT, OT, or information assets that are important to the delivery of the function are identified, at least in an ad hoc manner</t>
  </si>
  <si>
    <t>A defined method is followed to identify risks arising from suppliers and other third parties</t>
  </si>
  <si>
    <t>Cybersecurity requirements (for example, vulnerability notification, incident-related SLA requirements) are formalized in agreements with suppliers and other third parties</t>
  </si>
  <si>
    <t>Selection criteria for products include consideration of end-of-life and end-of-support timelines</t>
  </si>
  <si>
    <t>Selection criteria for higher priority assets include evaluation of bills of material for key asset elements, such as hardware and software</t>
  </si>
  <si>
    <t>Selection criteria for higher priority assets include evaluation of any associated third-party hosting environments and source data</t>
  </si>
  <si>
    <t>Acceptance testing of procured assets includes consideration of cybersecurity requirements</t>
  </si>
  <si>
    <t>Documented procedures are established, followed, and maintained for activities in the THIRD-PARTIES domain</t>
  </si>
  <si>
    <t>Responsibility, accountability, and authority for the performance of activities in the THIRD-PARTIES domain are assigned to personnel</t>
  </si>
  <si>
    <t>Cybersecurity vulnerability information sources that collectively address higher priority assets are monitored</t>
  </si>
  <si>
    <t>Operational impact to the function is evaluated prior to deploying patches or other mitigations</t>
  </si>
  <si>
    <t>Information on discovered cybersecurity vulnerabilities is shared with organization-defined stakeholders</t>
  </si>
  <si>
    <t>Cybersecurity vulnerability information sources that collectively address all IT and OT assets within the function are monitored</t>
  </si>
  <si>
    <t>Vulnerability monitoring activities include review to confirm that actions taken in response to cybersecurity vulnerabilities were effective</t>
  </si>
  <si>
    <t>Mechanisms are established and maintained to receive and respond to reports from the public or external parties of potential vulnerabilities related to the organization’s IT and OT assets, such as public-facing websites or mobile applications</t>
  </si>
  <si>
    <t>Information about cybersecurity threats is gathered and interpreted for the function, at least in an ad hoc manner</t>
  </si>
  <si>
    <t>Threat objectives for the function are identified, at least in an ad hoc manner</t>
  </si>
  <si>
    <t>A threat profile for the function is established that includes threat objectives and additional threat characteristics (for example, threat actor types, motives, capabilities, and targets)</t>
  </si>
  <si>
    <t>Threat information is exchanged with stakeholders (for example, executives, operations staff, government, connected organizations, vendors, sector organizations, regulators, Information Sharing and Analysis Centers [ISACs])</t>
  </si>
  <si>
    <t>Threat monitoring and response activities leverage and trigger predefined states of operation (SITUATION-3g)</t>
  </si>
  <si>
    <t>Personnel vetting is performed at hire and periodically for positions that have access to assets that are important to the delivery of the function</t>
  </si>
  <si>
    <t>Personnel separation and transfer procedures address cybersecurity, including supplementary vetting as appropriate</t>
  </si>
  <si>
    <t>Personnel are made aware of their responsibilities for protection and acceptable use of IT, OT, and information assets</t>
  </si>
  <si>
    <t>Cybersecurity awareness objectives are established and maintained</t>
  </si>
  <si>
    <t>Cybersecurity awareness objectives are aligned with the defined threat profile (THREAT-2e)</t>
  </si>
  <si>
    <t>Cybersecurity awareness activities are conducted periodically</t>
  </si>
  <si>
    <t>Cybersecurity awareness activities are tailored to job role</t>
  </si>
  <si>
    <t>Cybersecurity awareness activities address predefined states of operation (SITUATION-3g)</t>
  </si>
  <si>
    <t>Identified cybersecurity knowledge, skill, and ability gaps are addressed through training, recruiting, and retention efforts</t>
  </si>
  <si>
    <t>Cybersecurity training is provided as a prerequisite to granting access to assets that are important to the delivery of the function</t>
  </si>
  <si>
    <t>3l</t>
  </si>
  <si>
    <t>3m</t>
  </si>
  <si>
    <t>1m</t>
  </si>
  <si>
    <t>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t>
  </si>
  <si>
    <t xml:space="preserve">Käyttöoikeuksien vaatimukset sisältävät tehtävien eriyttämisen periaatteet (ref. "separation of duties"). </t>
  </si>
  <si>
    <t>Käyttöoikeudet, joihin liittyy korkeampi riski toiminnalle, tarkastetaan perusteellisemmin ja niiden käyttöä valvotaan tarkemmin.</t>
  </si>
  <si>
    <t>Provisioning refers to the creation or registration of identities. This involves identifying the entity and documenting attributes such as role and position in the organization. 
Provisioning is performed for persons, devices, systems, and processes, whether internal or external to the organization. Thus, a vendor, agency, or business partner may be registered as an identity by the organization, as could a system or process from an external organization. In some cases, organizations may need to use shared identities, such as group accounts.
A best practice for provisioning is the identity profile. The profile contains all of the relevant information necessary to describe the unique attributes, roles, and responsibilities of the associated entity. The identity profile is generally initiated and approved by the organizational unit or line of business to which the entity belongs and where decisions about use of organizational assets can be made.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</si>
  <si>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Prior to giving personnel and other entities access to organizational assets, the organization should issue credentials to prove that the individual requesting access has the necessary privileges to access the assets. Entities may include individuals (internal or external to the organization) as well as devices, systems, or processes that require access to assets. The privileges associated with those credentials should be in line with the operational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</si>
  <si>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When a person, object, or entity ceases to exist in the organization, the associated identity and all of its access privileges and restrictions should be eliminated. The failure to deprovision an identity can result in significant operational risk to an organization because it may provide an identity to which an unauthorized (and perhaps unknown) person, object, or entity can associate. If this occurs and its access privileges have not been terminated, the identity can be stolen along with all of the existing privileges.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</si>
  <si>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Password strength and reuse requirements may not be supported by all assets within the function. Where feasible, these requirements may be informed by safety and operational considerations, the organization's risk tolerance, the organization's threat profile (THREAT-2e), asset priority, the sensitivity of information, or other considerations.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</si>
  <si>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Periodic review of identities can help the organization ensure they remain viable and accurate. The periodic review should be performed by the organization with the intent of identifying identities that are no longer valid, are duplicated, or that have changed materially but were not detected by the change management process. Reviews may also uncover identities with invalid roles or responsibilities to which access privileges have been provisioned.
Invalid or duplicated identities can result in unauthorized use and modification of information, use of systems and technology, or entry to and use of facilities.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</si>
  <si>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Deprovisioning should occur as a result of the staff change or termination process. The organization should define a time-based requirement within which the deprovisioning should be done. For example, upon a termination, deprovisioning should occur immediately; for staff transitions to new positions, the time frame might be longer.
For timely deprovisioning to be possible, there must be a process for human resources departments to feed termination information to those who are responsible for maintaining the organization’s identity repositories. Deprovisioning may also be the result of corrective actions taken after a review to remedy situations where the time thresholds were not met.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</si>
  <si>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Privileged accounts represent higher risk to IT and OT assets. An organization may control the use of privileged credentials through administrative means, such as a policy that restricts the use of a local administrative accounts to required tasks and prohibits use of privileged accounts for day-to-day work functions. Alternatively, an organization may implement technical controls to restrict privileged accounts from accessing resources that do not require elevated privileges.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</si>
  <si>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The requirements for credentials used to access the organization’s assets should be commensurate with the risk associated with the assets. If an organization uses a matrix for determining the potential impact and priority of risks, it may develop a companion matrix that specifies credential and authentication requirements for each level of impact. For example, for remote access to a system with risks that could result in significant impact (level 4 of 5) and a high likelihood of occurrence (level 4 of 5), a commensurate requirement might establish that personnel must use strong credentials, multifactor authentication, or single use credentials. In situations where strong credentials (such as MFA) may be warranted, but are precluded by technological limitations, consider implementing the strongest available authentication configurations and implementing compensating controls if deemed appropriate based on risk and operational considerations.
Multifactor authentication (MFA) involves the use of two or more factors to achieve verification of an identity. Factors include (1) something you know, such as a password, (2) something you have, such as a token, (3) something you are, such as a fingerprint, or (4) something that indicates you are where you say you are, such as a GPS token. For the example above, personnel could be required to authenticate using a login ID, a password, and a token. 
Single use credentials may be implemented through a privileged access management (PAM) solution. Functionality provided by a PAM include role-based access to privileged credentials, automated rotation of passwords, integration with MFA, and auditing of privileged credential use.
These are specific examples of access that may pose higher risk to the function: 
· privileged accounts
· service accounts
· shared accounts (Use of these should be discouraged in general, but not possible in certain legacy IT and OT assets, where additional controls are appropriate such as stronger credentials as mentioned in this practice, strong physical access controls, or others.)
· remote access
· administrative accounts
· emergency access
· access to sensitive assets
· access to cloud or virtual asset management systems
· cryptographic key management accounts
· backup accounts
(Note that as requirements for stronger or multifactor credentials are established for more of these types of access, the higher the organization moves on the spectrum of maturity.)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controls applied to that access during the risk identification, analysis and response activities discussed in the Risk Management domain.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</si>
  <si>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Multifactor authentication may not be supported by all assets within the function. Where feasible, stronger authentication controls, such as multifactor authentication reduce the risk of account misuse resulting from compromised credentials. Where multifactor authentication is not feasible, organizations may consider implementing mitigating controls depending on their risk appetite, threat environment, and operational needs.
Related Practices
· Progression: This practice is part of a practice progression. Practice progressions are groups of related practices that represent increasingly complete or more advanced implementations of an activity. The practices in this progression include: ACCESS-1b, ACCESS-1d, ACCESS-1g, ACCESS-1h, ACCESS-1i.</t>
  </si>
  <si>
    <t>Enforcement of identity deprovisioning based on periods of inactivity can reduce the risk of a dormant account being misused or subject to malicious activity. The period of inactivity must be established by the organization commensurate with potential risk. For example, temporary identities supplied to contractors might be appropriately disabled after a period of 30 days or less. An organization may implement this control by first monitoring last logon timestamp or other attributes to identify potential periods of inactivity. Using this information, identities that have been inactive for a defined period of time can be identified and disabled or removed if no longer needed. The efficiency of this activity may be improved by developing a list of accounts that by nature have long periods of dormancy but are also still necessary to meet operational requirements. While this practice may be enforced by automated means, it is important to carefully consider the impacts to operations prior to implementing automated deprovisioning.
Related Practices
· Progression: This practice is part of a practice progression. Practice progressions are groups of related practices that represent increasingly complete or more advanced implementations of an activity. The practices in this progression include: ACCESS-1a, ACCESS-1c, ACCESS-1e, ACCESS-1f, ACCESS-1j.</t>
  </si>
  <si>
    <t>Access controls are a key element of the protection provided to assets. Access privileges and restrictions describe the level and extent of access provided to identities. Access privileges should be commensurate with the various roles represented by an identity.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</si>
  <si>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Asset owners and custodians are responsible for revoking logical access privileges when no longer required, such as upon an employee’s termination or transition to a new role. Generally, staff should maintain the minimum set of privileges needed to perform their assigned responsibilities. Revoking logical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</si>
  <si>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It is the asset owner’s responsibility to ensure that requirements for protecting and sustaining assets are defined for assets under the owner’s control, including requirements for controlling logical access (for example, rules for which types of entities are allowed to access an asset, the limits of allowed access, constraints on remote access, and authentication parameters). For example, the logical access requirements for a specific asset might allow remote access by a vendor only during specified and preplanned maintenance intervals and might also require multifactor authentication for such access. As another example, it may be appropriate to apply additional logical access controls (such as peer review) to high-priority assets.
There are several models for access control, such as discretionary access control (DAC), mandatory access control (MAC), role-based access control (RBAC), policy-based access control (PBAC), and attribute-based access control (ABAC). Selection of an access control model will vary based on several factors, such as the operating environment and feasibility of implementation. For example, an organization may choose to implement an access control model that is supported by current infrastructure, such as RBAC, and plan for future implementation of a more advanced model, such as ABAC, as part of an acquisition of new infrastructure the supports additional access control capabilities.
Advanced security models, such as Zero Trust, may also inform the development of access requirements. For example, implementation of Zero Trust principles may include the ability to collect and use additional information (such as behavioral information, geolocation information, threat intelligence, and other contextual information) as part of access policy enforcement.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</si>
  <si>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The principle of least privilege is a security requirement that establishes limitations on authorized users only to the privileges they require to perform assigned tasks in accordance with their job responsibilities and roles and nothing more. Organizations employ the principle of least privilege when considering the assignment of access rights and controls for specific duties and systems (including specific functions, ports, protocols, and services). The principle of least privilege also applies to information system processes, ensuring that the processes operate at privilege levels no higher than necessary to accomplish required organizational missions and/or functions. Organizations consider the principle of least privilege in the creation of additional processes, roles, and information system accounts as necessary. Organizations also apply the principle of least privilege to the design, development, implementation, and operations of IT and OT systems. Enforcing the principle of least privilege is an important consideration for implementation of Zero Trust principles.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</si>
  <si>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This principle should be included in access requirements to avoid or reduce the potential impact of errors or malicious activities and to prevent potential fraud. For example, the individual requesting access should not also be the person granting access, and the person requesting access should be granted only the minimum set of privileges needed to perform assigned responsibilities. As noted elsewhere in the model, it is important to consider access privileges for devices, systems, and processes that require access to assets and how separation should be applied. For example, systems performing critical safety functions may require additional scrutiny regarding which people or entities may access them, including process control systems they protect.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</si>
  <si>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Privileges for logical access to an asset are assigned and approved by asset owners, custodians, or authorized delegates based on the role of the person, object, or entity that is requesting access. The asset owner or custodian is responsible for granting logical access privileges based on the identity’s role and the asset’s cybersecurity requirements. Asset owners and custodians must be aware of which particular identities require access to their assets and must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ACCESS-2a, ACCESS-2c, ACCESS-2d, ACCESS-2e, ACCESS-2f.</t>
  </si>
  <si>
    <t>Privileged access, service accounts, shared accounts, and remote access should be subject to stricter control than routine user access. Additional scrutiny might require that access requests are approved by more than one person or an individual with a higher level of authority than standard user access requests. Additional monitoring might entail logging the use of elevated privileges. As an example, in a mature organization, privileged access to shared accounts may be implemented through provisioned credentials that are valid only for the time needed to perform an approved change. Additionally, staff may be monitored through closed-circuit television and screen captures while those credentials are in use.
These are specific examples of access that may pose higher risk to the function: 
· privileged accounts
· service accounts
· shared accounts
· remote access
· administrative accounts
· emergency access
· access to sensitive assets
· access to cloud or virtual asset management systems
· cryptographic key management accounts
· backup accounts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</si>
  <si>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Constant change in the operational environment creates the potential that at any time the current level of logical access provided to persons, objects, and entities (as reflected in access privileges) may not match the level of need based on current logical access requirements. The organization should define a schedule for regular review of logical access privileges to ensure that the requirements they have set for their assets are being implemented through proper assignment of logical access privileges and implementation of corresponding logical access controls. 
Certain temporary events such as projects or incident responses may require granting situation-based privileged logical access. A logical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ACCESS-2b, ACCESS-2g, ACCESS-2h.</t>
  </si>
  <si>
    <t>Monitoring is done on logical access attempts, and any anomalies detected (such as an attempted login with a user name that doesn’t exist within the system) are tagged as requiring further review to determine whether they are indicators of cybersecurity events (rather than user error, for example).
Related Practices
· Input From: Implementing ARCHITECTURE-3a provides input that may be useful for implementing this practice.</t>
  </si>
  <si>
    <t>For the purpose of the model, these controls are intended for the protection of IT, OT, and information assets (for example, locks that control entry to a data center). Additionally, it is important to consider that the effectiveness of some types of physical access controls, such as keys and badges, may be significantly impacted by the way in which they are managed and secured.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</si>
  <si>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Asset owners and custodians are responsible for revoking physical access privileges when they are no longer required by whoever (or whatever) they were assigned to, such as upon an employee's termination or transition to a new role. Generally, staff should maintain the minimum set of privileges needed to perform their assigned responsibilities. Revoking physical access that is no longer required helps prevent aggregation of access privileges.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</si>
  <si>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It is the asset owner's responsibility to ensure that logging of physical access meets the requirements for protecting and sustaining the asset under the owner's control. Logging may be completed via manual means such as a paper log or through automated means such as data collected via physical access control systems.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</si>
  <si>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It is the asset owner’s responsibility to ensure that requirements for protecting and sustaining assets are defined for assets under the owner’s control, including requirements for controlling physical access. For example, physical access requirements for vendor visits to a data center might require issuance of a temporary badge, escorted access, and a staff member monitoring the visitor's activities.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</si>
  <si>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least privilege should be incorporated whenever possible when determining physical access requirements to avoid or reduce the potential impact of errors or malicious activities. For example, the person requesting access to a facility should only be granted access to the areas needed to perform assigned responsibilities.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</si>
  <si>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The principle of separation of duties should be incorporated whenever possible when determining physical access requirements to avoid or reduce the potential impact of errors or malicious activity. For example, an employee may have physical access privileges to enter a facility but may not have access to a server closet.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</si>
  <si>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A procedure exists by which asset owners, custodians, or authorized delegates review and approve requests for assets that they are responsible for. Asset owners and custodians should be aware of which identities require access to their assets and be able to validate the requirement with respect to business and cybersecurity requirements before granting approval.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ACCESS-3a, ACCESS-3d, ACCESS-3e, ACCESS-3f, ACCESS-3g.</t>
  </si>
  <si>
    <t>Facilities or areas of facilities where assets that pose a higher risk to the function reside may have additional or stricter physical access controls. Additional scrutiny might mean that access requests are approved by more than one person or an individual with a higher level of authority than standard access requests. Additional monitoring might entail additional access logging requirements, additional surveillance of the environment, additional badging and escorting requirements for visitors. This may be implemented via an additional access factor(s), additional logging, or active monitoring by security guards. As an example, an organization may have a general badging system for facility access but also require a PIN to be entered for physical access to a portion of the facility.
Additionally, it is important to note that the word risk is being used in this practice in the general sense of the word and not intended to refer to any specific risks identified in the Risk Management domain of the C2M2. However, organizations should consider access to IT and OT assets and the sufficiency of controls to manage access as potential sources of risk that should be considered in the risk identification, analysis and response activities discussed in the Risk Management domain.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</si>
  <si>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Constant change in the operational environment creates the potential that at any time the current level of physical access provided to persons (as reflected in access privileges) may not match the level of need based on current physical access requirements. The organization should define a schedule for regular review of physical access privileges to ensure that the requirements they have set for their assets are being implemented through proper assignment of physical access privileges and implementation of corresponding physical access controls.
Certain temporary events such as projects or incident responses may require granting situation-based privileged physical access. A physical access review should be a necessary step in the closeout process of those events.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ACCESS-3b, ACCESS-3h, ACCESS-3i.</t>
  </si>
  <si>
    <t>Monitoring is done on physical access attempts, and any anomalies detected (such as unapproved access attempts) are tagged as requiring further review to determine whether they are indicators of cybersecurity events (rather than an error, for example).
Related Practices
· Input From: Implementing ARCHITECTURE-3a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ACCESS-3c, ACCESS-3j.</t>
  </si>
  <si>
    <t>The activities in the ACCESS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(with relevant domain experience and sufficient on-boarding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</si>
  <si>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ACCESS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ACCESS domain practices can be performed as intended. The performance of this practice can be evaluated by determining whether any desired practices have not been implemented due to a shortage of resources.
These are examples of people involved in ACCESS domain activities:
· staff responsible for establishing identities and for authorizing and assigning roles to identities
· staff responsible for submitting access requests, and asset owners responsible for reviewing and approving access requests
These are examples of tools that might be used in ACCESS domain activities:
· access request and approval management systems and methods
· access privilege database systems
· tools, techniques, and methods for creating identity profiles, associating specific access privileges with roles, reviewing access privileges, and managing changes to identities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</si>
  <si>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ACCESS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ACCESS domain may contain
· responsibility, authority, and ownership for performing ACCESS domain activities, including requesting, approving, and providing access
· rules for access requests that originate from outside of the organization
· procedures, standards, and guidelines for approving and provisioning identity profiles, assigning roles to identities, assigning access privileges to roles, and other ACCESS domain activities
· requirements for the frequency of reviewing and updating identity repositories and reviewing credentials 
· time thresholds for deprovisioning identities
· procedures for the granting and management of exceptions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</si>
  <si>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ACCESS domain activities and that they are given the appropriate authority to act and to perform their assigned responsibilities.
These are examples of how to formalize responsibility and authority for ACCESS domain activities:
· defining roles and responsibilities in policies (see ACCESS-3c)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ACCESS domain tasks on outsourced functions
· including ACCESS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</si>
  <si>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ACCESS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ACCESS domain, skills and knowledge are needed for
· associating identities with roles and assign appropriate access privileges based on these
· managing identities in a manner appropriate for accessing each type of organizational asset
· tools, techniques, and methods used to manage and maintain identities 
· tools, techniques, and methods used to manage access privileges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</si>
  <si>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ACCESS activities to ensure they are being performed as described in plans, policies, and procedures for the ACCESS domain. Appropriate metrics should be developed and collected to detect deviations in performance and measure the extent to which ACCESS domain activities are achieving their intended purpose.</t>
  </si>
  <si>
    <t>There is a desired outcome for the cybersecurity architecture strategy and general agreement on how to achieve it. For example, the architecture strategy may be focused on preventing unauthorized access, and there is consensus on the design decisions concerning proposed authentication and authorization solutions.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</si>
  <si>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strategy is kept current and relevant. A cybersecurity architecture strategy for protecting legacy mainframe systems, for example, will likely be out of step with a cybersecurity program goal of accommodating secure mobile devices and an enterprise architecture goal of moving to the cloud and providing data as an enterprise-wide asset.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</si>
  <si>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documented so that it can be communicated to and reviewed by important stakeholders. The cybersecurity architecture supports reasoning about asset prioritization and important architectural safeguards concerning the interactions among IT and OT assets. For example, design decisions concerning trust boundaries need to be documented in terms of the architectural elements involved and the information exchanges among them. The cybersecurity architecture should include appropriate considerations for assets used in the delivery of the function or that may increase cyber risk to the function, including mobile assets, personal computing and networking equipment used for remote connectivity, field devices, VoIP, badging and other physical access systems, and digital signage.
Related Practices
· Input From: Implementing ASSET-1a, ASSET-1c, ASSET-2a, and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</si>
  <si>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There is sufficient oversight of the cybersecurity architecture or equivalent cybersecurity architecture governance function to prevent architectural drift—the discrepancy between the documented architecture and the implemented architecture. For example, proposed changes to the architecture are subject to review and approval, and exceptions are approved with knowledge of the risks and consequences.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</si>
  <si>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Visible and active sponsorship by senior management might include regular communications by senior management about the importance and value of the cybersecurity architecture, organizational support for establishing and implementing governance for cybersecurity architecture (such as an architecture review process),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ARCHITECTURE-1d, ARCHITECTURE-1e.</t>
  </si>
  <si>
    <t>Select and document requirements for the appropriate level of confidentiality, integrity, and availability of IT, OT, and information assets. A common expression of these requirements are organizational policies associated with the selection and implement of controls for the organization’s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</si>
  <si>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cybersecurity architecture includes design decisions—tactics—to implement cybersecurity requirements defined in ARCHITECTURE-1f. For example, confidentiality—the requirement not to disclose sensitive information to unauthorized parties—may be realized by a control that ensures no credit card information is retained by a web-based user interface after a payment transaction has completed. As another example, confidentiality and integrity may be addressed by placing additional encryption controls on external connections such as cellular, satellite, or city fiber provided by an external entity. Selected controls are documented in the cybersecurity architecture.
Related Practices
· Input From: Implementing ARCHITECTURE-1f provides input that may be useful for implementing this practice.</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</si>
  <si>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Related Practices
· Progression: This practice is part of a practice progression. Practice progressions are groups of related practices that represent increasingly complete or more advanced implementations of an activity. The practices in this progression include: ARCHITECTURE-1a, ARCHITECTURE-1b, ARCHITECTURE-1h.</t>
  </si>
  <si>
    <t>The cybersecurity architecture is treated as a resource that helps maintain an organization’s security posture. Periodic evaluations of conformance to the cybersecurity architecture are a risk-reduction technique. For example, a proposed repurposing or virtualization of a server is a design decision that should be assessed for its effect on the architecture. Evaluations should include devices that may increase cyber risk to the function, such as mobile assets, personal computing and networking equipment used for remote connectivity, field devices, VoIP, badging and other physical access systems, and digital signage. Advanced cybersecurity techniques such as threat hunting and active defense may aid in identifying non-conforming systems or networks.
Related Practices
· Input From: Implementing ARCHITECTURE-1c provides input that may be useful for implementing this practice.</t>
  </si>
  <si>
    <t>Risk analysis output such as prioritized risk categories, and threat profile information such as targets in certain types of attacks, are potential sources of information on the likely architectural tactics needed to detect, resist, react to, and recover from attacks. To align the cybersecurity architecture with the threat profile, organizations may review the targeted assets, objectives, and attack methods that may be employed by threat actors and adjust the cybersecurity architecture accordingly. For example, maintaining an audit trail is a tactic to support accountability and recovery from attacks, and providing redundant servers is a tactic to support availability and business continuity.
Related Practices
· Dependency: Implementing this practice depends upon prior implementation of RISK-3d and THREAT-2e.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</si>
  <si>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The design of the cybersecurity architecture should account for necessary requirements to support predefined states of operation that may need to be engaged by the organization. For example, monitoring requirements may need to be built into the architecture to help support decisions to shut down assets if there are indicators of a potential outage. As another example, if a safety-related incident occurs and a temporary elevation of privileges is required, the system could automatically increase the verbosity of logging.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ARCHITECTURE-1c, ARCHITECTURE-1f, ARCHITECTURE-1j, ARCHITECTURE-1k.</t>
  </si>
  <si>
    <t>Protections are implemented that meet the desired outcomes in the cybersecurity architecture strategy. In the context of the ARCHITECTURE domain, the implementation of these protections are based upon standardized requirements that are documented in a cybersecurity architecture. Since this practice may be performed in an ad hoc manner, they may in general align with these requirements, but may not be implemented according to a documented process or procedure.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</si>
  <si>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is a minimal approach, ranging from firewalls to remote access servers (a.k.a. jump boxes). Segmentation is an architectural tactic that provides a first line of defense aimed at containing the spread of attacks and preventing traversal of bad actors across systems (e.g., Web-facing systems, IT systems, and OT systems). Segmentation may include separation, implementation of trust zones, implementation of demilitarized zones (DMZs), or other architectural tactics.
Related Practices
· Input From: Implementing ASSET-1c and ASSET-1d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</si>
  <si>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protections should be designed to enforce defined controls based on different asset types. The decision to implement stricter controls may be based on factors like the trust of certain asset types or the sensitivity of information that may be accessed by an asset type. For example, remote connections could present greater risk and would be subject to additional protections. Alternatively, IT assets that only operate on the internal network may be more trusted and therefore require less rigorous network protections.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</si>
  <si>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ARCHITECTURE-2b to include assets important to delivery of the function.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</si>
  <si>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segments should be designed to separate activities that present a greater risk to the organization. For example, the administration of network infrastructure should be done on a separate management network that is restricted to only specific administrative accounts and uses stronger authentication techniques like multifactor authentication. Similarly, the organization may restrict management of OT devices to specific workstations on the same logical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</si>
  <si>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include capabilities to monitor, analyze, and control network traffic. Different security zones may require increased levels of network protections based on cybersecurity requirements. For example, if the organization has a network segment for devices that connect via a guest Wi-Fi access point, network traffic may not be heavily monitored but there would be increased control to ensure it does not cross over to the internal network. As another example, a management network may be heavily monitored, actions performed on the network may be subject to increased analysis, and access may be strictly controlled.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</si>
  <si>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Network protections should include capabilities to monitor, analyze, and control web traffic and email. The web and email are common vectors that attackers use to attempt to gain credentials or other sensitive information from users. Phishing and watering hole attacks are commonly used to distribute malware or obtain user credentials that are leveraged in the early stages of the kill chain. The organization may consider protections such as monitoring links and attachments in emails, quarantining suspicious downloads, and using DNS filtering to reduce the chance of attackers using these attack vectors to gain a foothold on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</si>
  <si>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ARCHITECTURE-2d to include all assets. The practice goes on to note that the segmentation should be based on defined cybersecurity requirements. Criteria for creation of different security zones may be based on several factors. These are some examples of factors:
· specific safety, reliability, and security requirements
· importance of the asset to the function
· the tasks performed by the asset
· whether the asset is managed by a third party
· who has access to the asset
· whether remote access to the asset is enabled
· the degree of trust associated with the asset
· applying cybersecurity controls to groups of assets
· limiting the impacts of potential cyber intrusions
· the characteristics of the network (e.g., guest wireless network)
Additionally, these criteria should be clearly documented in the cybersecurity architecture or in a similar document. This helps those not privy to the original decision-making process understand why each criterion is needed. For example, OT assets that have unique characteristics (e.g., those that depend on insecure legacy software or have high availability requirements) may require a specific cybersecurity architecture design to achieve the operational goals of the organization. Additionally, organizations should consider standards and guidelines when planning for segmentation. It is important to note, there are several ways to implement this practice including application of a zero trust model.
Related Practices
· Input From: Implementing ARCHITECTURE-1f and ASSET-1f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</si>
  <si>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The cybersecurity requirements of certain assets may require isolation through logical or physical segmentation from other organizational networks. In addition, these networks should include an independent authentication scheme that is not shared with other organizational systems. An organization may utilize this type of segmentation for critical OT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</si>
  <si>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OT systems should be architected in such a way that they are able to continue operations when there is an outage or disruption to IT systems. The organization should not only implement manual backup processes, but these processes should be tested to ensure that they function as expected.
OT systems refer to assets that operate on the OT network segment. These assets might resemble traditional IT assets, except that they support OT operations. When considering this practice, be aware that OT systems are sometimes dependent on IT systems that operate on a separate IT network segment. The intent in this practice is to ensure that service delivery or production activities supported by OT systems can be sustained if IT systems are unavailable for any reason.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</si>
  <si>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Network connections should be controlled by the organization at the device level. This may be achieved through a solution like network access control that does not allow devices that do not meet specific security requirements to connect to the network.
Related Practices
· Progression: This practice is part of a practice progression. Practice progressions are groups of related practices that represent increasingly complete or more advanced implementations of an activity. The practices in this progression include: ARCHITECTURE-2a, ARCHITECTURE-2c, ARCHITECTURE-2e, ARCHITECTURE-2f, ARCHITECTURE-2g, ARCHITECTURE-2k.</t>
  </si>
  <si>
    <t>This practice expands on the implementation of architectural tactics such as network segmentation (ARCHITECTURE-2a) and restricting network to authorized devices (ARCHITECTURE-2k). The cybersecurity architecture may include monitoring that enables the organization to detect if an asset is compromised and isolate it on a logically separate network. This could enable incident responders to perform analysis on the system in a safe environment, while not impacting other production networks.
Related Practices
· Progression: This practice is part of a practice progression. Practice progressions are groups of related practices that represent increasingly complete or more advanced implementations of an activity. The practices in this progression include: ARCHITECTURE-2b, ARCHITECTURE-2d, ARCHITECTURE-2h, ARCHITECTURE-2i, ARCHITECTURE-2j, ARCHITECTURE-2l.</t>
  </si>
  <si>
    <t>Cybersecurity controls are implemented to manage the risks associated with unauthorized and/or inappropriate levels of access to IT, OT, and information assets, including physical assets. Logical controls may be administrative (e.g., policies, procedures), operational (e.g., system maintenance, capacity management), and technical (e.g., authentication schemes, system logging). Physical controls may also be administrative (e.g., policies, procedures), operational (e.g., fences, locks, signage), and technical (e.g., electronic badge readers, motion detectors, entry point logging).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</si>
  <si>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Endpoint protections refer to cybersecurity controls applied directly to IT and OT assets. These controls should be focused on prevention of endpoint security risks such as exploits, attacks and inadvertent data leakage caused by human error. Endpoint protections may include configuration hardening, configuration policies and rules, endpoint detection and response software, anti-malware software, monitoring software agents, data loss prevention tools, host-based intrusion detection and firewalls, and other protections.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</si>
  <si>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Accounts should be created and configured consistent with the principle of least privilege. The principle of least privilege is a security requirement that establishes limitations on authorized users only to the privileges they require to perform assigned tasks in accordance with their job responsibilities and roles and nothing more. The principle of least privilege also applies to information system processes, ensuring that the processes operate at privilege levels no higher than necessary to accomplish required organizational missions and/or functions. 
In the context of this practice, it is imperative that organizations also apply the principle of least privilege when designing, developing, and implementing IT and OT systems, and ensuring that the mechanisms and controls used to implement the principle of least privilege are feasible and operate as designed. The design and construction of Zero Trust architectures, for example, must establish the principle of least privilege as a key requirement to meet the key objectives of this authentication approach.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</si>
  <si>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Assets should be configured to provide only essential capabilities and to restrict unnecessary functionality. For example, if a system is configured to operate as an email server, ports not associated with this service should be closed and applications/services should be disabled if they do not support the sending and receiving of email.
Related Practices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</si>
  <si>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Secure configuration of assets should be considered prior to deployment in a production environment where feasible. The organization should consider measures such as applying patches, enabling host-based protections, configuring logging to support higher-level analysis, and disabling unnecessary default accounts prior to deploying an asset.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</si>
  <si>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Security applications should be an element of device configuration where feasible. The organization should consider protections such as endpoint detection and response solutions that monitor and respond to malicious activity and provide logs to a higher level analysis platform. Host-based firewalls are another consideration for device configuration as they can be configured to allow only essential communication.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</si>
  <si>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Removeable media should be controlled and restricted as necessary to reduce risk. The organization may consider technical controls to restrict the use of removeable devices on systems where there is not a business purpose, operational controls that restrict use of removeable media by policy, or a combination of both.</t>
  </si>
  <si>
    <t>This practice extends the architectural tactics for cybersecurity controls beyond assets that are important to the delivery of the function to include all assets used for the delivery of the function. The practice also requires that cybersecurity controls be implemented at the asset level where feasible. Compensating controls should be implemented in situations where an asset does not support cybersecurity controls at the asset level to sufficiently reduce risk. For example, if an asset does not support encrypted communications, no direct connections should be permitted with the device and all communications should be routed through an intermediary device.
Related Practices
· Input From: Implementing ASSET-1f and ASSET-2f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</si>
  <si>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Maintenance and capacity management support operational goals by helping to ensure the availability of assets important to the delivery of the function. Organizations should plan for adequate maintenance to be performed with as little impact on operations as possible. This may include performance of preventative maintenance to avoid unanticipated equipment failure, as well as the scheduling of maintenance for planned outage windows or other off-peak operational hours. Capacity management planning requires an understanding of future operational needs of the organization and adequate budget, equipment, and tools to meet those needs. This may require advanced planning and engagement with budgeting processes and organizational leadership to develop and communicate appropriate justification for necessary resources.</t>
  </si>
  <si>
    <t>Protection of the operating environment is important for continued operation of assets used for the delivery of the function. Physical and environmental protections should be implemented that support the sustainability of the operating environment. Consideration of these requirements will help prevent instability of the function or other cascading impacts.</t>
  </si>
  <si>
    <t>Assets designated as higher priority through the prioritization process in ASSET-1c likely pose a greater risk to the function or process sensitive data and should be subject to more rigorous cybersecurity controls. ARCHITECTURE-1c notes that a cybersecurity architecture would be in alignment with additional security objectives for higher priority assets. Examples of more rigorous cybersecurity controls include enhanced monitoring of access, additional authentication factors, or a change management process with additional testing and approvals.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ARCHITECTURE-3a, ARCHITECTURE-3b, ARCHITECTURE-3c, ARCHITECTURE-3d, ARCHITECTURE-3h, ARCHITECTURE-3k.</t>
  </si>
  <si>
    <t>Through the lifecycle of an asset, it may be necessary to change or update the firmware for reasons such as enabling specific functionality or improving performance. Where possible, the organization should carefully test changes to firmware prior to deployment, because these changes could also cause unanticipated behavior of the asset or other connected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ARCHITECTURE-3e, ARCHITECTURE-3f, ARCHITECTURE-3l.</t>
  </si>
  <si>
    <t>In addition to the secure configuration measures in ARCHITECTURE-3e, the organization should implement controls to prevent the execution of unauthorized software and code. The organization may use a blocklist policy to explicitly define applications that are not permitted or use an allowlist policy that specifies a limited set of applications that are permitted. Additionally, the organization may choose to block the execution of code such as JavaScript or macro code on assets.</t>
  </si>
  <si>
    <t>Secure software development practices are codified in several frameworks such as, the NIST Secure Software Development Framework (SSDF), Building Security In Maturity Model (BSIMM), or the Open Web Application Security Project (OWASP). Selection of secure development practices from established frameworks should include consideration of the organization's operational needs, risk appetite, and the threat environment. Security should be a consideration in each phase of the software development lifecycle, including requirements definition, design, development, testing, and maintenance.
Organizations should also consider the risks inherent in the use of less formal software development processes, such as no-code development platforms. For example, open-source content management systems typically have templates and other plugins that are created by third parties and could introduce risk to the organization.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</si>
  <si>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organization may enforce secure software development practices with vendors through various means such as contractual requirements and technical testing of vendor code.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This can be done by observing the behavior of the application and inferring the vendor’s coding practices, or by running some tests to uncover insecure practices such as buffer overflow, SQL injection, and poor authentication. Beyond that, the cybersecurity architecture can facilitate the integration and interoperability of procured system components (for example, by providing secure interfaces to third-party software).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</si>
  <si>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Prior to deployment of software on an asset, configuration settings should be reviewed to ensure that they align with cybersecurity requirements for the asset. Misconfiguration of software could introduce vulnerabilities that could be leveraged by an attacker.</t>
  </si>
  <si>
    <t>This practice extends the architectural tactics for secure software development practices noted at MIL1. This practice requires that secure software development practices are used for all software that is developed in-house.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</si>
  <si>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This practice extends the architectural tactics for selection of procured software noted at MIL1. This practice requires that the organization consider the software development practices of vendors for all procured software. The organization may specify secure design and coding practices from vendors such as those identified in established standards including the NIST Secure Software Development Framework (SSDF), Building Security In Maturity Model (BSIMM), and Open Web Application Security Project (OWASP).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(THIRD-PARTIES-2h and ARCHITECTURE-4b).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</si>
  <si>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New and revised applications may introduce changes to the interfaces, behavior, and interactions of cybersecurity architectural elements. Such changes are subject to review and approval by an architecture review board or similar authoritative organizational entity.
Related Practices
· Progression: This practice is part of a practice progression. Practice progressions are groups of related practices that represent increasingly complete or more advanced implementations of an activity. The practices in this progression include: ARCHITECTURE-4a, ARCHITECTURE-4d, ARCHITECTURE-4f, ARCHITECTURE-4h, ARCHITECTURE-5h.</t>
  </si>
  <si>
    <t>The authenticity of software, particularly software downloaded from the internet, should be verified prior to execution within organizational systems. The authenticity of software can be verified by ensuring that it is digitally signed or by comparing a hash of the software to one published by the vendor. Firmware should also be verified for authenticity through similar steps like comparing a hash of the binary to one provided by the vendor.
Related Practices
· Progression: This practice is part of a practice progression. Practice progressions are groups of related practices that represent increasingly complete or more advanced implementations of an activity. The practices in this progression include: ARCHITECTURE-4b, ARCHITECTURE-4e, ARCHITECTURE-4g, ARCHITECTURE-4h, ARCHITECTURE-5h.</t>
  </si>
  <si>
    <t>Software security testing provides validation and verification that the software performs as expected under normal operating conditions and does not contain control weaknesses or vulnerabilities that could pose additional risk to the organization. 
Security testing should be a consideration in each phase of the software development lifecycle, including requirements definition, design, development, testing, and maintenance.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t>
  </si>
  <si>
    <t>Authentication techniques (e.g., credential management, digital certificates, biometric identification, multifactor authentication), authorization techniques (e.g., access control mechanisms), and protection techniques (e.g., encryption and data masking) are typical architectural tactics for protecting sensitive data at rest. Applying multiple techniques is not required for implementation of this practice. Data at rest may include data stored within dormant virtualized assets.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</si>
  <si>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Information can be categorized (as referenced in ASSET-2c) according to several security considerations including sensitivity, value, criticality, or legal requirements. This practice extends the architectural tactics for data at rest noted in ARCHITECTURE-5a, such as authentication (e.g., credential management, digital certificates, biometric identification, multifactor authentication), authorization (e.g., access control mechanisms), and protection (e.g., encryption and data masking). Architectural data protection tactics may also include, for example, the use of a secure data access layer instead of permitting direct access to data stores.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</si>
  <si>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Cryptographic protocols and data masking are examples of typical architectural tactics for protecting sensitive data in transit and promoting secure data sharing. Depending on the data category, additional protections such as the use of a virtual private network may be necessary.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</si>
  <si>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This practice builds on ARCHITECTURE-5a, ARCHITECTURE-5b, and ARCHITECTURE-5c by introducing cryptographic controls. The cybersecurity architecture supports the establishment and maintenance of cryptographic controls for protection of data at rest or in transit. This includes the selection, retirement, and replacement of cryptographic controls to keep pace with changes in technology (such as quantum computing). It embodies design decisions and rationales about the desired level of encryption. For example, some cryptographic algorithms perform better than others, and so there are tradeoffs concerning strength of encryption versus system performance and ease of maintenance. There are also design considerations for data at rest, such as full disk encryption, file-based encryption, and container-based encryption. Data at rest may include data stored within dormant virtualized assets. The term "selected data categories" is used in this practice to signify that organizations should explicitly select the types of data that are required to be encrypted during transit. For example, the organization may elect not to encrypt OT signals on an isolated network but may require encryption for all data in transit in a web-facing application.
Related Practices
· Input From: Implementing ASSET-2c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</si>
  <si>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architectural tactics for management of public/private key pairs and certificates include operating system and browser-supported key stores, remote key servers, and cryptographic tokens and smart cards. Maintenance of key management infrastructure includes consideration of changes in technology that may impact security (such as quantum computing).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</si>
  <si>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restrict the exfiltration of data include architectural tactics such as authentication and authorization, restricting remote access (including restricting use of cloud services), and monitoring user activity (e.g., for high-volume uploads of data to external systems).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</si>
  <si>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Examples of controls to protect data in the event of physical asset loss include encryption (e.g. full disk encryption) or applications that would allow the organization to initiate a remote erasure of the data on the device. Implementation of these controls should be based on the categories of data that are stored on a device.
Related Practices
· Progression: This practice is part of a practice progression. Practice progressions are groups of related practices that represent increasingly complete or more advanced implementations of an activity. The practices in this progression include: ARCHITECTURE-5a, ARCHITECTURE-5b, ARCHITECTURE-5c, ARCHITECTURE-5d, ARCHITECTURE-5e, ARCHITECTURE-5f, ARCHITECTURE-5g, ARCHITECTURE-5h.</t>
  </si>
  <si>
    <t>For example, the cybersecurity architecture enforces the use of cryptographic controls such as digital certificates and rejects software or firmware updates that have not been cryptographically signed.
Related Practices
· Progression: This practice is part of multiple practice progressions. Practice progressions are groups of related practices that represent increasingly complete or more advanced implementations of an activity. The practices in the first progression include: ARCHITECTURE-4a, ARCHITECTURE-4d, ARCHITECTURE-4f, ARCHITECTURE-4h, ARCHITECTURE-5h.
· The practices in the second progression include: ARCHITECTURE-4b, ARCHITECTURE-4e, ARCHITECTURE-4g, ARCHITECTURE-4h, ARCHITECTURE-5h
· The practices in the third progression include: ARCHITECTURE-5a, ARCHITECTURE-5b, ARCHITECTURE-5c, ARCHITECTURE-5d, ARCHITECTURE-5e, ARCHITECTURE-5f, ARCHITECTURE-5g, ARCHITECTURE-5h.</t>
  </si>
  <si>
    <t>The activities in the ARCHITECTURE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procedures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</si>
  <si>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ARCHITECTURE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ARCHITECTURE domain practices can be performed as intended. The performance of this practice can be evaluated by determining whether any desired practices have not been implemented due to a shortage of resources.
These are examples of people involved in ARCHITECTURE domain activities:
· staff responsible for developing cybersecurity architecture strategy
· staff responsible for evaluating conformance of the organization’s systems and networks to the cybersecurity architecture
· staff involved in designing and implementing network segmentation strategies
· staff responsible for establishing and maintaining cryptographic controls 
These are examples of tools that might be used in ARCHITECTURE domain activities:
· security testing (dynamic testing, fuzz testing, etc.) tools and methods
· tools and methods for conducting data controls validation
· key management tools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</si>
  <si>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ARCHITECTURE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ARCHITECTURE domain activities may contain
· responsibility, authority, and ownership for performing ARCHITECTURE domain activities, such as conducting architectural reviews and managing key management infrastructure
· requirements for adhering to the cybersecurity architecture
· procedures, standards, and guidelines for implementing network segmentation
· procedures, standards, and guidelines for implementing a defined software development process
· requirements for the frequency of architectural reviews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</si>
  <si>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ARCHITECTURE domain activities and that they are given the appropriate authority to act and to perform their assigned responsibilities. 
These are examples of how to formalize responsibility and authority for ARCHITECTURE domain activities:
· defining roles and responsibilities in policies (see ARCHITECTURE-5c)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ARCHITECTURE domain tasks on outsourced functions
· including ARCHITECTURE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</si>
  <si>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ARCHITECTURE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ARCHITECTURE domain, skills and knowledge are needed for
· designing a cybersecurity architecture 
· evaluating conformance of systems and networks to the cybersecurity architecture 
· managing key management infrastructure
· implementing network segmentation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</si>
  <si>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ARCHITECTURE activities to ensure they are being performed as described in plans, policies, and procedures for the ARCHITECTURE domain. Appropriate metrics should be developed and collected to detect deviations in performance and measure the extent to which ARCHITECTURE domain activities are achieving their intended purpose.</t>
  </si>
  <si>
    <t>Assets derive their value and importance through their association with the aspects of the function's operations that they support. Identifying and inventorying high-value IT and OT assets helps enable selection and application of appropriate controls. At MIL1, the inventory may be produced in an ad hoc manner. Organizations should consider the different kinds of IT and OT assets that may be within the scope of the self-evaluation, such as:
· virtualized assets
· regulated assets
· assets managed by a third party
· software
· bring your own device (BYOD) assets
· cloud assets (public, hybrid, or private service, software as a service, platform as a service, and infrastructure as a service, etc.)
· mobile assets
· field assets
· assets connected through different networks or communications technologies (e.g., telephone modem, cellular)
· network and communications assets
· backup, spare, and redundant assets, including dormant virtualized assets
· non-operational assets, assets undergoing repair, assets undergoing maintenance
· assets reliant on specific infrastructure such as wireless networks, positioning navigation and timing services, and the Global Position System
· assets that may be considered to be part of the Internet of things or industrial Internet of things
· assets that have the potential to be untracked, unclaimed, or otherwise overlooked, such as legacy assets, communications equipment, and assets supporting multiple groups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</si>
  <si>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Assets within the function are those that the organization considers as the potential target of the tactics or goals of a threat actor. When considering assets that should be given this designation it is helpful to consider assets that a threat actor might use to accomplish their end-goal, such as 
· public-facing assets that may serve as an initial access point 
· individual assets that would allow lateral movement within an organization’s network
· assets with administrative rights that would enable privilege escalation
Note that identification of this set of assets should be based on an assessment of risk and could be informed by an understanding of the organization’s exposure to threats and vulnerabilities, to the extent that these are known.
A threat objective describes the potential action or tactic of a threat actor to achieve a particular outcome or goal by leveraging the assets within the function. The outcome or goal of the threat objective is to negatively impact the organization. Threat objective examples may include data manipulation, IP Theft, damage to property, denial of control, loss of safety, or operational outage. 
A threat profile for an asset may include one or more threat objectives which may change over time or in different situations. 
Threat objectives are contextual to the organization and the assets within the function. For example, an organization that does not process confidential data may not be concerned about data theft but may be very concerned about an incident that causes an operational outage. Additionally, threat actors may leverage multiple tactics or techniques like those defined in the MITRE ATT&amp;CK frameworks (for Enterprise or Industrial Control Systems) to achieve their goals. 
Knowledge of potential threat actors, their threat objectives, and the tools and tactics they may use to achieve their goals should inform the identification of assets within the function.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</si>
  <si>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Prioritization of assets is important for many cybersecurity and operational activities, such as incident response, risk management, threat management, and cybersecurity architecture planning. There are multiple approaches for asset prioritization: forced ranking (sequential list), tiered ranking (e.g., all assets dealing with the flow of gas are tier 1, assets related to efficiency and monitoring are tier 2, and non-critical functions such as public relations and marketing are tier 3). Tiers should be based on defined criteria, such as importance of the asset to the function (e.g., safety, criticality of the asset to the delivery of the function, scarcity of the asset, how dependent other assets are on this asset) or the sensitivity of the data stored or processed by the asset. Prioritizations should be documented and ideally be agreed on by all involved stakeholders. They also should be communicated throughout the organization for use in incident response, risk management, and other relevant activities. As an example, virtualized assets may present increased risk due to issues such as asset sprawl and their unique characteristics (ease of capturing snapshots and storage of dormant virtual machines as files) and thus may pose higher risk to the function. Whatever approach is used, the importance of the asset to the delivery of the function should be one of the prioritization criteria used.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</si>
  <si>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The possibility of an asset being leveraged to achieve a threat objective is added to the criteria for prioritizing IT and OT assets. It is important to consider that a threat actor may have multiple objectives and that those objectives may change over time or in different situations. Including additional criteria beyond those that are used for assets that are important to the delivery of the function will enable a more comprehensive prioritization of the risks to, and impacts associated with, IT and OT assets.
Related Practices
· Input From: Implementing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ASSET-1c, ASSET-1d.</t>
  </si>
  <si>
    <t>Inventory attributes are details about assets that are included in asset inventories to enable management and consistent use of the assets. Including necessary information about assets to support cybersecurity program activities helps ensure that that information is available during periods of operational stress and does not have to be collected while in a state of crisis. For example, incident responders will be able to easily identify the priority, criticality, and location of machines that are affected by a bricking event and have to be replaced. Also, inventory attributes can be used to indicate aspects of assets that may require special attention or treatment, such as systems that use artificial intelligence or machine learning. Examples of potential inventory attributes include physical locations, network locations, importance to delivery of the function, impact if breached, end of life dates, end of support dates, operating system, firmware, versions.
Related Practices
· Input From: Implementing ASSET-1a and ASSET-1b provides input that may be useful for implementing this practice.</t>
  </si>
  <si>
    <t>This practice expands the inventory scope of ASSET-1a. Any IT and OT asset that is related to the delivery of the function should be identified and inventoried, along with its attributes.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firm, a simple spreadsheet may be used for the inventory. For larger, more complex firms, more sophisticated methods such as dedicated asset inventory application are appropriate. Organizations may consider implementing tools for identifying what devices are connected to networks and identifying new unexpected connections. 
Organizations should consider the different kinds of IT and OT assets that may be within the scope of the self-evaluation, such as:
· virtualized assets
· regulated assets
· assets managed by a third party
· bring your own device (BYOD) assets
· cloud assets (public, hybrid, or private service, software as a service, platform as a service, and infrastructure as a service, etc.)
· mobile assets
· field assets
· backup, spare, and redundant assets, including dormant virtualized assets
· assets reliant on specific infrastructure such as wireless networks, positioning navigation and timing services, and the Global Position System
· assets that may be considered to be part of the Internet of Things or Industrial Internet of Things
Inventory refers to a complete listing and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Asset discovery technologies are increasing in capability and availability and may be leveraged to accomplish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</si>
  <si>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The inventory of assets and significant components should be updated and maintained as assets change throughout their lifecycle to ensure the inventory is complete and accurate. Ensuring that the asset inventory is current might involve change management procedures that require inventory updates any time assets are swapped out or significantly altered. The organization might also conduct inventory reviews, both periodically (such as quarterly or yearly) and based on events (such as changes in organizational structure, major changes in technology infrastructure, and the acquisition and consolidation of another business). Organizations may consider implementing tools that may enable automated asset discovery and provide a more real-time understanding of inventories.
Related Practices
· Progression: This practice is part of a practice progression. Practice progressions are groups of related practices that represent increasingly complete or more advanced implementations of an activity. The practices in this progression include: ASSET-1a, ASSET-1b, ASSET-1f, ASSET-1g.</t>
  </si>
  <si>
    <t>Data is permanently removed (that is, deleted in a way that makes data recovery impossible) from IT assets (computers, scanners, copiers, printers, etc.) and OT assets before they are reused or released for disposal. Selection of data removal and destruction techniques should be commensurate with the organization’s cybersecurity requirements. Data removal techniques, including clearing, purging, cryptographic erase, de-identification of personally identifiable information, and destruction, prevent the disclosure of information to unauthorized individuals when such media is reused. Destruction of data might also be achieved through destruction of the media on which it is stored (such as physical destruction of a hard drive). Assets such as mobile devices that are more likely to change location or ownership may require additional activities to ensure data is not accessed by unauthorized individuals. This may include full disk encryption of laptops or remote data removal for mobile devices. Additionally, consider assets that may be out of the direct control of the organization for maintenance, dormant virtual machines, virtual machine backups, and virtual machine snapshots, which may include sensitive data and should be destroyed when no longer needed.</t>
  </si>
  <si>
    <t>Assets derive their value and importance through their association with the aspects of the function's operations that they support. Identifying and inventorying high-value information assets helps enable selection and application of appropriate controls. High-value assets may also include information assets that may create financial, regulatory, or liability risks, such as PII, sensitive operational information, and confidential business information. Organizations should consider the different kinds of IT and OT assets that may contain information that is important to the function, such as:
• virtualized assets (including dormant and backup assets)
• regulated assets
• cloud assets
• bring your own device (BYOD) assets
• field assets
• mobile assets. 
Organizations should also consider different potential sources of high value information, such as:
• information located off-premises
• stored or archived information
• backup data
• information managed by a third party
• information within different classification or sensitivity levels
At MIL1, the inventory may be produced in an ad hoc manner.
An inventory is not meant to imply that a single list is required; multiple repositories, documents, or systems may be used to accomplish this practice. Where appropriate, however, organizations should consider whether inventories may be consolidated to avoid potential risks related to managing multiple repositories.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</si>
  <si>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These are assets that may be used in the pursuit of the tactics or goals of a threat actor. It is important to consider that a threat actor may have multiple objectives and that those objectives may change over time or in different situations. Achievement of a threat objective may not cause immediate harm to an organization but would increase the likelihood of the realization of a cyber risk. Identification of assets within the function that may be leveraged to achieve a threat objective should focus on the techniques used by threat actors and the potential for those techniques to be applied to the organization’s assets. An example of assets within the function that may be leveraged to achieve a threat objective is information such as personally identifiable information that may cause harm to the organization or its stakeholders if lost, stolen, or disclosed.
Note that identification of this set of assets should be based on an assessment of risk.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</si>
  <si>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Categorization of assets is important for many cybersecurity and operational activities, such as incident response, risk management, threat management, and cybersecurity architecture planning.
Information should be categorized according to its sensitivity, value, criticality, interdependencies with other assets, legal requirements, whether the data is collected by, held by, or shared with a third party, or other scheme, including any scheme that is required by regulation or other compliance factor. Categorization provides another level of important description to an information asset that may affect strategies to protect and sustain it. 
These are examples of categorization schemes:
· Confidential, Secret, Top Secret
· Regulated, Unregulated, Public
· Restricted, Private, Public
Whatever scheme is used, the importance of the asset to the delivery of the function should be considered.
Additionally, when identifying categories, consider that many cybersecurity activities generate information assets that need to be protected, such as configuration baseline information, risk registers, and even asset inventories themselves.
Related Practices
· Input From: Implementing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ASSET-2c, ASSET-2d.</t>
  </si>
  <si>
    <t>The possibility of an asset within the function being leveraged to achieve a threat objective is added to the criteria used for categorizing information assets. Consideration for the way an asset may be utilized by a threat actor will enable a more comprehensive prioritization of the risks to, and impacts associated with, IT and OT assets. It is important to consider that a threat actor may have multiple objectives and that those objectives may change over time or in different situations.
Related Practices
· Progression: This practice is part of a practice progression. Practice progressions are groups of related practices that represent increasingly complete or more advanced implementations of an activity. The practices in this progression include: ASSET-2c, ASSET-2d.</t>
  </si>
  <si>
    <t>Information asset inventory attributes are details about assets that are included in asset inventories to enable management and consistent use of the assets. Including necessary information about assets to support the cybersecurity program strategy helps ensure that that information is available during periods of operational stress and does not have to be collected while in a state of crisis. For example, response to and recovery from a cybersecurity incident may be expedited if the information asset inventory provides the location of backups for information assets that are important to the delivery of the function (e.g., SCADA set points).Additionally, organizations should consider the different kinds of assets that may be within the scope of the evaluation, such as virtualized assets, regulated assets, cloud assets, and mobile assets.
Related Practices
· Input From: Implementing ASSET-2a provides input that may be useful for implementing this practice.</t>
  </si>
  <si>
    <t>This practice expands the inventory scope of ASSET-2a. The level of detail at which information assets are documented in the inventory should be determined with consideration for the importance and sensitivity of the asset to the organization. In many cases, it may be beneficial to consolidate types of information assets into a single entry in the information asset inventory. For example, employee-created assets residing on individual workstations (such as files or databases) may not warrant separate entries in the information asset inventory, unless they have special or critical value to the delivery of the function. The relationship of assets to business functions should also be included to enable prioritization and development of protection and sustainment strategies. The implementation of the inventory should be proportional to the organization’s size, complexity, and risk. For example, for a small, low-complexity organization, a simple spreadsheet may be used for the inventory. For larger, more complex organizations, more sophisticated methods such as a dedicated asset inventory application is appropriate.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</si>
  <si>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The inventory of information assets should be updated and maintained as assets change throughout their lifecycle to ensure the inventory is complete and accurate. Ensuring that the information asset inventory is current might involve change management procedures that require inventory updates any time assets are significantly altered. The organization might also conduct inventory reviews, both periodically (such as quarterly or yearly) and based on events (such as changes in organizational structure, major changes in critical systems, and the acquisition and consolidation of another business).
Related Practices
· Progression: This practice is part of a practice progression. Practice progressions are groups of related practices that represent increasingly complete or more advanced implementations of an activity. The practices in this progression include: ASSET-2a, ASSET-2b, ASSET-2f, ASSET-2g.</t>
  </si>
  <si>
    <t>In this practice, sanitization refers to the removal of sensitive data from an asset in preparation for its reuse. For example, sanitization might involve removing customer-specific information from a slide presentation so that it can be used again. This should be completed in a manner that prevents the disclosure of information to unauthorized individuals when assets are reused. 
By contrast, destruction refers to data removal so that it cannot be recovered. This involves permanent removal (that is, deletion in a way that makes recovery impossible, such as cryptographic erase, de-identification of personally identifiable information (PII), and destruction) from IT assets and OT assets when it is no longer needed. The organization must determine which end-of-life actions are appropriate for information assets and create procedures to ensure compliance with retention guidelines that establish when information assets should be retired. . Procedures should include all possible locations where copies of the information might be stored, including system logs.</t>
  </si>
  <si>
    <t>Establishing a baseline for OT, IT, and information assets provides a foundation for managing the integrity of assets as they change over their lifecycle. Establishing point-in-time captures of assets (configuration items) ensures that these assets can be restored to an acceptable form when necessary—after a disruption, when an unauthorized modification has occurred, or under any circumstances where integrity is suspect and provides a level of control over changes that can potentially disrupt the assets’ support of organizational services.
Organizations may consider integrity checking mechanisms (manual or automatic) when performing point-in-time captures of assets and asset configurations. Using integrity checking mechanisms to verify point-in-time captures prior to restoration can help ensure they are viable and available.
Documented policies and procedures for the configuration or maintenance of baselines are not required to implement this practice.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</si>
  <si>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procedures in place to ensure that established configuration baselines are applied to assets when they are deployed and restored. These baselines (also referred to as standard builds) support the deployment of assets in a controlled manner.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</si>
  <si>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As part of the cybersecurity architecture, the organization selects and documents requirements for the appropriate level of confidentiality, integrity, and availability of IT, OT, and information assets. These requirements may then be used to drive the development of cybersecurity controls to be applied to assets and systems (such as configuration baselines, network protections, software security). Configuration baseline hardening guidelines, such as the Center for Internet Security Benchmarks or the Department of Defense Security Technical Implementation Guides (STIGs), may provide a starting point for selecting configuration settings that achieve cybersecurity architecture requirements.
Related Practices
· Dependency: Implementing this practice depends upon prior implementation of ARCHITECTURE-1f.
· Input From: Implementing ARCHITECTURE-3f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ASSET-3a, ASSET-3c, ASSET-3d.</t>
  </si>
  <si>
    <t>The organization has a defined schedule for reviewing baselines regularly and updating them as needed to ensure they continue to reflect appropriate security and functional requirements.
Related Practices
· Progression: This practice is part of a practice progression. Practice progressions are groups of related practices that represent increasingly complete or more advanced implementations of an activity. The practices in this progression include: ASSET-3a, ASSET-3c, ASSET-3d.</t>
  </si>
  <si>
    <t>Organizations should monitor asset configurations to ensure that they continue to conform to baselines over time after their deployment. Monitoring for consistency can be done through automated means, such as using a scanning tool that compares the baselines of connected assets to established configuration baselines, or by conducting periodic audits of assets to determine whether unauthorized changes have been made. Tools can also be used to automatically revert assets to baselines.
Automated configuration management or monitoring tools may enable more efficient tracking of asset configurations. Tools that are able to span physical, virtual, mobile, hybrid, and other technology environments should be considered to help ensure adequate coverage of IT and OT assets. These tools may be optimized for specific products. When selecting automation tools, stakeholders with adequate training and experience should be engaged early and careful consideration should be given to ensuring the appropriate fit between automation tools and the products they are intended to integrate with.
Data integrity tools (such as cryptographic checksums) may help in the detection of unauthorized changes to configuration settings, especially when managing virtualized assets. As an example of this, an organization may implement file integrity checks for virtualization platforms to be performed upon boot up and confirm that no unauthorized changes have occurred.
Related Practices
· Progression: This practice is part of a practice progression. Practice progressions are groups of related practices that represent increasingly complete or more advanced implementations of an activity. The practices in this progression include: ASSET-3b, ASSET-3e.</t>
  </si>
  <si>
    <t>All proposed changes to inventoried assets are evaluated to understand their priority, benefits, risks, and impacts to functionality and security on the functions they support. Consider that these may differ across different kinds of IT, OT and information assets, such as virtualized assets, regulated assets, assets managed by a third party, bring your own device (BYOD) assets, cloud assets, mobile assets, field assets, assets reliant on specific infrastructure such as wireless networks or the Global Position System, and assets that may be considered to be part of the Internet of Things or Industrial Internet of Things.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</si>
  <si>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Any changes made to an inventoried asset are captured in a format that can be easily referenced during troubleshooting or incident response activities. Changes may include the alteration of settings such as routing and port configurations in network devices, the addition or removal of components, and modification of access privileges. Some of the attributes that should be captured include date and time of the change, who made the change, the assets affected by the change, and a description of any risks associated with the change.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</si>
  <si>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The organization should define the required information that should be documented when performing changes to IT and OT assets. The requirements should consider what information may be necessary for activities such as troubleshooting or incident response. Additionally, the organization should consider the maintenance of these requirements based on changes to the operating environment.
Related Practices
· Progression: This practice is part of a practice progression. Practice progressions are groups of related practices that represent increasingly complete or more advanced implementations of an activity. The practices in this progression include: ASSET-4b, ASSET-4c, ASSET-4i.</t>
  </si>
  <si>
    <t>Changes to assets should be tested to ensure continuity of the assets and functions they affect prior to implementing the changes across the enterprise. When possible, testing of proposed changes should be conducted in a test environment or a low-risk production environment. Testing may include stress testing, confirmation that changes were implemented, operability, and load testing. Additionally, organizations may consider whether controls preventing unauthorized changes are necessary for specific types of assets. For example, digital or hardware programming switches should be placed in a mode that does not allow programming during routine operations.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</si>
  <si>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Procedures and tools used to update assets should incorporate appropriate controls to ensure that unintentional or intentional vulnerabilities or misconfigurations are not introduced as part of asset change processes. This may include use of secure communications protocols, verification methods, such as digital signatures, or other controls.
Related Practices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</si>
  <si>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This practice describes the development of an ability to roll back changes after they have been applied. This may be achieved through manual or automated methods. This enables an organization to revert to a known good state in the event that a change creates unforeseen or unintended operational or security consequences that cannot be addressed through other means.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</si>
  <si>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Organizational and operational conditions are continually changing, resulting in changes to staff, to the content and use of data, to technology, and so on. These changes can impact important assets throughout their lifecycles. Change management practices should not be limited to changes to operationally deployed assets but should encompass all phases of the lifecycle, including acquisition, deployment, and retirement. 
To this end, the organization must define and manage the process for keeping the asset inventory current and ensure that changes to the inventory do not result in gaps in strategies for protecting and sustaining assets. Also, the organization must actively monitor for changes that significantly alter assets, identify new assets, and call for the retirement of assets for which there is no longer a need or whose relative value has been reduced.
Consider that different types of technologies (such as virtualized assets and cloud assets) may have unique lifecycle stages and other distinctive aspects that impact how change management should be implemented.</t>
  </si>
  <si>
    <t>Changes to an asset used in multiple services can meet an immediate need but cause a problem in other applications. Changes should be evaluated in a test environment to identify any impact of the proposed change on other assets and systems. Cybersecurity impact might include any effect on availability of an asset to authorized users, any weakening of protections, or unintended alterations of access control lists. For example, if a vendor pushes a new version of an operating system, the new OS should be tested in a controlled environment to determine whether any applications or services would be affected.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ASSET-4a, ASSET-4d, ASSET-4e, ASSET-4f, ASSET-4h.</t>
  </si>
  <si>
    <t>If tests for cybersecurity impact prior to deploying asset changes reveal that cybersecurity requirements (confidentiality, integrity, and availability) will be affected, those impacts should be described in change logs when the assets are changed. For example, if IP addressing schemes are changed within a network appliance, the change log should say something about how the availability of connected devices might be affected.
Related Practices
· Input From: Implementing ARCHITECTURE-1f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ASSET-4b, ASSET-4c, ASSET-4i.</t>
  </si>
  <si>
    <t>The activities in the ASSET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</si>
  <si>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ASSET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ASSET domain practices can be performed as intended. The performance of this practice can be evaluated by determining whether any desired practices have not been implemented due to a shortage of resources. 
These are examples of people involved in ASSET domain activities:
· staff responsible for developing and maintaining the asset inventory, including inventory attributes
· staff responsible for configuration management and change management of assets
· owners and custodians of assets
These are examples of tools that might be used in ASSET domain activities:
· asset inventory database management systems
· asset change management software, such as IT automation and orchestration tools for improving the efficiency and consistency of change management activities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</si>
  <si>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ASSET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ASSET domain may contain
· responsibility, authority, and ownership for performing ASSET domain activities, including collecting and documenting asset inventory information
· guidance on asset inventory updating, reconciliation, and change control
· procedures, standards and guidelines for documenting inventory attributes
· responsibility, authority, and mechanisms for protecting information generated in ASSET domain activities (such as inventory information and configuration baseline information) from unauthorized access or dissemination
· requirements for the frequency of inventory updates
· procedures for measuring adherence to policy, exceptions granted, and policy violations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</si>
  <si>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ASSET domain activities and that they are given the appropriate authority to act and to perform their assigned responsibilities.
These are examples of how to formalize responsibility and authority for ASSET domain activities:
· defining roles and responsibilities in policies (see ASSET-5c)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ASSET domain tasks on outsourced functions
· including ASSET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</si>
  <si>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ASSET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ASSET domain, skills and knowledge are needed for
· developing criteria to use in prioritizing IT and OT assets
· categorizing information assets
· establishing, implementing, and maintaining asset inventories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</si>
  <si>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ASSET activities to ensure they are being performed as described in plans, policies, and procedures for the ASSET domain. Appropriate metrics should be developed and collected to detect deviations in performance and measure the extent to which ASSET domain activities are achieving their intended purpose.</t>
  </si>
  <si>
    <t>The organization develops, implements, and maintains a cybersecurity program strategy that, in its simplest form, includes a list of cybersecurity objectives and related actions, activities, and tasks and a plan to implement them. For a C2M2-based program, areas of activity in the strategy could align with C2M2 domains and objectives. For example, one area of activity would be identifying and responding to cyber risks that affect the function’s assets and services. Further detail would describe how this activity is to be accomplished (again, aligning with C2M2 practices, but providing more details about how the practices are to be implemented in the function, such as use of a particular risk management framework).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</si>
  <si>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In its simplest form, the cybersecurity program strategy should include a list of goals and objectives and at least a high-level plan for the actions, activities, and tasks that must be performed to meet them. These objectives should support the achievement and ongoing improvement of an appropriate cybersecurity posture and support the accomplishment of overall organizational strategic objectives. 
These are examples of a cybersecurity goal and related objectives:
Goal: Minimize the impact of cybersecurity incidents on customers.
Objectives:
· Maintain commitment to customers by safeguarding their sensitive information from cyber risk and responding competently and appropriately to minimize impact when incidents occur.
· Support the availability of services through the quick detection of cybersecurity incidents that may lead to service interruptions and by expeditiously responding to those events.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</si>
  <si>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cybersecurity program strategy is developed as part of the organization’s strategic business planning and specifically addresses the actions, activities, and tasks that must be performed to support achievement of the organization’s strategic objectives and to manage risks to critical infrastructure within the organization’s risk tolerances and appetite.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</si>
  <si>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Governance is a process of providing strategic direction for the organization while ensuring that it meets its obligations, appropriately manages risk, and efficiently uses finances and human resources to ensure that the cybersecurity program supports and sustains strategic objectives. Governance is focused on providing oversight of the cybersecurity program, not performing or managing process tasks to completion. For example, the process of overseeing the identification, definition, and inventorying of high-value assets is a governance task, while performing these tasks is part of asset management.
Program oversight and governance might be achieved through
· a formal cybersecurity oversight committee
· establishing C2M2 as standard for cybersecurity program evaluation
· identifying and documenting the areas of the organization and the assets that are within the purview of the cybersecurity program and those that are not
· identifying whether data governance and data protection are to be managed as part of the cybersecurity program or separately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</si>
  <si>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program strategy should contain an organization chart or some other descriptive document which includes the cybersecurity program’s structure, the roles in the program, and key activities associated with those roles. For example, a table could be used to describe departments (such as Security Operations Center), subfunctions within departments (such as vulnerability management), activities of the subfunction (such as scanning for, analyzing, and addressing vulnerabilities), and, if applicable, any organization that the subfunction is contracted out to (such as Corporate IT).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</si>
  <si>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Standards or guidelines are identified to inform the implementation of practices in the cybersecurity program that will have implications for activities in all C2M2 domains. These may simply be the reference sources the organization consulted when developing the plan for performing the practices. They should include any standards or guidelines required by policy. If the organization is using C2M2 to guide its cybersecurity program activities, C2M2 could be one of the guidelines identified in the program strategy.
Other examples of standards and guidelines are
· National Institute of Standards and Technology (NIST) SP 800 guidelines such as 800-53, 800-124, 800-61, 800-82, 800-30
· NIST Framework for Improving Critical Infrastructure Cybersecurity (CSF)
· Zero trust security models (for example, NIST SP 800-207)
· the Center for Internet Security (CIS) Critical Security Controls
· Control Objectives for Information and Related Technologies (COBIT)
· International Organization for Standardization (ISO)
·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</si>
  <si>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Compliance requirements are typically imposed on the organization by local, state, or federal governments. Different compliance requirements may apply to some but not all assets in-scope for the cybersecurity program. The cybersecurity program should be aware of what compliance requirements must be fulfilled by the program and the scope of each requirement. Listing compliance requirements in the cybersecurity program strategy helps ensure that cybersecurity program stakeholders know what they are held accountable for. For example, a strategy might include a statement that compliance to PCI DSS is required by the cybersecurity program. Organizations should consider the differences in legal and regulatory requirements within the areas in which they operate and how they may conflict with global IT, enterprise-wide IT, or cybersecurity controls.
Some examples of compliance requirements that organizations may need to satisfy include:
· North American Electric Reliability Corporation (NERC) Critical Infrastructure Protection (CIP) Standards
· Transportation Security Administration (TSA) Pipeline Security Guidelines
· Payment Card Industry Data Security Standards (PCI DSS)
· International Organization for Standardization (ISO)
· Department of Defense Cybersecurity Maturity Model Certification (DoD CMMC)
· California Consumer Privacy Act (CCPA)
· Health Insurance Portability and Accountability Act of 1996 (HIPAA)
· State- and local-level cybersecurity and privacy laws
Related Practices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</si>
  <si>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The organization should have a documented process to ensure that certain types of changes trigger an update of the cybersecurity program strategy. An example of a business change that would necessitate an update would be a change in the business that increases its exposure to cyber events, such as entering a new line of business. An example of a change in the operating environment that might necessitate an update would be the acquisition of a new customer management system that uses sensitive information. An example of a change in the threat profile of a utility company that might necessitate an update would be threat reporting that indicates increased cyber-attack activity targeting utilities.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PROGRAM-1a, PROGRAM-1b, PROGRAM-1c, PROGRAM-1d, PROGRAM-1e, PROGRAM-1f, PROGRAM-1g, PROGRAM-1h.</t>
  </si>
  <si>
    <t>Having material support from senior management is necessary for implementing a cybersecurity program. The fundamental forms of support are providing resources (people, tools, and funding) and authority to perform cybersecurity activities. To provide such support, the senior managers themselves must have sufficient and relevant authority.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</si>
  <si>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The cybersecurity program is typically responsible for ensuring that the cybersecurity objectives as documented in the cybersecurity program strategy are achieved. For example, the cybersecurity program includes activities to ensure that adequate staff will be available to fulfill the requirements of the program strategy.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</si>
  <si>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Visible and active sponsorship by senior management might include regular communications by senior management about the importance and value of cybersecurity activities, organizational support for establishing and implementing policies or other organizational directives to guide the program, funding awards and recognition programs for staff who make significant contributions toward achieving cybersecurity objectives, and ensuring that cybersecurity concepts are included in contracts with suppliers and business partners.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</si>
  <si>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Polices are an expression of senior managers’ level of commitment to the cybersecurity program. Lack of visible endorsement of cybersecurity policies by senior managers typically renders policies less effective because stakeholders may assume that the policies are not being enforced or that they are simply meant to be used as a guideline rather than a requirement. Senior managers should communicate the importance of cybersecurity policies to the mission and well-being of the organization and express their intention to hold stakeholders responsible for compliance.
Related Practices
· Progression: This practice is part of a practice progression. Practice progressions are groups of related practices that represent increasingly complete or more advanced implementations of an activity. The practices in this progression include: PROGRAM-2a, PROGRAM-2c, PROGRAM-2d.</t>
  </si>
  <si>
    <t>It’s important that the role that is made responsible for executing the cybersecurity program (such as a chief information security officer) has the necessary and sufficient authority within the organization to carry out program activities and to obtain the necessary resources to support the program.
Related Practices
· Input From: Implementing PROGRAM-2b provides input that may be useful for implementing this practice.</t>
  </si>
  <si>
    <t>Stakeholders of the cybersecurity program are identified and involved in the performance of practices. This could include stakeholders from within the function, from across the organization, or from outside the organization, depending on how the organization implemented the practices. Stakeholders might include project managers, business process owners, and owners of affected assets and services, as well as staff involved in cybersecurity activities. Identification of stakeholders and their appropriate involvement should be documented in some way, such as in position descriptions or team charters.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</si>
  <si>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There should be a process in place to periodically evaluate cybersecurity program activities to ensure that they continue to support the goals and objectives of the cybersecurity program strategy. Activities that don’t contribute to the accomplishment of those goals and objectives should be evaluated to determine whether they should be continued. Any gaps in fulfillment of the objectives should also be addressed.
Related Practices
· Input From: Implementing PROGRAM-1b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</si>
  <si>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purpose of this practice is to provide additional assurance that cybersecurity activities are being performed as specified by the organization’s cybersecurity policies and procedures. The evaluation must be independent; that is, conducted by reviewers from outside the cybersecurity program under direction from the organization's governing body). Those directly involved in program activities cannot perform the evaluation or render an opinion on the program’s effectiveness. Such evaluations may be done through internal and external audits, post-event reviews, and capability appraisals and should be initiated by and accountable to the board of directors or a similar group. Advanced cybersecurity techniques such as threat hunting and active defense can be used to provide insight into the performance of the overall cybersecurity program.
Related Practices
· Input From: Implementing ACCESS-4a, ACCESS-4c, ARCHITECTURE-6a, ARCHITECTURE-6c, ASSET-5a, ASSET-5c, RESPONSE-5a, RESPONSE-5c, RISK-5a, RISK-5c, SITUATION-4a, SITUATION-4c, THIRD-PARTIES-3a, THIRD-PARTIES-3c, THREAT-3a, THREAT-3c, WORKFORCE-5a, WORKFORCE-5c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</si>
  <si>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The organization should have personnel who are responsible for ensuring that it is aware of all regulatory compliance obligations that it is subject to from governments and other sources. Cybersecurity program objectives should align with and support the meeting of any of those obligations that are relevant to cybersecurity, and the program should develop and implement the proper procedures and activities to ensure compliance in a timely and accurate manner.
Related Practices
· Progression: This practice is part of a practice progression. Practice progressions are groups of related practices that represent increasingly complete or more advanced implementations of an activity. The practices in this progression include: PROGRAM-2b, PROGRAM-2g, PROGRAM-2h, PROGRAM-2i.</t>
  </si>
  <si>
    <t>In addition to maintaining awareness of any industry cybersecurity standards that the organization is obligated to comply with (such as the North American Energy Reliability Corporation Critical Infrastructure Protection standard), the organization should assign responsibility to selected personnel to contribute to industry efforts to develop cybersecurity practices or guidelines. For example, the Payment Card Industry practices were developed by stakeholders in the credit card industry for voluntary implementation.
Related Practices
· Progression: This practice is part of a practice progression. Practice progressions are groups of related practices that represent increasingly complete or more advanced implementations of an activity. The practices in this progression include: PROGRAM-2f, PROGRAM-2j.</t>
  </si>
  <si>
    <t>The activities in the PROGRAM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procedures in documented practices to ensure that the organization reacts appropriately to unexpected events or situations.</t>
  </si>
  <si>
    <t>When determining the adequacy of resources, it may help to consider whether there are any PROGRAM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PROGRAM domain practices can be performed as intended. This includes both initiation and ongoing maintenance of a cybersecurity program. The performance of this practice can be evaluated by determining whether any desired practices have not been implemented due to a shortage of resources.
These are examples of people involved in PROGRAM domain activities:
· staff responsible for collection and analysis of threat information
· staff responsible for developing threat profiles
· staff responsible for performing vulnerability assessments
These are examples of tools that might be used in PROGRAM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</si>
  <si>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PROGRAM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PROGRAM domain activities may contain
· responsibility, authority, and ownership for performing PROGRAM activities 
· sponsorship statements, such as statements reflecting higher level managers’ commitment to managing cybersecurity
· list of triggers that initiate independent review of cybersecurity activities
· methods for measuring adherence to policy, exceptions granted, and policy violations
· procedures for the granting and management of exceptions</t>
  </si>
  <si>
    <t>The intent of this practice is that specific people (or people in specific roles) are held accountable for ensuring the achievement of expected results of PROGRAM domain activities and that they are given the appropriate authority to act and to perform their assigned responsibilities.
These are examples of how to formalize responsibility and authority for PROGRAM domain activities:
· defining roles and responsibilities in policies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PROGRAM domain tasks on outsourced functions
· including PROGRAM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</si>
  <si>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PROGRAM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PROGRAM domain, skills and knowledge are needed for
· developing a cybersecurity program strategy and structure
· developing, disseminating, and enforcing policy
· providing adequate resources for implementing the cybersecurity program strategy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</si>
  <si>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PROGRAM activities to ensure they are being performed as described in plans, policies, and procedures for the PROGRAM domain. Appropriate metrics should be developed and collected to detect deviations in performance and measure the extent to which PROGRAM domain activities are achieving their intended purpose.</t>
  </si>
  <si>
    <t>Establish a collection point for reporting actual or suspected cyber events, such as a help desk. Contact information for that person, role, or group should be made known to all of the function’s stakeholders. The contact should be someone who has knowledge of cybersecurity practices and issues and who can accurately document reported event information and possibly even do basic troubleshooting. Alternatively or additionally, events might be reported via an internal system such as a virtual help desk on an intranet.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RESPONSE-1a, RESPONSE-1b, RESPONSE-1c, RESPONSE-1f.
· The practices in the second progression include: RESPONSE-1a, RESPONSE-2f.</t>
  </si>
  <si>
    <t>The organization should define cybersecurity event detection criteria that specify what distinguishes cybersecurity events from the multitude of other events. These criteria should relate to the cybersecurity requirements of the IT, OT, and information assets important for the delivery of the function. They allow the organization to focus valuable resources (people, tools, etc.) on events that may potentially affect the productivity of those assets. Regarding "where to look for cybersecurity events," be sure to consider potential events originating from third parties such as cloud resource providers.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</si>
  <si>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Anything that is an event according to the criteria defined in RESPONSE-1b should be documented in a consistent manner. The organization should decide what details about events should be documented to enable, for example, (1) decisions about declaring events to be incidents, (2) collection of data for any event metrics the organization might be tracking, and (3) correlation of event information, if the organization is doing that. 
Related Practices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</si>
  <si>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Event correlation may help identify issues that may be more serious than when events are considered independently. For example, brute force attacks can be obfuscated by conducting them from multiple machines, thereby circumventing traditional lockout rules for 3 or 5 failed logins from a single IP address. And the issue is recognized as a more serious issue only when taken in a larger context. Event correlation requires the comparison of two or more events and establishes potential relationships between events. 
These are examples of correlation activities:
· Viewing and comparing separate events from the same information source
· Viewing and comparing separate events from different information sources
· Viewing and comparing events over time for common characteristics</t>
  </si>
  <si>
    <t>Event detection is largely dependent on the degree to which there is broad awareness of the potential range of events that can affect the organization. One source that is useful for expanding the organization’s event awareness is risks that have been identified and are being addressed in the organization risk management process. (See RISK-2a.) 
Alerts should be developed to function as early warning indicators for each risk or threat. To adjust event detection activities based on the organization’s threat profile, organizations should review the targeted assets, objectives, and attack methods that may be employed by threat actors and tune alerting accordingly. For example, if threat reporting indicates adversaries are targeting certain SCADA systems, existing alerts could be modified to trigger on anomalies that match aspects of that adversarial activity.
Related Practices
· Dependency: Implementing this practice depends upon prior implementation of THREAT-2e.
· Input From: Implementing RISK-2a provides input that may be useful for implementing this practice.</t>
  </si>
  <si>
    <t>Information collected through situational awareness activities is reviewed and used to help identify cybersecurity events. This information could be collected from multiple sources, including across functions within the organization and outside of the organization.
Related Practices
· Input From: Implementing SITUATION-3d and SITUATION-3f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RESPONSE-1a, RESPONSE-1b, RESPONSE-1c, RESPONSE-1f.</t>
  </si>
  <si>
    <t>Criteria for declaring cybersecurity incidents are used to determine whether an event should be treated as an incident and the potential severity of the event. A ranking scale, such as high, medium, and low, may help to communicate incident severity to stakeholders and aid in prioritizing response actions to be taken. 
Incident declaration criteria should be developed from experience and may partially be derived from risk evaluation criteria (such as impact thresholds) established as part of Risk Management domain activities. Criteria might be based on the type of event (such as unauthorized access), level of impact (e.g., local versus organization-wide), type of impact (internal systems versus critical external services), compliance obligations (internal-only versus reportable event), or mean time to recovery. For some events, the time between event detection and incident declaration may be immediate, requiring little additional analysis. In other cases, the organization may wish to leverage previously developed criteria to help guide incident declaration.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</si>
  <si>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analysis of cybersecurity events helps the organization gather additional information for event resolution and to assist in incident declaration, handling, and response. This analysis may consist of categorizing, correlating, and prioritizing events. Through analysis, the organization determines the type and extent of an event (e.g., physical versus technical), whether the event correlates to other events (to determine if they are symptomatic of a larger issue, problem, or incident), and in what order events should be addressed or assigned for incident declaration, handling, and response. Analysis also helps the organization to determine if the event needs to be escalated to other organizational or external staff (outside of the incident management staff) for additional analysis and resolution.
Related Practices
· Input From: Implementing RESPONSE-1a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</si>
  <si>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Each organization has many unique factors that must be considered in determining when an event should be declared to be an incident. Through experience, an organization may have a baseline set of types of events that define standard incidents, such as a virus outbreak, unauthorized access to a user account, or a denial-of-service attack. However, in reality, incident declaration may occur on an event-by-event basis.
To guide the organization in determining when to declare an incident (particularly if incident declaration is not immediately apparent), the organization must define incident declaration criteria. Incident declaration criteria should include factors that indicate the potential impact to the function, such as:
• potential safety impacts
• functional impact (priority and scope of impacted assets)
• information impact (impact to information assets)
• recoverability from the incident (resources necessary to recover from the incident)
• the potential cause of the incident (malicious activity vs. unintentional actions)
Additionally, incident declaration criteria should consider impact to the organization's cybersecurity goals, such as:
• potential financial loss
• number of customers affected
• outage of major IT system
• theft of customer information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</si>
  <si>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The cybersecurity incident declaration criteria established according to RESPONSE-2c are used to determine whether an event should be declared to be an incident. Declaring an incident initiates the incident response activities in RESPONSE-3.
Related Practices
· Input From: Implementing RESPONSE-2c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</si>
  <si>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To maximize the investment in the incident detection and response process, incident declaration criteria should be maintained to reflect an organization's evolving risk tolerance and threat environment. Also, updating the criteria based on lessons learned in this process can help the organization to be more efficient and effective in dealing with future events.
Related Practices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</si>
  <si>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Documenting and tracking ensure that an incident is properly progressing through the incident lifecycle and, most important, is closed when an appropriate response and post-incident review have been completed.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RESPONSE-2b, RESPONSE-2d, RESPONSE-2f, RESPONSE-2i.
· The practices in the second progression include: RESPONSE-1a, RESPONSE-2f.</t>
  </si>
  <si>
    <t>Incidents that have been declared and that require a response must be communicated to stakeholders whose involvement is necessary in implementing, managing, and bringing to closure an appropriate and timely solution.
Event and incident notification should be guided by the reporting requirements defined in SITUATION-3d. Miscommunications or inaccurate information about organizational incidents can have dire effects that far exceed the potential damage caused by an incident itself. Therefore, the function must proactively manage communications when incidents are detected and throughout their life cycle.
Related Practices
· Dependency: Implementing this practice depends upon prior implementation of SITUATION-3d.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</si>
  <si>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Aligning incident declaration criteria with the risk criteria established in RISK-3b ensures that the organization is recognizing and addressing incidents that involve risks that the organization is particularly concerned about.
Related Practices
· Dependency: Implementing this practice depends upon prior implementation of RISK-3b.
· Progression: This practice is part of a practice progression. Practice progressions are groups of related practices that represent increasingly complete or more advanced implementations of an activity. The practices in this progression include: RESPONSE-2a, RESPONSE-2c, RESPONSE-2e, RESPONSE-2h.</t>
  </si>
  <si>
    <t>Correlation of incidents can be done through analysis, incident tracking tools, use of incident categories, and matching terms in logs. For example, system access logs can be checked for system authentication failures, and the IP addresses from those can be correlated with known malicious IP addresses gathered through intelligence sources.
Related Practices
· Progression: This practice is part of a practice progression. Practice progressions are groups of related practices that represent increasingly complete or more advanced implementations of an activity. The practices in this progression include: RESPONSE-2b, RESPONSE-2d, RESPONSE-2f, RESPONSE-2i.</t>
  </si>
  <si>
    <t>Identify the roles and responsibilities necessary to perform cybersecurity incident response activities and ensure that staff are assigned to those roles and have the necessary skills. Staff should be provided sufficient autonomy and authority to carry out their duties. The organization may create job descriptions for cybersecurity incident response roles and responsibilities and keep track of skill gaps and gaps in the availability of staff so that suitable personnel can be hired as needed.
Related Practices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</si>
  <si>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Responding to an incident describes the actions the organization takes to prevent or contain the impact of an incident while it is occurring or shortly after it has occurred. The range, scope, and breadth of the response will vary widely depending on the nature of the incident. This may include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Incident response may be as simple as notifying users to avoid opening a specific type of email message or as complicated as having to implement service continuity plans that require relocation of services and operations to an off-site provider. 
The actions related to incident response might include, for example, containing damage (e.g., by taking hardware or systems offline), communicating to asset owners about the incident, and developing and implementing corrective actions and controls.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</si>
  <si>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staff must know what incident information should be reported to various internal and external stakeholders, within what timeframe, and whether there are any constraints (such as legal review of the information to be shared). When possible, assign a single person responsibility for reporting an incident throughout its duration to keep messages consistent as the event evolves. Keep contact information for stakeholders up-to-date. Stakeholders may include personnel, such as public relations team members or legal representatives, that are not involved in the direct response to an incident but must be informed to support the sustainment of the organizational operations.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</si>
  <si>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The organization should create a well-structured and comprehensive plan describing incident management procedures so that response activities will be repeatable, will be performed at the same level of rigor during times of stress, and will have consistent outcomes. The organization may want to consult existing guidance or outside expertise for information about incident management best practices.
These are examples of incident response activities that might be described in the plan: 
· containing damage; 
· collecting evidence; 
· communicating to stakeholders, including asset owners and incident owners; 
· communicating with response team members - including backup or out of band communication methods; 
· developing and implementing corrective actions and controls; 
· implementing continuity and restoration plans or other emergency actions; 
· conducting lessons learned reviews; 
· the types of actions that should be avoided during response.
Activities should be included in the plan for all phases of the incident lifecycle (for example, triage, escalation, handling, communication, coordination, and closure). Incident response plans should be comprehensive enough to address the high-level categories of incidents that may affect the organization. Incident response plans should also address potential incidents that may occur due to new vulnerabilities or technological advances that have a significant potential impact on the organization, such as vulnerabilities in commonly used technologies (e.g., MS17-010) and emerging technologies that would reduce the effectiveness of current cybersecurity controls (e.g., quantum computing).
As part of incident response planning organizations may consider what legal agreements may be necessary in different types of response scenarios (e.g., authorization for a federal employee to review a system, agreements related to obtaining assistance from outside organizations) and whether performing legal review in advance is warranted. Additionally, as technology used to complete operational activities continues to shift to more dispersed and mobile options, organizations may consider whether the assets involved in an incident will be physically available during response and what remote response capabilities may be necessary.
Related Practices
· Input From: Implementing RESPONSE-4a and RESPONSE-4h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</si>
  <si>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The organization should execute incident response based on the defined plans and procedures. This may include responding to actual incidents or potential incidents due to major vulnerabilities.
The organization should consider whether adequate resources will be available to perform the roles identified in the plan. This may require engaging with others prior to an incident to develop requests for technical assistance with law enforcement and government entities, mutual aid agreements with peer organizations, or contracts and retainers with vendors. These agreements may be prepared in advance to allow for immediate activation when response is needed. Additionally, it may be useful to pre-clear access for individuals providing response to avoid delays that may be caused by badging, access provisioning, and mandatory trainings. 
Following completion of response to an incident, the organization should conduct reviews or assessments to determine whether the defined plans and procedures are being followed effectively.
Related Practices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</si>
  <si>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Cybersecurity incident response activities may require the involvement of stakeholders from across the organization, such as public relations team members and legal representatives. These stakeholders may support activities to mitigate potential reputational harm during and after response to a cybersecurity incident. Organizations should consider the types of communication that may be necessary to keep internal and external stakeholder informed during recovery activities, for example, executives and management teams may need to be informed if specific actions are executed or if the incident response team determines an incident may cause reputational harm to the organization.
Be advised that organizations often have a crisis communications plan in place that is separate and distinct from cybersecurity incident response plans. In this case, the cybersecurity incidence response plan should make reference to and utilize the process defined in the crisis communications plan when executing incident communications to internal and external stakeholders. If such a plan exists, it may be considered an effective substitute for practice RESPONSE-3f but only if it is specifically referenced in the incident response plans.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RESPONSE-3a, RESPONSE-3d, RESPONSE-3f, RESPONSE-3g, RESPONSE-3h, RESPONSE-3i.</t>
  </si>
  <si>
    <t>Proper advanced planning can help an organization establish, document, and staff an incident management capability. Exercises that challenge the viability, accuracy, and completeness of an incident response plan should be part of the planning process. Exercises should be performed under conditions and at a frequency established by the organization. Scenario-based exercises covering multiple scenario types and including external crises (e.g., flood or pandemic) may be helpful in uncovering unexpected cybersecurity impacts that do not stem from cybersecurity incidents. The results of exercises should be documented, along with any relevant information about the organization’s level of preparedness to address incidents.
When planning for exercises, organizations should consider coordination with appropriate stakeholders (including third parties or vendors) for the different kinds of information, IT, and OT assets that may be within the scope for exercises such as virtualized assets, regulated assets, cloud assets, and mobile assets. A significant reliance on vendors during steady state operations may indicate an increased need for vendor support during incident response. Additionally, exercises provide an opportunity to identify and communicate the types of actions that should be avoided during response.
Finally, organizations may consider exercising exceptions to normal policies and procedures by including exceptions as part of the exercise scenario script.
Related Practices
· Input From: Implementing RESPONSE-4i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RESPONSE-3g, RESPONSE-3k.</t>
  </si>
  <si>
    <t>Define and implement activities for collecting lessons-learned input from incident response participants after significant incidents, such as hotwash sessions or submission of comments on a team wiki. Participants could provide feedback about how well the incident response plan was followed, any shortcomings in needed resources, and, overall, which incident response actions worked well and which didn’t. Make updates to the incident response plan based on lessons learned where appropriate.
Note that the term lessons learned is used in the common, general sense and not as related to definitions used in any specific regulation or guideline.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</si>
  <si>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This might involve conducting a formal examination of the causes of the incident, the ways in which the organization responded to it, and the administrative, technical, and physical control weaknesses that may have allowed the incident to occur. The organization can employ commonly available techniques (such as cause-and-effect diagrams) to perform root-cause analysis as a means of potentially preventing future incidents of similar type and impact. Any needed improvements identified through these activities should be made, such as updating the incident response plan or adjusting protection strategies and controls. This type of analysis may also identify higher-level issues within the organization and result in changes to activities in other domains, such as the cyber risk strategy, vulnerability management procedures, or the threat analysis process.
Note that the terms root-cause analysis and corrective action are used in the common, general sense and not as related to definitions used in any specific regulation or guideline.
Exceptions to policies implemented during response to an incident should be reviewed following recovery for their impact to the cybersecurity control environment (i.e., moving control center operations from on-site only to remote)
Procedures for managing exceptions should include requirements for evaluating changes following return to normal operations including whether changes should remain in place. Additional scrutiny may be valuable for specific change types such as new devices, new applications and changes to access permissions.
Related Practices
· Progression: This practice is part of multiple practice progressions. Practice progressions are groups of related practices that represent increasingly complete or more advanced implementations of an activity. The practices in the first progression include: RESPONSE-3a, RESPONSE-3d, RESPONSE-3f, RESPONSE-3g, RESPONSE-3h, RESPONSE-3i.
· The practices in the second progression include: RESPONSE-3b, RESPONSE-3e, RESPONSE-3h, RESPONSE-3i, RESPONSE-3l.</t>
  </si>
  <si>
    <t>An event may become an organizational incident that has the potential to be a violation of local, state, or federal rules, laws, and regulations. This is often not known early in the investigation of an event, so the organization must be vigilant in ensuring that all event and incident evidence is handled properly in case an eventual legal issue, civil or criminal, is raised.
To properly collect, document, and preserve evidence, the organization must have processes for these activities, and the processes must be known to all staff who are involved in any aspect of the incident life cycle. Because it is unpredictable whether an event or incident will result in legal action, an organization must also consider early involvement of legal and possibly law enforcement staff in the incident identification and analysis process to avoid problems with evidence retention, destruction, and tampering.
Note that "other external entities" may include third parties such as cloud resource providers.</t>
  </si>
  <si>
    <t>If possible, incident response personnel should participate in joint cybersecurity exercises to become familiar with the entities and individuals they would need to work with in a real-world incident, gain experience in response activities, possibly identify deficiencies in internal response plans, and share their knowledge and experience with others in the community. One example of a joint exercise in the Electric Sector is the Grid Security Exercise (GridEx), the Department of Energy’s annual two-day exercise.
Related Practices
· Progression: This practice is part of a practice progression. Practice progressions are groups of related practices that represent increasingly complete or more advanced implementations of an activity. The practices in this progression include: RESPONSE-3g, RESPONSE-3k.</t>
  </si>
  <si>
    <t>Effective response requires detailed, in-advance planning for a range of potential threats and incidents. SITUATION-3g defines “predefined states of operation” and describes how they can be used to ensure responses are specific, measured, and appropriate for the level of operational impact of the incident. A typical example of this approach is to have a plan for minimizing network usage to critical systems in the case of degraded network service. Another example is having a game plan ready to shift to a known good state if it becomes apparent that your critical operational data has been corrupted.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RESPONSE-3b, RESPONSE-3e, RESPONSE-3h, RESPONSE-3i, RESPONSE-3l.</t>
  </si>
  <si>
    <t>Continuity plans contain descriptions of the actions the organization will take to sustain and restore operation of the function if a disruption occurs (such as failing over to redundant facilities or initiating manual procedures) and key roles that must be involved. They are generally focused on managing the organizational consequences of disruption based on a range of potential events that can cause disruption. Continuity plans address the most critical business functions of the organization to ensure they continue during different types of emergencies. Organizations may also consider how secure shutdown will be performed as part of continuity planning. 
Related Practices
· Input From: Implementing ARCHITECTURE-2j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</si>
  <si>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This practice is fundamental to restoring operations in the event of data loss or hardware failure. The organization makes accessible, at least in an ad hoc manner, backups of information assets. When identifying information assets to be backed up, organizations should consider data that resides on different types of IT and OT assets, such as virtualized assets, regulated assets, cloud assets, Bring Your Own Device (BYOD) assets, assets managed by a third party, field assets, and mobile assets. Testing is performed for backups to help ensure they are viable and available when needed. Strategies for performing and managing backups should be based on risk to the function or the organization. This practice initiates a progression of practices that continue in MIL2 and are focused on data backups.
Backups of information assets may include:
· operational data
· set points
· configuration files
· storage locations
· copies of important configuration baselines, golden images, hard disk images, and virtual machine images
Backup procedures typically include: 
· frequency standards
· retention periods
· authorized storage locations and methods
· encryption and protection requirements; testing standards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</si>
  <si>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This practice is fundamental to restoring operations in the event of asset loss or failure. The organization identifies, at least in an ad hoc manner, IT and OT assets for which spares may be needed. This practice initiates a progression of practices that continue in MIL2 and are focused on spare or redundant assets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</si>
  <si>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Although organizations perform many activities in support of and related to the delivery of the function, during times of disruption minimum operations can often be performed with a smaller set of those activities. By identifying the subset of critical activities needed to support minimum operations, the organization can prioritize response activities and focus resources on restoring the assets that support those activities first. 
Function leaders must first decide what constitutes “minimum operations.” They might do this by identifying the operations that most directly affect the ability to achieve the function’s primary mission, or which operations their highest priority customers depend on. IT and OT operations teams should then identify which systems, technologies, data, staff, and processes are associated with maintaining those operations at normal functionality (including any dependencies on external functions or entities). IT and OT teams can then determine how minimum operations could be sustained in different types of degraded conditions (for example, if certain databases, staff, or external data feeds that the operations depend on are not available).
Additionally, organizations should consider what sustaining minimum operations may require in different situations. For example, in a pandemic situation where sudden wide-spread remote work is necessary, individuals may not have physical access to high-priority equipment.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</si>
  <si>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Developers of continuity plans should leverage asset inventory and prioritization information (ASSET-1 and ASSET-2 practices) to ensure that continuity plans cover all assets important to the delivery of the function. Details about backups and spares for those assets should be included in the plans, including virtualized asset backups and snapshots captured for recovery purposes. Organizations that are depending on the cloud as a backup location either for on-premise data or cloud data should consider the impact of a cloud event, incident, or vulnerability on the availability of backups.
Related Practices
· Input From: Implementing ASSET-1a and ASSET-2a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RESPONSE-4a, RESPONSE-4d, RESPONSE-4e, RESPONSE-4f, RESPONSE-4g, RESPONSE-4m, RESPONSE-4p.
· The practices in the second progression include: RESPONSE-4b, RESPONSE-4f, RESPONSE-4j, RESPONSE-4k
· The practices in the third progression include: RESPONSE-4c, RESPONSE-4f, RESPONSE-4l.</t>
  </si>
  <si>
    <t>Continuity plans should include information to enable prioritization of assets for recovery in an incident. Inputs to development of RTOs and RPOs include the cost of recovery from an incident, the potential cost of downtime or lost data, regulatory requirements, operational requirements, and recovery solution cost. Where RTOs and RPOs have been defined for any assets important to the delivery of the function, they should be included in any continuity plans that contain recovery steps for those assets.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</si>
  <si>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A link should be established between incident response and continuity activities. Determine the conditions under which a continuity plan must be executed and ensure that the incident response personnel and owners of continuity plans understand these conditions.</t>
  </si>
  <si>
    <t>Testing is often the only opportunity for an organization to know whether the plans meet their stated objectives. Testing should be conducted in a controlled environment. The testing program and standards should be enforced to ensure consistency and the ability to interpret results at the organizational level.
Standards for continuity testing can include:
· types of tests (e.g., walkthroughs, tabletops, dependency testing, testing backups and spares)
· required test components
· quality assurance standards
· involvement and commitment of plan stakeholders
· reporting standards
· measurement standards
· test plan maintenance
Testing of backup and storage and related procedures should be done to ensure they are meeting the requirements of the function. Periodic testing of the organization’s backup and storage procedures helps ensure continued validity as operational conditions change. Additionally, organizations should consider coordination with appropriate stakeholders for the different kinds of IT, OT, and information assets that may be within the scope for exercises such as virtualized assets, regulated assets, cloud assets, and mobile assets.
Related Practices
· Progression: This practice is part of a practice progression. Practice progressions are groups of related practices that represent increasingly complete or more advanced implementations of an activity. The practices in this progression include: RESPONSE-4i, RESPONSE-4n.</t>
  </si>
  <si>
    <t>Ensure that the controls that are being used to protect backup data are at least equivalent to the controls that protect the source data. The organization should select controls that are designed to meet cybersecurity requirements (ARCHITECTURE-1f). The organization may require backup data to have more rigorous cybersecurity controls such as data integrity monitoring or using write once, read many (WORM) technology to prevent modification of data.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</si>
  <si>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Data backups are stored in a way that reduces or eliminates the risk that a cyber attack that results in alteration or destruction of data could also result in alteration or destruction of that data’s backups.
Related Practices
· Progression: This practice is part of a practice progression. Practice progressions are groups of related practices that represent increasingly complete or more advanced implementations of an activity. The practices in this progression include: RESPONSE-4b, RESPONSE-4f, RESPONSE-4j, RESPONSE-4k.</t>
  </si>
  <si>
    <t>The organization makes accessible or has procedures to obtain spare or redundant IT and OT assets (as identified in RESPONSE-4c). Testing and routine maintenance (such as patching and configuration updates) are performed for spares and redundancies to help ensure they are viable and available when needed.
These are examples of spare or redundant IT and OT assets: 
· switches
· routers
· controllers
· sensors
· virtualized assets
· systems on which assets rely, such as communications networks
Related Practices
· Progression: This practice is part of a practice progression. Practice progressions are groups of related practices that represent increasingly complete or more advanced implementations of an activity. The practices in this progression include: RESPONSE-4c, RESPONSE-4f, RESPONSE-4l.</t>
  </si>
  <si>
    <t>The organization should use information about prioritized risks as determined in RISK-3a to create specific scenarios for which the continuity plans should be tested.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RESPONSE-4i, RESPONSE-4n.</t>
  </si>
  <si>
    <t>Both continuity plan testing and activation of plans in actual incidents can provide insight about whether plans work as intended. After either a test or an activation of a plan, results should be compared with the plan’s recovery objectives, including any defined RTOs and RPOs. Areas where objectives could not be met should be recorded and strategies developed to review and revise the plan. Improvements to the testing process and plans should also be identified, documented, and incorporated into future tests.
Continuity plan testing and activation may also reveal needed improvements due to 
· lack of sufficient resources
· lack of appropriate resources
· training gaps for plan staff and stakeholders
· plan conflicts (if multiple plans are tested simultaneously)
· infrastructure shortcomings
Related Practices
· Input From: Implementing RESPONSE-4g provides input that may be useful for implementing this practice.</t>
  </si>
  <si>
    <t>The testing and execution of service continuity plans are two sources of potential updates to plans. However, a dynamic operating environment, sources of new threats and risks, and changes such as those in staff, geographical location, and relationships with external entities can require changes to service continuity plans and their corresponding test plans.
These are examples of conditions that may result in changes to continuity plans:
· identification of new vulnerabilities, threats, and risks
· changes to IT, OT, or information assets
· relocation of facilities
· changes in an asset’s protective controls
· changes in the plan’s stakeholders, including external entities and public agencies
Related Practices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</si>
  <si>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activities in the RESPONSE domain are formally documented in some way (such as standard operating procedures, process flow diagrams, RACI charts, swim lane diagrams, or similar documentation).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
When responding to an incident, or otherwise operating in an abnormal state, it is more likely that exceptions to normal business practices will be necessary. Planning for procedural flexibility increases operational resilience when unexpected situations occur. Incident response planning can support this by helping to define potential operating states that may occur as part of potential crises and reviewing policy from the perspective of operations through different types of crises. 
Additionally, defining explicit exception processes further supports flexibility and resilience. Exception process should include after action reviews of exceptions and their impact on security following a return to a normal operating state.</t>
  </si>
  <si>
    <t>When determining the adequacy of resources, it may help to consider whether there are any RESPONSE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RESPONSE domain practices can be performed as intended. The performance of this practice can be evaluated by determining whether any desired practices have not been implemented due to a shortage of resources. 
These are examples of people involved in RESPONSE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RESPONSE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</si>
  <si>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RESPONSE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RESPONSE domain activities may contain
· responsibility, authority, and ownership for performing RESPONSE activities 
· procedures, standards, and guidelines for RESPONSE activities such as detecting, logging, reporting, and tracking events, collecting and preserving evidence, triaging events, declaring incidents, and responding to incidents
· requirements for the frequency of updating cybersecurity incident declaration criteria 
· criteria for notifying cybersecurity stakeholders of events and incidents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</si>
  <si>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RESPONSE domain activities and that they are given the appropriate authority to act and to perform their assigned responsibilities.
These are examples of how to formalize responsibility and authority for RESPONSE domain activities:
· defining roles and responsibilities in policies (see RESPONSE-4c)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RESPONSE domain tasks on outsourced functions
· including RESPONSE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</si>
  <si>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RESPONSE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RESPONSE domain, skills and knowledge are needed for
· event detection, reporting, and tracking, including service desk activities
· documenting and logging event reports
· collecting and preserving evidence
· technical analysis of events and incidents, including triage
· declaring incidents
· escalating and communicating incidents
· creating, managing, and deploying incident response teams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</si>
  <si>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RESPONSE activities to ensure they are being performed as described in plans, policies, and procedures for the RESPONSE domain. Appropriate metrics should be developed and collected to detect deviations in performance and measure the extent to which RESPONSE domain activities are achieving their intended purpose.</t>
  </si>
  <si>
    <t>The organization develops, implements, and maintains a cybersecurity risk management strategy that, in its simplest form, includes a list of cyber risk management objectives and related actions, activities, and tasks and a plan to implement them. 
For a C2M2-based program, areas of activity in the strategy could align with objectives in the C2M2 RISK domain and their associated practices. For example, the strategy may include important information about the organization's processes for identifying, analyzing, and responding to cyber risks. Further detail may include the high-level categories into which risks are consolidated, criteria for determining cyber risk priority, and a summary of risk response techniques to be applied to risks, and is the assignment of responsibility for implementation of the strategy.
Related Practices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</si>
  <si>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strategy is kept current and relevant. A risk management strategy focused on mitigating risks of procured software, for example, will likely be out of step with a cybersecurity program goal of increasing internally developed software and an enterprise architecture goal implementing a secure development process.
Related Practices
· Dependency: Implementing this practice depends upon prior implementation of PROGRAM-1b.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</si>
  <si>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cybers risk management program is typically responsible for ensuring that the cyber risk management objectives as documented in the cyber risk management program strategy are achieved. For example, the cyber risk management program includes activities to ensure that the organization identifies, analyzes, and responds to cyber risks.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</si>
  <si>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The risk management program has procedures that define criteria such as the types of information that should be communicated to stakeholders, methods of communication, and triggers that would require escalation. As the organization identifies, analyzes, and responds to risks, stakeholders should receive updated information on the status of risks. These stakeholders may be internal or external to the organization.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RISK-1d, RISK-1e.</t>
  </si>
  <si>
    <t>The organization may establish a higher-level risk officer position that provides oversight of risk management or assign the responsibility to someone with sufficient authority in the organization. The officer would be responsible for sponsoring and providing oversight of the policies and procedures for cyber risk management activities. Other responsibilities may include ensuring feedback loops are in place to evaluate the performance of activities or providing reporting to high-level managers on adherence to compliance obligations.
Related Practices
· Progression: This practice is part of a practice progression. Practice progressions are groups of related practices that represent increasingly complete or more advanced implementations of an activity. The practices in this progression include: RISK-1d, RISK-1e, RISK-1f.</t>
  </si>
  <si>
    <t>Visible and active sponsorship by senior management might include regular communications by senior management about the importance and value of the cyber risk program, organizational support for establishing and implementing governance for managing cyber risk, and funding awards and recognition programs for staff who make significant contributions toward achieving cybersecurity objectives.
Related Practices
· Progression: This practice is part of a practice progression. Practice progressions are groups of related practices that represent increasingly complete or more advanced implementations of an activity. The practices in this progression include: RISK-1e, RISK-1f.</t>
  </si>
  <si>
    <t>The cyber risk management program may be a component of an Enterprise Risk Management (ERM) program or may be a standalone program. If part of an ERM, the cyber risk program should be modeled after the enterprise-wide program to ensure that stakeholders are efficiently engaged and cyber risk information can be more easily integrated into overall ERM activities.
A standalone program should use the cyber risk management strategy, along with the organization's mission and objectives to build the direction of program activities through documents like policies and procedures. Relevant stakeholders should be engaged to ensure the activities of the program are in alignment with operational and business areas of the organization.
Regardless of whether the program is standalone or part of an ERM, the cyber risk program should take the risk appetite of the organization into account when forming program-level activities. The risk appetite of the organization is the amount of risk that the organization is willing to accept, as defined by senior leadership. Certain thresholds or boundaries may be established that would indicate if a risk is greater than organizational acceptance levels.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</si>
  <si>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Alignment of these strategies avoids mismatched expectations between business and technical stakeholders. For example, the enterprise goals of protecting intellectual property and sensitive business data are supported by the cybersecurity goals of minimizing attack surfaces and establishing secure defaults. Cyber risks should be communicated as components or contributors to overall risk and should be communicated in the same terms where possible.
Within an enterprise that has no enterprise risk management functions, this practice may be implemented by aligning risk management practices to enterprise level management functions and ensuring that domain activities are occurring at the enterprise level as appropriate (for example, establishment of strategy, risk management program governance, stakeholder and leadership communication, resourcing, assignment of roles and responsibilities, tracking effectiveness).
Related Practices
· Progression: This practice is part of a practice progression. Practice progressions are groups of related practices that represent increasingly complete or more advanced implementations of an activity. The practices in this progression include: RISK-1a, RISK-1b, RISK-1c, RISK-1g, RISK-1h.</t>
  </si>
  <si>
    <t>Identification of cyber risks is a foundational risk management activity. It requires the organization to identify the types of threats, vulnerabilities, and disruptive events that can pose risk to the operational capacity of assets and services. Identified risks form a baseline from which a continuous risk management process can be established and managed.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</si>
  <si>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A defined method is planned in advance, clearly described, made definite, and standardized. Employing a defined method to identify risks will aid the cyber risk management program in producing consistent outputs and better enable effective management of cyber risk. The organization may choose to define their own method or leverage standardized guidance, such as the NIST SP 800-30, Guide for Conducting Risk Assessments.
Related Practices
· Input From: Implementing THIRD-PARTIES-1c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</si>
  <si>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involvement of stakeholders from various parts of the organization is beneficial, because different perspectives from throughout the organization will lead to more comprehensive identification of risks. Stakeholders from operational areas may have a better understanding of how a risk could impact an operational process, while stakeholders in a business area may have more visibility into the impact of a risk across services.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</si>
  <si>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Categories of cyber risk are established and may be based on common operational risks such as data breaches, insider mistakes, ransomware, or OT control takeover. The organization should determine the necessary granularity to effectively manage cyber risks. After a cyber risk is identified, it should be assigned to one of the defined categories. The categories will help the organization to more effectively analyze and respond to risks. The cyber risk categories may be a part of a larger taxonomy maintained by the organization's risk management program that also includes key terms and definitions. This capability will help enable organizations to manage risks at the category level but managing risks at the category level is not required for implementation of this practice.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</si>
  <si>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register is an inventory of all identified risks and their attributes, such as their risk statements, priorities, risk category (as defined in RISK-2d), and impact evaluation data. The risk register ensures that all identified risks are managed and that all staff involved in risk management activities are using the same risk information. The risk register may be used to manage risks individually or at the category level as defined in RISK-2d. For example, if an analyst identifies new indicators that change a previously identified risk, they can be added to the register and so that the information is available to all risk management stakeholders.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</si>
  <si>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The risk owner should be the person who has the authority and authorization within the organization to make decisions about how to respond to specific risk categories and risks and to assign budget for risk responses. Remember that a legitimate (but potentially harmful) response to a risk is to accept the risk. The risk owner must have the authority to accept a risk.
For a risk owner to fully accept a risk, it is important that they understand the risk and the potential impacts that may occur if the risk is realized. To determine if a risk owner has adequate authority for accepting a risk, it may help to consider whether the potential impacts of the risk may extend beyond the scope of her or his authority. It may also help to consider whether the potential risk owner has adequate authority and resources within her or his purview to make appropriate changes if the risk is deemed outside of the organization's risk tolerance.
Assignment of a risk to a risk owner may involve some form of written attestation of their ownership of the risk. Assignment of ownership at the right level of authority helps ensure that risk responses are effectively executed.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</si>
  <si>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must be identified and addressed in order to actively manage the resilience of those assets and, more important, the services to which the assets are connected. The organization may use a structured risk assessment method to identify these risks according to triggers such as system changes and external events as established in the risk management strategy.
Risk assessments provide the necessary information to determine if identified risks are within the risk tolerances of the organization. Assessments also take existing mitigations and protections into account as part of the process. Risks identified via assessments should be added to the risk register, as recommended in RISK-2e.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</si>
  <si>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The disruption of asset productivity due to operational risk affects the ability of associated functions to meet their mission. Thus, the scope of risk assessments should focus on assets and activities whose disruption has the most potential impact on mission assurance. The asset inventory should include criteria that identifies assets that are most critical to the function.
Related Practices
· Input From: Implementing ASSET-1e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</si>
  <si>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Vulnerability information sources identified in the THREAT domain should be used in conjunction with the risk management process to identify new risks and update existing risks. For example, a new risk should be identified if a vendor publicly discloses a vulnerability that affects an IT asset.
Related Practices
· Input From: Implementing THREAT-1i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</si>
  <si>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Threat information sources identified in the THREAT domain should be used in conjunction with the risk management process to identify new risks and update existing risks. For example, a new risk should be identified if threat intelligence indicates that a threat actor may be targeting the organization.
Related Practices
· Input From: Implementing THREAT-2h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</si>
  <si>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Information from THIRD-PARTIES activities should be used to identify new risks and update existing risks. For example, if open source information indicates that an equipment supplier has been breached, the organization should consider the impact and log a risk in the risk register.
Related Practices
· Input From: Implementing THIRD-PARTIES-1c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</si>
  <si>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Periodic or continual evaluation should be leveraged to determine conformance gaps between the organization's systems and networks and the cybersecurity architecture. Gaps in conformance should be logged as risks and remediation plans formed to close the gaps. The remediation plans should include information such as necessary resources to complete remediation and dates by which remediation will be completed.
Related Practices
· Input From: Implementing ARCHITECTURE-1i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RISK-2a, RISK-2b, RISK-2c, RISK-2g, RISK-2h, RISK-2i, RISK-2j, RISK-2k, RISK-2l, RISK-2m.
· The practices in the second progression include: RISK-2d, RISK-2e, RISK-2f, RISK-2i, RISK-2j, RISK-2k, RISK-2l, RISK-3f.</t>
  </si>
  <si>
    <t>Dependencies that exist between other critical infrastructure and interdependent organizations should be understood. If a utility service or other dependent service is not available for a significant duration, the organization should have an understanding of how this would impact operations. For example, if a natural disaster is impacting an internet service provider's ability to provide internet services, risks that would stem from degraded communications between geographically dispersed organizational units and how it impacts the function should be considered and logged in the risk register.
Related Practices
· Progression: This practice is part of a practice progression. Practice progressions are groups of related practices that represent increasingly complete or more advanced implementations of an activity. The practices in this progression include: RISK-2a, RISK-2b, RISK-2c, RISK-2g, RISK-2h, RISK-2i, RISK-2j, RISK-2k, RISK-2l, RISK-2m.</t>
  </si>
  <si>
    <t>Potential impact to the organization of identified risks should be evaluated and used to prioritize cyber risks. A higher priority cyber risk should receive greater attention when determining potential mitigations or responses. Prioritization should focus on criteria deemed important to the enterprise such as safety impacts, operational impacts, and financial impacts (e.g., cost of recovery, potential cost of downtime or lost data). Prioritization may use qualitative methods to indicate relative impact level (e.g., High, Medium, Low).
Related Practices
· Progression: This practice is part of a practice progression. Practice progressions are groups of related practices that represent increasingly complete or more advanced implementations of an activity. The practices in this progression include: RISK-3a, RISK-3b.</t>
  </si>
  <si>
    <t>Potential consequences and other aspects of identified risks should be evaluated and prioritized using the risk criteria in a consistent manner. Risks may be categorized by source, type of threat, or another commonality. This analysis helps determine which risks merit the most attention given the organization’s unique operating circumstances, as well as how quickly they should be addressed.
A relative priority should be assigned to each risk (perhaps by category) using a consistent prioritization scheme. The intent of prioritization is to determine the cyber risks that most need attention because of their potential to affect operations. Typical components of an approach for risk prioritization include flow diagrams depicting the prioritization process, inputs to and outputs of the process, a list of relevant stakeholders involved in risk prioritization, and a scheme for ranking risks (high, medium, low, etc.).
Categorization and prioritization of risks help to right-size the number of risks being managed, as well as the amount of time and effort that an organization devotes to the management of identified cyber risks.
Related Practices
· Progression: This practice is part of multiple practice progressions. Practice progressions are groups of related practices that represent increasingly complete or more advanced implementations of an activity. The practices in the first progression include: RISK-3a, RISK-3b.
· The practices in the second progression include: RISK-3b, RISK-3c, RISK-4c, RISK-4d.</t>
  </si>
  <si>
    <t>A defined method to estimate the impact of risks and risk categories (e.g., safety impacts, operational disruption, potential cost of downtime, cost of lost data, and cost of recovery) is beneficial since it provides a common comparison point for risks. This method helps identify and prioritize the most critical risks that could impact operations. Mathematical or statistical methods may be used to determine a value such as the potential cost if a risk is realized.
Related Practices
· Input From: Implementing RISK-3a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RISK-3b, RISK-3c, RISK-4c, RISK-4d.
· The practices in the second progression include: RISK-3c, RISK-3d, RISK-3e.</t>
  </si>
  <si>
    <t>A defined method to analyze risks and risk categories after prioritization ensures that analysis activities are repeatable and produce consistent results. Outputs from organizational processes or continual testing such as controls assessments may help the organization determine the susceptibility to a newly identified vulnerability.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</si>
  <si>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Organizational stakeholders from appropriate areas of the organization are necessary for comprehensive analysis of prioritized cyber risk categories and cyber risks. Specific stakeholders may be more appropriate for analyzing certain cyber risks or cyber risk categories and provide insight that cannot be gained from others in the organization. Additionally, stakeholders from various parts of the organization will provide different perspectives that will help gain a full understanding of risks and potential mitigations.
Related Practices
· Input From: Implementing RISK-3a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RISK-3c, RISK-3d, RISK-3e.</t>
  </si>
  <si>
    <t>Once analysis by risk management stakeholders indicates that the realization of a cyber risk is no longer likely or the impact is not material, the risk should be removed from the risk register or other artifact that is used to document and manage identified risks. A defined process for removing risks should be followed that includes archiving analysis information and any lessons learned information that could be leveraged in the management of similar cyber risks in the future.
Cyber risk categories that no longer serve a purpose in the risk management process should also be removed. As the organization remediates the causes of risks, some cyber risk categories may become unnecessary or redundant.
Removing cyber risk categories and cyber risks once eliminated or impact is not material will help the organization more efficiently manage remaining risks. For example, the organization may remove a cyber risk related to an operating system if that operating system is no longer in use within the organization.
Related Practices
· Progression: This practice is part of a practice progression. Practice progressions are groups of related practices that represent increasingly complete or more advanced implementations of an activity. The practices in this progression include: RISK-2d, RISK-2e, RISK-2f, RISK-2i, RISK-2j, RISK-2k, RISK-2l, RISK-3f.</t>
  </si>
  <si>
    <t>Cyber risks that can affect IT, OT, and information assets should be analyzed periodically or according to defined triggers to determine if criteria such as impact or probability have changed. An increased probability of a risk being realized may drive a change to the priority of the cyber risk and a different strategy to mitigate the cyber risk.
For each cyber risk, the organization should assign a date by which the risk must be reevaluated or a defined trigger that would drive reevaluation. Triggers may include a date on which an asset is no longer supported by a vendor or an internal metric that has exceeded a tolerance level.</t>
  </si>
  <si>
    <t>Once risks to the function are identified, the organization should decide how to respond to those risks. Response begins with assigning a risk disposition to each risk or risk category, that is, a statement of the organization’s intention for addressing the risk. For example, risk mitigation involves taking active steps to minimize the risk; risk transfer is the contractual shifting of a risk from one party to another through a contract, such as through an insurance policy, a liability waiver with a client, or an indemnification agreement with a supplier.
Risk responses should be developed as part of the risk management strategy. Risk responses can vary widely across organizations but typically include:
· risk avoidance—altering operations to avoid the risk while still providing the essential service
· risk acceptance—acknowledgment of the risk but consciously not taking any action (in essence, accepting the potential consequences of the risk)
· risk transfer—assigning the risk to a willing and able entity
· risk mitigation—taking active steps to minimize the risk
· risk monitoring—performing further research and deferring action on the risk until the need to address the risk is apparent
Organizational risk response selection processes should clarify that it is not necessary to mitigate every identified risk. Risk avoidance, acceptance, or transfer should be considered in addition to mitigation.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</si>
  <si>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organization should develop a defined list of acceptable risk responses and the definition of each response. It may be necessary to define approvals that are necessary for certain risk response strategies, such as accepting a risk. Processes for other risk response strategies such as transference should also be considered to ensure that cyber risks have an individual responsible for tracking them to closure.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</si>
  <si>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Cybersecurity control effectiveness should be evaluated by comparing the intended outcome of cybersecurity controls to the actual outcome. The organization may use performance metrics or other defined indicators to identify cybersecurity controls that are not designed appropriately. For example, if a biometric authentication device has a high false negative rate and exceptions are made for personnel access, the configuration of the control should be evaluated to determine if tuning is necessary to improve performance of the device.
Related Practices
· Input From: Implementing ARCHITECTURE-1g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RISK-3b, RISK-3c, RISK-4c, RISK-4d.</t>
  </si>
  <si>
    <t>Unique insight can be gained from the fusion of results from cyber risk impact analyses and cybersecurity control evaluations. For example, enterprise leadership may determine that moving some systems to the cloud increases availability and improves operations of an organization, but a cybersecurity control evaluation finds that misconfigurations of the environment could lead to compromise of confidentiality.
Related Practices
· Progression: This practice is part of a practice progression. Practice progressions are groups of related practices that represent increasingly complete or more advanced implementations of an activity. The practices in this progression include: RISK-3b, RISK-3c, RISK-4c, RISK-4d.</t>
  </si>
  <si>
    <t>Risk responses and defined methods to implement risk responses should be reviewed periodically to determine if they are still appropriate and effective at managing cyber risk for the organization. Changes in the operational environment such as new technology, new services, or new strategic partnerships may cause the organization to modify existing response strategies, create new response strategies, or retire response strategies.
Related Practices
· Progression: This practice is part of a practice progression. Practice progressions are groups of related practices that represent increasingly complete or more advanced implementations of an activity. The practices in this progression include: RISK-4a, RISK-4b, RISK-4e.</t>
  </si>
  <si>
    <t>The activities in the RISK domain, such as risk identification, risk impact estimation, and risk response implementation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</si>
  <si>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RISK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RISK domain practices can be performed as intended. The performance of this practice can be evaluated by determining whether any desired practices have not been implemented due to a shortage of resources. 
These are examples of people involved in RISK domain activities:
· staff responsible for defining risk criteria 
· staff responsible for identifying risks
· staff responsible for developing and maintaining a risk taxonomy 
These are examples of tools that might be used in RISK domain activities:
· methods for tracking open risks to closure
· techniques for identifying risks, such as interview techniques, questionnaires, and surveys
· quantitative methods for evaluating risk impacts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</si>
  <si>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RISK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risk management may contain
· responsibility, authority, and ownership for performing RISK domain activities 
· procedures, standards, and guidelines for risk management activities, such as identifying sources and categories of risk and determining risk responses
· risk criteria
· list of triggers that initiate risk identification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</si>
  <si>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RISK domain activities and that they are given the appropriate authority to act and to perform their assigned responsibilities.
These are examples of how to formalize responsibility and authority for RISK domain activities:
· defining roles and responsibilities in policies (see RISK-3c)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RISK domain tasks on outsourced functions
· including RISK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</si>
  <si>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RISK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RISK domain, skills and knowledge are needed for
· tools, techniques, and methods used to identify, analyze, mitigate, and monitor operational risks 
· developing, implementing, and monitoring risk responses
· managing a risk register
· defining organizational risk criteria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</si>
  <si>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RISK activities to ensure they are being performed as described in plans, policies, and procedures for the RISK domain. Appropriate metrics should be developed and collected to detect deviations in performance and measure the extent to which RISK domain activities are achieving their intended purpose.</t>
  </si>
  <si>
    <t>Enable logging for important assets. Some activities that may be logged include the actions of persons, objects, and entities when they access and use assets, events that can disrupt delivery of the function, changes to assets that deviate from baseline configurations, unexpected assets connecting to networks, and any unexpected or suspicious activity. This may also include unintentionally powered off, deleted, or "resource exhausted" virtualized assets.
Related Practices
· Input From: Implementing ASSET-1a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</si>
  <si>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This practice builds on the logging activities identified in SITUATION-1a to include assets that may be used in the pursuit of threat actor objectives. A threat actor may leverage multiple tactics, such as those defined in the MITRE ATT&amp;CK Framework, to achieve their ultimate threat objective (for example, extortion, data manipulation, IP theft, customer data theft, sabotage). Logging may not be feasible for all types of assets within the function. Where logging is not feasible, organizations may consider implementing mitigating controls, such as limiting physical or logical access.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</si>
  <si>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important IT and OT assets. For example, capturing failed login attempts can point to confidentiality issues, unauthorized changes can indicate integrity issues, and log entries on system down time can reveal availability issues. Requirements for logging may differ for different assets, such as operations technology, field devices, mobile devices, and assets that reside in the cloud. For virtual networks, additional tools or processes may be necessary to enable logging of virtual network traffic. Logs from the cloud, including both cloud infrastructure and cloud assets, should be defined by the organization in the logging requirements as applicable. In addition to the types of events to be logged, organizations should consider what logging requirements may be appropriate such as how logs are to be protected, chain of custody considerations, or retention timelines.
Example events that may be logged:
1. Operating system and application administration events
· account creation and deletion
· account privilege assignment
· configuration changes or software installation
2. Operating system and application usage events 
· start up, shut down, and failure of services and applications
· network connections and failures
· successful and unsuccessful log on attempts
· application failures
· email and web traffic
· systems and files accessed by users
3. Events occurring on network devices such as
· firewalls
· switches
· routers
· wireless access points
4. Events occurring on OT devices such as
· human machine interfaces (HMIs) and operator workstations
· protection relays
· programmable logic controllers (PLCs) and remote terminal units (RTUs)
· smart meters
Related Practices
· Input From: Implementing ASSET-1a and ASSET-1b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</si>
  <si>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Define logging requirements for all network and host monitoring infrastructure. These requirements may be different from other IT and OT assets as they may provide additional information that could be useful when building a complete understanding of activity within the organization’s networks. For example, event logs from a web gateway that show connections to websites that were blocked because they violated the company’s policy.
Related Practices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</si>
  <si>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Collect log data from different assets and aggregate it in a central repository. Aggregation may be performed within the function or elsewhere in the enterprise depending on several considerations such as enterprise architecture and regulatory requirements. The repository may be a simple log server, or log management infrastructure that includes centralized log servers and log data storage, or a vendor-supported security information and event management (SIEM) system. Doing so makes log data available even when individual assets are offline or destroyed. Aggregation can be especially beneficial for gathering information from operations technology assets with a limited ability to log locally. Additionally, by aggregating log data from various assets, the organization can correlate data to identify patterns and anomalies.</t>
  </si>
  <si>
    <t>Logging requirements defined in SITUATION-1c and SITUATION-1d are enhanced to include consideration of asset-level risks that have been identified through risk management activities, so that more rigorous logging is performed for higher risk assets. In the context of this practice, more rigorous describes a logging approach that is complete and comprehensive, includes coverage of all key controls, is regularly reviewed and adjusted based on environmental changes, and is persistent and continuous (rather that intermittent and discrete.).
For example, for the management of virtualized assets, the organization may require additional log information to be captured such as user ID, timestamps, and the IP address of the user’s terminal. Organizations that have very mature logging capabilities with no opportunity for further implementation of this practice as written should consider a response of fully implemented.
A list of example events that may be logged is provided in the help text for practice SITUATION-1c.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SITUATION-1a, SITUATION-1b, SITUATION-1c, SITUATION-1d, SITUATION-1f.</t>
  </si>
  <si>
    <t>Regular review and audit of event logs (manually or by automated tools) is a critical monitoring activity that is essential for situational awareness (e.g., through the detection of cybersecurity events or weaknesses). For example, logs may provide data about changes in the user environment that can result in necessary changes in access privileges or trigger alerts when systems important to the delivery of the function are unavailable. Another example of this is unintentionally powered off, deleted, or "resource exhausted" virtualized assets that may trigger alerts to ensure administrators are aware of system updates or patches that may not have been applied to these systems while they were offline or unable to respond.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</si>
  <si>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Anomalous activity is activity that is inconsistent with or deviating from what is usual, normal, or expected. Monitoring should provide the information that the organization needs to determine whether it is being subjected to a cybersecurity event that may require action to prevent organizational impact. This may include, for example, review of network log data to identify unauthorized connections to assets important to the delivery of the function. This may also include observations by control room personnel and other operations staff of unexpected system responses, sensor readings, or other unexplained activity exhibited by operational systems. Part of the intention of this practice is to include people as an element of an organization's overall approach to monitoring its systems.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</si>
  <si>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and analysis requirements define the activities needed to provide information to stakeholders across the function on a regular basis to protect and sustain IT, OT, and information assets essential for the delivery of the function. The development of requirements should identify key stakeholders and how the monitoring and analysis requirements will satisfy their information needs. Monitoring requirements may be different for assets such as operations technology, field devices, mobile devices, virtualized assets, and assets residing in the cloud. The requirements should describe what data should be collected and how it should be analyzed. Requirements should also specify time parameters for review of collected data and how the data will be distributed.
Requirements should consider: 
· type of data and extent of data necessary
· the granularity of data necessary
· the format(s) of the data
· the distribution frequency of the data
· how the data will be distributed
· the retention of the data
· how often reviews should be performed
Related Practices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</si>
  <si>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The organization should define and monitor for indicators of anomalous activity that are relevant to its operations. Indicators are signs that an incident may have occurred or may be occurring now. These might include failed login attempts, new device connections, port scanning, large volume file transfers, and availability variances for a system. Indicators may not necessarily be malicious, but they deviate from the norm and warrant additional monitoring. 
Indicators of anomalous activity may also be identified through analysis of "near miss" cybersecurity events. These may include events internal to your organization or those occurring externally at another organization. Indicators may not necessarily be malicious, but they deviate from the norm and warrant additional monitoring.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</si>
  <si>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Monitoring requirements should include specifications for alarms and alerts to aid in the identification of cybersecurity events, such as thresholds, durations, and sources of activity. For example, an alarm might be configured to be triggered when connection requests exceed a specific number that is the established maximum for normal activity, thus indicating the possibility of a denial of service attack.</t>
  </si>
  <si>
    <t>Monitoring requirements should include (among other things) activities that collect information relevant to the function’s threat profile. To align monitoring with the threat profile, organizations should review the targeted assets, objectives, and attack methods that may be employed by threat actors and adjust monitoring activities accordingly. For example, if the threat profile includes a threat involving a nation state actor known to use spear phishing, email could be monitored for specific characteristics known to occur in those phishing emails.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</si>
  <si>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Monitoring requirements defined in SITUATION-2c are enhanced to include consideration of asset-level risks identified through risk management activities, so that more rigorous monitoring is done for higher risk assets (such as assets deemed important to delivery of the function, safety systems, and assets containing sensitive information assets). In the context of this practice, more rigorous describes an approach that is complete and comprehensive, includes coverage of all key controls, is regularly reviewed and adjusted based on environmental changes, and is persistent and continuous (rather that intermittent and discrete.).
For example, the organization may establish requirements to monitor access logs for assets containing sensitive data. Organizations that have very mature monitoring capabilities with no opportunity for further implementation of this practice as written should consider a response of fully implemented.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SITUATION-2a, SITUATION-2b, SITUATION-2c, SITUATION-2f, SITUATION-2g.</t>
  </si>
  <si>
    <t>Logging activities (SITUATION-1a, SITUATION-1b) and monitoring and analysis requirements (SITUATION-2c) are enhanced to incorporate relevant information from risk analysis activities (RISK-3d). Monitoring staff regularly review the risk analysis information and either modify existing indicators of anomalous activity or develop additional ones based on updates regarding threats, vulnerabilities, and identified risks.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</si>
  <si>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Indicators of anomalous activity are reviewed for effectiveness and updated as needed by monitoring staff to ensure they are still meeting the defined monitoring requirements and stakeholder information needs. The review and update should be conducted at a frequency set by the organization that ensures indicators are up to date based on the organization’s risk information.
For example, organizations can monitor publicly available sources (e.g., National Vulnerability Database (NVD), CISA Central, and CERT/CC) to gain information on new vulnerabilities and exploits to identify new potential indicators of anomalous activity.
Related Practices
· Progression: This practice is part of a practice progression. Practice progressions are groups of related practices that represent increasingly complete or more advanced implementations of an activity. The practices in this progression include: SITUATION-2d, SITUATION-2h, SITUATION-2i.</t>
  </si>
  <si>
    <t>Methods for effectively communicating the current state of cybersecurity to relevant decision makers might include mechanisms (such as bulletin boards, big screen electronic dashboards, call trees, and satellite phones) and a common language and defined terms for describing cybersecurity information (such as threat levels). These should be regularly evaluated and updated as needed to ensure that they continue to be effective in expressing all cybersecurity conditions.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</si>
  <si>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Aggregation of monitoring data can be used to determine if the function is operating as expected, including access to shared network resources, bandwidth, and system access controls. The value of this data collection is enhanced by the creation of minimally acceptable and target operational metrics for critical system components, allowing for immediate identification of suboptimal situations and potential degradation of the function. Monitoring data to be aggregated may come from many sources, including those outside of the function in scope for the self-evaluation.
Related Practices
· Input From: Implementing SITUATION-2a and SITUATION-2b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SITUATION-3b, SITUATION-3f.</t>
  </si>
  <si>
    <t>In addition to data collected through monitoring, processes are in place to collect relevant information that may add detail or clarity to situational awareness, or helps to corroborate multiple sources of similar information. Relevant information can include after-action reports from incidents, calls to help desks about suspicious activity, and reports and statistics on phishing attempts. Situational awareness is more complete when it uses multiple sources of information.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</si>
  <si>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Situational awareness reporting requirements should define the development, delivery, and maintenance of situational awareness communications needed for each type of stakeholder. For example, situational awareness communications to law enforcement will differ significantly from those to the board of directors. The plan should address near-term development and delivery and should be adjusted with some regularity in response to new or changing needs and from the assessment of the effectiveness of communications activities.
These are examples of stakeholders for situational awareness reporting: 
· organizational leaders 
· cybersecurity program leadership and team members
· individuals across the organization for whom a cybersecurity incident would have an impact
· information sharing and analysis centers
· government entities
· law enforcement
· connected organizations 
· vendors
· sector organizations (such as trade associations)
· regulators
These are examples of situational awareness reporting requirements:
· the frequency and timing of communications
· special controls over communications (e.g., encryption or secured communications) that are appropriate for some stakeholders
· resources that will be required 
· internal and external resources that are involved in supporting the communications process
· internal and external points of contact by role
· communication methods and channels to be used
· The assets, people, and systems (including external systems such as cellular networks) that may be unavailable during response and what backup resources may be needed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t>
  </si>
  <si>
    <t>In addition to data collected through monitoring and internal information sources, processes are in place to collect information from external organizations that may add detail or clarity to situational awareness. For example, staff may monitor and collect information from a number of resources that provide reliable cybersecurity information, such as forums, vendors, InfraGard, ISACs, and CISA Central. External data is analyzed prior to sharing to ensure shared information is relevant and useful to recipients and to highlight specific areas for attention. The situational awareness information is then shared with appropriate stakeholders such as organizational leadership, incident response personnel, and asset owners.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SITUATION-3c, SITUATION-3e, SITUATION-3f.</t>
  </si>
  <si>
    <t>Aggregation of monitoring data typically involves the use of advanced monitoring tools, such as security information and event management (SIEM) systems, to aggregate system logs and network data to enable a more holistic analysis of the environment. While not a requirement for implementation of this practice, organizations may consider aggregation of monitoring data from across functions. Similar to aggregation within a function, sharing and analysis of monitoring data across functions within an organization provides more comprehensive awareness of the organization’s operational state and cybersecurity state. This may require implementation of methods to summarize or otherwise simplify the information presented to those reviewing aggregated audit logs (e.g., report reduction).
Related Practices
· Progression: This practice is part of multiple practice progressions. Practice progressions are groups of related practices that represent increasingly complete or more advanced implementations of an activity. The practices in the first progression include: SITUATION-3b, SITUATION-3f. 
· The practices in the second progression include: SITUATION-3c, SITUATION-3e, SITUATION-3f.</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</si>
  <si>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Defining predefined states of operation typically requires use of detailed architectures or topologies, documentation and detailed understanding of your assets and their priorities (ASSET-1c, ASSET-1d), categories (ASSET-2c, ASSET-2d), and attributes (ASSET-1e, ASSET-2e).
The defined states might include criteria for invoking the state, such as who has the authority to trigger a state change in either direction, checklists that must be completed before moving from a degraded state to an operational state, how long the organization can survive in a particular state, or how the organization will conduct monitoring to determine when the criteria are met. Information from monitoring activities is used to trigger decisions about invoking the predefined states of operation. 
For example, if monitoring activities indicate an outage, this might trigger a manual process in which some analysis is done that determines that not all operations can be supported, specific decision makers must sign off on temporarily curtailing nonessential operation, and a predefined state is invoked in which certain assets are shut down. 
Other situations might make use of an automated process. For example, based on threat intelligence received through monitoring activities (SITUATION-3f), a ruleset triggers an upgrade of the threat level, which triggers invocation of a predefined state that shuts down critical assets. Another example of predefined states of operations could be limiting communications between IT and OT environments during a cybersecurity incident. 
As another example, high-risk situations may be identified that warrant additional logging, such as a safety-related emergency that requires an immediate elevation of access privileges, but they also may increase the verbosity of logging on affected devices.
Related Practices
· Input From: Implementing RESPONSE-3l and THREAT-2J provides input that may be useful for implementing this practice.</t>
  </si>
  <si>
    <t>The activities in the SITUATION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</si>
  <si>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SITUATION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SITUATION domain practices can be performed as intended. The performance of this practice can be evaluated by determining whether any desired practices have not been implemented due to a shortage of resources. 
These are examples of people involved in SITUATION domain activities:
· staff responsible for reviewing log data
· staff responsible for identifying relevant indicators of anomalous activity 
These are examples of tools that might be used in SITUATION domain activities:
· security information and event management (SIEM) systems
· cybersecurity information collection methods, techniques, and tools
· electronic bulletin boards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</si>
  <si>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SITUATION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 Policies or other organizational directives for SITUATION activities may contain
· responsibility, authority, and ownership for performing SITUATION activities 
· procedures, standards, and guidelines for SITUATION activities such as logging and monitoring, distribution of data (including distribution media, methods, and channels), and analyzing and deconflicting received cybersecurity information
· guidance about what situational awareness information can be or must be shared with appropriate stakeholders
· situational awareness reporting requirements 
· requirements for the frequency of evaluating and updating indicators of anomalous activity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</si>
  <si>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SITUATION domain activities and that they are given the appropriate authority to act and to perform their assigned responsibilities.
These are examples of how to formalize responsibility and authority for SITUATION domain activities:
· defining roles and responsibilities in policies (see SITUATION-4c)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SITUATION domain tasks on outsourced functions
· including SITUATION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</si>
  <si>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SITUATION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SITUATION domain, skills and knowledge are needed for
· tools, techniques, and methods used to collect, record, distribute, and protect monitoring data
· interpreting monitoring data and representing it in ways that are meaningful and appropriate for stakeholders
· collecting, compiling, and distributing other types of cybersecurity information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</si>
  <si>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SITUATION activities to ensure they are being performed as described in plans, policies, and procedures for the SITUATION domain. Appropriate metrics should be developed and collected to detect deviations in performance and measure the extent to which SITUATION domain activities are achieving their intended purpose.</t>
  </si>
  <si>
    <t>Identify and maintain basic information about internal and external parties who may be required for continued performance of the function. Supplier dependencies, for example, might include IT service providers, incident response consultants, and equipment providers. Third parties may support the organization's IT or OT assets and operational activities. Such information should be maintained in a form that is available to those responsible for third-party risk management.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</si>
  <si>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Create and maintain a list that provides basic information identifying important internal and external parties that have access to, control of, or custody of any IT, OT, or information assets. For some third parties, such as corporate IT, these important relationships may be entirely internal.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</si>
  <si>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A defined method is planned in advance, clearly described, made definite, and standardized. Employing a defined method to identify risks arising from suppliers and other third parties will aid the organization's risk management processes in producing consistent outputs and better enable effective management of third party risk.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</si>
  <si>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Prioritization of third parties establishes one or more subsets of entities on which the organization must focus its cybersecurity activities due to defined criteria, such as their importance to the delivery of the function or their role as a critical supplier. The prioritization and criteria should ensure that the prioritization scheme and the list of prioritized third parties are appropriate for the organization’s risk environment and tolerance. Failure to prioritize third parties may lead to inadequate protection of important assets and disproportionate attention and resources devoted to third parties with limited potential impact on the function.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</si>
  <si>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When establishing prioritization criteria, the organization should consider situations where reliance upon a third party could be a single point of failure or the disruption of a third-party service could have significant impact on service delivery. For example, if the organization relies upon a single source for wide area network connectivity at a critical site, this would be a high-priority dependency because disruption of that supply would have the potential to cause significant organizational consequences.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</si>
  <si>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organization should review prioritization of third parties to ensure that third parties that pose the greatest risk to the function receive adequate attention. This reevaluation of third-party priority may be driven by a defined timeframe or by defined triggers such as the acquisition of a product from a new vendor or open source information about the financial standing of a company.
Related Practices
· Progression: This practice is part of a practice progression. Practice progressions are groups of related practices that represent increasingly complete or more advanced implementations of an activity. The practices in this progression include: THIRD-PARTIES-1a, THIRD-PARTIES-1b, THIRD-PARTIES-1c, THIRD-PARTIES-1d, THIRD-PARTIES-1e, THIRD-PARTIES-1f.</t>
  </si>
  <si>
    <t>The cybersecurity requirements for products and services might include, for example, ability to disable certain functionality of a product, a clear understanding of components used in a product, and terms of service for a service that meet cybersecurity requirements.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</si>
  <si>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Cybersecurity requirements should be identified according to a defined methodology that is effective and clear. The requirements should include the controls needed to secure the products and services to address cybersecurity risks arising from suppliers and other third parties identified in the RISK domain..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Cybersecurity controls should be implemented that reduce the risk that could stem from suppliers and other third parties. The organization may implement operational controls that restrict individuals from a third party such as a maintenance or janitorial service from accessing designed areas of a facility without escort. Technical controls may be necessary for third parties that supply a service like remote maintenance of an asset. The organization may also consider management controls like acquisitions strategies that obscure the end use of an asset.
The following are examples of the types of requirements to consider: 
· controls and procedures for granting access to third parties
· specifications for the governance, protection, and destruction of data 
· whether the supplier will be developing software, and if so what secure coding practices must be used
· the knowledge and skills needed to perform the responsibilities assigned to third parties
· cybersecurity training that may be necessary prior to granting access to third parties
· logging, log retention, and monitoring
· incident and vulnerability notification, mitigation, and response coordination including timelines and thresholds
· incident response and information sharing
· controls governing connections to organization systems by third parties
· whether a diversity of software, assets, and suppliers is necessary to lower the risk of broad exploitation of specific vulnerabilities
Sources of information for the development of cybersecurity requirements for suppliers include analysis of previous cyber events (internal, external and "near miss"), brainstorming with internal stakeholders, interviews with cybersecurity experts, industry threat alerts, vulnerability announcements, the results of internal control reviews, vulnerability assessments, penetration tests, and other research.
Related Practices
· Input From: Implementing ARCHITECTURE-1f and ARCHITECTURE-1g provides input that may be useful for implementing this practice.
· Progression: This practice is part of multiple practice progressions. Practice progressions are groups of related practices that represent increasingly complete or more advanced implementations of an activity. The practices in the first progression include: THIRD-PARTIES-2c, THIRD-PARTIES-2e.
· The practices in the second progression include: THIRD-PARTIES-2c, THIRD-PARTIES-2f, THIRD-PARTIES-2g, THIRD-PARTIES-2h.</t>
  </si>
  <si>
    <t>Using a defined method for evaluation and selection of third parties helps makes that process consistent and repeatable. For example, a part of the defined method could describe how the organization will review supplier responses to requests for proposals (RFPs) to determine if the supplier meets the necessary requirements. This may include consideration of cybersecurity qualifications, legal standing, financial wellbeing, and relationships to foreign governments. Sources of information may include attestations provided by third parties (e.g., attestation of the suitability and effectiveness of the cybersecurity control environment) and vetting based on track record,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</si>
  <si>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Not all suppliers expose an organization to the same level of risk. Since contractually imposing specific cybersecurity requirements can result in increased costs, consideration should be taken to ensure cybersecurity requirements are proportional to potential risk. Additional consideration should be given to high priority suppliers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The organization should implement more rigorous cybersecurity controls if it is determined that the financial impact of a potential risk would be greater than the calculated cost of the risk.
Related Practices
· Input From: Implementing THIRD-PARTIES-1d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THIRD-PARTIES-2c, THIRD-PARTIES-2e.</t>
  </si>
  <si>
    <t>Requirements in the form of contractual specifications provide the basis for formal agreements that are established to define and govern the relationships between the organization and the actions of external entities, including changes that relate to delivered products or services. For each third-party agreement, the organization should establish a detailed set of specifications that the third party must meet. These should include the cybersecurity requirements that the organization expects the third party to meet. It is important that these specifications be thorough, detailed, definitive, adequate for use as criteria when selecting external entities, suitable as language in agreements with external entities, and appropriate for use as a basis for monitoring the performance of the third party. Ideally, legal and technical staff will work closely together in the development of these requirements. For example, technical staff may face challenges regarding configuration management when there is shared responsibility for the operation of assets. The organization may consider using contract language to ensure responsibility is properly assigned for addressing configuration issues.
Agreement language can be used to specify expectations and requirements for vulnerability or incident notification, including timelines, whether notification is required prior to public disclosure, and communication mechanisms to be used. Such specifications are often documented in service level agreements (SLAs) that are included in requests for proposals (RFPs). 
The agreement language should define what constitutes an event, incident, and vulnerability related to the delivery of the product or service. For example, a service outage in one region of the country that might affect other regions could be an event that the service provider should inform the organization about.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</si>
  <si>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Agreements with suppliers and other third parties should require attestation that they meet cybersecurity requirements detailed in the agreement terms. Suppliers and third parties should initially attest to meeting these requirements before execution of the agreement, along with periodically attesting that they still meet the cybersecurity requirements. For key suppliers, additional validation of attestations may be considered. This may be performed through monitoring for incidents of note, information from third party rating services, and open-source information.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</si>
  <si>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The organization should have a standard process for setting secure software and product development requirements for third parties. For suppliers that will be developing software, for example, determine and specify what secure design and coding practices are acceptable, such as the NIST Secure Software Development Framework (SSDF), Building Security In Maturity Model (BSIMM), and Open Web Application Security Project (OWASP). Secure product development requirements might prohibit use of specific components with known cybersecurity issues. 
Additional consideration should be given to third parties that are considered by the organization as high priority (THIRD-PARTIES-1c) because they supply, maintain, or operate critical software components that are essential to the operation of the function. The definition of a critical software component may vary widely depending on industry or critical infrastructure sector and may be informed by commonly used frameworks or control sets. For example, NIST provides a definition of critical software under Executive Order 14028 that some organizations may be required to adopt.
This activity is related to the cybersecurity architecture activities associated with selecting vendors based on their secure software development practices (ARCHITECTURE-4b and ARCHITECTURE-4e).
Related Practices
· Progression: This practice is part of a practice progression. Practice progressions are groups of related practices that represent increasingly complete or more advanced implementations of an activity. The practices in this progression include: THIRD-PARTIES-2c, THIRD-PARTIES-2f, THIRD-PARTIES-2g, THIRD-PARTIES-2h.</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</si>
  <si>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expected product life and product support periods.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</si>
  <si>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These criteria should include safeguards against counterfeit or compromised software, hardware, and services. For example:
· Will the supplier disclose the existence of all known methods for bypassing computer authentication in the procured product, often referred to as backdoors, and provide written documentation that all such backdoors created by the supplier have been permanently deleted from the system?
· Will the supplier provide summary documentation of the procured product’s security features and security-focused instructions on product maintenance, support, and reconfiguration of default settings?
For more examples of vendor procurement criteria that can be derived from procurement language, see the DOE Cybersecurity Procurement Language for Energy Delivery Systems.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</si>
  <si>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creation, manufacturing, and assembly of assets supplied by third-parties often comprise many sub-parts and sub-components sourced from other vendors and suppliers. Organizations that acquire these assets from third-parties may unknowingly inherit cyber risks that have not been identified or mitigated. 
A bill of materials establishes and itemizes the source of sub-parts and sub-components for acquired assets, including their origin and any additional information that can help the organization establish a determination of inherited risk. Examples of these sub-parts and sub-components could be incorporating software routines from an open source libraries as a component of a software build or the sourcing of parts in a security camera from a known hostile nation-state.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</si>
  <si>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Third parties should be selected according to an organized and thorough process and according to explicit specifications and selection criteria. The selection process and criteria should be designed to ensure that the selected entity can fully meet the organization’s specifications as established.
For higher priority assets, these criteria should include the evaluation of associated third-party hosting environments and source data.
Hosting environments and source data can be significant sources of acquired risk. Hosting environments comprise many layers of products and services that are not always under the direct control of hosting providers and may pose unidentified risk to the organization. For example, these may include software packages, open-source code libraries, configurations, and other settings that were used to build a virtual machine that can be deployed in a cloud environment. Similar to a bill of materials, hosting environments should provide documentation of the use of these products and services so that an approximation of acquired risk can be established. In addition, this concept can extend to how hosting organizations store, process, and transmit organizational data. Evaluating the storage locations of data, where it is processed, how it is transmitted, and the controls employed is essential for identifying potential risks to the confidentiality, integrity, and availability of such data.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</si>
  <si>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When the third party is responsible for producing or delivering assets to the organization, the monitoring process should include inspection/testing of the assets to ensure that they meet all stated specifications, including cybersecurity requirements.
For example, if there is a requirement to remove all software components that are not required for the operation and/or maintenance of the procured product (games, source code, unused drivers), upon receipt the product could be tested for the inclusion of these components.
Related Practices
· Progression: This practice is part of a practice progression. Practice progressions are groups of related practices that represent increasingly complete or more advanced implementations of an activity. The practices in this progression include: THIRD-PARTIES-2b, THIRD-PARTIES-2i, THIRD-PARTIES-2j, THIRD-PARTIES-2k, THIRD-PARTIES-2l, THIRD-PARTIES-2m.</t>
  </si>
  <si>
    <t>The activities in the THIRD-PARTIES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</si>
  <si>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THIRD-PARTIES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THIRD-PARTIES domain practices can be performed as intended. The performance of this practice can be evaluated by determining whether any desired practices have not been implemented due to a shortage of resources.
These are examples of people involved in THIRD-PARTIES domain activities:
· staff responsible for identifying and prioritizing existing suppliers and other third parties
· staff responsible for evaluating proposals and selecting third parties
· staff responsible for establishing formal agreements with third parties
· staff responsible for monitoring the performance of third parties to ensure they are meeting their cybersecurity requirements 
These are examples of tools that might be used in THIRD-PARTIES domain activities:
· methods, techniques, and tools for identifying and prioritizing the list of third parties and keeping it up-to-date
· methods, techniques, and tools for identifying and managing risks due to third parties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</si>
  <si>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THIRD-PARTIES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the THIRD-PARTIES domain activities may contain:
· responsibility, authority, and ownership for performing process activities 
· procedures, standards, and guidelines for identifying and prioritizing suppliers and other third parties, managing operational risks resulting from third parties, and monitoring the performance of third parties
· procedures, standards, and guidelines for including cybersecurity requirements in supplier agreements
· requirements for the frequency of reviewing suppliers and other third parties for their ability to meet cybersecurity requirements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</si>
  <si>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THIRD-PARTIES domain activities and that they are given the appropriate authority to act and to perform their assigned responsibilities.
These are examples of how to formalize responsibility and authority for THIRD-PARTIES domain activities:
· defining roles and responsibilities in policies (see THIRD-PARTIES-3c) 
· developing position descriptions and conducting associated performance management activities
· including process tasks and responsibility for these tasks in position descriptions
· developing and implementing contractual instruments (including service level agreements) with suppliers and other third parties to establish responsibility and authority for performing THIRD-PARTIES domain tasks on outsourced functions
· including THIRD-PARTIES domain tasks in measuring performance of third parties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</si>
  <si>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THIRD-PARTIES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THIRD-PARTIES domain, skills and knowledge are needed for
· identifying and prioritizing suppliers and other third parties
· tools, techniques, and methods used to identify, analyze, mitigate, and monitor operational risks resulting from third parties
· managing relationships with third parties
· monitoring the performance of third parties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</si>
  <si>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THIRD-PARTIES activities to ensure they are being performed as described in plans, policies, and procedures for the THIRD-PARTIES domain. Appropriate metrics should be developed and collected to detect deviations in performance and measure the extent to which THIRD-PARTIES domain activities are achieving their intended purpose.</t>
  </si>
  <si>
    <t>Information about potential vulnerabilities is available from a wide variety of internal and external sources, such as CISA, appropriate ISACs, industry associations, vendors, federal briefings, and internal assessments. Internal sources typically provide information about vulnerabilities that are unique to the organization and range across all asset types. These sources may provide information about vulnerabilities that the organization has observed or that have been exploited, resulting in disruption to the organization. External or public sources typically provide information that is focused on common technologies that are used by a wide range of organizations. 
Vulnerabilities in the traditional sense include software bugs, omission errors, poor code construction, poor configuration, or processing failures. However, other risk exposures can create vulnerabilities that should be identified, processed, and responded to in a similar manner as vulnerabilities that are, for example, reported by software vendors or included in vulnerability catalogs. These types of vulnerabilities might include poor process performance, insider threats, and internal audit findings. These types of vulnerabilities should be included when considering identification of sources for vulnerability discovery. 
The identified sources of vulnerability information should align with the organization’s vulnerability identification and analysis needs.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</si>
  <si>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should have a process for collecting, cataloging, and filtering vulnerability information from identified sources to separate out information that is relevant to the function.
Related Practices
· Input From: Implementing THREAT-1a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</si>
  <si>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There are many types of assessment techniques that an enterprise can use to discover vulnerabilities, such as internal vulnerability audits and assessments, external-entity assessments, penetration tests, software-based scans, and reviewing the results of internal and external audits. Vulnerabilities can also be discovered from review and capture from the organization’s standard list of sources of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</si>
  <si>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The organization responds to vulnerabilities identified by credible information sources (e.g., government agencies, the software vendor) and takes steps to mitigate those vulnerabilities if they may affect the delivery of services. Vulnerability announcements may include criticality ratings (such as high, medium, low). These should be considered in the context of the overall environment. Even low-scoring vulnerabilities may be relevant and have a significant potential impact when assessed against your IT or OT environment. Response might involve, for example, implementing mitigating controls, applying cybersecurity patches, or tracking patching levels and operating system versions of devices. Advanced cybersecurity techniques such as threat hunting and active defense can provide in-depth information about the IT and OT environment that supports the determination of the relevance of a vulnerability to the organization. It is important to note that implementation of new compensating controls may require allocation of additional resources, such as people, funding, and tools, beyond the current cybersecurity program budget.
Related Practices
· Input From: Implementing THREAT-1c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THREAT-1d, THREAT-1g, THREAT-1l.</t>
  </si>
  <si>
    <t>Vulnerability information sources are evaluated to determine the extent to which they provide information on important assets. Sources providing the most utility and value should be prioritized for increased monitoring and review. The organization should identify additional vulnerability information sources if it determines that existing sources are not providing adequate information for any key assets.
Related Practices
· Input From: Implementing ASSET-1c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THREAT-1a, THREAT-1e, THREAT-1j.</t>
  </si>
  <si>
    <t>The organization uses established, documented, and structured vulnerability assessment methods to identify known vulnerabilities (that is, vulnerabilities that have been identified by external entities and published in information sources) as well as other potential weaknesses that may be exploited by an adversary. These assessments can be conducted by internal staff or by a third-party entity. Consideration should be given to the perspective of a potential internal or external threat actor. This may aid in identifying potential threat vectors that would otherwise go unnoticed. The organization must decide the appropriate time intervals that it will use to repeat assessments to ensure that it has the most current and accurate vulnerability information.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</si>
  <si>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Vulnerabilities may exist in all types of IT and OT assets, including operating systems, application software, firmware, network devices, mobile devices, IoT devices, and assets residing in the cloud. 
Organizations may improve vulnerability management effectiveness through analysis and prioritization. Analysis can aid prioritization in several ways, such as helping to identify the potential impact a vulnerability could have on an organization's security posture. There are several factors important to determining the potential impact of a vulnerability. The attributes of the vulnerability—what it can do, how it is exploited, the potential effects, and the potentially affected assets—should be carefully considered. Additionally, the individual characteristics of the IT and OT environment, the cybersecurity controls in place, and externally determined impact valuation such as NIST National Vulnerability Database (NVD) Common Vulnerability Scoring System (CVSS) scores should also be considered. 
Based on the results of analysis, an organization can then prioritize identified vulnerabilities for further action. Activities performed to address vulnerabilities may include implementing software, system, or firmware patches; developing and implementing operational workarounds or other mitigating controls; and developing and implementing new continuity plans or updating existing plans.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</si>
  <si>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Proposed patches, particularly those that affect critical assets, should be tested for operational impact prior to installation. Testing patches may help to identify unanticipated effects on the asset or other integrated assets. Organizations may decide to test patches in a test environment when feasible or on a limited number of non-critical production systems prior to enterprise-wide implementation.</t>
  </si>
  <si>
    <t>As cybersecurity vulnerabilities are discovered through vulnerability information sources and assessments, information about vulnerabilities that would be important to relevant stakeholders should be shared with them.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THREAT-1b, THREAT-1i, THREAT-1m.</t>
  </si>
  <si>
    <t>Vulnerability information sources should be evaluated to determine the extent to which they provide information for all IT and OT assets within the function. Sources addressing higher priority assets and those deemed of a higher importance may be prioritized for increased monitoring and review.
Related Practices
· Progression: This practice is part of a practice progression. Practice progressions are groups of related practices that represent increasingly complete or more advanced implementations of an activity. The practices in this progression include: THREAT-1a, THREAT-1e, THREAT-1j.</t>
  </si>
  <si>
    <t>In addition to vulnerability assessments that are conducted internally, the organization should periodically have external parties conduct assessments in order to obtain a completely objective perspective. The assessors should be external to the function’s operations but not necessarily external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THREAT-1c, THREAT-1f, THREAT-1k.</t>
  </si>
  <si>
    <t>After a response has been made to address a vulnerability (such as deployment of patches), monitoring is conducted to make sure that the response has been effective. Methods to confirm effectiveness will vary depending on resources available to the cybersecurity program and the type of treatment chosen for a vulnerability. For example, if an operating system vendor has disclosed the presence of a vulnerability the organization may choose to remediate the vulnerability and apply a patch. Afterward, a vulnerability scan could be used to confirm that the vulnerability has been resolved on affected systems. Advanced cybersecurity techniques such as threat hunting and active defense also can be used as methods of verification.
Related Practices
· Progression: This practice is part of a practice progression. Practice progressions are groups of related practices that represent increasingly complete or more advanced implementations of an activity. The practices in this progression include: THREAT-1d, THREAT-1g, THREAT-1l.</t>
  </si>
  <si>
    <t>In the event that an individual external to the organization identifies a vulnerability in an IT or OT asset within the organization, it would be beneficial for the organization to be notified. Development of a process that integrates with existing vulnerability management activities would better enable the cybersecurity program in the identification of vulnerabilities. This mechanism should enable the organization to receive communications and take necessary action (e.g., analysis and testing to verify a reported vulnerability exists). The implemented mechanism should complement current vulnerability management activities and organizations should consider if the mechanism would necessitate additional resources. For example, if a bug in a website allows an attacker to access unauthorized information, the individual who discovered the vulnerability sends an email to a specified email address with details about the vulnerability. This capability may be implemented in a variety of ways, such as setting up a web form, a dedicated email address, or through a third-party service.
Related Practices
· Progression: This practice is part of a practice progression. Practice progressions are groups of related practices that represent increasingly complete or more advanced implementations of an activity. The practices in this progression include: THREAT-1b, THREAT-1i, THREAT-1m.</t>
  </si>
  <si>
    <t>The organization should periodically survey information sources (such as CISA, appropriate ISACs, industry associations, vendors, and federal briefings) to determine their relevance and value in providing threat information. Some analysis may first be necessary to determine what information is most relevant for supporting threat management activities. Additionally, threats affecting similar industry sectors may be relevant to the function and should be considered accordingly.
Related Practices
· Progression: This practice is part of a practice progression. Practice progressions are groups of related practices that represent increasingly complete or more advanced implementations of an activity. The practices in this progression include: THREAT-2a, THREAT-2f.</t>
  </si>
  <si>
    <t>Threat identification and response begins with collecting useful threat information from reliable sources and determining whether and how that information is relevant in the context of the organization and function. Collection and review of threat information can be done by internal staff, provided as a service through a vendor, or a combination of both. Sources of threat information should address the different kinds of IT, OT, and information assets that are important to the delivery of the function.
Related Practices
· Input From: Implementing THREAT-2a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</si>
  <si>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Threat objectives are the potential outcomes of threat actor activities that are of concern because they would have negative impacts on the organization. For example, an organization that does not process confidential data may not be concerned about data theft but may be very concerned about an incident that causes an operational outage. Threat actors may leverage multiple tactics or techniques like those defined in the MITRE ATT&amp;CK frameworks (for Enterprise or Industrial Control Systems) to achieve their goals. Threat objective examples may include data manipulation, IP Theft, damage to property, denial of control, loss of safety, or operational outage.
Related Practices
· Input From: Implementing THREAT-2b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</si>
  <si>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The organization responds to threats identified through the collection and analysis of threat information when they are determined to have the potential to adversely affect the function. Relevant threats are those that have the means, motive, and opportunity to affect the delivery of services. Threat response might involve, for example, implementing mitigating controls or monitoring threat status.
Related Practices
· Input From: Implementing THREAT-2c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THREAT-2d, THREAT-2g, THREAT-2j.</t>
  </si>
  <si>
    <t>The threat profile can be built from information about threats from reliable sources, both internal (such as results of threat assessments) and external (such as E-ISAC, CISA Central, and government briefings). The threat profile can be used to guide the identification and description of specific threats and can be used as input in the risk analysis process described in the Risk Management domain and in situational awareness activities described in the Situational Awareness domain.
A threat profile may also help to guide identification of assets within the function that may be leveraged to achieve a threat objective as described in the Asset, Change, and Configuration Management domain. Development of a threat profile could occur prior to completion of a self-evaluation or following the completion of a self-evaluation as an activity identified as part of gap analysis and remediation.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</si>
  <si>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Threat information sources are evaluated to determine the extent to which they provide information needed in the threat profile. Sources of greater value are prioritized for increased monitoring and greater scrutiny. Sources that do not contribute to addressing components of the threat profile either are eliminated or are given less attention.
Related Practices
· Input From: Implementing THREAT-2e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THREAT-2a, THREAT-2f.</t>
  </si>
  <si>
    <t>Threats must be evaluated to determine which warrant the most and the timeliest attention based on their likely intent, capability, target, and potential to adversely impact the function as described in the threat profile.
Threats should be addressed in order of priority to facilitate an effective response. Actions taken may be to analyze the threat to further understand potential impact, implement controls to mitigate the risk associated with the threat, or to adjust monitoring activities to look for indicators of the threat.
Related Practices
· Progression: This practice is part of a practice progression. Practice progressions are groups of related practices that represent increasingly complete or more advanced implementations of an activity. The practices in this progression include: THREAT-2d, THREAT-2g, THREAT-2j.</t>
  </si>
  <si>
    <t>Identify what types of threat information you are either willing to and permitted to share or are obligated to report and set up relationships and communications processes to share that information with others. Information sharing activities should adhere to your legal and regulatory requirements. 
For threat information sharing to be efficient and meaningful, some analysis should be done to ensure that all relevant stakeholders have been identified and are being involved appropriately in threat management activities. A stakeholder mapping technique might aid in accomplishing this.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</si>
  <si>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organization should define a schedule for reviewing and updating the established threat profile for the function to ensure that the likely intent, capability, and target of threats currently defined are still accurate and relevant and to add any new threats that have been identified. Given that new threats emerge daily, organizations should consider dedicating resources toward continuous review of threat information and updating of the threat profile if feasible.
Related Practices
· Progression: This practice is part of a practice progression. Practice progressions are groups of related practices that represent increasingly complete or more advanced implementations of an activity. The practices in this progression include: THREAT-2c, THREAT-2e, THREAT-2i.</t>
  </si>
  <si>
    <t>Predefined states of operation are distinct operating modes (which typically include specific IT and OT configurations as well as alternate or modified procedures) that have been designed and implemented for the function and can be invoked by a manual or automated process in response to an event, a changing risk environment, or other sensory and awareness data to provide greater safety, resilience, reliability, and/or cybersecurity.
For example, an ISAC publishes a bulletin notifying its members of a successful campaign targeting peer organizations that exploits a previously unknown vulnerability to a technology that is critical to the delivery of the organization’s function. Based on this information, existing controls, and risk posture, the organization deems the threat relevant. It invokes a decision process that results in declaration of a high-security operating state that trades off efficiency and ease of use in favor of increased security by blocking remote access and requiring a higher level of authentication and authorization for certain commands. On-going monitoring of internal systems and the threat environment is employed to determine when to return to the normal state of operation.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THREAT-2d, THREAT-2g, THREAT-2j.</t>
  </si>
  <si>
    <t>Integrating a system of potentially diverse cybersecurity products into a responsive and resilient detection, analysis, response, and information sharing platform requires leveraging cybersecurity automation standards. These systems are intended to ease the burden on analysts by ingesting and enriching data and, in some cases, automatically taking action in response to malicious indicators. Ensuring that components of a larger cybersecurity system share a common taxonomy (e.g., Structured Threat Information Expression (STIX), Trusted Automated Exchange of Indicator Information (TAXII)) and are designed to securely accept, process, and distribute data from a variety of sources and vendors is key to developing a successful cybersecurity platform.
Related Practices
· Information Sharing: This practice is part of a group of cross-domain practices that enable information sharing with organizational stakeholders. These include: THREAT-1i, THREAT-2h, THREAT-2k, RISK-1c1d, SITUATION-3a, SITUATION-3c, SITUATION-3d, SITUATION-3e, RESPONSE-2g, RESPONSE-3c, RESPONSE-3f.
· Progression: This practice is part of a practice progression. Practice progressions are groups of related practices that represent increasingly complete or more advanced implementations of an activity. The practices in this progression include: THREAT-2b, THREAT-2h, THREAT-2k.</t>
  </si>
  <si>
    <t>The activities in the THREAT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</si>
  <si>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THREAT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THREAT domain practices can be performed as intended. The performance of this practice can be evaluated by determining whether any desired practices have not been implemented due to a shortage of resources. 
These are examples of people involved in THREAT domain activities:
· staff responsible for collection and analysis of threat information
· staff responsible for developing threat profiles
· staff responsible for performing vulnerability assessments
These are examples of tools that might be used in THREAT domain activities:
· techniques and tools for creating threat profiles
· tools for performing vulnerability assessments
· vulnerability databases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</si>
  <si>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THREAT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THREAT domain activities may contain
· responsibility, authority, and ownership for performing THREAT activities 
· procedures, standards, and guidelines for collecting and analyzing threat information and creating threat profiles
· lists of individuals and organizations to whom cybersecurity threat information is provided 
· guidelines about what cybersecurity threat information can be or must be provided to those individuals and organizations
· requirements for the frequency of updating threat profiles
· guidelines for addressing vulnerabilities
· requirements for the frequency of performing vulnerability assessments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</si>
  <si>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THREAT domain activities and that they are given the appropriate authority to act and to perform their assigned responsibilities.
These are examples of how to formalize responsibility and authority for THREAT domain activities:
· defining roles and responsibilities in policies (see THREAT-3c) 
· defining roles and responsibilities that are filled by third party personnel, such as cloud service providers (CSP)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THREAT domain tasks on outsourced functions
· including THREAT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</si>
  <si>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THREAT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THREAT domain, skills and knowledge are needed for
· tools, techniques, and methods used to collect and analyze threat information 
· developing threat profiles
· conducting vulnerability assessments
· evaluating operational impact prior to deploying patches
· interpreting vulnerability information and representing it in ways that are meaningful and appropriate for function stakeholders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</si>
  <si>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THREAT activities to ensure they are being performed as described in plans, policies, and procedures for the THREAT domain. Appropriate metrics should be developed and collected to detect deviations in performance and measure the extent to which THREAT domain activities are achieving their intended purpose.</t>
  </si>
  <si>
    <t>Coordinate with Human Resources staff to ensure that credit checks, criminal background checks, drug tests, verifying credentials and previous employment, and possibly other vetting is performed. In certain cases, you may be able to accept a reciprocal background check from a previous employer (such as the federal government). Also, follow up on anything communicated by someone the candidate gave as a reference that raises concern about the candidate’s trustworthiness. The goal is to root out any evidence or indicators that the candidate could end up as an insider threat (e.g., financial instability, criminal history, suspicious or disruptive behavior in previous jobs, lies). 
Vetting may be conducted internally by Human Resources staff or contracted to a vendor, but in either case must be done by personnel who understand all applicable laws and regulations. For outsourced positions, require vendors to perform equivalent vetting of any contractors who will have access to organizational assets.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</si>
  <si>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Ensure that personnel who leave do not continue to have access to assets, especially those who have privileged access or access to financial data, PII, or intellectual property. Create procedures to remove, revoke, or disable access to all organizational assets as of the employee’s termination date. Start by identifying all of the employee’s accounts (including any accounts the employee has with third-party providers, such as company accounts with financial institutions), elevated access of any kind, such as admin or NERC-CIP, all devices in the employee’s possession, and all systems, data, and other assets to which the employee has access. Disable all accounts, remove access to all affected assets, remove remote access, and collect the employee’s devices, badge, tokens, hard-copy proprietary documents, company credit cards, etc. Coordinate with HR to establish the timing of events and who is responsible for what. For employees with privileged access or access to sensitive data, you may want to monitor their network activity to watch for any evidence of data exfiltration. 
For personnel being terminated involuntarily, consider removing, revoking, or disabling all access to assets immediately upon informing the employee of the termination. Escort the employee from the premises immediately after making the announcement. You may also want to examine any systems or computers the employee used for any signs of data exfiltration or compromise.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</si>
  <si>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For staff who have privileged or trusted access to assets, the vetting described in WORKFORCE-1a (or some appropriate aspects of it) is performed not just at hire but periodically. Doing this helps the organization to discover whether any changes have occurred in the employee's behavior or circumstances that may raise new trust issues.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</si>
  <si>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Potential risks arising from the transfer of personnel should be identified and procedures to mitigate those risks should be established and maintained. For staff who have privileged or trusted access to assets, managing access to and possession of these assets is extremely important for preventing potential disruptions or effects on the resilience of the function. When personnel change positions, their possession of and access to organizational assets (including their access privileges) should be re-evaluated and adjusted as needed. Reassignment of cybersecurity responsibilities may also need to be considered. Organizations may consider additional vetting for employees who transfer to a new position that presents greater risk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WORKFORCE-1b, WORKFORCE-1d.</t>
  </si>
  <si>
    <t>Employees and other users of the organization’s IT, OT, and information assets should be informed about their own responsibilities for the protection and acceptable use of those assets. The organization should define methods for clearly communicating responsibilities, such as periodic security awareness training and policies. For example, an acceptable use policy, for example, can establish the boundaries of acceptable behaviors when using the organization’s systems and data, such as disallowing password syncing and reuse across systems or using personal password vaults to comingle management of both personal and organizational passwords. Organizations may consider supplemental training for users who have access to IT, OT, and information assets with greater protection requirements.
To reinforce expectations of required protection of more sensitive IT, OT, and information assets, organizations may consider creating goals and objectives for users around protection requirements for these assets.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</si>
  <si>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Vetting that is described in WORKPLACE-1a and WORKFORCE-1c should be performed for all positions and to a level that reflects the risk associated with each position. The level of risk associated with a position can be due to level of authority (such as CEO), level of responsibility (such as network administrator), or access to assets with significant cost, sensitivity, or criticality to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WORKFORCE-1a, WORKFORCE-1c, WORKFORCE-1f.</t>
  </si>
  <si>
    <t>A disciplinary process is an essential administrative control for enforcing organizational resilience policies. Awareness of the disciplinary process provides staff an additional incentive to comply with the organization’s resilience policies and ensures fair and appropriate treatment in the event that wrongdoing is suspected. From the organization’s perspective, a formalized disciplinary process provides a preplanned response to suspected infractions of cybersecurity policy that is designed to address all relevant concerns while protecting the organization to the fullest extent possible.
The disciplinary process should be formalized and documented. It should ensure fair treatment of staff in compliance with all applicable regulations and agreements, protect the organization’s interests, and include a range of acceptable responses that correspond to the seriousness of the infraction.
Revise the disciplinary process as needed.
Related Practices
· Progression: This practice is part of a practice progression. Practice progressions are groups of related practices that represent increasingly complete or more advanced implementations of an activity. The practices in this progression include: WORKFORCE-1e, WORKFORCE-1g.</t>
  </si>
  <si>
    <t>Conduct activities to improve personnel’s understanding of cyber risks, cybersecurity-related laws and regulations to which the organization is subject, and cybersecurity policies, procedures, and requirements. Topics can be general, for all personnel (such as event reporting), or specifically for certain roles (such as social engineering risks that affect financial services staff). All cybersecurity employees should be aware of the cybersecurity program strategy (PROGRAM-1a), so briefings about it should be included in awareness activities. Some awareness communications may be necessary with business partners, such as how PII is handled and how compliance with standards is achieved.
Cybersecurity awareness activities might include cybersecurity-focused emails from acknowledged experts, quarterly refreshers, lunch and learn sessions, posters, and a dedicated intranet site where news about current cybersecurity events and relevant articles, memos, alerts, etc. are posted.
These are examples of cybersecurity awareness topics: email phishing and other social engineering tactics; recognizing indicators of insider threats; event and incident identification; classification and handling of data; acceptable use policies; identity management, including cloud accounts; account authorities; remote connectivity; and mobile device security.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</si>
  <si>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Objectives for cybersecurity awareness activities are based on awareness needs that define the messages that need to be communicated regarding cybersecurity to staff and other internal and external stakeholders. For some topics, awareness needs may be consistent across the function’s entire population; for others, different stakeholders may have different awareness needs. All of these groups should be identified and their awareness needs documented. 
Sources of awareness needs include: 
· cybersecurity requirements that specify how assets are to be protected and sustained; organizational policies that attempt to enforce and reinforce acceptable behaviors or implement necessary controls across the enterprise, such as keeping payroll data confidential
· vulnerabilities under watch or that are being actively managed
· laws and regulations to which the organization is subject because of its industry, geographical location, or type of business
· maintaining security while using specific types of technology that pose increased cyber risk, such as email and mobile devices
Awareness needs are temporal and may change as a result of changes in technology, policy, strategy, and risks being managed. A routine process to maintain and update awareness needs should be put in place.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</si>
  <si>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To align cybersecurity awareness objectives with the defined threat profile, analyze the threat profile to understand the targeted assets, objectives, and attack methods that may be employed by threat actors. This supports identification of the types and extent of awareness efforts necessary to address threats relevant to function. For example, if the threat profile includes a threat involving spear phishing, awareness content could be created on that topic.
Related Practices
· Dependency: Implementing this practice depends upon prior implementation of THREAT-2e.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</si>
  <si>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This practice builds on the cybersecurity awareness activities described in WORKFORCE-2a to include execution of these activities according to organizationally defined periods. For example, this may include awareness activities that are required as part of new employee onboarding, as well as annual refresher activities.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</si>
  <si>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activities may be tailored for specific jobs roles. For example, more advanced social engineering awareness training may be considered for higher risk roles, such as organizational leadership or roles that have the authority to approve financial transactions.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</si>
  <si>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Cybersecurity awareness communications requirements should include providing information about predefined states of operation. For example, awareness communications could include information about when and why a shift from the normal state of operation to a high-security operating mode may be invoked in response to a declared cybersecurity incident of sufficient severity.
Related Practices
· Dependency: Implementing this practice depends upon prior implementation of SITUATION-3g.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</si>
  <si>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The organization should have a documented process to evaluate the effectiveness of awareness activities. Typically, assessing effectiveness is done by having employees fill out evaluations after awareness activities. It’s more challenging to evaluate the effectiveness of other awareness mechanisms such as posters or regular communications.
These are examples of methods that can be used to evaluate the effectiveness of awareness activities:
· questionnaires or surveys designed to measure people’s awareness of specific topics
· focus groups to elicit the level of awareness of a group of people after an awareness activity and to gather improvement recommendations 
· selective interviews to inquire about awareness and any changes in behavior that may have occurred as a result of awareness activities
· behavioral measures to objectively evaluate shifts in behavior after an awareness activity—for example, evaluating the strength of passwords before and after a password-awareness activity
· observations, evaluations, and benchmarking activities conducted by external entities
Related Practices
· Progression: This practice is part of a practice progression. Practice progressions are groups of related practices that represent increasingly complete or more advanced implementations of an activity. The practices in this progression include: WORKFORCE-2a, WORKFORCE-2b, WORKFORCE-2c, WORKFORCE-2d, WORKFORCE-2e, WORKFORCE-2f, WORKFORCE-2g.</t>
  </si>
  <si>
    <t>Identify the roles and activities needed to meet the needs of the function’s cybersecurity program. This would include typical cybersecurity roles such as security administrator, network administrator, and chief information security officer (or a similar role) and their assigned activities. Cybersecurity responsibilities are not restricted to traditional cybersecurity or IT roles. For example, operations engineers, human resources specialists, and procurement specialists typically have cybersecurity roles, and these roles may be performed by third parties. It may be useful to consider consulting industry best practices or frameworks, such as the NICE Cybersecurity Workforce Framework (NIST Special Publication 800-181) for help in identifying and describing fundamental cybersecurity responsibilities.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</si>
  <si>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Assign personnel to the cybersecurity responsibilities identified in WORKFORCE-3a. These may be full-time roles or just a small set of responsibilities given to someone whose primary role is in a different area. The main goal is to ensure that some specific person (or persons) is accountable for each of the activities needed to implement the function’s cybersecurity program.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</si>
  <si>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Clearly assigning cybersecurity responsibilities to roles establishes expectations for the tasks that personnel in those roles will perform. These roles may be explicitly cybersecurity-focused (network administrator, help desk, CISO, etc.) or may be other roles that contribute to cybersecurity activities. These responsibilities should also be specified in formal agreements with external entities, such as Internet service providers, security as service providers, cloud service providers, and IT/OT service providers.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</si>
  <si>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Cybersecurity responsibilities should be clearly documented (in job descriptions or performance criteria, for example) so that staff members know their responsibilities and can plan their performance accordingly. The definition of cybersecurity responsibilities in the job description establishes the foundation for performance management and measurement of the staff member’s commitment to helping the organization sustain operational resilience.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</si>
  <si>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Responsibilities and requirements for a job should be reviewed and updated on a predetermined basis, using one or more triggers such as time elapsed, personnel changes, and process changes. Those triggers ensure that the responsibilities and requirements of the role adapt to changes in organizational risk, organizational processes, or the threat landscape. Keeping job responsibilities and requirements up-to-date helps ensure that personnel have a clear understanding of the roles they play in the cybersecurity of the organization.
Related Practices
· Progression: This practice is part of a practice progression. Practice progressions are groups of related practices that represent increasingly complete or more advanced implementations of an activity. The practices in this progression include: WORKFORCE-3a, WORKFORCE-3d, WORKFORCE-3e.</t>
  </si>
  <si>
    <t>Resource planning and analysis should be conducted to determine staffing requirements for cybersecurity activities. Periodic budgeting should ensure adequate funding for those requirements. Staffing needs should include training and availability of backup personnel, at least for critical tasks. Succession planning should involve higher level managers to identify potential successors and to ensure they are mentored and trained to take roles in the future contingent on vacancies that have not yet occurred.
Related Practices
· Progression: This practice is part of a practice progression. Practice progressions are groups of related practices that represent increasingly complete or more advanced implementations of an activity. The practices in this progression include: WORKFORCE-3b, WORKFORCE-3c, WORKFORCE-3f.</t>
  </si>
  <si>
    <t>Ensure that personnel in assigned responsibilities in WORKFORCE-3b have the knowledge and skills needed to perform those responsibilities. Conduct cybersecurity training internally or include funding in the cybersecurity program budget for personnel to take training from vendors. If training is provided internally, it should be relevant to the types of activities identified in WORKFORCE-3a. Additionally, as noted in the help text for WORKFORCE-3a, cybersecurity responsibilities are not restricted to traditional cybersecurity or IT roles. For example, operations engineers, human resources specialists, and procurement specialists typically have cybersecurity roles, and these roles may be performed by third parties.
Training might include attendance at conferences that provide deep dive sessions, vendor-specific training on tools used, and certificate programs. Payment for external training and certificate programs might be done only on a reimbursement basis after successful completion.
Related Practices
· Input From: Implementing WORKFORCE-3b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</si>
  <si>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To identify gaps, you first might create a skills inventory to identify and document the current skill set of the organization’s personnel. This inventory provides a snapshot of current capabilities and can be used to diagnose resource shortages and gaps against both your current and future workforce needs.
The skills inventory is compared to the identified cybersecurity responsibilities for the function (WORKFORCE-3a) to identify skills that the organization does not possess. The resulting skill gap provides insight into the current and future skill needs of the organization. These skill gaps may prevent the organization from performing adequately in managing cyber risks and may result in additional risk.</t>
  </si>
  <si>
    <t>An organization can address knowledge, skill, and ability gaps identified in WORKFORCE-4b in a number of ways: existing staff may be trained to acquire new skills, new staff may be hired to acquire the necessary skills, or the skills may be acquired by outsourcing the work that requires them. As gaps are closed, the skills inventory should be updated to ensure that recruiting and training efforts are aligned with current needs.
Related Practices
· Input From: Implementing WORKFORCE-4b provides input that may be useful for implementing this practice.</t>
  </si>
  <si>
    <t>New personnel and personnel transferred into new positions are trained in cybersecurity principles, requirements, and best practices before they are allowed access to IT, OT, and information assets. The training may include cybersecurity training specific to the responsibilities of the position or specific to the assets that will be accessed in the position (such as supply chain security or cloud security training), as well as general cybersecurity training that applies to all personnel.
Related Practices
· Input From: Implementing ASSET-1a and ASSET-2a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</si>
  <si>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A process should exist to determine the effectiveness of training for meeting the training needs of staff involved in the cybersecurity program. 
These are examples of methods used to assess training effectiveness:
· testing in the training context
· post-training surveys of training participants
· post-training surveys of training participants' managers about their satisfaction with the impact of the training on participants’ ability to perform their cybersecurity responsibilities
· assessment mechanisms embedded in training materials
Document suggested improvements to the training plan based on the evaluation of the effectiveness of training activities and implement improvements when feasible.</t>
  </si>
  <si>
    <t>The broad range of skills necessary to adequately perform the competencies required in the cybersecurity program requires extensive and ongoing training. Due to the critical nature of these program responsibilities, it is important that opportunities for cybersecurity personnel to get training are planned for and budgeted for.
Related Practices
· Input From: Implementing WORKFORCE-3c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WORKFORCE-4a, WORKFORCE-4d, WORKFORCE-4f.</t>
  </si>
  <si>
    <t>The activities in the WORKFORCE domain are formally documented in some way (such as standard operating procedures, process flow diagrams, RACI charts, and swim lane diagrams). The activities are intentionally designed or described to serve the organization rather than being ad hoc. Documenting procedures helps ensure that they are repeatable and produce expected outcomes. The level of detail included in documentation should be a sufficient to enable consistent performance of domain activities by different people and new employees assuming relevant domain experience and sufficient on-board training.
Also, procedure documentation is made available to and is used by relevant personnel. The documentation is updated as needed to reflect changes in the organizational or operational environment. Additionally, organizations may consider including exceptions processes in documented procedures to ensure that the organization reacts appropriately to unexpected events or situations.</t>
  </si>
  <si>
    <t>When determining the adequacy of resources, it may help to consider whether there are any WORKFORCE domain activities not currently being performed that the organization would perform if it had additional people, funding, or tools. An additional consideration may be whether the organization has implemented all practices it has targeted for implementation and whether additional resources are necessary to address potential gaps.
Adequate resources are provided in the form of people, funding, and tools to ensure that WORKFORCE domain practices can be performed as intended. The performance of this practice can be evaluated by determining whether any desired practices have not been implemented due to a shortage of resources. 
These are examples of people involved in WORKFORCE domain activities:
· cybersecurity, business continuity, and IT operations officers, directors, and managers
· staff responsible for training and skill development
· staff responsible for designing and performing cybersecurity awareness activities 
These are examples of tools that might be used in WORKFORCE domain activities:
· a performance management system that supports establishing performance goals and objectives and evaluating performance against them
· job description templates that reflect standard resilience obligations, roles, and responsibilities, required skills, and specific job requirements (e.g., certifications)
· methods for delivering awareness and training materials, such as user on-demand training 
· tools for tracking awareness and training course attendance
Adequacy of resources should be determined on an ongoing basis through regular reviews of the domain program and reviews of domain resources in budgeting activities. It is a common point of concern that there is not enough time to complete cybersecurity program activities. This is addressed primarily through increasing staff and secondarily through increasing funding and tools.
When determining the adequacy of staff, also consider whether the cybersecurity program has sufficient capacity so that the individuals that make up the program can regularly attend training, implement and maintain tools, and respond to incidents while conducting day-to-day operations and meeting the cybersecurity objectives of the organization.</t>
  </si>
  <si>
    <t>Activities in the WORKFORCE domain receive documented guidance and direction from the organization in the form of policies or similar directives. Strategic business objectives drive the development of documented policies or other organizational directives to ensure activities support the accomplishment of the organization’s mission. 
Policies or other organizational directives for WORKFORCE domain activities may contain
· responsibility, authority, and ownership for performing WORKFORCE activities 
· procedures, standards, and guidelines for WORKFORCE activities such as training, vetting, and awareness 
· descriptions of the function's cybersecurity responsibilities 
· list of the triggers that initiate review and update of cybersecurity responsibilities and job requirements
· training and awareness attendance requirements
· requirements for the frequency of evaluating the effectiveness of cybersecurity awareness activities 
· methods for measuring adherence to policy, exceptions granted, and policy violations
· procedures for the granting and management of exceptions
Related Practices
· Input From: Implementing PROGRAM-2d provides input that may be useful for implementing this practice.</t>
  </si>
  <si>
    <t>The intent of this practice is that specific people (or people in specific roles) are held accountable for ensuring the achievement of expected results of WORKFORCE domain activities and that they are given the appropriate authority to act and to perform their assigned responsibilities.
These are examples of how to formalize responsibility and authority for WORKFORCE domain activities:
· defining roles and responsibilities in policies (see WORKFORCE-5c) 
· developing position descriptions and conducting associated performance management activities
· including process tasks and responsibility for these tasks in position descriptions
· developing and implementing contractual instruments (including service level agreements) with external entities to establish responsibility and authority for performing WORKFORCE domain tasks on outsourced functions
· including WORKFORCE domain tasks in measuring performance of external entities against contractual instruments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</si>
  <si>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must identify the skills and knowledge needed to perform WORKFORCE domain activities and identify skill and knowledge gaps in existing personnel. The organization can address gaps either by hiring qualified personnel or training existing personnel. It is important to note that managing and securing many technologies (such as virtualized or cloud-based environments) require specific training in specialized equipment and practices. Care should be taken to ensure that the level of skills and knowledge of personnel managing and securing specialized technologies is commensurate with the importance of and risk posed by those technologies.
Additionally, skill and knowledge assessments should be repeated as operational environments change over time.
For example, in the WORKFORCE domain, skills and knowledge are needed for
· developing, disseminating, and enforcing workforce policy
· vetting personnel
· identifying skill gaps and deficiencies requiring action
· creating or obtaining relevant awareness materials 
· measuring the effectiveness of training and awareness materials
Additionally, consider how the knowledge developed by personnel within this domain should be managed and shared. This includes determining what processes and tools should be used for knowledge sharing and identifying who will be responsible for making the best use of internal knowledge.</t>
  </si>
  <si>
    <t>The organization should measure the performance of WORKFORCE activities to ensure they are being performed as described in plans, policies, and procedures for the WORKFORCE domain. Appropriate metrics should be developed and collected to detect deviations in performance and measure the extent to which WORKFORCE domain activities are achieving their intended purpose.</t>
  </si>
  <si>
    <t>Pääsyoikeuksille on asetettu vaatimukset, joita myös ylläpidetään (esimerkiksi sääntöjä siitä, kenelle pääsy voidaan myöntää, millä tavoin pääsyoikeudet myönnetään tai missä rajoissa pääsy sallitaan).</t>
  </si>
  <si>
    <t xml:space="preserve">Pääsynhallinnan vaatimuksissa on huomioitu tehtävien eriyttämisen periaatteet (ref. "separation of duties"). </t>
  </si>
  <si>
    <t>Salasanojen vahvuusvaatimukset ja uudelleenkäytön rajoitukset on määritelty ja niiden noudattaminen on pakollista.</t>
  </si>
  <si>
    <t>Identiteettien ajantasaisuudesta huolehditaan tarkastamalla ja päivittämällä ne määrätellyin väliajoin ja määriteltyjen tilanteiden kuten järjestelmämuutosten yhteydessä tai organisaatiorakenteen muuttuessa.</t>
  </si>
  <si>
    <t>Hallintatunnusten käyttö on rajoitettu vain niihin prosesseihin, joihin ne on luotu.</t>
  </si>
  <si>
    <t>Vahvempaa tai monivaiheista tunnistautumista tai kertakäyttötunnuksia vaaditaan käyttö- ja pääsyoikeuksille, joihin liittyy korkeampi riski (tällaisia voivat olla esimerkiksi hallinta- tai ylläpitotunnukset, jaetut tunnukset tai etäyhteyden käyttö).</t>
  </si>
  <si>
    <t xml:space="preserve">Monivaiheista tunnistautumista vaaditaan </t>
  </si>
  <si>
    <t xml:space="preserve">Identiteetit, joilla ei ole kirjauduttu määritellyn ajanjakson kuluessa, poistetaan käytöstä mikäli mahdollista. </t>
  </si>
  <si>
    <t xml:space="preserve">Organisaation johto tukee aktiivisesti ja näkyvästi organisaation kyberarkkitehtuuria (ja sen kehitystä). </t>
  </si>
  <si>
    <t>Kyberturvallisuusarkkitehtuurin kehitystä ohjaavat organisaation riskiarviointien tulokset [kts. RISK-3d] sekä organisaation uhkaprofiili [kts. THREAT-2e].</t>
  </si>
  <si>
    <t>Kyberarkkitehtuuri käsittelee ennalta määriteltyjä toimintatiloja [kts. SITUATION-3g].</t>
  </si>
  <si>
    <t>Verkon suojauksia on toteutettu, ainakin tapauskohtaisesti. Tasolla 1 tämän ei tarvitse olla systemaattista tai säännöllistä.</t>
  </si>
  <si>
    <t>Toiminnon kannalta tärkeät laitteet, ohjelmistot ja tietovarannot on segmentoitu loogisesti tai fyysisesti erillisiin turvallisuusvyöhykkeisiin perustuen niille (laitteille, ohjelmistoille ja tietovarannoille) asetettuihin kyberturvallisuusvaatimuksiin [kts. ASSET-1a, ASSET-2a].</t>
  </si>
  <si>
    <t xml:space="preserve">Verkkojen suojaus sisältää valvonnan, analyysin ja verkkoliikenteen hallinnan (esimerkiksi palomuurit, IDPS) </t>
  </si>
  <si>
    <t>Verkkojen erottelu on toteutettu turvallisuuslähtöisesti siten että laitteet, ohjelmistot ja tietovarannot on segmentoitu loogisesti tai fyysisesti omiin turva-alueisiinsa, joilla on jokaisella oma todentamisensa/ autentikointi.</t>
  </si>
  <si>
    <t>OT-verkot ovat toiminnallisesti itsenäisiä IT-verkoista siten, että OT ympäristön toimintoja voidaan pitää yllä ja jatkaa myös IT-järjestelmien vikaantuessa. [Tulkintaohje: mikäli OT-verkkoja tai vastaavia ei ole, aseteta käytäntö "täysin toteutetuksi"]</t>
  </si>
  <si>
    <t>Käyttöoikeuksien ja pääsynhallinan kontrolleja/suojausmekanismeja on käytössä toiminnon kannalta tärkeille laitteille, ohjelmistoille ja tietovarannoille. Tasolla 1 tämä toteutetaan mikäli tehtävissä, mutta sen ei tarvitse olla systemaattista ja säännöllistä.</t>
  </si>
  <si>
    <t xml:space="preserve">Turvallisia konfiguraatiota on määritelty ja niitä ylläpidetään sekä käytetään osana laitteiden, ohjelmistojen ja tietovarantojen käyttöönottoprosessia, mikäli tehtävissä / toteutettavissa. </t>
  </si>
  <si>
    <t>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t>
  </si>
  <si>
    <t xml:space="preserve">Ylläpidon ja kapasiteetinhallinnan toimenpiteitä tehdään kaikille toiminnon laitteille, ohjelmistoille ja tietovarannoille. (omaisuuserät, assets) </t>
  </si>
  <si>
    <t>Toiminnon laitteiden, ohjelmistojen ja tietovarantojen toimintaa suojataan valvomalla / hallitsemalla myös fyysistä toimintaympäristöä.</t>
  </si>
  <si>
    <t>Korkean prioriteetin laitteille, ohjelmistoille ja tietovarannoille asetetaan tarkempia kyberturvallisuuskontrolleja / hallintakeinoja.</t>
  </si>
  <si>
    <t>Suojausmekanismeja / kontrolleja (esimerkiksi sallitut / estolistat, suojaavat asetukset) on käytössä estämään valtuuttamattoman / luvattoman koodin suorittaminen.</t>
  </si>
  <si>
    <t>Sisäisesti kehitettävät ohjelmistot ja sovellukset, jotka on tarkoitettu otettavaksi käyttöön korkean prioriteetin laitteissa tai ohjelmistoissa [kts. ASSET-1c], kehitetään noudattaen turvallisen sovelluskehityksen periaatteita.</t>
  </si>
  <si>
    <t>Korkean prioriteetin laitteisiin tai ohjelmistoihin [kts. ASSET-1c] tehtävien ohjelmisto- ja sovellushankintojen valinnassa huomioidaan, miten toimittaja noudattaa turvallisen sovelluskehityksen periaatteita.</t>
  </si>
  <si>
    <t>Ohjelmistojen ja sovellusten käyttöönottoprosessissa edellytetään turvallisia ohjelmistokonfiguraatioita (sekä sisäisesti kehitettyjen että hankittujen ohjelmistojen osalta)</t>
  </si>
  <si>
    <t>Kaikkea tallennettua tietoa ("data at rest") suojataan valittujen tietotyyppien osalta [kts. ASSET-2c].</t>
  </si>
  <si>
    <t>Kaikkea siirrossa olevaa tietoa ("data in transit") suojataan valittujen tietotyyppien / kategorioiden osalta [kts. ASSET-2c].</t>
  </si>
  <si>
    <t>Salausmenetelmät ovat käytössä tallennetulle ja siirrossa olevalle tiedolle valittujen tietotyyppien / kategorioiden osalta [kts. ASSET-2c].</t>
  </si>
  <si>
    <t>Toiminnon kannalta tärkeistä IT- ja OT-laitteista ja ohjelmistoista on olemassa rekisteri. (Huomioi myös mahdollisten OT-ympäristöjen laitteet ja ohjelmistot). Tasolla 1 rekisterin ylläpidon ei tarvitse olla systemaattista ja säännöllistä.</t>
  </si>
  <si>
    <t>Priorisointikriteereissä huomioidaan lisäksi missä laajuudessa hyökkääjä voisi käyttää laitetta tai ohjelmistoa [ks. ASSET-1b] tavoitteensa saavuttamiseen (tietomurto, toiminnan häiriö jne.).</t>
  </si>
  <si>
    <t>Rekisteri (IT ja OT) on täydellinen (eli rekisteri kattaa kaikki toiminnon pyörittämiseen tarvittavat laitteet, ohjelmistot ja tietovarannot).</t>
  </si>
  <si>
    <t>Kaikki tiedot on tuhottu tai poistettu laitteista ennen käyttöönottoa uudessa kohteessa ja ennen käytöstä poistamista.</t>
  </si>
  <si>
    <t xml:space="preserve">Luokittelukriteereissä huomioidaan missä laajuudessa hyökkääjä voisi käyttää tietovarantoa tavoitteensa (tietovuoto, toiminnan keskeytys jne) saavuttamiseen. </t>
  </si>
  <si>
    <t>Rekisteriin on kirjattu tietovarannoista sellaisia ominaisuuksia, jotka tukevat organisaation kyberturvallisuustoimenpiteitä (esimerkiksi omaisuuden luokitus, varmuuskopioiden sijainti ja päivitysväli, tiedon tallennussijainti, omistajatiedot, tiedon kyberturvallisuusvaatimukset).</t>
  </si>
  <si>
    <t>Tietovarantojen rekisteri on täydellinen (eli rekisteri kattaa kaikki toiminnon tietovarannot).</t>
  </si>
  <si>
    <t>Tietovarannot poistetaan, ylikirjoitetaan tai tuhotaan elinkaaren lopussa käyttäen turvallisuusvaatimusten mukaisia menetelmiä. (huomioidaan mm. tiedon suojaustaso)</t>
  </si>
  <si>
    <t>Vakioidut perusasetukset sisältävät soveltuvilta osin organisaation kyberarkkitehtuurissa määritellyt vaatimukset [kts. ARCHITECTURE-1f].</t>
  </si>
  <si>
    <t>Perusasetuksia katselmoidaan ja päivitetään säännöllisesti ja ja määriteltyjen tilanteiden kuten järjestelmämuutosten tai kyberarkkitehtuurin muutosten yhteydessä.</t>
  </si>
  <si>
    <t>Laitteisiin, ohjelmistoihin ja tietovarantoihin tehtävät muutokset arvioidaan ja hyväksytetään ennen niiden toteuttamista. Tasolla 1 tämän ei tarvitse olla systemaattista ja säännöllistä. (ad hoc, tapauskohtaisesti)</t>
  </si>
  <si>
    <t>Laitteisiin, ohjelmistoihin ja tietovarantoihin tehtävistä muutoksista pidetään lokia. Tasolla 1 tämän ei tarvitse olla systemaattista ja säännöllistä. (ad hoc, tapauskohtaisesti)</t>
  </si>
  <si>
    <t>Laitteiden, ohjelmistojen ja tietovarantojen muutoksille on määritelty dokumentointivaatimukset, joita myös ylläpidetään.</t>
  </si>
  <si>
    <t>Tärkeisiin (korkean prioriteetin) laitteisiin, ohjelmistoihin ja tietovarantoihin tehtävät muutokset testataan ennen niiden toteuttamista.</t>
  </si>
  <si>
    <t>Muutokset ja päivitykset toteutetaan turvallisesti.</t>
  </si>
  <si>
    <t>Kyvykkyys palautua muutoksia edeltävään tilaan on olemassa ja sitä ylläpidetään niiden laitteiden, ohjelmistojen ja tietovarantojen osalta, jotka ovat tärkeitä toiminnolle.</t>
  </si>
  <si>
    <t>Tärkeisiin (korkean prioriteetin) laitteisiin, ohjelmistoihin ja tietovarantoihin tehtävien muutosten kyberturvallisuusvaikutus testataan ennen niiden toteuttamista.</t>
  </si>
  <si>
    <t>Kyberturvallisuusstrategia nimeää / tunnistaa  kaikki soveltuvat vaatimustenmukaisuusvaatimukset, jotka ohjelman pitää noudattaa. (esimerkiksi NIST CSF, ISO, PCI DSS) (toimeenpano-ohjelma vai strategia)</t>
  </si>
  <si>
    <t>Kyberturvallisuusstrategia on päivitetty säännöllisesti ja määriteltyjen ehtojen täyttyessä kuten muutokset organisaation liiketoiminnassa, toimintaympäristössä tai uhkaprofiilissa [kts. THREAT-2e].</t>
  </si>
  <si>
    <t>Organisaatio tekee yhteistyötä ulkoisten toimijoiden kanssa edistääkseen kyberturvallisuusstandardien, suositusten, johtavien käytäntöjen, tapauksista käytävän tiedonvaihdon sekä kehittyvien teknologioiden kehitystä ja käyttöönottoa.</t>
  </si>
  <si>
    <t>Havaitut kybertapahtumat raportoidaan ennalta määritellyille henkilöille tai roolien haltijoille ja ne documentoidaan (ainakin tapauskohtaisesti). Tasolla 1 tämän ei tarvitse olla systemaattista ja säännöllistä.</t>
  </si>
  <si>
    <t>Kybertapahtumat dokumentoidaan määritellyn kriteeristön mukaisesti.</t>
  </si>
  <si>
    <t>Kybertapahtumien havainnointitoimia mukautetaan perustuen tunnistettuihin riskeihin ja organisaation uhkaprofiiliin [kts. THREAT-2e].</t>
  </si>
  <si>
    <t>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t>
  </si>
  <si>
    <t>Jatkuvuussuunnitelmiin kuuluu toipumisajan ("RTO, Recovery Time Objective") ja toipumispisteen ("Recovery Point Objective, RPO") määrittely toiminnon kannalta tärkeille laitteille, ohjelmistoille ja tietovarannoille.</t>
  </si>
  <si>
    <t xml:space="preserve"> Varmuuskopiota suojaavat kyberturvallisuus kontrollit / hallintakeinot ovat yhtä hyvät tai perusteellisemmat kuin kontrollit, jotka suojaavat varmuuskopioitavaa tietoa.</t>
  </si>
  <si>
    <t>Varmuuskopiot on erotettu sekä loogisesti että fyysisesti varmuuskopioidusta tiedosta.</t>
  </si>
  <si>
    <t>Jatkuvuussuunnitelmissa on huomioitu tunnistetut riskit ja organisaation uhkaprofiili [kts. THREAT-2e], jotta katetaan tunnistetut riskikategoriat ja uhat.</t>
  </si>
  <si>
    <t>Jatkuvuusharjoituksiin sisältyy korkean prioriteetin riskeihin varautuminen.</t>
  </si>
  <si>
    <t>Jatkuvuussuunnitelmien sisältö tarkastetaan ja päivitetään määräajoin.</t>
  </si>
  <si>
    <t>RESPONSE-osion toimintaa suorittaville työntekijöille on määritelty vastuut, velvoitteet ja valtuutukset tehtäviensä suorittamista varten.</t>
  </si>
  <si>
    <t>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t>
  </si>
  <si>
    <t>Kyberriskienhallintaohjelma on määritelty ja sitä ylläpidetään. Se määrittää kyberriskienhallintatoimet, jotka perustuvat organisaation kyberriskienhallintastrategiaan / toimintasuunnitelmaan.</t>
  </si>
  <si>
    <t xml:space="preserve">Organisaation johto tukee aktiivisesti ja näkyvästi organisaation kyberriskienhallintaohjelmaa . </t>
  </si>
  <si>
    <t>Organisaation kyberriskienhallinnan ohjelma on linjassa organisaation toiminta-ajatuksen (missio) ja tavoitteiden kanssa.</t>
  </si>
  <si>
    <t>Kyberriskienhallintaohjelma on yhteensovitettu koko organisaation laajuisen riskienhallintaohjelman kanssa.</t>
  </si>
  <si>
    <t>Kyberriskien tunnistamiseen käytetään määriteltyjä menetelmiä.</t>
  </si>
  <si>
    <t xml:space="preserve">Kyberriskien tunnistamiseen osallistuu soveltuvilta osin sidosryhmiä operatiivisista ja liiketoimintayksiköistä. </t>
  </si>
  <si>
    <t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t>
  </si>
  <si>
    <t>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t>
  </si>
  <si>
    <t>Kyberarkkitehtuuri-osion [kts. ARCHITECTURE] toimilla tuotettua tietoa (kuten käsittelemättömät poikkeamat organisaation tavoitelemassa kyberarkkitehtuurissa) käytetään  uusien kyberriskien tunnistamiseen ja olemassa olevien kyberriskien päivittämiseen</t>
  </si>
  <si>
    <t>Kyberriskien tunnistamisessa huomioidaan riskit, jotka aiheutuvat kriittisestä infrastruktuurista tai keskinäisriippuvaisista organisaatioista tai kohdistuvat niihin.</t>
  </si>
  <si>
    <t>Määriteltyjä kriteerejä käytetään kyberriskien priorisoinnissa (esimerkiksi vaikutus organisaatioon, yhteiskunnallinen vaikutus,  todennäköisyys, alttius, riskinsietokyky).</t>
  </si>
  <si>
    <t>Korkean prioriteetin kyberriskien vaikutusta (impact) arvioidaan noudattaen määriteltyjä menetelmiä (esimerkiksi vertaamalla toteutuneisiin tapauksiin tai kvantifioimalla riski).G228</t>
  </si>
  <si>
    <t>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t>
  </si>
  <si>
    <t xml:space="preserve">Kun kyberriskit eivät enää vaadi seurantaa tai toimenpiteitä, ne poistetaan riskirekisteristä tai muusta tallennuspaikasta, jota on käytetty riskin dokumentointiin ja hallintaan. </t>
  </si>
  <si>
    <t xml:space="preserve">Kyberriskianalyysit päivitetään määräajoin ja määriteltyjen tilanteiden kuten järjestelmämuutosten tai ulkoisten tapahtumien yhteydessä.  </t>
  </si>
  <si>
    <t>Riskeihin reagointikeinot (kuten riskin pienentäminen, hyväksyminen, välttäminen tai siirtäminen) ovat käytössä kyberriskeille. Tasolla 1 tämän ei tarvitse olla systemaattista ja säännöllistä.</t>
  </si>
  <si>
    <t>Lokitietoa kerätään toiminnon kannalta tärkeistä laitteista, ohjelmistoista ja tietovarannoista (ainakin tapauskohtaisesti). Tasolla 1 tämän ei tarvitse olla systemaattista ja säännöllistä.</t>
  </si>
  <si>
    <t xml:space="preserve">IT- ja OT-laitteille, ohjelmistoille ja tietovarannoille, jotka ovat tärkeitä toiminnon kannalta tai joita hyökkääjä voisi hyödyntää tavoitteensa saavuttamiseen, on määritetty ja ylläpidetty lokitusvaatimuksia. </t>
  </si>
  <si>
    <t>Verkko- ja päätelaitteiden valvontainfrastruktuurille on määritetty lokitusvaatimukset, joita myös ylläpidetään. (esimerkiksi internetyhdyskäytäville (gateway), EDR ohjelmistot, IDPS tunkeutumisen havaitsemis- ja estojärjestelmät)</t>
  </si>
  <si>
    <t>Korkean prioriteetin laitteista, ohjelmistoista ja tietovarannoista kerätään tarkempaa lokitietoa.</t>
  </si>
  <si>
    <t>IT- ja OT-ympäristöjen valvontatietoja katselmoidaan säännöllisesti poikkeavan toiminnan ja mahdollisten kybertapahtumien varalta (ainakin tapauskohtaisesti). Tasolla 1 tämän ei tarvitse olla systemaattista.</t>
  </si>
  <si>
    <t>Valvontatoimenpiteet ovat linjassa toiminnon uhkaprofiilin kanssa [kts. THREAT-2e].</t>
  </si>
  <si>
    <t xml:space="preserve">Korkean prioriteetin laitteita, ohjelmistoija ja tietovarantoja valvotaan tarkemmin. </t>
  </si>
  <si>
    <t xml:space="preserve">Poikkeavan toiminnan havaitsemiseksi on luotuja indikaattoreita arvioidaan ja päivitetään säännöllisesti ja määriteltyjen tilanteiden kuten järjestelmämuutosten tai ulkoisten tapahtumien yhteydessä. </t>
  </si>
  <si>
    <t>Kyvykkyys kerätä, ryhmitellä, vertailla ja analysoida valvonnalla tuottua tietoa sekä muodostaa liki reaaliaikaista tilannekuvaa toinnon kyberturvallisuuden tilasta.  Kyvykkyyttä myös ylläpidetään.</t>
  </si>
  <si>
    <t>Toiminnassa noudatetaan ennalta määriteltyjä, dokumentoituja toimintatiloja, jotka otetaan käyttöön toiminnon kyberurvallisuustilanteen mukaisesti tai muiden osa-alueiden toimintojen käynnistämänä.</t>
  </si>
  <si>
    <t>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t>
  </si>
  <si>
    <t>Toimittajista ja muista kumppaneista aiheutuvien riskien tunnistamiseen käytetään määriteltyjä menetelmiä.</t>
  </si>
  <si>
    <t>Tuotteiden valintakriteereissä on huomioitu asianmukaisesti käyttöiän tai käyttötuen päättymisen ajankohdat.</t>
  </si>
  <si>
    <t xml:space="preserve">Korkean prioriteetin  omaisuuserien (laitteiden, ohjelmistojen ja tietovarantojen) valintakriteerit sisältävät ns. materiaaliluettelon (bill of materials) ainakin on keskeisten osien, kuten laitteiston ja ohjemlmistojen osalta. </t>
  </si>
  <si>
    <t>Korkean prioriteetin  omaisuuserien (laitteiden, ohjelmistojen ja tietovarantojen) valintakriteereissä on huomioitu kaikki kolmannen osapuolen hosting ympäristöt  ja lähdekoodi</t>
  </si>
  <si>
    <t>THIRD-PARTIES-osion toimintaa varten on määritetty dokumentoidut toimintatavat, joita noudatetaan ja ylläpidetään säännöllisesti.</t>
  </si>
  <si>
    <t xml:space="preserve">THIRD-PARTIES-osion toiminnan suorittamiseen tarvittavat vastuut, tilivelvollisuudet ja valtuutukset on jalkautettu soveltuville työntekijöille. </t>
  </si>
  <si>
    <t>THIRD-PARTIES-osion toimintaa suorittavilla työntekijöillä on riittävät tiedot ja taidot tehtäviensä suorittamiseen.</t>
  </si>
  <si>
    <t>Haavoittuvuustiedon lähteet kattavat korkean prioriteetin laitteet ja ohjelmistot  ja näitä tietolähteitä seurataan säännöllisesti.</t>
  </si>
  <si>
    <t>Ohjelmistokorjausten vaikutus toiminnon operatiiviseen toimintaan arvioidaan ennen korjausten asentamista tai rajoitustoimia (mitigation).</t>
  </si>
  <si>
    <t>Tietoa löydetyistä kyberturvallisuushaavoittuvuuksista jaetaan organisaation määrittelemille sidosryhmille.</t>
  </si>
  <si>
    <t>Kaikkille toimintoon kuuluvien IT- ja OT-omaisuuserille (laitteet, ohjelmistot ja tietovarannot) on tunnistettu haavoittuvuustietolähteet, joita myös seurataan.</t>
  </si>
  <si>
    <t>Haavoittuvuuksien seurantaan kuuluu myös toimenpiteiden katselmus, jolla varmistetaan, että haavoittuvuuksia rajaavat tai korjaavat toimenpiteet ovat olleet tehokkaita.</t>
  </si>
  <si>
    <t>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t>
  </si>
  <si>
    <t>Kyberuhkatietoa kerätään ja sitä tulkitaan toimintoa varten vähintäänkin tapauskohtaisesti (ad hoc). Tasolla 1 tämän ei tarvitse olla systemaattista ja säännöllistä.</t>
  </si>
  <si>
    <t xml:space="preserve">Toimintoon kohdistuvat uhkatoimijoiden tavoitteet on tunnistettu ainakin tapauskohtaisesti. Tasolla 1 tämän ei tarvitse olla systemaattista ja säännöllistä. </t>
  </si>
  <si>
    <t>Toiminnolle on määritetty uhkaprofiili. Uhkaprofiilissa kuvataan uhkatavoitteet sekä lisäksi uhkan ominaispiirteitä, kuten tyypilliset uhkatekijät, motiivit, kyvykkyydet ja kohteet.</t>
  </si>
  <si>
    <t>Sidosryhmien kanssa vaihdetaan uhkatietoa (näitä voivat olla esimerkiksi johto, operatiivinen henkilöstö, viranomaiset, palveluntoimittajat, viranomaiset, toimialan muut organisaatiot, ISAC-ryhmät tai organisaation muut sisäiset ja ulkoiset sidosryhmät).</t>
  </si>
  <si>
    <t>Uhkien seurannassa ja niihin reagoimisessa noudatetaan ennalta määriteltyjä toimintatiloja [kts. SITUATION-3g].</t>
  </si>
  <si>
    <t>Soveltuvia tarkastuksia suoritetaan sellaisille työntekijöille, joilla on käyttö- tai pääsyoikeus toiminnon kannalta tärkeisiin laitteisiin, ohjelmistoihin tai tietovarantoihin.</t>
  </si>
  <si>
    <t>Työntekijöiden sisäisiin siirtoihin liittyvissä menettelyissä huomioidaan kyberturvallisuus. (huomioidaan kriittiset työyhdistelmät, oikeudet, tarve mahdollisille taustatarkistuksille/ turvallisuusselvityksille)</t>
  </si>
  <si>
    <t>Henkilöstö on tietoinen vastuistaan ja velvoitteistaan koskien (IT ja OT) laitteiden, ohjelmistojen ja tietovarantojen suojaamista ja hyväksyttävää käyttöä.</t>
  </si>
  <si>
    <t xml:space="preserve">Organisaatiolla on muodollinen vastuullisuusprosessi, johon sisältyy kurinpitomenettelyhenkilöstölle, joka ei noudata määriteltyjä turvallisuuspolitiikkoja ja menettelyjä. </t>
  </si>
  <si>
    <t>Kyberturvallisuustietoisuudelle on asetettu tavoitteet, joita ylläpidetään ja seurataan.</t>
  </si>
  <si>
    <t>Kyberturvallisuustietoisuuden tavoitteet ovat linjassa organisaation määrittämän uhkaprofiilin kanssa [kts. THREAT-2e].</t>
  </si>
  <si>
    <t>Kyberturvallisuustietoisuutta parantava toiminta on säännöllistä.</t>
  </si>
  <si>
    <t>Kyberturvallisuustietoisuutta edistävä toiminta on sisällytetty toimenkuvauksiin.</t>
  </si>
  <si>
    <t>Kyberturvallisuustietoisuuden kohottamisen toimenpiteet ovat linjassa organisaation ennalta määriteltyjen toimintatilojen kanssa [kts. SITUATION-3g].</t>
  </si>
  <si>
    <t>Kyberturvallisuustietoisuutta parantavien toimenpiteiden tehokkuutta arvioidaan säännöllisesti ja tiettyjen muutosten yhteydessä kuten järjestelmämuutokset, ulkoiset tapahtumat. Toimintaa kehitetään tarvittaessa.</t>
  </si>
  <si>
    <t xml:space="preserve">Tunnistettuihin kyberturvallisuuden osaamispuutteisiin (tiedot, taidot ja kyvyt, pätevyydet) puututaan kouluttamalla, rekrytoimalla ja vaihtuvuuden pienenemiseen tähtäävillä toimilla. </t>
  </si>
  <si>
    <t>Koulutusohjelmat sisältävät jatkokoulutusta ja muita ammatillisia kehitysmahdollisuuksia henkilöstölle, jolla on merkittävisä kyberturvallisuusvastuita.</t>
  </si>
  <si>
    <t>SUMMA</t>
  </si>
  <si>
    <t>SUM</t>
  </si>
  <si>
    <t>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t>
  </si>
  <si>
    <t>Fyysinen pääsynhallinta</t>
  </si>
  <si>
    <t>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t>
  </si>
  <si>
    <t>Kyberturvallisuusarkkitehtuuri (ARCHITECTURE)</t>
  </si>
  <si>
    <t>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t>
  </si>
  <si>
    <t>Kyberarkkitehtuurin kehittäminen</t>
  </si>
  <si>
    <t>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t>
  </si>
  <si>
    <t>Tietoverkkojen suojaus osana kyberarkkitehtuuria</t>
  </si>
  <si>
    <t>Verkkojen segmentointi voidaan toteuttaa fyysisellä ja/tai loogisella tasolla ja sen tarkoitus on pienentää hyökkäyspinta-alaa. Optimitilanteessa jokaiselle laitteelle on perusteltu syy sen sijoittamiseen tiettyyn verkkosegmenttiin.</t>
  </si>
  <si>
    <t>Laitteiden ja ohjelmistojen turvallisuus osana kyberarkkitehtuuria</t>
  </si>
  <si>
    <t>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t>
  </si>
  <si>
    <t>Sovellusturvallisuus osana kyberarkkitehtuuria</t>
  </si>
  <si>
    <t>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t>
  </si>
  <si>
    <t>Tietojen suojaus osana kyberarkkitehtuuria</t>
  </si>
  <si>
    <t>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t>
  </si>
  <si>
    <t>Omaisuuden, muutosten ja konfiguraation hallinta (ASSET)</t>
  </si>
  <si>
    <t>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t>
  </si>
  <si>
    <t>Laitteiden ja ohjelmistojen hallinta</t>
  </si>
  <si>
    <t>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t>
  </si>
  <si>
    <t>Tietovarantojen hallinta</t>
  </si>
  <si>
    <t>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t>
  </si>
  <si>
    <t>nro</t>
  </si>
  <si>
    <t>Informative Reference Submission Form</t>
  </si>
  <si>
    <t>Field Name</t>
  </si>
  <si>
    <t>Value</t>
  </si>
  <si>
    <t>Informative Reference Name</t>
  </si>
  <si>
    <t>C2M2-v2.1-to-CSF-Framework-v1.1 (1.0.0)</t>
  </si>
  <si>
    <t>Reference Version</t>
  </si>
  <si>
    <t>1.0.0</t>
  </si>
  <si>
    <t>Web Address</t>
  </si>
  <si>
    <t>https://www.nccoe.nist.gov/sites/default/files/2023-03/DOE-C2M2V2_1-CSF-mapping.xlsx</t>
  </si>
  <si>
    <t>Focal Document Version</t>
  </si>
  <si>
    <t>Cybersecurity Framework v1.1</t>
  </si>
  <si>
    <t xml:space="preserve">Summary </t>
  </si>
  <si>
    <t>A mapping of Cybersecurity Capability Maturity Model version 2.1 practices to NIST Cybersecurity Framework version 1.1 Core.</t>
  </si>
  <si>
    <t xml:space="preserve">Target Audience (Community) </t>
  </si>
  <si>
    <t>Energy sector entities seeking to evaluate their cybersecurity capabilities and optimize security investments.</t>
  </si>
  <si>
    <t>Comprehensive</t>
  </si>
  <si>
    <t>No</t>
  </si>
  <si>
    <t>Reference Document Author</t>
  </si>
  <si>
    <t>US Department of Energy</t>
  </si>
  <si>
    <t>Reference Document</t>
  </si>
  <si>
    <t>Department of Energy's Cybersecurity Capability Maturity Model (C2M2) V2.1</t>
  </si>
  <si>
    <t>Reference Document Date</t>
  </si>
  <si>
    <t>Reference Document URL</t>
  </si>
  <si>
    <t>https://energy.gov/c2m2</t>
  </si>
  <si>
    <t>Reference Developer</t>
  </si>
  <si>
    <t xml:space="preserve">National Institute of Standards and Technology </t>
  </si>
  <si>
    <t>The Cybersecurity Capability Maturity Model (C2M2) enables organizations to evaluate their cybersecurity capabilities and optimize security investments.</t>
  </si>
  <si>
    <t>Point of Contact</t>
  </si>
  <si>
    <t>C2M2_CSF_mappings@nist.gov</t>
  </si>
  <si>
    <t>Dependency/ Requirement</t>
  </si>
  <si>
    <t>Stand-alone</t>
  </si>
  <si>
    <t>Citations</t>
  </si>
  <si>
    <t>none</t>
  </si>
  <si>
    <r>
      <t xml:space="preserve">Tarkoitus: Raportin on tarkoitus kuvata Kybermittarin käytäntöjen prosentuaalista toteutumista NIST CSF alikategorioittain ja kypsyystasoittain. 
Tulkinta: </t>
    </r>
    <r>
      <rPr>
        <sz val="11"/>
        <color theme="1"/>
        <rFont val="Verdana"/>
        <family val="2"/>
        <scheme val="major"/>
      </rPr>
      <t xml:space="preserve"> Yksityiskohtaisempi raportti, joka perustuu Kybermittarin käytäntöjen ristiinkytkentään NIST CSF v1.1 viitekehykseen. Tämä on tarkoitettu arviointitulosten analysointiin, raportointiin ja sisäisen kehitystyön ohjaamiseen. 
Raportti on tarkoitettu kyberturvallisuuden ja riskienhallinnan ammattilaisille sekä muille teknisille vastuuhenkilöille ja niille organisaatioille, joilla on aiempaa kokemusta NIST-viitekehyksen käytöstä.</t>
    </r>
    <r>
      <rPr>
        <b/>
        <sz val="11"/>
        <color theme="1"/>
        <rFont val="Verdana"/>
        <family val="2"/>
        <scheme val="major"/>
      </rPr>
      <t xml:space="preserve"> 
</t>
    </r>
    <r>
      <rPr>
        <sz val="11"/>
        <color theme="1"/>
        <rFont val="Verdana"/>
        <family val="2"/>
        <scheme val="major"/>
      </rPr>
      <t xml:space="preserve">Ristiin kytkentä on aina viitteellinen. Lisää tietoa ristiinkytkennästä </t>
    </r>
    <r>
      <rPr>
        <b/>
        <sz val="11"/>
        <color theme="1"/>
        <rFont val="Verdana"/>
        <family val="2"/>
        <scheme val="major"/>
      </rPr>
      <t>NIST CSF</t>
    </r>
    <r>
      <rPr>
        <sz val="11"/>
        <color theme="1"/>
        <rFont val="Verdana"/>
        <family val="2"/>
        <scheme val="major"/>
      </rPr>
      <t xml:space="preserve"> ja </t>
    </r>
    <r>
      <rPr>
        <b/>
        <sz val="11"/>
        <color theme="1"/>
        <rFont val="Verdana"/>
        <family val="2"/>
        <scheme val="major"/>
      </rPr>
      <t>NISTmap</t>
    </r>
    <r>
      <rPr>
        <sz val="11"/>
        <color theme="1"/>
        <rFont val="Verdana"/>
        <family val="2"/>
        <scheme val="major"/>
      </rPr>
      <t xml:space="preserve"> -välilehdiltä. Tuloksia tulkitessa on hyvä huomioida, että kyseessä ei ole yksi yhteen kytkentä vaan yksi käytäntö voi olla yhdistetty useaan alikategoriaan. Tämän vuoksi Kybermittarin eri käytännöillä on varsin erilaiset painoarvot NIST CSF:n tulosten näkökulmasta. 
Samaten toiminnekohtaisten ristiin kytkentöjen määrä ei ole sama.
Identify: 222
Protect: 367
Detect: 107
Respond: 92
Recover: 24</t>
    </r>
    <r>
      <rPr>
        <b/>
        <sz val="11"/>
        <color theme="1"/>
        <rFont val="Verdana"/>
        <family val="2"/>
        <scheme val="major"/>
      </rPr>
      <t xml:space="preserve">
</t>
    </r>
  </si>
  <si>
    <t xml:space="preserve"> Perustuen suuntaa-antavaan ristiinkytkentään C2M2 ja NIST CSF-mallien välillä</t>
  </si>
  <si>
    <t>Baserad på en riktgivande korskoppling mellan C2M2 och NIST CSF</t>
  </si>
  <si>
    <t>Kraven på starka lösenord och begränsningar för återanvändning har definierats och användning av dem är obligatoriskt.</t>
  </si>
  <si>
    <t>Man säkerställer identiteternas aktualitet genom att kontrollera och uppdatera dem enligt bestämda intervaller samt i specifika situationer som i samband med ändringar i systemet eller organisationsstrukturen.</t>
  </si>
  <si>
    <t>Användning av privilegierade användarkoder är begränsad till de processer de skapats för.</t>
  </si>
  <si>
    <t>Flerfaktorsautentisering krävs</t>
  </si>
  <si>
    <t>Identiteter  som inte använts för inloggning inom en bestämd tidsperiod tas ur bruk om möjligt.</t>
  </si>
  <si>
    <t>I kraven på åtkomsthantering har man beaktat principen om differentiering av uppgifter.</t>
  </si>
  <si>
    <t>Organisationens ledning stöder aktivt och synligt organisationens cyberarkitektur (och dess utveckling).</t>
  </si>
  <si>
    <t>Cybersäkerhetsarkitekturens utveckling styrs av information från organisationens riskbedömningar [se RISK-3d] och av organisationens riskprofil [se THREAT-2e].</t>
  </si>
  <si>
    <t>Cyberarkitekturen gäller driftlägen som definierats på förhand [se SITUATION-3g].</t>
  </si>
  <si>
    <t>Skydd av nätverket har genomförts, åtminstone från fall till fall. På nivå 1 behöver det inte vara systematiskt eller regelbundet.</t>
  </si>
  <si>
    <t>Skydd av näten innefattar övervakning, analys och administration av nätverkstrafiken (till exempel brandväggar, IDPS)</t>
  </si>
  <si>
    <t>Isolering av nätverk har genomförts säkerhetsorienterat så att apparater, programvaror och informationsresurser har segmenterats logiskt eller fysiskt i separata säkerhetsområden, som alla har egen autentisering.</t>
  </si>
  <si>
    <t>Apparaternas uppkopplingar till nätverket hanteras så att endast lovliga apparater kan kopplas upp (exempelvis åtkomstkontroll på apparatnivå (NAC).</t>
  </si>
  <si>
    <t>Kontroll och skyddsmekanismer för användningsrättigheter och åtkomsthantering används för apparater, programvaror och informationsresurser som är viktiga för funktionen. På nivå 1 behöver detta inte vara systematiskt och regelbundet.</t>
  </si>
  <si>
    <t>Säkra konfigurationer har preciserats och de upprätthålls som en del av ibruktagandeprocessen för apparater, programvaror och informationsresurser.</t>
  </si>
  <si>
    <t>Kontroll av cybersäkerheten/skyddsmekanismer (inklusive metoder för fysisk åtkomstkontroll) används för alla apparater, programvaror och informationsresurser som hör till funktionen, antingen på apparatnivå eller på annat sätt, om kontroller på apparatnivå inte kan genomföras.</t>
  </si>
  <si>
    <t>Åtgärder för upprätthållande och kapacitetshantering genomförs för alla apparater, programvaror och informationsresurser. (tillgångar, assets)</t>
  </si>
  <si>
    <t>Funktionens apparater, program och informationsresurser skyddas genom övervakning/hantering av den fysiska verksamhetsmiljön.</t>
  </si>
  <si>
    <t>Apparater, programvaror och informationsresurser som har hög prioritet har specifikare cybersäkerhetskontroller/hanteringsmetoder.</t>
  </si>
  <si>
    <t>Skyddsmekanismer/kontroller (till exempel tillåtna/spärrlistor används för att förhindra användning av icke-behörig/olovlig kod.</t>
  </si>
  <si>
    <t>I processen för ibruktagande av programvara och applikationer förutsätts säkra programvarukonfigurationer (både i fråga om internt utvecklade och anskaffade programvaror.</t>
  </si>
  <si>
    <t>All sparad information (”data at rest”) skyddas när det gäller utvalda typer av information [se ASSET-2c].</t>
  </si>
  <si>
    <t>All information som är under överföring (”data in transit”) skyddas när det gäller utvalda typer av information [se ASSET-2c].</t>
  </si>
  <si>
    <t>Krypteringsmetoder används för information av utvalda typer/kategorier som har sparats eller är under överföring [se ASSET-2c].</t>
  </si>
  <si>
    <t>I prioriteringskriterierna beaktas också i vilken omfattning huruvida apparaten eller programvaran [se ASSET-1b] kan användas för att uppnå en angripares mål.</t>
  </si>
  <si>
    <t>Registret (IT och OT) är komplett (dvs. det omfattar alla apparater och programvaror som behövs för funktionen).</t>
  </si>
  <si>
    <t>All information har förstörts eller raderats från alla apparater innan ibruktagning i ett nytt objekt och innan urbruktagning.</t>
  </si>
  <si>
    <t>I prioriteringskriterierna beaktas i vilken omfattning informationsresursen kan användas för att uppnå en angripares mål (dataläckage, avbrott i verksamheten osv.)</t>
  </si>
  <si>
    <t>I registret anges sådana egenskaper hos informationsresurserna som stöder organisationens cybersäkerhetsverksamhet (till exempel säkerhetskopiornas egendomsklassificeringplats och uppdateringsintervall, platsen där informationen är lagrad, uppgifter om ägare, cybersäkerhetskraven för informationen).</t>
  </si>
  <si>
    <t>Informationsresursregistret är komplett (dvs. det omfattar alla informationsresurser som behövs för funktionen).</t>
  </si>
  <si>
    <t>Informationsresurserna tas bort, skrivs över eller förstörs i slutet av livscykeln med hjälp av metoder enligt säkerhetskraven (man bör bl.a. beakta informationens skyddsnivå)</t>
  </si>
  <si>
    <t>Till definitionen av de etablerade grundläggande inställningarna hör tillämpliga krav på organisationens cyberarkitektur [se ARCHITECTURE-1f].</t>
  </si>
  <si>
    <t>De grundläggande inställningarna ses över och uppdateras regelbundet samt i samband med bestämda situationer eller ändringar i cyberarkitekturen.</t>
  </si>
  <si>
    <t>Ändringar som genomförs i apparater, programvaror och informationsresurser bedöms och godkänns innan de genomförs. På nivå 1 behöver detta inte vara systematiskt och regelbundet. (ad hoc, från fall till fall)</t>
  </si>
  <si>
    <t>Man för loggar över förändringar i  apparater, programvaror och informationsresurser. På nivå 1 behöver detta inte vara systematiskt och regelbundet. (ad hov, från fall till fall)</t>
  </si>
  <si>
    <t xml:space="preserve">Dokumentkrav som även upprätthålls har bestämts för apparater, programvaror och informationsresurser. </t>
  </si>
  <si>
    <t>Förändringar i apparater (med hög prioritet), programvaror och informationsresurser testas innan de genomförs.</t>
  </si>
  <si>
    <t>Förändringar och uppdateringar genomförs säkert.</t>
  </si>
  <si>
    <t>Man har förmåga att återhämta sig från förändringar till läget som det var innan och det upprätthålls för de apparater, programvaror och informationsresurser som är viktiga för funktionen.</t>
  </si>
  <si>
    <t>Cybersäkerhetseffekterna av förändringar i apparater (med hög prioritet), programvaror och informationsresurser testas innan de genomförs.</t>
  </si>
  <si>
    <t>Cybersäkerhetsstrategin har uppdaterats regelbundet och när vissa villkor uppfylls, såsom förändringar i organisationens affärsverksamhet, verksamhetsmiljö eller hotprofil [se THREAT-2e].</t>
  </si>
  <si>
    <t>Organisationen samarbetar med externa aktörer för att främja cybersäkerhetsstandarder, rekommendationer, ledande praxis, informationsutbyte om händelser samt utvecklingen av utvecklingsteknologier och ibruktagning.</t>
  </si>
  <si>
    <t>Upptäckta cybersäkerhetshändelser rapporteras till personer eller rollinnehavare som fastställts på förhand och dokumenteras (åtminstone från fall till fall). På nivå 1 behöver detta inte vara systematiskt och regelbundet.</t>
  </si>
  <si>
    <t>Cybersäkerhetshändelser dokumenteras i enlighet med de utarbetade kriterierna.</t>
  </si>
  <si>
    <t>Åtgärderna för observation av cyberhändelser anpassas utifrån identifierade risker och organisationens hotprofil [se THREAT-2e].</t>
  </si>
  <si>
    <t>Man för ett register/databas över cybersäkerhetshändelser och -störningar, där händelser och störningar registreras och följs upp tills de är över.</t>
  </si>
  <si>
    <t>Interna och externa parter (till exempel serviceleverantörer, myndigheter, övriga organisationer inom branschen, ISAC-grupper eller organisationens övriga interna och externa berörda parter) har identifierats och informeras om cybersäkerhetshändelser och -störningar i enlighet med de rapporteringskrav som fastställs i ämnesområdet lägesbild [se SITUATION-3d].</t>
  </si>
  <si>
    <t>Man har identifierat lämpliga arbetstagare för att reagera på cybersäkerhetsstörningar samt tilldelat dem roller (åtminstone från fall till fall). På nivå 1 behöver detta inte vara systematiskt och regelbundet.</t>
  </si>
  <si>
    <t>Man reagerar på cybersäkerhetshändelser och -störningar så att man (från fall till fall) begränsar effekten på funktionen och återställer verksamheten till det normala. På nivå 1 behöver detta inte vara systematiskt och regelbundet.</t>
  </si>
  <si>
    <t>Hanteringsplanen för cyberstörningar innehåller en kommunikationsplan som täcker både interna och externa parter.</t>
  </si>
  <si>
    <t>Man tar lärdom av de åtgärder som utförts på grund av cybersäkerhetshändelser och -störningar och utför korrigerande åtgärder inklusive att uppdatera beredskapsplanerna.</t>
  </si>
  <si>
    <t>De bakomliggande orsakerna till cybersäkerhetshändelser och -störningar analyseras och man genomför korrigerande åtgärder inklusive att uppdatera beredskapsplanerna.</t>
  </si>
  <si>
    <t>Arbetstagare som deltar i behandlingen av händelser och incidenter i cybersäkerheten deltar i gemensamma övningar med andra organisationer (t.ex. skrivbordsövningar, simulationer)</t>
  </si>
  <si>
    <t>I reaktionen på cybersäkerhetshändelser och -störningar följer man driftlägen som definierats på förhand [se SITUATION-3g].</t>
  </si>
  <si>
    <t>I utvecklingen av kontinuitetsplanerna beaktas bedömningen effekterna av eventuella cyberstörningar.</t>
  </si>
  <si>
    <t>Kontinuitetsplanerna berör de IT- och OT-apparater, programvaror och informationsresurser som är viktiga för funktionen. Inklusive tillgång till säkerhetskopior samt ersättande och certifierade apparater och program samt reservapparater (IT och OT) och -program. (Beakta även eventuella OT-apparater, -programvaror och -informationsresurser.)</t>
  </si>
  <si>
    <t>Till kontinuitetsplanerna hör fastställande av en återhämtningstid (”RTO, Recovery Time Objective”) och en återhämtningspunkt (”Recovery Point Objective, RPO”) för apparater, programvaror och informationsresurser som är viktiga för funktionen.</t>
  </si>
  <si>
    <t>Kontroller/hanteringsmetoder för cybersäkerheten som skyddar säkerhetskopior är lika bra eller grundligare än kontrollerna som skyddar den information som säkerhetskopieras.</t>
  </si>
  <si>
    <t>Säkerhetskopior är åtskilda både logiskt och fysiskt från den säkerhetskopierade informationen.</t>
  </si>
  <si>
    <t>I kontinuitetsplanen har man beaktat identifierade risker och organisationens hotprofil [se THREAT-2e], så att man beaktar de identifierade riskkategorierna och hoten.</t>
  </si>
  <si>
    <t>Kontinuitetsövningar innefattar beredskap för högprioriterade risker.</t>
  </si>
  <si>
    <t>Det innehåll i kontinuitetsplanerna som berör cybersäkerhetsstörningar granskas och uppdateras regelbundet.</t>
  </si>
  <si>
    <t>De arbetstagare som utför verksamheten inom ämnesområdet RESPONSE har bestämda ansvar, skyldigheter och färdigheter för sina uppgifter.</t>
  </si>
  <si>
    <t>Hanteringsprogrammet för cybersäkerhetsrisker har bestämts och uppdateras. Programmet bestämmer åtgärderna för hantering av cybersäkerhetsrisker som grundar sig på organisationens strategi för hantering av cybersäkerhetsrisker/verksamhetsplan.</t>
  </si>
  <si>
    <t>Organisationens ledning stöder aktivt och synligt organisationens program för hantering av cybersäkerhetsrisker.</t>
  </si>
  <si>
    <t>Organisationens program för hantering av cybersäkerhetsrisker är i linje med organisationens verksamhetsidé (mission) och målen.</t>
  </si>
  <si>
    <t>Programmet för hantering av cybersäkerhetsrisker har anpassats till hela organisationens riskhanteringsprogram.</t>
  </si>
  <si>
    <t>Bestämda metoder används för att identifiera cybersäkerhetsrisker.</t>
  </si>
  <si>
    <t>Intressentgrupper från operativa enheter och affärsenheter deltar i tillämpliga delar i identifieringen av cybersäkerhetsrisker.</t>
  </si>
  <si>
    <t>I identifieringen av cybersäkerhetsrisker använder man ASSET-ämnesområdets register för apparater, programvara och informationsresurser samt prioriteringsuppgifter. Exempel är uppgifter om IT- och OT-apparaternas livscykel, kritiska apparater och risker i anknytning till läckor i informationsresurserna, ändringar eller att de förstörs.</t>
  </si>
  <si>
    <t>Information som producerats i cyberarkitekturdelen [se ARCHITECTURE] (såsom obehandlade avvikelser i cyberarkitekturen som organisationen vill uppnå) används för att identifiera nya cybersäkerhetsrisker och uppdatera befintliga cybersäkerhetsrisker.</t>
  </si>
  <si>
    <t>De fastställda kriterierna används i prioriteringen av cybersäkerhetsrisker (exempelvis effekt på organisationen, sannolikhet, utsatthet, risktolerans).</t>
  </si>
  <si>
    <t>Effekterna av högprioriterade cybersäkerhetsrisker och cybersäkerhetsriskkategorier bedöms enligt fastställda metoder (exempelvis genom att jämföra med förverkligade fall och kvantifiera risken).G228</t>
  </si>
  <si>
    <t>När cybersäkerhetsriskerna inte längre kräver uppföljning eller åtgärder, tas de bort från riskregistret eller en annan lagringsplats som har använts för dokumentering och hantering av risken.</t>
  </si>
  <si>
    <t>Sätt att reagera på risker (såsom att minska, godkänna, undvika eller överföra risken) används för cybersäkerhetsrisker. På nivå 1 behöver detta inte vara systematiskt och regelbundet.</t>
  </si>
  <si>
    <t>Man utvärderar hur planeringen av skyddsmekanismer för cybersäkerheten har lyckats och dess faktiska effekter på minskningen av cybersäkerhetsrisker.</t>
  </si>
  <si>
    <t>Företagsledningen kontrollerar resultaten av både bedömningarna av cybersäkerhetsriskernas effekter och bedömningarna av skyddsmekanismerna för cybersäkerheten för att säkerställa att riskhanteringen är tillräcklig och att riskerna överensstämmer med organisationens villighet att ta risker.</t>
  </si>
  <si>
    <t>Logginformation samlas in för apparater, programvaror och informationsresurser som är viktiga för funktionen. På nivå 1 behöver detta inte vara systematiskt och regelbundet.</t>
  </si>
  <si>
    <t>IT- och OT-apparater, programvara och informationsresurser som är viktiga för funktionen eller som en angripare kan använda för att uppnå sitt mål har fastställts och uppdaterade loggkrav.</t>
  </si>
  <si>
    <t xml:space="preserve">Loggningskrav har fastställts för nätverks och apparaters övervakningsinfrastruktur som även uppdateras (exempelvis nätslussar (gateway), EDER-programvara, system för att upptäcka och förhindra IDPS-intrång. </t>
  </si>
  <si>
    <t>För högprioriterade apparater, programvaror och informationsresurser samlar man in grundligare loggdata.</t>
  </si>
  <si>
    <t>IT- och OT-miljöer övervakas med tanke på avvikande verksamhet och eventuella cybersäkerhetshändelser (åtminstone från fall till fall). På nivå 1 behöver detta inte vara systematiskt och regelbundet.</t>
  </si>
  <si>
    <t>Övervakningsåtgärderna är i linje med funktionens hotprofil [se THREAT-2e].</t>
  </si>
  <si>
    <t>Högprioriterade apparater, programvaror och informationsresurser övervakas noggrannare.</t>
  </si>
  <si>
    <t xml:space="preserve">Indikatorer skapade för att upptäcka avvikande verksamhet utvärderas och uppdateras regelbundet och i samband med bestämda situationer, såsom systemändringar eller externa händelser. </t>
  </si>
  <si>
    <t>Förmåga att samla in, gruppera, jämföra och analysera information som samlats genom övervakning samt utforma en lägesbild nästan i realtid över cybersäkerhetssituationen. Förmågan underhålls.</t>
  </si>
  <si>
    <t>I verksamheten följer man på förhand bestämda dokumenterade funktionslägen som används enligt funktionens cybersäkerhetsläge eller startas av funktionerna inom andra delområden.</t>
  </si>
  <si>
    <t>Aktörer i partnernätverket/serviceproducenter som har tillgång till, administrationsrättighet eller underhållsansvar för apparater, programvaror eller informationsresurser som är viktiga för funktionen har identifierats (minst från fall till fall). På nivå 1 behöver detta inte vara systematiskt och regelbundet.</t>
  </si>
  <si>
    <t>För att identifiera risker orsakade av leverantörer och andra partner används bestämda metoder.</t>
  </si>
  <si>
    <t>Urvalskriterierna för egendomar med hög prioritet (apparater, programvara och informationsresurser) innefattar en sk. materialförteckning (bill of materials), åtminstone för centrala delar såsom apparatem och programvaran.</t>
  </si>
  <si>
    <t>Urvalskriterierna för egendomar med hög prioritet (apparater, programvara och informationsresurser) har man i urvalskriterierna beaktat alla hosting-mijöer och källkod av en tredje part.</t>
  </si>
  <si>
    <t>Källorna till sårbarhetsinformation täcker de apparater och programvaror som prioriteras högt, och informationskällorna följs regelbundet.</t>
  </si>
  <si>
    <t>Programvarureparationernas effekter på den operativa verksamheten inom funktionen bedöms innan reparationerna installeras (mitigation).</t>
  </si>
  <si>
    <t>Information om upptäckta cybersäkerhetssårbarheter delas med de aktörer som organisationen har fastställt</t>
  </si>
  <si>
    <t>Sårbarhetskällorna för alla IT- och OT-egendomar (apparater, programvara och informationsresurer) har identifierats och uppföljs.</t>
  </si>
  <si>
    <t>Till uppföljningen av sårbarheter hör också till tillämpliga delar granskning av de åtgärder för att begränsa eller reparera sårbarheter har varit effektiva.</t>
  </si>
  <si>
    <t>Organisationen har processer för att ta emot och behandla rapporter av externa intressenter om eventuella sårbarheter (t.ex. Bug Bounty) som gäller organisationens IT- och OT-apparater, programvara, exempelvis öppna tjänster på internet eller mobilapplikationer.</t>
  </si>
  <si>
    <t>Information om cyberhot samlas in och tolkas för funktionen minst från fall till fall (ad hoc). På nivå 1 behöver detta inte vara systematiskt och regelbundet.</t>
  </si>
  <si>
    <t>Hotaktörers mål som riktas mot funktionen har identifierats åtminstone från fall till fall. På nivå 1 behöver detta inte vara systematiskt och regelbundet.</t>
  </si>
  <si>
    <t>Man har definierat en hotprofil för funktionen. I hotprofilen beskrivs möjliga hotmål såsom typiska hotfaktorer, motiv, förmågor och objekt.</t>
  </si>
  <si>
    <t>Man utbyter information om hot med parter (dessa kan vara ledningen, operativ personal, myndigheter, andra organisationer inom branschen, ISAC-grupper eller andra interna och externa berörda parter).</t>
  </si>
  <si>
    <t>I uppföljningen av och reaktionen på hot följer man driftlägen som definierats på förhand [se SITUATION-3g].</t>
  </si>
  <si>
    <t>Tillämpade kontroller görs för sådana arbetstagare som har användnings- eller åtkomsträttigheter till apparater, programvaror och informationsresurser som är viktiga för en funktion.</t>
  </si>
  <si>
    <t>Cybersäkerheten beaktas i förfaranden för interna överföringar av arbetstagare. (kritiska arbetskombinationer beaktas, rättigheter, behov av möjliga bakgrundsutredningar/säkerhetsutredningar.</t>
  </si>
  <si>
    <t>Personalen känner till sitt ansvar i fråga om skydd och godkänd användning av apparater (IT och OT), programvaror och informationsresurser.</t>
  </si>
  <si>
    <t>Organisationen har en formell ansvarsprocess som innefattar disciplinåtgärdsförfarande för personal som inte följer bestämd säkerhetspolitik och förfaranden.</t>
  </si>
  <si>
    <t>För åtgärderna för medvetenheten om cybersäkerhet har man fastställt mål, som upprätthålls.</t>
  </si>
  <si>
    <t>Målen för förbättring av medvetenheten om cybersäkerhet är i linje med den hotprofil som organisationen fastställt [se THREAT-2e].</t>
  </si>
  <si>
    <t>Effekten av åtgärder som förbättrar cybersäkerhetskompetensen utvärderas regelbundet och i samband med vissa förändringar, såsom systemförändringar och externa händelser. Verksamheten utvecklas vid behov.</t>
  </si>
  <si>
    <t>Identifierade kompetensbirster inom cybersäkerhet (kunskap, fädighet, förmåga och behörighet) åtgärdas med utbildning, rekrytering och verksamhet som är inriktad på att minska personalomsättningen.</t>
  </si>
  <si>
    <t>Utbildningsprogrammen innehåller forbildning och övriga yrkesmässiga utvecklingsmöjligheter för personalen som har betydande cybersäkerhetsansvar.</t>
  </si>
  <si>
    <t>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t>
  </si>
  <si>
    <t>Slutpunktsskydd (säkra konfigurationer, datasäkerhetsprogramvara och -komponenter, värd övervakning) änvänds till tilllämpliga delar att skydda apparater, programvaror och informationsresurser som är viktiga för funktionen. På nivå 1 behöver detta inte vara systematiskt och regelbundet.</t>
  </si>
  <si>
    <t>Cybersäkerhetsstrategin anger/identifierar till tillämpliga delar alla väsentliga kravenlighetskrav (till exempel NIST, ISO, PCI DSS), som ska följas (program för verkställande eller strategi)</t>
  </si>
  <si>
    <t xml:space="preserve">Kyberturvallisuuden kehittämisohjelma huomioi organisaatiota velvoittavien lakien, sääntöjen ja määräysten noudattamisen.
</t>
  </si>
  <si>
    <t xml:space="preserve">Utvecklingsprogrammet för cybersäkerheten beaktar att organisationen följer bindande lagar, föreskrifter och bestämmelser. </t>
  </si>
  <si>
    <t>Kumppaniverkoston riskienhallinnan osion toimenpiteistä [kts. THIRD-PARTIES] saatua tietoa käytetään uusien kyberriskien tunnistamiseen ja olemassa olevien kyberriskien päivittämiseen.</t>
  </si>
  <si>
    <t>Information från åtgärderna i ämnesområdet för riskhantering i partnernätverket [se THIRD-PARTIES] används för att identifiera nya cybersäkerhetsrisker och uppdatera befintliga.</t>
  </si>
  <si>
    <t>Kumppaniverkoston riskien hallinta (THIRD-PARTIES)</t>
  </si>
  <si>
    <t>Hantering av risker i partnernätverket (THIRD-PARTIES)</t>
  </si>
  <si>
    <t>För verksamheten inom ämnesområdet THIRD-PARTIES har man fastställt dokumenterade rutiner, som följs och uppdateras regelbundet.</t>
  </si>
  <si>
    <t>THIRD-PARTIES-osion toimintaa varten on tarjolla riittävät resurssit (henkilöstö, rahoitus ja työkalut).</t>
  </si>
  <si>
    <t>Det finns tillräckligt med resurser för verksamheten inom ämnesområdet THIRD-PARTIES (personal, finansiering och verktyg).</t>
  </si>
  <si>
    <t>THIRD-PARTIES-osion toimintaa ohjataan vaatimuksilla, jotka on asetettu organisaation johtotason politiikassa (tai vastaavassa ohjeistuksessa).</t>
  </si>
  <si>
    <t>Verksamheten inom ämnesområdet THIRD-PARTIES styrs genom krav som ställts upp i policyn på organisationens ledningsnivå (eller i motsvarande anvisningar).</t>
  </si>
  <si>
    <t>THIRD-PARTIES-osion toiminnan vaikuttavuutta arvioidaan ja seurataan.</t>
  </si>
  <si>
    <t>Effektiviteten hos verksamheten inom ämnesområdet THIRD-PARTIES utvärderas och följs upp.</t>
  </si>
  <si>
    <t>De ansvar, kontoskyldigheter och behörigheter som krävs för verksamheten inom ämnesområdet THIRD-PARTIES har delats ut till lämpliga arbetstagare.</t>
  </si>
  <si>
    <t>De arbetstagare som utför verksamheten inom ämnesområdet THIRD-PARTIES har tillräckliga kunskaper och färdigheter för sina uppgifter.</t>
  </si>
  <si>
    <t>GV</t>
  </si>
  <si>
    <t>MGMT-GV</t>
  </si>
  <si>
    <t>Hallinta</t>
  </si>
  <si>
    <t>NIST2 ID</t>
  </si>
  <si>
    <t>NIST2 Function</t>
  </si>
  <si>
    <t>GV.OC-01</t>
  </si>
  <si>
    <t>GV.OC-02</t>
  </si>
  <si>
    <t>GV.OC-03</t>
  </si>
  <si>
    <t>GV.OC-04</t>
  </si>
  <si>
    <t>GV.OC-05</t>
  </si>
  <si>
    <t>GV.RM-01</t>
  </si>
  <si>
    <t>GV.RM-02</t>
  </si>
  <si>
    <t>GV.RM-03</t>
  </si>
  <si>
    <t>GV.RM-04</t>
  </si>
  <si>
    <t>GV.RM-05</t>
  </si>
  <si>
    <t>GV.RM-06</t>
  </si>
  <si>
    <t>GV.RM-07</t>
  </si>
  <si>
    <t>GV.SC-01</t>
  </si>
  <si>
    <t>GV.SC-02</t>
  </si>
  <si>
    <t>GV.SC-03</t>
  </si>
  <si>
    <t>GV.SC-04</t>
  </si>
  <si>
    <t>GV.SC-05</t>
  </si>
  <si>
    <t>GV.SC-06</t>
  </si>
  <si>
    <t>GV.SC-07</t>
  </si>
  <si>
    <t>GV.SC-08</t>
  </si>
  <si>
    <t>GV.SC-09</t>
  </si>
  <si>
    <t>GV.SC-10</t>
  </si>
  <si>
    <t>GV.RR-01</t>
  </si>
  <si>
    <t>GV.RR-02</t>
  </si>
  <si>
    <t>GV.RR-03</t>
  </si>
  <si>
    <t>GV.RR-04</t>
  </si>
  <si>
    <t>GV.PO-01</t>
  </si>
  <si>
    <t>GV.PO-02</t>
  </si>
  <si>
    <t>GV.OV-01</t>
  </si>
  <si>
    <t>GV.OV-02</t>
  </si>
  <si>
    <t>GV.OV-03</t>
  </si>
  <si>
    <t>ID.AM-01</t>
  </si>
  <si>
    <t>ID.AM-02</t>
  </si>
  <si>
    <t>ID.AM-03</t>
  </si>
  <si>
    <t>ID.AM-04</t>
  </si>
  <si>
    <t>ID.AM-05</t>
  </si>
  <si>
    <t>ID.AM-07</t>
  </si>
  <si>
    <t>ID.AM-08</t>
  </si>
  <si>
    <t>ID.RA-01</t>
  </si>
  <si>
    <t>ID.RA-02</t>
  </si>
  <si>
    <t>ID.RA-03</t>
  </si>
  <si>
    <t>ID.RA-04</t>
  </si>
  <si>
    <t>ID.RA-05</t>
  </si>
  <si>
    <t>ID.RA-06</t>
  </si>
  <si>
    <t>ID.RA-07</t>
  </si>
  <si>
    <t>ID.RA-08</t>
  </si>
  <si>
    <t>ID.RA-09</t>
  </si>
  <si>
    <t>ID.IM-01</t>
  </si>
  <si>
    <t>ID.IM-02</t>
  </si>
  <si>
    <t>ID.IM-03</t>
  </si>
  <si>
    <t>ID.IM-04</t>
  </si>
  <si>
    <t>PR.AA-01</t>
  </si>
  <si>
    <t>PR.AA-02</t>
  </si>
  <si>
    <t>PR.AA-03</t>
  </si>
  <si>
    <t>PR.AA-04</t>
  </si>
  <si>
    <t>PR.AA-05</t>
  </si>
  <si>
    <t>PR.AA-06</t>
  </si>
  <si>
    <t>PR.AT-01</t>
  </si>
  <si>
    <t>PR.AT-02</t>
  </si>
  <si>
    <t>PR.DS-01</t>
  </si>
  <si>
    <t>PR.DS-02</t>
  </si>
  <si>
    <t>PR.DS-10</t>
  </si>
  <si>
    <t>PR.DS-11</t>
  </si>
  <si>
    <t>PR.PS-01</t>
  </si>
  <si>
    <t>PR.PS-02</t>
  </si>
  <si>
    <t>PR.PS-03</t>
  </si>
  <si>
    <t>PR.PS-04</t>
  </si>
  <si>
    <t>PR.PS-05</t>
  </si>
  <si>
    <t>PR.PS-06</t>
  </si>
  <si>
    <t>PR.IR-01</t>
  </si>
  <si>
    <t>PR.IR-02</t>
  </si>
  <si>
    <t>PR.IR-03</t>
  </si>
  <si>
    <t>PR.IR-04</t>
  </si>
  <si>
    <t>DE.CM-01</t>
  </si>
  <si>
    <t>DE.CM-02</t>
  </si>
  <si>
    <t>DE.CM-03</t>
  </si>
  <si>
    <t>DE.CM-06</t>
  </si>
  <si>
    <t>DE.CM-09</t>
  </si>
  <si>
    <t>DE.AE-02</t>
  </si>
  <si>
    <t>DE.AE-03</t>
  </si>
  <si>
    <t>DE.AE-04</t>
  </si>
  <si>
    <t>DE.AE-06</t>
  </si>
  <si>
    <t>DE.AE-07</t>
  </si>
  <si>
    <t>DE.AE-08</t>
  </si>
  <si>
    <t>RS.MA-01</t>
  </si>
  <si>
    <t>RS.MA-02</t>
  </si>
  <si>
    <t>RS.MA-03</t>
  </si>
  <si>
    <t>RS.MA-04</t>
  </si>
  <si>
    <t>RS.MA-05</t>
  </si>
  <si>
    <t>RS.AN-03</t>
  </si>
  <si>
    <t>RS.AN-06</t>
  </si>
  <si>
    <t>RS.AN-07</t>
  </si>
  <si>
    <t>RS.AN-08</t>
  </si>
  <si>
    <t>RS.CO-02</t>
  </si>
  <si>
    <t>RS.CO-03</t>
  </si>
  <si>
    <t>RS.MI-01</t>
  </si>
  <si>
    <t>RS.MI-02</t>
  </si>
  <si>
    <t>RC.RP-01</t>
  </si>
  <si>
    <t>RC.RP-02</t>
  </si>
  <si>
    <t>RC.RP-03</t>
  </si>
  <si>
    <t>RC.RP-04</t>
  </si>
  <si>
    <t>RC.RP-05</t>
  </si>
  <si>
    <t>RC.RP-06</t>
  </si>
  <si>
    <t>RC.CO-03</t>
  </si>
  <si>
    <t>RC.CO-04</t>
  </si>
  <si>
    <t>GV.OC</t>
  </si>
  <si>
    <t>GV.RM</t>
  </si>
  <si>
    <t>GV.SC</t>
  </si>
  <si>
    <t>GV.RR</t>
  </si>
  <si>
    <t>GV.PO</t>
  </si>
  <si>
    <t>GV.OV</t>
  </si>
  <si>
    <t>ID.IM</t>
  </si>
  <si>
    <t>PR.AA</t>
  </si>
  <si>
    <t>PR.PS</t>
  </si>
  <si>
    <t>PR.IR</t>
  </si>
  <si>
    <t>RS.MA</t>
  </si>
  <si>
    <t>NIST2</t>
  </si>
  <si>
    <t>KM83</t>
  </si>
  <si>
    <t xml:space="preserve"> Following NIST Cybersecurity Framework Core (CSF v2.0) draft</t>
  </si>
  <si>
    <t xml:space="preserve"> NIST Cybersecurity (CSF v2.0) -viitekehyksen mukaisesti, luonnos</t>
  </si>
  <si>
    <t>I enlighet med referensramen NIST Cybersecurity (CSF v2.0) skiss</t>
  </si>
  <si>
    <t>NIS2</t>
  </si>
  <si>
    <t>NIS2A</t>
  </si>
  <si>
    <t>NIS</t>
  </si>
  <si>
    <t>ID.RA-10</t>
  </si>
  <si>
    <t>Avain</t>
  </si>
  <si>
    <t>N.N</t>
  </si>
  <si>
    <t>Kooste erikseen valituista käytännöistä</t>
  </si>
  <si>
    <t>Lisätieto</t>
  </si>
  <si>
    <r>
      <t xml:space="preserve">Tarkoitus: </t>
    </r>
    <r>
      <rPr>
        <sz val="11"/>
        <color theme="1"/>
        <rFont val="Verdana"/>
        <family val="2"/>
        <scheme val="major"/>
      </rPr>
      <t>Luonnos</t>
    </r>
  </si>
  <si>
    <t xml:space="preserve">ARCHITECTURE, tiedot Infoimport-välilehdeltä
</t>
  </si>
  <si>
    <t xml:space="preserve">WORKFORCE, tiedot Infoimport-välilehdeltä
</t>
  </si>
  <si>
    <t xml:space="preserve">THIRDPARTY, tiedot Infoimport-välilehdeltä
</t>
  </si>
  <si>
    <t xml:space="preserve">RESPONSE, tiedot Infoimport-välilehdeltä
</t>
  </si>
  <si>
    <t xml:space="preserve">SITUATION, tiedot Infoimport-välilehdeltä
</t>
  </si>
  <si>
    <t xml:space="preserve">ACCESS, tiedot Infoimport-välilehdeltä
</t>
  </si>
  <si>
    <t xml:space="preserve">RISK, tiedot Infoimport-välilehdeltä
</t>
  </si>
  <si>
    <t xml:space="preserve">THREAT, tiedot Infoimport-välilehdeltä
</t>
  </si>
  <si>
    <t xml:space="preserve">ASSET, tiedot Infoimport-välilehdeltä
</t>
  </si>
  <si>
    <t xml:space="preserve">CRITICAL, tiedot Infoimport-välilehdeltä 
</t>
  </si>
  <si>
    <t>Valitse kieli / Välj språk / Choose language:</t>
  </si>
  <si>
    <t>NIS2-mäppäysluonnos</t>
  </si>
  <si>
    <t>Lisätty NIST CSF 2.0</t>
  </si>
  <si>
    <t>MGMT-GV-0</t>
  </si>
  <si>
    <t>MGMT-GV-1</t>
  </si>
  <si>
    <t>MGMT-GV-2</t>
  </si>
  <si>
    <t>MGMT-GV-3</t>
  </si>
  <si>
    <t>Govern</t>
  </si>
  <si>
    <t>Vaste</t>
  </si>
  <si>
    <t>Organisaatiolla on hyvä kyvykkyys hallita kyberturvallisuusriskejä järjestelmiin, henkilöstöön, suojattaviin kohteisiin, tietoihin ja kriittisiin palveluihin liittyen, mutta joitain heikompia osa-alueita myös löytyy. Tyypillisesti tämä tarkoittaa sitä, että joitain kyberturvallisuusriskejä ei ole hallittu ja tämä heikentää organisaation yleistä toipumiskykyä.</t>
  </si>
  <si>
    <t>Organization has a basic capability to manage cyber security risks to systems, people, assets, data and critical services, but it may not be systematic and may not take into account the full business context or organization's context in the society, and therefore may still fail to identify and manage some important risks. This typically means that at least part of the resources are used non-optimally and actions may fail to address the most important cyber risks.</t>
  </si>
  <si>
    <t>Organization has a good capability to manage cyber security risks to systems, people, assets, data and critical services, but some weak areas exist. This typically means that some unmitigated cyber risks remain that weaken the overall resiliency of the organization.</t>
  </si>
  <si>
    <t>Organisaatiolla on peruskyvykkyys hallita kyberturvallisuusriskejä järjestelmiin, henkilöstöön, suojattaviin kohteisiin, tietoihin ja kriittisiin palveluihin liittyen, mutta prosessi ei välttämättä ole systemaattinen eikä se huomioi koko liiketoimintakontekstia tai organisaatiota osana yhteiskuntaa, joka voi puolestaan johtaa puutteisiin merkittävien riskien tunnistamisessa ja hallinnassa. Tyypillisesti tämä tarkoittaa, että ainakin osa resursseista ei ole käytössä optimaalisesti ja tehtävät toimenpiteet eivät välttämättä kohdistu merkittävimpiin kyberturvallisuusriskeihin.</t>
  </si>
  <si>
    <t>Organisationen har en utomordentlig kapacitet att hantera cybersäkerhetsrisker mot system, personal, skyddade objekt, information och kritiska tjänster. Det innebär vanligen att resurserna och de åtgärder som ska vidtas är fördelade på ett optimalt sätt utifrån allvarlighetsgraden och riskerna. Det är osannolikt att organisationen drabbas av cybersäkerhetsstörningar som inte tidigare har identifierats.</t>
  </si>
  <si>
    <t>Organisationen har en god kapacitet att hantera cybersäkerhetsrisker mot system, personal, skyddade objekt, information och kritiska tjänster, men har även några svaga delområden. Det innebär vanligen att vissa cybersäkerhetsrisker inte har hanterats och att detta försämrar organisationens allmänna kapacitet att återställa verksamheten.</t>
  </si>
  <si>
    <t>Organisationen har en baskapacitet att hantera cybersäkerhetsrisker mot system, personal, skyddade objekt, information och kritiska tjänster. Processen är dock inte nödvändigtvis systematisk och beaktar inte heller hela affärskontexten och organisationen som en del av samhället. Detta kan i sin tur leda till brister i identifieringen och hanteringen av betydande risker. Det innebär vanligen att åtminstone en del av resurserna inte används på ett optimalt sätt och att de åtgärder som ska vidtas inte nödvändigtvis riktas till de mest betydande cybersäkerhetsriskerna.</t>
  </si>
  <si>
    <t>Organisationen har en mycket begränsad kapacitet att hantera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</si>
  <si>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Hantera</t>
  </si>
  <si>
    <t>NIS-ACCE-</t>
  </si>
  <si>
    <t>NIS-ARCH-</t>
  </si>
  <si>
    <t>NIS-ASSE-</t>
  </si>
  <si>
    <t>NIS-CRIT-</t>
  </si>
  <si>
    <t>NIS-PROG-</t>
  </si>
  <si>
    <t>NIS-RESP-</t>
  </si>
  <si>
    <t>NIS-RISK-</t>
  </si>
  <si>
    <t>NIS-SITU-</t>
  </si>
  <si>
    <t>NIS-THRE-</t>
  </si>
  <si>
    <t>NIS-WORK-</t>
  </si>
  <si>
    <t>NIS-THIR-</t>
  </si>
  <si>
    <t>Tunniste</t>
  </si>
  <si>
    <t>Kriittiset palvelut</t>
  </si>
  <si>
    <t>Uhkat ja haavoittuvuudet</t>
  </si>
  <si>
    <t>Tapahtumat ja häiriöt</t>
  </si>
  <si>
    <t>Kolmannet osapuolet</t>
  </si>
  <si>
    <t>Kyberturvallisuuden 
hallinta</t>
  </si>
  <si>
    <r>
      <rPr>
        <b/>
        <sz val="11"/>
        <color theme="1"/>
        <rFont val="Verdana"/>
        <family val="2"/>
        <scheme val="major"/>
      </rPr>
      <t>Tarkoitus:</t>
    </r>
    <r>
      <rPr>
        <sz val="11"/>
        <color theme="1"/>
        <rFont val="Verdana"/>
        <family val="2"/>
        <scheme val="major"/>
      </rPr>
      <t xml:space="preserve"> 
Kaaviot esittävät prosentuaalisen yhteenvedon käytäntöjen toteutumisesta osioittain sekä sen mukaan, mille kypsyystasolle käytäntö on sijoitettu. 
</t>
    </r>
    <r>
      <rPr>
        <b/>
        <sz val="11"/>
        <color theme="1"/>
        <rFont val="Verdana"/>
        <family val="2"/>
        <scheme val="major"/>
      </rPr>
      <t>Tulkinta:</t>
    </r>
    <r>
      <rPr>
        <sz val="11"/>
        <color theme="1"/>
        <rFont val="Verdana"/>
        <family val="2"/>
        <scheme val="major"/>
      </rPr>
      <t xml:space="preserve"> 
Jokainen pylväs esittää </t>
    </r>
    <r>
      <rPr>
        <b/>
        <i/>
        <sz val="11"/>
        <color theme="1"/>
        <rFont val="Verdana"/>
        <family val="2"/>
        <scheme val="major"/>
      </rPr>
      <t>prosentuaalisen</t>
    </r>
    <r>
      <rPr>
        <b/>
        <sz val="11"/>
        <color theme="1"/>
        <rFont val="Verdana"/>
        <family val="2"/>
        <scheme val="major"/>
      </rPr>
      <t xml:space="preserve"> osuuden</t>
    </r>
    <r>
      <rPr>
        <sz val="11"/>
        <color theme="1"/>
        <rFont val="Verdana"/>
        <family val="2"/>
        <scheme val="major"/>
      </rPr>
      <t xml:space="preserve">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Tällä raportilla mm. kehitystoimien vaikutus näkyy ehkä helpommin kuin </t>
    </r>
    <r>
      <rPr>
        <b/>
        <sz val="11"/>
        <color theme="1"/>
        <rFont val="Verdana"/>
        <family val="2"/>
        <scheme val="major"/>
      </rPr>
      <t>raportilla R2</t>
    </r>
    <r>
      <rPr>
        <sz val="11"/>
        <color theme="1"/>
        <rFont val="Verdana"/>
        <family val="2"/>
        <scheme val="major"/>
      </rPr>
      <t xml:space="preserve">, mutta on huomioitava kyseessä olevan keskiarvo, joten pitää vielä tarkista ettei keskiarvo peitä merkittäviä puutteita osion sisällä. 
Vaikka toteutuneiden käytäntöjen prosentuaalinen osuus olisi 80-90%, voi osion sisällä olla tavoitteita, jotka laskevat osion kypsyystasoa. -&gt; osion kypsyystaso </t>
    </r>
    <r>
      <rPr>
        <b/>
        <sz val="11"/>
        <color theme="1"/>
        <rFont val="Verdana"/>
        <family val="2"/>
        <scheme val="major"/>
      </rPr>
      <t>raportissa R2</t>
    </r>
    <r>
      <rPr>
        <sz val="11"/>
        <color theme="1"/>
        <rFont val="Verdana"/>
        <family val="2"/>
        <scheme val="major"/>
      </rPr>
      <t xml:space="preserve"> on silti alhaisempi kuin keskiarvo antaa olettaa.       
Tiedot haetaan kaavioon Data-välilehdeltä, Q32 sijaitsevasta taulukosta
Muokattu 2.5.2024
</t>
    </r>
  </si>
  <si>
    <r>
      <rPr>
        <b/>
        <sz val="11"/>
        <color theme="1"/>
        <rFont val="Verdana"/>
        <family val="2"/>
        <scheme val="major"/>
      </rPr>
      <t>Tarkoitus:</t>
    </r>
    <r>
      <rPr>
        <sz val="11"/>
        <color theme="1"/>
        <rFont val="Verdana"/>
        <family val="2"/>
        <scheme val="major"/>
      </rPr>
      <t xml:space="preserve"> Taulukko esittää yhteenvedon NIS2-vaatimuksiin mäpättyjen käytäntöjen toteutumisesta osioittain sekä sen mukaan, mille kypsyystasolle käytäntö on sijoitettu. Mäppäys on tehty ja muokattavissa Sarakkeessa C lisäämällä tai poistamalla NIS teksti.  
</t>
    </r>
    <r>
      <rPr>
        <b/>
        <sz val="11"/>
        <color theme="1"/>
        <rFont val="Verdana"/>
        <family val="2"/>
        <scheme val="major"/>
      </rPr>
      <t>Muokkaus</t>
    </r>
    <r>
      <rPr>
        <sz val="11"/>
        <color theme="1"/>
        <rFont val="Verdana"/>
        <family val="2"/>
        <scheme val="major"/>
      </rPr>
      <t xml:space="preserve">
Käytännöt sarakkeessa A ovat samassa järjestyksessä kuin Import / Export välilehdillä, joten "copy values" toimii. (unprotect sheet) 
Tällä tavoin voidaan luoda erilaisia raporttiprofiileja, jotia on helppo vaihtaa.
</t>
    </r>
    <r>
      <rPr>
        <b/>
        <sz val="11"/>
        <color theme="1"/>
        <rFont val="Verdana"/>
        <family val="2"/>
        <scheme val="major"/>
      </rPr>
      <t>Raportti / kuvaaja</t>
    </r>
    <r>
      <rPr>
        <sz val="11"/>
        <color theme="1"/>
        <rFont val="Verdana"/>
        <family val="2"/>
        <scheme val="major"/>
      </rPr>
      <t xml:space="preserve">
Raportti on välilehdellä </t>
    </r>
    <r>
      <rPr>
        <b/>
        <sz val="11"/>
        <color theme="1"/>
        <rFont val="Verdana"/>
        <family val="2"/>
        <scheme val="major"/>
      </rPr>
      <t>R8</t>
    </r>
    <r>
      <rPr>
        <sz val="11"/>
        <color theme="1"/>
        <rFont val="Verdana"/>
        <family val="2"/>
        <scheme val="major"/>
      </rPr>
      <t xml:space="preserve">
</t>
    </r>
    <r>
      <rPr>
        <b/>
        <sz val="11"/>
        <color theme="1"/>
        <rFont val="Verdana"/>
        <family val="2"/>
        <scheme val="major"/>
      </rPr>
      <t>Nimeäminen</t>
    </r>
    <r>
      <rPr>
        <sz val="11"/>
        <color theme="1"/>
        <rFont val="Verdana"/>
        <family val="2"/>
        <scheme val="major"/>
      </rPr>
      <t xml:space="preserve">: 
ARCH=Architecture 
1,2,3 on kypsyystasot
</t>
    </r>
    <r>
      <rPr>
        <b/>
        <sz val="11"/>
        <color theme="1"/>
        <rFont val="Verdana"/>
        <family val="2"/>
        <scheme val="major"/>
      </rPr>
      <t>Tulkinta:</t>
    </r>
    <r>
      <rPr>
        <sz val="11"/>
        <color theme="1"/>
        <rFont val="Verdana"/>
        <family val="2"/>
        <scheme val="major"/>
      </rPr>
      <t xml:space="preserve"> 
Jokainen taulukon tivi esittää tulokset kyseisen osion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xml:space="preserve">. Tulkittaessa on huomioitava, että kyseessä on koko osion käytäntöjen yhteenveto, joten osion sisältämien tavoitteiden tuloksissa voi olla merkittävää vaihtelua.
Vaikka toteutuneiden käytäntöjen prosentuaalinen osuus olisi 80-90%, voi osion sisällä olla tavoitteita, jotka laskevat osion kypsyystasoa. -&gt; osion kypsyystaso esimerkiksi </t>
    </r>
    <r>
      <rPr>
        <b/>
        <sz val="11"/>
        <color theme="1"/>
        <rFont val="Verdana"/>
        <family val="2"/>
        <scheme val="major"/>
      </rPr>
      <t>raportissa R2</t>
    </r>
    <r>
      <rPr>
        <sz val="11"/>
        <color theme="1"/>
        <rFont val="Verdana"/>
        <family val="2"/>
        <scheme val="major"/>
      </rPr>
      <t xml:space="preserve"> on silti alhaisempi kuin keskiarvo antaa olettaa. Tähän toki vaikuttaa myös, mitkä kaikista käytännöstä on mäpätty NIS2 direktiiviin.
Jos haluaa käyttää muuta avainsanaa kuin NIS, pitää saraketta J muokata vastaavasti samoin aluetta I16:J26
Muokattu: 2.5.2024
      </t>
    </r>
  </si>
  <si>
    <t>R1_V20</t>
  </si>
  <si>
    <r>
      <rPr>
        <b/>
        <sz val="11"/>
        <color theme="1"/>
        <rFont val="Verdana"/>
        <family val="2"/>
        <scheme val="major"/>
      </rPr>
      <t>Tarkoitus:</t>
    </r>
    <r>
      <rPr>
        <sz val="11"/>
        <color theme="1"/>
        <rFont val="Verdana"/>
        <family val="2"/>
        <scheme val="major"/>
      </rPr>
      <t xml:space="preserve"> 
Kaaviot esittävät prosentuaalisen yhteenvedon NIS2map-välilehdellä valittujen käytäntöjen toteutumisesta osioittain sekä sen mukaan, mille kypsyystasolle käytäntö on sijoitettu. Mäppäys on tehty ja täysin muokattavissa </t>
    </r>
    <r>
      <rPr>
        <b/>
        <sz val="11"/>
        <color theme="1"/>
        <rFont val="Verdana"/>
        <family val="2"/>
        <scheme val="major"/>
      </rPr>
      <t>NIS2map</t>
    </r>
    <r>
      <rPr>
        <sz val="11"/>
        <color theme="1"/>
        <rFont val="Verdana"/>
        <family val="2"/>
        <scheme val="major"/>
      </rPr>
      <t xml:space="preserve">-välilehdellä.  
</t>
    </r>
    <r>
      <rPr>
        <b/>
        <sz val="11"/>
        <color theme="1"/>
        <rFont val="Verdana"/>
        <family val="2"/>
        <scheme val="major"/>
      </rPr>
      <t xml:space="preserve">Nimeäminen: </t>
    </r>
    <r>
      <rPr>
        <sz val="11"/>
        <color theme="1"/>
        <rFont val="Verdana"/>
        <family val="2"/>
        <scheme val="major"/>
      </rPr>
      <t xml:space="preserve">
ARCH=Architecture, 1,2,3 on kypsyystasot
</t>
    </r>
    <r>
      <rPr>
        <b/>
        <sz val="11"/>
        <color theme="1"/>
        <rFont val="Verdana"/>
        <family val="2"/>
        <scheme val="major"/>
      </rPr>
      <t xml:space="preserve">Tulkinta: 
</t>
    </r>
    <r>
      <rPr>
        <sz val="11"/>
        <color theme="1"/>
        <rFont val="Verdana"/>
        <family val="2"/>
        <scheme val="major"/>
      </rPr>
      <t xml:space="preserve">Jokainen pylväs esittää prosentuaalisen osuuden kyseisen osion ja kypsyystason käytäntöjen toteutumisesta. Jotta yksittäinen käytäntö tulkitaan toteutuneeksi, se pitää olla arvioitu joko enimmäkseen (3) tai täysin toteutetuksi (4). Tulkittaessa on huomioitava, että kyseessä on keskiarvo, joten pitää vielä tarkista ettei keskiarvo peitä merkittäviä puutteita osion sisällä. 
Vaikka toteutuneiden käytäntöjen prosentuaalinen osuus olisi 80-90%, voi osion sisällä olla tavoitteita, jotka laskevat osion kypsyystasoa. -&gt; osion kypsyystaso esimerkiksi raportissa R2 on silti alhaisempi kuin keskiarvo antaa olettaa. Tähän toki vaikuttaa, mitkä kaikista käytännöstä on valittu raportille välilehdellä </t>
    </r>
    <r>
      <rPr>
        <b/>
        <sz val="11"/>
        <color theme="1"/>
        <rFont val="Verdana"/>
        <family val="2"/>
        <scheme val="major"/>
      </rPr>
      <t>NIS2map</t>
    </r>
    <r>
      <rPr>
        <sz val="11"/>
        <color theme="1"/>
        <rFont val="Verdana"/>
        <family val="2"/>
        <scheme val="major"/>
      </rPr>
      <t xml:space="preserve">. 
Muokattu 2.5.2024         </t>
    </r>
  </si>
  <si>
    <t>NIST2-GV</t>
  </si>
  <si>
    <t>NIST2-ID</t>
  </si>
  <si>
    <t>NIST2-PR</t>
  </si>
  <si>
    <t>NIST2-DE</t>
  </si>
  <si>
    <t>NIST2-RS</t>
  </si>
  <si>
    <t>NIST2-RC</t>
  </si>
  <si>
    <r>
      <rPr>
        <b/>
        <sz val="11"/>
        <color theme="1"/>
        <rFont val="Verdana"/>
        <family val="2"/>
        <scheme val="major"/>
      </rPr>
      <t>Tarkoitus:</t>
    </r>
    <r>
      <rPr>
        <sz val="11"/>
        <color theme="1"/>
        <rFont val="Verdana"/>
        <family val="2"/>
        <scheme val="major"/>
      </rPr>
      <t xml:space="preserve">  Tarkoituksena lisätä vertailutietoa raporteille R1 ja R2 sekä soveltua tietojen tuomisen jokaisen osion välilehdelle sarakkeisiin O-S.
</t>
    </r>
    <r>
      <rPr>
        <b/>
        <sz val="11"/>
        <color theme="1"/>
        <rFont val="Verdana"/>
        <family val="2"/>
        <scheme val="major"/>
      </rPr>
      <t xml:space="preserve">Tulkinta: </t>
    </r>
    <r>
      <rPr>
        <sz val="11"/>
        <color theme="1"/>
        <rFont val="Verdana"/>
        <family val="2"/>
        <scheme val="major"/>
      </rPr>
      <t>Tällä hetkellä käytetään tietoja alkaen riviltä 31 ACCESS, riville 470, WORKFORCE-5f. Tiedot siirtyvät automaattisesti osioiden välilehdille sarakkeisiin O-S, josta ne voidaan tarvittaessa kopioida esimerkiksi uuden arvioinnin pohjaksi (liitä arvot, paste values) sarakkeisiin G-K. 
Tämä tapahtuu CRITICAL-välilehdellä kopioimalla  tiedot alueelta O22-S54 toiminnolla "</t>
    </r>
    <r>
      <rPr>
        <b/>
        <sz val="11"/>
        <color theme="1"/>
        <rFont val="Verdana"/>
        <family val="2"/>
        <scheme val="major"/>
      </rPr>
      <t>liitä arvot / paste values</t>
    </r>
    <r>
      <rPr>
        <sz val="11"/>
        <color theme="1"/>
        <rFont val="Verdana"/>
        <family val="2"/>
        <scheme val="major"/>
      </rPr>
      <t xml:space="preserve">" alueelle G22-K54.
</t>
    </r>
    <r>
      <rPr>
        <b/>
        <sz val="11"/>
        <color theme="1"/>
        <rFont val="Verdana"/>
        <family val="2"/>
        <scheme val="major"/>
      </rPr>
      <t xml:space="preserve"> </t>
    </r>
    <r>
      <rPr>
        <sz val="11"/>
        <color theme="1"/>
        <rFont val="Verdana"/>
        <family val="2"/>
        <scheme val="major"/>
      </rPr>
      <t xml:space="preserve">   </t>
    </r>
  </si>
  <si>
    <t>Raportointia parannettu (R8) ja ohje</t>
  </si>
  <si>
    <t>Valinta</t>
  </si>
  <si>
    <t>Kommentti</t>
  </si>
  <si>
    <t>Kommentti 2</t>
  </si>
  <si>
    <t>Tälle koosteelle voi valita käytännöt syöttämällä käytännön tunnisteavaimen sarakkeeseen D. Kooste hakee tekstit ja vastaukset automaattisesti muilta välilehdiltä.
Tälle välilehdelle voi esimerkiksi valita listattavaksi seurattavat kehityskohteet. 
Välilehden voi kopioida ja tehdä siten, vaikka erilliset raportit vastuutuksen mukaan eri rooleille. (johto, tietohallinto, jne.)</t>
  </si>
  <si>
    <t>Versio: 07.05.2024</t>
  </si>
  <si>
    <t>Organisationen har en mycket begränsad kapacitet att identifiera cybersäkerhetsrisker mot system, personal, skyddade objekt, information och kritiska tjänster. Detta leder vanligen till en ineffektiv fördelning av resurser och investeringar samt ett misslyckat skydd av sådana kritiska tjänster som organisationen eller externa parter är beroende av. Det finns hög sannolikhet för oväntade cybersäkerhetsstörningar som påverkar organisationens kärnprocesser avsevärt.</t>
  </si>
  <si>
    <t>Establishing identities</t>
  </si>
  <si>
    <t>Managing authentication</t>
  </si>
  <si>
    <t>Logical access controls and requirements</t>
  </si>
  <si>
    <t>Logical access privileges</t>
  </si>
  <si>
    <t>Physical access controls and requirements</t>
  </si>
  <si>
    <t>Physical access privileges</t>
  </si>
  <si>
    <t>Monitoring physical access</t>
  </si>
  <si>
    <t>Cybersecurity architecture strategy</t>
  </si>
  <si>
    <t>The cybersecurity architecture</t>
  </si>
  <si>
    <t>Establishing governance and sponsorship for the cybersecurity architecture</t>
  </si>
  <si>
    <t>Network protections</t>
  </si>
  <si>
    <t>Asset segmentation</t>
  </si>
  <si>
    <t>IT and OT asset security</t>
  </si>
  <si>
    <t>Asset configuration security</t>
  </si>
  <si>
    <t>Secure software development use in-house</t>
  </si>
  <si>
    <t>Secure software development use by vendors</t>
  </si>
  <si>
    <t>Secure software development use in-house, Secure software development use by vendors</t>
  </si>
  <si>
    <t>Data security</t>
  </si>
  <si>
    <t>Secure software development use in-house, Secure software development use by vendors, Data security</t>
  </si>
  <si>
    <t>IT and OT asset inventory</t>
  </si>
  <si>
    <t>Prioritization of inventoried assets</t>
  </si>
  <si>
    <t>Information asset inventory</t>
  </si>
  <si>
    <t>Categorization of inventoried assets</t>
  </si>
  <si>
    <t>Creating and maintaining configuration baselines</t>
  </si>
  <si>
    <t>Using configuration baselines</t>
  </si>
  <si>
    <t>Making changes to assets in a secure manner</t>
  </si>
  <si>
    <t>Documentation of changes to assets</t>
  </si>
  <si>
    <t>The cybersecurity program strategy</t>
  </si>
  <si>
    <t>Senior management support and sponsorship for the cybersecurity program</t>
  </si>
  <si>
    <t>The cybersecurity program</t>
  </si>
  <si>
    <t>Collaboration with internal and external stakeholders in cybersecurity program management</t>
  </si>
  <si>
    <t>Detecting and documenting cybersecurity events, Documentation of cyber events and incidents</t>
  </si>
  <si>
    <t>Detecting and documenting cybersecurity events</t>
  </si>
  <si>
    <t>Cybersecurity incident declaration criteria</t>
  </si>
  <si>
    <t>Analyzing cybersecurity events and incidents</t>
  </si>
  <si>
    <t>Analyzing cybersecurity events and incidents, Documentation of cyber events and incidents</t>
  </si>
  <si>
    <t>Cybersecurity incident response plans</t>
  </si>
  <si>
    <t>Responses to cybersecurity incidents</t>
  </si>
  <si>
    <t>Cybersecurity incident response plans, Cybersecurity incident response exercises</t>
  </si>
  <si>
    <t>Cybersecurity incident response plans, Responses to cybersecurity incidents</t>
  </si>
  <si>
    <t>Cybersecurity incident response exercises</t>
  </si>
  <si>
    <t>Continuity plans</t>
  </si>
  <si>
    <t>Data backups</t>
  </si>
  <si>
    <t>Spares for selected IT and OT assets</t>
  </si>
  <si>
    <t>Continuity plans, Data backups, Spares for selected IT and OT assets</t>
  </si>
  <si>
    <t>Continuity plans tests and exercises</t>
  </si>
  <si>
    <t>Establishing cyber risk management strategy and program</t>
  </si>
  <si>
    <t>Establishing governance and sponsorship for the cyber risk management program</t>
  </si>
  <si>
    <t>Identifying cyber risks</t>
  </si>
  <si>
    <t>Organizing and describing cyber risks</t>
  </si>
  <si>
    <t>Identifying cyber risks, Organizing and describing cyber risks</t>
  </si>
  <si>
    <t>Prioritizing cyber risks</t>
  </si>
  <si>
    <t>Prioritizing cyber risks, Mitigating the impact of cyber risks</t>
  </si>
  <si>
    <t>Mitigating the impact of cyber risks, Analyzing cyber risks</t>
  </si>
  <si>
    <t>Analyzing cyber risks</t>
  </si>
  <si>
    <t>Risk responses</t>
  </si>
  <si>
    <t>Mitigating the impact of cyber risks</t>
  </si>
  <si>
    <t>Logging and logging requirements</t>
  </si>
  <si>
    <t>Monitoring and monitoring requirements</t>
  </si>
  <si>
    <t>Indicators of anomalous activity</t>
  </si>
  <si>
    <t>Aggregating and analyzing monitoring data</t>
  </si>
  <si>
    <t>Collecting information for situational awareness</t>
  </si>
  <si>
    <t>Aggregating and analyzing monitoring data, Collecting information for situational awareness</t>
  </si>
  <si>
    <t>Identifying and prioritizing third parties and cyber risks arising from third parties</t>
  </si>
  <si>
    <t>Considering cybersecurity and cyber risks in selection of third parties</t>
  </si>
  <si>
    <t>Considering cybersecurity and cyber risks in selection of products and services</t>
  </si>
  <si>
    <t>Mitigating cyber risks arising from third parties, Cybersecurity requirements for third parties</t>
  </si>
  <si>
    <t>Mitigating cyber risks arising from third parties</t>
  </si>
  <si>
    <t>Cybersecurity requirements for third parties</t>
  </si>
  <si>
    <t>Cybersecurity vulnerability information sources</t>
  </si>
  <si>
    <t>Obtaining and sharing cybersecurity vulnerability information</t>
  </si>
  <si>
    <t>Performing cybersecurity vulnerability assessments</t>
  </si>
  <si>
    <t>Mitigating cybersecurity vulnerabilities</t>
  </si>
  <si>
    <t>Threat information sources</t>
  </si>
  <si>
    <t>Obtaining and sharing threat information</t>
  </si>
  <si>
    <t>Threat objectives and threat profiles</t>
  </si>
  <si>
    <t>Responding to threats</t>
  </si>
  <si>
    <t>Personnel vetting</t>
  </si>
  <si>
    <t>Addressing cybersecurity in personnel separation and transfer procedures</t>
  </si>
  <si>
    <t>Acceptable use and other general cybersecurity responsibilities</t>
  </si>
  <si>
    <t>Cybersecurity awareness activities</t>
  </si>
  <si>
    <t>Identifying and documenting cybersecurity responsibilities</t>
  </si>
  <si>
    <t>Assigning cybersecurity responsibilities</t>
  </si>
  <si>
    <t>Cybersecurity training</t>
  </si>
  <si>
    <t>Documentation of cyber events and incidents</t>
  </si>
  <si>
    <t>Progressions</t>
  </si>
  <si>
    <t>ARCHITECTURE-1f (cybersecurity requirements)</t>
  </si>
  <si>
    <t>PROGRAM-1b (cybersecurity program strategy)</t>
  </si>
  <si>
    <t>RISK-3b (cyber risk prioritization criteria)</t>
  </si>
  <si>
    <t>RISK-3d (risk analysis information)</t>
  </si>
  <si>
    <t>SITUATION-3d (situational awareness reporting requirements)</t>
  </si>
  <si>
    <t>SITUATION-3g (predefined states of operation)</t>
  </si>
  <si>
    <t>THREAT-2e (threat profile)</t>
  </si>
  <si>
    <t>Riippuvuus</t>
  </si>
  <si>
    <t>67, 68</t>
  </si>
  <si>
    <t>67, 68, 69</t>
  </si>
  <si>
    <t>37, 40</t>
  </si>
  <si>
    <t>37</t>
  </si>
  <si>
    <t>39, 40</t>
  </si>
  <si>
    <t>41, 43</t>
  </si>
  <si>
    <t>41, 42</t>
  </si>
  <si>
    <t>44, 45, 46</t>
  </si>
  <si>
    <t>19, 20</t>
  </si>
  <si>
    <t>21, 22</t>
  </si>
  <si>
    <t>22, 23</t>
  </si>
  <si>
    <t>35, 36</t>
  </si>
  <si>
    <t>51, 52</t>
  </si>
  <si>
    <t>Tällä raportilla on voit tarkastella tiedonvaihtoon liittyviä käytäntöjä. 
Kuvaus: 
https://c2m2.doe.gov/C2M2%20Self-Evaluation%20Guide.pdf  Appendix C:Related practices, Table 8: Information-Sharing Practices</t>
  </si>
  <si>
    <t>Kooste erikseen valituista käytännöistä: tiedonvaihdon käytännöt</t>
  </si>
  <si>
    <t>Kooste erikseen valituista käytännöistä - taso1</t>
  </si>
  <si>
    <t>Lisätietoa</t>
  </si>
  <si>
    <t>67
68</t>
  </si>
  <si>
    <t>51
52</t>
  </si>
  <si>
    <t>37
40</t>
  </si>
  <si>
    <t>39
40</t>
  </si>
  <si>
    <t>41
43</t>
  </si>
  <si>
    <t>41
42</t>
  </si>
  <si>
    <t>44
45
46</t>
  </si>
  <si>
    <t>35
36</t>
  </si>
  <si>
    <t>19
20</t>
  </si>
  <si>
    <t>21
22</t>
  </si>
  <si>
    <t>22
23</t>
  </si>
  <si>
    <t xml:space="preserve">Tälle koosteelle on valittu käytännöt syöttämällä käytännön tunnisteavaimen sarakkeeseen D. Kooste hakee tekstit ja vastaukset automaattisesti muilta välilehdiltä.
Täälle koosteelle on kerätty arvioitavia käytäntöjä, joilla on selkeitä riippuvuuksia toisista käytännöistä eli käytäntö ei voi esimerkiksi toteutua ellei toinen käytäntö ole toteutettu.
Ensimmäisenä ryhmittelyssä on käytäntö, jonka toteuttumisesta alemmat käytännöt riippuvat.
Lisäkuvaus riippuvuuksista:
https://c2m2.doe.gov/resources
https://c2m2.doe.gov/C2M2%20Self-Evaluation%20Guide.pdf  Appendix C:Related practices
</t>
  </si>
  <si>
    <t xml:space="preserve">Tälle koosteelle voi valita käytännöt syöttämällä käytännön tunnisteavaimen sarakkeeseen D. Kooste hakee tekstit ja vastaukset automaattisesti muilta välilehdiltä.
Tähän on koostettu kaikki vastaukset Kybermittarin kypsyystason 1 käytäntöihin.  
HUOM! lisätietosarake on tässä versiossa staattinen, eli se ei vaihdu, jos sarakkeen D-sisältöä / avainta muutetaan. </t>
  </si>
  <si>
    <t>Kehityspolut</t>
  </si>
  <si>
    <t xml:space="preserve">Subject of Progression </t>
  </si>
  <si>
    <t>Kehityspolut: Ohje Kehityspolkujen hyödyntäminen</t>
  </si>
  <si>
    <t>Kooste erikseen valituista käytännöistä - kehityspolut</t>
  </si>
  <si>
    <t>Tällä koosteella voit tarkastella kehityskohteita kehityspoluittain. Voit käyttää esimerkiksi ID tai Progressions saraketta tulosten suodattamiseen.
Kuvaus kehityspoluista: 
https://c2m2.doe.gov/C2M2%20Self-Evaluation%20Guide.pdf  Appendix C:Related practices, Table 7: Practice progression</t>
  </si>
  <si>
    <t>Kooste erikseen valituista käytännöistä - keskinäisriippuvuudet</t>
  </si>
  <si>
    <t>Kuvaus:</t>
  </si>
  <si>
    <t>IT- ja OT-omaisuuden rekisteri</t>
  </si>
  <si>
    <t>Kyberturvallisuuden haavoittuvuustietolähteet</t>
  </si>
  <si>
    <t>Uhkatietolähteet</t>
  </si>
  <si>
    <t>Uhkatietojen hankkiminen ja jakaminen</t>
  </si>
  <si>
    <t>Uhkatavoitteet ja uhkaprofiilit</t>
  </si>
  <si>
    <t>Uhkiin vastaaminen</t>
  </si>
  <si>
    <t>Kyberriskien priorisointi</t>
  </si>
  <si>
    <t>Kyberriskien vaikutusten lieventäminen</t>
  </si>
  <si>
    <t>Kyberriskien analysointi</t>
  </si>
  <si>
    <t>Loogiset käyttöoikeudet</t>
  </si>
  <si>
    <t>Fyysisen pääsyn valvonta ja vaatimukset</t>
  </si>
  <si>
    <t>Fyysisen pääsyn oikeudet</t>
  </si>
  <si>
    <t>Fyysisen pääsyn valvonta</t>
  </si>
  <si>
    <t>Kyberturvallisuustapahtumien havaitseminen ja dokumentointi</t>
  </si>
  <si>
    <t>Jatkuvuussuunnitelmat</t>
  </si>
  <si>
    <t>Tietojen varmuuskopiointi</t>
  </si>
  <si>
    <t>Kolmansien osapuolten tunnistaminen ja priorisointi sekä kolmansista osapuolista aiheutuvat kyberriskit</t>
  </si>
  <si>
    <t>Kyberturvallisuuden ja kyberriskien huomioiminen kolmansien osapuolten valinnassa</t>
  </si>
  <si>
    <t>Kyberturvallisuuden ja kyberriskien huomioiminen tuotteiden ja palveluiden valinnassa</t>
  </si>
  <si>
    <t>Kolmansista osapuolista aiheutuvien kyberriskien lieventäminen</t>
  </si>
  <si>
    <t>Kyberturvallisuusvaatimukset kolmansille osapuolille</t>
  </si>
  <si>
    <t>Hyväksyttävä käyttö ja muut yleiset kyberturvallisuusvastuut</t>
  </si>
  <si>
    <t>Kyberturvallisuustietoisuustoiminta</t>
  </si>
  <si>
    <t>Kyberturvallisuusvastuiden tunnistaminen ja dokumentointi</t>
  </si>
  <si>
    <t>Kyberturvallisuuskoulutus</t>
  </si>
  <si>
    <t>Kyberturvallisuusarkkitehtuuri</t>
  </si>
  <si>
    <t>Turvallinen ohjelmistokehitys käytössä talon sisällä</t>
  </si>
  <si>
    <t>Yhteistyö sisäisten ja ulkoisten sidosryhmien kanssa kyberturvallisuusohjelman hallinnassa</t>
  </si>
  <si>
    <t>Luetteloidun omaisuuden luokittelu</t>
  </si>
  <si>
    <t>Kyberturvallisuuden haavoittuvuustietojen hankkiminen ja jakaminen.</t>
  </si>
  <si>
    <t>Kyberturvallisuuden haavoittuvuusarviointien tekeminen</t>
  </si>
  <si>
    <t>Kyberriskienhallintastrategian ja -ohjelman laatiminen</t>
  </si>
  <si>
    <t>Kyberriskien organisointi ja kuvaaminen</t>
  </si>
  <si>
    <t>Identiteettien luominen</t>
  </si>
  <si>
    <t>Todentamisen hallinta</t>
  </si>
  <si>
    <t>Kirjaaminen ja kirjaamisvaatimukset</t>
  </si>
  <si>
    <t>Seuranta ja seurantavaatimukset</t>
  </si>
  <si>
    <t>Poikkeavan toiminnan indikaattorit</t>
  </si>
  <si>
    <t>Seurantatietojen yhdistäminen ja analysointi</t>
  </si>
  <si>
    <t>Tietojen kerääminen tilannetietoisuutta varten</t>
  </si>
  <si>
    <t>Kyberturvallisuuden vaaratilanteisiin reagoiminen</t>
  </si>
  <si>
    <t>Kyberturvallisuuden vaaratilanteisiin reagoimista koskevat harjoitukset</t>
  </si>
  <si>
    <t>Omaisuuserien segmentointi</t>
  </si>
  <si>
    <t>Omaisuuserien priorisointi</t>
  </si>
  <si>
    <t>Vakioitujen perusasetusten määritys ja ylläpito</t>
  </si>
  <si>
    <t>Vakioitujen perusasetusten käyttö</t>
  </si>
  <si>
    <t>Muutosten ja päivitysten tekeminen turvallisesti</t>
  </si>
  <si>
    <t>Laitteisiin, ohjelmistoihin ja tietovarantoihin tehtyjen muutosten dokumentointi</t>
  </si>
  <si>
    <t>Kyberturvallisuuden haavoittuvuuksiin puuttuminen</t>
  </si>
  <si>
    <t>Kyberriskienhallintamalli ja johdon tuki.</t>
  </si>
  <si>
    <t>Loogisten käyttöoikeuksien valvonta ja vaatimukset</t>
  </si>
  <si>
    <t>Kyberturvallisuustapahtumien ja -poikkeamien analysointi.</t>
  </si>
  <si>
    <t>Kyberturvallisuustapahtumien ja -poikkemien dokumentointi</t>
  </si>
  <si>
    <t>Kyberturvallisuuspoikkeamien ilmoittamiskriteerit</t>
  </si>
  <si>
    <t>Kyberturvallisuuden poikkemanhallintasuunnitelmat</t>
  </si>
  <si>
    <t>IT- ja OT-laitteiden varaosat</t>
  </si>
  <si>
    <t>Jatkuvuussuunnitelmien testaus ja harjoittelu</t>
  </si>
  <si>
    <t>Kyberturvallisuuden huomioon ottaminen työsuhteen päättyessä ja henkilöstösiirroissa.</t>
  </si>
  <si>
    <t>Kyberturvallisuusvastuiden osoittaminen</t>
  </si>
  <si>
    <t>Kyberturvallisuusarkkitehtuurin kehittämissuunnitelma</t>
  </si>
  <si>
    <t>Kyberturvallisuusarkkitehtuurin hallintamalli ja johdon tuki</t>
  </si>
  <si>
    <t>Verkkojen suojaus</t>
  </si>
  <si>
    <t>IT- ja OT-omaisuuden sekä tietovarantojen turvaaminen</t>
  </si>
  <si>
    <t>Henkilöstötarkastukset</t>
  </si>
  <si>
    <t>Turvalliset konfiguraatiot</t>
  </si>
  <si>
    <t>Turvallinen ohjelmistokehitys käytössä toimittajilla</t>
  </si>
  <si>
    <t>Tietojen suojaus</t>
  </si>
  <si>
    <t>Kyberturvallisuusohjelma / strategia</t>
  </si>
  <si>
    <t>Kyberturvallisuuden hallinta / ohjelma</t>
  </si>
  <si>
    <t>Ylimmän johdon tuki kyberturvallisuusohjelmalle.</t>
  </si>
  <si>
    <t>Kypsyysmalli sisältää kehityspolkuja, joiden numero on merkitty jokaisen käytännön kohdalle osiovälilehtien D-sarakkeeseen. (muut paitsi CRITICAL)   
Kehitys-välilehdellä voit suodatustoiminnolla myös tutkia eri polkuja ja vastauksia yksittäisiin käytäntöihin.
Kuvaus kehityspoluista: 
https://c2m2.doe.gov/C2M2%20Self-Evaluation%20Guide.pdf  Appendix C:Related practices, Table 7: Practice progression
Tavoitteena jatkossa sisällyttää tiedot myös koulutusmateriaaleihin. (31.10.2024)</t>
  </si>
  <si>
    <t>67
68
69</t>
  </si>
  <si>
    <t>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t>
  </si>
  <si>
    <t>Organisaatiolla on kybertapahtumien ja -poikkeamien hallintasuunnitelma, joka kattaa kaikki (organisaation tuottamat yhteiskunnalle kriittiset) palvelut.</t>
  </si>
  <si>
    <t>Kybertapahtumien ja -poikkeamien hallintaan osallistuva henkilöstö on sisäistänyt ja ymmärtää hallintasuunnitelman hyvin.</t>
  </si>
  <si>
    <t>Hallintasuunnitelma kattaa perusteellisesti sekä tunnettujen hyökkäysten, että toistaiseksi tuntemattomien hyökkäysten todennäköiset vaikutukset. Suunnitelma kattaa perusteellisesti poikkeaman koko elinkaaren, roolit ja vastuut sekä raportointivelvoitteet.</t>
  </si>
  <si>
    <t>Organisaatiolla on hyvin rajoittunut kyky havaita kyberturvallisuuspoikkeamia niiden tapahtuessa. Tyypillisesti tämä tarkoittaa, että torjuntatoimenpiteet viivästyvät merkittävästi ja tapahtuvat vasta merkittävän tietovuodon tai vahingon jälkeen. Hyökkääjän haluamat vaikutukset realisoituvat yleensä kokonaisuudessaan.</t>
  </si>
  <si>
    <t>Organisaatiolla on peruskyvykkyys kerätä tietoja, mutta kyvykkyys havaita kyberturvallisuuspoikkeamia on osittain puutteellinen tiedon laadun ja kattavuuden sekä analysointikyvyissä olevien puutteiden vuoksi. Tyypillisesti tämä tarkoittaa, että torjuntatoimenpiteet viivästyvät ja päätökset eivät perustu tapahtuman kokonaisymmärrykseen jättäen organisaation haavoittuvaksi merkittävään tietovuotoon tai vahinkoon, huolimatta toteutetuista toimenpiteistä.</t>
  </si>
  <si>
    <t>Organisaatiolla on erinomainen kyvykkyys tunnistaa ja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kyberturvallisuuspoikkeamia.</t>
  </si>
  <si>
    <t>Organisaatiolla on peruskyvykkyys suojella sen kriittisiä palveluita kyberturvallisuusuhilta ja -poikkeamilta, mutta sen kattavuus ei ole systemaattinen, sisältäen useita heikkoja osa-alueita. Tyypillisesti tämä tarkoittaa, että suojaustoimenpiteitä ei välttämättä ole kohdistettu ja skaalattu palveluiden ja tiedon kriittisyyden perusteella. Tämä johtaa toisaalta resurssien ja investointien puutteelliseen kohdistamaan sekä toisaalta puutteisiin kriittisten palveluiden suojaamisessa.</t>
  </si>
  <si>
    <t>Organisaatiolla on hyvä kyvykkyys suojata sen kriittisiä palveluita kyberturvallisuusuhilta ja -poikkeamilta, mutta joitain heikompia osa-alueita on. Tyypillisesti tämä tarkoittaa harmaita alueita tai puutteita suojauksessa, vaikka kaikki kriittiset palvelut ja tiedot ovatkin suojattuna. Tämä voi johtaa tarpeettoman suuriin kustannuksiin ja poikkeamien määrään.</t>
  </si>
  <si>
    <t>Organisaatiolla on erinomainen kyvykkyys suojella sen kriittisiä palveluita kyberturvallisuusuhilta ja -poikkeamilta kaikilla sen merkittävillä liiketoiminta-alueilla. Tyypillisesti tämä tarkoittaa, että organisaatiossa tapahtuu vähemmän poikkeamia ja niiden sisäiset ja ulkoiset vaikutukset ovat pienempiä, joka johtaa pienempiin kustannuksiin ja mainehaittoihin.</t>
  </si>
  <si>
    <t>Organisaatiolla on hyvin rajoittunut kyky käynnistää ja toteuttaa tarvittavat palautumistoimenpiteet kyberhyökkäyksestä toipumiseen. Tyypillisesti tämä tarkoittaa, että toipuminen kestää pitkään ja sen seurauksena mainehaitta, kustannukset ja poikkeaman vaikutukset voivat kohota merkittävästi.</t>
  </si>
  <si>
    <t>Organisaatiolla on peruskyvykkyys käynnistää ja toteuttaa tarvittavat palautumistoimenpiteet kyberhyökkäyksestä toipumiseen. Tyypillisesti tämä tarkoittaa, että palautuminen ei välttämättä kata kaikkia liiketoiminta-alueita, palautumistoimenpiteitä ei toteuteta optimaalisessa järjestyksessä, tai palautumisnopeus ei täytä liiketoiminnan vaatimuksia. Tämä  voi johtaa mainehaitan, kustannusten tai vaikutusten kohoamiseen, jotka olisi muuten voitu estää.</t>
  </si>
  <si>
    <t>Organisaatiolla on erinomainen kyvykkyys käynnistää ja toteuttaa tarvittavat palautumistoimenpiteet kyberhyökkäyksestä toipumiseen. Tyypillisesti tämä tarkoittaa, että palautumistoimenpiteet saadaan tehtyä ennustettavassa ajassa ja optimaalisessa järjestyksessä. Tämä mahdollistaa jossain tapauksissa poikkeaman aiheuttamien mainehaittojen, kustannusten ja muiden vaikutusten pienentämisen.</t>
  </si>
  <si>
    <t>Organisaatiolla on hyvä kyvykkyys käynnistää ja toteuttaa tarvittavat palautumistoimenpiteet kyberhyökkäyksestä toipumiseen. Tyypillisesti tämä tarkoittaa, että organisaation on mahdollista pitää syntyvä mainehaitta, kustannukset ja aiheuttuneet vaikutukset hyväksytyllä tasolla, suurimmassa osassa tapauksia.</t>
  </si>
  <si>
    <t>Tapahtumien ja poikkeamien hallinta, toiminnan jatkuvuus (RESPONSE)</t>
  </si>
  <si>
    <t>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t>
  </si>
  <si>
    <t>Tapahtumien tietoja verrataan keskenään, jotta niistä tunnistettaisiin mahdollisia säännönmukaisuuksia, trendejä tai muita yhteisiä piirteitä, joilla voitaisiin tukea kyberpoikkeamien analysointityötä.</t>
  </si>
  <si>
    <t>Tapahtumien analysointi ja poikkeamatilanteiden määrittäminen</t>
  </si>
  <si>
    <t>Kyberpoikkeamien määrittämisestä on laadittu kriteeristö. Tasolla 1 tämän ei tarvitse olla systemaattista ja säännöllistä.</t>
  </si>
  <si>
    <t>Kybertapahtumat analysoidaan siten, että se tukee mahdollisten kyberpoikkeamien määrittämistä. Tasolla 1 tämän ei tarvitse olla systemaattista ja säännöllistä.</t>
  </si>
  <si>
    <t>Kybertapahtumat määritetään kyberpoikkeamiksi laaditun kriteeristön mukaisesti.</t>
  </si>
  <si>
    <t>Kyberpoikkeamien määrittämisestä on laadittu virallinen kriteeristö, joka perustuu siihen, miten poikkeamat voivat vaikuttaa toimintoon.</t>
  </si>
  <si>
    <t>Kyberpoikkeamien määrittämisen kriteeristö päivitetään aika ajoin ja määriteltyjen tilanteiden kuten organisaatiomuutosten, harjoitustoiminnasta saatujen kokemusten tai uusien havaittujen uhkien perusteella.</t>
  </si>
  <si>
    <t>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t>
  </si>
  <si>
    <t>Kyberpoikkeamien määrittämisen kriteeristö on linjassa kyberriskien priorisoinnin kriteereiden kanssa [kts. RISK-3b].</t>
  </si>
  <si>
    <t>Kyberpoikkeamiin reagoimista varten on tunnistettu soveltuvat työntekijät ja heille on annettu roolit (ainakin tapauskohtaisesti). Tasolla 1 tämän ei tarvitse olla systemaattista ja säännöllistä.</t>
  </si>
  <si>
    <t>Kyberpoikkeamiin reagoidaan siten, että toiminnalla (voidaan toteuttaa tapauskohtaisesti) rajoitetaan toimintoon kohdistuvaa vaikutusta ja palautetaan toiminta normaaliksi. Tasolla 1 tämän ei tarvitse olla systemaattista ja säännöllistä.</t>
  </si>
  <si>
    <t>Kyberpoikkeamista tuotetaan raportointia (esimerkiksi sisäisesti, CERT-FI tai soveltuville ISAC-ryhmille). Tasolla 1 tämän ei tarvitse olla systemaattista ja säännöllistä.</t>
  </si>
  <si>
    <t>Kyberpoikkeamiin reagoidaan määriteltyjen suunnitelmien ja menettelytapojen mukaisesti.</t>
  </si>
  <si>
    <t>Kyberpoikkeamien hallintasuunnitelma sisältää viestintäsuunnitelman, joka kattaa sekä sisäiset että ulkoiset sidosryhmät</t>
  </si>
  <si>
    <t>Kyberpoikkeamiin reagoinnin suunnitelmia harjoitellaan määräajoin ja määriteltyjen tilanteiden kuten järjestelmämuutosten tai ulkoisten tapahtumien yhteydessä.</t>
  </si>
  <si>
    <t>Kyberpoikkeamien juurisyyt analysoidaan ja korjaavia toimenpiteitä toteutetaan, mukaan lukien toimintasuunnitelmien päivittäminen.</t>
  </si>
  <si>
    <t>Kyberpoikkeamiin reagointi koordinoidaan soveltuvin osin toimittajien, viranomaisten ja muiden ulkopuolisten tahojen kanssa. Tähän kuuluu tukitoimet todistusaineiston keräämiselle ja säilyttämiselle.</t>
  </si>
  <si>
    <t>Kyberpoikkeamien käsittelyyn ja reagointiin osallistuvat työntekijät ottavat osaa yhteisiin harjoituksiin muiden organisaatioiden kanssa (esim. työpöytäharjoitukset, simulaatiot).</t>
  </si>
  <si>
    <t>Kyberpoikkeamiin reagoinnissa noudatetaan ennalta määriteltyjä toimintatiloja [kts. SITUATION-3g].</t>
  </si>
  <si>
    <t>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t>
  </si>
  <si>
    <t>Organisaatio on kehittänyt toiminnan jatkuvuutta koskevat suunnitelmat, joiden avulla toiminnon toiminta voidaan säilyttää ja palauttaa, mikäli toimintaan kohdistuu kybertapahtuma tai -poikkeama. Tasolla 1 tämän ei tarvitse olla systemaattista ja säännöllistä.</t>
  </si>
  <si>
    <t>Jatkuvuussuunnitelmat sisältävät arviot mahdollisten kyberpoikkeamien vaikutuksista.</t>
  </si>
  <si>
    <t>Jatkuvuussuunnitelman käyttöönottamisen kriteerit kyberpoikkeamatilanteissa on määritetty ja viestitty poikkeamien käsittelystä ja valmiussuunnitelmista vastuussa oleville työntekijöille.</t>
  </si>
  <si>
    <t>Kyberturvallisuusvaatimukset (esimerkiksi haavoittuvuustiedotus, poikkeamatapausten SLA vaatimukset) ovat osa toimittajien ja muiden kumppaniverkoston toimijoiden kanssa laadittavia sopimuksia.</t>
  </si>
  <si>
    <t>Kriittisten palveluiden kyberpoikkeamien vaikutusten minimointi</t>
  </si>
  <si>
    <t>Organisaatiolla on hyvä kyvykkyys kerätä ja analysoida tietoja kyberpoikkeamien tunnistamiseksi ajoissa ja riittävän tilannekuvan ylläpitämiseksi. Tyypillisesti tämä tarkoittaa, että on olemassa hyvä todennäköisyys torjuntatoimenpiteiden aloittamiselle poikkeaman ollessa käynnissä ja, että torjuntatoimenpiteet ovat oikein mitoitettuja. Tämän avulla organisaation on mahdollista rajoittaa haittoja vaikka niitä ei voitaisi kokonaan estää.</t>
  </si>
  <si>
    <t>Organisaatiolla on hyvin rajoittunut kyky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kyberpoikkeamaan, joka vaikuttaa merkittävästi organisaation ydinprosesseihin.</t>
  </si>
  <si>
    <t>Organization has a very limited capability to manage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 security incident taking place that seriously impacts the core processes of the organization.</t>
  </si>
  <si>
    <t xml:space="preserve">Organization has a basic capability to collect data, but the ability to detect cyber security incidents is hampered by the data quality and coverage and also by the analysis capablity. Typically this means that response is delayed and the actions are not based on full understanding of the situation, leaving the organization exposed to major breaches and damage despite of the initiated response. </t>
  </si>
  <si>
    <t>Organisaatiolla on erinomainen kyvykkyys hallita kyberturvallisuusriskejä järjestelmiin, henkilöstöön, suojattaviin kohteisiin, tietoihin ja kriittisiin palveluihin liittyen. Tyypillisesti tämä tarkoittaa, että tehtävät toimenpiteet ja resurssit ovat optimaalisesti kohdistettu kriittisyyden ja riskien perusteella. On epätodennäköistä, että organisaatio kohtaisi aikaisemmin tunnistamattomia kyberturvallisuuspoikkeamia.</t>
  </si>
  <si>
    <t>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kyberturvallisuuspoikkeamaan, joka vaikuttaa merkittävästi organisaation ydinprosesseihin.</t>
  </si>
  <si>
    <t>Organisaatiolla on hyvin rajoittunut kyky suojata sen kriittisiä palveluita kyberturvallisuusuhilta ja -poikkeamilta. Tyypillisesti tämä tarkoittaa, että organisaatio kohtaa suuria määriä poikkeamia ja/tai niiden vaikutukset ovat merkittävästi suurempia kuin on tarpeen, johtavat tarpeettoman suuriin mainevaikutuksiin, kustannuksiin ja sisäisiin/ulkoisiin vaikutuksiin. Tämä korostuu entisestään jos tunnistuskyvykkyys on alhainen.</t>
  </si>
  <si>
    <t>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t>
  </si>
  <si>
    <t>Organisaatiolla on erinomainen kyvykkyys kerätä, korreloida ja analysoida olennaisia tietoja. Tyypillisesti tämä tarkoittaa, että kyberturvallisuuspoikkeamat havainnoidaan ajoissa, mikä mahdollistaa nopean reagoinnin. Tämän seurauksena organisaatiolla on hyvät mahdollisuudet rajoittaa tai jopa estää vahingot samanaikaisesti kuin hyökkäys tapahtuu.</t>
  </si>
  <si>
    <t>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t>
  </si>
  <si>
    <t>Kybertapahtumista ja -poikkeamista pidetään rekisteriä / kantaa, johon tapahtumat ja poikkeamat kirjataan ja jossa niitä seurataan päättymiseen asti.</t>
  </si>
  <si>
    <t>Tapahtumiin ja poikkeamiin reagoiminen</t>
  </si>
  <si>
    <t>Kyberpoikkeamista saadut kokemukset käsitellään ja toimista otetaan opiksi (lessons learned). Korjaavia toimenpiteitä toteutetaan, mukaan lukien toimintasuunnitelmien päivittäminen.</t>
  </si>
  <si>
    <t xml:space="preserve">Syftet med kontinuitetshantering är att säkerställa att den viktiga verksamheten kan fortsätta i händelse av en störning, t.ex. en allvarlig cybersäkerhetsincident eller olycka.  För att kontinuitetsplanerna ska täcka sannolika cyberstörningar måste man ta hänsyn till identifierade risker och cyberhot mot organisationen. Testningen av kontinuitetsplanerna bör omfatta scenarier för cyberincidenter för att säkerställa att planerna fungerar på ett lämpligt sätt i en verklig situation.
</t>
  </si>
  <si>
    <t>Kyberpoikkeamiin reagoimisen varalle on luotu suunnitelma, jota pidetään yllä ja joka kattaa koko poikkeamanhallinnan elinkaaren.</t>
  </si>
  <si>
    <t>Kyberpoikkeamien tietoja verrataan keskenään, jotta niistä tunnistettaisiin mahdollisia säännönmukaisuuksia, trendejä tai muita poikkeamille yhteisiä piirteitä.</t>
  </si>
  <si>
    <t>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t>
  </si>
  <si>
    <t>Organization has a very limited capability to detect cybersecurity incidents as they happen. Typically this means that response activities are delayed significantly and happen after major breach and damage an attacker wants to cause will realize in full.</t>
  </si>
  <si>
    <t>Organization has a good capability to collect and analyse the data needed to detect a cybersecurity incident in a timely fashion and to maintain a reasonable level of situational awareness. This typically means that there is a good possibility to initiate the response while the incident is still ongoing, and that the actions are scaled correctly. This can enable the organization to limit the damages although not avoid them completely.</t>
  </si>
  <si>
    <t>Organization has an excellent capability to collect, correlate and analyze relevant data. Typically this means that  cybersecurity incidents are detected early, which makes it possible to initiate response quickly. As a result, the organization has good possibilities to limit or even prevent the damage as the attack is happening.</t>
  </si>
  <si>
    <t>Organization has an excellent capability to manage cyber security risks to systems, people, assets, data and critical services. This typically means that the actions and resources are optimally targeted based on the criticality and risks. It is unlikely that the organization will be faced with previously unidentified cybersecurity incidents.</t>
  </si>
  <si>
    <t>Organization has a very limited capability to identify cyber security risks to systems, people, assets, data and critical services. This typically leads to ineffectual resource and cost allocation and to failing to protect the critical services that the organization or external parties are dependent on. There is a high possibility of an unexpected cybersecurity incident taking place that seriously impacts the core processes of the organization.</t>
  </si>
  <si>
    <t>Organization has an excellent capability to identify and manage cyber security risks to systems, people, assets, data and critical services. This typically means that the actions and resources are optimally targeted based on the criticality and risks. It is unlikely that the organization will be faced with previously unidentified cybersecurity incidents.</t>
  </si>
  <si>
    <t>Organization has a very limited capability to initiate and execute recovery from the damage caused by a cybersecurity incident. This typically means that the recovery will take unnecessarily long and therefore may significantly increase the brand damage, cost and impact of the incident.</t>
  </si>
  <si>
    <t>Organization has a basic capability to initiate and execute recovery from the damage caused by a cybersecurity incident. This typically means that recovery may not cover all aspects of the business,  may not be executed in the optimal order, or the recovery speed may not fulfill the business needs, leading to brand damage, costs and impact that would otherwise be possible to avoid.</t>
  </si>
  <si>
    <t>Organization has a good capability to initiate a timely and coordinated recovery from the damage caused by a cybersecurity incident. This typically means that the recovery is able to keep the brand damage, costs and impact within acceptable level, in most cases.</t>
  </si>
  <si>
    <t>Organization has an excellent capability to initiate and execute recovery from the damage caused by a cybersecurity incident. This typically means that the recovery can be done in a predictable time and in an optimal order, making it possible in some cases to significantly reduce the brand damage, cost and impact of the incident.</t>
  </si>
  <si>
    <t>Organization has a very limited capability to initiate a timely and coordinated response to a cybersecurity incident. Typically this means that even if detection has been done early, it is still likely that the breach and damage cannot be prevented or limited.</t>
  </si>
  <si>
    <t>Organization has a basic capability to initiate a timely response to a cybersecurity incident, but the process may not be well coordinated and rehearsed. Typically this means that even if the detection has been done early, it is still likely that the response is not able to contain the breach and damage.</t>
  </si>
  <si>
    <t>Organization has a good capability to initiate a timely and coordinated response to a cybersecurity incident. Typically this means that if the detection has been done early, it is possible that the breach and damage can be contained at least to some extent.</t>
  </si>
  <si>
    <t xml:space="preserve">Organization has an excellent capability to initiate a timely and coordinated response to a cybersecurity incident. This typically means that if the detection is done early, it is likely that the breach and damage can be contained and in some cases even prevented. </t>
  </si>
  <si>
    <t>Continuity plans address the most critical business functions of the organization to ensure they continue during different types of emergencies. Therefore, to help ensure that continuity plans cover all the actions that need to be taken when certain types of cybersecurity incidents occur, identify types of incidents that might realistically happen to your organization and cause significant disruption. Sources of information may include threat profile information, past incidents, current attack trends, vulnerability information, and cybersecurity alerts. Analysis techniques such as research, brainstorming, subject matter expert interview, and threat modeling may then be applied to identify the likely impacts of those incidents. Impact descriptions should name specific assets that would be affected by each type of incident. Develop as many continuity plans as needed to describe the actions that would need to be taken to deal with potential impacts and sustain operations during the disruption.
Related Practices
· Input From: Implementing RISK-3c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</si>
  <si>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When developing continuity plans, the organization should review the function’s risk categories and threat profile to help ensure that continuity plans are developed for all potential types of cybersecurity incidents. To align continuity planning with the threat profile, organizations should review the targeted assets, objectives, and attack methods that may be employed by threat actors and adjust continuity scenarios to address potential impacts from cybersecurity threats. For example, the threat profile might describe a feasible scenario in which manufacturing control systems are compromised and destructive malware is deployed that causes physical damage to specialized manufacturing equipment. A continuity plan would be developed that contained all the actions necessary to recover the control systems, initiate repair or replacement of the manufacturing equipment affected, and sustain manufacturing operations as much as possible during the disruption.
Related Practices
· Dependency: Implementing this practice depends upon prior implementation of THREAT-2e.
· Input From: Implementing RISK-2a provides input that may be useful for implementing this practice.
· Progression: This practice is part of a practice progression. Practice progressions are groups of related practices that represent increasingly complete or more advanced implementations of an activity. The practices in this progression include: RESPONSE-4a, RESPONSE-4d, RESPONSE-4e, RESPONSE-4f, RESPONSE-4g, RESPONSE-4m, RESPONSE-4p.</t>
  </si>
  <si>
    <t>The cybersecurity qualifications for suppliers and other third parties might include, for example, maintaining a specified level of cybersecurity control implementation, previous cybersecurity incidents involving the third party, background checks for personnel who have access to critical assets, and requirements for reporting breaches and other cybersecurity incidents.
Related Practices
· Progression: This practice is part of a practice progression. Practice progressions are groups of related practices that represent increasingly complete or more advanced implementations of an activity. The practices in this progression include: THIRD-PARTIES-2a, THIRD-PARTIES-2d.</t>
  </si>
  <si>
    <t>Välilehti</t>
  </si>
  <si>
    <t>Kyberriskien tunnistaminen, Kyberriskien organisointi ja kuvaaminen</t>
  </si>
  <si>
    <t>Kyberriskien priorisointi, Kyberriskien vaikutusten lieventäminen</t>
  </si>
  <si>
    <t>Kyberriskien vaikutusten lieventäminen, Kyberriskien analysointi</t>
  </si>
  <si>
    <t>Seurantatietojen yhdistäminen ja analysointi, Tietojen kerääminen tilannetietoisuutta varten</t>
  </si>
  <si>
    <t>Kyberturvallisuustapahtumien havaitseminen ja dokumentointi, Kyberturvallisuustapahtumien ja -poikkemien dokumentointi</t>
  </si>
  <si>
    <t>Kyberturvallisuustapahtumien ja -poikkeamien analysointi., Kyberturvallisuustapahtumien ja -poikkemien dokumentointi</t>
  </si>
  <si>
    <t>Kyberturvallisuuden poikkemanhallintasuunnitelmat, Kyberturvallisuuden vaaratilanteisiin reagoiminen</t>
  </si>
  <si>
    <t>Kyberturvallisuuden poikkemanhallintasuunnitelmat, Kyberturvallisuuden vaaratilanteisiin reagoimista koskevat harjoitukset</t>
  </si>
  <si>
    <t>Kolmansista osapuolista aiheutuvien kyberriskien lieventäminen, Kyberturvallisuusvaatimukset kolmansille osapuolille</t>
  </si>
  <si>
    <t>Turvallinen ohjelmistokehitys käytössä talon sisällä, Turvallinen ohjelmistokehitys käytössä toimittajilla</t>
  </si>
  <si>
    <t>Jatkuvuussuunnitelmat,  Tietojen varmuuskopiointi, IT- ja OT-laitteiden varaosat</t>
  </si>
  <si>
    <t>Turvallinen ohjelmistokehitys käytössä talon sisällä, Turvallinen ohjelmistokehitys käytössä toimittajilla, Tietojen suojaus</t>
  </si>
  <si>
    <r>
      <rPr>
        <b/>
        <sz val="11"/>
        <color theme="1"/>
        <rFont val="Verdana"/>
        <family val="2"/>
        <scheme val="major"/>
      </rPr>
      <t>Tarkoitus:</t>
    </r>
    <r>
      <rPr>
        <sz val="11"/>
        <color theme="1"/>
        <rFont val="Verdana"/>
        <family val="2"/>
        <scheme val="major"/>
      </rPr>
      <t xml:space="preserve"> Käytäntöjen valinta </t>
    </r>
    <r>
      <rPr>
        <b/>
        <sz val="11"/>
        <color theme="1"/>
        <rFont val="Verdana"/>
        <family val="2"/>
        <scheme val="major"/>
      </rPr>
      <t>NIS2map</t>
    </r>
    <r>
      <rPr>
        <sz val="11"/>
        <color theme="1"/>
        <rFont val="Verdana"/>
        <family val="2"/>
        <scheme val="major"/>
      </rPr>
      <t xml:space="preserve"> ja </t>
    </r>
    <r>
      <rPr>
        <b/>
        <sz val="11"/>
        <color theme="1"/>
        <rFont val="Verdana"/>
        <family val="2"/>
        <scheme val="major"/>
      </rPr>
      <t>R8</t>
    </r>
    <r>
      <rPr>
        <sz val="11"/>
        <color theme="1"/>
        <rFont val="Verdana"/>
        <family val="2"/>
        <scheme val="major"/>
      </rPr>
      <t xml:space="preserve"> raportteihin. 
</t>
    </r>
    <r>
      <rPr>
        <b/>
        <sz val="11"/>
        <color theme="1"/>
        <rFont val="Verdana"/>
        <family val="2"/>
        <scheme val="major"/>
      </rPr>
      <t xml:space="preserve">Ohje: </t>
    </r>
    <r>
      <rPr>
        <sz val="11"/>
        <color theme="1"/>
        <rFont val="Verdana"/>
        <family val="2"/>
        <scheme val="major"/>
      </rPr>
      <t xml:space="preserve">Valitse sisällytettävät käytännöt F-sarakkeeseen (valinta). Ei tyhjät solut lasketaan. Tähän voi tulla mallitäyttöjä tai ohjeistusta myöhemmin kun laki tulee voimaan.
</t>
    </r>
    <r>
      <rPr>
        <b/>
        <sz val="11"/>
        <color theme="1"/>
        <rFont val="Verdana"/>
        <family val="2"/>
        <scheme val="major"/>
      </rPr>
      <t>Käyttötapaus:</t>
    </r>
    <r>
      <rPr>
        <sz val="11"/>
        <color theme="1"/>
        <rFont val="Verdana"/>
        <family val="2"/>
        <scheme val="major"/>
      </rPr>
      <t xml:space="preserve">
Taulukon toiminta-ajatus perustuu siihen, että organisaatio voi riskiperusteisesti valita laskentaan sisällytettävät käytännöt välilehdellä </t>
    </r>
    <r>
      <rPr>
        <b/>
        <sz val="11"/>
        <color theme="1"/>
        <rFont val="Verdana"/>
        <family val="2"/>
        <scheme val="major"/>
      </rPr>
      <t>NIS2_valinta</t>
    </r>
    <r>
      <rPr>
        <sz val="11"/>
        <color theme="1"/>
        <rFont val="Verdana"/>
        <family val="2"/>
        <scheme val="major"/>
      </rPr>
      <t xml:space="preserve">. Nämä, </t>
    </r>
    <r>
      <rPr>
        <b/>
        <sz val="11"/>
        <color theme="1"/>
        <rFont val="Verdana"/>
        <family val="2"/>
        <scheme val="major"/>
      </rPr>
      <t>F-sarakkeess</t>
    </r>
    <r>
      <rPr>
        <sz val="11"/>
        <color theme="1"/>
        <rFont val="Verdana"/>
        <family val="2"/>
        <scheme val="major"/>
      </rPr>
      <t xml:space="preserve">a valitut käytännöt näkyvät </t>
    </r>
    <r>
      <rPr>
        <b/>
        <sz val="11"/>
        <color theme="1"/>
        <rFont val="Verdana"/>
        <family val="2"/>
        <scheme val="major"/>
      </rPr>
      <t>NIS2map</t>
    </r>
    <r>
      <rPr>
        <sz val="11"/>
        <color theme="1"/>
        <rFont val="Verdana"/>
        <family val="2"/>
        <scheme val="major"/>
      </rPr>
      <t xml:space="preserve">-välilehdellä sarakkeessa C ja lasketaan tällä välilehdellä sekä esitetään raportilla </t>
    </r>
    <r>
      <rPr>
        <b/>
        <sz val="11"/>
        <color theme="1"/>
        <rFont val="Verdana"/>
        <family val="2"/>
        <scheme val="major"/>
      </rPr>
      <t>R8.</t>
    </r>
    <r>
      <rPr>
        <sz val="11"/>
        <color theme="1"/>
        <rFont val="Verdana"/>
        <family val="2"/>
        <scheme val="major"/>
      </rPr>
      <t xml:space="preserve"> Sarakkeessa A käytäntöjen järjestys on sama kuin import ja export välilehdillä.
</t>
    </r>
    <r>
      <rPr>
        <b/>
        <sz val="11"/>
        <color theme="1"/>
        <rFont val="Verdana"/>
        <family val="2"/>
        <scheme val="major"/>
      </rPr>
      <t>R8</t>
    </r>
    <r>
      <rPr>
        <sz val="11"/>
        <color theme="1"/>
        <rFont val="Verdana"/>
        <family val="2"/>
        <scheme val="major"/>
      </rPr>
      <t xml:space="preserve"> voi esimerkiksi kuvata organisaation tilannetta verrattuna tavoitetilaan. 
Tarkoitus on luoda tällä tavalla myös erilaisia profiileja, esim NIS2-suositusluonnokseen liittyen.
</t>
    </r>
    <r>
      <rPr>
        <b/>
        <sz val="11"/>
        <color theme="1"/>
        <rFont val="Verdana"/>
        <family val="2"/>
        <scheme val="major"/>
      </rPr>
      <t xml:space="preserve"> </t>
    </r>
    <r>
      <rPr>
        <sz val="11"/>
        <color theme="1"/>
        <rFont val="Verdana"/>
        <family val="2"/>
        <scheme val="major"/>
      </rPr>
      <t xml:space="preserve">   
Käytäntö tulee laskentaan mukaan, kun käytännön kohdalla F-sarake (F88 - F470) ei ole tyhjä. </t>
    </r>
  </si>
  <si>
    <t>NIS2 valinta toistaiseksi tyhjä. Mallitäyttöjä ja ohjeita tulossa erikseen.</t>
  </si>
  <si>
    <t>Kehitystarpeena: yllämainitut sekä paremmat raportit kuin R8</t>
  </si>
  <si>
    <t>NIST CTF 1.1 vs C2M2 V2.1</t>
  </si>
  <si>
    <r>
      <rPr>
        <b/>
        <sz val="11"/>
        <color theme="1"/>
        <rFont val="Verdana"/>
        <family val="2"/>
        <scheme val="major"/>
      </rPr>
      <t>Tarkoitus:</t>
    </r>
    <r>
      <rPr>
        <sz val="11"/>
        <color theme="1"/>
        <rFont val="Verdana"/>
        <family val="2"/>
        <scheme val="major"/>
      </rPr>
      <t xml:space="preserve"> Taulukko esittää yhteenvedon NIST CSF 2.0:n alakategorioihin mäpättyjen käytäntöjen toteutumisesta sen mukaan, mille kypsyystasolle käytäntö on sijoitettu. Mäppäys on tehty sarakkeen D mukaisesti. Käytännöt sarakkeessa A on osin listattu moneen kertaan riippuen kuinka monesti ne on mäpätty NIST CSF alakategorioihin. Sarakkeet E ja F esittävät referenssin NIST CSF V1.1:een, josta erillinen mäppäys välilehdellä </t>
    </r>
    <r>
      <rPr>
        <b/>
        <sz val="11"/>
        <color theme="1"/>
        <rFont val="Verdana"/>
        <family val="2"/>
        <scheme val="major"/>
      </rPr>
      <t>NISTmap</t>
    </r>
    <r>
      <rPr>
        <sz val="11"/>
        <color theme="1"/>
        <rFont val="Verdana"/>
        <family val="2"/>
        <scheme val="major"/>
      </rPr>
      <t xml:space="preserve">
Raportti on välilehdellä R1_V20
</t>
    </r>
    <r>
      <rPr>
        <b/>
        <sz val="11"/>
        <color theme="1"/>
        <rFont val="Verdana"/>
        <family val="2"/>
        <scheme val="major"/>
      </rPr>
      <t>Tulkinta:</t>
    </r>
    <r>
      <rPr>
        <sz val="11"/>
        <color theme="1"/>
        <rFont val="Verdana"/>
        <family val="2"/>
        <scheme val="major"/>
      </rPr>
      <t xml:space="preserve"> Jokainen taulukon tivi esittää tulokset kyseisen alakategorian (esim. GV.OC-01) ja kypsyystason käytäntöjen toteutumisesta. Jotta yksittäinen käytäntö tulkitaan toteutuneeksi, se pitää olla arvioitu joko </t>
    </r>
    <r>
      <rPr>
        <i/>
        <sz val="11"/>
        <color theme="1"/>
        <rFont val="Verdana"/>
        <family val="2"/>
        <scheme val="major"/>
      </rPr>
      <t>enimmäkseen (3)</t>
    </r>
    <r>
      <rPr>
        <sz val="11"/>
        <color theme="1"/>
        <rFont val="Verdana"/>
        <family val="2"/>
        <scheme val="major"/>
      </rPr>
      <t xml:space="preserve"> tai</t>
    </r>
    <r>
      <rPr>
        <i/>
        <sz val="11"/>
        <color theme="1"/>
        <rFont val="Verdana"/>
        <family val="2"/>
        <scheme val="major"/>
      </rPr>
      <t xml:space="preserve"> täysin toteutetuksi (4)</t>
    </r>
    <r>
      <rPr>
        <sz val="11"/>
        <color theme="1"/>
        <rFont val="Verdana"/>
        <family val="2"/>
        <scheme val="major"/>
      </rPr>
      <t>. 
Päivitetty 6.11.
Päivitetty alakategorioiden osalta. Tehty käsin, koska virallista ristiinviittausta C2M2 V2.1 - NIST CTF 2.0 ei ole ollut saatavilla. Kohtuu hyvä tarkkuus, mutta sisältää varmasti vielä parannettavaa.</t>
    </r>
  </si>
  <si>
    <t>Kybermittari v2.1</t>
  </si>
  <si>
    <t>Kuvaus: Raportille on tuotu kehityspoluille: Kyberriskien tunnistaminen, Kyberriskien priorisointi ja Riskeihin reagointi kuuluvat käytännöt kopioimalla avain sarakkeeseen D ja kopioimalla lisätieto sarakkeeseen G</t>
  </si>
  <si>
    <r>
      <rPr>
        <b/>
        <sz val="11"/>
        <color theme="1"/>
        <rFont val="Verdana"/>
        <family val="2"/>
        <scheme val="minor"/>
      </rPr>
      <t xml:space="preserve">Vinkit
</t>
    </r>
    <r>
      <rPr>
        <sz val="11"/>
        <color theme="1"/>
        <rFont val="Verdana"/>
        <family val="2"/>
        <scheme val="minor"/>
      </rPr>
      <t xml:space="preserve">Taulukon toiminta-ajatus perustuu siihen, että toimija voi riskiperusteisesti valita toteutettavat käytännöt välilehdellä </t>
    </r>
    <r>
      <rPr>
        <b/>
        <sz val="11"/>
        <color theme="1"/>
        <rFont val="Verdana"/>
        <family val="2"/>
        <scheme val="minor"/>
      </rPr>
      <t>NIS2_valinta</t>
    </r>
    <r>
      <rPr>
        <sz val="11"/>
        <color theme="1"/>
        <rFont val="Verdana"/>
        <family val="2"/>
        <scheme val="minor"/>
      </rPr>
      <t>. Nämä, valitut käytännöt näkyvät sarakkeessa C ja lasketaan tällä välilehdellä sekä esitetään raportilla R8. Sarakkeessa A käytäntöjen järjestys on sama kuin import ja export välilehdillä.
vaihdettu CONCAT() - CONCATENATE()</t>
    </r>
    <r>
      <rPr>
        <b/>
        <sz val="11"/>
        <color theme="1"/>
        <rFont val="Verdana"/>
        <family val="2"/>
        <scheme val="minor"/>
      </rPr>
      <t xml:space="preserve">
Päivitetty: 19.12.2024</t>
    </r>
  </si>
  <si>
    <t xml:space="preserve">Pohjana on käytetty kyberhygieniakäytäntöjä ja suositusluonnosta. Ristiinviittaus ei ole täydellinen ja organisaatiolle oikeat käytännöt tulee valita riskiperustaisesti. https://www.kyberturvallisuuskeskus.fi/fi/ajankohtaista/mita-nis2-direktiivissa-esitetyt-kyberhygieniakaytannot-ovat
Vinkki: taulukkoa voi suodattaa esimerkiksi valitsemalla kaikki viittaukset suosituksen otsikkoon 11.6 "lisätieto"-sarakkeesta. 
HUOM! lisätietosarake on tässä versiossa staattinen, eli se ei vaihdu, jos sarakkeen D-sisältöä / avainta muutetaan. </t>
  </si>
  <si>
    <t>Kooste erikseen valituista käytännöistä - perustason kyberturvallisuuskäytännöt - kyberhygienia</t>
  </si>
  <si>
    <t>11.6</t>
  </si>
  <si>
    <t>11.7</t>
  </si>
  <si>
    <t>11.3, 11.6, 11.7</t>
  </si>
  <si>
    <t>11.13</t>
  </si>
  <si>
    <t>11.7, 11.13</t>
  </si>
  <si>
    <t>11.4, 11.6, 11.10</t>
  </si>
  <si>
    <t>11.4</t>
  </si>
  <si>
    <t>11.3, 11.4</t>
  </si>
  <si>
    <t>11.3, 11.7</t>
  </si>
  <si>
    <t>11.4, 11.5</t>
  </si>
  <si>
    <t>11.7, 11.10</t>
  </si>
  <si>
    <t>11.5, 11.10</t>
  </si>
  <si>
    <t>11.3, 11.10</t>
  </si>
  <si>
    <t>11.10</t>
  </si>
  <si>
    <t>11.5</t>
  </si>
  <si>
    <t>11.8, 11.11</t>
  </si>
  <si>
    <t>11.8</t>
  </si>
  <si>
    <t>11.2</t>
  </si>
  <si>
    <t>11.2, 11.11</t>
  </si>
  <si>
    <t>11.6, 11.11</t>
  </si>
  <si>
    <t>11.11</t>
  </si>
  <si>
    <t>11.4, 11.13</t>
  </si>
  <si>
    <t>11.12</t>
  </si>
  <si>
    <t>11.1</t>
  </si>
  <si>
    <t>11.11, 11.13</t>
  </si>
  <si>
    <t>11.3</t>
  </si>
  <si>
    <t>11.10, 11.13</t>
  </si>
  <si>
    <t>11.1, 11.8</t>
  </si>
  <si>
    <t>11.9</t>
  </si>
  <si>
    <t>11.3, 11.9</t>
  </si>
  <si>
    <t>11.9, 11.10</t>
  </si>
  <si>
    <t>11.2, 11.8</t>
  </si>
  <si>
    <t>Looginen pääsynhallinta</t>
  </si>
  <si>
    <t>Kuvaava teksti - fi</t>
  </si>
  <si>
    <t>Kuvaava teksti - en</t>
  </si>
  <si>
    <t xml:space="preserve">Kybermittari version 2.1 
February 3rd 2025
Kybermittari is registered trademark. 
</t>
  </si>
  <si>
    <t xml:space="preserve">Kybermittari versio 2.1, 3.2.2025
https://www.kybermittari.fi 
Palaute ja kysymykset: kybermittari(at)traficom.fi
Materiaali on käytettävissä Creative Commons Nimeä 4.0 / CC BY 4.0 lisenssiehtojen mukaisesti. 
Kybermittari on rekisteröity tavaramerkki (sanamerkki). </t>
  </si>
  <si>
    <t xml:space="preserve">Cybermätarens version 2.1 
3.2.2025
</t>
  </si>
  <si>
    <t>Identiteetinhallinnalla tarkoitetaan identiteettien luomista tai rekisteröintiä. Tähän sisältyy  entiteetin tunnistaminen ja ominaisuuksien, kuten roolin ja aseman dokumentointi organisaatiossa. 
Identiteetinhallinta suoritetaan entiteeteille eli henkilöille, laitteille, järjestelmille ja prosesseille, olivatpa ne organisaation sisäisiä tai ulkoisia. Organisaatio voi siis rekisteröidä myyjän, viraston tai liikekumppanin identiteetiksi, samoin kuin ulkoisen organisaation järjestelmän tai prosessin. Joissakin tapauksissa organisaatioiden on ehkä käytettävä jaettuja identiteettejä, kuten ryhmätilejä.
Paras käytäntö identiteetin hallinnassa on identiteettiprofiili. Profiili sisältää kaikki asiaankuuluvat tiedot, joita tarvitaan kuvaamaan liittyvän entiteetin (henkilö, laite, järjestelmä, prosessi) yksilölliset ominaisuudet, roolit ja vastuut. Identiteettiprofiilin luo ja hyväksyy yleensä se organisaatioyksikkö tai toimiala, johon entiteetti kuuluu ja jossa voidaan tehdä päätöksiä organisaation omaisuuserien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</si>
  <si>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Ennen kuin henkilöstölle ja muille tahoille annetaan pääsy organisaation omaisuuseriin, organisaation olisi annettava pääsyvaltuutus, joilla osoitetaan, että pääsyä pyytävällä henkilöllä on tarvittavat oikeudet päästä käsiksi omaisuuseriin kuten laitteisiin, tietovarantoihin ja fyysisiin tiloihin. Käyttäjät voivat olla henkilöitä (organisaation sisäisiä tai ulkoisia) sekä laitteita, järjestelmiä tai prosesseja, jotka vaativat pääsyä omaisuuseriin. Näihin valtuuksiin liittyvien oikeuksien olisi oltava toiminnallisten vaatimusten mukaisia.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</si>
  <si>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Kun henkilö, laite, järjestelmä tai prosessi lakkaa olemasta organisaatiossa, on siihen liittyvä identiteetti ja kaikki siihen liittyvät käyttöoikeudet ja rajoitukset poistettava. Identiteetin poistamisen laiminlyönti voi aiheuttaa organisaatiolle merkittävän operatiivisen riskin, koska se voi tarjota identiteetin, jota valtuuttamaton (ja ehkä tuntematon) henkilö, subjekti tai yhteisö voi käyttää. Jos näin tapahtuu, eikä sen käyttöoikeuksia ole poistettu, identiteetti voidaan varastaa kaikkine olemassa olevine etuoikeuksineen.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</si>
  <si>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Kaikki toimintoon kuuluvat järjestelmät eivät välttämättä tue salasanojen vahvuus- ja uudelleenkäyttövaatimuksien käyttöä. Vaatimukset toteutetaan mahdollisuuksien mukaan perustuen turvallisuuteen ja toimintaan liittyviin näkökohtiin, organisaation riskinsietokykyyn, organisaation uhkaprofiiliin (THREAT-2e), omaisuuserien tärkeysjärjestykseen, tietojen arkaluonteisuuteen tai muihin seikkoihin.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</si>
  <si>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Identiteettien säännöllinen tarkistaminen auttaa organisaatiota varmistamaan, että identiteetit ovat tarpeellisia ja paikkaansapitäviä. Organisaation olisi suoritettava määräaikaistarkastus, jonka tarkoituksena on tunnistaa tunnukset, jotka eivät ole enää voimassa, jotka ovat päällekkäisiä tai jotka ovat muuttuneet olennaisesti, mutta joita ei ole havaittu muutoksenhallintaprosessissa. Tarkistuksissa saatetaan myös löytää identiteettejä, joilla on virheellisiä rooleja tai vastuualueita, joihin on annettu käyttöoikeuksia.
Virheelliset tai päällekkäiset tunnukset voivat johtaa tietojen luvattomaan käyttöön ja muuttamiseen, järjestelmien ja teknologian käyttöön tai tiloihin pääsyyn ja niiden käyttöön.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</si>
  <si>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Identiteettien poistamisen ja käyttöoikeuksien muutosten pitäisi tapahtua henkilöstön vaihtumisen tai työsuhteen päättymisen yhteydessä. Organisaation olisi määriteltävä aikavaatimus, jonka kuluessa poistaminen olisi tehtävä. Esimerkiksi työsuhteen päättymisen yhteydessä käyttöoikeuksien poistamisen pitäisi tapahtua välittömästi, kun taas henkilöstön siirtyessä uusiin tehtäviin aikataulu voi olla pidempi.
Jotta käyttöoikeuden poistaminen ajallaan olisi mahdollista, on henkilöstöosastolla oltava prosessi, jonka avulla tieto työsuhteen päättymisestä toimitetaan niille, jotka vastaavat organisaation identiteettien ja käyttöoikeuksien ylläpidosta. Oikeuksien poistaminen voi johtua myös tarkistuksessa löydetyistä havainnoista.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</si>
  <si>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Hallintatunnuksiin (korotetut oikeudet) liittyy suuremmat riskit IT- ja OT-omaisuuserille. Organisaatio voi valvoa korotettujen oikeuksien tunnusten käyttöä hallinnollisin keinoin, kuten käytännöllä, joka rajoittaa paikallisen hallintatunnuksen käytön vaadittuihin tehtäviin ja kieltää (korotettujen oikeuksien) hallintatunnusten käytön päivittäisissä työtehtävissä. Vaihtoehtoisesti organisaatio voi ottaa käyttöön teknisiä valvontatoimia, joilla rajoitetaan (korotettujen oikeuksien) hallintatunnusten pääsyä resursseihin, jotka eivät edellytä korotettuja oikeuksia.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</si>
  <si>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Organisaation omaisuuseriin pääsemiseen käytettäviä tunnuksia koskevien vaatimusten olisi oltava oikeassa suhteessa omaisuuserään liittyvään riskiin. Jos organisaatio käyttää matriisia riskien mahdollisen vaikutuksen ja tärkeysjärjestyksen määrittämiseen, se voi laatia siihen liittyvän matriisin, jossa määritellään todentamisvaatimukset kullekin käyttöoikeustasolle. Esimerkiksi kun on kyse etäkäytöstä järjestelmään, johon liittyy riskejä, joiden vaikutus voi olla merkittävä (taso 4 / 5) ja joiden todennäköisyys on suuri (taso 4 / 5), vastaavassa vaatimuksessa voidaan määrätä, että henkilöstön on käytettävä vahvoja tunnistetietoja, monivaiheista tunnistautumista tai kertakäyttöisiä tunnistetietoja. Tilanteissa, joissa vahvat tunnistetiedot (kuten MFA) voivat olla perusteltuja, mutta tekniset rajoitukset estävät niiden käytön, on harkittava vahvimpien saatavilla olevien todennusasetusten käyttöönottoa ja korvaavien valvontatoimien toteuttamista, jos se katsotaan riski- ja operatiivisten näkökohtien perusteella aiheelliseksi.
Monivaiheisessa tunnistautumisessa (MFA) käytetään kahta tai useampaa tekijää henkilöllisyyden todentamiseksi. Tekijöitä ovat (1) jokin, jonka tiedät, kuten salasana, (2) jokin, joka sinulla on, kuten USB-avaingeneraattori, (3) jokin, joka olet, kuten sormenjälki, tai (4) jokin, joka osoittaa, että olet siellä, missä sanot olevasi, kuten GPS-tunniste. Yllä olevassa esimerkissä henkilöstöä voitaisiin vaatia tunnistautumaan käyttäjätunnuksen, salasanan ja tunnisteen avulla. 
Kertakäyttötunnukset voidaan toteuttaa PAM-ratkaisun (privileged access management) avulla. PAM-ratkaisun tarjoamia toimintoja ovat muun muassa roolipohjainen pääsy korotettuihin oikeuksiin, salasanojen automaattinen vaihtaminen, integrointi MFA:n kanssa ja korotettujen oikeuksien käytön auditointi.
Nämä ovat erityisiä esimerkkejä käyttöoikeuksista, jotka voivat aiheuttaa toiminnolle suuremman riskin: 
- korotettujen oikeuksien tilit
- palvelu- tai järjestelmätilit
- jaetut tilit (Näiden käyttöä olisi yleisesti ottaen vältettävä, mutta se ei ole mahdollista tietyissä vanhoissa IT- ja OT-omaisuuserissä, joissa tarvitaan muita valvontatoimia, kuten tässä käytännössään mainittuja vahvempia valtakirjoja, vahvoja fyysisiä pääsynvalvontatoimia tai muita.).
- etäkäyttö
- hallintatilit
- hätäyhteys
- pääsy arkaluonteiseen omaisuuteen
- pääsy pilvipalveluihin tai virtuaalisiin omaisuudenhallintajärjestelmiin
- kryptografisten avainten hallintatilit
- varmuuskopiointitilit
(Huomaa, että mitä useammalle näistä käyttöoikeuksista asetetaan vahvempia tai monivaiheisia tunnistetietoja koskevia vaatimuksia, sitä korkeammalle organisaatio siirtyy kypsyysasteikolla.)
Lisäksi on tärkeää huomata, että sanaa riski käytetään tässä käytännössä sanan yleisessä merkityksessä eikä sen tarkoituksena ole viitata mihinkään tiettyyn C2M2:n riskienhallinta-alueella yksilöityyn riskiin. Organisaatioiden olisi kuitenkin tarkasteltava pääsyä IT- ja OT-omaisuuseriin ja niihin sovellettavia valvontatoimia riskien tunnistamisen, analysoinnin ja niihin vastaamisen yhteydessä, joita käsitellään riskienhallinnan osa-alueella.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</si>
  <si>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Kaikki toiminnon sisältämät resurssit eivät välttämättä tue monivaiheista tunnistautumista. Vahvemmat todennusvalvonnat, mikäli toteutettavissa, vähentävät vaarantuneista tunnuksista johtuvan tilin väärinkäytön riskiä. Jos monivaiheinen tunnistautuminen ei ole toteutettavissa, organisaatiot voivat päättää riskiä lieventävien valvontatoimien käyttöönotosta riskinottohalukkuuden, uhkaympäristön ja operatiivisten tarpeiden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ACCESS-1b, ACCESS-1d, ACCESS-1g, ACCESS-1h, ACCESS-1i.</t>
  </si>
  <si>
    <t>Käyttämättömyysjaksoihin perustuva tunnuksen / identiteetin sulkeminen vähentää riskiä, että käyttämätöntä tunnusta käytetään väärin tai että siihen kohdistuisi haitallista toimintaa. Organisaation on määriteltävä käyttämättömyysaika, joka on oikeassa suhteessa mahdolliseen riskiin. Esimerkiksi palveluntarjoajille toimitetut tilapäiset tunnukset voidaan poistaa käytöstä 30 päivän tai sitä lyhyemmän ajanjakson jälkeen. Organisaatio voi toteuttaa tämän valvonnan tarkkailemalla ensin viimeisen kirjautumisen aikaleimaa tai muita ominaisuuksia mahdollisten käyttämättömyysjaksojen tunnistamiseksi. Näiden tietojen avulla voidaan tunnistaa tunnukset, jotka ovat olleet käyttämättömiä tietyn ajanjakson ajan, ja poistaa ne käytöstä tai poistaa ne kokonaan, jos niitä ei enää tarvita. Tämän toiminnan tehokkuutta voidaan parantaa laatimalla luettelo tileistä, jotka ovat luonnostaan pitkään käyttämättömiä, mutta joita tarvitaan edelleen toiminnallisten vaatimusten täyttämiseksi. Vaikka tämä käytäntö voidaan toteuttaa automatisoidusti, on tärkeää harkita huolellisesti sen vaikutuksia toimintaan ennen automaattisen poiston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ACCESS-1a, ACCESS-1c, ACCESS-1e, ACCESS-1f, ACCESS-1j.</t>
  </si>
  <si>
    <t>Looginen eli tietojärjestelmien pääsynhallinta on keskeinen osa omaisuuserien (laitteiden, ohjelmistojen ja tietovarantojen) suojaamista. Käyttöoikeudet ja -rajoitukset kuvaavat identiteettien käyttöoikeuksien tasoa ja laajuutta. Käyttöoikeuksien olisi oltava oikeassa suhteessa identiteetin edustamiin eri rooleihin.
Aiheeseen liittyvät käytännöt:
- Syöte: ARCHITECTURE-3a:n toteuttaminen tarjoaa tietoa,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</si>
  <si>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Omaisuuserien (laitteiden, ohjelmistojen ja tietovarantojen) omistajat ja haltijat ovat vastuussa loogisten käyttöoikeuksien lakkauttamisesta, kun niitä ei enää tarvita, kuten työntekijän irtisanoessa työsuhteensa tai siirtyessä uuteen tehtävään. Yleisesti ottaen henkilöstön olisi säilytettävä vähimmäisoikeudet, jotka ovat tarpeen heille osoitettujen tehtävien hoitamiseksi. Tarpeettomien käyttöoikeuden lakkauttaminen estää käyttöoikeuksien kasautumisen.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</si>
  <si>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Omaisuuserän omistajan vastuulla on varmistaa, että omaisuuserän suojaamista ja ylläpitoa koskevat vaatimukset määritellään omistajan hallinnassa olevalle omaisuuserälle, mukaan lukien loogisen pääsyn valvontaa koskevat vaatimukset (esimerkiksi säännöt siitä, minkä tyyppiset tahot saavat käyttää omaisuuserää, sallitun pääsyn rajaitukset, etäkäyttöä koskevat rajoitukset ja todennusparametrit). Tietyn omaisuuserän loogisen pääsyn vaatimukset voivat esimerkiksi sallia toimittajan etäkäytön vain määrättyjen ja ennalta suunniteltuina huoltoaikoina, ja ne voivat myös edellyttää monivaiheisen tunnistautumisen käyttöä. Toisena esimerkkinä voidaan todeta, että voi olla tarkoituksenmukaista soveltaa ylimääräisiä loogisia käyttöoikeuksien valvontatoimia (kuten vertaisarviointia) toiminnon kannalta erittäin tärkeisiin omaisuuseriin.
Pääsynvalvontaa varten on olemassa useita malleja, kuten harkinnanvarainen pääsynvalvonta (DAC), pakollinen pääsynvalvonta (MAC), roolipohjainen pääsynvalvonta (RBAC), käytäntöihin perustuva pääsynvalvonta (PBAC) ja attribuutteihin perustuva pääsynvalvonta (ABAC). Pääsynvalvontamallin valinta riippuu useista tekijöistä, kuten toimintaympäristöstä ja toteutettavuudesta. Organisaatio voi esimerkiksi päättää ottaa käyttöön nykyisen infrastruktuurin tukeman pääsynvalvontamallin, kuten RBAC:n, ja suunnitella kehittyneemmän mallin, kuten ABAC:n, käyttöönottoa tulevaisuudessa osana uuden infrastruktuurin hankintaa, joka tukee lisää pääsynvalvontaominaisuuksia.
Edistyneet turvallisuusmallit, kuten nollaluottamus (Zero Trust), voivat myös olla apuna käyttöoikeusvaatimusten kehittämisessä. Zero Trust -periaatteiden toteuttamiseen voi esimerkiksi sisältyä kyky kerätä ja käyttää lisätietoja (kuten käyttäytymistietoja, paikkatietoja, uhkatietoja ja muita asiayhteyteen liittyviä tietoja) osana käyttöoikeuskäytännön täytäntöönpanoa.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</si>
  <si>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Vähimpien oikeuksien periaate eli pienimmän valtuuden periaate on turvallisuusvaatimus, jossa valtuutetuille käyttäjille annetaan vain ne oikeudet, joita he tarvitsevat suorittaakseen heille osoitetut tehtävät työtehtäviensä ja roolinsa mukaisesti, eikä mitään muuta. Organisaatioiden tulisi soveltaa vähimpien oikeuksien periaatetta myöntäessään käyttöoikeuksia tehtäville ja järjestelmille (mukaan lukien erityiset toiminnot, portit, protokollat ja palvelut). Vähimpien oikeuksien periaatetta sovelletaan myös tietojärjestelmäprosesseihin varmistamalla, että prosessit toimivat korkeintaan organisaation tehtävien ja/tai toimintojen edellyttämillä käyttöoikeuksilla. Organisaatiot ottavat vähimpien oikeuksien periaatteen huomioon luodessaan tarvittaessa uusia prosesseja, rooleja ja tietojärjestelmätilejä. Organisaatiot soveltavat vähimpien oikeuksien periaatetta myös tietotekniikka- ja OT-järjestelmien suunnitteluun, kehittämiseen, käyttöönottoon ja toimintaan. Vähimmän etuoikeuksia koskevan periaatteen noudattaminen on tärkeä näkökohta nollaluottamusperiaatteiden täytäntöönpanossa.
Aiheeseen liittyvät käytännöt
- Input From: Implementing ARCHITECTURE-3a tarjoaa syötteitä, joista voi olla hyötyä tämän käytännön toteuttamisessa.
- Eteneminen: Tämä käytäntö on osa käytäntöjen etenemistä. Käytäntöjen eteneminen on toisiinsa liittyvien käytäntöjen ryhmä, joka edustaa yhä täydellisempiä tai edistyneempiä toimintojen toteutuksia. Tähän kehityspolkuun kuuluvat seuraavat käytännöt: ACCESS-2a, ACCESS-2c, ACCESS-2d, ACCESS-2e, ACCESS-2f.</t>
  </si>
  <si>
    <t>Tehtävien eriyttämisen periaate tulisi sisällyttää käyttöoikeusvaatimuksiin virheiden tai ilkivaltaisten toimien mahdollisten vaikutusten välttämiseksi tai vähentämiseksi ja mahdollisten huijausten tai petosten estämiseksi. Esimerkiksi käyttöoikeutta pyytävän henkilön ei pitäisi olla myös käyttöoikeuden myöntävä henkilö ja käyttöoikeutta pyytävälle henkilölle olisi myönnettävä vain ne vähimmäisoikeudet, jotka ovat tarpeen hänelle annettujen tehtävien suorittamiseksi. Kuten muualla mallissa todetaan, on tärkeää pohtia käyttöoikeuksia laitteisiin, järjestelmiin ja prosesseihin, jotka edellyttävät pääsyä omaisuuseriin, ja sitä, miten erottelua olisi sovellettava. Esimerkiksi järjestelmät, jotka suorittavat kriittisiä turvallisuustoimintoja, saattavat vaatia lisätarkastelua sen suhteen, ketkä henkilöt tai tahot voivat käyttää niitä, mukaan lukien niiden suojaamat prosessinohjausjärjestelmät.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</si>
  <si>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Omaisuuserän omistajat, huoltajat tai valtuutetut edustajat myöntävät ja hyväksyvät omaisuuserän käyttöoikeuden, joka perustuu käyttöoikeutta pyytävän henkilön, kohteen tai yksikön rooliin. Omaisuuserän omistaja tai säilyttäjä on vastuussa loogisten käyttöoikeuksien myöntämisestä identiteetin roolin ja omaisuuserän kyberturvallisuusvaatimusten perusteella. Omaisuuserien omistajien ja säilyttäjien on oltava tietoisia siitä, mitkä tietyt identiteetit vaativat pääsyä heidän omaisuuseriinsä, ja niiden on validoitava vaatimus liiketoiminnan ja kyberturvallisuusvaatimusten osalta ennen hyväksynnän myöntämistä.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ACCESS-2a, ACCESS-2c, ACCESS-2d, ACCESS-2e, ACCESS-2f.</t>
  </si>
  <si>
    <t>Hallintatunnuksia, ylläpitotilejä, jaettuja tilejä ja etäkäyttöä olisi valvottava tiukemmin kuin tavallisten käyttäjien käyttöoikeuksia. Lisätarkkailu saattaa edellyttää, että käyttöoikeuspyynnöt hyväksyy useampi kuin yksi henkilö tai henkilö, jolla on korkeampi valtuutus kuin tavallisilla käyttäjillä. Lisätarkkailuun voi kuulua myös korotettujen oikeuksien käytön kirjaaminen lokiin. Edistyneessä organisaatiossa jaettujen tilien korotettu käyttöoikeus voidaan esimerkiksi toteuttaa sellaisten valtuutettujen tunnusten avulla, jotka ovat voimassa vain hyväksytyn muutoksen suorittamiseen tarvittavan ajan. Lisäksi henkilöstöä voidaan valvoa valvontakameroiden ja kuvakaappausten avulla, kun näitä valtuuksia käytetään.
Nämä ovat esimerkkejä käyttöoikeuksista, jotka voivat aiheuttaa toiminnalle suuremman riskin: 
- etuoikeutetut tilit
- palvelutilit
- jaetut tilit
- etäkäyttö
- hallintatilit
- hätäoikeudet
- pääsy arkaluonteiseen omaisuuteen
- pääsy pilvipalveluihin tai virtuaalisiin omaisuudenhallintajärjestelmiin
- kryptografisten avainten hallintatilit
- varmuuskopiointitilit
Lisäksi on tärkeää huomata, että sanaa riski käytetään tässä käytännössä sanan yleisessä merkityksessä eikä sen tarkoituksena ole viitata mihinkään C2M2:n riskienhallinta-alueella yksilöityyn erityiseen riskiin. Organisaatioiden olisi kuitenkin pidettävä IT- ja OT-omaisuuserien käyttöoikeuksia ja käyttöoikeuksien hallintaan liittyvien valvontatoimien riittävyyttä mahdollisina riskilähteinä, jotka olisi otettava huomioon riskien tunnistamisessa, analysoinnissa ja vastatoimissa, joita käsitellään riskienhallinnan osa-alueella.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</si>
  <si>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Toimintaympäristön jatkuvat muutokset aiheuttavat sen, että henkilöille, objekteille ja entiteeteille myönnettyjen loogisten käyttöoikeuksien nykyinen taso (joka näkyy käyttöoikeuksissa) ei ehkä vastaa nykyisten loogisten käyttöoikeusvaatimusten mukaista tarvetta. Organisaation olisi määriteltävä aikataulu loogisten käyttöoikeuksien säännöllistä tarkistamista varten, jotta voidaan varmistaa, että omaisuuserille asetetut vaatimukset pannaan täytäntöön osoittamalla loogiset käyttöoikeudet asianmukaisesti ja toteuttamalla vastaavat loogiset käyttöoikeuksien valvontatoimet. 
Tietyt tilapäiset tapahtumat, kuten projektit tai poikkeamiin reagoiminen, voivat edellyttää tilannekohtaisten loogisten käyttöoikeuksien myöntämistä. Loogisten käyttöoikeuksien tarkistamisen olisi oltava välttämätön vaihe näiden tapahtumien päättämisprosessissa.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ACCESS-2b, ACCESS-2g, ACCESS-2h.</t>
  </si>
  <si>
    <t>Kirjautumisyrityksiä seurataan, ja kaikki havaitut poikkeamat (kuten kirjautumisyritykset käyttäjänimellä, jota ei ole järjestelmässä) merkitään lisäselvitystä vaativiksi, jotta voidaan määrittää, ovatko ne kyberturvallisuustapahtumien indikaattoreita (eivätkä esimerkiksi käyttäjän virheitä).
Aiheeseen liittyvät käytännöt:
- Syöte: ARCHITECTURE-3a:n toteuttaminen tarjoaa panoksen, josta voi olla hyötyä tämän käytännön toteuttamisessa.</t>
  </si>
  <si>
    <t>Tässä mallissa fyysiset pääsynhallinan valvontakeinot on tarkoitettu tietotekniikan, organisoidun teknologian ja tietovarallisuuden suojaamiseen (esimerkiksi lukot, jotka valvovat pääsyä palvelinsaliin). Lisäksi on tärkeää ottaa huomioon, että joidenkin fyysisten kulunvalvonnan välineiden, kuten avainten ja kulkulupien, tehokkuuteen voi vaikuttaa merkittävästi tavat, jolla niitä hallinnoidaan ja suojataan.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</si>
  <si>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Omaisuuserien omistajat ja haltijat ovat vastuussa fyysisten pääsyoikeuksien lakkauttamisesta, kun henkilö tai muu taho, jolle oikeudet on annettu, ei enää tarvitse niitä, esimerkiksi työntekijän irtisanouduttua tai siirryttyä uuteen tehtävään. Yleisesti ottaen henkilöstön olisi säilytettävä vähimmäisoikeudet, jotka ovat tarpeen heille osoitettujen tehtävien hoitamiseksi. Kun fyysinen käyttöoikeus, jota ei enää tarvita, peruutetaan, voidaan estää tarpeettomien käyttöoikeuksien kasautuminen.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</si>
  <si>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Omaisuuserän omistajan vastuulla on varmistaa, että fyysisen pääsyn lokitus täyttää omistajan hallinnassa olevan omaisuuden suojelua ja ylläpitoa koskevat vaatimukset. Lokitus voidaan suorittaa manuaalisesti, esimerkiksi paperilokin avulla, tai automatisoidusti, esimerkiksi fyysisten kulunvalvontajärjestelmien avulla kerätyistä tiedoista.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ACCESS-3c, ACCESS-3j.</t>
  </si>
  <si>
    <t>Omaisuuserän omistajan vastuulla on varmistaa, että omaisuuserän suojaamista ja ylläpitoa koskevat vaatimukset määritellään omistajan hallinnassa olevalle omaisuuserälle, mukaan lukien fyysisen pääsyn valvontaa koskevat vaatimukset. Esimerkiksi toimittajien vierailuja datakeskukseen koskevat, fyysistä pääsyä koskevat vaatimukset, voivat edellyttää väliaikaista kulkulupaa, saatettuna kulkemista ja henkilökunnan jäsenen valvomaan vierailijan toimintaa.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</si>
  <si>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Vähimpiä käyttöoikeuksien eli pienimpien valtuuksien periaate olisi otettava huomioon aina kun se on mahdollista määritettäessä fyysisiä käyttöoikeuksia koskevia vaatimuksia virheiden tai ilkivaltaisten toimien mahdollisten vaikutusten välttämiseksi tai vähentämiseksi. Henkilölle, joka pyytää pääsyä rakennukseen, olisi esimerkiksi myönnettävä pääsy vain niille alueille, jotka ovat tarpeen hänelle osoitettujen tehtävien suorittamiseksi.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</si>
  <si>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Tehtävien eriyttämisen periaate olisi otettava huomioon aina kun se on mahdollista määriteltäessä fyysisiä käyttöoikeuksia koskevia vaatimuksia virheiden tai ilkivaltaisen toiminnan mahdollisten vaikutusten välttämiseksi tai vähentämiseksi. Työntekijällä voi esimerkiksi olla fyysinen pääsyoikeus tiloihin, mutta hänellä ei välttämättä ole pääsyä palvelinkomeroon.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</si>
  <si>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On olemassa menettely, jonka mukaisesti omaisuuserien omistajat, säilyttäjät tai valtuutetut edustajat tarkastavat ja hyväksyvät vastuullaan olevaa omaisuuserää koskevat pääsyoikeuspyynnöt. Omaisuuserien omistajien ja säilyttäjien olisi oltava tietoisia siitä, mitkä identiteetit vaativat pääsyä heidän omaisuuseriinsä, ja voitava perustella vaatimus liiketoiminnan ja kyberturvallisuuden vaatimukset huomioiden ennen hyväksynnän myöntämistä.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ACCESS-3a, ACCESS-3d, ACCESS-3e, ACCESS-3f, ACCESS-3g.</t>
  </si>
  <si>
    <t>Tiloissa tai tilojen alueilla, joissa sijaitsee toiminnalle suuremman riskin aiheuttavaa omaisuutta, voi olla ylimääräisiä tai tiukempia fyysisiä kulunvalvontatoimia. Lisätarkkailu voi tarkoittaa, että kulkulupapyynnöt hyväksyy useampi kuin yksi henkilö tai henkilö, jolla on tavanomaisia kulkulupapyyntöjä korkeampi valtuutus. Lisätarkkailu voi merkitä ylimääräisiä kulkulupien lokitusvaatimuksia, ympäristön lisävalvontaa, lisämerkintöjä ja vierailijoiden saattajavaatimuksia. Tämä voidaan toteuttaa lisäkäyttötekijän (-tekijöiden), lisäkirjaamisen tai turvamiesten suorittaman aktiivisen valvonnan avulla. Esimerkkinä voidaan mainita, että organisaatiolla voi olla yleinen kulkulupajärjestelmä laitoksen sisäänpääsyä varten, mutta se voi myös vaatia PIN-koodin syöttämistä fyysistä sisäänpääsyä varten tiettyyn osaan laitosta.
Lisäksi on tärkeää huomata, että sanaa riski käytetään tässä käytännössä sanan yleisessä merkityksessä eikä sen tarkoituksena ole viitata mihinkään C2M2:n riskienhallinta-alueella yksilöityyn erityiseen riskiin. Organisaatioiden olisi kuitenkin pidettävä pääsyä tietotekniikka- ja muuhun teknologiaan sekä pääsyn hallintaan liittyvien valvontatoimien riittävyyttä mahdollisina riskilähteinä, jotka olisi otettava huomioon riskien tunnistamisessa, analysoinnissa ja riskienhallinnan osa-alueella käsitellyissä vastatoimissa.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</si>
  <si>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Alati muuttuvasta toimintaympäristöstä voi seurata, että henkilöille tarjottavan fyysisen pääsyn nykyinen taso (joka heijastuu käyttöoikeuksissa) ei välttämättä vastaa nykyisten fyysisten pääsyvaatimusten mukaista tarvetasoa. Organisaation tulisi määritellä aikataulu fyysisten käyttöoikeuksien säännölliselle tarkistamiselle sen varmistamiseksi, että niiden omaisuuserille asettamat vaatimukset toteutetaan antamalla fyysiset käyttöoikeudet asianmukaisesti ja valvomalla fyysisten käyttöoikeuksien toteutumista.
Tietyt tilapäiset tapahtumat, kuten projektit tai poikkeamiin reagoiminen, voivat edellyttää tilannekohtaisten fyysisten käyttöoikeuksien myöntämistä. Fyysiten käyttöoikeuksien tarkistamisen olisi oltava välttämätön askel näiden tapahtumien päättämisprosessissa.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ACCESS-3b, ACCESS-3h, ACCESS-3i.</t>
  </si>
  <si>
    <t>Fyysisten pääsyoikeuksien käyttöä seurataan, ja havaitut poikkeamat (kuten hyväksymättömät pääsy-yritykset) merkitään lisäselvitystä vaativiksi sen määrittämiseksi, ovatko ne kyberturvallisuustapahtumien indikaattoreita (eivätkä esimerkiksi virheitä).
Aiheeseen liittyvät käytännöt:
- Syöte: ARCHITECTURE-3a:n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ACCESS-3c, ACCESS-3j.</t>
  </si>
  <si>
    <t>ACCESS-osion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</si>
  <si>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Identiteetin ja pääsynhallintatoimintoja (ACCESS), joita ei tällä hetkellä suoriteta ja joita organisaatio voisi suorittaa, jos sillä olisi lisää resursseja, rahoitusta tai työkaluja. Lisäksi voidaan pohtia, onko organisaatio toteuttanut kaikki käytännöt, jotka se on ottanut tavoitteekseen, ja tarvitaanko lisäresursseja mahdollisten puutteiden korjaamiseksi.
Riittävästi resursseja on henkilöstön, rahoituksen ja työkalujen muodossa varmistamaan, että identiteetin ja pääsynhallinnan -osion (ACCESS) käytännöt voidaan toteuttaa tarkoitetulla tavalla. Tämän käytännön toteutumista voidaan arvioida määrittämällä, onko toivottuja käytäntöjä jäänyt toteuttamatta resurssipulan vuoksi.
Nämä ovat esimerkkejä toimintoihin osallistuvista henkilöistä:
- Henkilöstö, joka vastaa identiteettien luomisesta sekä identiteettien valtuuttamisesta ja roolien osoittamisesta.
- henkilöstö, joka vastaa käyttöoikeuspyyntöjen esittämisestä, ja omaisuuden omistajat, jotka vastaavat käyttöoikeuspyyntöjen tarkistamisesta ja hyväksymisestä.
Nämä ovat esimerkkejä työkaluista, joita voidaan käyttää Identiteetin ja pääsynhallinnan toiminnoissa:
- käyttöoikeuspyyntöjen ja hyväksynnän hallintajärjestelmät ja -menetelmät
- käyttöoikeustietokantajärjestelmät
- työkalut, tekniikat ja menetelmät identiteettiprofiilien luomiseksi, tiettyjen käyttöoikeuksien liittämiseksi rooleihin, käyttöoikeuksien tarkistamiseksi ja identiteettien muutosten hallitsemiseksi.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</si>
  <si>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Identiteetin ja pääsynhallinnan (ACCESS)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Identiteetin ja pääsynhallintaa koskevat toimintaperiaatteet tai muut organisaation ohjeet voivat sisältää seuraavia asioita
- vastuu, valtuudet ja omistajuus pääsynhallinnan suorittamisesta, mukaan lukien käyttöoikeuksien pyytäminen, hyväksyminen ja tarjoaminen.
- organisaation ulkopuolelta tulevien käyttöoikeuspyyntöjen säännöt.
- menettelyt, standardit ja ohjeet identiteettiprofiilien hyväksymistä ja käyttöönottoa, roolien osoittamista identiteeteille, käyttöoikeuksien osoittamista rooleille ja muita pääsynhallinnan toimintoja varten.
- vaatimukset, jotka koskevat identiteettitietovarantojen tarkastus- ja päivitystiheyttä sekä valtuuksien tarkastustiheyttä. 
- aikarajat identiteettien käyttöönoton poistamiselle.
- menettelyt poikkeusten myöntämistä ja hallintaa varten
- menettelyt, joilla mitataan käytäntöjen noudattamista, myönnettyjä poikkeuksia ja käytäntöjen rikkomista.
Aiheeseen liittyvät käytännöt:
- Syöte: PROGRAM-2d:n toteuttaminen tarjoaa syötteen, joista voi olla hyötyä tämän käytännön toteutumisen arvionnissa ja toteuttamisessa.</t>
  </si>
  <si>
    <t>Tämän käytännön tarkoituksena on, että tietyt henkilöt (tai tietyssä roolissa olevat henkilöt) ovat vastuussa siitä, että identiteetin ja pääsynhallinnalta (ACCESS) odotetut tulokset saavutetaan, ja että heille annetaan asianmukaiset valtuudet toimia ja suorittaa heille osoitetut tehtävät.
Nämä ovat esimerkkejä siitä, miten vastuu ja valtuudet voidaan virallistaa identiteetin ja pääsynhallinnan toiminnoissa:
- roolien ja vastuualueiden määrittely toimintaperiaatteissa (ks. ACCESS-3c). 
- tehtäväkuvausten laatiminen ja niihin liittyvien suoritushallintatoimien toteuttaminen.
- prosessitehtävien ja niihin liittyvän vastuun sisällyttäminen toimenkuvauksiin.
- kehitetään ja pannaan täytäntöön sopimusvälineet (mukaan lukien palvelutasosopimukset) ulkoisten yksiköiden kanssa, jotta voidaan vahvistaa vastuu ja valtuudet pääsynhallinnan tehtävien suorittamisesta ulkoistetuissa toiminnoissa.
- Pääsynhallinnan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</si>
  <si>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identiteetin ja pääsynhallinnan suorittamiseen tarvittavat tehtävät ja tiedot sekä tunnistettava nykyisen henkilöstön tiedon puute.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identiteetin ja pääsynhallinnassa tarvitaan taitoja ja tietoja, jotka koskevat seuraavia asioita
- henkilöllisyyksien yhdistäminen rooleihin ja asianmukaisten käyttöoikeuksien määrittäminen näiden perusteella.
- identiteettien hallinnointi tavalla, joka soveltuu kunkin organisaation omaisuuserätyypin käyttämiseen.
- identiteettien hallintaan ja ylläpitoon käytettävät työkalut, tekniikat ja menetelmät. 
- työkalut, tekniikat ja menetelmät, joita käytetään käyttöoikeuksien hallintaan.
Lisäksi on pohdittava, miten tämän toimialueen henkilöstön kehittämää tietämystä olisi hallinnoitava ja jaettava. Tähän sisältyy sen määrittäminen, mitä prosesseja ja työkaluja tietämyksen jakamiseen olisi käytettävä, ja sen määrittäminen, kuka on vastuussa sisäisen osaamisen parhaasta mahdollisesta hyödyntämisestä.</t>
  </si>
  <si>
    <t>Organisaation tulisi mitata identiteetin ja pääsynhallinnan (ACCESS) suorituskykyä varmistaakseen, että ne toteutetaan identiteetin ja pääsynhallintaa koskevissa suunnitelmissa, toimintaperiaatteissa ja menettelyissä kuvatulla tavalla. Olisi kehitettävä ja kerättävä asianmukaisia mittareita, jotta voidaan havaita poikkeamat suorituskyvyssä ja mitata sitä, missä määrin pääsynhallintatoimet saavuttavat aiotun tarkoituksensa.</t>
  </si>
  <si>
    <t>Kyberturvallisuusarkkitehtuurin kehittämiselle on strategia tai suunnitelma sekä sille on määritelty toivottu lopputulos ja yhteisymmärrys, miten se saavutetaan. Arkkitehtuuristrategia voi keskittyä esimerkiksi luvattoman pääsyn estämiseen, ja suunnittelupäätöksistä ollaan yksimielisiä koskien ehdotettuja todennus- ja pääsynhallinnan ratkaisuja.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</si>
  <si>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Kyberturvallisuuden arkkitehtuuristrategia tai suunnitelmaa pidetään ajan tasalla ja asiaankuuluvana. Esimerkiksi vanhentunut kyberturvallisuusarkkitehtuuristrategia ei todennäköisesti vastaa kyberturvallisuusohjelman tavoitetta ottaa käyttöön turvallisia mobiililaitteita ja yritysarkkitehtuurin tavoitetta siirtyä pilvipalveluihin ja tarjota tietovarantoja koko yrityksen laajuisesti.
Aiheeseen liittyvät käytännöt:
- Riippuvuus: Tämän käytännön toteuttaminen riippuu PROGRAM-1b:n aikaisemmasta toteutuksesta.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</si>
  <si>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Kyberturvallisuusarkkitehtuuri dokumentoidaan ja julkaistaan tärkeille sidosryhmille tarkasteltavaksi. Kyberturvallisuusarkkitehtuuri antaa ohjeita resurssien priorisointiin ja arkkitehtuurisia ohjeita koskien IT- ja OT-resurssien välistä vuorovaikutusta. Esimerkiksi luottamusrajoja koskevat suunnittelupäätökset on dokumentoitava suhteessa niihin liittyviin arkkitehtonisiin elementteihin ja niiden väliseen tiedonvaihtoon. Kyberturvallisuusarkkitehtuurin olisi sisällettävä asianmukaiset näkökohdat, jotka koskevat toimintojen toteuttamisessa käytettäviä omaisuuseriä tai sellaisia omaisuuseriä, jotka voivat lisätä toimintoihin kohdistuvaa kyberriskiä, mukaan luettuina liikkuvat omaisuuserät, etäyhteyksiin käytettävät henkilökohtaiset laskenta- ja verkkolaitteet, kenttälaitteet, VoIP-järjestelmät, kulkulupakortit ja muut fyysiset kulkuyhteysjärjestelmät sekä sähköiset kirjautumistavat.
Aiheeseen liittyvät käytännöt:
- Syöte: ASSET-1a:n, ASSET-1c:n, ASSET-2a:n ja ASSET-2c:n käyttöönotto tarjoaa syötteitä,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</si>
  <si>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Kyberturvallisuusarkkitehtuuria tai vastaavaa kyberturvallisuusarkkitehtuurin hallintotoimintoa on valvottavat tai arvioitava riittävästi, jotta dokumentoidun arkkitehtuurin ja toteutetun arkkitehtuurin välille ei muodostu ristiriitaa. Esimerkiksi arkkitehtuuriin ehdotetut muutokset on tarkistettava ja hyväksyttävä, sekä hyväksyttyihin poikkeuksiin arkkitehtuurista on sisällyttävä arvio riskeistä ja mahdollisista seurauksista.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ARCHITECTURE-1d, ARCHITECTURE-1e.</t>
  </si>
  <si>
    <t>Ylimmän johdon tuki voi näkyä säännöllisenä viestintänä kyberturvallisuusarkkitehtuurin merkityksestä ja arvosta, sekä organisaation tukena kyberturvallisuusarkkitehtuurin levittämiselle ja toteuttamiselle (kuten arkkitehtuurin käyttöönoton seuranta) sekä palkintojen ja tunnustusohjelmien järjestäminen henkilöstölle, joka on merkittävästi edistänyt kyberturvallisuustavoitteiden saavuttamista.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ARCHITECTURE-1d, ARCHITECTURE-1e.</t>
  </si>
  <si>
    <t>Määrittele vaadittava IT-, OT-omaisuuserien ja tietovarantojen asianmukainen luottamuksellisuuden, eheyden ja saatavuuden taso sekä dokumentoi vaatimukset. Nämä vaatimukset tuodaan esille organisaation toimintaperiaatteissa (politiikoissa) , jotka liittyvät organisaation omaisuuserien valvonnan määrittelyyn ja toteuttamiseen.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</si>
  <si>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 sisältää suunnitteluperiaatteet ja -taktiikat, joilla toteutetaan ARCHITECTURE-1f:ssä määritellyt kyberturvallisuusvaatimukset. Esimerkiksi luottamuksellisuus - vaatimus olla luovuttamatta arkaluonteisia tietoja luvattomille osapuolille - voidaan toteuttaa käytännöllä, jolla varmistetaan, että luottokorttitietoja ei säilytetä verkkopohjaisessa käyttöliittymässä maksutapahtuman suorittamisen jälkeen. Toinen esimerkki on, että luottamuksellisuus ja eheys voidaan varmistaa asettamalla salauksen valvonta ulkoisiin yhteyksiin, kuten mobiili-, satelliitti- tai kuituyhteyksiin, joita ulkopuolinen taho tarjoaa. Valitut valvontatoimet on dokumentoitu kyberturvallisuusarkkitehtuurissa.
Aiheeseen liittyvät käytännöt:
- Syöte: ARCHITECTURE-1f:n toteuttaminen sisältää tietoja, jotka voivat olla hyödyllisiä tämän käytännön toteuttamisessa.</t>
  </si>
  <si>
    <t>Kokonaisarkkitehtuurin ja ja kyberarkkitehtuurin kehittämissuunnitelman yhteensovittamisella vältetään liiketoiminnan ja teknisten sidosryhmien väliset epäsuhtaiset odotukset. Esimerkiksi organisaation tavoitteita suojata aineetonta omaisuutta ja arkaluonteista liiketoimintatietoa tuetaan kyberturvallisuustavoitteilla, jotka minimoivat hyökkäyspintoja ja määrittelevät turvalliset oletusasetukset.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ARCHITECTURE-1a, ARCHITECTURE-1b, ARCHITECTURE-1h.</t>
  </si>
  <si>
    <t>Kyberturvallisuusarkkitehtuuria pidetään resurssina, joka auttaa ylläpitämään organisaation turvallisuuden tasoa. Säännölliset kyberturvallisuusarkkitehtuurin vaatimuksenmukaisuuden arvioinnit ovat yksi riskin pienentämistekniikka. Esimerkiksi ehdotettu palvelimen uudelleenkäyttö tai virtualisointi on suunnittelupäätös, jonka vaikutus arkkitehtuuriin olisi arvioitava. Arvioinneissa olisi otettava huomioon laitteet, jotka voivat lisätä toimintoon kohdistuvaa kyberriskiä, kuten liikkuva omaisuus, etäyhteyksiin käytettävät henkilökohtaiset tietokoneet ja verkkolaitteet, kenttälaitteet, VoIP, kulkulupajärjestelmät ja muut fyysiset ja sähköiset pääsyjärjestelmät. Kehittyneet kyberturvallisuustekniikat, kuten uhkien metsästys ja aktiivinen puolustus, voivat auttaa tunnistamaan vaatimustenvastaiset järjestelmät tai verkot.
Aiheeseen liittyvät käytännöt:
- Syöte: ARCHITECTURE-1c:n toteuttaminen tarjoaa syötteen, joista voi olla hyötyä tämän käytännön toteutumisen arvionnissa ja toteuttamisessa.</t>
  </si>
  <si>
    <t>Riskianalyysin tulokset, kuten priorisoidut riskiluokat, ja uhkaprofiilitiedot, kuten tietyntyyppisten hyökkäysten kohteet, ovat potentiaalisia tietolähteitä päätettäessä toteutettavaksi todennäköisimpiä arkkitehtuuritaktiikoita, joita tarvitaan hyökkäysten havaitsemiseen, vastustamiseen, niihin reagoimiseen ja niistä toipumiseen. Kyberturvallisuusarkkitehtuurin mukauttamiseksi uhkaprofiiliin organisaatiot voivat tarkastella kohteena olevia omaisuuseriä, tavoitteita ja hyökkäysmenetelmiä, joita uhkatoimijat voivat käyttää, ja mukauttaa kyberturvallisuusarkkitehtuuria vastaavasti. Esimerkiksi aukottoman tapahtumalokin ylläpitäminen on taktiikka, jolla tuetaan vastuuvelvollisuutta ja hyökkäyksistä toipumista, ja reduntanttien palvelimien tarjoaminen on taktiikka, jolla tuetaan käytettävyyttä ja liiketoiminnan jatkuvuutta.
Aiheeseen liittyvät käytännöt:
- Riippuvuus: Tämän käytännön toteuttaminen edellyttää RISK-3d:n ja Threat-2e:n ennakkototeutusta.Eteneminen: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</si>
  <si>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Kyberturvallisuusarkkitehtuurin suunnittelussa olisi otettava huomioon tarpeelliset vaatimukset, joilla voidaan tukea ennalta määriteltyjä toimintatiloja, jotka organisaation on mahdollisesti otettava käyttöön esimerkiksi poikkeamien yhteydessä. Arkkitehtuuriin voi esimerkiksi olla tarpeen sisällyttää valvontavaatimuksia, jotta voidaan tehdä päätöksiä omaisuuserien alasajosta, jos on olemassa merkkejä mahdollisesta käyttökatkoksesta. Toisena esimerkkinä voidaan mainita turvallisuuteen liittyvä vaaratilanne, jonka vuoksi tarvitaan väliaikaista oikeuksien lisäämistä. Tällöin järjestelmä voisi automaattisesti lisätä lokitietojen kirjaamisen laajuutta.
Aiheeseen liittyvät käytännöt:
- Riippuvuus: Tämän käytännön toteuttaminen riippuu SITUATION-3g:n toteutuksesta etukäteen.Eteneminen: Tämä käytäntö on osa kehityspolkua. Samaan toimintaan liittyvät käytännöt muodostavat kehityspolun, johon kuuluu käytäntöjä alkaen perustasolta kohti täydellisempiä tai kehittyneempiä toteutuksia. Tämän kehityspolun käytäntöjä ovat: ARCHITECTURE-1c, ARCHITECTURE-1f, ARCHITECTURE-1j, ARCHITECTURE-1k.</t>
  </si>
  <si>
    <t>Suojaukset toteutetaan siten, että ne vastaavat kyberturvallisuusarkkitehtuurin strategiassa / toimintasuunnitelmassa määriteltyjä tavoitteita. Näiden suojausten toteuttaminen perustuu standardoituihin vaatimuksiin, jotka on dokumentoitu kyberturvallisuusarkkitehtuurissa. Koska nämä käytännöt voidaan toteuttaa tapauskohtaisesti, ne voivat olla yleisesti ottaen näiden vaatimusten mukaisia, mutta niitä ei välttämättä toteuteta dokumentoidun prosessin tai menettelyn mukaisesti.
Aiheeseen liittyvät käytännöt: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</si>
  <si>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on minimi lähestymistapa, joka ulottuu palomuureista etäyhteyspalvelimiin. Segmentointi on arkkitehtuurinen taktiikka, joka tarjoaa ensimmäisen puolustuslinjan, jolla pyritään hillitsemään hyökkäysten leviämistä ja estämään pahojen toimijoiden kulkeminen järjestelmien läpi (esim. verkkopuolen järjestelmät, IT-järjestelmät ja OT-järjestelmät). Segmentointiin voi sisältyä erottelu, luottamusvyöhykkeiden toteuttaminen, demilitarisoitujen vyöhykkeiden (DMZ) toteuttaminen tai muita arkkitehtuuritaktiikoita.
Aiheeseen liittyvät käytännöt:
- Syöte: ASSET-1c:n ja ASSET-1d:n toteuttaminen tarjoaa syötteen, joista voi olla hyötyä tämän käytännön toteutumisen arvionnissa ja toteuttamisessa.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</si>
  <si>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Verkon suojaukset olisi suunniteltava siten, että erityyppisille omaisuuserille voidaan toteuttaa niille määritellyt suojaustoimet. Päätös tiukempien suojaustoimien toteuttamisesta voi perustua eri tekijöihin, kuten tiettyihin omaisuuserätyyppeihin kohdistuvaan luottamukseen tai kuinka arkaluonteiseen tietoon omaisuuserätyyppi voi päästä käsiksi. Esimerkiksi etäyhteydet voivat aiheuttaa suuremman riskin, ja niihin sovellettaisiin lisäsuojauksia. Vaihtoehtoisesti tietotekniset hyödykkeet, jotka toimivat vain sisäverkossa, voivat olla luotettavampia ja vaatia siksi vähemmän tiukkoja verkkosuojauksia.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</si>
  <si>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ARCHITECTURE-2b:tä siten, että siihen sisällytetään toiminnon toteuttamisen kannalta tärkeät omaisuuserät. Käytännössä todetaan lisäksi, että segmentoinnin olisi perustuttava määriteltyihin kyberturvallisuusvaatimuksiin. Eri turvallisuusvyöhykkeiden luomisen kriteerit voivat perustua useisiin tekijöihin. Seuraavassa on joitakin esimerkkejä tekijöistä:
- erityiset turvallisuus-, luotettavuus- ja suojausvaatimukset
- omaisuuserän merkitys toiminnolle
- omaisuuserän suorittamat tehtävät
- se, hallinnoiko omaisuuserää kolmas osapuoli
- kenellä on pääsy omaisuuserään
- onko omaisuuserään mahdollista päästä etänä
- omaisuuserään liittyvä luottamusaste
- kyberturvallisuuden hallintakeinojen soveltaminen omaisuuserien ryhmiin.
- mahdollisten tietoverkkomurtojen vaikutusten rajoittaminen.
Lisäksi nämä kriteerit olisi dokumentoitava selkeästi kyberturvallisuusarkkitehtuurissa tai vastaavassa asiakirjassa. Tämä auttaa niitä, jotka eivät ole mukana alkuperäisessä päätöksentekoprosessissa, ymmärtämään, miksi kutakin kriteeriä tarvitaan. Esimerkiksi OT-omaisuuserät, joilla on ainutlaatuisia ominaisuuksia (esim. ne, jotka ovat riippuvaisia epävarmoista vanhoista ohjelmistoista tai joilla on korkeat käytettävyysvaatimukset), saattavat vaatia erityistä kyberturvallisuusarkkitehtuurin suunnittelua organisaation toiminnallisten tavoitteiden saavuttamiseksi. Lisäksi organisaatioiden olisi otettava huomioon standardit ja ohjeet segmentointia suunniteltaessa.
Aiheeseen liittyvät käytännöt:
- Syöte: ASSET-1a:n ja ASSET-2a:n toteuttaminen tarjoaa tietoja, joista voi olla hyötyä tämän käytännön toteuttamisessa.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</si>
  <si>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Verkkosegmentit olisi suunniteltava siten, että ne erottavat toisistaan toiminnot, jotka aiheuttavat suuremman riskin organisaatiolle. Esimerkiksi verkkoinfrastruktuurin hallinnointi olisi suoritettava erillisessä hallintaverkossa, joka on rajoitettu vain tiettyihin hallintatileihin ja jossa käytetään vahvempia todennustekniikoita, kuten monivaiheista tunnistautumista. Vastaavasti organisaatio voi rajoittaa OT-laitteiden hallinnan tiettyihin työasemiin samassa loogisessa verkossa.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</si>
  <si>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Verkon suojaus sisältää valmiuksia valvoa, analysoida ja hallita verkkoliikennettä. Eri turva-alueet voivat vaatia korkeampia verkkosuojaustasoja perustuen määriteltyihin kyberturvallisuusvaatimuksiin. Jos organisaatiolla on esimerkiksi verkkosegmentti laitteita varten, jotka muodostavat yhteyden vierasverkon WLAN-tukiaseman kautta, verkkoliikennettä ei ehkä valvota kovin tarkasti, mutta valvontaa on lisättävä sen varmistamiseksi, ettei liikenne siirry sisäverkkoon. Toisena esimerkkinä mainittakoon, että hallintaverkkoa voidaan valvoa vahvasti, verkossa suoritettavia toimia voidaan analysoida tarkemmin ja pääsyä voidaan valvoa tiukasti.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</si>
  <si>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Verkkosuojauksiin tulisi sisältyä valmiudet valvoa, analysoida ja hallita verkkoliikennettä ja sähköpostia. Verkkoliikenne ja sähköposti ovat yleisiä väyliä, joita hyökkääjät käyttävät yrittäessään saada käyttäjätunnuksia tai muita arkaluonteisia tietoja käyttäjiltä. Phishing- ja watering hole -hyökkäyksiä käytetään yleisesti haittaohjelmien levittämiseen tai käyttäjän tunnistetietojen hankkimiseen, joita hyödynnetään tappoketjun alkuvaiheessa. Organisaatio voi harkita suojauksia, kuten sähköpostiviestien linkkien ja liitetiedostojen tarkkailua, epäilyttävien latausten karanteeniin asettamista ja DNS-suodatuksen käyttöä, jotta voidaan vähentää mahdollisuutta, että hyökkääjät käyttävät näitä hyökkäysväyliä saadakseen jalansijaa verkossa.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</si>
  <si>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ARCHITECTURE-2d:tä kattamaan kaikki omaisuuserät. Käytäntönä on edelleen, että segmentoinnin olisi perustuttava määriteltyihin kyberturvallisuusvaatimuksiin. Eri turvallisuusvyöhykkeiden luomisen kriteerit voivat perustua useisiin tekijöihin. Seuraavassa on joitakin esimerkkejä tekijöistä:
- erityiset turvallisuus-, luotettavuus- ja suojausvaatimukset
- omaisuuserän merkitys toiminnalle
- omaisuuserän suorittamat tehtävät tai toiminnot
- hallinnoiko omaisuuserää kolmas osapuoli
- kenellä on pääsy omaisuuserään
- onko omaisuuserää mahdollista hallita tai päästä etänä
- omaisuuserään liittyvä luottamusaste
- kyberturvallisuuden hallintakeinojen soveltaminen omaisuuserien ryhmiin.
- mahdollisten tietoverkkomurtojen vaikutusten rajoittaminen.
- verkon ominaisuudet (esim. vieras langaton verkko).
Lisäksi nämä kriteerit olisi dokumentoitava selkeästi kyberturvallisuusarkkitehtuurissa tai vastaavassa asiakirjassa. Tämä auttaa niitä, jotka eivät ole mukana alkuperäisessä päätöksentekoprosessissa, ymmärtämään, miksi kutakin kriteeriä tarvitaan. Esimerkiksi OT-omaisuuserät, joilla on ainutlaatuisia ominaisuuksia (esim. ne, jotka ovat riippuvaisia epävarmoista vanhoista ohjelmistoista tai joilla on korkeat käytettävyysvaatimukset), saattavat vaatia erityistä kyberturvallisuusarkkitehtuurin suunnittelua organisaation toiminnallisten tavoitteiden saavuttamiseksi. Lisäksi organisaatioiden olisi otettava huomioon standardit ja ohjeet segmentointia suunniteltaessa. On tärkeää huomata, että on olemassa useita tapoja toteuttaa tämä käytäntö, mukaan lukien nollaluottamusmallin soveltaminen.
Aiheeseen liittyvät käytännöt:
- Syöte: ARCHITECTURE-1f:n ja ASSET-1f:n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</si>
  <si>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Tiettyjen omaisuuserien kyberturvallisuusvaatimukset saattavat edellyttää eristämistä loogisen tai fyysisen segmentoinnin avulla muista organisaation verkoista. Lisäksi näihin verkkoihin olisi sisällyttävä riippumaton todennusjärjestelmä, jota ei jaeta muiden organisaation järjestelmien kanssa. Organisaatio voi käyttää tämäntyyppistä segmentointiaesimerkiksi kriittisten OT-omaisuuserien osalta.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</si>
  <si>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OT-järjestelmät tulisi suunnitella siten, että ne pystyvät jatkamaan toimintaansa, kun IT-järjestelmissä on katkos tai häiriö. Organisaation ei pitäisi vain toteuttaa manuaalisia varmuuskopiointiprosesseja, vaan nämä prosessit tulisi testata sen varmistamiseksi, että ne toimivat odotetulla tavalla.
OT-järjestelmillä tarkoitetaan omaisuuseriä, jotka toimivat OT-verkkosegmentillä. Nämä omaisuuserät saattavat muistuttaa perinteistä IT-omaisuutta, paitsi että ne tukevat OT-operaatioita. Harkittaessa tätä käytäntöä on huomioitava tilanteet, joissa OT-järjestelmät ovat riippuvaisia IT-järjestelmistä, jotka toimivat erillisellä IT-verkkosegmentillä. Tämän käytännön tarkoituksena on varmistaa, että OT-järjestelmien tukemat palvelut tai tuotantotoiminnot voidaan pitää yllä, jos IT-järjestelmät eivät jostain syystä ole käytettävissä.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</si>
  <si>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Organisaation tulisi valvoa verkkoyhteyksiä laitetasolla. Tämä voidaan toteuttaa esimerkiksi verkon pääsynvalvonnan ratkaisulla, joka estää sellaisten laitteiden, jotka eivät täytä tiettyjä turvallisuusvaatimuksia, pääsyn verkkoon.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ARCHITECTURE-2a, ARCHITECTURE-2c, ARCHITECTURE-2e, ARCHITECTURE-2f, ARCHITECTURE-2g, ARCHITECTURE-2k.</t>
  </si>
  <si>
    <t>Tämä käytäntö laajentaa arkkitehtuuritaktiikoiden, kuten verkon segmentoinnin (ARCHITECTURE-2a) ja verkon rajoittamisen valtuutettuihin laitteisiin (ARCHITECTURE-2k), toteutusta. Kyberturvallisuusarkkitehtuuriin voi sisältyä valvontaa, jonka avulla organisaatio voi havaita, jos jokin omaisuuserä on vaarantunut ja eristää sen loogisesti erilliseen verkkoon. Tämä voisi antaa poikkeamiin reagoiville tahoille mahdollisuuden suorittaa järjestelmään kohdistuvia analyysejä turvallisessa ympäristössä ilman, että se vaikuttaa muihin tuotantoverkkoihin.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ARCHITECTURE-2b, ARCHITECTURE-2d, ARCHITECTURE-2h, ARCHITECTURE-2i, ARCHITECTURE-2j, ARCHITECTURE-2l.</t>
  </si>
  <si>
    <t>Kyberturvallisuuden hallintatoimia toteutetaan niiden riskien hallitsemiseksi, jotka liittyvät luvattomaan ja/tai asiattomaan pääsyyn IT-, OT-omaisuuteen ja tietovarantoihin, fyysinen omaisuus mukaan lukien. Loogiset kontrollit voivat olla hallinnollisia (esim. toimintaperiaatteet, menettelyt), operatiivisia (esim. järjestelmän ylläpito, kapasiteetin hallinta) ja teknisiä (esim. todennusjärjestelmät, järjestelmän lokitus). Fyysinen valvonta voi olla myös hallinnollista (esim. toimintaperiaatteet, menettelyt), toiminnallista (esim. aidat, lukot, opasteet) ja teknistä (esim. sähköiset kulkulupalukijat, liikkeentunnistimet, sisäänkäyntipisteiden kirjaaminen).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</si>
  <si>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Päätelaitteen suojauksella tarkoitetaan kyberturvallisuuden hallintatoimia, joita sovelletaan suoraan IT- ja OT-omaisuuseriin. Näissä hallintatoimissa olisi keskityttävä päätelaitteiden turvallisuusriskien kuten haavoittuvuuksien hyväksikäytön, hyökkäysten ja inhimillisen erehdyksen aiheuttamien tahattomien tietovuotojen ehkäisemiseen. Päätelaitteen suojauksiin voivat kuulua konfiguraation koventaminen, konfiguraatiokäytännöt ja -säännöt, päätelaitteen havaitsemis- ja reagointiohjelmistot (EDR), haittaohjelmien torjuntaohjelmistot, valvontaohjelmistot, tietojen menettämisen estotyökalut (DLP), isäntäpohjaiset tunkeutumisen havaitseminen (HID) ja palomuurit sekä muut suojaukset.
Aiheeseen liittyvät käytännöt:
- Syöte: ASSET-1a:n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</si>
  <si>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Tilit tulisi luoda ja konfiguroida  vähimpien oikeuksien eli pienimmän oikeuden periaatteen mukaisesti. Vähimpien käyttöoikeuksien periaate on turvallisuusvaatimus, jossa valtuutetuille käyttäjille asetetaan rajoituksia vain niihin etuoikeuksiin, joita he tarvitsevat suorittaakseen heille osoitetut tehtävät työtehtäviensä ja -roolinsa mukaisesti, mutta ei yhtään enempää. Vähimpien käyttöoikeuksien periaatetta sovelletaan myös tietojärjestelmäprosesseihin, ja sen avulla varmistetaan, että prosessit toimivat korkeintaan sellaisilla käyttöoikeustasolla, jotka ovat välttämättömiä organisaation tehtävien ja/tai toimintojen suorittamiseksi. 
Tämän käytännön yhteydessä on ehdottoman tärkeää, että organisaatiot soveltavat vähimpien oikeuksien periaatetta myös suunnitellessaan, kehittäessään ja toteuttaessaan IT- ja OT-järjestelmiä ja varmistaessaan, että vähimpien oikeuksien periaatteen toteuttamiseen käytettävät mekanismit ja valvontatoimet ovat toteutettavissa ja toimivat suunnitellulla tavalla. Esimerkiksi nollaluottamusarkkitehtuurien suunnittelussa ja rakentamisessa on otettava käyttöön vähimpien oikeuksien periaate keskeisenä vaatimuksena, jotta tämän todentamismenetelmän keskeiset tavoitteet voidaan saavuttaa.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</si>
  <si>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Omaisuuserät (laitteet, palvelut) olisi konfiguroitava siten, että ne tarjoavat vain välttämättömiä toimintoja ja rajoittavat tarpeettomia toimintoja. Esimerkiksi, jos palvelin on määritetty toimimaan sähköpostipalvelimena, niin käytössä pitäisi olla vain ne portit ja palvelut, jotka liittyvät sähköpostin välittämiseen.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</si>
  <si>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Laitteiden, ohjelmistojen ja tietovarantojen turvallista konfigurointia tulisi harkita ennen käyttöönottoa tuotantoympäristössä, jos se on mahdollista. Organisaation tulisi harkita toimenpiteitä, kuten ohjelmistopäivitysten käyttöä, isäntäpohjaisten suojausten käyttöönottoa, korkeamman tason analyysia tukevan lokituksen konfigurointia ja tarpeettomien oletustilien käytöstä poistamista ennen resurssin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ARCHITECTURE-3e, ARCHITECTURE-3f, ARCHITECTURE-3l.</t>
  </si>
  <si>
    <t>Turvallisuussovellusten olisi oltava osa laitteen kokoonpanoa aina kun se on mahdollista. Organisaation olisi harkittava suojauksia, kuten päätelaitteiden havaitsemis- ja reagointiratkaisuja (EDR), jotka valvovat ja vastaavat haitalliseen toimintaan ja toimittavat lokitietoja korkeamman tason analyysialustalle. Isäntäpohjaiset palomuurit ovat toinen laitteen kokoonpanoon liittyvä näkökohta, sillä ne voidaan määrittää sallimaan vain välttämätön viestintä.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ARCHITECTURE-3e, ARCHITECTURE-3f, ARCHITECTURE-3l.</t>
  </si>
  <si>
    <t>Ulkoisten tallennusvälineiden liittämistä olisi kontrolloitava ja rajoitettava tarpeen mukaan riskin vähentämiseksi. Organisaatio voi harkita teknisiä hallintatoimia, joilla rajoitetaan irrotettavien laitteiden, joilla ei ole liiketoiminnallista tarkoitusta, käyttöä sekä operatiivisia hallintatoimia kuten toimintaperiaatteita, joilla rajoitetaan ulkoisten tallennusvälineiden käyttöä järjestelmissä, tai molempien yhdistelmää.</t>
  </si>
  <si>
    <t>Tämä käytäntö laajentaa kyberturvallisuuden hallintatoimia taktisten toimintojen toteuttamisen kannalta tärkeiden omaisuuserien (laitteet, ohjelmistot ja tietovarannot) lisäksi kattamaan kaikki organisaation toimintojen suorittamiseen käytettävät omaisuuserät. Käytäntö edellyttää myös, että kyberturvallisuuden hallintatoimet toteutetaan omaisuuserätasolla, jos se on mahdollista. Kompensoivat hallintatoimet olisi toteutettava tilanteissa, joissa omaisuuserä ei tue omaisuuserätason kyberturvallisuuskontrolleja, joka vähentäisi riskiä riittävästi. Jos esimerkiksi omaisuuserä (laitteet, ohjelmistot ja tietovarannot) ei tue salattua tietoliikennettä, laitteeseen ei pitäisi sallia suoria yhteyksiä, vaan kaikki tietoliikenne olisi ohjattava välityspalvelimen kautta.
Aiheeseen liittyvät käytännöt:
- Syöte: ASSET-1f:n ja ASSET-2f:n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</si>
  <si>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Ylläpito ja kapasiteetinhallinta tukevat toiminnallisia tavoitteita auttamalla varmistamaan toimintojen toteuttamisen kannalta tärkeiden resurssien saatavuuden. Organisaatioiden olisi suunniteltava riittävät ylläpitotoimet siten, että ne vaikuttavat mahdollisimman vähän organisaation toimintoihin. Tähän voi sisältyä ennaltaehkäisevän ylläpidon suorittaminen ennakoimattomien laitevikojen välttämiseksi sekä ylläpidon ajoittaminen suunnitelluille seisokkiajoille tai muille ruuhkahuippujen ulkopuolisille toiminta-ajoille. Kapasiteetinhallinnan suunnittelu edellyttää organisaation tulevien operatiivisten tarpeiden ymmärtämistä sekä riittävää budjettia, laitteita ja välineitä näiden tarpeiden täyttämiseksi. Tämä voi edellyttää etukäteissuunnittelua ja sitoutumista budjetointiprosesseihin ja organisaation johtoon, jotta voidaan kehittää ja viestiä asianmukaiset perustelut tarvittaville resursseille.</t>
  </si>
  <si>
    <t>Toimintaympäristön suojaaminen on tärkeää, jotta toimintojen toteuttamiseen käytettävät laitteet, ohjelmistot ja tietovarannot voivat jatkaa toimintaansa. Olisi toteutettava fyysisen ympäristön suojauksia, jotka tukevat toimintaympäristön kestävyyttä. Näiden vaatimusten huomioon ottaminen auttaa ehkäisemään toiminnon epävakautta tai muita kerrannaisvaikutuksia.</t>
  </si>
  <si>
    <t>ASSET-1c:ssä esitetyn priorisointiprosessin avulla valitut korkeamman prioriteetin omaisuuserät aiheuttavat todennäköisesti suuremman riskin toiminnolle tai prosessin arkaluonteisille tiedoille, ja niihin olisi sovellettava tiukempia kyberturvallisuuden kontrolleja/ hallintakeinoja. ARCHITECTURE-1c:ssä todetaan, että kyberturvallisuusarkkitehtuuri olisi yhdenmukainen korkeamman prioriteetin omaisuuserille asetettujen lisäturvallisuustavoitteiden kanssa. Esimerkkejä tiukemmista kyberturvallisuuden hallintatoimista ovat käyttöoikeuksien tehostettu valvonta, lisätodennustekijät tai muutostenhallintaprosessi, johon sisältyy lisätestausta ja hyväksyntämenettelyjä.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ARCHITECTURE-3a, ARCHITECTURE-3b, ARCHITECTURE-3c, ARCHITECTURE-3d, ARCHITECTURE-3h, ARCHITECTURE-3k.</t>
  </si>
  <si>
    <t>Laitteen elinkaaren aikana voi olla tarpeen muuttaa tai päivittää laiteohjelmistoa esimerkiksi tiettyjen toimintojen käyttöönottamiseksi tai suorituskyvyn parantamiseksi. Organisaation olisi mahdollisuuksien mukaan testattava laiteohjelmiston muutokset huolellisesti ennen käyttöönottoa tuotantoympäristössä, koska nämä muutokset voivat aiheuttaa odottamatonta käyttäytymistä palvelussa tai liitetyissä palveluissa.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ARCHITECTURE-3e, ARCHITECTURE-3f, ARCHITECTURE-3l.</t>
  </si>
  <si>
    <t>ARCHITECTURE-3e:ssä esitettyjen turvallisten konfigurointitoimenpiteiden lisäksi organisaation olisi otettava käyttöön hallintatoimia, joilla estetään luvattomien ohjelmien ja koodin suorittaminen. Organisaatio voi käyttää estolistoja, jossa määritellään nimenomaisesti sovellukset, jotka eivät ole sallittuja, tai käyttää sallittujen sovellusten luettelokäytäntöä, jossa määritetään rajoitettu joukko sallittuja sovelluksia. Lisäksi organisaatio voi estää JavaScriptin tai makrojen kaltaisen koodin suorittamisen.</t>
  </si>
  <si>
    <t>Turvalliset ohjelmistokehityskäytäntöjä on määritelty useissa viitekehyksissä, kuten NIST Secure Software Development Framework (SSDF), Building Security In Maturity Model (BSIMM) tai Open Web Application Security Project (OWASP). Turvallisen kehityksen käytäntöjen valinnassa vakiintuneista viitekehyksistä olisi otettava huomioon organisaation toiminnalliset tarpeet, riskinottohalukkuus ja uhkaympäristö. Turvallisuus olisi otettava huomioon ohjelmistokehityksen elinkaaren jokaisessa vaiheessa, mukaan lukien vaatimusten määrittely, suunnittelu, kehittäminen, testaus ja ylläpito.
Organisaatioiden olisi myös otettava huomioon vähemmän muodollisten ohjelmistokehitysprosessien, kuten koodittomien kehitysalustojen, käyttöön liittyvät riskit. Esimerkiksi avoimen lähdekoodin sisällönhallintajärjestelmissä on tyypillisesti kolmansien osapuolten luomia malleja/pohjia ja muita lisäosia, jotka voivat aiheuttaa organisaatiolle riskejä.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</si>
  <si>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Organisaatio voi valvoa turvallisia ohjelmistokehityskäytäntöjä toimittajien kanssa eri keinoin, kuten sopimusvaatimuksilla ja toimittajien koodin teknisellä testauksella. Organisaatio voi vaatia toimittajilta turvallisia suunnittelu- ja koodauskäytäntöjä, jotka on määritelty vakiintuneissa standardeissa, kuten NIST Secure Software Development Framework (SSDF), Building Security In Maturity Model (BSIMM) ja Open Web Application Security Project (OWASP). Tämä voidaan tehdä havainnoimalla sovelluksen käyttäytymistä ja päättelemällä myyjän koodauskäytäntöjä tai suorittamalla joitakin testejä, joiden avulla voidaan paljastaa turvattomat käytännöt, kuten puskurin ylivuoto, SQL-injektio ja heikko todennus. Tämän lisäksi kyberturvallisuusarkkitehtuuri voi helpottaa hankittujen järjestelmäkomponenttien integrointia ja yhteentoimivuutta (esimerkiksi tarjoamalla turvallisia rajapintoja kolmannen osapuolen ohjelmistoille). 
Erityistä huomiota olisi kiinnitettävä ensisijaisiin toimittajiin (THIRD-PARTIES-1c), koska ne toimittavat, ylläpitävät tai käyttävät kriittisiä ohjelmistokomponentteja, jotka ovat olennaisia tuotannon toiminnalle. Kriittisen ohjelmistokomponentin määritelmä voi vaihdella suuresti toimialasta tai kriittisen infrastruktuurin sektorista riippuen, ja se voi perustua yleisesti käytettyihin viitekehyksiin tai valvontakokonaisuuksiin. Esimerkiksi NIST tarjoaa Executive Order 14028 -määräyksen mukaisen kriittisen ohjelmiston määritelmän, joka joidenkin organisaatioiden saatetaan joutua hyväksymään.
Tämä toiminta liittyy kyberturvallisuusarkkitehtuuriin liittyviin toimiin, jotka liittyvät toimittajien valitsemiseen niiden turvallisten ohjelmistokehityskäytäntöjen perusteella (THIRD-PARTIES-2h ja ARCHITECTURE-4e).
Liittyvät käytännöt
- Input From: Implementing ASSET-1c tarjoaa panoksen, josta voi olla hyötyä tämän käytännön toteuttamisessa.
- Eteneminen: Tämä käytäntö on osa käytäntöjen etenemistä. Harjoittelun eteneminen on toisiinsa liittyvien käytäntöjen ryhmä, joka edustaa yhä täydellisempiä tai edistyneempiä toimintojen toteutuksia. Tähän kehityspolkuun kuuluvat muun muassa seuraavat käytännöt ARCHITECTURE-4b, ARCHITECTURE-4e, ARCHITECTURE-4g, ARCHITECTURE-4h, ARCHITECTURE-5h.</t>
  </si>
  <si>
    <t>Ennen ohjelmiston käyttöönottoa olisi tarkistettava konfiguraatio, että se vastaa omaisuuserälle (laite, tietovaranto) asetettuja kyberturvallisuusvaatimuksia. Ohjelmiston virheellinen konfigurointi voi luoda haavoittuvuuksia, joita hyökkääjä voisi hyödyntää.</t>
  </si>
  <si>
    <t>Tämä käytäntö laajentaa MIL1:ssä mainittuja turvallisen ohjelmistokehityksen arkkitehtuuritaktiikoita. Tässä käytännössä edellytetään, että turvallisia ohjelmistokehityskäytäntöjä käytetään kaikissa talon sisällä kehitettävissä ohjelmistoissa.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</si>
  <si>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Tällä käytännöllä laajennetaan kypsyystasolla tasolla 1 (ARCHITECTURE-4b) mainittuja hankittujen ohjelmistojen valintaan liittyviä arkkitehtuuritaktiikoita. Käytäntö edellyttää, että organisaatio ottaa huomioon toimittajien ohjelmistokehityskäytännöt kaikkien hankittavien ohjelmistojen osalta. Organisaatio voi vaatia toimittajilta turvallisia suunnittelu- ja koodauskäytäntöjä, jotka on määritelty viitekehyksissä, kuten NIST Secure Software Development Framework (SSDF), Building Security In Maturity Model (BSIMM) ja Open Web Application Security Project (OWASP). 
Ensisijaisesti tärkeisiin toimittajiin (THIRD-PARTIES-1c) tulisi kiinnittä huomiota, koska ne toimittavat, ylläpitävät tai käyttävät kriittisiä ohjelmistokomponentteja, jotka ovat olennaisia tuotannon toiminnan kannalta. Kriittisten ohjelmistokomponenttien määritelmä voi vaihdella suuresti toimialasta tai kriittisen infrastruktuurin sektorista riippuen, ja se voi perustua yleisesti käytettyihin viitekehyksiin tai valvontakokonaisuuksiin. Esimerkiksi NIST tarjoaa Executive Order 14028 -määräyksen mukaisen kriittisen ohjelmiston määritelmä.
Tämä käytäntö liittyy kyberturvallisuusarkkitehtuurin toimiin, jotka kohdistuvat toimittajien valinassa painotettaviin turvallisiin ohjelmistokehityskäytäntöihin (THIRD-PARTIES-2h ja ARCHITECTURE-4b).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ARCHITECTURE-4b, ARCHITECTURE-4e, ARCHITECTURE-4g, ARCHITECTURE-4h, ARCHITECTURE-5h.</t>
  </si>
  <si>
    <t>Uudet ja päivitetyt sovellukset voivat aiheuttaa muutoksia kyberturvallisuuden arkkitehtuurielementtien rajapintoihin, käyttäytymiseen ja vuorovaikutukseen. Arkkitehtuurin arviointilautakunta tai muu vastuutaho tarkastelee ja hyväksyy tällaiset muutokset.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ARCHITECTURE-4a, ARCHITECTURE-4d, ARCHITECTURE-4f, ARCHITECTURE-4h, ARCHITECTURE-5h.</t>
  </si>
  <si>
    <t>Ohjelmistojen, erityisesti internetistä ladattujen ohjelmistojen, aitous olisi tarkistettava ennen niiden suorittamista organisaation laitteissa. Ohjelmiston aitous voidaan varmistaa digitaalisesti allekirjoitetuksesta tai vertaamalla ohjelmiston hash-arvoa myyjän julkaisemaan hash-arvoon. Myös laiteohjelmiston aitous olisi todennettava vastaavin toimenpitein, kuten vertaamalla binääritiedoston hash-arvoa myyjän julkaisemaan hash-arvoon.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ARCHITECTURE-4b, ARCHITECTURE-4e, ARCHITECTURE-4g, ARCHITECTURE-4h, ARCHITECTURE-5h.</t>
  </si>
  <si>
    <t>Ohjelmistojen tietoturvatestauksen avulla validoidaan ja varmistetaan, että ohjelmisto toimii odotetulla tavalla tavanomaisissa toimintaolosuhteissa ja ettei se sisällä valvonnan heikkouksia tai haavoittuvuuksia, jotka voisivat aiheuttaa lisäriskin organisaatiolle. 
Tietoturvatestaus olisi otettava huomioon ohjelmistokehityksen elinkaaren jokaisessa vaiheessa, mukaan lukien vaatimusten määrittely, suunnittelu, kehittäminen, testaus ja ylläpito.
Aiheeseen liittyvät käytännöt
- Eteneminen: Tämä käytäntö on osa useiden käytäntöjen etenemistä. Käytäntöjen eteneminen on toisiinsa liittyvien käytäntöjen ryhmiä, jotka edustavat yhä täydellisempiä tai edistyneempiä toimintojen toteutuksia. Ensimmäisen etenemisen käytäntöjä ovat mm: ARCHITECTURE-4a, ARCHITECTURE-4d, ARCHITECTURE-4f, ARCHITECTURE-4h, ARCHITECTURE-5h.
- Toisen etenemisvaiheen käytännöt ovat seuraavat: ARCHITECTURE-4b, ARCHITECTURE-4e, ARCHITECTURE-4g, ARCHITECTURE-4h, ARCHITECTURE-5h.</t>
  </si>
  <si>
    <t>Todennustekniikat (esim. pääsyoikeuksien hallinta, digitaaliset varmenteet, biometrinen tunnistus, monivaiheinen tunnistaminen), valtuutustekniikat (esim. pääsynvalvontamekanismit) ja suojaustekniikat (esim. salaus ja tietojen peittäminen) ovat tyypillisiä arkkitehtuuritaktiikoita arkaluonteisten tietojen, jotka voivat aiheuttaa esimerkiksi tietovuodossa voivat aiheuttaa haittaa toiminnalle, suojaamiseksi. Tähä lukeutuvat esimerkiksi henkilötiedot, taloustiedot, liiketoiminnan salassapidettävät tiedot, salassapidettävät laki- ja sopimustiedot. Tämän käytännön toteuttaminen ei edellytä useiden tekniikoiden soveltamista. Lepotilassa oleviin tietoihin voi sisältyä tietoja, jotka on tallennettu lepotilassa oleviin virtualisoituihin resursseihin.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</si>
  <si>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Tiedot voidaan luokitella (kuten ASSET-2c:ssä viitataan) useiden turvallisuusnäkökohtien, kuten arkaluonteisuuden, arvon, kriittisyyden tai oikeudellisten vaatimusten mukaan. Tämä käytäntö laajentaa ARCHITECTURE-5a:ssa mainittuja lepotilassa olevan tiedon arkkitehtuuritaktiikoita, kuten todennusta (esim. valtakirjojen hallinta, digitaaliset varmenteet, biometrinen tunnistus, monitekijätodennus), valtuutusta (esim. pääsynvalvontamekanismit) ja suojausta (esim. salaus ja tietojen peittäminen). Arkkitehtonisiin tietosuojataktiikoihin voi myös kuulua esimerkiksi turvallisen tiedonkäyttökerroksen käyttö sen sijaan, että sallittaisiin suora pääsy tietovarastoihin.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</si>
  <si>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Kryptografiset protokollat ja tietojen peittäminen ovat esimerkkejä tyypillisistä arkkitehtuuritaktiikoista, joilla suojataan arkaluonteisia tietoja siirron aikana ja edistetään turvallista tietojen jakamista. Tietojen luokittelusta riippuen lisäsuojaus, kuten virtuaalisen yksityisverkon käyttö, voi olla tarpeen.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</si>
  <si>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Tämä käytäntö pohjautuu ARCHITECTURE-5a:n, ARCHITECTURE-5b:n ja ARCHITECTURE-5c:n periaatteisiin ottamalla käyttöön salausvalvonta. Kyberturvallisuusarkkitehtuuri tukee krypto/salauskontrollien käyttöönottoa ja ylläpitoa levossa olevien tai siirrettävien tietojen suojaamiseksi. Tähän sisältyy salausvalvonnan valinta, poistaminen käytöstä ja korvaaminen teknologian muutosten (kuten kvanttilaskennan) myötä. Se sisältää suunnittelupäätökset ja perustelut halutusta salauksen tasosta. Esimerkiksi jotkin salausalgoritmit toimivat paremmin kuin toiset, joten on tehtävä kompromisseja, jotka koskevat salauksen vahvuutta suhteessa järjestelmän suorituskykyyn ja ylläpidon helppouteen. Suunnittelussa otetaan huomioon myös levossa olevia tietoja koskevat näkökohdat, kuten koko levyn salaus, tiedostopohjainen salaus ja konttipohjainen salaus. Lepotilassa oleviin tietoihin voi kuulua myös tietoja, jotka on tallennettu lepotilassa oleviin virtualisoituihin resursseihin. Termiä "valitut tietoluokat" käytetään tässä käytännössään merkitsemään sitä, että organisaatioiden olisi nimenomaisesti valittava ne tietotyypit, jotka on salattava siirron aikana. Organisaatio voi esimerkiksi päättää olla salaamatta OT-signaaleja eristetyssä verkossa, mutta se voi vaatia salausta kaikelle verkossa kuljetettavalle tiedolle.
Aiheeseen liittyvät käytännöt:
- Syöte: ASSET-2c:n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</si>
  <si>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julkisten/yksityisten avainparien ja varmenteiden hallinnan arkkitehtuuritaktiikoista ovat käyttöjärjestelmän ja selaimen tukemat avainsäilöt, avainpalvelimet sekä salaustunnisteet ja älykortit. Avaintenhallintainfrastruktuurin ylläpitoon kuuluu tietoturvaan mahdollisesti vaikuttavien teknologiamuutosten (kuten kvanttilaskennan) huomioon ottaminen.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</si>
  <si>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tietovuotojen rajoittamiseen tähtäävistä hallintakeinoista ovat  todennus ja valtuutus, etäkäytön rajoittaminen (mukaan lukien pilvipalveluiden käytön rajoittaminen) ja käyttäjän toiminnan seuranta (esim. kun tietoja ladataan runsaasti ulkoisiin järjestelmiin).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</si>
  <si>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Esimerkkejä hallintatoimista / kontrolleista, joilla suojataan tietoja fyysisen omaisuuden katoamisen varalta, ovat salaus (esim. koko levyn salaus) tai sovellukset, joiden avulla organisaatio voi käynnistää laitteessa olevien tietojen etätyhjennyksen. Näiden hallintatoimien toteuttamisen olisi perustuttava laitteeseen tallennettujen tietojen luokkiin.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ARCHITECTURE-5a, ARCHITECTURE-5b, ARCHITECTURE-5c, ARCHITECTURE-5d, ARCHITECTURE-5e, ARCHITECTURE-5g, ARCHITECTURE-5h.</t>
  </si>
  <si>
    <t>Tietoturva-arkkitehtuuri esimerkiksi pakottaa käyttämään verkoissa salauskontrolleja, kuten digitaalisia varmenteita, ja hylkää ohjelmisto- tai laiteohjelmistopäivitykset, joita ei ole allekirjoitettu salakirjoituksella.
Aiheeseen liittyvät käytännöt:
- Edistyminen: Tämä käytäntö on osa useiden käytäntöjen etenemistä. Käytäntöjen eteneminen on joukko toisiinsa liittyviä käytäntöjä, jotka edustavat yhä täydellisempiä tai edistyneempiä toimintojen toteutuksia. Ensimmäisen etenemisen käytäntöjä ovat mm: ARCHITECTURE-4a, ARCHITECTURE-4d, ARCHITECTURE-4f, ARCHITECTURE-4h, ARCHITECTURE-5h.
- Toisen etenemisvaiheen käytännöt ovat seuraavat: ARCHITECTURE-4b, ARCHITECTURE-4e, ARCHITECTURE-4g, ARCHITECTURE-4h, ARCHITECTURE-5h.
- Kolmannen vaiheen käytännöt ovat seuraavat: Arkkitehtuuri-5a, Arkkitehtuuri-5b, Arkkitehtuuri-5c, Arkkitehtuuri-5d, Arkkitehtuuri-5e, Arkkitehtuuri-5f, Arkkitehtuuri-5g, Arkkitehtuuri-5h.</t>
  </si>
  <si>
    <t>ARCHITECTURE-osion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</si>
  <si>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ARCHITECTURE-osioon liittyviä toimintoja, joita ei tällä hetkellä suoriteta ja jotka organisaatio suorittaisi, jos sillä olisi lisää työntekijöitä, rahoitusta tai työkaluja. Lisäksi voidaan pohtia, onko organisaatio ottanut käyttöön kaikki käytännöt, jotka se on asettanut tavoitteeksi, ja tarvitaanko lisäresursseja mahdollisten puutteiden korjaamiseksi.
Henkilöstön, rahoituksen ja työkalujen muodossa on riittävästi resursseja sen varmistamiseksi, että kyberturvallisuusarkkitehtuuri-osion käytännöt voidaan toteuttaa tarkoitetulla tavalla. Tämän käytännön toimivuutta voidaan arvioida määrittämällä, onko toivottuja käytäntöjä jäänyt toteuttamatta resurssipulan vuoksi.
Nämä ovat esimerkkejä tietoturva-arkkitehtuuri toimintaan osallistuvista henkilöistä:
- kyberturvallisuusarkkitehtuuristrategian kehittämisestä vastaava henkilöstö
- henkilöstö, joka vastaa organisaation järjestelmien ja verkkojen kyberturvallisuusarkkitehtuurin mukaisuuden arvioinnista.
- henkilöstön jäsenet, jotka osallistuvat verkon segmentointistrategioiden suunnitteluun ja täytäntöönpanoon.
- salausvalvonnan luomisesta ja ylläpidosta vastaava henkilöstö. 
Nämä ovat esimerkkejä työkaluista, joita voidaan käyttää tietoturva-arkkitehtuuri toiminnoissa:
- tietoturvatestaus (dynaaminen testaus, fuzz-testaus jne.) työkalut ja menetelmät
- työkalut ja menetelmät tietojen valvonnan validointia varten.
- avainten hallintatyökalut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</si>
  <si>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ARCHITECTURE-osion toiminnot saavat organisaatiolta dokumentoitua ohjeistusta ja ohjausta politiikkojen tai vastaavien ohjeiden muodossa. Strategiset liiketoimintatavoitteet ohjaavat dokumentoitujen käytäntöjen tai muiden organisaation ohjeiden kehittämistä sen varmistamiseksi, että toiminnot tukevat organisaation tehtävän toteuttamista. 
ARCHITECTURE-osion toimintoja koskevat toimintaperiaatteet tai muut organisaation ohjeet voivat sisältää seuraavia asioita
- vastuu, valtuudet ja omistajuus tietoturva-arkkitehtuurin toimintojen suorittamisesta, kuten arkkitehtuurikatselmusten suorittamisesta ja avaintenhallintainfrastruktuurin hallinnasta.
- kyberturvallisuusarkkitehtuurin noudattamista koskevat vaatimukset.
- menettelyt, standardit ja suuntaviivat verkon segmentoinnin toteuttamiseksi
- menettelyt, standardit ja ohjeet määritellyn ohjelmistokehitysprosessin toteuttamiseksi.
- vaatimukset arkkitehtuurin tarkistusten tiheydestä 
- menetelmät, joilla mitataan käytäntöjen noudattamista, myönnettyjä poikkeuksia ja käytäntöjen rikkomista.
- menettelyt poikkeusten myöntämistä ja hallintaa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</si>
  <si>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kyberturvallisuusarkkitehtuurin (ARCHITECTURE) osion toimintojen odotetut tulokset saavutetaan, ja että heille annetaan asianmukaiset valtuudet toimia ja suorittaa heille osoitetut tehtävät. 
Nämä ovat esimerkkejä siitä, miten vastuu ja valtuudet tietoturva-arkkitehtuurin toimintoihin voidaan virallistaa:
- roolien ja vastuualueiden määrittely toimintaperiaatteissa (ks. ARCHITECTURE-5c). 
- tehtäväkuvausten kehittäminen ja niihin liittyvien suorituksenhallintatoimien toteuttaminen.
- prosessitehtävien ja niihin liittyvän vastuun sisällyttäminen toimenkuviin.
- kehitetään ja pannaan täytäntöön sopimusvälineet (mukaan lukien palvelutasosopimukset) ulkoisten yksiköiden kanssa, jotta voidaan vahvistaa vastuu ja valtuudet tietoturva-arkkitehtuurin tehtävien suorittamisesta ulkoistettujen toimintojen osalta.
- tietoturva-arkkitehtuurin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</si>
  <si>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kyberturvallisuusarkkitehtuuri-osion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kyberturvallisuusarkkitehtuurissa tarvitaan taitoja ja tietoja, jotka koskevat seuraavia asioita
- kyberturvallisuusarkkitehtuurin suunnittelu 
- järjestelmien ja verkkojen kyberturvallisuusarkkitehtuurin määrittelyn mukaisuuden arvioiminen. 
- avaintenhallintainfrastruktuurin hallinta
- verkon segmentoinnin toteuttaminen
Lisäksi on pohdittava, miten tämän alan henkilöstön kehittämää osaamista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</si>
  <si>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kyberturvallisuusarkkitehtuurin (ARCHITECTURE) suorituskykyä varmistaakseen, että ne suoritetaan tietoturva-arkkitehtuurin suunnitelmissa, toimintaperiaatteissa ja menettelyissä kuvatulla tavalla. Olisi kehitettävä ja kerättävä asianmukaisia mittareita, jotta voidaan havaita poikkeamat suorituskyvyssä ja mitata, missä määrin tietoturva-arkkitehtuurin toiminnot saavuttavat aiotun tarkoituksensa.</t>
  </si>
  <si>
    <t>Omaisuuserien eli laitteiden, ohjelmistojen ja tietovarantojen arvo ja merkitys määräytyvät sen kautta, miten ne liittyvät toimintojen osa-alueisiin, joihin niitä käytetään ja joita ne tukevat. Arvokkaiden IT- ja OT-omaisuuserien tunnistaminen ja inventointi auttaa valitsemaan ja soveltamaan asianmukaisia hallintatoimia. Alimmalla kypsyystasolla (MIL1) inventaario voidaan laatia tapauskohtaisesti. Organisaatioiden tulisi ottaa huomioon erilaiset IT- ja OT-omaisuuserät, jotka voivat kuulua itsearvioinnin piiriin, kuten esim:
- virtualisoitu omaisuus
- kolmannen osapuolen hallinnoimat omaisuuserät
- ohjelmistot
- työntekijän omat laitteet työkäytössä (bring your own device)
- pilviomaisuuserät (julkinen, hybridi tai yksityinen pilvi, ohjelmisto palveluna (SaaS), alusta palveluna (PaaS), infrastruktuuri palveluna (IaaS) jne.
- mobiililaiteomaisuus
- kenttäomaisuus
- eri verkkojen tai viestintätekniikoiden (esim. puhelinmodeemi, matkaviestin) kautta yhdistetty omaisuus.
- verkko- ja viestintäomaisuus
- vara-, vara- ja redundanttiomaisuus, mukaan lukien lepotilassa oleva virtualisoitu omaisuus.
- käyttämättömät, korjattavat ja huollettavat omaisuuserät.
- omaisuuserät, jotka ovat riippuvaisia erityisestä infrastruktuurista, kuten langattomista verkoista, paikannus-, navigointi- ja ajanmäärityspalveluista ja maailmanlaajuisesta paikannusjärjestelmästä.
- omaisuuserät, joiden voidaan katsoa olevan osa esineiden internetiä tai teollista esineiden internetiä.
- omaisuuserät, jotka voivat jäädä jäljittämättä, lunastamatta tai muutoin huomiotta, kuten vanhat omaisuuserät, viestintälaitteet ja useita ryhmiä tukevat omaisuuserät.
Luetteloinnilla ei tarkoiteta sitä, että tarvitaan yksi ainoa luettelo; tämän käytännön toteuttamiseen voidaan käyttää useita lähteitä, tietokantoja, asiakirjoja tai järjestelmiä. Organisaatioiden olisi kuitenkin tarvittaessa harkittava, voidaanko inventaarioita konsolidoida, jotta vältetään useiden lähteiden hallinnointiin liittyvät mahdolliset riskit.
Aiheeseen liittyvät käytännöt
- Edistyminen: Tämä käytäntö on osa käytäntöjen etenemistä. Käytäntöjen eteneminen on joukko toisiinsa liittyviä käytäntöjä, jotka edustavat yhä täydellisempiä tai edistyneempiä toimintojen toteutuksia. Tähän kehityspolkuun kuuluvat seuraavat käytännöt: ASSET-1a, ASSET-1b, ASSET-1f, ASSET-1g.</t>
  </si>
  <si>
    <t>Käytäntö kattaa sellaiset toimintoon kuuluvat omaisuuserät, joita organisaatio pitää uhkaavan toimijan taktiikan tai tavoitteiden mahdollisena kohteena. Kun pohditaan omaisuuseriä, joita olisi pidettävä mahdollisena kohteena, on hyödyllistä ottaa huomioon omaisuuserät, joita uhkatoimija voi käyttää päämääränsä saavuttamiseksi, kuten esimerkiksi seuraavat 
- julkisesti saavutettavissa olevat resurssit kuten internetiin avoinna olevat palvelut, jotka voivat toimia sisäänpääsypisteenä esim. organisaation verkkoon. 
- yksittäiset resurssit, jotka mahdollistaisivat sivuttaisen liikkumisen organisaation verkossa.
- resurssit, joilla on hallinnolliset oikeudet, jotka mahdollistaisivat käyttöoikeuksien laajentamisen.
Huomaa, että näiden omaisuuserien määrittelyn olisi perustuttava riskinarviointiin ja ymmärrykseen organisaation altistumisesta uhkille ja haavoittuvuuksille siinä määrin kuin ne ovat tiedossa.
Uhkatavoite kuvaa uhkatoimijan mahdollista toimintaa tai taktiikkaa, jolla se pyrkii saavuttamaan tietyn lopputuloksen tai tavoitteen hyödyntämällä toimintoon kuuluvia resursseja. Uhkatavoitteen lopputulos tai päämäärä on vaikuttaa kielteisesti organisaatioon. Esimerkkejä uhkatavoitteista voivat olla tietojen manipulointi, IP-varkaus, omaisuuden vahingoittaminen, hallinnan estäminen, turvallisuuden menettäminen tai toimintakatkos. 
Omaisuuserän uhkaprofiili voi sisältää yhden tai useamman uhkatavoitteen, jotka voivat muuttua ajan myötä tai eri tilanteissa. 
Uhkatavoitteet liittyvät organisaatioon ja toimintoon kuuluviin omaisuuseriin. Esimerkiksi organisaatio, joka ei käsittele luottamuksellisia tietoja, ei ehkä ole huolissaan tietovarkauksista, mutta voi olla hyvin huolissaan tapahtumasta, joka aiheuttaa käyttökatkoksen. Lisäksi uhkatoimijat voivat käyttää useita taktiikoita tai tekniikoita, kuten MITRE:n ATTACK-viitekehyksissä (yritys- tai teollisuuden valvontajärjestelmiä varten) määriteltyjä taktiikoita tai tekniikoita, saavuttaakseen tavoitteensa. 
Toimintoon kuuluvien resurssien tunnistamisessa olisi otettava huomioon tiedot mahdollisista uhkatoimijoista, niiden uhkatavoitteista sekä välineistä ja taktiikoista, joita ne voivat käyttää tavoitteidensa saavuttamiseksi.
Aiheeseen liittyvät käytännöt
- Edistyminen: Tämä käytäntö on osa käytäntöjen etenemistä. Käytäntöjen eteneminen on toisiinsa liittyvien käytäntöjen ryhmiä, jotka edustavat yhä täydellisempiä tai edistyneempiä toimintojen toteutuksia. Tähän kehityspolkuun kuuluvat seuraavat käytännöt: ASSET-1a, ASSET-1b, ASSET-1f, ASSET-1g.</t>
  </si>
  <si>
    <t>Omaisuuserien priorisointi on tärkeää monien kyberturvallisuuteen ja toimintaan liittyvien toimintojen, kuten poikkeamiin reagoinnin, riskienhallinnan, uhkien hallinnan ja kyberturvallisuusarkkitehtuurin suunnittelun kannalta. Omaisuuserien priorisointiin on useita lähestymistapoja: pakotettu järjestys (peräkkäisyys / järjestys toiminnon toteutuksessa luettelo), porrastettu järjestys (esim. kaikki kaasun virtaukseen liittyvät omaisuuserät ovat tasolla 1, tehokkuuteen ja valvontaan liittyvät omaisuuserät ovat tasolla 2 ja muut kuin kriittiset toiminnot, kuten suhdetoiminta ja markkinointi, ovat tasolla 3). Luokittelun olisi perustuttava määriteltyihin kriteereihin, kuten omaisuuserän tärkeyteen toiminnon kannalta (esim. turvallisuus, omaisuuserän kriittisyys toiminnon toteuttamisen kannalta, omaisuuserän niukkuus, muiden omaisuuserien riippuvuus kyseisestä omaisuuserästä) tai omaisuuserän tallentamien tai käsittelemien tietojen arkaluonteisuuteen. Priorisoinnit olisi dokumentoitava, ja mieluiten kaikkien asianomaisten sidosryhmien olisi sovittava niistä. Niistä olisi myös tiedotettava koko organisaatiolle, jotta niitä voidaan käyttää häiriötilanteisiin vastaamisessa, riskinhallinnassa ja muissa asiaankuuluvissa toimissa. Esimerkkinä voidaan mainita, että virtualisoidut resurssit voivat aiheuttaa suuremman riskin esimerkiksi resurssien hajautumisen ja niiden ainutlaatuisten ominaisuuksien vuoksi (tilannekuvien ottamisen helppous ja lepotilassa olevien virtuaalikoneiden tallentaminen tiedostoina), ja näin ollen ne voivat aiheuttaa suuremman riskin toiminnolle. Käytetystä lähestymistavasta riippumatta yksi priorisointikriteereistä olisi oltava omaisuuden merkitys toiminnon toteuttamiselle.
Aiheeseen liittyvät käytännöt
- Input From: Implementing ASSET-1a sisältää tietoja, jotka voivat olla hyödyllisiä tämän käytännön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ASSET-1c, ASSET-1d.</t>
  </si>
  <si>
    <t>IT- ja OT-varojen priorisointikriteereihin lisätään mahdollisuus, että omaisuuserää voidaan käyttää uhkatavoitteen saavuttamiseksi. On tärkeää ottaa huomioon, että uhkatoimijalla voi olla useita tavoitteita ja että nämä tavoitteet voivat muuttua ajan myötä tai eri tilanteissa. Ottamalla mukaan muita kriteerejä kuin ne, joita käytetään toimintojen toteuttamisen kannalta tärkeiden omaisuuserien osalta, voidaan IT- ja OT-varoihin kohdistuvat riskit ja niihin liittyvät vaikutukset priorisoida kattavammin.
Aiheeseen liittyvät käytännöt:
- Syöte: ASSET-1b:n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ASSET-1c, ASSET-1d.</t>
  </si>
  <si>
    <t>Omaisuuseristä kirjataan niitä koskevia ominaisuuksia ja  yksityiskohtia, jotka sisällytetään omaisuuseräinventaarioihin, jotta omaisuuseriä voidaan hallita ja käyttää johdonmukaisesti. Kyberturvallisuuden hallintatoimia tukevien tietojen sisällyttäminen omaisuuseriä koskeviin luetteloihin auttaa varmistamaan, että nämä tiedot ovat käytettävissä esimerkiksi operatiivisen toiminnan kuormitustilanteissa ettei niitä tarvitse kerätä kriisitilanteen aikana. Esimerkiksi poikkamatilanteisiin reagoivat tahot pystyvät helposti tunnistamaan jumiutuneiden ja vaihdettavien koneiden/laitteiden prioriteetin, kriittisyyden ja sijainnin. Lisäksi kirjatuja ominaisuuksia voidaan käyttää osoittamaan omaisuuden sellaisia käyttötapoja, jotka saattavat vaatia erityistä huomiota tai käsittelyä, kuten tekoälyä tai koneoppimista käyttävät järjestelmät. Esimerkkejä mahdollisista kirjattavista ominaisuuksista ovat fyysinen sijainti, verkkoasennukset, tärkeys toiminnon suorittamiselle, vaikutus, jos järjestelmään murtaudutaan, käyttöiän päättymispäivämäärät, tuen päättymispäivämäärät, käyttöjärjestelmä, laiteohjelmisto ja versiot.
Aiheeseen liittyvät käytännöt
- Syöte: ASSET-1a:n ja ASSET-1b:n toteuttaminen tarjoaa syötteen, joista voi olla hyötyä tämän käytännön toteutumisen arvionnissa ja toteuttamisessa.</t>
  </si>
  <si>
    <t>Tämä käytäntö laajentaa käytännön ASSET-1a soveltamisalaa. Kaikki toiminnon toteuttamiseen liittyvät IT- ja OT-omaisuuserät ja niiden oleelliset ominaisuudet olisi tunnistettava ja kirjattava rekisteriin. Myös omaisuuserien suhde liiketoimintatoimintoihin olisi kirjatta, jotta hallintatoimia voidaan priorisoida ja kehittää suojaus- ja ylläpitostrategioita. Inventoinnin / rekisterin toteuttamisen olisi oltava oikeassa suhteessa organisaation kokoon, monimutkaisuuteen ja riskiin. Esimerkiksi pienessä, yksinkertaisemman liiketoimintaympäristön yrityksessä voidaan käyttää vaikka yksinkertaista taulukkolaskentaohjelmaa. Suuremmissa ja monimutkaisemmissa yrityksissä soveltuvat kehittyneemmät menetelmät, kuten omaisuusluettelointiin luodut sovellukset ja järjestelmät. Organisaatiot voivat harkita sellaisten työkalujen käyttöönottoa, joiden avulla voidaan tunnistaa, mitä laitteita on liitetty verkkoihin ja tunnistaa uudet, tuntemattomat yhteydet. 
Organisaatioiden olisi harkittava, millaiset IT- ja OT-omaisuuserät tulisi kuulua itsearvioinnin piiriin, kuten esim:
- virtualisoidut omaisuuserät
- kolmannen osapuolen hallinnoimat omaisuuserät
- BYOD-omaisuuserät (bring your own device)
- pilviomaisuuserät (julkinen, hybridi tai yksityinen palvelu, ohjelmisto palveluna, alusta palveluna ja infrastruktuuri palveluna jne.).
- mobiililaiteomaisuus
- kenttäoloihin hajautettu omaisuus 
- varalaite-, varaosa- ja muu korvaava omaisuus, mukaan lukien lepotilassa oleva virtualisoitu omaisuus.
- omaisuuserät, jotka ovat riippuvaisia tietystä infrastruktuurista, kuten langattomista verkoista, paikannus-, navigointi- ja ajanmäärityspalveluista sekä maailmanlaajuisesta paikannusjärjestelmästä.
- omaisuuserät, joiden voidaan katsoa olevan osa esineiden internetiä tai esineiden teollista internetiä.
Inventaario tarkoittaa täydellistä luetteloa, eikä sen tarkoituksena ole tarkoittaa, että tarvitaan vain yksi luettelo; tämän käytännön toteuttamiseen voidaan käyttää useita lähteitä, rekisterejä, asiakirjoja tai järjestelmiä. Organisaatioiden olisi kuitenkin tarvittaessa harkittava, voidaanko lähteitä konsolidoida, jotta vältetään useiden lähteiden hallintaan liittyvät mahdolliset riskit. Omaisuuserien havainnointi- ja valvontatekniikoiden valmiudet ja saatavuus on hyvä ja niitä voidaan hyödyntää tämän käytännön toteuttamisessa.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ASSET-1a, ASSET-1b, ASSET-1f, ASSET-1g.</t>
  </si>
  <si>
    <t>Omaisuuserien ja merkittävien osien (SBOM) rekisteriä/luetteloa olisi päivitettävä ja ylläpidettävä, kun omaisuuseriin tulee muutoksia niiden elinkaaren aikana, jotta voidaan varmistaa, että luettelo on riiittävän täydellinen ja tarkka. Omaisuusluettelon ajantasaisuuden varmistaminen saattaa edellyttää muutostenhallintamenettelyjä, jotka edellyttävät luettelon päivittämistä aina, kun omaisuuseriä vaihdetaan tai muutetaan merkittävästi. Organisaatio saattaa myös tehdä tarkistuksia sekä säännöllisesti (esimerkiksi neljännesvuosittain tai vuosittain) että tietyn tapahtuman yhteydessä (esimerkiksi organisaatiorakenteen muutokset, suuret muutokset teknologiainfrastruktuurissa ja toisen yrityksen osto ja yhdistäminen). Organisaatiot voivat harkita sellaisten työkalujen käyttöönottoa, jotka voivat mahdollistaa omaisuuserien automaattisen löytämisen sekä valvonnan, mikä antaa reaaliaikaisemman käsityksen inventaarioista.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ASSET-1a, ASSET-1b, ASSET-1f, ASSET-1g.</t>
  </si>
  <si>
    <t>Tiedot poistetaan pysyvästi (eli poistetaan siten, että tietojen palauttaminen on mahdotonta) IT-omaisuudesta (tietokoneet, skannerit, kopiokoneet, tulostimet jne.) ja OT omaisuudesta, ennen kuin niitä käytetään uudelleen tai luovutetaan hävitettäväksi. Tietojen poisto- ja tuhoamistekniikoiden valinnan olisi oltava oikeasuhtaisia organisaation kyberturvallisuusvaatimuksiin. Tiedonpoistotekniikoilla, mukaan lukien tyhjentäminen, puhdistaminen, kryptografinen poistaminen, henkilötietojen tunnistetietojen poistaminen ja tuhoaminen, estetään tietojen paljastuminen luvattomille henkilöille, kun kyseisiä välineitä käytetään uudelleen. Tietojen tuhoaminen voidaan toteuttaa myös tuhoamalla tallennusväline, jolle tiedot on tallennettu (esimerkiksi tuhoamalla kiintolevy fyysisesti). Mobiililaitteiden kaltaiset omaisuuserät, joiden sijainti tai omistaja vaihtuu todennäköisemmin, saattavat vaatia lisätoimia sen varmistamiseksi, etteivät esimerkiksi ulkopuoliset henkilöt pääse käsiksi tietoihin. Tällaisia toimia voivat olla kannettavien tietokoneiden kiintolevyn salaus tai mobiililaitteiden tietojen poistaminen etänä. Lisäksi on otettava huomioon omaisuuserät, jotka saattavat olla organisaation suoran valvonnan ulkopuolella kuten huollossa, lepotilassa olevat virtuaalikoneet, virtuaalikoneiden varmuuskopiot ja virtuaalikoneiden snaphotit. Nuo saattavat sisältää arkaluonteisia tietoja, ja ne olisi tuhottava, kun niitä ei enää tarvita.</t>
  </si>
  <si>
    <t>Omaisuuserien eli laitteiden, ohjelmistojen ja tietovarantojen arvo ja merkitys määräytyvät sen kautta, miten ne liittyvät toimintojen osa-alueisiin, joihin niitä käytetään ja joita ne tukevat. Tärkeisiiin/ arvokkaiden IT- ja OT-omaisuuserien tunnistaminen ja inventointi auttaa valitsemaan ja soveltamaan asianmukaisia hallintatoimia. Tärkeisiin / arvokkaisiin tietovarantoihin voi kuulua myös sellaisia tietovarantoja, jotka voivat aiheuttaa taloudellisia, lainsäädännöllisiä tai vastuullisuusriskejä, kuten henkilötiedot, arkaluonteiset operatiiviset tiedot ja luottamukselliset liiketoimintatiedot. Organisaatioiden tulisi ottaa huomioon erilaiset IT- ja OT-omaisuuserät, jotka voivat sisältää toiminnalle tärkeitä tietoja, kuten esimerkiksi
- virtualisoidut omaisuuserät (mukaan lukien lepotilassa olevat ja varmuuskopioidut omaisuuserät).
- pilviomaisuuserät
- BYOD-omaisuuserät (bring your own device)
- kenttäomaisuus
- mobiililaiteet 
Organisaatioiden tulisi myös ottaa huomioon erilaisia potentiaalisia arvokkaiden tietojen lähteitä, kuten esim:
- muualla kuin toimitiloissa sijaitsevat tiedot
- tallennetut tai arkistoidut tiedot
- varmuuskopiotiedot
- kolmannen osapuolen hallinnoimat tiedot
- eri luokitus- tai herkkyystasoilla olevat tiedot
MIL1:ssä inventaario / rekisteri / luettelo voidaan tuottaa tapauskohtaisesti.
Luettelo ei tarkoita sitä, että tarvitaan vain yksi luettelo; tämän käytännön toteuttamiseen voidaan käyttää useita arkistoja, asiakirjoja tai järjestelmiä. Organisaatioiden olisi kuitenkin tarvittaessa harkittava, voidaanko luettelot konsolidoida, jotta vältetään useiden arkistojen hallintaan liittyvät mahdolliset riskit.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</si>
  <si>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Käytäntö kattaa sellaiset toimintoon kuuluvat omaisuuserät, joita organisaatio pitää uhkaavan toimijan taktiikan tai tavoitteiden mahdollisena kohteena. On tärkeää ottaa huomioon, että uhkatoimija voi olla useita tavoitteita ja että nämä tavoitteet voivat muuttua ajan myötä tai eri tilanteissa. Uhkatavoitteen saavuttaminen ei välttämättä aiheuta välitöntä haittaa organisaatiolle, mutta se lisää kyberriskin toteutumisen todennäköisyyttä. Sellaisen toiminnon omaisuuden tunnistamisessa, jota voidaan hyödyntää uhkatavoitteen saavuttamiseksi, olisi keskityttävä uhkatoimijoiden käyttämiin tekniikoihin ja siihen, miten näitä tekniikoita voidaan soveltaa organisaation omaisuuteen. Esimerkkinä toimintoon kuuluvista varoista, joita voidaan käyttää uhkatavoitteen saavuttamiseksi, ovat tiedot, kuten henkilötiedot, jotka voivat aiheuttaa vahinkoa organisaatiolle tai sen sidosryhmille, jos ne menetetään, varastetaan tai paljastetaan.
Huomaa, että näiden omaisuuserien tunnistamisen olisi perustuttava riskinarviointiin.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</si>
  <si>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Omaisuuserien luokittelu on tärkeää monien kyberturvallisuuteen ja toimintaan liittyvien toimintojen, kuten poikkeamiin reagoinnin, riskienhallinnan, uhkien hallinnan ja kyberturvallisuusarkkitehtuurin suunnittelun kannalta. 
Tiedot olisi luokiteltava sen mukaan ovatko ne arkaluontoisia, arvokkaita, kriittisiä, mitä riippuvuussuhteita niillä on muihin omaisuuseriin, oikeudellisia vaatimuksia niihin kohdistuu. Luokittelussa on hyvä huomioida ovatko tiedot kolmannen osapuolen keräämiä, hallussaan pitämiä tai jakamia, tai sääntelyn tai muun vaatimustenmukaisuustekijän edellyttämä tietovaranto. Luokittelu antaa tietovarallisuudelle toisen tärkeän kuvaustason, joka voi vaikuttaa sen suojaamiseen ja ylläpitämiseen tähtääviin strategioihin. 
Nämä ovat esimerkkejä luokittelujärjestelmistä:
- Luottamuksellinen, salainen, huippusalainen
- Säännelty, sääntelemätön, julkinen
- Rajoitettu, yksityinen, julkinen
Käytetystä järjestelmästä riippumatta olisi otettava huomioon omaisuuden merkitys toiminnon suorittamiselle.
Luokkia määritettäessä on lisäksi otettava huomioon, että monet kyberturvallisuustoiminnot tuottavat suojattavia tietovarantoja, kuten konfiguraatioiden perustietoja, riskirekistereitä ja myös näitä omaisuusluetteloita.
Aiheeseen liittyvät käytännöt:
- Syöte: ASSET-2a:n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ASSET-2c, ASSET-2d.</t>
  </si>
  <si>
    <t>Tietovarantojen luokittelussa käytettäviin kriteereihin lisätään tieto, voidaanko toimintoon kuuluvaa omaisuuserää käyttää mahdollisen uhkatavoitteen saavuttamiseksi. Sen tunnistaminen, miten uhkaava toimija voi hyödyntää omaisuuserää, auttaa IT- ja OT-omaisuuteen kohdistuvien riskien priorisoinnissa ja IT- ja OT-omaisuuteen kohdistuvien vaikutusten tunnitamisessa. On tärkeää ottaa huomioon, että uhkatoimijalla voi olla useita tavoitteita ja että nämä tavoitteet voivat muuttua ajan myötä tai eri tilanteissa.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ASSET-2c, ASSET-2d.</t>
  </si>
  <si>
    <t>Tietovarannoista kirjataan niitä koskevia ominaisuuksia ja  yksityiskohtia, jotka sisällytetään rekisteihin, jotta tietovarantoja voidaan hallita ja käyttää johdonmukaisesti. Kyberturvallisuuden hallintatoimia tukevien tietojen sisällyttäminen omaisuuseriä koskeviin luetteloihin auttaa varmistamaan, että nämä tiedot ovat käytettävissä esimerkiksi operatiivisen toiminnan kuormitustilanteissa ettei niitä tarvitse kerätä kriisitilanteen aikana. Esimerkiksi kyberturvallisuuspoikeamaan reagoiminen ja siitä toipuminen voi nopeutua, jos tietovarantorekisterissä ilmoitetaan toimintojen toteuttamisen kannalta tärkeiden tietovarantojen varmuuskopioiden sijainti.Lisäksi organisaatioiden tulisi ottaa huomioon erilaiset omaisuuserät, jotka voivat kuulua arvioinnin piiriin, kuten virtualisoidut tietovarannot, säännellyt tietovarannot, pilvessä olevat tietovarannot ja muut varallisuuserät.
Aiheeseen liittyvät käytännöt:
- Syöte: ASSET-2a:n toteuttaminen tarjoaa syötteen, joista voi olla hyötyä tämän käytännön toteutumisen arvionnissa ja toteuttamisessa.</t>
  </si>
  <si>
    <t>Tämä käytäntö laajentaa käytännön ASSET-2a rekisteröinnin soveltamisalaa. Tietovarannon tärkeys ja arkaluonteisuus/salassapidettävyys organisaatiolle olisi otettava huomioon, kun määritellään kuinka yksityiskohtaisesti tietovarantoja tulisi dokumentoida/kirjata rekisteriin. Monissa tapauksissa voi olla hyödyllistä yhdistää tietovarantotyypit yhdeksi tietovarantoluettelon merkinnäksi. Esimerkiksi yksittäisillä työasemilla olevat työntekijöiden luomat omaisuuserät (kuten tiedostot tai tietokannat) eivät välttämättä edellytä erillisiä merkintöjä tietovarallisuusluetteloon, ellei niillä ole erityistä tai kriittistä arvoa toiminnon suorittamisen kannalta. Omaisuuserien suhde liiketoimintatoimintoihin olisi huomioitava, jotta suojaus- ja ylläpitostrategioita voidaan priorisoida ja kehittää. Inventaarion toteuttamisen olisi oltava oikeassa suhteessa organisaation kokoon, liiketoimintaympäristön monimutkaisuuteen ja riskeihin. Esimerkiksi pienessä organisaatiossa voidaan käyttää jopa yksinkertaista taulukkolaskentaohjelmaa. Suuremmissa organisaatioissa on tarkoituksenmukaista käyttää kehittyneempiä menetelmiä, kuten omaisuuserien inventointisovelluksia / järjestelmiä.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</si>
  <si>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Tietovarantorekisteriä / -K110luetteloa olisi päivitettävä ja ylläpidettävä sitä mukaa kuin tietovarannot muuttuvat niiden elinkaaren aikana, jotta voidaan varmistaa, että rekisteri / luettelo on riittävän täydellinen ja tarkka. Omaisuuseräluettelon ajantasaisuuden varmistaminen saattaa edellyttää muutoksenhallinnan menettelyjä, jotka edellyttävät luettelon päivittämistä aina, kun omaisuuseriä muutetaan merkittävästi. Organisaatio saattaa myös tehdä rekisterin / luettelon tarkistuksia sekä säännöllisesti (esimerkiksi neljännesvuosittain tai vuosittain) että tiettyjen tapahtumien seuraksena (esimerkiksi organisaatiorakenteen muutokset, kriittisten järjestelmien merkittävät muutokset ja toisen yrityksen hankinta ja yhdistäminen).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ASSET-2a, ASSET-2b, ASSET-2f, ASSET-2g.</t>
  </si>
  <si>
    <t>Tässä käytännössä poistaminen tarkoittaa arkaluonteisten tietojen poistamista omaisuuserästä sen uudelleenkäyttöä varten. Poistaminen voi esimerkiksi tarkoittaa asiakaskohtaisten tietojen poistamista diaesityksestä, jotta sitä voidaan käyttää uudelleen. Tämä olisi toteutettava siten, että estetään tietojen paljastuminen luvattomille henkilöille, kun omaisuuseriä käytetään uudelleen. 
Tuhoamisella sen sijaan tarkoitetaan tietojen poistamista siten, että niitä ei voida palauttaa. Tämä tarkoittaa pysyvää poistamista (eli poistamista tavalla, joka tekee palauttamisen mahdottomaksi tai jopa tallennusvälineen tuhoaminen) tietoteknisestä ja muusta omaisuudesta, kun sitä ei enää tarvita. Organisaation on määriteltävä, mitkä käyttöiän päättämistoimet ovat tarkoituksenmukaisia tietovarantojen osalta, ja luotava menettelyt, joilla varmistetaan, että noudatetaan säilyttämisohjeita, joissa määritellään, milloin tietovarannot olisi poistettava käytöstä. Menettelyjen olisi sisällettävä kaikki mahdolliset paikat, joissa kopioita tiedoista saatetaan säilyttää, mukaan lukien järjestelmälokit.</t>
  </si>
  <si>
    <t>Perusasetusten / konfiguraatioiden luominen OT-, IT- ja tietovaroille luo perustan omaisuuserien eheyden hallinnalle, kun ne muuttuvat elinkaarensa aikana. Omaisuuserien (konfiguroitavien yksikköjen) asetusten sopivin väliajoin tapahtuvan tallentamisen avulla varmistetaan, että nämä omaisuuserät voidaan tarvittaessa palauttaa hyväksyttävään tilaan häiriön jälkeen, kun on tapahtunut luvaton muutos tai missä tahansa olosuhteissa, joissa eheys on epäilyttävä, ja tarjotaan kontrollointitapa muutoksille, jotka voivat mahdollisesti häiritä omaisuuserän käyttöä organisaation palveluijen tuottamiseen.
Organisaatiot voivat harkita eheyden tarkastusmekanismeja (manuaalisia tai automaattisia), kun ne tekevät omaisuuserien ja omaisuuserien kokoonpanojen/asetusten säännöllisiä tallennuksia. Käyttämällä eheyden tarkistusmekanismeja säännöllisiä tallennuksien tarkistamiseen ennen palauttamista, voidaan varmistaa, että ne ovat toimivia ja käytettävissä/palautettavissa.
Tämän käytännön toteuttaminen ei edellytä dokumentoituja käytäntöjä ja menettelytapoja perustietojen konfigurointia tai ylläpitoa varten.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</si>
  <si>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Organisaatiolla on käytössään menettelyt, joilla varmistetaan, että vakioituja konfiguraatioita / perusasetuksia sovelletaan omaisuuseriin, kun niitä otetaan käyttöön ja palautetaan. Nämä perusasetukset / konfiguraatiot (joita kutsutaan myös vakiokokoonpanoiksi) tukevat resurssien käyttöönottoa valvotulla tavalla.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ASSET-3b, ASSET-3e.</t>
  </si>
  <si>
    <t>Osana kyberturvallisuusarkkitehtuuria organisaatio valitsee ja dokumentoi vaatimukset, jotka koskevat IT-, OT- ja tietovarojen asianmukaista luottamuksellisuuden, eheyden ja saatavuuden tasoa. Näitä vaatimuksia voidaan sitten käyttää omaisuuseriin ja järjestelmiin sovellettavien kyberturvallisuuden hallintatoimien (kuten peruskonfiguraatiot / perusasetukset, verkon suojaukset, ohjelmistoturvallisuus) kehittämisen perustana. Konfiguraatioiden perustason koventamisohjeet, kuten Center for Internet Security Benchmarks tai puolustusministeriön Security Technical Implementation Guides (STIG), voivat tarjota lähtökohdan sellaisten konfiguraatio-/ perusasetusten valinnalle, joilla kyberturvallisuusarkkitehtuurivaatimukset saavutetaan.
Aiheeseen liittyvät käytännöt:
- Riippuvuus: Tämän käytännön toteuttaminen edellyttää ARCHITECTURE-1f:n ennakkototeuttamista. Syöte: ARCHITECTURE-3f:n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</si>
  <si>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Organisaatiolla on määritelty aikataulu perusasetusten säännölliselle tarkistamiselle ja niiden päivittämiselle, jotta ne vastaavat edelleen asianmukaisia turvallisuus- ja toiminnallisia vaatimuksia.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ASSET-3a, ASSET-3c, ASSET-3d.</t>
  </si>
  <si>
    <t>Organisaatioiden tulisi valvoa perusasetuksia/konfiguraatioita varmistaakseen, että ne ovat edelleen perusvaatimusten mukaisia koko elinkaaren ajan. Yhdenmukaisuuden valvonta voidaan toteuttaa automaattisin keinoin, esimerkiksi käyttämällä skannaustyökalua, joka vertaa liitettyjen resurssien perusasetuksia vakiintuneisiin konfiguraatioiden perusasetuksiin, tai tekemällä resursseihin säännöllisiä tarkastuksia sen määrittämiseksi, onko niihin tehty luvattomia muutoksia. Työkaluja voidaan käyttää myös palauttamaan omaisuuserät automaattisesti takaisin perusasetuksiin.
Automaattiset konfiguraationhallinta- tai valvontatyökalut voivat mahdollistaa omaisuuserien konfiguraatioiden tehokkaamman seurannan. Työkaluja, jotka pystyvät kattamaan fyysiset, virtuaaliset, mobiilit, hybridi- ja muut teknologiaympäristöt, olisi harkittava, jotta voidaan varmistaa IT- ja OT-varojen riittävä kattavuus. Nämä työkalut voidaan optimoida tiettyjä tuotteita varten. Automaatiotyökaluja valittaessa olisi otettava varhaisessa vaiheessa mukaan sidosryhmät, joilla on asianmukainen koulutus ja kokemus, ja automaatiotyökalujen ja niiden tuotteiden, joihin ne on tarkoitus integroida, asianmukaisen yhteensopivuuden varmistamiseen olisi kiinnitettävä huolellista huomiota.
Tietojen eheyden varmistavat työkalut (kuten kryptografiset tarkistussummat) voivat auttaa havaitsemaan luvattomat muutokset konfiguraatioasetuksiin, erityisesti kun hallitaan virtualisoituja resursseja. Esimerkkinä tästä organisaatio voi ottaa käyttöön virtualisointialustojen tiedostojen eheyden tarkistukset, jotka suoritetaan käynnistyksen yhteydessä ja joilla varmistetaan, ettei luvattomia muutoksia ole tapahtunut.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ASSET-3b, ASSET-3e.</t>
  </si>
  <si>
    <t>Kaikki luetteloituun omaisuuteen ehdotetut muutokset arvioidaan, jotta ymmärretään niiden tärkeysjärjestys, hyödyt, riskit ja vaikutukset niillä tuotettujen toimintojen toimivuuteen ja turvallisuuteen. On otettava huomioon, että nämä voivat vaihdella erityyppisten IT-, OT- ja tietovarantojen välillä, kuten virtualisoidut omaisuuserät, säännellyt omaisuuserät, kolmannen osapuolen hallinnoimat omaisuuserät, BYOD-omaisuuserät, pilviomaisuuserät, liikkuvat omaisuuserät, kenttäolosuhteissa olevat omaisuuserät, omaisuuserät, jotka ovat riippuvaisia erityisestä infrastruktuurista, kuten langattomista verkoista tai maailmanlaajuisesta paikannusjärjestelmästä, sekä omaisuuserät, joiden voidaan katsoa olevan osa esineiden internetiä tai esineiden teollista internetiä.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</si>
  <si>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Kaikki inventoituun / rekisteröityyn omaisuuserään tehdyt muutokset tallennetaan muotoon, johon voidaan helposti viitata vianmäärityksen tai häiriötilanteiden selvittämisen aikana. Muutoksia voivat olla esimerkiksi verkkolaitteiden asetusten, kuten reititys- ja porttimääritysten, muuttaminen, komponenttien lisääminen tai poistaminen ja käyttöoikeuksien muuttaminen. Tallennettaviin ominaisuuksiin kuuluvat muun muassa muutoksen päivämäärä ja kellonaika, muutoksen tekijä, muutoksen vaikutus muihin omaisuuseriin ja kuvaus muutokseen liittyvistä riskeistä.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</si>
  <si>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Organisaation olisi määriteltävä vaadittavat tiedot, jotka on dokumentoitava, kun IT- ja OT-omaisuuteen tehdään muutoksia. Vaatimuksissa olisi otettava huomioon, mitä tietoja voidaan tarvita esimerkiksi vianmäärityksessä tai poikkeamiin vastaamisessa. Lisäksi organisaation olisi otettava huomioon näiden vaatimusten ylläpito toimintaympäristön muutosten perusteella.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</si>
  <si>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Omaisuuseriin tehtävät muutokset olisi testattava, jotta voidaan varmistaa niiden omaisuuserien ja toimintojen jatkuvuus, joihin ne vaikuttavat, ennen kuin muutokset pannaan täytäntöön koko yrityksessä. Ehdotettujen muutosten testaus olisi mahdollisuuksien mukaan suoritettava testiympäristössä tai matalan riskin tuotantoympäristössä. Testaukseen voi sisältyä stressitestausta, muutosten toteuttamisen varmistamista, toimivuus- ja kuormitustestausta. Lisäksi organisaatiot voivat harkita, tarvitaanko luvattomat muutokset estäviä hallintatoimia tietyntyyppisten omaisuuserien osalta. Esimerkiksi digitaaliset tai laitteisto-ohjelmointikytkimet olisi asetettava tilaan, jossa ohjelmointi ei ole mahdollista rutiinitoimintojen aikana.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</si>
  <si>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Omaisuuserien päivittämiseen käytettäviin menettelyihin ja työkaluihin olisi sisällytettävä asianmukaiset hallintatoimet sen varmistamiseksi, että omaisuuserien muutosprosessien yhteydessä ei oteta käyttöön tahattomasti tai tahallisesti haavoittuvuuksia tai virheellisiä konfiguraatioita. Tähän voi sisältyä turvallisten viestintäprotokollien, varmennusmenetelmien, kuten digitaalisten allekirjoitusten, tai muiden hallintatoimien käyttö.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</si>
  <si>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Tämä käytäntö kuvaa, miten kehitetään kyvykkyys palautua muutoksia edeltävään tilaan, kun muutokset on jo tehty. Tämä voidaan toteuttaa manuaalisin tai automaattisin menetelmin. Tämä antaa organisaatiolle mahdollisuuden palata tunnettuun , toimivaan tilaan, jos muutos aiheuttaa odottamattomia tai tahattomia toiminnallisia tai tietoturvaan liittyviä seurauksia, joita ei voida korjata muilla keinoin.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</si>
  <si>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Organisaatio ja toimintaolosuhteet muuttuvat jatkuvasti, mikä johtaa muutoksiin henkilöstössä, tietojen sisällössä ja käytössä, teknologiassa ja niin edelleen. Nämä muutokset voivat vaikuttaa tärkeisiin omaisuuseriin koko niiden elinkaaren ajan. Muutostenhallintakäytäntöjen ei pitäisi rajoittua vain operatiivisesti käytössä olevaan omaisuuteen tehtäviin muutoksiin, vaan niiden pitäisi kattaa kaikki elinkaaren vaiheet, mukaan lukien hankinta, käyttöönotto ja käytöstä poistaminen. 
Tätä varten organisaation on määriteltävä ja hallinnoitava prosessi, jolla omaisuusluettelo pidetään ajan tasalla, ja varmistettava, että luetteloon tehtävät muutokset eivät ole ristiriidassa omaisuuden suojaamista ja ylläpitoa koskeviin toimitasuunnitelmiin verrattuna. Organisaation on myös aktiivisesti seurattava muutoksia, jotka muuttavat merkittävästi omaisuuseriä, yksilöitävä uusia omaisuuseriä ja vaadittava sellaisten omaisuuserien poistamista käytöstä, joille ei enää ole tarvetta tai joiden suhteellinen arvo on vähentynyt.
Ota huomioon, että erityyppisillä teknologioilla (kuten virtualisoidulla omaisuudella ja pilvivarallisuudella) voi olla yksilöllisiä elinkaaren vaiheita ja muita erityispiirteitä, jotka vaikuttavat siihen, miten muutoksenhallinta olisi toteutettava.</t>
  </si>
  <si>
    <t>Useissa eri palveluissa käytettävän omaisuuserän muutokset voivat vastata välittömään tarpeeseen, mutta aiheuttaa ongelmia muissa sovelluksissa. Muutokset olisi arvioitava testiympäristössä, jotta voidaan tunnistaa ehdotetun muutoksen mahdolliset vaikutukset muihin resursseihin ja järjestelmiin. Kyberturvallisuusvaikutuksia voivat olla esimerkiksi vaikutukset omaisuuserän saatavuuteen valtuutetuille käyttäjille, suojausten heikentyminen tai käyttöoikeuksien valvontaluetteloiden tahattomat muutokset. Jos esimerkiksi myyjä tuo markkinoille uuden käyttöjärjestelmäversion, uusi käyttöjärjestelmä olisi testattava valvotussa ympäristössä sen määrittämiseksi, vaikuttaako se sovelluksiin tai palveluihin.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ASSET-4a, ASSET-4d, ASSET-4e, ASSET-4f, ASSET-4h.</t>
  </si>
  <si>
    <t>Jos ennen omaisuuserien tehtävien muutosten käyttöönottoa tehdyt kyberturvallisuusvaikutusten arvioinnit osoittavat, että muutokset vaikuttavat määriteltyihin kyberturvallisuusvaatimuksiin (luottamuksellisuus, eheys ja saatavuus), nämä vaikutukset olisi kuvattava muutoslokeissa, kun omaisuuseriä muutetaan. Jos esimerkiksi IP-osoitejärjestelyjä muutetaan verkkolaitteessa, muutoslokissa olisi kerrottava, miten se saattaa vaikuttaa liitettyjen laitteiden käytettävyyteen.
Aiheeseen liittyvät käytännöt:
- Syöte: ARCHITECTURE-1f:n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ASSET-4b, ASSET-4c, ASSET-4i.</t>
  </si>
  <si>
    <t>ASSET-osion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</si>
  <si>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ASSET-osion toimintoja, joita ei tällä hetkellä suoriteta ja joita organisaatio voisi suorittaa, jos sillä olisi lisää henkilöstöä, rahoitusta tai välineitä. Lisäksi voidaan pohtia, onko organisaatio toteuttanut kaikki käytännöt, jotka se on ottanut käyttöön, ja tarvitaanko lisäresursseja mahdollisten puutteiden korjaamiseksi.
Henkilöstön, rahoituksen ja välineiden muodossa on riittävästi resursseja sen varmistamiseksi, että ASSET-osion käytännöt voidaan toteuttaa tarkoitetulla tavalla. Tämän käytännön toimivuutta voidaan arvioida määrittämällä, onko toivottuja käytäntöjä jäänyt toteuttamatta resurssipulan vuoksi. 
Nämä ovat esimerkkejä ASSET-osion toimintaan osallistuvista henkilöistä:
- Henkilöstö, joka vastaa omaisuusluettelon kehittämisestä ja ylläpidosta, mukaan lukien luettelon attribuutit.
- henkilöstö, joka vastaa omaisuuserien konfiguraationhallinnasta ja muutosten hallinnasta.
- omaisuuden omistajat ja haltijat
Nämä ovat esimerkkejä työkaluista, joita voidaan käyttää ASSET-osion toiminnoissa:
- omaisuusluettelon tietokantojen hallintajärjestelmät
- omaisuuserien muutostenhallintaohjelmistot, kuten tietotekniikan automaatio- ja orkestrointityökalut, joilla parannetaan muutostenhallintatoimien tehokkuutta ja johdonmukaisuutta.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</si>
  <si>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ASSET-osion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ASSET-osiota koskevat toimintaperiaatteet tai muut organisaation ohjeet voivat sisältää seuraavia asioita
- vastuu, valtuudet ja omistajuus ASSET-osion toimintojen suorittamisesta, mukaan lukien omaisuusluettelotietojen kerääminen ja dokumentointi.
- omaisuusluettelon päivittämistä, täsmäytystä ja muutosten valvontaa koskevat ohjeet.
- inventaario-ominaisuuksien dokumentointia koskevat menettelyt, standardit ja ohjeet.
- vastuu, valtuudet ja mekanismit ASSET-osion toiminnoissa tuotettujen tietojen (kuten inventointitietojen ja konfiguraation perustietojen) suojaamiseksi luvattomalta käytöltä tai levittämiseltä.
- inventaarion päivitystiheyttä koskevat vaatimukset
- menettelyt, joilla mitataan käytäntöjen noudattamista, myönnettyjä poikkeuksia ja käytäntöjen rikkomista.
Aiheeseen liittyvät käytännöt:
- Syöte: PROGRAM-2d:n toteuttaminen tarjoaa syötteen, joista voi olla hyötyä tämän käytännön toteutumisen arvionnissa ja toteuttamisessa.</t>
  </si>
  <si>
    <t>Tämän käytännön tarkoituksena on, että tietyt henkilöt (tai tietyssä roolissa olevat henkilöt) ovat vastuussa siitä, että ASSET-osion toimialan toimien odotetut tulokset saavutetaan, ja että heille annetaan asianmukaiset valtuudet toimia ja suorittaa heille osoitetut tehtävät.
Nämä ovat esimerkkejä siitä, miten vastuu ja valtuudet voidaan virallistaa ASSET-osion toimintojen osalta:
- roolien ja vastuualueiden määrittely toimintaperiaatteissa (ks. ASSET-5c).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ASSET-alan tehtävien suorittamisesta ulkoistettujen toimintojen osalta.
- ASSET-osion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</si>
  <si>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ASSET-osion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ASSET-osion tarvitaan taitoja ja tietoja, jotka liittyvät seuraaviin seikkoihin
- IT- ja OT-varojen priorisoinnissa käytettävien kriteerien kehittäminen
- tietovarantojen luokittelu
- omaisuusluetteloiden laatiminen, toteuttaminen ja ylläpito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</si>
  <si>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ASSET-osion toimintojen suorituskykyä varmistaakseen, että ne toteutetaan ASSET-osiota koskevissa suunnitelmissa, toimintaperiaatteissa ja menettelyissä kuvatulla tavalla. Olisi kehitettävä ja kerättävä asianmukaisia mittareita, jotta voidaan havaita poikkeamat suorituskyvyssä ja mitata, missä määrin ASSET-osion toiminnot saavuttavat aiotun tarkoituksensa.</t>
  </si>
  <si>
    <t>Organisaatio kehittää, toteuttaa ja ylläpitää kyberturvallisuusohjelman strategiaa / toimintasuunnitelmaa, joka yksinkertaisimmillaan sisältää luettelon kyberturvallisuustavoitteista ja niihin liittyvistä toimista, toimista ja tehtävistä sekä suunnitelman niiden toteuttamiseksi. C2M2-pohjaisessa ohjelmassa strategian toiminta-alueet voisivat olla linjassa C2M2-osioden ja -tavoitteiden kanssa. Yksi toiminta-alue voisi olla esimerkiksi toimintoalueen omaisuuseriin ja palveluihin vaikuttavien kyberriskien tunnistaminen ja niihin reagoiminen. Yksityiskohtaisemmin kuvattaisiin, miten tämä toiminta on tarkoitus toteuttaa (jälleen C2M2-käytäntöjen mukaisesti, mutta yksityiskohtaisemmin siitä, miten käytännöt on tarkoitus toteuttaa toiminnossa, esimerkiksi käyttämällä tiettyä riskienhallintakehystä).
Aiheeseen liittyvät käytännöt:
- Eteneminen: Tämä käytäntö on osa käytäntöjen etenemistä. Käytäntöjen eteneminen on joukko toisiinsa liittyviä käytäntöjä, jotka edustavat yhä täydellisempiä tai edistyneempiä toimintojen toteutuksia. Tähän kehityspolkuun kuuluvat seuraavat käytännöt: PROGRAM-1a, PROGRAM-1b, PROGRAM-1c, PROGRAM-1d, PROGRAM-1e, PROGRAM-1f, PROGRAM-1g, PROGRAM-1h.</t>
  </si>
  <si>
    <t>Yksinkertaisimmillaan kyberturvallisuusohjelman strategian / toimintasuunnitelman tulisi sisältää luettelo päämääristä ja tavoitteista sekä ainakin korkean tason suunnitelma toimenpiteistä, toiminnoista ja tehtävistä, jotka on toteutettava niiden saavuttamiseksi. Näiden tavoitteiden olisi tuettava asianmukaisen kyberturvallisuuden tason saavuttamista ja jatkuvaa parantamista sekä organisaation yleisten strategisten tavoitteiden saavuttamista. 
Nämä ovat esimerkkejä kyberturvallisuustavoitteesta ja siihen liittyvistä tavoitteista:
Tavoite: Minimoidaan kyberturvallisuuspoikkeamien vaikutus asiakkaisiin.
Tavoitteet:
- Säilytetään sitoutuminen asiakkaisiin suojaamalla heidän arkaluonteiset tietonsa kyberriskeiltä ja reagoimalla asiantuntevasti ja asianmukaisesti vaikutusten minimoimiseksi poikkeamien sattuessa.
- Tukea palvelujen saatavuutta havaitsemalla nopeasti kyberturvallisuuspoikekamat, jotka voivat johtaa palvelukatkoksiin, ja reagoimalla nopeasti näihin tapahtumiin.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</si>
  <si>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Kyberturvallisuusohjelmastrategia / toimintasuunnitelma laaditaan osana organisaation strategista liiketoimintasuunnittelua, ja siinä käsitellään erityisesti toimia, toimintoja ja tehtäviä, jotka on suoritettava organisaation strategisten tavoitteiden saavuttamisen tukemiseksi ja kriittiseen infrastruktuuriin kohdistuvien riskien hallitsemiseksi organisaation riskinsietokyvyn ja -halukkuuden puitteissa.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</si>
  <si>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Hallinnointi on prosessi, jossa organisaatiolle annetaan strategista suuntaa ja samalla varmistetaan, että se täyttää velvoitteensa, hallitsee asianmukaisesti riskejä ja käyttää taloudellisia ja henkilöresursseja tehokkaasti sen varmistamiseksi, että kyberturvallisuusohjelma tukee ja ylläpitää organisaation strategisia tavoitteita. Hallinnoinnissa keskitytään kyberturvallisuusohjelman valvontaan, ei prosessitehtävien suorittamiseen tai johtamiseen loppuun asti. Esimerkiksi arvokkaan omaisuuden tunnistamisen, määrittelyn ja inventoinnin valvontaprosessi on hallintotehtävä, kun taas näiden tehtävien suorittaminen on osa omaisuuden hallintaa.
Ohjelman valvonta ja hallinnointi voidaan toteuttaa seuraavin keinoin
- virallinen kyberturvallisuuden valvontaryhmä
- C2M2:n käyttöönotto kyberturvallisuusohjelman arvioinnin / mittauksen mallina.
- yksilöimällä ja dokumentoimalla ne organisaation osa-alueet/toiminnot ja omaisuuserät, jotka kuuluvat kyberturvallisuusohjelman piiriin, ja ne, jotka eivät kuulu siihen.
- sen määrittäminen, onko tiedonhallintaa ja tietosuojaa hallinnoitava osana kyberturvallisuusohjelmaa vai erikseen
Aiheeseen liittyvät käytännöt:
- Edistyminen: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</si>
  <si>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Kyberturvallisuusohjelman strategia / toimintasuunnitela tulisi sisältää organisaatiokaavio tai jokin muun kuvaava asiakirja, joka sisältää kyberturvallisuusohjelman rakenteen, roolit ja näihin rooleihin liittyvät keskeiset toiminnot. Taulukkoa voidaan käyttää esimerkiksi kuvaamaan osastoja (kuten tietoturvaoperaatiokeskus, SOC), osastojen alatoimintoja (kuten haavoittuvuuksien hallinta), alatoiminnon toimintoja (kuten haavoittuvuuksien skannaus, analysointi ja korjaaminen) ja tarvittaessa organisaatiota, jonka kanssa alatoiminto on ulkoistettu (kuten yrityksen IT).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PROGRAM-1a, PROGRAM-1b, PROGRAM-1c, PROGRAM-1d, PROGRAM-1e, PROGRAM-1f, PROGRAM-1g, PROGRAM-1h.</t>
  </si>
  <si>
    <t>Tunnistetaan standardeja tai ohjeita, joiden avulla voidaan ottaa käyttöön kyberturvallisuusohjelman käytäntöjä, jotka vaikuttavat kaikkien C2M2-osioiden toimintaan. Nämä voivat olla vain viiteitä lähteisiin, joita organisaatio on käyttänyt/soveltanut laatiessaan suunnitelmaa käytäntöjen toteuttamiseksi. Listaukseen olisi sisällytettävä kaikki politiikassa vaaditut standardit tai ohjeet. Jos organisaatio käyttää C2M2-viitekehystä kyberturvallisuusohjelman toimintojen ohjaamiseen, C2M2 voi olla yksi ohjelmastrategiassa yksilöidyistä ohjeista.
Muita esimerkkejä standardeista ja ohjeista ovat
- National Institute of Standards and Technology (NIST) SP 800 -ohjeet, kuten 800-53, 800-124, 800-61, 800-82, 800-30.
- NIST Framework for Improving Critical Infrastructure Cybersecurity (NIST:n viitekehys kriittisen infrastruktuurin kyberturvallisuuden parantamiseksi).
- Nollaluottamuksen turvallisuusmallit (esimerkiksi NIST SP 800-207).
- Center for Internet Security (CIS) Critical Security Controls (CIS-18).
- Tieto- ja siihen liittyvien teknologioiden valvontatavoitteet (COBIT).
- Kansainvälinen standardointijärjestö (ISO)
- DOE:n energiantoimitusjärjestelmien kyberturvallisuuden hankintaohjeet.
Aiheeseen liittyvät käytännöt:
- Eteneminen: Tämä käytäntö on osa käytäntöjen etenemistä. Käytäntöjen eteneminen on toisiinsa liittyvien käytäntöjen ryhmä, joka edustaa yhä täydellisempiä tai edistyneempiä toimintojen toteutuksia. Tähän kehityspolkuun kuuluvat seuraavat käytännöt: PROGRAM-1a, PROGRAM-1b, PROGRAM-1c, PROGRAM-1d, PROGRAM-1e, PROGRAM-1f, PROGRAM-1g, PROGRAM-1h.</t>
  </si>
  <si>
    <t>Viranomaiset asettavat organisaatiolle vaatimustenmukaisuusvaatimuksia. Erilaisia vaatimustenmukaisuusvaatimuksia voidaan soveltaa joihinkin mutta ei välttämättä kaikkiin kyberturvallisuusohjelman piiriin kuuluviin omaisuuseriin. Kyberturvallisuusohjelman tulisi tunnistaa, mitä vaatimustenmukaisuusvaatimuksia ohjelman on täytettävä ja kunkin vaatimuksen laajuus. Vaatimustenmukaisuusvaatimusten kirjaaminen kyberturvallisuusohjelman toimintasuunnitelmaan auttaa varmistamaan, että kyberturvallisuusohjelman sidosryhmät tietävät, mistä ne ovat vastuussa. Strategiaan/toimintasuunnitelmaan voi esimerkiksi sisältyä maininta siitä, että kyberturvallisuusohjelmalta vaaditaan PCI DSS -standardin noudattamista. Organisaatioiden tulisi ottaa huomioon oikeudellisten ja sääntelyvaatimusten erot niillä alueilla, joilla ne toimivat, ja se, miten ne voivat olla ristiriidassa globaalin IT:n, koko yrityksen laajuisen IT:n tai kyberturvallisuuden valvonnan kanssa.
Esimerkkejä vaatimustenmukaisuusvaatimuksista, jotka organisaatioiden on mahdollisesti täytettävä, ovat muun muassa
- North American Electric Reliability Corporation (NERC) Critical Infrastructure Protection (CIP) -standardit.
- Transportation Security Administration (TSA) Pipeline Security Guidelines (putkistojen turvaohjeet).
- Maksukorttiteollisuuden tietoturvastandardit (PCI DSS).
- Kansainvälinen standardointijärjestö (ISO)
- Puolustusministeriön kyberturvallisuuden kypsyysmallin sertifiointi (DoD CMMC).
- Kalifornian kuluttajansuojalaki (CCPA)
- Vuoden 1996 sairausvakuutuksen siirrettävyyttä ja vastuuvelvollisuutta koskeva laki (HIPAA).
- osavaltio- ja paikallistason kyberturvallisuus- ja yksityisyydensuojalainsäädäntöjä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PROGRAM-1a, PROGRAM-1b, PROGRAM-1c, PROGRAM-1d, PROGRAM-1e, PROGRAM-1f, PROGRAM-1g, PROGRAM-1h.</t>
  </si>
  <si>
    <t>Organisaatiolla olisi oltava dokumentoitu prosessi, jolla varmistetaan, että tietyntyyppiset muutokset aiheuttavat kyberturvallisuusohjelman toimitnasuunntielman/strategian päivittämisen. Esimerkki liiketoimintamuutoksesta, joka edellyttää päivittämistä, on liiketoiminnan lisääntynyt alttius kybertapahtumille, kuten uuden toimialan perustaminen. Esimerkki toimintaympäristössä tapahtuvasta muutoksesta, joka saattaa edellyttää päivitystä, olisi uuden, arkaluonteisia tietoja käsittelevän asiakastietojärjestelmän hankinta. Esimerkki yleishyödyllisen laitoksen uhkaprofiilin muutoksesta, joka saattaa edellyttää päivitystä, olisi uhkakuvausraportointi, joka osoittaa, että yleishyödyllisiin laitoksiin kohdistuvat kyberhyökkäykset ovat lisääntyneet.
Aiheeseen liittyvät käytännöt:
- Riippuvuus: Tämän käytännön toteuttaminen edellyttää THREAT-2e:n aiempaa toteuttamista.
- Eteneminen: Tämä käytäntö on osa käytäntöjen etenemistä. Harjoittelun eteneminen on toisiinsa liittyvien käytäntöjen ryhmä, joka edustaa yhä täydellisempiä tai edistyneempiä toimintojen toteutuksia. Tähän kehityspolkuun kuuluvat seuraavat käytännöt: PROGRAM-1a, PROGRAM-1b, PROGRAM-1c, PROGRAM-1d, PROGRAM-1e, PROGRAM-1f, PROGRAM-1g, PROGRAM-1h.</t>
  </si>
  <si>
    <t>Kyberturvallisuusohjelman toteuttaminen edellyttää ylimmän johdon tukea. Tuen perusmuotoja ovat resurssien (henkilöstö, välineet ja rahoitus) ja valtuuksien tarjoaminen kyberturvallisuustoimien toteuttamiseen. Tällaisen tuen antaminen edellyttää, että ylemmillä johtajilla itsellään on riittävät ja asianmukaiset valtuudet.
Aiheeseen liittyvät käytännöt:
- Eteneminen: Tämä käytäntö on osa käytäntöjen etenemistä. Käytäntöjen eteneminen on joukko toisiinsa liittyviä käytäntöjä, jotka edustavat yhä täydellisempiä tai edistyneempiä toimintojen toteutuksia. Tähän kehityspolkuun kuuluvat seuraavat käytännöt: PROGRAM-2a, PROGRAM-2c, PROGRAM-2d.</t>
  </si>
  <si>
    <t>Kyberturvallisuusohjelma on yleensä vastuussa siitä, että kyberturvallisuusohjelman strategiassa/toimintasuunnitelmassa dokumentoidut kyberturvallisuustavoitteet saavutetaan. Kyberturvallisuusohjelmaan sisältyy esimerkiksi toimia, joilla varmistetaan, että käytettävissä on riittävästi henkilöstöä täyttämään ohjelmastrategian / ohjelman toimintasuunnitelman vaatimukset.
Aiheeseen liittyvät käytännöt:
- Syöte: PROGRAM-1b:n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</si>
  <si>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Ylimmän johdon näkyvään ja aktiiviseen tukeen voi kuulua muun muassa ylemmän johdon säännöllinen viestintä kyberturvallisuustoimien tärkeydestä ja arvosta, organisaation tuki ohjelman ohjaamiseen tähtäävien toimintaperiaatteiden tai muiden ohjeiden laatimiselle ja toteuttamiselle, palkintojen ja tunnustusohjelmien rahoittaminen henkilöstölle, joka edistää merkittävästi kyberturvallisuustavoitteiden saavuttamista, sekä sen varmistaminen, että kyberturvallisuutta koskevat käsitteet sisällytetään toimittajien ja yhteistyökumppaneiden kanssa tehtäviin sopimuksiin.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PROGRAM-2a, PROGRAM-2c, PROGRAM-2d.</t>
  </si>
  <si>
    <t>Toimintaperiaatteet ilmentävät ylimmän johdon sitoutumista kyberturvallisuusohjelmaan. Se, että ylempi johto ei näennäisesti tue kyberturvallisuuspolitiikkoja/toimintaperiaatteita, heikentää yleensä politiikkojen/toimitanperiaatteiden tehokkuutta, koska sidosryhmät saattavat olettaa, että politiikkoja ei panna täytäntöön tai että niitä on tarkoitus käyttää vain ohjeena eikä vaatimuksena. Ylempien johtajien tulisi viestiä kyberturvallisuuspolitiikkojen/toimintaperiaatteiden merkityksestä organisaation tehtävälle ja hyvinvoinnille ja ilmaista aikomuksensa pitää sidosryhmät vastuussa niiden noudattamisesta.
Aiheeseen liittyvät käytännöt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PROGRAM-2a, PROGRAM-2c, PROGRAM-2d.</t>
  </si>
  <si>
    <t>On tärkeää, että kyberturvallisuusohjelman toteuttamisesta vastaavalla taholla (esimerkiksi tietoturvapäälliköllä) on organisaatiossa tarvittavat ja riittävät valtuudet toteuttaa ohjelmassa määritellyt toimet ja hankkia tarvittavat resurssit ohjelman tukemiseksi.
Aiheeseen liittyvät käytännöt:
- Syöte: PROGRAM-2b:n toteuttaminen tarjoaa syötteen, joista voi olla hyötyä tämän käytännön toteutumisen arvionnissa ja toteuttamisessa.</t>
  </si>
  <si>
    <t>Kyberturvallisuusohjelman sidosryhmät tunnistetaan ja otetaan mukaan käytäntöjen toteuttamiseen. Tähän voi kuulua sidosryhmiä toiminnon sisältä, koko organisaatiosta tai organisaation ulkopuolelta riippuen siitä, miten organisaatio on toteuttanut käytännöt. Sidosryhmiin voivat kuulua projektipäälliköt, liiketoimintaprosessien omistajat ja asianomaisten omaisuuserien ja palvelujen omistajat sekä kyberturvallisuustoimiin osallistuva henkilöstö. Sidosryhmien tunnistaminen ja niiden asianmukainen osallistuminen olisi dokumentoitava jollakin tavalla, esimerkiksi toimenkuvissa tai tiimien työjärjestyksissä.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PROGRAM-2f, PROGRAM-2j.</t>
  </si>
  <si>
    <t>Olisi oltava käytössä prosessi, jolla arvioidaan säännöllisesti kyberturvallisuusohjelman toimia sen varmistamiseksi, että ne tukevat edelleen kyberturvallisuusohjelman strategian/toimintasuunnitelman päämääriä ja tavoitteita. Toimet, jotka eivät edistä näiden päämäärien ja tavoitteiden saavuttamista, olisi arvioitava sen määrittämiseksi, pitäisikö niitä jatkaa. Myös mahdolliset puutteet tavoitteiden täyttämisessä olisi käsiteltävä.
Aiheeseen liittyvät käytännöt:
- Syöte: PROGRAM-1b:n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</si>
  <si>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Tämän käytännön tarkoituksena on antaa lisävarmuutta siitä, että kyberturvallisuuteen liittyvät toimet toteutetaan organisaation kyberturvallisuuspolitiikkojen/toimintaperiaatteiden ja -menettelyjen mukaisesti. Arvioinnin on oltava riippumaton, eli sen on suoritettava kyberturvallisuusohjelman ulkopuolisten arvioijien toimesta organisaation hallintoelimen ohjeiden mukaisesti. Ohjelman toimintaan suoraan osallistuvat henkilöt eivät voi suorittaa arviointia tai antaa lausuntoa ohjelman tehokkuudesta. Tällaisia arviointeja voidaan tehdä sisäisinä ja ulkoisina tarkastuksina, tapahtumien jälkeisinä tarkasteluina ja toimintakyvyn arviointeina, ja niiden olisi oltava hallituksen tai vastaavan ryhmän käynnistämiä ja sille tilivelvollisia. Kehittyneitä kyberturvallisuustekniikoita, kuten uhkien etsimistä ja aktiivista puolustusta, voidaan käyttää, jotta voidaan saada käsitys koko kyberturvallisuusohjelman suorituskyvystä.
Aiheeseen liittyvät käytännöt:
- Syöte: ACCESS-4a:n, ACCESS-4c:n, ARCHITECTURE-6a:n, ARCHITECTURE-6c:n, ASSET-5a:n, ASSET-5c:n, RESPONSE-5a:n, RISK-5a:n, TILAUS-4a:n, TILAUS-4c:n, KOLMANSIEN OSASTOIDEN-3c:n toteuttaminen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</si>
  <si>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Organisaatiolla tulisi olla henkilökuntaa, joka vastaa siitä, että organisaatio on tietoinen kaikista viranomaisilta ja muista lähteistä tulevista sääntelyn vaatimuksista. Kyberturvallisuusohjelman tavoitteiden olisi oltava linjassa kaikkien näiden kyberturvallisuuden kannalta merkityksellisten velvoitteiden kanssa ja tuettava niiden täyttämistä, ja ohjelman olisi kehitettävä ja pantava täytäntöön asianmukaiset menettelyt ja toimet vaatimustenmukaisuuden varmistamiseksi oikea-aikaisesti ja täsmällisesti.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PROGRAM-2b, PROGRAM-2g, PROGRAM-2h, PROGRAM-2i.</t>
  </si>
  <si>
    <t>Sen lisäksi, että organisaatio pitää yllä tietoisuutta kaikista alan kyberturvallisuusstandardeista, joita se on velvollinen noudattamaan, sen olisi annettava valituille henkilöille vastuu osallistua alan pyrkimyksiin kehittää kyberturvallisuuskäytäntöjä tai -ohjeita. Esimerkiksi Payment Card Industry -käytännöt on kehitetty luottokorttiteollisuuden sidosryhmien toimesta vapaaehtoista täytäntöönpanoa varten.
Aiheeseen liittyvät käytännöt:
- Eteneminen: Tämä käytäntö on osa kehityspolkua. Samaan toimintaan liittyvät käytännöt muodostavat kehityspolun, johon kuuluu käytäntöjä alkaen perustasolta kohti täydellisempiä tai kehittyneempiä toteutuksia. Tähän kehityspolkuun kuuluvat seuraavat käytännöt: PROGRAM-2f, PROGRAM-2j.</t>
  </si>
  <si>
    <t>PROGRAM-osion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</si>
  <si>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PROGRAM-osion toimintoja, joita ei tällä hetkellä suoriteta ja jotka organisaatio suorittaisi, jos sillä olisi lisää työntekijöitä, rahoitusta tai työkaluja. Lisäksi voidaan pohtia, onko organisaatio ottanut käyttöön kaikki käytännöt, jotka se on ottanut tavoitteekseen, ja tarvitaanko lisäresursseja mahdollisten puutteiden korjaamiseksi.
Henkilöstön, rahoituksen ja työkalujen muodossa on riittävästi resursseja sen varmistamiseksi, että PROGRAM-osion käytännöt voidaan toteuttaa tarkoitetulla tavalla. Tähän sisältyy sekä kyberturvallisuusohjelman käynnistäminen että jatkuva ylläpito. Tämän käytännön toteutumista voidaan arvioida määrittämällä, onko toivottuja käytäntöjä jäänyt toteuttamatta resurssipulan vuoksi.
Nämä ovat esimerkkejä ihmisistä, jotka osallistuvat PROGRAM-osion toimintaan:
- uhkatietojen keräämisestä ja analysoinnista vastaava henkilöstö
- uhkaprofiilien kehittämisestä vastaava henkilöstö
- haavoittuvuusarvioinneista vastaava henkilöstö
Nämä ovat esimerkkejä työkaluista, joita voidaan käyttää PROGRAM-osion toiminnoissa:
- Uhkaprofiilien luomiseen käytettävät tekniikat ja välineet
- välineet haavoittuvuusarviointien tekemiseen
- haavoittuvuustietokannat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</si>
  <si>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PROGRAM-osion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Ohjelman toimialan toimintoja koskevat toimintaperiaatteet tai muut organisaation ohjeet voivat sisältää seuraavia seikkoja
- vastuu, valtuudet ja omistajuus PROGRAM-osion toimintojen suorittamisesta. 
- sponsorointilausumat, kuten lausumat, jotka kuvastavat ylemmän tason johtajien sitoutumista kyberturvallisuuden hallintaan.
- luettelo käynnistävistä tekijöistä, jotka käynnistävät kyberturvallisuustoimien riippumattoman tarkastelun.
- menetelmät, joilla mitataan toimintaperiaatteiden noudattamista, myönnettyjä poikkeuksia ja toimintaperiaatteiden rikkomuksia.
- menettelyt poikkeusten myöntämistä ja hallinnointia varten</t>
  </si>
  <si>
    <t>Tämän käytännön tarkoituksena on, että tietyt henkilöt (tai henkilöt tietyissä rooleissa) ovat vastuussa siitä, että varmistetaan, että PROGRAM-osion toiminnalta odotetut tulokset saavutetaan, ja että heille annetaan asianmukaiset valtuudet toimia ja suorittaa heille osoitetut tehtävät.
Nämä ovat esimerkkejä siitä, miten vastuu ja valtuudet voidaan virallistaa PROGRAM-osion toimintojen osalta:
- roolien ja vastuualueiden määrittely toimintaperiaatteissa
- tehtäväkuvausten laatiminen ja niihin liittyvien suorituksenhallintatoimien toteuttaminen.
- prosessitehtävien ja niihin liittyvän vastuun sisällyttäminen toimenkuvauksiin.
- kehitetään ja pannaan täytäntöön sopimukset (mukaan lukien palvelutasosopimukset) ulkoisten yksiköiden kanssa vastuun ja valtuuksien määrittämiseksi ulkoistettuja toimintoja koskevien PRORGRAM-osioon alaan kuuluvien tehtävien suorittamisesta.
- sisällyttämällä PROGRAM-osion alaan kuuluvat tehtävät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</si>
  <si>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PROGRAM-osion toimintojen suorittamiseen, ja yksilöitävä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PROGRAM-osion taitoja ja tietoja tarvitaan seuraavissa asioissa
- kyberturvallisuusohjelman strategian ja rakenteen kehittäminen
- politiikan kehittäminen, levittäminen ja täytäntöönpano
- riittävien resurssien tarjoaminen kyberturvallisuusohjelmastrategian täytäntöönpanoa varten.
Lisäksi on pohdittava, miten tämän alan henkilöstön kehittämää tietämystä olisi hallinnoitava ja jaettava. Tähän sisältyy sen määrittäminen, mitä prosesseja ja välineitä tietämyksen jakamiseen olisi käytettävä, ja sen määrittäminen, kuka on vastuussa sisäisen tietämyksen parhaasta mahdollisesta hyödyntämisestä.</t>
  </si>
  <si>
    <t>Organisaation tulisi mitata (PROGRAM) kyberturvallisuusohjelma-osion toimintojen suorituskykyä varmistaakseen, että ne toteutetaan ohjelmatoimialaa koskevissa suunnitelmissa, toimintaperiaatteissa ja menettelyissä kuvatulla tavalla. Olisi kehitettävä ja kerättävä asianmukaisia mittareita, jotta voidaan havaita poikkeamat suorituskyvyssä ja mitata sitä, missä määrin ohjelmatoiminnot saavuttavat aiotun tarkoituksensa.</t>
  </si>
  <si>
    <t>Perustetaan yhteyspiste todettujen tai epäiltyjen kyberturvallisuustapahtumien ilmoittamista varten, esimerkiksi neuvontapalvelu (helpdesk). Kyseisen henkilön, roolin tai ryhmän yhteystiedot olisi saatettava kaikkien toiminnon sidosryhmien tietoon. Yhteyshenkilön, roolin, ryhmän tulee tuntea kyberturvallisuuskäytännöt ja -ongelmat ja pystyä dokumentoimaan raportoituja tapahtumatietoja tarkasti ja mahdollisesti jopa suorittamaan perusvianmääritystä. Vaihtoehtoisesti tai lisäksi tapahtumista voidaan ilmoittaa sisäisen järjestelmän, kuten intranetissä olevan virtuaalisen help deskin, kautta.
Aiheeseen liittyvät käytännöt:
- Eteneminen: Tämä käytäntö on osa useiden käytäntöjen etenemistä. Käytäntöjen eteneminen on joukko toisiinsa liittyviä käytäntöjä, jotka edustavat yhä täydellisempiä tai edistyneempiä toimintojen toteutuksia. Ensimmäisen etenemisen käytäntöjä ovat: RESPONSE-1a, RESPONSE-1b, RESPONSE-1c, RESPONSE-1f. Toisen etenemisen käytäntöjä ovat: RESPONSE-1a, RESPONSE-2f.</t>
  </si>
  <si>
    <t>Organisaation olisi määriteltävä kyberturvallisuustapahtumien havainnointikriteerit, joissa määritellään, mikä erottaa kyberturvallisuustapahtumat lukuisista muista tapahtumista. Näiden kriteerien olisi liityttävä toimintojen toteuttamisen kannalta tärkeiden IT-, OT- ja tietovarantojen kyberturvallisuusvaatimuksiin. Kriteerien avulla organisaatio voi keskityä/priorisoida tärkeisin resursseihin (ihmisiä, työkaluja jne.) kohdistuvat tapahtumat, jotka voivat mahdollisesti vaikuttaa kyseisten omaisuuserien tuottavuuteen ja toimintaan. Mitä tulee siihen, "mistä etsiä kyberturvallisuustapahtumia", muista ottaa huomioon mahdolliset tapahtumat, jotka ovat kolmansien osapuolien raportoimia, kuten pilviresurssien tarjoajilta tulevat raportit.
Aiheeseen liittyvät käytännöt
-Eteneminen: Tämä käytäntö on osa kehityspolkua. Samaan toimintaan liittyvät käytännöt muodostavat kehityspolun, johon kuuluu käytäntöjä alkaen perustasolta kohti täydellisempiä tai kehittyneempiä toteutuksia. Tämän kehityspolun käytäntöjä ovat: RESPONSE-1a, RESPONSE-1b, RESPONSE-1c, RESPONSE-1f.</t>
  </si>
  <si>
    <t>Kaikki, mikä on kyberturvallisuustapahtuma RESPONSE-1b kohdassa määriteltyjen kriteerien mukaisesti, olisi dokumentoitava johdonmukaisesti. Organisaation olisi päätettävä, mitä yksityiskohtia tapahtumista olisi dokumentoitava, jotta voidaan esimerkiksi (1) tehdä päätöksiä tapahtumien julistamisesta poikkeamaksi, (2) kerätä tietoja tapahtumista, joita organisaatio mahdollisesti seuraa tarkemmin, ja (3) korreloida tapahtumatietoja, jos organisaatio tekee niin. 
Aiheeseen liittyvät käytännöt
- Eteneminen: Tämä käytäntö on osa käytäntöjen etenemistä. Käytäntöjen eteneminen on toisiinsa liittyvien käytäntöjen ryhmiä, jotka edustavat yhä täydellisempiä tai edistyneempiä toimintojen toteutuksia. Tähän kehityspolkuun kuuluvat seuraavat käytännöt: RESPONSE-1a, RESPONSE-1b, RESPONSE-1c, RESPONSE-1f.</t>
  </si>
  <si>
    <t>Tapahtumien korrelaatio voi auttaa tunnistamaan ongelmia, jotka voivat olla vakavampia kuin silloin, kun tapahtumia tarkastellaan itsenäisesti. Esimerkiksi brute force -hyökkäyksiä voidaan häivyttää toteuttamalla ne useista koneista, jolloin voidaan kiertää esimerkiksi perinteiset tunnusten lukitussäännöt, jotka koskevat 3 tai 5 epäonnistunutta kirjautumista yhdestä IP-osoitteesta. Ongelma tunnistetaan vakavammaksi vasta, kun sitä tarkastellaan laajemmassa yhteydessä. Tapahtumien korrelaatio edellyttää kahden tai useamman tapahtuman vertailua ja tapahtumien välisten mahdollisten suhteiden määrittämistä. 
Nämä ovat esimerkkejä korrelaatiotoiminnoista:
- Samasta tietolähteestä peräisin olevien erillisten tapahtumien tarkasteleminen ja vertailu.
- Eri tietolähteistä peräisin olevien erillisten tapahtumien tarkastelu ja vertailu.
- Tapahtumien tarkastelu ja vertailu ajan kuluessa yhteisten ominaisuuksien löytämiseksi.</t>
  </si>
  <si>
    <t>Tapahtumien havaitseminen riippuu pitkälti siitä, missä määrin organisaatioon mahdollisesti vaikuttavien tapahtumien kirjo on tiedostettu. Yksi hyödyllinen lähde organisaation tapahtumatietoisuuden laajentamisessa ovat riskit, jotka on tunnistettu ja joita käsitellään organisaation riskienhallintaprosessissa. (Katso RISK-2a.) 
Hälytyksiä olisi kehitettävä toimimaan varhaisvaroitusindikaattoreina kullekin riskille tai uhalle. Jotta tapahtumien havaitsemistoimia voitaisiin mukauttaa organisaation uhkaprofiilin perusteella, organisaatioiden olisi tarkasteltava kohteena olevia omaisuuseriä, tavoitteita ja hyökkäysmenetelmiä, joita uhkatoimijat voivat käyttää, ja viritettävä hälytykset sen mukaisesti. Jos esimerkiksi uhkaraportointi osoittaa, että uhkatoimijat kohdentavat hyökkäykset tiettyihin SCADA-järjestelmiin, olemassa olevia hälytyksiä voidaan muuttaa siten, että ne käynnistyvät poikkeavuuksista, jotka vastaavat kyseisen uhkatoimijan toiminnan tunnusmerkkejä.
Aiheeseen liittyvät käytännöt:
- Riippuvuus: Tämän käytännön toteuttaminen edellyttää THREAT-2e:n aiempaa toteuttamista.
- Input From: RISK-2a:n toteuttaminen antaa tietoa, josta voi olla hyötyä tämän käytännön toteuttamisessa.</t>
  </si>
  <si>
    <t>Tilannetietoisuutta ylläpitävien toimien avulla kerättyjä tietoja tarkastellaan ja käytetään kyberturvallisuustapahtumien tunnistamisessa. Näitä tietoja voidaan kerätä useista eri lähteistä, myös organisaation eri toiminnoista ja organisaation ulkopuolelta.
Aiheeseen liittyvät käytännöt:
- Syöte: SITUATION-3d ja SITUATION-3f tarjoavat panoksen, joka voi olla hyödyllinen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RESPONSE-1a, RESPONSE-1b, RESPONSE-1c, RESPONSE-1f.</t>
  </si>
  <si>
    <t>Kyberturvallisuuteen liittyvien poikkeamien ilmoittamiskriteerejä käytetään sen määrittämiseksi, pitäisikö tapahtumaa käsitellä poikkeamana ja tapahtuman vakavuuden määrittämiseksi. Luokitteluasteikko, kuten korkea, keskisuuri ja matala, voi auttaa viestimään poikkeaman vakavuudesta sidosryhmille ja auttamaan toteutettavien vastatoimien priorisoinnissa. 
Poikkeamaksi julistamisen kriteerit olisi kehitettävä kokemuksen perusteella ja ne voidaan osittain johtaa riskinarviointikriteereistä (kuten vaikutuskynnyksistä), jotka on laadittu osana riskinhallinnan toimintoja. Kriteerit voivat perustua tapahtuman tyyppiin (kuten luvaton pääsy), vaikutuksen tasoon (esim. paikallinen vs. koko organisaation laajuinen), vaikutuksen tyyppiin (sisäiset järjestelmät vs. kriittiset ulkoiset palvelut), vaatimustenmukaisuusvelvoitteisiin (vain sisäinen vs. raportoitava tapahtuma) tai keskimääräiseen toipumisaikaan. Joidenkin tapahtumien osalta tapahtuman havaitsemisen ja poikkemaksi määrittämisen välinen aika voi olla välitön, jolloin lisäanalyysejä ei tarvita juurikaan. Toisissa tapauksissa organisaatio voi haluta hyödyntää aiemmin kehitettyjä kriteerejä, joiden avulla se voi ohjata poikkeman määrittämistä.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</si>
  <si>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Kyberturvallisuustapahtumien analysointi auttaa organisaatiota keräämään lisätietoa tapahtumien ratkaisemiseksi ja avuksi poikkeamien ilmoittamisessa, käsittelyssä ja niihin reagoimisessa. Analyysi voi koostua tapahtumien luokittelusta, korreloinnista ja priorisoinnista. Analyysin avulla organisaatio määrittää tapahtuman tyypin ja laajuuden (esim. fyysinen vs. tekninen), korreloiko tapahtuma muiden tapahtumien kanssa (määrittääkseen, ovatko ne oireet suuremmasta asiasta, ongelmasta tai vaaratilanteesta) ja missä järjestyksessä tapahtumia olisi käsiteltävä tai antaa ne poikkeaman määrittämistä, käsittelyä ja reagointia varten. Analyysi auttaa organisaatiota myös määrittämään, onko tapahtuma siirrettävä organisaation tai ulkopuolisen henkilöstön (poikkeamanhallintahenkilöstön ulkopuolella) käsiteltäväksi lisäanalyysiä ja -ratkaisua varten.
Aiheeseen liittyvät käytännöt:
- Syöte: RESPONSE-1a:n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</si>
  <si>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Jokaisella organisaatiolla on monia ainutlaatuisia tekijöitä, jotka on otettava huomioon määritettäessä, milloin tapahtuma olisi julistettava poikkeamaksi. Kokemuksen myötä organisaatiolla voi olla perusjoukko tapahtumatyyppejä, jotka määrittelevät tavanomaiset poikkeamat, kuten haittaohjelmat, luvaton pääsy käyttäjätilille tai palvelunestohyökkäys. Todellisuudessa poikkeaman määrittäminen voi kuitenkin tapahtua tapahtumakohtaisesti.
Organisaation on määriteltävä poikkeaman määrittelyn kriteerit, jotta se voi ohjata organisaatiota määrittämään, milloin kyseessä on poikkeama (erityisesti jos poikkemaksi määrittäminen ei ole välittömästi ilmeistä). Poikkeman määrityskriteereihin olisi sisällyttävä tekijöitä, jotka osoittavat mahdollisen vaikutuksen toimintoon, kuten seuraavat:
- mahdolliset turvallisuusvaikutukset
- toiminnallinen vaikutus (vaikutuksen kohteena olevien omaisuuserien tärkeysjärjestys ja laajuus).
- tietovaikutus (vaikutus tietovaroihin)
- poikkemasta toipuminen (poikkeamasta toipumiseen tarvittavat resurssit).
- poikkeaman mahdollinen syy (ilkivaltainen toiminta vs. tahaton toiminta).
Lisäksi poikkeaman määrityskriteereissä olisi otettava huomioon vaikutus organisaation kyberturvallisuustavoitteisiin, kuten seuraavat:
- mahdolliset taloudelliset tappiot
- niiden asiakkaiden määrä, joihin vahinko kohdistuu
- tärkeän IT-järjestelmän keskeytyminen
- asiakastietojen varastaminen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</si>
  <si>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RESPONSE-2c:n mukaisesti vahvistettuja kyberturvallisuuden poikkeaman määrityskriteerejä käytetään sen määrittämiseksi, onko tapahtuma poikkeama. Poikkemaksi määrittäminen käynnistää RESPONSE-3:n mukaiset poikkeman hallintatoimet.
Aiheeseen liittyvät käytännöt:
- Syöte: RESPONSE-2c:n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</si>
  <si>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Jotta poikkeamien  havaitsemis- ja reagointiprosessiin tehdyt investoinnit voidaan maksimoida, poikkeamien määrittämiskriteerit olisi säilytettävä siten, että ne heijastavat organisaation kehittyvää riskinsietokykyä ja uhkaympäristöä. Lisäksi kriteerien päivittäminen saatujen kokemusten perusteella voi auttaa organisaatiota toimimaan tehokkaammin ja vaikuttavammin tulevien tapahtumien käsittelyssä.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</si>
  <si>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Dokumentoinnilla ja seurannalla varmistetaan, että poikkeama etenee asianmukaisesti poikkeamanhallinna prosessin läpi ja, mikä tärkeintä, se suljetaan, kun asianmukainen reagointi ja poikkeaman jälkeinen tarkastelu (lessons learned?) on saatu päätökseen.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RESPONSE-2b, RESPONSE-2d, RESPONSE-2f, RESPONSE-2i.  
- Toisen etenemisen käytäntöjä ovat: RESPONSE-1a, RESPONSE-2f.</t>
  </si>
  <si>
    <t>Poikkeamista, joihin on reagoitava, on ilmoitettava sidosryhmille, joiden osallistaminen on tarpeen asianmukaisen ja oikea-aikaisen ratkaisun toteuttamiseksi, hallinnoimiseksi ja loppuun saattamiseksi.
Tapahtumista ja poikkeamista ilmoittamisessa olisi noudatettava SITUATION-3d kohdassa määriteltyjä raportointivaatimuksia. Organisaation poikkeama/häiriötilanteista koskevalla virheellisellä viestinnällä tai virheellisellä tiedottamisella voi olla vakavia vaikutuksia, jotka ylittävät huomattavasti itse poikkeaman mahdollisesti aiheuttamat vahingot. Siksi toiminnon on hallinnoitava viestintää ennakoivasti, kun poikkeamia havaitaan, ja koko niiden elinkaaren ajan.
Aiheeseen liittyvät käytännöt:
- Riippuvuus: Tämän käytännön toteuttaminen edellyttää TILAUS-3d:n ennakkototeuttamista.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</si>
  <si>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Kun poikkeamien määrityskriteerit sovitetaan yhteen RISK-3b:ssä vahvistettujen riskikriteerien kanssa, varmistetaan, että organisaatio tunnistaa ja käsittelee poikkeamat, joihin liittyy riskejä, joista organisaatio on erityisen huolissaan.
Aiheeseen liittyvät käytännöt
- Riippuvuus: Tämän käytännön toteuttaminen edellyttää RISK-3b:n ennakkototeutusta.
- Eteneminen: Tämä käytäntö on osa kehityspolkua. Samaan toimintaan liittyvät käytännöt muodostavat kehityspolun, johon kuuluu käytäntöjä alkaen perustasolta kohti täydellisempiä tai kehittyneempiä toteutuksia. Tämän kehityspolun käytäntöjä ovat: RESPONSE-2a, RESPONSE-2c, RESPONSE-2e, RESPONSE-2h.</t>
  </si>
  <si>
    <t>Poikkeamien korrelaatio voidaan tehdä analyysin, poikkeamien seurantatyökalujen, poikkeamaluokkien käytön ja lokien termien vastaavuuden avulla. Esimerkiksi järjestelmään pääsyn lokit voidaan tarkistaa järjestelmän todennusvirheiden varalta, ja niiden IP-osoitteet voidaan suhteuttaa tiedustelulähteiden kautta kerättyihin tunnettujen haittaohjelmien IP-osoitteisiin.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RESPONSE-2b, RESPONSE-2d, RESPONSE-2f, RESPONSE-2i.</t>
  </si>
  <si>
    <t>Määrittele roolit ja vastuualueet, joita tarvitaan kyberturvallisuuden poikkeamien reagointitoimien suorittamiseen, ja varmista, että henkilöstö on nimetty näihin rooleihin ja että heillä on tarvittavat taidot. Henkilöstölle olisi annettava riittävä itsenäisyys ja valtuudet tehtäviensä suorittamiseen. Organisaatio voi laatia toimenkuvia kyberturvallisuuden poikkeamiin reagoinnin/vasteen rooleja ja vastuualueita varten ja seurata osaamisvajeita ja puutteita henkilöstön saatavuudessa, jotta sopivaa henkilöstöä voidaan palkata tarpeen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RESPONSE-3a, RESPONSE-3d, RESPONSE-3f, RESPONSE-3g, RESPONSE-3h, RESPONSE-3i.</t>
  </si>
  <si>
    <t>Poikkeamiin reagoiminen kuvaa toimia, joita organisaatio toteuttaa estääkseen tai rajoittaakseen poikkeaman vaikutuksia sen aikana tai pian sen jälkeen, kun se on tapahtunut. Reagoinnin laajuus, laajuus ja laajuus vaihtelevat suuresti poikkeaman luonteesta riippuen. Tähän voivat sisältyä mahdolliset poikkeamat, jotka voivat johtua uusista haavoittuvuuksista tai teknologisesta kehityksestä, joilla voi olla merkittävä potentiaalinen vaikutus organisaatioon, kuten yleisesti käytettyjen teknologioiden haavoittuvuudet (esim. MS17-010) ja uudet teknologiat, jotka heikentäisivät nykyisten kyberturvallisuuden kontrollien/hallintatoimien tehokkuutta (esim. kvanttilaskenta). Poikkeamiin reagoiminen voi olla niinkin yksinkertaista kuin käyttäjille suunnattu viestintä, jotta he välttäisivät tietyn tyyppisten sähköpostiviestien avaamista tai niin monimutkaista kuin palvelujen jatkuvuussuunnitelmien toteuttaminen, joka edellyttää palvelujen ja toimintojen siirtämistä muualla sijaitsevalle palveluntarjoajalle. 
Poikkeamiin reagointiin liittyviä toimia voivat olla esimerkiksi vahinkojen rajoittaminen (esimerkiksi ottamalla laitteisto tai järjestelmät pois käytöstä), viestiminen häiriöstä omaisuuden omistajille sekä korjaavien toimien ja valvontatoimien kehittäminen ja toteuttaminen.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</si>
  <si>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Kyberturvallisuuspoikkeamiin reagoivan henkilöstön on tiedettävä, mitä tietoja poikkeamista on raportoitava eri sisäisille ja ulkoisille sidosryhmille, missä aikataulussa ja onko olemassa rajoituksia (kuten jaettavien tietojen oikeudellinen tarkastelu). Jos mahdollista, annetaan yhdelle henkilölle vastuu poikkeaman raportoinnista koko sen keston ajan, jotta viestintä pysyy yhtenäisenä tapahtuman edetessä. Pidä sidosryhmien yhteystiedot ajan tasalla. Sidosryhmiin voi kuulua henkilöstöä kuten lakiasiain edustajia, jotka eivät osallistu suoraan poikkeamaan reagointiin, mutta joille on tiedotettava asiasta, jotta organisaation toimintaa voidaan ylläpitää.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</si>
  <si>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Organisaation olisi laadittava hyvin jäsennelty ja kattava suunnitelma, jossa kuvataan poikkeamien hallintamenettelyt, jotta reagointitoimet ovat toistettavissa, ne suoritetaan samalla tarkkuudella stressitilanteissa ja niiden tulokset ovat johdonmukaisia. Organisaatio voi halutessaan tutustua olemassa oleviin ohjeisiin tai ulkopuoliseen asiantuntemukseen saadakseen tietoa poikkeamanhallinnan parhaista käytännöistä.
Nämä ovat esimerkkejä poikkeamien torjuntatoimista, jotka voitaisiin kuvata suunnitelmassa: 
- vahinkojen rajoittaminen; 
- todisteiden kerääminen; 
- tiedottaminen sidosryhmille, mukaan lukien omaisuuden omistajat ja vaaratilanteen omistajat; 
- yhteydenpito vastuuryhmän jäseniin - mukaan luettuina varaviestintä- tai taajuusalueen ulkopuoliset viestintämenetelmät; 
- korjaavien toimien ja kontrollien / hallintatoimien kehittäminen ja toteuttaminen; 
- jatkuvuus- ja palautumissuunnitelmien tai muiden hätätoimien toteuttaminen; 
- saatujen kokemusten tarkastelu; 
- toimintatyypit/toiminta, joita olisi vältettävä torjunnan aikana.
Suunnitelmaan olisi sisällytettävä toimia, jotka koskevat kaikkia poikkeaman elinkaaren vaiheita (esimerkiksi erittely, eskalointi, käsittely, viestintä, koordinointi ja päättäminen). Poikkeamiin reagointisuunnitelmien olisi oltava riittävän kattavia, jotta niissä voidaan käsitellä organisaatioon mahdollisesti vaikuttavia poikkeamatilanteita ylätasolla. Poikkeamiin reagointisuunnitelmissa olisi käsiteltävä myös mahdollisia poikkeamia, jotka voivat johtua uusista haavoittuvuuksista tai teknologisesta kehityksestä, joilla voi olla merkittävä vaikutus organisaatioon, kuten yleisesti käytettyjen teknologioiden haavoittuvuudet (esim. MS17-010) ja uudet teknologiat, jotka heikentäisivät nykyisten kyberturvallisuuden hallintatoimien/kontrollien tehokkuutta (esim. kvanttilaskenta).
Osana poikkeamiin reagoinnin suunnittelua organisaatiot voivat pohtia, mitä oikeudellisia sopimuksia erityyppisissä reagointiskenaarioissa saatetaan tarvita (esim. ulkopuolisen työntekijän valtuuttaminen tarkastelemaan järjestelmää, ulkopuolisten organisaatioiden avun hankkimiseen liittyvät sopimukset) ja onko oikeudellisen tarkastelun suorittaminen etukäteen perusteltua. Koska operatiivisten toimien toteuttamiseen käytettävä teknologia siirtyy yhä enemmän hajautettuihin ja liikkuviin vaihtoehtoihin, organisaatiot voivat lisäksi pohtia, ovatko poikkeamanhallintaan liittyvät resurssit fyysisesti käytettävissä vastatoimien aikana ja mitä etätyöskentelyvalmiuksia voi olla tarpeen.
Aiheeseen liittyvät käytännöt:
- Syöte: RESPONSE-4a:n ja RESPONSE-4h:n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RESPONSE-3a, RESPONSE-3d, RESPONSE-3f, RESPONSE-3g, RESPONSE-3h, RESPONSE-3i.</t>
  </si>
  <si>
    <t>Organisaation olisi toteutettava poikkeamiin reagoiminen määriteltyjen suunnitelmien ja menettelyjen perusteella. Tähän voi sisältyä reagoiminen todellisiin tai mahdollisiin tapahtumiin, jotka johtuvat merkittävistä haavoittuvuuksista.
Organisaation olisi tarkastettava, onko käytettävissä riittävästi resursseja poikkeamanhallintasuunnitelmassa määriteltyjen tehtävien suorittamiseen. Tämä voi edellyttää, että ennen poikkeamaa on tehtävä yhteistyötä muiden tahojen kanssa, jotta voidaan laatia teknistä apua koskevat pyynnöt valvontaviranomaisille ja julkishallinnon yksiköille, tehdä keskinäisiä avunantosopimuksia vertaisorganisaatioiden kanssa tai tehdä sopimuksia ja sopimuksia palveluntarjoajien kanssa. Nämä sopimukset voidaan valmistella etukäteen, jotta ne voidaan ottaa käyttöön välittömästi, kun toimintaa tarvitaan. Lisäksi voi olla hyödyllistä selvittää etukäteen pääsyoikeudet poikkamaan reagointiin osallistuville henkilöille, jotta vältetään viivytykset, joita tunnisteiden myöntäminen, pääsyn myöntäminen ja pakolliset koulutukset voivat aiheuttaa. 
Kun poikkeaman hallintaprosessi on saatu päätökseen, organisaation olisi suoritettava tarkastuksia tai arviointeja sen määrittämiseksi, noudatetaanko määriteltyjä suunnitelmia ja menettelyjä tehokkaasti.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</si>
  <si>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Kyberturvallisuuden poikkeamien torjuntatoimet saattavat edellyttää eri sidosryhmien, kuten viestintäryhmän jäsenten ja lakimiesten, osallistumista eri puolilta organisaatiota. Nämä sidosryhmät voivat tukea toimia, joilla pyritään lieventämään mahdollisia mainehaittoja kyberturvallisuuspoikkeamaan reagoimisen aikana ja sen jälkeen. Organisaatioiden olisi pohdittava, millainen viestintä voi olla tarpeen, jotta sisäiset ja ulkoiset sidosryhmät pysyvät ajan tasalla toipumistoimien aikana. Esimerkiksi johtajille ja johtoryhmille voi olla tarpeen tiedottaa, jos tiettyjä toipumistoimia toteutetaan tai jos poikkemanhallintatiimi toteaa, että poikkeama voi aiheuttaa organisaatiolle mainetta vahingoittavaa haittaa.
Huomaa, että organisaatioilla on usein käytössä kriisiviestintäsuunnitelma, joka on erillinen ja erillään kyberturvallisuuden poikkeamien torjuntasuunnitelmista. Tällöin kyberturvallisuustapahtumien torjuntasuunnitelmassa olisi viitattava kriisiviestintäsuunnitelmassa määriteltyyn prosessiin ja hyödynnettävä sitä, kun toteutetaan poikkeamanhallintaan kuuluvaa viestintää sisäisille ja ulkoisille sidosryhmille. Jos tällainen suunnitelma on olemassa, sitä voidaan pitää tehokkaana korvikkeena käytännölle RESPONSE-3f, mutta vain, jos siihen viitataan nimenomaisesti poikkeamanhallintasuunnitelmissa. 
Aiheeseen liittyvät käytännöt:
- Tietojen jakaminen: Tämä käytäntö on osa monialaisten käytäntöjen ryhmää, joka mahdollistaa tietojen jakamisen organisaation sidosryhmien kanssa. Näitä ovat mm: THREAT-1i, THREAT-2h, THREAT-2k, RISK-1c1d, SITUATION-3a, SITUATION-3c, SITUATION-3d, SITUATION-3e, RESPONSE-2g, RESPONSE-3c, RESPONSE-3f.
- Eteneminen: Tämä harjoitus on osa harjoituksen etenemistä. Harjoitusten eteneminen on toisiinsa liittyvien harjoitusten ryhmä, joka edustaa yhä täydellisempiä tai edistyneempiä toimintojen toteutuksia. Tämän jakson harjoitukset ovat seuraavat: RESPONSE-3a, RESPONSE-3d, RESPONSE-3f, RESPONSE-3g, RESPONSE-3h, RESPONSE-3i.</t>
  </si>
  <si>
    <t>Asianmukainen etukäteissuunnittelu voi auttaa organisaatiota luomaan, dokumentoimaan ja varaamaan henkilöstön poikkeamien hallintavalmiutta varten. Suunnitteluprosessiin olisi kuuluttava harjoituksia, joissa poikkeamanhallintasuunnitelman toimivuus, tarkkuus ja täydellisyys asetetaan kyseenalaiseksi. Harjoitukset olisi suoritettava organisaation määrittelemissä olosuhteissa ja organisaation määrittelemin aikavälein. Skenaariopohjaiset harjoitukset, jotka kattavat useita skenaariotyyppejä ja joihin sisältyy ulkoisia kriisejä (esim. tulva tai pandemia), voivat olla hyödyllisiä sellaisten odottamattomien kyberturvallisuusvaikutusten havaitsemisessa, jotka eivät johdu kyberturvallisuuspoikkeammista. Harjoitusten tulokset olisi dokumentoitava, samoin kuin kaikki asiaankuuluvat tiedot organisaation valmiustasosta poikkeamatilanteiden varalta.
Harjoituksia suunniteltaessa organisaatioiden olisi huomioitava myös koordinointi asianmukaisten sidosryhmien kanssa (mukaan lukien kolmannet osapuolet tai palveluntarjoajat) erityyppisten tieto-, IT- ja OT-omaisuuserien osalta, jotka voivat kuulua harjoitusten piiriin, kuten virtualisoidut-, säännellyt-, pilvi- ja mobiiliomaisuuserät. Merkittävä riippuvuus palveluntarjoajista normaalien operaatioiden aikana voi olla osoitus siitä, että palveluntarjoajilta tarvittavan tuen tarve kasvaa häiriötilanteisiin reagoitaessa. Lisäksi harjoitukset tarjoavat tilaisuuden tunnistaa ja viestiä, millaisia toimia olisi vältettävä vastatoimien aikana.
Organisaatiot voivat myös harkita normaaleista käytännöistä ja menettelytavoista poikkeavan toiminnan harjoittelua sisällyttämällä poikkeamien harjoittelun osaksi harjoitusskenaariota.
Aiheeseen liittyvät käytännöt:
- Syöte: RESPONSE-4i sisältää tietoja, joista voi olla hyötyä tämän käytännön toteuttamisessa.
- Eteneminen: Tämä käytäntö on osa useiden käytäntöjen etenemistä. Harjoitusten eteneminen on toisiinsa liittyvien käytäntöjen ryhmä, joka edustaa yhä täydellisempiä tai edistyneempiä toimintojen toteutuksia. Ensimmäisen harjoittelujakson harjoitukset ovat seuraavat: RESPONSE-3a, RESPONSE-3d, RESPONSE-3f, RESPONSE-3g, RESPONSE-3h, RESPONSE-3i.
- Toisen vaiheen käytännöt ovat seuraavat: RESPONSE-3g, RESPONSE-3k.</t>
  </si>
  <si>
    <t>Määritellään ja toteutetaan toimia, joilla kerätään kokemusperäistä tietoa poikkeamanhallintaan osallistuvilta henkilöiltä merkittävien poikkeamien jälkeen, kuten "hotwash"-istunnot tai kommenttien kerääminen tiimin wikiin. Osallistujat voisivat antaa palautetta siitä, miten hyvin poikkeamanhallintasuunnitelmaa noudatettiin, millaisia puutteita tarvittavissa resursseissa oli ja mitkä toimet toimivat hyvin ja mitkä eivät. Päivitetään poikkeamanhallintasuunnitelmaa tarvittaessa saatujen kokemusten perusteella.
Huomaa, että termiä "saadut kokemukset" käytetään yleisessä, yleisessä merkityksessä eikä se liity missään erityisessä asetuksessa tai ohjeessa käytettyihin määritelmiin.
Aiheeseen liittyvät käytännöt:
- Edistyminen: Tämä käytäntö on osa useiden käytäntöjen etenemistä. Käytäntöjen eteneminen on toisiinsa liittyvien käytäntöjen ryhmä, joka edustaa yhä täydellisempiä tai edistyneempiä toimintojen toteutuksia. Ensimmäisen etenemisen käytäntöjä ovat mm: RESPONSE-3a, RESPONSE-3d, RESPONSE-3f, RESPONSE-3g, RESPONSE-3h, RESPONSE-3i.
- Toisen vaiheen käytännöt ovat seuraavat: RESPONSE-3b, RESPONSE-3e, RESPONSE-3h, RESPONSE-3i, RESPONSE-3l.</t>
  </si>
  <si>
    <t>Tämä voi tarkoittaa virallisen tutkimuksen tekemistä poikkeamaan johtaneista syistä, tavoista, joilla organisaatio reagoi vaaratilanteeseen, sekä hallinnollisista, teknisistä ja fyysisistä hallintapuutteista, jotka ovat saattaneet mahdollistaa poikkeaman tapahtumisen. Organisaatio voi käyttää yleisesti saatavilla olevia tekniikoita (kuten syy-seuraus-kaavioita) syy-seurausanalyysin tekemiseen, jotta voidaan ehkäistä samantyyppiset ja vaikutuksiltaan samanlaiset poikkeamat tulevaisuudessa. Näissä toimissa havaitut tarpeelliset parannukset olisi tehtävä, kuten päivitettävä poikkeamien torjuntasuunnitelma tai mukautettava suojausstrategioita ja valvontatoimia. Tämäntyyppinen analyysi voi myös tunnistaa organisaatiossa korkeamman tason ongelmia ja johtaa muutoksiin muilla aloilla, kuten tietoverkkoriskistrategiassa, haavoittuvuuksien hallintamenettelyissä tai uhka-analyysiprosessissa.
Huomattakoon, että termejä perussyyanalyysi ja korjaavat toimet käytetään yleisessä, yleisessä merkityksessä, eivätkä ne liity mihinkään tiettyyn asetukseen tai ohjeeseen sisältyviin määritelmiin.
Poikkeukset toimintaperiaatteisiin, jotka on otettu käyttöön häiriötilanteeseen reagoitaessa, olisi tarkistettava toipumisen jälkeen niiden vaikutusten osalta kyberturvallisuuden valvontaympäristöön (esim. valvontakeskustoimintojen siirtäminen vain paikan päällä tapahtuvasta toiminnasta etäkäyttöön).
Poikkeusten hallinnointimenettelyihin olisi sisällyttävä vaatimukset, jotka koskevat muutosten arviointia sen jälkeen, kun toiminta on palannut normaaliksi, mukaan lukien se, pitäisikö muutokset pitää voimassa. Lisätarkastelu voi olla hyödyllistä tiettyjen muutostyyppien, kuten uusien laitteiden, uusien sovellusten ja käyttöoikeuksien muutosten osalta.
Aiheeseen liittyvät käytännöt:
- Edistyminen: Tämä käytäntö on osa useiden käytäntöjen etenemistä. Käytäntöjen eteneminen on joukko toisiinsa liittyviä käytäntöjä, jotka edustavat yhä täydellisempiä tai edistyneempiä toimintojen toteutuksia. Ensimmäisen etenemisen käytäntöjä ovat mm: RESPONSE-3a, RESPONSE-3d, RESPONSE-3f, RESPONSE-3g, RESPONSE-3h, RESPONSE-3i.
- Toisen vaiheen käytännöt ovat seuraavat: RESPONSE-3b, RESPONSE-3e, RESPONSE-3h, RESPONSE-3i, RESPONSE-3l.</t>
  </si>
  <si>
    <t>Tapahtumasta voi tulla organisaatiolle poikkeama, joka saattaa rikkoa paikallisia, osavaltion tai liittovaltion sääntöjä, lakeja ja määräyksiä. Tätä ei useinkaan tiedetä tapahtuman tutkinnan alkuvaiheessa, joten organisaation on oltava tarkkaavainen, että kaikki tapahtuman ja poikkeaman todistusaineisto käsitellään asianmukaisesti, jos siviili- tai rikosoikeudellinen asia tulisi kyseeseen.
Jotta todistusaineisto voidaan kerätä, dokumentoida ja säilyttää asianmukaisesti, organisaatiolla on oltava prosesseja näitä toimintoja varten, ja prosessien on oltava kaikkien niiden työntekijöiden tiedossa, jotka osallistuvat poikkeaman elinkaaren johonkin vaiheeseen. Koska ei ole tiedossa, johtaako tapahtuma tai poikkeama oikeustoimiin, organisaation on myös harkittava lakiosaston ja mahdollisesti esimerkiksi poliisin varhaista osallistumista poikkeaman tunnistamis- ja analysointiprosessiin, jotta vältetään todisteiden säilyttämiseen, tuhoamiseen ja peukalointiin liittyvät ongelmat.
Huomaa, että "muut ulkoiset tahot" voivat sisältää kolmansia osapuolia, kuten pilviresurssien tarjoajia.</t>
  </si>
  <si>
    <t>Poikkeamanhallinnan henkilöstön olisi mahdollisuuksien mukaan osallistuttava yhteisiin kyberturvallisuusharjoituksiin, jotta he tutustuisivat yhteisöihin ja henkilöihin, joiden kanssa heidän olisi työskenneltävä todellisessa poikkeamatilanteessa, saisivat kokemusta torjuntatoimista, voisivat mahdollisesti havaita puutteita sisäisissä poikkeamanhallintasuunnitelmissa ja voisivat jakaa tietämystään ja kokemuksiaan muiden yhteisön jäsenten kanssa. Yksi esimerkki sähköalan yhteisistä harjoituksista on Grid Security Exercise (GridEx), energiaministeriön vuosittainen kaksipäiväinen harjoitus.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RESPONSE-3g, RESPONSE-3k.</t>
  </si>
  <si>
    <t>Tehokas reagointi/vaste edellyttää yksityiskohtaista ennakkosuunnittelua erilaisia, mahdollisia uhkia ja vaaratilanteita varten. SITUATION-3g:ssä määritellään "ennalta määritellyt toimintatilat" ja kuvataan, miten niitä voidaan käyttää sen varmistamiseksi, että vastatoimet ovat täsmällisiä, oikein mitoitettuja ja tapahtuman operatiivisen vaikutuksen tasoon sopivia. Tyypillinen esimerkki tästä lähestymistavasta on suunnitelma kriittisten järjestelmien verkon käytön minimoimiseksi, jos verkkopalvelut heikkenevät. Toinen esimerkki on, että on olemassa suunnitelma, jonka avulla voidaan päästä takaisin tunnetusti hyvään toimintatilaan, jos käy ilmi, että kriittiset operatiiviset tiedot ovat vioittuneet.
Aiheeseen liittyvät käytännöt:
- Riippuvuus: Tämän käytännön toteuttaminen riippuu SITUATION-3g:n toteutuksesta etukäteen.
- Eteneminen: Tämä käytäntö on osa kehityspolkua. Samaan toimintaan liittyvät käytännöt muodostavat kehityspolun, johon kuuluu käytäntöjä alkaen perustasolta kohti täydellisempiä tai kehittyneempiä toteutuksia. Tämän kehityspolun käytäntöjä ovat: RESPONSE-3b, RESPONSE-3e, RESPONSE-3h, RESPONSE-3i, RESPONSE-3l.</t>
  </si>
  <si>
    <t>Jatkuvuussuunnitelmat sisältävät kuvaukset toimista, joihin organisaatio ryhtyy toiminnon toiminnan ylläpitämiseksi ja palauttamiseksi häiriötilanteessa (esimerkiksi siirtyminen ylimääräisiin tiloihin tai manuaalisten menettelyjen käynnistäminen), sekä keskeisistä rooleista, joiden on oltava mukana / osallistuttava. Suunnitelmissa keskitytään yleensä häiriön seurausten hallintaan organisaatiossa, ja ne perustuvat erilaisiin mahdollisiin tapahtumiin, jotka voivat aiheuttaa häiriöitä. Jatkuvuussuunnitelmissa käsitellään organisaation kriittisimpiä liiketoimintoja sen varmistamiseksi, että ne jatkuvat erityyppisten hätätilanteiden aikana. Organisaatiot voivat myös pohtia, miten turvallinen alasajo toteutetaan osana jatkuvuussuunnittelua. 
Aiheeseen liittyvät käytännöt:
- Syöte: ARCHITECTURE-2j:n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</si>
  <si>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Tämä käytäntö on olennainen toimintojen palauttamiseksi tietojen menetyksen tai laitteistovian sattuessa. Organisaatio tekee ja asettaa saataville tietovarantojen varmuuskopiot ainakin silloin tällöin. Varmuuskopioitavia tietovarantoja yksilöidessään organisaatioiden olisi otettava huomioon tiedot, jotka sijaitsevat erityyppisissä IT- ja OT-ympäristöissä, kuten virtualisoidut varannot, säännellyt varannot, pilvivarannot, BYOD-varannot (Bring Your Own Device), kolmannen osapuolen hallinnoimat varannot, kenttä olosuhteissa olevat varannot ja mobiilivarannot. Varmuuskopioita testataan, jotta voidaan varmistaa, että ne ovat toimivia ja käytettävissä, kun niitä tarvitaan. Varmuuskopioiden toteuttamista ja hallintaa koskevien toimintasuunnitelmien olisi perustuttava toimintoon tai organisaatioon kohdistuvaan riskiin. Tämä käytäntö aloittaa käytäntöjen etenemisen, joka jatkuu MIL2:ssa ja keskittyy tietojen varmuuskopiointiin.
Tietovarantojen varmuuskopiointiin voi kuulua:
- operatiiviset tiedot
- asetuspisteet
- konfiguraatiotiedostot
- tallennuspaikat
- kopiot tärkeistä konfiguraatioiden perustasoista, kultaisista kuvista, kiintolevykuvista ja virtuaalikoneiden kuvista.
Varmuuskopiointimenettelyihin kuuluvat yleensä: 
- kuinka usein varmuuskopioidaan
- säilytysajat
- valtuutetut tallennuspaikat ja -menetelmät
- salaus- ja suojausvaatimukset; testausstandardit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</si>
  <si>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Tämä käytäntö on olennaisen tärkeä, jotta organisaation toiminta voidaan palauttaa, jos omaisuuseriä menetetään tai vikaantuu. Organisaatio yksilöi ainakin tapauskohtaisesti ne IT- ja OT-omaisuuserät, joiden varaosia saatetaan tarvita. Tämä käytäntö aloittaa toiminnan kehityspolun, joka jatkuu MIL2:ssa ja joka keskittyy vara- tai korvaaviin omaisuuseriin.
Nämä ovat esimerkkejä vara- tai korvaavat IT- ja OT-varoista: 
- kytkimet
- reitittimet
- ohjaimet
- anturit
- virtualisoidut resurssit
- järjestelmät, joihin omaisuuserät tukeutuvat, kuten tietoliikenneverkot.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RESPONSE-4c, RESPONSE-4f, RESPONSE-4l.</t>
  </si>
  <si>
    <t>Jatkuvuussuunnitelmien tarkoituksena on varmistaa, että organisaation kriittisimmät liiketoiminnot jatkuvat erityyppisissä hätätilanteissa. Jotta voidaan varmistaa, että jatkuvuussuunnitelmat kattavat kaikki toimet, jotka on toteutettava tietyntyyppisten kyberpoikkeaman sattuessa, on määriteltävä, millaisia poikkeamia organisaatiossasi voi realistisesti tapahtua ja jotka voivat aiheuttaa merkittäviä häiriöitä. Tietolähteitä voivat olla esimerkiksi uhkaprofiilitiedot, aiemmat vaaratilanteet, nykyiset hyökkäystrendit, haavoittuvuustiedot ja kyberturvallisuushälytykset. Tämän jälkeen voidaan käyttää analyysitekniikoita, kuten tutkimusta, aivoriihiä, asiantuntijahaastattelua ja uhkamallinnusta, näiden poikkeamien todennäköisten vaikutusten arvioimiseksi. Vaikutusten kuvauksissa olisi mainittava tietyt omaisuuserät, joihin kukin häiriötyyppi vaikuttaisi. Laadi niin monta jatkuvuussuunnitelmaa kuin on tarpeen, jotta voidaan kuvata toimet, jotka on toteutettava mahdollisten vaikutusten käsittelemiseksi ja toiminnan ylläpitämiseksi häiriön aikana.
Aiheeseen liittyvät käytännöt:
- Syöte: RISK-3c:n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</si>
  <si>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Vaikka organisaatiot suorittavat monia toimintoja, jotka tukevat organisaation toimintaa tai liittyvät siihen, häiriötilanteissa vähimmäistoiminnot voidaan usein toteuttaa pienemmällä joukolla näitä toimintoja. Tunnistamalla vähimmäistoimintojen tukemiseen tarvittavien kriittisten toimintojen osajoukko organisaatio voi asettaa vastatoimet tärkeysjärjestykseen ja keskittää resurssit näitä toimintoja tukevien resurssien palauttamiseen ensin. 
Toimintojen johtajien on ensin päätettävä, mikä on "vähimmäistoiminta". He voivat tehdä tämän määrittelemällä toiminnot, jotka vaikuttavat suorimmin kykyyn saavuttaa toiminnon ensisijainen tehtävä, tai ne toiminnot, joista heidän tärkeimmät asiakkaansa ovat riippuvaisia. IT- ja OT-toimintaryhmien olisi sitten yksilöitävä, mitkä järjestelmät, teknologiat, tiedot, henkilöstö ja prosessit liittyvät näiden toimintojen ylläpitämiseen normaalisti toimivina (mukaan lukien mahdolliset riippuvuudet ulkoisista toiminnoista tai yksiköistä). Tietotekniikka- ja OT-tiimit voivat sitten määrittää, miten vähimmäistoiminnot voitaisiin ylläpitää erityyppisissä heikentyneissä olosuhteissa (esimerkiksi jos tietyt tietokannat, henkilöstö tai ulkoiset tietosyötteet, joista toiminnot ovat riippuvaisia, eivät ole käytettävissä).
Lisäksi organisaatioiden olisi pohdittava, mitä vähimmäistoimintojen ylläpitäminen voi vaatia eri tilanteissa. Esimerkiksi pandemiatilanteessa, jossa tarvitaan äkillistä, laajalle levinnyttä etätyöskentelyä, yksilöillä ei välttämättä ole fyysistä pääsyä erittäin tärkeisiin laitteisiin.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</si>
  <si>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Jatkuvuussuunnitelmien laatijoiden olisi hyödynnettävä omaisuuserien inventointia ja priorisointia koskevia tietoja (ASSET-1- ja ASSET-2 -käytännöt) sen varmistamiseksi, että jatkuvuussuunnitelmat kattavat kaikki toiminnon toteuttamisen kannalta tärkeät omaisuuserät. Suunnitelmiin olisi sisällytettävä yksityiskohtaiset tiedot näiden resurssien varmuuskopioista ja varaosista, mukaan luettuina virtualisoitujen resurssien varmuuskopiot ja toipumistarkoituksiin otetut snapshotit. Organisaatioiden, jotka ovat riippuvaisia pilvipalvelusta varmuuskopiointipaikkana, joko paikan päällä olevien tietojen tai pilvitietojen osalta, olisi otettava huomioon pilvitapahtuman, poikkeaman tai haavoittuvuuden vaikutus varmuuskopioiden saatavuuteen.
Aiheeseen liittyvät käytännöt:
- Syöte: ASSET-1a:n ja ASSET-2a:n toteuttaminen tarjoaa tietoja, joista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etenemisen käytäntöjä ovat: RESPONSE-4a, RESPONSE-4d, RESPONSE-4e, RESPONSE-4f, RESPONSE-4g, RESPONSE-4m, RESPONSE-4p.  Toisen etenemisen käytäntöjä ovat: RESPONSE-4b, RESPONSE-4f, RESPONSE-4j, RESPONSE-4k  Kolmas etenemistapa</t>
  </si>
  <si>
    <t>Jatkuvuussuunnitelmiin tulisi sisällyttää tietoja, joiden avulla voidaan luoda priorisointijärjestys laitteiden, palvelujen ja tietovarantojen palautukselle poikkeamatilanteessa. RTO:n ja RPO:n laatimiseen vaikuttavat muun muassa poikkeamatilanteesta toipumisen kustannukset, mahdolliset seisokkiajan tai menetettyjen tietojen kustannukset, sääntelyvaatimukset, operatiiviset vaatimukset ja toipumisratkaisun kustannukset. Jos RTO- ja RPO-arvot on määritelty toiminnon toteuttamisen kannalta tärkeille omaisuuserille, ne olisi sisällytettävä jatkuvuussuunnitelmiin, jotka sisältävät kyseisiä omaisuuseriä koskevia toipumisvaiheita.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</si>
  <si>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Poikkeamiin reagoimisen ja jatkuvuustoimien välille olisi luotava yhteys. Määritetään edellytykset, joiden vallitessa jatkuvuussuunnitelma on toteutettava, ja varmistetaan, että poikkeamiin reagoiva henkilöstö ja jatkuvuussuunnitelmien omistajat ymmärtävät nämä edellytykset.</t>
  </si>
  <si>
    <t>Testaus on usein organisaation ainoa mahdollisuus tietää, saavuttavatko suunnitelmat asetetut tavoitteet. Testaus olisi suoritettava hallitussa ympäristössä. Testaus tulisi suorittaa testausohjelman mukaisesti ja säännönmukaisesti, jotta varmistetaan tulosten johdonmukaisuus ja voidaan tulkita tuloksia myös organisaatiotasolla.
Jatkuvuustestausstandardeihin/malleihin voi kuulua mm:
- testityypit (esim. läpikäynnit, tablettitestaukset, riippuvuustestaus, varmuuskopioiden ja varaosien testaus).
- vaaditut testikomponentit
- laadunvarmistusstandardit
- suunnitelman sidosryhmien osallistuminen ja sitoutuminen
- raportointistandardit
- mittausstandardit
- testaussuunnitelman ylläpito
Varmuuskopiointia ja tallennusta sekä niihin liittyviä menettelyjä olisi testattava sen varmistamiseksi, että ne täyttävät toiminnon vaatimukset. Organisaation varmuuskopiointi- ja varastointimenettelyjen säännöllinen testaaminen auttaa varmistamaan niiden jatkuvan pätevyyden toimintaolosuhteiden muuttuessa. Lisäksi organisaatioiden olisi harkittava koordinointia asianmukaisten sidosryhmien kanssa erilaisten IT-, OT- ja tietovarantojen osalta, jotka voivat kuulua harjoitusten piiriin, kuten virtualisoidut varannot, säännellyt varannot, pilvivarannot ja mobiilivarannot.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RESPONSE-4i, RESPONSE-4n.</t>
  </si>
  <si>
    <t>Varmista, että varmuuskopiointitietojen suojaamiseen käytettävät kontrollit vastaavat vähintään lähdetietojen suojaamiseen käytettäviä kontrolleja. Organisaation olisi valittava kontrollit, jotka on suunniteltu täyttämään kyberturvallisuusvaatimukset (ARCHITECTURE-1f). Organisaatio voi vaatia, että varmuuskopiointitiedoissa on oltava tiukemmat kyberturvallisuuden halllintakeinot/kontrollit, kuten tietojen eheyden valvonta tai WORM-tekniikan (write once, read many) käyttö tietojen muuttamisen estämiseksi. 
Aiheeseen liittyvät käytännöt:
- Syöte: ARCHITECTURE-1g:n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</si>
  <si>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Tietojen varmuuskopiot tallennetaan tavalla, joka vähentää tai poistaa riskin siitä, että kyberhyökkäys, joka johtaa tietojen muuttamiseen tai tuhoamiseen, johtaisi myös kyseisten tietojen varmuuskopioiden muuttamiseen tai tuhoamiseen.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RESPONSE-4b, RESPONSE-4f, RESPONSE-4j, RESPONSE-4k.</t>
  </si>
  <si>
    <t>Organisaatio hankkii saataville tai sillä on menettelyt vara- tai ylimääräisen/kahdennetut IT- ja OT-omaisuuden/laitteiden hankkimiseksi (kuten kohdassa RESPONSE-4c on määritelty). Vara- ja kahdennetuille laitteille ja järjestelmille tehdään testausta ja rutiinihuoltoa (kuten korjauksia ja konfiguraatiopäivityksiä) sen varmistamiseksi, että ne ovat käyttökelpoisia ja käytettävissä silloin, kun niitä tarvitaan.
Nämä ovat esimerkkejä vara- tai redundantista IT- ja OT-varallisuudesta: 
- kytkimet
- reitittimet
- ohjaimet
- anturit
- virtualisoidut resurssit
- järjestelmät, joihin omaisuuserät tukeutuvat, kuten tietoliikenneverkot.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RESPONSE-4c, RESPONSE-4f, RESPONSE-4l.</t>
  </si>
  <si>
    <t>Jatkuvuussuunnitelmia laadittaessa organisaation olisi tarkasteltava toimintojen riskiluokkia ja uhkaprofiilia, jotta voidaan varmistaa, että jatkuvuussuunnitelmat laaditaan kaikkia mahdollisia kyberpoikkeamatyyppejä varten. Jatkuvuussuunnittelun mukauttamiseksi organisaatioiden uhkaprofiilin kanssa, organisaation olisi tarkasteltava uhkatoimijoiden kohteiksi sopivia laitteita, ohlemistoja ja tietovarantoja sekä tavoitteita ja hyökkäysmenetelmiä ja mukautettava jatkuvuusskenaarioita siten, että niissä otetaan huomioon kyberturvauhkien mahdolliset vaikutukset. Uhkaprofiili voi esimerkiksi kuvata toteutettavissa olevan skenaarion, jossa valmistuksen valvontajärjestelmiin hyökätään ja käytetään tuhoisaa haittaohjelmaa, joka aiheuttaa fyysistä vahinkoa erikoistuneille tuotantolaitteille. Kehitettäisiin jatkuvuussuunnitelma, joka sisältäisi kaikki tarvittavat toimet ohjausjärjestelmien palauttamiseksi, vahingoittuneiden valmistuslaitteiden korjaamisen tai korvaamisen aloittamiseksi ja valmistustoiminnan ylläpitämiseksi mahdollisimman pitkälle häiriön aikana.
Aiheeseen liittyvät käytännöt:
- Riippuvuus: Tämän käytännön toteuttaminen riippuu THREAT-2e:n aikaisemmasta käyttöönotosta. Syöte: RISK-2a:n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</si>
  <si>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Organisaation olisi käytettävä RISK-3a:ssa määritettyjä priorisoituja riskejä koskevia tietoja luodakseen erityisiä skenaarioita, joita vastaan jatkuvuussuunnitelmat olisi testattava.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RESPONSE-4i, RESPONSE-4n.</t>
  </si>
  <si>
    <t>Sekä jatkuvuussuunnitelman testaaminen että suunnitelmien aktivointi todellisissa häiriötilanteissa voivat antaa tietoa siitä, toimivatko suunnitelmat tarkoitetulla tavalla. Joko testauksen tai suunnitelman aktivoinnin jälkeen tuloksia olisi verrattava suunnitelman toipumistavoitteisiin, mukaan lukien mahdolliset määritellyt RTO:t ja RPO:t. Alueet, joilla tavoitteita ei ole voitu saavuttaa, olisi kirjattava ja laadittava toimintasuunnitelma suunnitelman tarkistamiseksi ja tarkistamiseksi. Testausprosessin ja -suunnitelmien parannukset olisi myös tunnistettava, dokumentoitava ja sisällytettävä tuleviin testeihin.
Jatkuvuussuunnitelman testaaminen ja aktivointi voi myös paljastaa tarvittavia parannuksia, jotka johtuvat seuraavista syistä 
- riittävien resurssien puute
- asianmukaisten resurssien puute
- suunnitelman henkilöstön ja sidosryhmien koulutusvajeista
- suunnitelmaristiriidat (jos useita suunnitelmia testataan samanaikaisesti).
- infrastruktuurin puutteet
Liittyvät käytännöt:
- Syöte: RESPONSE-4g:n toteuttaminen tarjoaa syötteen, joista voi olla hyötyä tämän käytännön toteutumisen arvionnissa ja toteuttamisessa.</t>
  </si>
  <si>
    <t>Palvelujen jatkuvuussuunnitelmien testaus ja toteutus ovat kaksi tietolähdettä suunnitelmien päivitykseen. Dynaaminen toimintaympäristö, uusien uhkien ja riskien lähteet sekä muutokset esimerkiksi henkilöstössä, maantieteellisessä sijainnissa ja suhteissa ulkoisiintoimijoihin voivat myös edellyttää muutoksia palvelun jatkuvuussuunnitelmiin ja niitä vastaaviin testaussuunnitelmiin.
Nämä ovat esimerkkejä tilanteista, jotka voivat johtaa jatkuvuussuunnitelmien muutoksiin:
- Uusien haavoittuvuuksien, uhkien ja riskien tunnistaminen.
- IT-, OT- tai tietovarantojen muutokset
- tilojen siirtäminen
- muutokset omaisuuserän suojaukseen käytetyissä hallintatoimissa/kontrolleissa
- muutokset suunnitelman sidosryhmissä, mukaan lukien ulkoiset toimijat ja julkiset virastot.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RESPONSE-4a, RESPONSE-4d, RESPONSE-4e, RESPONSE-4f, RESPONSE-4g, RESPONSE-4m, RESPONSE-4p.</t>
  </si>
  <si>
    <t>RESPONSE-osion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
Kun reagoidaan poikkeamiin tai toimitaan muuten epänormaalissa tilassa, on todennäköisempää, että normaaleista liiketoimintakäytäntöihin joudutaan tekemään poikkeuksia. Menettelyjen joustavuuden suunnittelu lisää toiminnan joustavuutta odottamattomien tilanteiden sattuessa. Poikkeamatilanteisiin reagoinnin suunnittelu voi tukea tätä auttamalla määrittelemään mahdollisia toimintatiloja, joita voi esiintyä osana mahdollisia kriisejä, ja tarkastelemalla toimintatapoja erilaisten kriisien kautta tapahtuvan toiminnan näkökulmasta. 
Lisäksi nimenomaisten poikkeusprosessien määrittely tukee joustavuutta ja joustavuutta. Poikkeusprosessiin olisi sisällyttävä poikkeusten jälkikäteisarviointi ja niiden vaikutus turvallisuuteen sen jälkeen, kun normaaliin toimintatilaan on palattu.</t>
  </si>
  <si>
    <t>Resurssien riittävyyttä määritettäessä voi olla hyödyllistä pohtia, onko olemassa sellaisia RESPONSE-osion toimintoja, joita organisaatio ei tällä hetkellä suorita ja joita se suorittaisi, jos sillä olisi lisää henkilöstöä, rahoitusta tai välineitä. Lisäksi voidaan pohtia, onko organisaatio ottanut käyttöön kaikki käytännöt, jotka se on ottanut tavoitteekseen, ja tarvitaanko lisäresursseja mahdollisten puutteiden korjaamiseksi.
Henkilöstön, rahoituksen ja välineiden muodossa on riittävästi resursseja sen varmistamiseksi, että RESPONSE-osion käytännöt voidaan toteuttaa aiotulla tavalla. Tämän käytännön toimivuutta voidaan arvioida määrittelemällä, onko toivottuja käytäntöjä jäänyt toteuttamatta resurssipulan vuoksi. 
Nämä ovat esimerkkejä RESPONSE-osion toimintoihin osallistuvista henkilöistä:
- kyberturvallisuuden, liiketoiminnan jatkuvuuden ja IT-operaatioiden vastuuhenkilöt, johtajat ja päälliköt.
- koulutuksesta ja taitojen kehittämisestä vastaava henkilöstö
- kyberturvallisuustietoisuustoimien suunnittelusta ja toteuttamisesta vastaava henkilöstö. 
Nämä ovat esimerkkejä välineistä, joita voidaan käyttää RESPONSE-osion toiminnoissa:
- suorituskyvynhallintajärjestelmä, joka tukee suorituskykytavoitteiden ja -päämäärien asettamista ja suorituskyvyn arviointia niiden perusteella.
- työnkuvausmallit, jotka heijastavat vakiomuotoisia häiriönsietokykyyn liittyviä velvoitteita, rooleja ja vastuualueita, vaadittavia taitoja ja erityisiä työvaatimuksia (esim. sertifioinnit).
- menetelmät tietoisuuden ja koulutusmateriaalin toimittamiseksi, kuten käyttäjien tilauskoulutus. 
- työkalut, joilla seurataan tietoisuutta lisäävien ja koulutuskurssien osallistumista.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</si>
  <si>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RESPONSE-osion toiminnot saavat organisaatiolta dokumentoitua ohjeistusta ja ohjausta politiikkojen tai vastaavien ohjeiden muodossa. Strategiset liiketoimintatavoitteet ohjaavat dokumentoitujen toimintaperiaatteiden tai muiden organisaation ohjeiden kehittämistä sen varmistamiseksi, että toiminta tukee organisaation tehtävän toteuttamista. 
RESPONSE-osiota koskevat toimintaperiaatteet tai muut organisaation ohjeet voivat sisältää seuraavia asioita
- vastuu, valtuudet ja omistajuus RESPONSE-osion toimintojen suorittamisesta. 
- menettelyt, standardit ja ohjeet RESPONSE-osion toiminnoille, kuten tapahtumien havaitsemiselle, kirjaamiselle, raportoinnille ja seurannalle, todisteiden keräämiselle ja säilyttämiselle, tapahtumien luokittelulle, vaaratilanteiden ilmoittamiselle ja niihin vastaamiselle.
- vaatimukset, jotka koskevat tietoverkkoturvallisuuteen liittyvien vaaratilanteiden ilmoittamisperusteiden päivitystiheyttä. 
- perusteet, joiden mukaisesti kyberturvallisuuden sidosryhmille ilmoitetaan tapahtumista ja vaaratilanteista.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</si>
  <si>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RESPONSE-osion toimien odotetut tulokset saavutetaan, ja että heille annetaan asianmukaiset valtuudet toimia ja suorittaa heille osoitetut tehtävät.
Nämä ovat esimerkkejä siitä, miten vastuu ja valtuudet RESPONSE-osion toiminnoissa voidaan virallistaa:
- roolien ja vastuualueiden määrittely toimintaperiaatteissa (ks. RESPONSE-4c). 
- tehtäväkuvausten laatiminen ja niihin liittyvien suorituksenhallintatoimien toteuttaminen.
- prosessitehtävien ja niihin liittyvän vastuun sisällyttäminen toimenkuviin.
- kehitetään ja pannaan täytäntöön sopimusvälineet (mukaan lukien palvelutasosopimukset) ulkoisten yksiköiden kanssa vastuun ja valtuuksien määrittämiseksi RESPONSE-osion alaan kuuluvien tehtävien suorittamisesta ulkoistettujen toimintojen osalta.
- RESPONSE-osion alaan kuuluvien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</si>
  <si>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RESPONSE-osion toimintojen suorittamiseen tarvittavat taidot ja tiedot sekä tunnistettava nykyisen henkilöstön puutteet taidoissa ja tiedoissa.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RESPONSE-osion toimintoihin tarvitaan taitoja ja tietoja, jotka liittyvät seuraaviin seikkoihin
- tapahtumien havaitseminen, raportointi ja seuranta, mukaan luettuna palvelupisteen toiminta.
- tapahtumaraporttien dokumentointi ja kirjaaminen
- todisteiden kerääminen ja säilyttäminen
- tapahtumien ja vaaratilanteiden tekninen analyysi, mukaan luettuna luokittelu.
- vaaratilanteiden ilmoittaminen
- häiriötilanteiden eskalointi ja niistä tiedottaminen
- häiriötilanteiden torjuntaryhmien perustaminen, hallinnointi ja käyttöönotto.
Lisäksi on pohdittava, miten tällä alalla toimivan henkilöstön kehittämää tietämystä olisi hallinnoitava ja jaettava. Tähän sisältyy sen määrittäminen, mitä prosesseja ja työkaluja tiedon jakamiseen olisi käytettävä, ja sen määrittäminen, kuka vastaa sisäisen tiedon parhaasta mahdollisesta hyödyntämisestä.</t>
  </si>
  <si>
    <t>Organisaation tulisi mitata RESPONSE-osion toimien suorituskykyä varmistaakseen, että ne toteutetaan RESPONSE-osion aluetta koskevissa suunnitelmissa, politiikoissa ja menettelyissä kuvatulla tavalla. Olisi kehitettävä ja kerättävä asianmukaisia mittareita, jotta voidaan havaita poikkeamat suorituskyvyssä ja mitata, missä määrin vastatoiminta-alueen toiminnot saavuttavat aiotun tarkoituksensa.</t>
  </si>
  <si>
    <t>Organisaatio kehittää, toteuttaa ja ylläpitää kyberturvallisuusriskien hallinnan strategiaa/toimintasuunnitelmaa, joka yksinkertaisimmillaan sisältää luettelon kyberriskien hallinnan tavoitteista ja niihin liittyvistä toimista, aktiviteeteista ja tehtävistä sekä suunnitelman niiden toteuttamiseksi. 
C2M2-pohjaisessa ohjelmassa toimintasuunnitelman osa-alueet voisivat olla linjassa C2M2 RISK-osion tavoitteiden ja niihin liittyvien käytäntöjen kanssa. Strategia voi esimerkiksi sisältää tärkeää tietoa organisaation prosesseista, joilla kyberriskit tunnistetaan, analysoidaan ja niihin reagoidaan. Yksityiskohtaisempiin yksityiskohtiin voivat kuulua korkean tason luokat, joihin riskit kootaan, perusteet kyberriskien ensisijaisuuden määrittämiseksi ja yhteenveto riskeihin sovellettavista riskinhallintamenetelmistä, ja strategian täytäntöönpanovastuun jakaminen.
Aiheeseen liittyvät käytännöt:
- Edistyminen: Tämä käytäntö on osa käytännön etenemistä. Käytännön progressiot ovat toisiinsa liittyvien käytäntöjen ryhmiä, jotka edustavat toiminnan yhä täydellisempiä tai kehittyneempiä toteutuksia. Tämän etenemisen käytäntöjä ovat: RISK-1a, RISK-1b, RISK-1c, RISK-1g, RISK-1h.</t>
  </si>
  <si>
    <t>Riskienhallintastrategiaa/toimintasuunnitelmaa pidetään ajan tasalla ja merkityksellisenä. Esimerkiksi hankittujen ohjelmistojen riskien vähentämiseen keskittyvä riskienhallintastrategia/toimintasuunnitelma ei todennäköisesti vastaa kyberturvallisuusohjelman tavoitetta lisätä sisäisesti kehitettyjen ohjelmistojen määrää ja yritysarkkitehtuurin tavoitetta toteuttaa turvallinen kehitysprosessi.
Aiheeseen liittyvät käytännöt
- Riippuvuus: Tämän käytännön toteuttaminen riippuu PROGRAM-1b:n aikaisemmasta toteutuksesta.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</si>
  <si>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Kyberriskienhallintaohjelma vastaa yleensä siitä, että kyberriskienhallintaohjelman toimintasuunnitelmaan dokumentoidut kyberriskien hallinnan tavoitteet saavutetaan. Kyberriskienhallintaohjelmaan kuuluu esimerkiksi toimia, joilla varmistetaan, että organisaatio tunnistaa ja analysoi kyberriskit ja reagoi niihin.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</si>
  <si>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Riskienhallintaohjelmassa on menettelyjä, joissa määritellään kriteerit, kuten sidosryhmille välitettävien tietojen tyypit, viestintämenetelmät ja laukaisevat tekijät, jotka vaativat asian eskalointia. Kun organisaatio tunnistaa ja analysoi riskejä ja reagoi niihin, sidosryhmien olisi saatava ajantasaista tietoa riskien tilasta. Nämä sidosryhmät voivat olla organisaation sisäisiä tai ulkoisia.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RISK-1d, RISK-1e.</t>
  </si>
  <si>
    <t>Organisaatio voi perustaa ylemmän tason roolin, joka valvoo riskienhallintaa, tai antaa vastuun jollekin henkilölle, jolla on organisaatiossa riittävä toimivalta. Vastuuhenkilön tehtävänä olisi rahoittaa ja valvoa kyberriskienhallintaan liittyviä toimintaperiaatteita ja menettelyjä. Muita vastuualueita voivat olla esimerkiksi sen varmistaminen, että käytössä on palautekanavia ja mittareita, joiden avulla voidaan arvioida toimintojen suorituskykyä, tai raportoida sidosryhmille, kuten johdolle, vaatimustenmukaisuusvelvoitteiden noudattamisesta.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RISK-1d, RISK-1e, RISK-1f.</t>
  </si>
  <si>
    <t>Ylimmän johdon näkyvään ja aktiiviseen tukeen riskienhallintaohjelmalle voi kuulua ylimmän johdon säännöllinen viestintä kyberriskienhallintaohjelman tärkeydestä ja arvosta, organisaation tuki kyberriskienhallinnan toiminnan perustamiselle ja toteuttamiselle sekä palkitsemisen ja tunnustusten rahoittaminen sellaiselle henkilöstölle, joka on merkittävästi edistänyt kyberturvallisuustavoitteiden saavuttamista.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RISK-1e, RISK-1f.</t>
  </si>
  <si>
    <t>Kyberriskien hallintaohjelma voi olla osa yrityksen riskienhallintaohjelmaa tai erillinen ohjelma. Jos se on osa ERM-ohjelmaa, kyberriskiohjelma olisi mallinnettava yrityksen laajuisen ohjelman mukaan, jotta sidosryhmät saadaan tehokkaasti mukaan ja kyberriskitiedot voidaan helpommin integroida yleisiin ERM-toimiin.
Erillisessä ohjelmassa olisi käytettävä kyberriskien hallinnan strategiaa/toimintasuunnitelmaa sekä organisaation tehtävää ja tavoitteita, jotta kyberriskien hallintaohjelman toimintojen suunta saadaan määriteltyä asiakirjojen kuten toimintaperiaatteiden ja menettelytapojen avulla. Asianmukaiset sidosryhmät tulisi ottaa mukaan sen varmistamiseksi, että ohjelmassa määritellyt toimet ovat linjassa organisaation operatiivisten ja liiketoiminta-alueiden toiminnan kanssa.
Riippumatta siitä, onko ohjelma itsenäinen vai osa ERM-ohjelmaa, kyberriskiohjelmassa olisi otettava huomioon organisaation riskinottohalukkuus ohjelmatason toimintoja muodostettaessa. Organisaation riskinottohalukkuus on ylemmän johdon määrittelemä riskin määrä, jonka organisaatio on valmis hyväksymään. Voidaan asettaa tietyt kynnysarvot tai rajat, jotka osoittavat, jos riski on suurempi kuin organisaation hyväksymisrajat.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</si>
  <si>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Hallintaohjelmien yhteensovittamisella vältetään liiketoiminnan ja teknisten sidosryhmien odotusten yhteensopimattomuus. Esimerkiksi immateriaalioikeuksien ja arkaluonteisten liiketoimintatietojen suojaamista koskevia tavoitteita tukevat kyberturvallisuustavoitteet, jotka koskevat hyökkäyspintojen minimoimista ja turvallisten oletusasetusten käyttöönottoa. Kyberriskit olisi ilmoitettava kokonaisriskin osatekijöinä tai osatekijöinä, ja niistä olisi mahdollisuuksien mukaan ilmoitettava samoilla termeillä.
Yrityksessä, jossa ei ole yrityksen riskienhallintatoimintoja, tämä käytäntö voidaan toteuttaa yhdenmukaistamalla riskienhallintakäytännöt yritystason johtamistoimintojen kanssa ja varmistamalla, että osioon liittyvät toiminnot toteutetaan yritystasolla tarpeen mukaan (esimerkiksi strategian laatiminen, riskienhallintaohjelman hallinto, sidosryhmien ja johdon viestintä, resursointi, roolien ja vastuiden jakaminen, tehokkuuden seuranta).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RISK-1a, RISK-1b, RISK-1c, RISK-1g, RISK-1h.</t>
  </si>
  <si>
    <t>Kyberriskien tunnistaminen on olennainen osa riskienhallintaa. Se edellyttää, että organisaatio tunnistaa uhkatyypit, haavoittuvuudet ja häiriötilanteet, jotka voivat aiheuttaa riskin omaisuuden ja palvelujen toimintakyvylle. Tunnistetut riskit muodostavat perustason, jonka pohjalta voidaan luoda ja hallita jatkuvaa riskienhallintaprosessia.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</si>
  <si>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Kyberriskien tunnistamiseen käytetään määriteltyä menetelmää, jotka suunnitellaan etukäteen, kuvataan selkeästi, tehdään lopulliseksi ja vakioidaan. Määritellyn menetelmän käyttäminen riskien tunnistamiseen auttaa kyberriskien hallintaohjelmaa tuottamaan johdonmukaisia tuloksia ja mahdollistaa paremmin kyberriskien tehokkaan hallinnan. Organisaatio voi halutessaan määritellä oman menetelmänsä tai hyödyntää standardoituja ohjeita, kuten NIST SP 800-30, Guide for Conducting Risk Assessments.
Aiheeseen liittyvät käytännöt:
- Syöte: Third-Parties-1c:n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</si>
  <si>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Sidosryhmien osallistuminen organisaation eri osista on hyödyllistä, koska eri näkökulmat johtavat kattavampaan riskien tunnistamiseen. Operatiivisten alueiden sidosryhmät voivat ymmärtää paremmin, miten riski voi vaikuttaa operatiiviseen prosessiin, kun taas liiketoiminta-alueen sidosryhmillä voi olla parempi näkyvyys riskin vaikutuksesta kaikkiin palveluihin.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</si>
  <si>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Kyberriskeille on luotu luokitukset, jotka voivat perustua yleisiin operatiivisiin riskeihin, kuten tietomurtoihin, sisäpiirin virheisiin, lunnasohjelmiin tai OT-valvonnan haltuunottoon. Organisaation olisi määriteltävä tarvittava luokittelun hienojakoisuus, jotta kyberriskejä voidaan hallita tehokkaasti. Kun kyberriski on tunnistettu, se olisi luokiteltava johonkin määritellyistä luokista. Luokat auttavat organisaatiota analysoimaan riskejä ja reagoimaan niihin tehokkaammin. Kyberriskiluokat voivat olla osa laajempaa taksonomiaa, jota organisaation riskienhallintaohjelma ylläpitää ja joka sisältää myös keskeiset termit ja määritelmät. Tämä  antaa organisaatiolle kyvyn hallita riskejä luokkatasolla, mikä ei vielä edellytetä tämän käytännön toteuttamiseksi.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</si>
  <si>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Riskirekisteri on luettelo kaikista tunnistetuista riskeistä ja niiden ominaisuuksista, kuten riskikuvauksista, prioriteeteista, riskiluokasta (RISK-2d:ssä määritellyllä tavalla) ja vaikutusten arviointitiedoista. Riskirekisterillä varmistetaan, että kaikkia tunnistettuja riskejä hallitaan ja että kaikki riskienhallintatoimiin osallistuva henkilöstö käyttää samoja riskitietoja. Riskirekisteriä voidaan käyttää riskien hallintaan yksittäin tai RISK-2d:ssä määritellyn riskiluokan tasolla. Jos esimerkiksi analyytikko havaitsee uusia indikaattoreita, jotka muuttavat aiemmin tunnistettua riskiä, ne voidaan lisätä rekisteriin, jolloin tiedot ovat kaikkien riskienhallinnan sidosryhmien saatavilla.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</si>
  <si>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Riskien omistajan tulisi olla henkilö, jolla on organisaatiossa valtuudet ja valtuutus tehdä päätöksiä siitä, miten tiettyihin riskiluokkiin ja riskeihin reagoidaan, ja osoittaa budjetti riskienhallintaan. Muista, että oikeutettu (mutta mahdollisesti haitallinen) vastaus riskiin on riskin hyväksyminen. Riskin omistajalla on oltava valtuudet hyväksyä riski.
Jotta riskinomistaja voi hyväksyä riskin täysin, on tärkeää, että hän ymmärtää riskin ja mahdolliset vaikutukset, joita voi aiheutua, jos riski toteutuu. Sen määrittämiseksi, onko riskin omistajalla riittävät valtuudet riskin hyväksymiseen, voi olla hyödyllistä pohtia, voivatko riskin mahdolliset vaikutukset ulottua hänen valtuuksiensa ulkopuolelle. Voi myös olla hyödyllistä pohtia, onko mahdollisella riskin omistajalla riittävät valtuudet ja resurssit hänen toimialallaan tehdä asianmukaisia muutoksia, jos riskin katsotaan olevan organisaation riskinsietokyvyn ulkopuolella.
Riskin osoittaminen riskin omistajalle voi edellyttää jonkinlaista kirjallista todistusta riskin omistajuudesta. Omistajuuden osoittaminen oikealla auktoriteettitasolla auttaa varmistamaan, että riskinhallinta toteutetaan tehokkaasti.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</si>
  <si>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IT-, OT-laitteisiin ja tietovarantoihin kohdistuvat kyberriskit on tunnistettava ja niihin on puututtava, jotta voidaan aktiivisesti hallita näiden omaisuuserien häiriönsietokykyä ja - mikä vielä tärkeämpää - palveluja, joihin nämä omaisuuserät on liitetty. Organisaatio voi käyttää strukturoitua riskinarviointimenetelmää näiden riskien tunnistamiseksi riskienhallintastrategiassa määriteltyjen laukaisevien tekijöiden, kuten järjestelmämuutosten ja ulkoisten tapahtumien, mukaan.
Riskinarvioinnit tarjoavat tarvittavat tiedot sen määrittämiseksi, ovatko tunnistetut riskit organisaation riskinsietokyvyn rajoissa. Arvioinneissa otetaan myös huomioon olemassa olevat lieventämistoimet ja suojaukset osana prosessia. Arviointien avulla tunnistetut riskit olisi lisättävä riskirekisteriin, kuten RISK-2e kohdassa suositellaan.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</si>
  <si>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Operatiivisesta riskistä johtuva omaisuuserän tuottavuuden häiriö vaikuttaa siihen liittyvien toimintojen kykyyn täyttää tehtävänsä. Näin ollen riskinarvioinneissa olisi keskityttävä omaisuuseriin ja toimintoihin, joiden häiriöillä on suurin mahdollinen vaikutus organisaation tehtävän varmistamiseen. Omaisuusluettelon olisi sisällettävä kriteerit, joiden perusteella yksilöidään toiminnon kannalta kriittisimmät omaisuuserät.
Aiheeseen liittyvät käytännöt:
- Syöte: ASSET-1e:n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</si>
  <si>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THREAT-toimialueella tunnistettuja haavoittuvuustietolähteitä olisi käytettävä yhdessä riskinhallintaprosessin kanssa uusien riskien tunnistamiseksi ja olemassa olevien riskien päivittämiseksi. Uusi riski olisi esimerkiksi tunnistettava, jos toimittaja julkistaa haavoittuvuuden, joka vaikuttaa esimerkiksi IT-laitteeseen.
Aiheeseen liittyvät käytännöt:
- Syöte: THREAT-1i:n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</si>
  <si>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THREAT-toimialueella tunnistettuja uhkatietolähteitä olisi käytettävä yhdessä riskinhallintaprosessin kanssa uusien riskien tunnistamiseksi ja olemassa olevien riskien päivittämiseksi. Uusi riski olisi esimerkiksi tunnistettava, jos uhkatiedustelutiedot osoittavat, että uhkatoimija on kiinnostunut organisaatiosta.
Aiheeseen liittyvät käytännöt:
- Syöte: THREAT-2h:n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</si>
  <si>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Kolmansien osapuolten  (THIRD-PARTIES) toiminnasta saatuja tietoja olisi käytettävä uusien riskien tunnistamiseen ja olemassa olevien riskien päivittämiseen. Jos esimerkiksi OSINT tiedot osoittavat, että laitetoimittajan tietoihin on murtauduttu, organisaation olisi harkittava vaikutuksia ja kirjattava riski riskirekisteriin.K223
Aiheeseen liittyvät käytännöt:
- Syöte: Third-Parties-1c:n toteuttaminen tarjoaa syötteen, joista voi olla hyötyä tämän käytännön toteutumisen arvionnissa ja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</si>
  <si>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Organisaation järjestelmien ja verkkojen ja kyberturvallisuusarkkitehtuurin välisten vaatimustenmukaisuuspuutteiden määrittämiseksi olisi hyödynnettävä säännöllistä tai jatkuvaa arviointia. Vaatimustenmukaisuuden puutteet olisi kirjattava riskeiksi ja laadittava korjaussuunnitelmat puutteiden korjaamiseksi. Korjaussuunnitelmiin olisi sisällytettävä tietoja, kuten korjauksen loppuunsaattamiseen tarvittavat resurssit ja päivämäärät, joihin mennessä korjaukset on saatettava päätökseen.
Aiheeseen liittyvät käytännöt:
- Syöte: ARCHITECTURE-1i:n toteuttaminen tarjoaa syötteen, joista voi olla hyötyä tämän käytännön toteutumisen arvionnissa ja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RISK-2a, RISK-2b, RISK-2c, RISK-2g, RISK-2h, RISK-2i, RISK-2j, RISK-2k, RISK-2l, RISK-2m.
Toisen etenemisvaiheen käytäntöjä ovat: RISK-2d, RISK-2e, RISK-2f, RISK-2i, RISK-2j, RISK-2k, RISK-2l, RISK-3f.</t>
  </si>
  <si>
    <t>Kriittisten infrastruktuurien ja toisistaan riippuvaisten organisaatioiden väliset riippuvuudet olisi ymmärrettävä. Jos jokin yleishyödyllinen palvelu tai muu palvelu ei ole käytettävissä huomattavan pitkään, organisaatiolla olisi oltava käsitys siitä, miten tämä vaikuttaa organisaation toimintaan. Jos esimerkiksi luonnonkatastrofi vaikuttaa Internet-palveluntarjoajan kykyyn tarjota Internet-palveluja, olisi tämä otettava huomioon ja kirjattava riskirekisteriin riskit, jotka johtuvat maantieteellisesti hajautettujen organisaatioyksiköiden / resurssien välisen viestinnän heikkenemisestä ja siitä, miten se vaikuttaa toimintaan.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RISK-2a, RISK-2b, RISK-2c, RISK-2g, RISK-2h, RISK-2i, RISK-2j, RISK-2k, RISK-2l, RISK-2m.</t>
  </si>
  <si>
    <t>Tunnistettujen riskien mahdolliset vaikutukset organisaatioon olisi arvioitava ja niitä olisi käytettävä kyberriskien priorisoimiseksi. Korkeamman prioriteetin kyberriskiin olisi kiinnitettävä enemmän huomiota, kun määritetään mahdollisia lieventämistoimia tai vastatoimia. Priorisoinnissa olisi keskityttävä yritykselle tärkeiksi katsottuihin kriteereihin, kuten turvallisuusvaikutuksiin, toiminnallisiin vaikutuksiin ja taloudellisiin vaikutuksiin (esim. toipumiskustannukset, mahdolliset seisokin tai menetettyjen tietojen kustannukset). Priorisoinnissa voidaan käyttää laadullisia menetelmiä suhteellisen vaikutustason osoittamiseksi (esim. suuri, keskisuuri, pieni).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RISK-3a, RISK-3b.</t>
  </si>
  <si>
    <t>Tunnistettujen riskien mahdollisia seurauksia ja muita näkökohtia olisi arvioitava ja priorisoitava käyttämällä riskikriteerejä johdonmukaisesti. Riskit voidaan luokitella lähteen, uhkatyypin tai muun yhteisen piirteen mukaan. Tämä analyysi auttaa määrittämään, mitkä riskit olisi erityisesti huomioitava organisaation toimintaympäristön huomioiden, sekä sen, kuinka nopeasti riskeihin olisi puututtava.
Kullekin riskille olisi määritettävä  johdonmukaisen priorisointijärjestelmän avulla suhteellinen prioriteetti (mahdollisesti riskikategorioittain). Priorisoinnin tarkoituksena on määrittää ne kyberriskit, joihin on kiinnitettävä eniten huomiota, koska niillä on merkittävämpi vaikutus organisaation toimintaan. Riskien priorisointia koskevan lähestymistavan tyypillisiä osatekijöitä ovat priorisointiprosessia kuvaavat vuokaaviot, syötteet ja tuotokset, luettelo riskien priorisointiin osallistuvista sidosryhmistä ja järjestelmä riskien luokittelemiseksi (suuri, keskisuuri, pieni jne.).
Riskien luokittelu ja priorisointi auttavat arviomaan hallittavien riskien määrän sekä sen ajan ja työmäärän, jonka organisaatio tarvitsee tunnistettujen kybertietoverkkoriskien hallintaan.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RISK-3a, RISK-3b.  Toisen etenemisen käytäntöjä ovat: RISK-3b, RISK-3c, RISK-4c, RISK-4d.</t>
  </si>
  <si>
    <t>Riskien ja riskiluokkien vaikutusten arvioimiseksi on hyödyllistä käyttää määriteltyä menetelmää  (tuloksena esim. turvallisuusvaikutukset, toimintahäiriöt, mahdolliset seisokkikustannukset, menetettyjen tietojen kustannukset ja toipumiskustannukset), koska se tarjoaa yhteisen vertailukohdan riskeille. Menetelmä auttaa tunnistamaan ja priorisoimaan kriittisimmät riskit, jotka voivat vaikuttaa toimintaan. Matemaattisia tai tilastollisia menetelmiä voidaan käyttää määrittämään esimerkiksi riskin toteutuessa mahdollisesti aiheuttamat kustannukset.
Aiheeseen liittyvät käytännöt:
- Syöte: RISK-3a:n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etenemisvaiheen käytäntöjä ovat: RISK-3b, RISK-3c, RISK-4c, RISK-4d.
Toisen etenemisen käytäntöjä ovat: RISK-3c, RISK-3d, RISK-3e.</t>
  </si>
  <si>
    <t>Riskien ja riskiluokkien priorisoinnin jälkeen tapahtuvalle analysoinnille on määritelty menetelmät, jotka varmistavat, että analysointitoimet ovat toistettavissa ja tuottavat johdonmukaisia tuloksia. Organisaation prosesseista tai jatkuvasta testauksesta, kuten kontrollien arvioinneista, saadut tuotokset voivat auttaa organisaatiota määrittämään, kuinka altis organisaation on vastikään havaitulle haavoittuvuudelle.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RISK-3c, RISK-3d, RISK-3e.</t>
  </si>
  <si>
    <t>Organisaation soveltuvista toiminnoista valittujen sidosryhmien osallistuminen priorisoitujen kyberriskiluokkien ja kyberriskien kattavaan analysointiin on välttämättömiä. Tietyt sidosryhmät voivat olla tarkoituksenmukaisempia tiettyjen kyberriskien tai kyberriskiluokkien analysoimiseksi, ja ne voivat tarjota näkemyksiä, joita ei voida saada muilta organisaation jäseniltä. Lisäksi organisaation eri osista tulevat sidosryhmät tarjoavat erilaisia näkökulmia, jotka auttavat ymmärtämään riskejä ja mahdollisia lieventämistoimia kokonaisvaltaisesti.
Aiheeseen liittyvät käytännöt:
- Syöte: RISK-3a:n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RISK-3c, RISK-3d, RISK-3e.</t>
  </si>
  <si>
    <t>Kun riskienhallinnan sidosryhmien tekemä analyysi osoittaa, että kyberriskin toteutuminen ei ole enää todennäköistä tai että sen vaikutus ei ole oleellinen, riski olisi poistettava riskirekisteristä tai muusta sijainnista, jota käytetään tunnistettujen riskien dokumentointiin ja hallintaan. Riskien poistamisessa olisi noudatettava määriteltyä prosessia, johon kuuluu analyysitietojen ja sellaisten kokemusten arkistointi, joita voidaan hyödyntää vastaavien kyberriskien hallinnassa tulevaisuudessa.
Myös sellaiset kyberriskiluokat, joilla ei enää ole merkitystä riskienhallintaprosessissa, olisi poistettava. Kun organisaatio korjaa riskien syitä, jotkin kyberriskiluokat voivat muuttua tarpeettomiksi tai tarpeettomiksi.
Kyberriskiluokkien ja kyberriskien poistaminen, kun ne on poistettu tai niiden vaikutus ei ole enää olennainen, auttaa organisaatiota hallitsemaan jäljellä olevia riskejä tehokkaammin. Organisaatio voi esimerkiksi poistaa käyttöjärjestelmään liittyvän kyberriskin poistamalla kyseisen käyttöjärjestelmän organisaation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RISK-2d, RISK-2e, RISK-2f, RISK-2i, RISK-2j, RISK-2k, RISK-2l, RISK-3f.</t>
  </si>
  <si>
    <t>IT-, OT-laitteisiin ja tietovarantoihin mahdollisesti vaikuttavia kyberriskejä olisi analysoitava säännöllisesti tai määriteltyjen tekijöiden toteutuessa, jotta voidaan määrittääi, ovatko kriteerit, kuten riskin vaikutus tai todennäköisyys, muuttuneet. Riskin toteutumisen todennäköisyyden kasvu voi johtaa siihen, että kyberriskin prioriteettia on muutettava ja että kyberriskin lieventämiseksi on käytettävä erilaista strategiaa/toimintasuunnitelmaa.
Organisaation olisi määriteltävä kullekin kyberriskille päivämäärä, johon mennessä riski on arvioitava uudelleen, tai määritetty arvioinnin käynnistävä tekijä, joka johtaa uudelleenarviointiin. Käynnistäviä tekijöitä voivat olla esimerkiksi päivämäärä, jolloin toimittaja ei enää tue hyödykettä, tai sisäinen mittari, joka on ylittänyt toleranssitason.</t>
  </si>
  <si>
    <t>Kun toimintoon kohdistuvat riskit on tunnistettu, organisaation on päätettävä, miten näihin riskeihin reagoidaan. Reagointi aloitetaan antamalla kullekin riskille tai riskiluokalle  ilmoitus/määräys organisaation aikomuksesta käsitellä riskiä. Esimerkiksi riskin vähentäminen tarkoittaa aktiivisia toimia riskin minimoimiseksi; riskin siirtäminen on riskin siirtämistä sopimuksella osapuolelta toiselle sopimuksella, esimerkiksi vakuutuksella, asiakkaan kanssa sovitusta vastuusta luopumisella tai toimittajan kanssa tehdyllä vahingonkorvaussopimuksella.
Riskivasteet olisi kehitettävä osana riskinhallintastrategiaa. Riskinhallintakeinot voivat vaihdella suuresti eri organisaatioissa, mutta tyypillisesti niihin kuuluvat:
- riskin välttäminen - toimintojen muuttaminen riskin välttämiseksi siten, että olennainen palvelu tarjotaan edelleen.
- riskin hyväksyminen - riskin tiedostaminen, mutta tietoisesti ei ryhdytä mihinkään toimiin (periaatteessa riskin mahdollisten seurausten hyväksyminen).
- riskin siirtäminen - riskin siirtäminen halukkaalle ja kykenevälle taholle.
- riskin vähentäminen - aktiivisten toimien toteuttaminen riskin minimoimiseksi.
- riskien seuranta - lisätutkimusten tekeminen ja riskiin liittyvien toimien lykkääminen, kunnes tarve puuttua riskiin on ilmeinen.
Organisaation riskinhallintatoimien valintaprosessissa tulee muistaa, että kaikkia tunnistettuja riskejä ei tarvitse lieventää. Riskin vähentämisen lisäksi olisi harkittava riskin välttämistä, hyväksymistä tai siirtämistä.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</si>
  <si>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Organisaation olisi laadittava luettelo hyväksyttävistä riskienhallintatoimista ja määritelmä jokaisesta hallintatoimesta. Saattaa olla tarpeen määritellä hyväksynnät, jotka ovat tarpeen tietyille riskinhallintastrategioille/toimintasuunnitelmille, kuten riskin hyväksymiselle. Myös muiden riskinhallintastrategioiden, kuten siirtämisen, prosesseja olisi arvioitava, jotta voidaan varmistaa, että on olemassa henkilö/rooli, joka vastaa kyberriskien seurannasta niiden päättämiseen 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</si>
  <si>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Kyberturvallisuus hallintatoimien/kontrollien tehokkuutta olisi arvioitava vertaamalla kyberturvallisuuden hallintatoimien aiottua lopputulosta toteutuneeseen lopputulokseen. Organisaatio voi käyttää suorituskykymittareita tai muita määriteltyjä indikaattoreita havaitakseen kyberturvallisuuden valvontakeinot, joita ei ole suunniteltu asianmukaisesti. Jos esimerkiksi biometrisen todennuslaitteen väärien negatiivisten vastausten osuus on korkea ja henkilökunnan pääsyä varten tehdään poikkeuksia, valvonnan konfiguraatiota olisi arvioitava sen määrittämiseksi, onko laitteen suorituskyvyn parantamiseksi tarpeen tehdä muutoksia.
Aiheeseen liittyvät käytännöt:
-  Syöte: ARCHITECTURE-1g:n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RISK-3b, RISK-3c, RISK-4c, RISK-4d.</t>
  </si>
  <si>
    <t>Kyberriskien vaikutusanalyysien ja kyberturvallisuuden hallintatoimien arviointitulosten yhdistämisestä voidaan saada ainutlaatuista tietoa. Yrityksen johto voi esimerkiksi päättää, että joidenkin järjestelmien siirtäminen pilvipalveluun lisää saatavuutta ja parantaa organisaation toimintaa, mutta kyberturvallisuuden hallintatoimien arvioinnissa todetaan, että ympäristön väärät konfiguraatiot voivat johtaa luottamuksellisuuden vaarantumiseen.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RISK-3b, RISK-3c, RISK-4c, RISK-4d.</t>
  </si>
  <si>
    <t>Riskeihin reagointi ja määritellyt menetelmät riskeihin reagoinnin toteuttamiseksi olisi tarkistettava määräajoin ja määriteltävä ovatko ne edelleen asianmukaisia ja tehokkaita organisaation kyberriskien hallinnassa. Toimintaympäristön muutokset, kuten uusi teknologia, uudet palvelut tai uudet strategiset kumppanuudet, voivat saada organisaation muuttamaan nykyisiä reagoinyistrategioita, luomaan uusia reagointistrategioita tai poistamaan reagointistrategioita käytöstä.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RISK-4a, RISK-4b, RISK-4e.</t>
  </si>
  <si>
    <t>RISK-osion, kuten riskien tunnistaminen, riskien vaikutusten arviointi ja riskeihin reagoinnin toteuttaminen, -osion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</si>
  <si>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RISK-toimintoja, joita ei tällä hetkellä suoriteta ja joita organisaatio suorittaisi, jos sillä olisi lisää henkilöstöä, rahoitusta tai työkaluja. Lisäksi voidaan pohtia, onko organisaatio ottanut käyttöön kaikki käytännöt, jotka se on asettanut tavoitteeksi, ja tarvitaanko lisäresursseja mahdollisten puutteiden korjaamiseksi. 
Henkilöstön, rahoituksen ja välineiden muodossa on riittävästi resursseja sen varmistamiseksi, että RISK-osion käytännöt voidaan toteuttaa aiotulla tavalla. Tämän käytännön toimivuutta voidaan arvioida määrittämällä, onko toivottuja käytäntöjä jäänyt toteuttamatta resurssipulan vuoksi. 
Nämä ovat esimerkkejä RISK-osion toimintoihin osallistuvista henkilöistä:
- riskikriteerien määrittelystä vastaava henkilöstö 
- riskien tunnistamisesta vastaava henkilöstö
- Riskitaksonomian kehittämisestä ja ylläpidosta vastaava henkilöstö. 
Nämä ovat esimerkkejä välineistä, joita voidaan käyttää RISK-osion toiminnoissa:
- menetelmät, joilla seurataan avoimien riskien päättämistä
- tekniikat riskien tunnistamiseksi, kuten haastattelutekniikat, kyselylomakkeet ja kyselytutkimukset.
- kvantitatiiviset menetelmät riskien vaikutusten arvioimiseksi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</si>
  <si>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RISK-osion toiminnot saavat organisaatiolta dokumentoitua ohjeistusta ja ohjausta politiikkojen tai vastaavien ohjeiden muodossa. Strategiset liiketoimintatavoitteet ohjaavat dokumentoitujen toimintaperiaatteiden tai muiden organisaation ohjeiden kehittämistä sen varmistamiseksi, että toiminta tukee organisaation tehtävän toteuttamista. 
Riskienhallintaa koskevat toimintaperiaatteet tai muut organisaation ohjeet voivat sisältää seuraavia asioita
- vastuu, valtuudet ja omistajuus RISK-osion toimintojen suorittamisesta. 
- menettelyt, standardit ja ohjeet riskienhallintatoimia varten, kuten riskilähteiden ja -luokkien tunnistaminen ja riskinhallintatoimien määrittäminen.
- riskikriteerit
- luettelo käynnistävistä tekijöistä, jotka käynnistävät riskien tunnistamistoimet
- menetelmät, joilla mitataan toimintalinjojen noudattamista, myönnettyjä poikkeuksia ja toimintalinjojen rikkomista.
- menettelyt poikkeusten myöntämistä ja hallintaa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</si>
  <si>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RISK-osion toteutettavien toimien odotetut tulokset saavutetaan, ja että heille annetaan asianmukaiset valtuudet toimia ja suorittaa heille osoitetut tehtävät.
Nämä ovat esimerkkejä siitä, miten vastuu ja valtuudet RISK-osion toiminnoista voidaan virallistaa:
- roolien ja vastuualueiden määrittely toimintaperiaatteissa (ks. RISK-3c). 
- tehtäväkuvausten laatiminen ja niihin liittyvien suorituksenhallintatoimien toteuttaminen.
- prosessitehtävien ja niihin liittyvän vastuun sisällyttäminen toimenkuvauksiin.
- kehitetään ja pannaan täytäntöön sopimusvälineet (mukaan lukien palvelutasosopimukset) ulkoisten yksiköiden kanssa vastuun ja valtuuksien määrittämiseksi RISK-osion alaan kuuluvien tehtävien suorittamisesta ulkoistettujen toimintojen osalta.
- RISK-osion alaan kuuluvien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</si>
  <si>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RISK-osion toimintojen suorittamiseen tarvittavat taidot ja tiedot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RISK-osion toimintoihin tarvitaan taitoja ja tietoja, jotka liittyvät seuraaviin seikkoihin
- välineet, tekniikat ja menetelmät, joita käytetään operatiivisten riskien tunnistamiseen, analysointiin, lieventämiseen ja seurantaan. 
- riskinhallintatoimien kehittäminen, toteuttaminen ja seuranta
- riskirekisterin hallinta
- organisaation riskikriteerien määrittely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</si>
  <si>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RISK-osion toimien suorituskykyä varmistaakseen, että ne suoritetaan RISK-osiota koskevissa suunnitelmissa, toimintaperiaatteissa ja menettelyissä kuvatulla tavalla. Olisi kehitettävä ja kerättävä asianmukaisia mittareita, jotta voidaan havaita poikkeamat suorituskyvyssä ja mitata, missä määrin RISK-osion toiminnot saavuttavat aiotun tarkoituksensa.</t>
  </si>
  <si>
    <t>Ota käyttöön tärkeiden omaisuuserien kirjaaminen/lokitus. Esimerkkejä toiminnoista, joita  voidaan kirjata/lokittaa, ovat henkilöiden, esineiden ja yhteisöjen toimet, kun ne käyttävät omaisuuseriä, toimintojen suorittamista häristevät tapahtumat, omaisuuserien tehtävät muutokset, jotka poikkeavat peruskonfiguraatioista, odottamattomat omaisuuserät, jotka yhdistyvät verkkoihin, ja kaikki odottamattomat tai epäilyttävät toiminnot. Tähän voi sisältyä myös tahattomasti sammutetut, poistetut tai "resurssit käyttäneet" virtualisoidut omaisuuserät.
Aiheeseen liittyvät käytännöt:
- Syöte: ASSET-1a:n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</si>
  <si>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Tämä käytäntö perustuu SITUATION-1a:ssa yksilöityihin kirjaamistoimiin, mutta tämä kattaa myös omaisuuserät, joita voidaan käyttää uhkatoimijoiden tavoitteiden saavuttamiseksi. Uhkatoimija voi käyttää useita eri taktiikoita, kuten MITRE ATT&amp;CK Frameworkissa määriteltyjä taktiikoita, saavuttaakseen lopullisen uhkatavoitteensa (esimerkiksi kiristys, tietojen manipulointi, IP-varkaus, asiakastietojen varastaminen, sabotaasi). Kirjaaminen/lokitus ei välttämättä ole mahdollista kaikentyyppisten toimintoon kuuluvien omaisuuserien osalta. Jos kirjaaminen/lokitus ei ole mahdollista, organisaatiot voivat harkita lieventävien hallintatoimien, kuten fyysisen tai loogisen pääsyn rajoittamisen, käyttöönottoa.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</si>
  <si>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Määrittele lokitus/kirjaamisvaatimukset kaikille tärkeille IT- ja OT-varoille. Esimerkiksi epäonnistuneiden kirjautumisyritysten tallentaminen voi viitata luottamuksellisuusongelmiin, luvattomat muutokset voivat viitata eheysongelmiin ja järjestelmän käyttökatkoksia koskevat lokimerkinnät voivat paljastaa saatavuusongelmat. Lokitusta koskevat vaatimukset voivat vaihdella eri omaisuuserien, kuten OT-laitteiden, kenttälaitteiden, mobiililaitteiden ja pilvipalvelussa sijaitsevien omaisuuserien osalta. Virtuaaliverkkojen osalta virtuaalisen verkkoliikenteen lokituksen/kirjaamisen mahdollistamiseksi saatetaan tarvita lisätyökaluja tai -prosesseja. Organisaation olisi määriteltävä pilvipalvelulle, mukaan lukien sekä pilvipalvelun infrastruktuuri että pilvipalvelun omaisuuserät, lokitusvaatimukset ja sisällyttää ne soveltuvin osin organisaation lokitusvaatimuksissa. Lokitettavien tapahtumatyyppien lisäksi organisaatioiden olisi harkittava, mitkä lokitusvaatimukset voivat olla tarkoituksenmukaisia, kuten miten lokit on suojattava, säilytysketjuun liittyvät näkökohdat tai säilytysaika.
Esimerkkitapahtumia, jotka voidaan kirjata:
1. Käyttöjärjestelmän ja sovellusten hallintatapahtumat
- tilin luominen ja poistaminen
- tilin käyttöoikeuksien määrittäminen
- kokoonpanomuutokset tai ohjelmistojen asennus
2. Käyttöjärjestelmän ja sovelluksen käyttötapahtumat 
- palvelujen ja sovellusten käynnistys, sammutus ja epäonnistuminen
- verkkoyhteydet ja häiriöt
- onnistuneet ja epäonnistuneet kirjautumisyritykset
- sovellusvirheet
- sähköposti- ja verkkoliikenne
- käyttäjien käyttämät järjestelmät ja tiedostot
3. Verkkolaitteissa tapahtuvat tapahtumat, kuten
- palomuurit
- kytkimet
- reitittimet
- langattomat tukiasemat
4. OT-laitteissa tapahtuvat tapahtumat, kuten
- ihmisen ja koneen käyttöliittymät (HMI) ja käyttäjän työasemat.
- suojareleet
- ohjelmoitavat logiikkaohjaimet (PLC:t) ja etäpääteyksiköt (RTU:t).
- älykkäät mittarit
Aiheeseen liittyvät käytännöt:
- Syöte: ASSET-1a:n ja ASSET-1b:n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</si>
  <si>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Verkon ja päätelaitteiden valvontainfrastruktuurille tulisi määritellä lokitusvaatimukset. Nämä vaatimukset voivat poiketa IT- ja OT-laitteille määritellyistä, koska ne voivat tarjota lisätietoja, joista voi olla hyötyä, kun rakennetaan kokonaiskuvaa organisaation verkkojen toiminnasta. Esimerkiksi web-gatewayn tapahtumalokit, jotka osoittavat yhteydet verkkosivustoille, jotka estettiin, koska ne rikkoivat yrityksen käytäntöä.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</si>
  <si>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Kerää lokitiedot eri laitteista ja kokoa ne keskitettyyn säilytyspaikkaan. Yhdistäminen voidaan suorittaa toiminnon sisällä tai muualla organisaatiossa riippuen esimerkiksi yritysarkkitehtuurista ja sääntelyvaatimuksista. Tietovarannon säilytyspaikka voi olla yksinkertainen lokipalvelin tai lokienhallintainfrastruktuuri, joka sisältää keskitettyjä lokipalvelimia ja lokitietojen tallennusjärjestelmän, tai toimittajan tarjoama SIEM-järjestelmä (Security Information and Event Management). Näin lokitiedot ovat käytettävissä silloinkin, kun yksittäiset resurssit ovat offline-tilassa tai tuhoutuneet. Yhdistäminen voi olla erityisen hyödyllistä kerättäessä tietoja sellaisista OT-resursseista, joiden kyky lokitiedostojen paikalliseen tallentamiseen on rajallinen. Organisaatio voi lisäksi yhdistämällä lokitietoja eri resursseista korreloida tietoja havaitakseen samankaltaisuuksia ja poikkeavuuksia.</t>
  </si>
  <si>
    <t>SITUATION-1c ja SITUATION-1d käytännöissä määriteltyjä lokitus/kirjaamisvaatimuksia kehitetään siten, että vaatimuksissa huomioidaan riskinhallinnassa tunnistetut omaisuuserätason riskit, jotta korkeamman riskin omaisuuserille kohdennetaan tiukemmat lokitus/kirjaamisvaatimukset. Tämän käytännön yhteydessä tiukemmalla tarkoitetaan lokitusta,kirjaamista, joka on täydellistä ja kattavaa, ja joka kattaa kaikki keskeiset hallintakeinot. Lokitusvaatimuksia tarkistetaan ja mukautetaan säännöllisesti toimintaympäristön muuttuessa ja lokitus on pysyvää ja jatkuvaa (pikemminkin kuin ajoittaista ja yksittäistä).
Esimerkiksi virtualisoitujen resurssien hallintaa varten organisaatio voi vaatia, että lokitietoja, kuten käyttäjätunnuksia, aikaleimoja ja käyttäjän päätelaitteen IP-osoitetta, kerätään tarkemmin. Organisaatioiden, joilla on kehittyneet lokitietokannat, eikä niillä ole mahdollisuutta toteuttaa tätä käytäntöä kuvauksen mukaisesti, tulisi harkita siitä huolimatta vastaukseksi "täysin toteutettu".
Käytännön SITUATION-1c ohjetekstissä on luettelo esimerkkitapahtumista, jotka voidaan lokitta/kirjata.
Aiheeseen liittyvät käytännöt:
- Syöte: ASSET-1c:n toteuttaminen tarjoaa syötteen, joista voi olla hyötyä tämän käytännön toteutumisen arvionnissa ja toteuttamisessa.
Eteneminen: Tämä käytäntö on osa kehityspolkua. Samaan toimintaan liittyvät käytännöt muodostavat kehityspolun, johon kuuluu käytäntöjä alkaen perustasolta kohti täydellisempiä tai kehittyneempiä toteutuksia. Tämän kehityspolun käytäntöjä ovat: SITUATION-1a, SITUATION-1b, SITUATION-1c, SITUATION-1d, SITUATION-1f.</t>
  </si>
  <si>
    <t>Tapahtumalokien säännöllinen tarkastelu ja katselmus (manuaalisesti tai automaattisilla työkaluilla) on kriittinen valvontatoimi, joka on olennaisen tärkeää tilannetietoisuuden ylläpidon kannalta (esim. havaitsemalla kyberturvallisuustapahtumia tai -heikkouksia). Lokit voivat esimerkiksi antaa tietoa käyttäjäympäristön muutoksista, jotka voivat tarvittaessa johtaa muutoksiin pääsyoikeuksissa tai aiheuttaa hälytyksiä, kun toiminnon suorittamisen kannalta tärkeät järjestelmät eivät ole käytettävissä. Toinen esimerkki tästä ovat tahattomasti pois päältä kytketyt, poistetut tai "resurssit loppuun käyttäneet" virtualisoidut omaisuuserät, jotka voivat laukaista hälytyksiä, joista järjestelmänvalvojat voivat päätellä, että järjestelmäpäivityksistä tai -korjauksista ei ehkä ole sovellettu näihin järjestelmiin niiden ollessa pois päältä tai kykenemättöminä reagoimaan.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</si>
  <si>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Poikkeavalla toiminnalla tarkoitetaan toimintaa, joka on epäjohdonmukaista tai poikkeaa tavanomaisesta, normaalista tai odotetusta. Valvonnan pitäisi tuottaa tietoa, jota organisaatio tarvitsee tunnistakseen, onko siihen kohdistunut kyberturvallisuustapahtuma, joka saattaa vaatia toimia organisaatioon kohdistuvien vaikutusten estämiseksi. Tähän voi kuulua esimerkiksi verkkolokitietojen tarkastelu, jotta voidaan tunnistaa luvattomat yhteydet toimintojen toteuttamisen kannalta tärkeisiin omaisuuseriin (lsitteisiin, tietovarantoihin). Tähän voi kuulua myös valvomohenkilöstön ja muun operatiivisen henkilöstön havainnot epätavallisista järjestelmävasteista, anturilukemista tai muusta selittämättömästä toiminnasta operatiivisissa järjestelmissä. Tämän käytännön tarkoituksena on sisällyttää ihmiset osaksi organisaation tapaa toteuttaa järjestelmien valvonta+K251.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</si>
  <si>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Valvonta- ja analyysivaatimukset määrittelevät tarvittavat toimet, jotta sidosryhmille voidaan antaa säännöllisesti tietoa organisaation toimintojen toteuttamisen kannalta keskeisten IT-, OT- ja tietovarantojen suojaamiseksi ja ylläpitämiseksi. Vaatimuksia laadittaessa olisi yksilöitävä tärkeimmät sidosryhmät ja miten seuranta- ja analyysivaatimukset tyydyttävät sidosryhmien tietotarpeet. Valvontavaatimukset voivat olla erilaiset esimerkiksi IT-/OT-laitteille, kenttälaitteiden, mobiililaitteiden, virtualisoidun omaisuuden ja pilvipalvelun omaisuuden osalta. Vaatimuksissa olisi kuvattava, mitä tietoja olisi kerättävä ja miten niitä olisi analysoitava. Vaatimuksissa olisi myös määriteltävä kuinka usein kerättyjen tietoja tarkastellaan ja kuinka tiedot jaetaan.
Vaatimuksissa olisi otettava huomioon: 
- tarvittavien tietojen tyyppi ja laajuus
- tarvittavien tietojen tarkkuus
- tietojen muoto(t)
- tietojen jakelutiheys
- miten tiedot jaetaan
- tietojen säilyttäminen
- kuinka usein tarkistuksia olisi tehtävä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</si>
  <si>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Organisaation tulisi määritellä ja seurattava toimintansa kannalta merkityksellisiä poikkeavan toiminnan indikaattoreita. Indikaattorit ovat merkkejä siitä, että jokin poikkeama on saattanut tapahtua tai saattaa olla parhaillaan tapahtumassa. Tällaisia voivat olla esimerkiksi epäonnistuneet kirjautumisyritykset, uudet laitteet verkossa, porttien skannaus, suuret tiedonsiirrot ja järjestelmän saatavuuden vaihtelut. Indikaattorit eivät välttämättä tarkoita haitallista toimintaa, mutta ne poikkeavat normaalista ja vaativat lisäseurantaa. 
Poikkeavaan toimintaan viittaavia indikaattoreita voidaan tunnistaa myös analysoimalla läheltä piti -tilanteita. Tällaisia voivat olla organisaatiosi sisäiset tapahtumat tai toisessa organisaatiossa tapahtuneet ulkoiset tapahtumat. Indikaattorit eivät välttämättä tarkoita haitallista toimintaa, mutta ne poikkeavat normaalista ja vaativat lisäseurantaa.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</si>
  <si>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Valvontavaatimuksiin olisi sisällyttävä määrittelyjä hälytyksille, jotka auttavat kyberturvallisuustapahtumien tunnistamisessa, kuten kynnysarvot, kestot ja toiminnan lähteet. Hälytys voidaan esimerkiksi määrittää laukeamaan, kun yhteyspyynnöt ylittävät tietyn määrän, joka on normaalin toiminnan vakiintunut enimmäismäärä, mikä kertoo palvelunestohyökkäyksen mahdollisuudesta.</t>
  </si>
  <si>
    <t>Valvontavaatimusten olisi sisällettävä (muun muassa) suoritettavia toimintoja, joilla kerätään organisaation toiminnon uhkaprofiilin kannalta merkityksellisiä tietoja. Jotta valvonta voitaisiin sovittaa uhkaprofiiliin, organisaatioiden olisi tarkasteltava uhkatoimijoiden mahdollisena kohteena olevia laitteistoja, ohjelmistoja ja tietovarantoja sekä tavoitteita ja hyökkäysmenetelmiä ja mukautettava valvontatoimia sen mukaisesti. Jos uhkaprofiiliin sisältyy esimerkiksi uhka, johon liittyy valtiollinen toimija, jonka tiedetään käyttävän spear phishing -kalasteluviestejä, sähköpostia voitaisiin seurata sellaisten erityispiirteiden varalta, joita tiedetään esiintyvän tällaisissa phishing-sähköpostiviesteissä.
Aiheeseen liittyvät käytännöt:
- Riippuvuus: Tämän käytännön toteuttaminen riippuu THREAT-2e:n aikaisemmasta käyttöönotosta.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</si>
  <si>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SITUATION-2c määriteltyjä valvontavaatimuksia laajennetaan siten, että niihin sisällytetään riskinhallintatoimien avulla tunnistettujen omaisuuserätason riskien huomioon ottaminen siten, että korkeamman riskin omaavien omaisuuserien (kuten toimintojen toteuttamisen kannalta tärkeiksi katsotut omaisuuserät, turvallisuusjärjestelmät ja arkaluonteisia tietoja sisältävät omaisuuserät) seuranta on tiukempaa. Tämän käytännön yhteydessä tiukemmalla tarkoitetaan lähestymistapaa, joka on täydellinen ja kattava, kattaa kaikki keskeiset valvontakeinot, jota tarkastellaan ja mukautetaan säännöllisesti ympäristön muutosten perusteella ja joka on pysyvää ja jatkuvaa (pikemminkin kuin ajoittaista ja yksittäistä).
Organisaatio voi esimerkiksi asettaa vaatimuksia arkaluonteisia tietoja sisältävien omaisuuserien käyttölokien seuraamiseksi. Organisaatioiden, joilla on hyvin kehittynyt valvontakyky ja joilla ei ole mahdollisuutta tarkoituksenmukaisesti toteuttaa tätä käytäntöä ylläolevassa laajuudessa, tulisi harkita vastaukseksi "täysin toteutettu".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SITUATION-2a, SITUATION-2b, SITUATION-2c, SITUATION-2f, SITUATION-2g.</t>
  </si>
  <si>
    <t>Kirjaamistoimia (SITUATION-1a, SITUATION-1b) ja valvonta- ja analyysivaatimuksia (SITUATION-2c) parannetaan, jotta niihin voidaan sisällyttää riskianalyysitoimista (RISK-3d) saatavat olennaiset tiedot. Valvontahenkilöstö tarkastelee säännöllisesti riskianalyysitietoja ja joko muuttaa olemassa olevia poikkeavaa toimintaa osoittavia indikaattoreita tai kehittää uusia indikaattoreita uhkia, haavoittuvuuksia ja tunnistettuja riskejä koskevien päivitysten perusteella.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</si>
  <si>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Valvontahenkilöstö tarkastelee poikkeavaa toimintaa kuvaavien indikaattorien tehokkuutta ja päivittää niitä tarvittaessa sen varmistamiseksi, että ne täyttävät edelleen määritellyt valvontavaatimukset ja sidosryhmien tiedontarpeet. Tarkistaminen ja päivittäminen olisi suoritettava organisaation määrittelemin väliajoin, jolla varmistetaan, että indikaattorit päivitetään organisaation riskitiedot huomioiden.
Organisaatiot voivat esimerkiksi seurata julkisesti saatavilla olevia lähteitä (esim. National Vulnerability Database (NVD), CISA Central ja CERT/CC) saadakseen tietoa uusista haavoittuvuuksista ja hyväksikäyttötapauksista, jotta voidaan tunnistaa uusia mahdollisia indikaattoreita poikkeavasta toiminnasta.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SITUATION-2d, SITUATION-2h, SITUATION-2i.</t>
  </si>
  <si>
    <t>Menetelmiin, joilla kyberturvallisuuden nykytilasta voidaan tiedottaa tehokkaasti asiaankuuluville päätöksentekijöille, voivat kuulua viestintätavat (kuten ilmoitustaulut, yhteenvedot, puhelut, kokoukset ja satelliittipuhelimet) sekä yhteinen kieli ja määritellyt termit kyberturvallisuustietojen (kuten uhkatasojen) kuvaamiseen. Näitä olisi arvioitava säännöllisesti ja päivitettävä tarpeen mukaan, jotta voidaan varmistaa, että ne ovat edelleen tehokkaita kaikkien kyberturvallisuustilanteiden ilmaisemisessa.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</si>
  <si>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Valvontatietojen yhdistelyn avulla voidaan arvioida, toimiiko toiminto odotetulla tavalla, mukaan lukien pääsy jaettuihin verkkoresursseihin, kaistanleveys ja järjestelmän käyttöoikeuksien valvonta. Tämän tiedonkeruun arvoa lisää se, että kriittisille järjestelmäkomponenteille luodaan hyväksyttävät minimi- ja tavoitetoimintamittarit, joiden avulla voidaan välittömästi tunnistaa epäoptimaaliset tilanteet ja toimintojen mahdollinen heikkeneminen. Yhdistettävät seurantatiedot voivat olla peräisin monista lähteistä, myös itsearvioinnin kohteena olevan toiminnon ulkopuolelta.
Aiheeseen liittyvät käytännöt:
- Syöte: SITUATION-2a:n ja SITUATION-2b:n täytäntöönpano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SITUATION-3b, SITUATION-3f.</t>
  </si>
  <si>
    <t>Tilannetietoisuus on kattavampaa, kun siinä käytetään useita tietolähteitä. Valvonnan avulla kerättyjen tietojen lisäksi käytössä on prosesseja, joilla kerätään asiaankuuluvia tietoja, jotka voivat lisätä yksityiskohtaisuutta tai selkeyttä tilannetietoisuuteen tai auttaa vahvistamaan useista lähteistä saatuja samankaltaisia tietoja. Asiaankuuluvia tietoja voivat olla esimerkiksi tapahtumien jälkipuintiraportit, epäilyttävää toimintaa koskevat puhelut neuvontapalveluihin sekä raportit ja tilastotietoja phishing-yrityksistä.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SITUATION-3c, SITUATION-3e, SITUATION-3f.</t>
  </si>
  <si>
    <t>Tilannetietoisuutta koskevissa raportointivaatimuksissa olisi määriteltävä kunkin sidosryhmän tarvitseman tilannetietoisuutta koskevan viestinnän kehittäminen, toimittaminen ja ylläpito. Esimerkiksi viranomaisille suunnattu tilannetietoisuusviestintä eroaa huomattavasti johtokunnalle suunnatusta viestinnästä. Suunnitelman tulisi sisältää lähitulevaisuuden kehityssuunnitelmat ja tilannekuvan jakelusuunnitelma. Suunnitelmaa olisi mukautettava säännöllisin väliajoin perustuen uusiin tai muuttuviin tarpeisiin ja viestintätoimien tehokkuuden arviointiin.
Nämä ovat esimerkkejä tilannetietoisuuden raportoinnin sidosryhmistä: 
- organisaation johto 
- kyberturvallisuusohjelmien johto ja tiimin jäsenet
- organisaatiossa työskentelevät henkilöt, joihin kyberturvallisuuspoikkeama vaikuttaisi.
- tiedonjako- ja analyysitoiminnot
- julkishallinto
- turvallisuusviranomaiset
- toisiinsa yhteydessä olevat organisaatiot 
- palveluntarjoajat
- toimialan organisaatiot (kuten edunvalvontayhdistykset,  ammattijärjestöt)
- sääntelyviranomaiset
Nämä ovat esimerkkejä tilannetietoisuuden raportointivaatimuksista:
- viestinnän tiheys ja ajoitus
- viestinnän turvallisuuden hallintatoimet (esim. salaus tai suojattu viestintä), joka on tarkoituksenmukaista joillekin sidosryhmille.
- tarvittavat resurssit 
- sisäiset ja ulkoiset resurssit, jotka osallistuvat viestintäprosessin tukemiseen.
- sisäiset ja ulkoiset yhteyspisteet rooleittain
- käytettävät viestintämenetelmät ja -kanavat
- omaisuuserät, ihmiset ja järjestelmät (mukaan lukien ulkoiset järjestelmät, kuten matkapuhelinverkot), jotka eivät välttämättä ole käytettävissä reagointitoimien aikana, ja mitä vararesursseja/järjestelmiä voidaan tarvita.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t>
  </si>
  <si>
    <t>Valvonnan ja sisäisten tietolähteiden kautta kerättyjen tietojen lisäksi on käytössä prosesseja, joilla kerätään tietoja ulkoisilta organisaatioilta,  joiden tarjoamat tiedot voivat lisätä yksityiskohtaisuutta tai selkeyttä tilannetietoisuuteen. Henkilöstö voi esimerkiksi seurata ja kerätä tietoja useista luotettavista kyberturvallisuustietoa tarjoavista lähteistä, kuten foorumeilta, toimittajilta, InfraGardilta, ISAC:eilta ja CISA Centralilta. Ulkopuoliset tiedot analysoidaan ennen jakamista, jotta voidaan varmistaa, että jaetut tiedot ovat merkityksellisiä ja hyödyllisiä vastaanottajille. Analysoinnissa tunnistetaan ja korostetaan aiheita, joihin vastaanottajan olisi kiinnitettävä huomiota. Tämän jälkeen tilannetieto jaetaan asianmukaisille sidosryhmille, kuten organisaation johdolle, poikkemanhallintaan osallistuvalle henkilöstölle ja omaisuuserien omistajille.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harjoittelun etenemistä. Käytännön progressiot ovat toisiinsa liittyvien käytäntöjen ryhmiä, jotka edustavat toiminnan yhä täydellisempiä tai kehittyneempiä toteutuksia. Tämän etenemisen käytäntöjä ovat: SITUATION-3c, SITUATION-3e, SITUATION-3f.</t>
  </si>
  <si>
    <t>Valvontatietojen yhdistäminen edellyttää yleensä kehittyneiden valvontatyökalujen, kuten tietoturvatietojen ja -tapahtumien hallintajärjestelmien (SIEM), käyttöä järjestelmälokien ja verkkotietojen yhdistämiseksi, jotta ympäristöstä voidaan tehdä kokonaisvaltaisempi analyysi. Vaikka tämän käytännön toteuttaminen ei olekaan edellytys, organisaatiot voivat harkita valvontatietojen yhdistämistä eri toiminnoista. Samoin kuin toimintojen sisällä tapahtuva yhdistäminen, valvontatietojen jakaminen ja analysointi organisaation eri toimintojen välillä tarjoaa kattavamman tietoisuuden organisaation toiminnallisesta tilasta ja kyberturvallisuuden tilasta. Tämä voi edellyttää sellaisten menetelmien käyttöönottoa, joilla tiivistetään tai muutoin yksinkertaistetaan yhdistettyjä valvontalokeja tarkasteleville henkilöille esitettävää tietoa (esim. raporttien vähentäminen).
Aiheeseen liittyvät käytännöt:
- Edistyminen: Tämä käytäntö on osa useita käytännön etenemisiä. Käytännön progressiot ovat toisiinsa liittyvien käytäntöjen ryhmiä, jotka edustavat toiminnan yhä täydellisempiä tai kehittyneempiä toteutuksia. Ensimmäisen etenemisen käytäntöjä ovat: SITUATION-3b, SITUATION-3f.
- Toisen etenemisen käytäntöjä ovat: SITUATION-3c, SITUATION-3e, SITUATION-3f.</t>
  </si>
  <si>
    <t>Ennalta määritellyt toimintatilat ovat erillisiä toimintatiloja (jotka tyypillisesti sisältävät tietyt IT- ja OT-konfiguraatiot sekä vaihtoehtoiset tai muutetut menettelyt), jotka on suunniteltu ja toteutettu toimintoa varten ja jotka voidaan käynnistää manuaalisella tai automatisoidulla prosessilla tapahtuman, muuttuvan riskiympäristön tai muun aistinvaraisen- ja tilannekuvatiedon perusteella turvallisuuden, häiriönsietokyvyn, toimintavarmuuden ja/tai kyberturvallisuuden parantamiseksi. 
Ennalta määritettyjen toimintatilojen määrittäminen edellyttää yleensä yksityiskohtaisten arkkitehtuurien tai topologioiden käyttöä, dokumentointia ja yksityiskohtaista ymmärrystä omaisuuseristä ja niiden prioriteeteista (ASSET-1c, ASSET-1d), luokista (ASSET-2c, ASSET-2d) ja ominaisuuksista (ASSET-1e, ASSET-2e).
Määriteltyihin tiloihin voi sisältyä kriteerit tilan käyttöönotolle, kuten se, kenellä on valtuudet käynnistää tilanmuutos kumpaankin suuntaan, tarkistuslistat, jotka on täytettävä ennen siirtymistä heikentyneestä tilasta toimintakuntoon, kuinka kauan organisaatio voi selviytyä tietyssä tilassa tai miten organisaatio suorittaa valvontaa määrittääkseen, milloin kriteerit täyttyvät. Valvontatoimista saatuja tietoja käytetään käynnistämään päätöksiä ennalta määriteltyjen toimintatilojen käyttöönotosta. 
Jos esimerkiksi valvontatoimet viittaavat katkokseen, tämä saattaa käynnistää manuaalisen prosessin, jossa tehdään analyysi, jossa todetaan, että kaikkia toimintoja ei voida tukea, tiettyjen päätöksentekijöiden on hyväksyttävä muiden kuin välttämättömien toimintojen tilapäinen supistaminen ja siirrytään ennalta määriteltyyn tilaan, jossa tietyt omaisuuserät sammutetaan. 
Muissa tilanteissa saatetaan käyttää automatisoitua prosessia. Esimerkiksi valvontatoimien kautta saatujen uhkatietojen perusteella (SITUATION-3f) säännöstö käynnistää uhkatason nostamisen, mikä käynnistää ennalta määritellyn tilan, jossa kriittiset resurssit sammutetaan. Toinen esimerkki ennalta määritellyistä toimintatiloista voisi olla IT- ja OT-ympäristöjen välisen verkkoliikenteen rajoittaminen kyberturvallisuuspoikkeaman aikana. 
Toisena esimerkkinä voidaan tunnistaa korkean riskin tilanteita, jotka edellyttävät lisälokitusta, kuten turvallisuuteen liittyvä hätätilanne, joka edellyttää käyttöoikeuksien välitöntä korottamista, mutta ne voivat myös lisätä lokitiedonkeruun tarkkuutta kyseisissä laitteissa.
Aiheeseen liittyvät käytännöt
- Input From: Implementing RESPONSE-3l and THREAT-2J sisältää tietoja, jotka voivat olla hyödyllisiä tämän käytännön toteuttamisessa.</t>
  </si>
  <si>
    <t>SITUATION-osion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</si>
  <si>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SITUATION-osioon kuuluvia toimintoja, joita ei tällä hetkellä suoriteta ja joita organisaatio suorittaisi, jos sillä olisi lisää henkilöstöä, rahoitusta tai välineitä. Lisäksi voidaan pohtia, onko organisaatio ottanut käyttöön kaikki käytännöt, jotka se on asettanut tavoitteeksi, ja tarvitaanko lisäresursseja mahdollisten puutteiden korjaamiseksi.
Henkilöstön, rahoituksen ja työkalujen muodossa on riittävästi resursseja sen varmistamiseksi, että SITUATION-osion käytännöt voidaan toteuttaa tarkoitetulla tavalla. Tämän käytännön toimivuutta voidaan arvioida määrittämällä, onko toivottuja käytäntöjä jäänyt toteuttamatta resurssipulan vuoksi. 
Nämä ovat esimerkkejä henkilöistä, jotka osallistuvat SITUATION-osion toimintaan:
- lokitietojen tarkastelusta vastaava henkilöstö
- Henkilöstö, joka vastaa poikkeavaa toimintaa osoittavien merkityksellisten indikaattorien tunnistamisesta. 
Nämä ovat esimerkkejä välineistä, joita voidaan käyttää SITUATION-osion toiminnoissa:
- tietoturvatietojen ja tapahtumien hallintajärjestelmät (SIEM-järjestelmät).
- kyberturvallisuustietojen keruumenetelmät, -tekniikat ja -työkalut.
- sähköiset ilmoitustaulut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</si>
  <si>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SITUATION-osion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 SITUATION-osion toimintoja koskevat toimintaperiaatteet tai muut organisaation ohjeet voivat sisältää seuraavaa
- vastuu, valtuudet ja omistajuus SITUATION-osion toimintojen suorittamisesta. 
- menettelyt, standardit ja ohjeet SITUATION-osion toimintoja varten, kuten kirjaaminen ja seuranta, tietojen jakelu (mukaan lukien jakeluvälineet, -menetelmät ja -kanavat) sekä vastaanotettujen kyberturvallisuustietojen analysointi ja ristiriitojen purkaminen.
- ohjeet siitä, mitä tilannetietoja voidaan tai on jaettava asiaankuuluvien sidosryhmien kanssa.
- tilannetietoisuutta koskevat raportointivaatimukset 
- vaatimukset, jotka koskevat poikkeavaa toimintaa osoittavien indikaattoreiden arvioinnin ja päivittämisen tiheyttä.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</si>
  <si>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SITUATION-osion toteutettavien toimien odotettujen tulosten saavuttaminen, ja että heille annetaan asianmukaiset valtuudet toimia ja suorittaa heille osoitetut tehtävät.
Nämä ovat esimerkkejä siitä, miten vastuu ja valtuudet SITUATION-osion toiminnoista voidaan virallistaa:
- roolien ja vastuualueiden määrittely toimintaperiaatteissa (ks. SITUATION-4c).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ulkoistettujen toimintojen SITUATION-toimialaan liittyvien tehtävien suorittamisesta.
- sisällyttämällä SITUATION-osion alaan kuuluvat tehtävät ulkoisten yksiköiden suorituskyvyn mittaamiseen.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</si>
  <si>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SITUATION-osioon liittyvien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SITUATION-osion toimintoihin tarvitaan taitoja ja tietoja, jotka koskevat seuraavia asioita
- välineet, tekniikat ja menetelmät, joita käytetään seurantatietojen keräämiseen, tallentamiseen, jakeluun ja suojaamiseen.
- seurantatietojen tulkinta ja esittäminen tavalla, joka on mielekäs ja asianmukainen sidosryhmille.
- muunlaisen kyberturvallisuustiedon kerääminen, kokoaminen ja jakaminen.
Lisäksi on pohdittava, miten tämän alan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</si>
  <si>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SITUATION-osion toimintojen suorituskykyä varmistaakseen, että ne suoritetaan SITUATION-osion toimintoja koskevissa suunnitelmissa, politiikoissa ja menettelyissä kuvatulla tavalla. Olisi kehitettävä ja kerättävä asianmukaisia mittareita, jotta voidaan havaita poikkeamat suorituskyvyssä ja mitata sitä, missä määrin tilannekuvaan liittyvät toiminnot saavuttavat aiotun tarkoituksensa.</t>
  </si>
  <si>
    <t>Tunnistetaan ja ylläpidetään perustiedot sisäisistä ja ulkoisista osapuolista, joita voidaan tarvita tehtävän jatkuvan suorittamisen kannalta. Toimittajariippuvuuksia voivat olla esimerkiksi tietotekniikkapalvelujen tarjoajat, poikkeamanhallintakonsultit ja laitetoimittajat. Kolmannet osapuolet voivat tukea organisaation IT- tai OT-laitteita ja operatiivisia toimintoja. Kerättyjä tietoja olisi ylläpidettävä sellaisessa muodossa, että ne ovat kolmansien osapuolten riskienhallinnasta vastaavien henkilöiden saatavilla.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</si>
  <si>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Luo ja ylläpidä luetteloa, joka sisältää perustiedot tärkeistä sisäisistä ja ulkoisista osapuolista, joilla on pääsy, hallinta tai jonka hallussa IT-, OT-laitteita tai tietovarantoja on. Joidenkin kolmansien osapuolten, kuten yrityksen IT-osaston, osalta nämä tärkeät suhteet voivat olla täysin sisäisiä.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</si>
  <si>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Määritelty menetelmä suunnitellaan etukäteen, kuvataan selkeästi, tehdään lopulliseksi ja standardoidaan. Määritellyn menetelmän käyttäminen toimittajista ja muista kolmansista osapuolista aiheutuvien riskien tunnistamiseen auttaa organisaation riskienhallintaprosesseja tuottamaan johdonmukaisia tuloksia ja mahdollistaa paremmin kolmansien osapuolten riskien tehokkaan hallinnan.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</si>
  <si>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Kolmansien osapuolten priorisoinnissa määritetään yksi tai useampi osajoukko yhteisöjä, joihin organisaation on keskitettävä kyberturvallisuustoimintansa määriteltyjen kriteerien perusteella, kuten niiden merkitys toiminnon toteuttamiselle tai niiden rooli kriittisenä toimittajana. Priorisoinnilla ja kriteereillä olisi varmistettava, että priorisointijärjestelmä ja luettelo priorisoiduista kolmansista osapuolista ovat asianmukaisia organisaation riskiympäristön ja sietokyvyn kannalta. Kolmansien osapuolten priorisoinnin laiminlyönti voi johtaa tärkeiden omaisuuserien riittämättömään suojaamiseen ja suhteettoman suuren huomion ja resurssien kohdistamiseen kolmansiin osapuoliin, joiden potentiaalinen vaikutus toimintoon on vähäinen.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</si>
  <si>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Priorisointiperusteita laatiessaan organisaation olisi otettava huomioon tilanteet, joissa riippuvuus kolmannesta osapuolesta voi olla yksittäinen vikaantumispiste tai kolmannen osapuolen palvelun keskeytyminen voi vaikuttaa merkittävästi palvelun toimittamiseen. Jos organisaatio esimerkiksi on riippuvainen yhdestä ainoasta lähteestä verkkoyhteyksien saamiseksi kriittisessä toimipisteessä, tämä olisi erittäin merkittävä riippuvuus, koska kyseisen toimituksen keskeytyminen voisi aiheuttaa merkittäviä seurauksia organisaatiolle.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</si>
  <si>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Organisaation tulisi arvioida kolmansien osapuolten priorisointikriteerejä varmistaakseen, että toimintoon suurimman riskin aiheuttaviin kolmansiin osapuoliin kiinnitetään riittävästi huomiota. Kolmansien osapuolten tärkeysjärjestyksen uudelleenarviointi voidaan suorittaa määritellyllä aikataululla tai määritellyillä laukaisevilla tekijöillä, kuten tuotteen hankkiminen uudelta toimittajalta tai julkiset tiedot yrityksen taloudellisesta asemasta.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THIRD-PARTIES-1a, THIRD-PARTIES-1b, THIRD-PARTIES-1c, THIRD-PARTIES-1d, THIRD-PARTIES-1e, THIRD-PARTIES-1f.</t>
  </si>
  <si>
    <t>Toimittajien ja muiden kolmansien osapuolten kyberturvallisuutta koskeviin vaatimuksiin voi sisältyä esimerkiksi tietyn kyberturvallisuuden hallinnan toteutustason ylläpitäminen, kolmannen osapuolen aiempien kyberpoikkeamien arviointi, kriittiseen omaisuuteen pääsevän henkilöstön taustatarkastukset sekä vaatimukset tietoturvaloukkauksista ja muista kyberturvallisuuteen liittyvistä välikohtauksista ilmoittamisesta.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THIRD-PARTIES-2a, THIRD-PARTIES-2d.</t>
  </si>
  <si>
    <t>Tuotteita ja palveluja koskeviin kyberturvallisuusvaatimuksiin voi kuulua esimerkiksi mahdollisuus poistaa tuotteen tietyt toiminnot käytöstä, selkeä käsitys tuotteessa käytetyistä komponenteista ja kyberturvallisuusvaatimukset täyttävät palvelun käyttöehdot.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</si>
  <si>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Kyberturvallisuusvaatimukset olisi tunnistaa määritellyn, tehokkaan ja selkeän menetelmän avulla. Vaatimusten olisi sisällettävä hallintatoimet, joita tarvitaan tuotteiden ja palvelujen suojaamiseksi RISK-osiossa yksilöityjä toimittajista ja muista kolmansista osapuolista aiheutuvia kyberturvallisuusriskejä vastaan. Lisähuomiota olisi kiinnitettävä kolmansiin osapuoliin, joita organisaatio pitää erittäin tärkeinä (THIRD-PARTIES-1c), koska ne toimittavat, ylläpitävät tai käyttävät kriittisiä ohjelmistokomponentteja, jotka ovat olennaisia toiminnon toiminnalle. Kriittisen ohjelmistokomponentin määritelmä voi vaihdella suuresti toimialasta tai kriittisen infrastruktuurin sektorista riippuen, ja se voi perustua yleisesti käytettyihin kehyksiin tai valvontakokonaisuuksiin. Esimerkiksi NIST tarjoaa Executive Order 14028:n mukaisen kriittisen ohjelmiston määritelmän, jota joidenkin organisaatioiden on noudatettava.
Olisi toteutettava kyberturvallisuuden hallintatoimia, joilla vähennetään toimittajista ja muista kolmansista osapuolista mahdollisesti aiheutuvaa riskiä. Organisaatio voi toteuttaa operatiivisia valvontatoimia, joilla rajoitetaan kolmannen osapuolen, kuten huolto- tai vahtimestaripalvelun, henkilöiden pääsy laitoksen  alueelle ilman saattajaa. Tekninen valvonta voi olla tarpeen sellaisten kolmansien osapuolten osalta, jotka tarjoavat palveluja, kuten omaisuuden etähuoltoa. Organisaatio voi myös harkita hallinnollisia hallintatoimia, kuten hankintastrategioita, jotka peittävät omaisuuden loppukäytön.
Seuraavassa on esimerkkejä huomioon otettavista vaatimustyypeistä: 
- kolmansille osapuolille pääsyn myöntämistä koskevat tarkastukset ja menettelyt
- tietojen hallintaa, suojausta ja hävittämistä koskevat määrittelyt. 
- onko toimittaja kehittämässä ohjelmistoja, ja jos on, mitä turvallisia koodauskäytäntöjä on käytettävä.
- tiedot ja taidot, joita tarvitaan kolmansille osapuolille annettujen tehtävien suorittamiseen.
- kyberturvallisuuskoulutus, joka voi olla tarpeen ennen käyttöoikeuden myöntämistä kolmansille osapuolille.
- kirjaaminen/lokitus, lokien säilyttäminen ja seuranta
- vaaratilanteista ja haavoittuvuuksista ilmoittaminen, niiden lieventäminen ja niihin reagoimisen koordinointi, mukaan lukien aikarajat ja kynnysarvot.
- poikkeamiin reagoiminen ja tietojen jakaminen
- hallintatoimet, jotka koskevat kolmansien osapuolten yhteyksiä organisaation järjestelmiin
- tarvitaanko erilaisia ohjelmistoja, omaisuuseriä ja toimittajia tiettyjen haavoittuvuuksien laajan hyväksikäytön riskin pienentämiseksi.
Tietolähteitä toimittajien kyberturvallisuusvaatimusten kehittämiseksi ovat muun muassa aiempien kybertapahtumien (sisäiset, ulkoiset ja läheltä piti -tilanteet) analyysi, sisäisten sidosryhmien ideointi, kyberturvallisuusasiantuntijoiden haastattelut, toimialan uhkailmoitukset, haavoittuvuusilmoitukset, sisäisen valvonnan tarkastusten tulokset, haavoittuvuusarvioinnit, tunkeutumistestit ja muut tutkimukset.
Aiheeseen liittyvät käytännöt:
- Syöte: ARCHITECTURE-1f:n ja ARCHITECTURE-1g:n toteuttaminen tarjoaa panoksen, josta voi olla hyötyä tämän käytännön toteuttamisessa.
- Edistyminen: Tämä käytäntö on osa useita käytännön etenemisiä. Käytännön progressiot ovat toisiinsa liittyvien käytäntöjen ryhmiä, jotka edustavat toiminnan yhä täydellisempiä tai kehittyneempiä toteutuksia. Ensimmäisen etenemisen käytäntöjä ovat: KOLMANNEN-OSASTO-2c, KOLMANNEN-OSASTO-2e.  Toisen etenemisen käytäntöjä ovat: KOLMANNEN-OSASTO-2c, KOLMANNEN-OSASTO-2f, KOLMANNEN-OSASTO-2g, KOLMANNEN-OSASTO-2h.</t>
  </si>
  <si>
    <t>Määritellyn menetelmän käyttäminen kolmansien osapuolten arvioinnissa ja valinnassa auttaa tekemään valintaprosessista johdonmukaisen ja toistettavan. Osana määriteltyä menetelmää voisi esimerkiksi kuvata, miten organisaatio tarkastelee toimittajien vastauksia tarjouspyyntöihin ja määrittelee täyttääkö toimittaja tarvittavat vaatimukset. Tähän voi sisältyä kyberturvallisuuspätevyyksien, oikeudellisen aseman, taloudellisen tilanteen ja suhteiden tarkastelu ulkomaisiin hallituksiin. Tietolähteinä voivat olla kolmansien osapuolten antamat todistukset (esim. todistus kyberturvallisuuden valvontaympäristön soveltuvuudesta ja tehokkuudesta) ja taustatietoihin ja referensseihin perustuva tarkastus, kolmansien osapuolten luokituspalveluista saadut tiedot ja avoimen lähteen tiedot (OSINT).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THIRD-PARTIES-2a, THIRD-PARTIES-2d.</t>
  </si>
  <si>
    <t>Kaikki toimittajat eivät altista organisaatiota samalla lailla riskeille. Koska erityisten kyberturvallisuusvaatimusten asettaminen sopimuksella voi lisätä kustannuksia, olisi varmistettava, että kyberturvallisuusvaatimukset ovat oikeassa suhteessa mahdolliseen riskiin. Erityistä huomiota olisi kiinnitettävä ensisijaisiin/korkean prioriteetin toimittajiin (THIRD-PARTIES-1c), koska ne toimittavat, ylläpitävät tai käyttävät esimerkiksi kriittisiä ohjelmistokomponentteja, jotka ovat olennaisia toiminnon toiminnalle. Kriittisen ohjelmistokomponentin määritelmä voi vaihdella suuresti toimialasta tai kriittisen infrastruktuurin sektorista riippuen, ja määritelmä voi perustua yleisesti käytettyihin viitekehyksiin tai "control set" / hallintasarjaan eli ryhmään menetelmiä, protokollia tai referenssidataa. Esimerkiksi NIST tarjoaa Executive Order 14028 -määräyksen mukaisen kriittisen ohjelmiston määritelmän, joka joidenkin organisaatioiden on otettava käyttöön. Organisaation olisi toteutettava tiukempia kyberturvallisuuden hallintatoimia, jos todetaan, että mahdollisen riskin taloudellinen vaikutus olisi suurempi kuin riskin laskennalliset kustannukset.K282
Aiheeseen liittyvät käytännöt:
- Syöte: Third-Parties-1d:n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THIRD-PARTIES-2e.</t>
  </si>
  <si>
    <t>Sopimusluonteisessa muodossa olevat kyberturvallisuusvaatimukset muodostavat perustan muodollisille sopimuksille, jotka laaditaan organisaation ja ulkoisten toimijoiden/ kolmannen osapuolen välille ja toimijoiden toiminnan ohjaamiseksi. Vaatimukset kattavat myös toimitettuihin tuotteisiin tai palveluihin tehtävien muutosten hallinnan. Organisaation olisi laadittava kutakin kolmannen osapuolen kanssa tehtyä sopimusta varten yksityiskohtaiset laatuvaatimukset, jotka kolmannen osapuolen on täytettävä. Näihin olisi sisällyttävä kyberturvallisuusvaatimukset, jotka organisaatio odottaa kolmannen osapuolen täyttävän. On tärkeää, että nämä vaatimukset ovat perusteellisia, yksityiskohtaisia, lopullisia ja riittäviä käytettäväksi kriteereinä valittaessa ulkoisia tahoja Niiden tulee kieliasultaan soveltua ulkoisten tahojen kanssa tehtäviin sopimuksiin ja että vaatimuksia voidaan käyttää kolmannen osapuolen toiminnan suorituskyvyn valvonnan perustana. Ihannetapauksessa oikeudellinen ja tekninen henkilöstö tekevät tiivistä yhteistyötä näiden vaatimusten laatimisessa. Tekninen henkilöstö voi esimerkiksi kohdata haasteita konfiguraationhallinnan osalta, kun vastuu omaisuuden operoinnista on jaettu. Organisaatio voi harkita sopimuskielen käyttämistä varmistakseen, että vastuu konfiguraatioihin liittyvien ongelmien käsittelystä on määriteltelty selkeästi.
Sopimuskieltä voidaan käyttää esimerkiksi haavoittuvuuksista tai poikkeamista ilmoittamista koskevien odotusten ja vaatimuksien, kuten oikea-aikaisuuden, määrittelyyn. Vaaditaanko ilmoitus haavoittuvuudesta esimerkiksi ennen julkista julkistamista ja mitä viestintäkanavaa pitkin. Tällaiset määrittelyt dokumentoidaan usein palvelutasosopimuksissa (SLA), jotka sisältyvät tarjouspyyntöihin (RFP). 
Sopimuskieltä olisi hyvä käyttää määriteltäessä, mikä on tuotteen tai palvelun toimittamiseen liittyvä tapahtuma, poikkeama ja haavoittuvuus. Esimerkiksi palvelukatkos maan yhdellä alueella, joka saattaa vaikuttaa muihin alueisiin, voi olla tapahtuma, josta palveluntarjoajan on ilmoitettava organisaatiolle.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</si>
  <si>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Toimittajien, palveluntarjoajien ja muiden kolmansien osapuolten kanssa tehtävissä sopimuksissa olisi edellytettävä todistusta siitä, että ne täyttävät sopimusehdoissa määritellyt kyberturvallisuusvaatimukset. Tavarantoimittajien ja kolmansien osapuolten olisi aluksi todistettava täyttävänsä nämä vaatimukset ennen sopimuksen tekemistä ja todistettava säännöllisesti, että ne täyttävät edelleen kyberturvallisuusvaatimukset. Keskeisten toimittajien osalta voidaan harkita todistusten lisävarmennusta. Tämä voidaan tehdä seuraamalla huomionarvoisia poikkeamia, kolmansien osapuolten luokituspalveluista saatuja tietoja ja avoimen lähdekoodin tietoja.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</si>
  <si>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Organisaatiolla olisi oltava vakioprosessi, joka asettaa turvallisen ohjelmisto- ja tuotekehityksen vaatimukset kolmansille osapuolille. Esimerkiksi ohjelmistoja kehittävien toimittajien osalta on määriteltävä ja täsmennettävä, mitkä turvalliset suunnittelu- ja koodauskäytännöt ovat hyväksyttäviä, kuten NIST Secure Software Development Framework (SSDF), Building Security In Maturity Model (BSIMM) ja Open Web Application Security Project (OWASP). Turvallisen tuotekehityksen vaatimuksissa saatetaan kieltää sellaisten komponenttien käyttö, joissa on tunnettuja kyberturvallisuusongelmia. 
Lisähuomiota olisi kiinnitettävä kolmansiin osapuoliin, joita organisaatio pitää erittäin tärkeinä (THIRD-PARTIES-1c), koska ne toimittavat, ylläpitävät tai käyttävät kriittisiä ohjelmistokomponentteja, jotka ovat olennaisia toiminnon toiminnalle. Kriittisen ohjelmistokomponentin määritelmä voi vaihdella suuresti toimialasta tai kriittisen infrastruktuurin sektorista riippuen, ja se voi perustua yleisesti käytettyihin kehyksiin tai kokoelmaan menetelmiä, protokollia tai referenssidataa,. Esimerkiksi NIST tarjoaa Executive Order 14028 -määräyksen mukaisen kriittisen ohjelmiston määritelmän, joka joidenkin organisaatioiden tulee noudattaa.
Tämä toiminta liittyy kyberturvallisuusarkkitehtuuriin liittyviin toimiin, jotka liittyvät toimittajien valitsemiseen turvallisten ohjelmistokehityskäytäntöjen perusteella (ARCHITECTURE-4b ja ARCHITECTURE-4e).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THIRD-PARTIES-2c, THIRD-PARTIES-2f, THIRD-PARTIES-2g, THIRD-PARTIES-2h.</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</si>
  <si>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Näihin kriteereihin tulisi sisältää odotettu tuotteen käyttöikä ja tuotteen tuen saatavuus.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</si>
  <si>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Näihin kriteereihin olisi sisällyttävä suojautumiskeinot väärennettyjen tai vaarantuneiden ohjelmistojen, laitteistojen ja palvelujen varalta. Esimerkiksi:
- Ilmoittaako toimittaja kaikki hankittavassa tuotteessa olevat, tunnetut menetelmät, joilla tietokoneen todennus voidaan ohittaa (takaovet, backdoors)? Toimittaako kirjallisen dokumentaation siitä, että kaikki toimittajan luomat takaovet on poistettu pysyvästi järjestelmästä?
- Antaako toimittaja yhteenvetodokumentaation hankitun tuotteen turvallisuusominaisuuksista ja turvallisuuteen keskittyvät ohjeet tuotteen ylläpitoon, tukeen ja oletusasetusten uudelleenmääritykseen?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</si>
  <si>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Kolmansien osapuolten toimittamien hyödykkeiden suunnittelu, valmistus ja kokoonpano koostuu usein monista osista ja osakomponenteista, jotka on hankittu muilta toimittajilta. Organisaatiot, jotka hankkivat näitä omaisuuseriä kolmansilta osapuolilta, saattavat tietämättään periä kyberriskejä, joita ei ole tunnistettu tai lievennetty. 
Materiaaliluettelossa määritetään ja eritellään hankittujen hyödykkeiden osien ja osakomponenttien lähde, sisältäen tiedon niiden alkuperästä ja kaikki lisätiedot, jotka voivat auttaa organisaatiota määrittämään periytyvän riskin. Esimerkkejä tällaisista osista ja osakomponenteista tallennettavista tiedoista voivat olla esimerkiksi avoimen lähdekoodin kirjastoista peräisin olevien ohjelmistorutiinien sisällyttäminen ohjelmistoon tai turvakameran osien hankkiminen tunnetusti vihamielisestä valtiosta.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</si>
  <si>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Kolmannet osapuolet olisi valittava järjestelmällisellä ja perusteellisella prosessilla käyttäen asianmukaisia vaatimuksia ja valintaperusteita. Valintaprosessi ja -kriteerit olisi suunniteltava siten, että varmistetaan, että valittu taho pystyy täyttämään organisaation asettamat vaatimukset täysimääräisesti.
Korkeamman prioriteetin omaisuuserien osalta näihin kriteereihin olisi sisällyttävä niihin liittyvien kolmannen osapuolen hosting-ympäristöjen ja lähdekoodin arviointi.
Hosting-ympäristöt ja lähdetiedot voivat olla merkittäviä riskien lähteitä. Hosting-ympäristöt koostuvat monista tuotteiden ja palvelujen kerroksista, jotka eivät aina ole hosting-palvelujen tarjoajien suorassa valvonnassa ja jotka voivat tuoda organisaatiolle tunnistamattomia riskejä. Niihin voi kuulua esimerkiksi ohjelmistopaketteja, avoimen lähdekoodin koodikirjastoja, konfiguraatioita ja muita asetuksia, joita on käytetty pilviympäristössä käyttöönotettavassa virtuaalikoneessa. Materiaaliluettelon tapaan hosting-ympäristöjen olisi toimitettava dokumentaatio näiden tuotteiden ja palvelujen käytöstä palvelun tuottamiseen, jotta hankitun riskin likimääräinen arviointi olisi mahdollista. Lisäksi tämä dokumentointiperiaate voi edellyttää tietoa siitä, miten hosting-organisaatiot tallentavat, käsittelevät ja siirtävät organisaation tietoja. Tietojen säilytyspaikkojen, tietojen käsittelypaikkojen, tietojen siirtotapojen ja käytettyjen hallintatoimien arviointi on tehtävä, jotta voidaan tunnistaa organisaation tietojen luottamuksellisuuteen, eheyteen ja saatavuuteen kohdistuvat mahdolliset riskit.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THIRD-PARTIES-2b, THIRD-PARTIES-2i, THIRD-PARTIES-2j, THIRD-PARTIES-2k, THIRD-PARTIES-2l, THIRD-PARTIES-2m.</t>
  </si>
  <si>
    <t>Kun kolmas osapuoli vastaa omaisuuden tuottamisesta tai toimittamisesta organisaatiolle, valvontaprosessiin olisi kuuluttava omaisuuden tarkastus/testaus sen varmistamiseksi, että se täyttää kaikki ilmoitetut vaatimukset, mukaan lukien kyberturvallisuusvaatimukset.
Jos esimerkiksi on olemassa vaatimus poistaa kaikki ohjelmistokomponentit, joita ei tarvita hankitun tuotteen toiminnassa ja/tai ylläpidossa (pelit, lähdekoodi, käyttämättömät ajurit), tuotteen vastaanottamisen yhteydessä voitaisiin testata, sisältyykö siihen näitä komponentteja.
Aiheeseen liittyvät käytännöt
- Edistyminen: Tämä käytäntö on osa käytäntöjen etenemistä. Käytäntöjen eteneminen on toisiinsa liittyvien käytäntöjen ryhmä, joka edustaa yhä täydellisempiä tai edistyneempiä toimintojen toteutuksia. Tähän kehityspolkuun kuuluvat seuraavat käytännöt: KOLMANNEN OSAPUOLET-2b, KOLMANNEN OSAPUOLET-2i, KOLMANNEN OSAPUOLET-2j, KOLMANNEN OSAPUOLET-2k, KOLMANNEN OSAPUOLET-2l, KOLMANNEN OSAPUOLET-2m.</t>
  </si>
  <si>
    <t>THIRD-PARTIES -osion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</si>
  <si>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THIRD-PARTIES -osioon kuuluvia toimintoja, joita ei tällä hetkellä suoriteta ja jotka organisaatio suorittaisi, jos sillä olisi lisää työntekijöitä, rahoitusta tai välineitä. Lisähuomiota voidaan kiinnittää myös siihen, onko organisaatio toteuttanut kaikki käytännöt, jotka se on ottanut tavoitteekseen, ja tarvitaanko lisäresursseja mahdollisten puutteiden korjaamiseksi.
Henkilöstön, rahoituksen ja välineiden muodossa on riittävästi resursseja sen varmistamiseksi, että THIRD-PARTIES -osion käytännöt voidaan toteuttaa tarkoitetulla tavalla. Tämän käytännön toteutumista voidaan arvioida määrittämällä, onko toivottuja käytäntöjä jäänyt toteuttamatta resurssipulan vuoksi.
Nämä ovat esimerkkejä ihmisistä, jotka osallistuvat THIRD-PARTIES-osion toimintaan:
- henkilöstö, joka vastaa olemassa olevien toimittajien ja muiden kolmansien osapuolten tunnistamisesta ja priorisoinnista.
- henkilöstö, joka vastaa tarjousten arvioinnista ja kolmansien osapuolten valinnasta.
- henkilöstö, joka vastaa virallisten sopimusten tekemisestä kolmansien osapuolten kanssa
- henkilöstö, joka vastaa kolmansien osapuolten toiminnan valvonnasta sen varmistamiseksi, että ne täyttävät kyberturvallisuusvaatimukset. 
Nämä ovat esimerkkejä työkaluista, joita voidaan käyttää THIRD-PARTIES -osion toiminnassa:
- menetelmät, tekniikat ja välineet kolmansien osapuolten luettelon määrittämiseksi ja priorisoimiseksi sekä sen pitämiseksi ajan tasalla.
- menetelmät, tekniikat ja välineet kolmansien osapuolten aiheuttamien riskien tunnistamiseksi ja hallitsemiseksi.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</si>
  <si>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THIRD-PARTIES-osion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THIRD-PARTIES-osion toimintoja koskevat toimintaperiaatteet tai muut organisaation ohjeet voivat sisältää seuraavaa:
- vastuu, valtuudet ja omistajuus prosessitoimintojen suorittamisesta. 
- menettelyt, standardit ja ohjeet, jotka koskevat toimittajien ja muiden kolmansien osapuolten tunnistamista ja priorisointia, kolmansista osapuolista johtuvien operatiivisten riskien hallintaa ja kolmansien osapuolten suorituskyvyn seurantaa.
- menettelyt, standardit ja ohjeet kyberturvallisuusvaatimusten sisällyttämiseksi toimittajasopimuksiin.
- vaatimukset siitä, kuinka usein toimittajia ja muita kolmansia osapuolia tarkastellaan sen suhteen, miten hyvin ne pystyvät täyttämään kyberturvallisuusvaatimukset.
- menetelmät, joilla mitataan toimintalinjojen noudattamista, myönnettyjä poikkeuksia ja toimintalinjojen rikkomuksia.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</si>
  <si>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että THIRD-PARTIES-osion toimien odotetut tulokset saavutetaan, ja että heille annetaan asianmukaiset valtuudet toimia ja suorittaa heille annetut tehtävät.
Nämä ovat esimerkkejä siitä, miten vastuu ja valtuudet voidaan virallistaa THIRD-PARTIES-osion toiminnoissa:
- roolien ja vastuualueiden määrittely toimintaperiaatteissa (ks. THIRD-PARTIES-3c). 
- tehtäväkuvausten laatiminen ja niihin liittyvien suoritusjohtamistoimien toteuttaminen.
- prosessitehtävien ja niihin liittyvän vastuun sisällyttäminen toimenkuvauksiin.
- kehitetään ja pannaan täytäntöön sopimusvälineet (mukaan lukien palvelutasosopimukset) toimittajien ja muiden kolmansien osapuolten kanssa vastuun ja valtuuksien määrittämiseksi THIRD-PARTIES-osion alaan kuuluvien tehtävien suorittamisesta ulkoistetuissa toiminnoissa.
- sisällyttämällä THIRD-PARTIES-osion alaan kuuluvat tehtävät kolmansien osapuolten suorituskyvyn mittaamiseen sopimusten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</si>
  <si>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THIRD-PARTIES-osion toimintojen suorittamiseen, sekä tunnistettava nykyisen henkilöstön taito- ja tietopuutteet. Organisaatio voi korjata puutteet joko palkkaamalla pätevää henkilöstöä tai kouluttamalla olemassa olevaa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THIRD-PARTIES-osion toimntoihin tarvitaan taitoja ja tietoja, jotka koskevat
- toimittajien ja muiden kolmansien osapuolten tunnistaminen ja priorisointi
- välineet, tekniikat ja menetelmät, joita käytetään kolmansista osapuolista johtuvien operatiivisten riskien tunnistamiseen, analysointiin, lieventämiseen ja seurantaan.
- suhteiden hallinta kolmansien osapuolten kanssa
- kolmansien osapuolten suorituskyvyn seuranta
Lisäksi on pohdittava, miten tällä alalla toimivan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</si>
  <si>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THIRD-PARTIES -osion toimintojen suorituskykyä varmistaakseen, että ne suoritetaan THIRD-PARTIES -osion suunnitelmissa, toimintaperiaatteissa ja menettelyissä kuvatulla tavalla. Olisi kehitettävä ja kerättävä asianmukaisia mittareita, jotta voidaan havaita poikkeamat suorituskyvyssä ja mitata sitä, missä määrin THIRD-PARTIES -osion toiminnot saavuttavat aiotun tarkoituksensa.</t>
  </si>
  <si>
    <t>Tietoa mahdollisista haavoittuvuuksista on saatavilla monista erilaisista sisäisistä ja ulkoisista lähteistä, kuten CISA:sta, asianmukaisista ISAC:eista, kyberturvallisuuskeskuksesta, toimittajilta, eri sivustoista/palveluista, tiedotustilaisuuksista ja sisäisistä arvioinneista. Sisäisistä lähteistä saadaan yleensä tietoa organisaation haavoittuvuuksista, jotka ovat ainutlaatuisia ja koskevat kaikkia omaisuuserätyyppejä. Nämä lähteet voivat antaa tietoa haavoittuvuuksista, joita organisaatio on havainnut tai joita on käytetty hyväksi ja jotka ovat aiheuttaneet organisaatiolle häiriöitä. Ulkoiset tai julkiset lähteet tarjoavat yleensä tietoa, joka keskittyy yleisesti käytettyihin teknologioihin, joita monet organisaatiot käyttävät. 
Haavoittuvuuksia perinteisessä merkityksessä ovat ohjelmistovirheet, laiminlyöntivirheet, huono koodi, huono konfigurointi tai käsittelyvirheet. Muut riskeille altistumiset voivat kuitenkin luoda haavoittuvuuksia, jotka olisi tunnistettava, käsiteltävä ja joihin olisi reagoitava samalla tavalla kuin haavoittuvuudet, joista esimerkiksi ohjelmistotoimittajat raportoivat tai jotka sisältyvät haavoittuvuusluetteloihin. Tällaisia haavoittuvuuksia voivat olla esimerkiksi prosessien heikko suorituskyky, sisäpiirin uhat ja sisäisen tarkastuksen havainnot. Tämäntyyppiset haavoittuvuudet olisi otettava huomioon, kun tunnistetaan haavoittuvuustietolähteitä. 
Tunnistettujen haavoittuvuustietolähteiden olisi vastattava organisaation haavoittuvuuksien tunnistamis- ja analysointitarpeita.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</si>
  <si>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Organisaatiolla tulisi olla prosessi, jolla kerätään, luetteloidaan ja suodatetaan haavoittuvuustietoja tunnistetuista lähteistä, jotta toiminnon kannalta olennaiset tiedot voidaan tunnistaa.
Aiheeseen liittyvät käytännöt:
- Syöte: THREAT-1a:n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</si>
  <si>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Organisaatio voi käyttää monenlaisia arviointitekniikoita haavoittuvuuksien löytämiseksi, kuten sisäisiä haavoittuvuustarkastuksia ja -arviointeja, ulkoisten tahojen arviointeja, tunkeutumistestejä, ohjelmistopohjaisia skannauksia sekä sisäisten ja ulkoisten tarkastusten tulosten tarkastelua. Haavoittuvuuksia voidaan löytää myös arvoimalla ja keräämällä tietoja organisaation tunnistamista, yleisistä haavoittuvuustietolähteistä.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</si>
  <si>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Organisaatio reagoi uskottavien tietolähteiden (esim. valtion virastot, ohjelmistotoimittaja) havaitsemiin haavoittuvuuksiin ja ryhtyy toimiin haavoittuvuuksien lieventämiseksi, jos ne voivat vaikuttaa palvelujen tarjoamiseen. Haavoittuvuusilmoituksiin voi sisältyä kriittisyysluokituksia (kuten korkea, keskisuuri, matala). Näitä olisi tarkasteltava koko organisaation toimintaympäristön kannalta. Jopa matalan luokituksen saaneet haavoittuvuudet voivat olla merkityksellisiä ja niillä voi olla merkittävä potentiaalinen vaikutus IT- tai OT-ympäristössä. Vastatoimiin voi kuulua esimerkiksi lieventävien hallintatoimien toteuttaminen, kyberturvallisuuskorjausten asennus tai ohjelmaversioiden ja käyttöjärjestelmäversioiden seuranta. Kehittyneillä kyberturvallisuustekniikoilla, kuten uhkien metsästyksellä ja aktiivisella puolustuksella, voidaan saada IT- ja OT-ympäristöstä syvällisempää tietoa, joka tukee haavoittuvuuden merkityksellisyyden määrittämistä organisaation kannalta. On tärkeää huomata, että uusien kompensoivien hallintatoimien toteuttaminen voi edellyttää lisäresurssien, kuten henkilöstön, rahoituksen ja työkalujen, lisäämistä kyberturvallisuusohjelman budjettiin.
Aiheeseen liittyvät käytännöt:
- Syöte: THREAT-1c:n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THREAT-1d, THREAT-1g, THREAT-1l.</t>
  </si>
  <si>
    <t>Haavoittuvuustietolähteitä arvioidaan, jotta ymmärretään, missä määrin ne tarjoavat tietoa, joka koskee organisaatiolle tärkeistä omaisuuseriä. Eniten hyötyä ja lisäarvoa tuottavat lähteet olisi asetettava seurannassa ja tarkastelussa etusijalle. Organisaation olisi määriteltävä uusia haavoittuvuustietolähteitä, jos se toteaa, että nykyiset lähteet eivät tarjoa riittävästi tietoa jostain toiminnalle tärkeästä omaisuudesta.
Aiheeseen liittyvät käytännöt:
- Syöte: ASSET-1c:n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</si>
  <si>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 käyttää vakiintuneita, dokumentoituja ja jäsenneltyjä haavoittuvuuden arviointimenetelmiä tunnettujen haavoittuvuuksien (eli ulkopuolisten tahojen havaitsemien ja tietolähteissä julkaistujen haavoittuvuuksien) sekä muiden potentiaalisten heikkouksien tunnistamiseksi, joita uhkatoimija voisi hyödyntää. Nämä arvioinnit voi suorittaa sisäinen henkilöstö tai ulkopuolinen taho. On otettava huomioon mahdollisen sisäisen tai ulkoisen uhkatoimijan näkökulma. Tämä voi auttaa tunnistamaan mahdollisia uhkavektoreita, jotka muuten jäisivät huomaamatta. Organisaation on päätettävä, millä aikaväleillä se suorittaa arvioinnit uudelleen varmistaakseen, että sillä on käytettävissään mahdollisimman ajantasaiset ja tarkat haavoittuvuustiedot.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</si>
  <si>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H+J302+K302+K302:K304+J302+K302+K302:K305+J302+K302+K302:K306+J302+K302+K302:K307</t>
  </si>
  <si>
    <t>Ehdotetut ohjemistokorjaukset / päivitykset, erityisesti ne, jotka vaikuttavat kriittisiin resursseihin, olisi testattava niiden toiminnallisten vaikutusten osalta ennen asennusta. Korjausten testaaminen voi auttaa tunnistamaan odottamattomat vaikutukset omaisuuserään tai muihin integroituihin omaisuuseriin. Organisaatiot voivat päättää testata korjauksia/päivityksiä testiympäristössä, jos se on mahdollista, tai rajoitetussa määrässä muita kuin kriittisiä tuotantojärjestelmiä ennen koko yrityksen laajuista käyttöönottoa.</t>
  </si>
  <si>
    <t>Kun haavoittuvuustietolähteiden ja -arviointien avulla havaitaan sidosryhmille tärkeitä kyberturvallisuuden haavoittuvuuksia, olisi tiedot haavoittuvuuksista jaettava myös sidosryhmille.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</si>
  <si>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Haavoittuvuustietolähteitä olisi arvioitava, jotta saadaan määriteltyä, missä määrin ne tarjoavat tietoa kaikista toimintoon kuuluvista IT- ja OT-omasuuseristä. Korkeamman prioriteetin omaisuuseriä koskevat haavoittuvuuslähteet ja tärkeämmiksi arvioidut lähteet, voidaan asettaa tehostettuun seurantaan ja tarkasteluun.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THREAT-1a, THREAT-1e, THREAT-1j.</t>
  </si>
  <si>
    <t>Organisaation sisäisten haavoittuvuusarviointien lisäksi organisaation tulisi antaa ulkopuolisten tahojen tehdä arviointeja säännöllisesti, jotta se saisi objektiivisen näkökulman. Arvioijien tulisi olla toiminnon toiminnan ulkopuolisia, mutta ei välttämättä organisaation ulkopuolisia.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THREAT-1c, THREAT-1f, THREAT-1k.</t>
  </si>
  <si>
    <t>Kun haavoittuvuuteen on reagoitu (esimerkiksi otettu käyttöön ohjelmistokorjauksia), seurannalla varmistetaan, että reagointi on ollut tehokasta. Tehokkuuden varmistamisen menetelmät vaihtelevat sen mukaan, millaisia resursseja kyberturvallisuusohjelmalla on käytettävissään ja miten haavoittuvuuteen on reagoitu. Jos esimerkiksi käyttöjärjestelmätoimittaja on julkistanut haavoittuvuuden, organisaatio voi päättää korjata haavoittuvuuden ja asentaa ohjelmistokorjauksen. Tämän jälkeen voidaan  haavoittuvuusskannauksella tarkistaa, että haavoittuvuus on korjattu halutuissa järjestelmissä. Myös kehittyneitä kyberturvallisuustekniikoita, kuten uhkien metsästystä ja aktiivista puolustusta, voidaan käyttää varmistusmenetelminä.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THREAT-1d, THREAT-1g, THREAT-1l.</t>
  </si>
  <si>
    <t>Jos organisaation ulkopuolinen henkilö havaitsee haavoittuvuuden organisaation IT- tai OT-laitteissa, organisaation olisi hyvä saada siitä tieto. Sellaisen ilmoitusprosessin kehittäminen, joka integroituu nykyisiin haavoittuvuuksien hallintatoimiin, auttaisi kyberturvallisuusohjelmaa paremmin haavoittuvuuksien tunnistamisessa. Tämän mekanismin avulla organisaation voisi vastaanottaa ilmoitukset ja ryhtyä tarvittaviin toimiin (esim. analyysi ja testaus ilmoitetun haavoittuvuuden olemassaolon varmistamiseksi). Toteutetun ilmoitusmekanismin olisi täydennettävä nykyisiä haavoittuvuuksien hallintatoimia, ja organisaatioiden olisi harkittava, tarvitaanko lisäresursseja. Jos esimerkiksi verkkosivuston virhe mahdollistaa hyökkääjän pääsyn luvattomiin tietoihin, haavoittuvuuden havainnut henkilö lähettää  haavoittuvuuden yksityiskohdat tiettyyn sähköpostiosoitteeseen. Kyvykkyys vastaanottaa ilmoituksia voidaan toteuttaa monin eri tavoin, kuten verkkolomakkeen, oman sähköpostiosoitteen tai kolmannen osapuolen palvelun avulla.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THREAT-1b, THREAT-1i, THREAT-1m.</t>
  </si>
  <si>
    <t>Organisaation tulisi säännöllisesti kartoittaa tietolähteitä (kuten kyberturvallisuuskeskus, CISA, asianmukaiset ISAC:t, toimittajat, palvelut) ja määrittää niiden merkityksen ja arvon uhkatietojen tarjoajana. Aluksi saattaa olla tarpeen tehdä jonkin verran analyysiä, jolla määritetään, mitkä tiedot ovat merkityksellisimpiä organisaation uhkienhallintatoimien toteutukselle. Lisäksi samankaltaisiin toimialoihin vaikuttavat uhat voivat olla merkityksellisiä toiminnon kannalta, ja ne olisi otettava huomioon vastaavasti.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THREAT-2a, THREAT-2f.</t>
  </si>
  <si>
    <t>Uhkien tunnistaminen ja niihin reagoiminen aloitetaan keräämällä käyttökelpoisia uhkatietoja luotettavista lähteistä ja määrittämällä, ovatko uhkatiedot merkityksellisiä organisaation ja organisaation toimintojen kannalta. Uhkatietojen kerääminen ja tarkastelu voi tapahtua sisäisen henkilöstön toimesta, toimittajan tarjoamana palveluna tai molempien yhdistelmänä. Uhkatietojen lähteiden olisi katettava erilaiset IT-, OT-laitteet ja tietovarannot, jotka ovat tärkeitä toiminnon toteuttamisen kannalta.
Aiheeseen liittyvät käytännöt:
- Syöte: THREAT-2a:n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</si>
  <si>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Uhkatavoitteet ovat uhkatoimijoiden toiminnan tuloksia, joilla on kielteisiä vaikutuksia organisaatioon. Esimerkiksi organisaatio, joka ei käsittele luottamuksellisia tietoja, ei ehkä ole huolissaan tietovarkaudesta, mutta voi olla hyvin huolissaan tapahtumasta, joka aiheuttaa käyttökatkoksen. Uhkatoimijat voivat käyttää useita taktiikoita tai tekniikoita, kuten MITRE ATTACK -viitekehyksessä määriteltyjä (yritys- tai teollisuuden hallintajärjestelmiä (ICS) varten), saavuttaakseen tavoitteensa. Esimerkkejä uhkatavoitteista voivat olla tietojen manipulointi, immateriaalioikeuksien varkaus, omaisuuden vahingoittaminen, hallinnan estäminen, turvallisuuden (safety) menettäminen tai käyttökatkos.
Aiheeseen liittyvät käytännöt:
- Syöte: THREAT-2b:n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</si>
  <si>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Organisaatio reagoi kerättyjen ja analysoitujen uhkatietojen avulla tunnistettuihin uhkiin, kun todetaan, että uhat voivat vaikuttaa haitallisesti toimintaan. Merkityksellisiä uhkia ovat uhat/uhkatoimijat, joilla on keinot, motiivi ja mahdollisuus vaikuttaa palvelujen tuottamiseen. Uhkiin reagoiminen voi tarkoittaa esimerkiksi lieventävien hallintatoimien toteuttamista tai uhkatilanteen seuraamista.
Aiheeseen liittyvät käytännöt:
- Syöte: THREAT-2c:n toteuttaminen tarjoaa syötteen, joista voi olla hyötyä tämän käytännön toteutumisen arvionnissa ja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</si>
  <si>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Uhkaprofiili voidaan rakentaa luotettavista lähteistä peräisin olevista uhkia koskevista tiedoista, jotka ovat sekä sisäisiä (kuten uhka-arviointien tulokset) että ulkoisia. Uhkaprofiilia voidaan käyttää ohjaamaan uhkien tunnistamista ja kuvaamista, ja sitä voidaan käyttää syötteenä riskienhallinta-osiossa kuvatussa riskianalyysiprosessissa ja tilannetietoisuustoimissa, jotka on kuvattu tilannetietoisuus-osiossa.
Uhkaprofiili voi myös auttaa ohjaamaan sellaisten toimintoon kuuluvien omaisuuserien tunnistamista, joita uhkatoimija voisi käyttää hyväksi uhkatavoitteensa saavuttamiseksi, kuten omaisuudenhallinnan, muutosten ja konfiguraatioiden hallinassa on kuvattu. Uhkaprofiilin määrittely voi tapahtua ennen itsearvioinnin suorittamista tai itsearvioinnin suorittamisen jälkeen osana puutteiden analysointia ja korjaamista.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</si>
  <si>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Uhkatietolähteitä arvioidaan sen määrittämiseksi, missä määrin ne tuottavat uhkaprofiilissa tarvittavia tietoja. Arvokkaammat tietolähteet asetetaan etusijalle, ja niiden seurantaa ja tarkastelua lisätään. Lähteet, jotka eivät edistä uhkaprofiilin osatekijöiden ymmärrystä, joko poistetaan tai niihin kiinnitetään vähemmän huomiota.
Aiheeseen liittyvät käytännöt:
- Syöte: THREAT-2e:n toteuttaminen tarjoaa panoksen, josta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THREAT-2a, THREAT-2f.</t>
  </si>
  <si>
    <t>Uhat on arvioitava sen määrittämiseksi, mitkä niistä ansaitsevat eniten ja oikea-aikaista huomiota perustuen uhan todennäköisyyteen, kykyyn, kohteeseen ja potentiaalin vaikuttaa haitallisesti toimintoon uhkaprofiilissa kuvatulla tavalla.
Uhat olisi käsiteltävä tärkeysjärjestyksessä tehokkaan reagoinnin varmistamiseksi. Toteutettavia toimia voivat olla uhan analysointi mahdollisen vaikutuksen ymmärtämiseksi tarkemmin, hallintatoimien toteuttaminen uhkaan liittyvän riskin vähentämiseksi tai valvontatoimien mukauttaminen uhkalle tyypillisten indikaattorien havaitsemiseksi.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</si>
  <si>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Määrittele, minkä tyyppisiä uhkatietoja olet valmis ja oikeutettu jakamaan tai olet velvollinen raportoimaan, ja luo suhteet ja viestintäprosessit näiden tietojen jakamiseksi muiden kanssa. Tietojen jakamistoimien olisi oltava oikeudellisten ja sääntelyvaatimusten mukaisia. 
Jotta uhkatietojen jakaminen olisi tehokasta ja mielekästä, olisi tehtävä analyysi sen varmistamiseksi, että kaikki asiaankuuluvat sidosryhmät on tunnistettu ja että ne otetaan asianmukaisesti mukaan uhkienhallintatoimiin. Sidosryhmien kartoitus voi auttaa tässä.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</si>
  <si>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Organisaation olisi määriteltävä suunnitelma ja aikataulu toimintoa varten laaditun uhkaprofiilin tarkistamiselle ja päivittämiseksi sen varmistamiseksi, että tällä hetkellä määriteltyjen uhkien todennäköiset aikomukset, kyvykkyydet ja kohteet ovat edelleen ajantasalla ja uusien uhkien lisäämiseksi. Koska uusia uhkia ilmaantuu päivittäin, organisaatioiden olisi harkittava resurssien osoittamista uhkatietojen jatkuvaan tarkistamiseen ja uhkakuvauksen päivittämiseen, jos se on mahdollista.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THREAT-2c, THREAT-2e, THREAT-2i.</t>
  </si>
  <si>
    <t>Ennalta määritellyt toimintatilat ovat erillisiä toimintatiloja (jotka tyypillisesti sisältävät tietyt IT- ja OT-konfiguraatiot sekä vaihtoehtoiset tai muutetut menettelyt), jotka on suunniteltu ja toteutettu toimintoa varten ja jotka voidaan käynnistää manuaalisella tai automatisoidulla prosessilla tapahtuman, muuttuvan riskiympäristön tai muun aisti- ja tietoisuustiedon perusteella turvallisuuden, häiriönsietokyvyn, toimintavarmuuden ja/tai kyberturvallisuuden parantamiseksi.
Esimerkiksi ISAC julkaisee tiedotteen, jossa se ilmoittaa jäsenilleen onnistuneesta kampanjasta, joka kohdistuu vertaisorganisaatioihin ja jossa hyödynnetään aiemmin tuntematonta haavoittuvuutta teknologiassa, joka on kriittinen organisaation toiminnon toteuttamisen kannalta. Organisaatio pitää uhkaa merkityksellisenä tämän tiedon, olemassa olevien hallintatoimien ja riskiaseman perusteella. Organisaatio käynnistää päätöksentekoprosessin, jonka tuloksena se julistaa korkean turvallisuustason toimintatilan, jossa tehokkuus ja helppokäyttöisyys vaihdetaan lisääntyneeseen turvallisuuteen estämällä etäkäyttö ja vaatimalla korkeampaa todennus- ja valtuutustasoa tietyille komennoille. Sisäisten järjestelmien ja uhkaympäristön jatkuvaa seurantaa käytetään määrittämään, milloin palataan normaaliin toimintatilaan.
Aiheeseen liittyvät käytännöt:
- Riippuvuus: Tämän käytännön toteuttaminen riippuu SITUATION-3g:n toteutuksesta etukäteen.Eteneminen: Tämä käytäntö on osa kehityspolkua. Samaan toimintaan liittyvät käytännöt muodostavat kehityspolun, johon kuuluu käytäntöjä alkaen perustasolta kohti täydellisempiä tai kehittyneempiä toteutuksia. Tämän kehityspolun käytäntöjä ovat: THREAT-2d, THREAT-2g, THREAT-2j.</t>
  </si>
  <si>
    <t>Erilaisista kyberturvallisuustuotteista koostuvan järjestelmän integroiminen reagoivaksi ja kestäväksi havaitsemis-, analysointi-, reagointi- ja tiedonjakoalustaksi edellyttää kyberturvallisuuden automaatiostandardien hyödyntämistä. Näiden järjestelmien tarkoituksena on keventää analyytikoiden taakkaa keräämällä ja rikastamalla tietoja ja joissakin tapauksissa ryhtymällä automaattisesti toimiin haittaindikaattoreiden perusteella. On varmistettava, että laajemman kyberturvallisuusjärjestelmän osilla on yhteinen taksonomia (esim. Structured Threat Information Expression (STIX), Trusted Automated Exchange of Indicator Information (TAXII)) ja että ne on suunniteltu hyväksymään, käsittelemään ja jakamaan turvallisesti eri lähteistä ja toimittajilta peräisin olevia tietoja. 
Aiheeseen liittyvät käytännöt:
- Tietojen jakaminen: Tämä käytäntö on osa rajat ylittävien käytäntöjen ryhmää, joka mahdollistaa tiedon jakamisen organisaation sidosryhmien kanssa. Näitä ovat: THREAT-1i, THREAT-2h, THREAT-2k, RISK-1c1d, SITUATION-3a, SITUATION-3c, SITUATION-3d, SITUATION-3e, RESPONSE-2g, RESPONSE-3c, RESPONSE-3f.
Eteneminen: Tämä käytäntö on osa kehityspolkua. Samaan toimintaan liittyvät käytännöt muodostavat kehityspolun, johon kuuluu käytäntöjä alkaen perustasolta kohti täydellisempiä tai kehittyneempiä toteutuksia. Tämän kehityspolun käytäntöjä ovat: THREAT-2b, THREAT-2h, THREAT-2k.</t>
  </si>
  <si>
    <t>THREAT-osion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</si>
  <si>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määriteltäessä voi olla hyödyllistä pohtia, onko olemassa sellaisia THREAT-osion toimintoja, joita ei tällä hetkellä suoriteta ja joita organisaatio suorittaisi, jos sillä olisi lisää henkilöstöä, rahoitusta tai työkaluja. Lisäksi voidaan pohtia, onko organisaatio toteuttanut kaikki käytännöt, jotka se on asettanut tavoitteeksi, ja tarvitaanko lisäresursseja mahdollisten puutteiden korjaamiseksi.
Henkilöstön, rahoituksen ja välineiden muodossa on riittävästi resursseja sen varmistamiseksi, että THREAT-osion käytännöt voidaan toteuttaa tarkoitetulla tavalla. Tämän käytännön toimivuutta voidaan arvioida määrittämällä, onko toivottuja käytäntöjä jäänyt toteuttamatta resurssipulan vuoksi. 
Nämä ovat esimerkkejä ihmisistä, jotka osallistuvat THREAT-osion toimintoihin:
- uhkatietojen keräämisestä ja analysoinnista vastaava henkilöstö
- uhkaprofiilien kehittämisestä vastaava henkilöstö
- haavoittuvuusarvioinneista vastaava henkilöstö
Nämä ovat esimerkkejä työkaluista, joita voidaan käyttää THREAT-osion toiminnoissa:
- tekniikat ja välineet uhkaprofiilien luomiseksi
- välineet haavoittuvuusarviointien tekemiseen
- haavoittuvuustietokannat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</si>
  <si>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THREAT-osion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THREAT-osion toimintoja koskevat toimintaperiaatteet tai muut organisaation ohjeet voivat sisältää seuraavia seikkoja
- vastuu, valtuudet ja omistajuus THREAT-osion toimintojen suorittamisesta. 
- menettelyt, standardit ja ohjeet uhkatietojen keräämistä ja analysointia sekä uhkaprofiilien luomista varten.
- luettelot henkilöistä ja organisaatioista, joille kyberturvallisuuden uhkatietoja toimitetaan. 
- ohjeet siitä, mitä kyberturvallisuuden uhkatietoja näille henkilöille ja organisaatioille voidaan tai on toimitettava.
- uhkakuvausten päivitystiheyttä koskevat vaatimukset
- ohjeet haavoittuvuuksiin puuttumista varten
- haavoittuvuusarviointien suorittamistiheyttä koskevat vaatimukset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</si>
  <si>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THREAT-osion toimien odotetut tulokset saavutetaan, ja että heille annetaan asianmukaiset valtuudet toimia ja suorittaa heille osoitetut tehtävät.
Nämä ovat esimerkkejä siitä, miten THREAT-osion toimintoihin liittyvä vastuu ja valtuudet voidaan virallistaa:
- roolien ja vastuualueiden määrittely toimintaperiaatteissa (ks. THREAT-3c). 
- määrittelemällä roolit ja vastuualueet, jotka täytetään kolmannen osapuolen henkilöstön, kuten pilvipalveluntarjoajien, toimesta.
- tehtäväkuvausten kehittäminen ja niihin liittyvien suorituksenhallintatoimien toteuttaminen.
- prosessitehtävien ja vastuun sisällyttäminen tehtäväkuvauksiin.
- kehitetään ja pannaan täytäntöön sopimusvälineet (mukaan lukien palvelutasosopimukset) ulkoisten tahojen kanssa vastuun ja valtuuksien määrittämiseksi THREAT-osioon liittyvien tehtävien suorittamisesta ulkoistetuissa toiminnoissa.
- THREAT-osion tehtävien sisällyttäminen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</si>
  <si>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THREAT-osion toimintojen toteuttamiseen,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suojaaminen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THREAT-osion toimintoihin tarvitaan taitoja ja tietoja, jotka liittyvät seuraaviin seikkoihin
- uhkatietojen keräämiseen ja analysointiin käytettävät välineet, tekniikat ja menetelmät. 
- uhkaprofiilien kehittäminen
- haavoittuvuusarviointien tekeminen
- operatiivisten vaikutusten arviointi ennen korjausten käyttöönottoa.
- haavoittuvuustietojen tulkinta ja esittäminen tavalla, joka on mielekäs ja tarkoituksenmukainen toiminnon sidosryhmille.
Lisäksi on pohdittava, miten tämän alan henkilöstön kehittämää tietämystä olisi hallinnoitava ja jaettava. Tähän sisältyy sen määrittäminen, mitä prosesseja ja välineitä tiedon jakamiseen olisi käytettävä, ja sen määrittäminen, kuka vastaa sisäisen tiedon parhaasta mahdollisesta hyödyntämisestä.</t>
  </si>
  <si>
    <t>Organisaation tulisi mitata THREAT-osion toimintojen suorituskykyä varmistaakseen, että ne toteutetaan THREAT-osion toimintoja koskevissa suunnitelmissa, toimintaperiaatteissa ja menettelyissä kuvatulla tavalla. Olisi kehitettävä ja kerättävä asianmukaisia mittareita, jotta voidaan havaita poikkeamat suorituskyvyssä ja mitata sitä, missä määrin THREAT-osion toiminnot saavuttavat aiotun tarkoituksensa.</t>
  </si>
  <si>
    <t>Koordinoidaan henkilöstöhallinnon, että soveltuvat tarkastukset suoritetaan henkilöstölle, esimerkiksi turvallisuusselvitys, huumetestit, todistukset ja aiemmat työsuhteet sekä mahdolliset muut tarkastukset. Tietyissä tapauksissa voit ehkä hyväksyä vastavuoroisen taustatarkastuksen aiemmalta työnantajalta. Arvioi myös kaikkia sellaisia tietoja, joita hakijan antama suosittelija on antanut ja jotka herättävät huolta hakijan luotettavuudesta. Tavoitteena on löytää kaikki todisteet tai merkit siitä, että hakijasta voisi tulla sisäpiirin uhka (esim. taloudellinen epävakaus, rikoshistoria, epäilyttävä tai häiritsevä käyttäytyminen aiemmissa työpaikoissa, valheet). 
Henkilöstöhallinnon henkilöstö voi suorittaa tarkastuksen sisäisesti tai antaa sen toimittajan tehtäväksi, mutta kummassakin tapauksessa tarkastuksen on oltava sellaisten henkilöiden suorittama, jotka tuntevat kaikki sovellettavat lait ja määräykset. Ulkoistettujen toimien osalta on edellytettävä, että palveluntarjojat suorittavat vastaavanlaisen tarkastuksen kaikkien sellaisten alihankkijoiden osalta, joilla on pääsy organisaation omaisuuteen.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</si>
  <si>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Varmistetaan, että lähtevällä henkilöstöllä ei ole jatkossakaan pääsyä omaisuuteen, erityisesti niillä, joilla on etuoikeutettu pääsy tai pääsy taloudellisiin tietoihin, PII:hin tai IP-omaisuuteen. Luo menettelyt, joilla poistetaan, peruutetaan tai poistetaan käytöstä pääsy kaikkiin organisaation omaisuuseriin työntekijän irtisanomispäivästä alkaen. Aloita yksilöimällä kaikki työntekijän tilit (mukaan lukien kaikki tilit, jotka työntekijällä on kolmannen osapuolen palveluntarjoajien luona, kuten yrityksen tilit rahoituslaitoksissa), kaikenlaiset korotetut käyttöoikeudet, kuten admin-oikeudet, kaikki työntekijän hallussa olevat laitteet sekä kaikki järjestelmät, tiedot ja muut omaisuuserät, joihin työntekijällä on pääsy. Poista kaikki tilit käytöstä, poista pääsy kaikkeen omaisuuteen, jota asia koskee, poista etäkäyttöoikeus ja kerää työntekijän laitteet, henkilökortit, tunnisteet, paperikopiot asiakirjoista, yrityksen luottokortit jne. pois. Koordinoi HR:n kanssa tapahtumien ajoitus ja se, kuka on vastuussa mistäkin. Jos työntekijöillä on etuoikeutettu pääsy tai pääsy arkaluonteisiin tietoihin, voit halutessasi seurata heidän verkkotoimintaansa, jotta voit havaita merkkejä tietojen siirtymisestä. 
Jos työntekijän työsuhde päättyy esimerkiksi YT-neuvottelujen seurauksena, harkitse kaikkien varojen käyttöoikeuksien poistamista, peruuttamista tai poistamista käytöstä heti, kun työntekijälle ilmoitetaan irtisanomisesta. Saata työntekijä ulos tiloista heti ilmoituksen jälkeen.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WORKFORCE-1b, WORKFORCE-1d.</t>
  </si>
  <si>
    <t>Henkilöstölle, jolla on etuoikeutettu tai luotettu pääsy omaisuuseriin, suoritetaan WORKFORCE-1a kohdassa kuvattu tarkastus (tai joitakin sen asianmukaisia osia) työsuhteen alussa ja tarvittaessa määräajoin. Tämä auttaa organisaatiota havaitsemaan, onko työntekijän käyttäytymisessä tai olosuhteissa tapahtunut muutoksia, jotka voivat aiheuttaa uusia luottamushaasteita.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</si>
  <si>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Henkilöstön siirtymisesta esimerkiksi tehtävästä toiseen mahdollisesti aiheutuvat riskit olisi tunnistettava ja näiden riskien vähentämiseksi olisi laadittava ja ylläpidettävä menettelytavat. Erityisesti siirroissa, jotka koskevat henkilöstöä, jolla on etuoikeutettu tai luotettu pääsy omaisuuseriin, on erittäin tärkeää hallita muuttuvia pääsyoikeuksia kyseisiin omaisuuseriin ja niiden hallussapitoa, jotta voidaan estää mahdolliset häiriöt tai vaikutukset toiminnon häiriönsietokykyyn. Kun henkilöstö vaihtaa paikkaa, heidän hallussaan olevat organisaation omaisuuserät ja pääsy niihin (mukaan lukien heidän käyttöoikeutensa) olisi arvioitava uudelleen ja mukautettava tarvittaessa. Myös kyberturvallisuuden vastuualueiden uudelleenjakoa voidaan joutua harkitsemaan. Organisaatiot voivat harkita lisätarkastuksia niiden työntekijöiden osalta, jotka siirtyvät uuteen tehtävään, joka aiheuttaa organisaatiolle suuremman riskin.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WORKFORCE-1b, WORKFORCE-1d.</t>
  </si>
  <si>
    <t>Työntekijöille ja muille organisaation IT-, OT-laitteiden, ohjelmistojen ja tietovarantojen käyttäjille olisi tiedotettava heidän omasta vastuustaan näiden omaisuuserien suojaamisessa ja hyväksyttävässä käytössä. Organisaation olisi määriteltävä menetelmät, joilla vastuista tiedotetaan selkeästi, kuten säännöllinen tietoturvatietoisuuskoulutus ja -käytännöt. Esimerkiksi hyväksyttävää käyttöä koskevalla politiikalla/toimintaperiaatteilla voidaan määrittää hyväksyttävän käyttäytymisen rajat organisaation järjestelmiä ja tietoja käytettäessä, kuten salasanojen synkronoinnin ja uudelleenkäytön kieltäminen eri järjestelmissä. Organisaatiot voivat harkita lisäkoulutusta käyttäjille, joilla on pääsy IT-/OT-laitteisiin ja tietovarantoihin, joiden suojausvaatimukset ovat tiukemmat.
Painottaakseen arkaluonteisempien/tärkeiden IT-, OT-laitteiden ja tietovarantojen suojausvaatimuksien noudattamista, organisaatiot voivat harkita erillisten tavoitteiden asettamista tärkeiden omaisuuserien käyttäjille.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WORKFORCE-1e, WORKFORCE-1g.</t>
  </si>
  <si>
    <t>WORKFORCE-1a ja WORKFORCE-1c kohdissa kuvatut tarkastukset olisi määriteltävä ja suoritettava kaikille henkilöille sellaisella tasolla, joka vastaa kuhunkin työtehtävään liittyvää riskiä. Työtehtävään liittyvä riskitaso voi johtua määräysvallan tasosta (kuten toimitusjohtaja), vastuun tasosta (kuten verkon ylläpitäjä) tai pääsystä omaisuuseriin, jotka ovat organisaatiolle merkittäviä kustannuksiltaan, arkaluonteisuudeltaan tai kriittisiltä ominaisuuksiltaan.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WORKFORCE-1a, WORKFORCE-1c, WORKFORCE-1f.</t>
  </si>
  <si>
    <t>Kurinpitoprosessi on olennainen hallinnollinen toimi, jolla valvotaan organisaation toimintaperiaatteiden noudattamista. Tietoisuus kurinpitoprosessista antaa henkilöstölle lisäkannustimen noudattaa organisaation toimintaperiaatteita ja varmistaa oikeudenmukaisen ja asianmukaisen kohtelun, jos epäillään väärinkäytöksiä. Organisaation näkökulmasta virallistettu kurinpitoprosessi tarjoaa ennalta suunnitellun reaktion epäiltyihin kyberturvallisuuskäytäntöjen rikkomuksiin, jonka tarkoituksena on käsitellä kaikkia asiaankuuluvia huolenaiheita ja suojella organisaatiota mahdollisimman hyvin.
Kurinpitoprosessi olisi virallistettava ja dokumentoitava. Sillä olisi varmistettava henkilöstön oikeudenmukainen kohtelu kaikkien sovellettavien säännösten ja sopimusten mukaisesti, suojeltava organisaation etuja ja siihen olisi sisällyttävä erilaisia hyväksyttäviä reaktioita, jotka vastaavat rikkomuksen vakavuutta.
Tarkista kurinpitoprosessia tarpeen mukaan.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WORKFORCE-1e, WORKFORCE-1g.</t>
  </si>
  <si>
    <t>Toteutetaan kyberturvallisuustietoisuustoimia, joilla parannetaan henkilöstön tietämystä kyberriskeistä, kyberturvallisuuteen liittyvistä laeista ja määräyksistä, joita organisaatioon sovelletaan, sekä kyberturvallisuuspolitiikoista, -menettelyistä ja -vaatimuksista. Aiheet voivat olla yleisiä, koko henkilöstöä koskevia (kuten tapahtumaraportointi) tai erityisesti tiettyjä rooleja koskevia (kuten rahoituspalveluhenkilöstöön vaikuttavat sosiaaliseen manipulointiin liittyvät riskit). Kaikkien kyberturvallisuuden työntekijöiden olisi oltava tietoisia kyberturvallisuusohjelman strategiasta (PROGRAM-1a), joten sitä koskevat tiedotustilaisuudet olisi sisällytettävä tiedotustoimiin. Liikekumppaneiden kanssa voi olla tarpeen tiedottaa tietoisuudesta, esimerkiksi siitä, miten PII:tä käsitellään ja miten standardien noudattaminen saavutetaan.
Kyberturvallisuutta koskeviin tiedotustoimiin voi kuulua kyberturvallisuuteen keskittyviä sähköpostiviestejä tunnustetuilta asiantuntijoilta, neljännesvuosittain järjestettäviä kertaustilaisuuksia, lounas- ja oppimistilaisuuksia, julisteita ja erityinen intranet-sivusto, jossa julkaistaan uutisia ajankohtaisista kyberturvallisuustapahtumista ja asiaankuuluvia artikkeleita, muistioita, hälytyksiä jne.
Esimerkkejä tietoisuuteen liittyvistä aiheista ovat seuraavat: sähköpostihuoijaukset ja muut sosiaaliseen manipulointiin liittyvät taktiikat, sisäpiirin uhkien indikaattorien tunnistaminen, tapahtumien ja poikkeamien tunnistaminen, tietojen luokittelu ja käsittely, hyväksyttävän käytön käytännöt, identiteetinhallinta, mukaan lukien pilvitilit, etäyhteydet ja mobiililaitteiden turvallisuus.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</si>
  <si>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Kyberturvallisuustietoisuudelle asetetut tavoitteet perustuvat tietoisuustarpeisiin, jotka määrittelevät sisällön kyberturvallisuusviestinnälle, joka kohdistetaan henkilöstölle sekä muille sisäisille ja ulkoisille sidosryhmille. Joidenkin aiheiden osalta tietoisuustarpeet voivat olla yhdenmukaisia koko toiminnon henkilöstön keskuudessa, kun taas toisten aiheiden osalta eri sidosryhmillä voi olla erilaisia tietoisuustarpeita. Kaikki nämä ryhmät olisi tunnistettava ja niiden tietoisuustarpeet olisi dokumentoitava. 
Tietoisuustarpeiden lähteitä ovat muun muassa 
- kyberturvallisuusvaatimukset, joissa määritellään, miten omaisuuseriä on suojattava ja ylläpidettävä; organisaatiokäytännöt, joilla pyritään panemaan käytäntöön ja vahvistamaan hyväksyttävää käyttäytymistä tai toteuttamaan tarvittavat hallintatoimet koko organisaatiossa, kuten palkkatietojen luottamuksellisuus.
- haavoittuvuudet, joita tarkkaillaan tai joita hallitaan aktiivisesti.
- lait ja määräykset, joita organisaatioon sovelletaan sen toimialan, maantieteellisen sijainnin tai liiketoimintatyypin vuoksi.
- turvallisuuden ylläpitäminen, kun käytetään tietyntyyppistä teknologiaa, johon liittyy lisääntynyt kyberturvallisuus/tietoturvariski, kuten sähköpostia ja mobiililaitteita.
Tietoisuustarpeet ovat ajallisia, ja ne voivat muuttua teknologiassa, toimintaperiaatteissa, strategiassa ja hallinnoitavissa olevissa riskeissä tapahtuvien muutosten seurauksena.  Olisi otettava käyttöön rutiiniprosessi tietoisuustarpeiden ylläpitämiseksi ja päivittämiseksi.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</si>
  <si>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Jotta kyberturvallisuustietoisuuden tavoitteet voidaan sovittaa yhteen määritellyn uhkaprofiilin kanssa, uhkaprofiili on analysoitava, jotta ymmärretään kohteena olevat omaisuuserät, tavoitteet ja hyökkäysmenetelmät, joita uhkatoimijat voivat käyttää. Tämä tukee sen määrittämistä, minkä tyyppisiä ja minkä laajuisia tietoisuustoimia tarvitaan organisaation toiminnan kannalta merkityksellisiin uhkiin vastaamiseksi. Jos uhkaprofiiliin sisältyy esimerkiksi uhka, johon liittyy kohdennettua kalastelua, tietoisuussisältöä voitaisiin luoda kyseisestä aiheesta.
Aiheeseen liittyvät käytännöt:
- Riippuvuus: Tämän käytännön toteuttaminen riippuu THREAT-2e:n aikaisemmasta käyttöönotosta.Eteneminen: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</si>
  <si>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Tämä käytäntö perustuu kohdassa WORKFORCE-2a kuvattuihin kyberturvallisuustietoisuustoimiin, joita organisaatio toteuttaa säännöllisesti, ennalta sovitun suunnitelman mukaisesti. Tämä voi esimerkiksi sisältää tietoisuustoimia, joita edellytetään osana uusien työntekijöiden perehdyttämistä, sekä vuosittaisia kertaustoimia.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</si>
  <si>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Tietoturvatietoisuuteen liittyvät toimet voidaan räätälöidä tiettyjä työtehtäviä/rooleja varten. Esimerkiksi syventävää sosiaalista manipuloinnin tunnistamista käsittelevää tietoisuuskoulutusta voidaan harkita korkeamman riskin rooleissa toimiville henkilöille, kuten organisaation johtotehtävissä tai tehtävissä, joissa on valtuudet hyväksyä rahoitustapahtumia, toimiville työntekijöille.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</si>
  <si>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Kyberturvallisuustietoisuusviestinnän vaatimuksiin olisi kuuluttava ennalta määritellyistä toimintatiloista tiedottaminen. Tietoisuusviestintä voisi esimerkiksi sisältää tietoa siitä, milloin ja miksi normaalista toimintatilasta voidaan siirtyä korkean turvallisuustason toimintatilaan riittävän vakavaksi ilmoitetun kyberturvallisuuspoikkeaman seurauksena.
Aiheeseen liittyvät käytännöt:
- Riippuvuus: Tämän käytännön toteuttaminen riippuu SITUATION-3g:n toteutuksesta etukäteen.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</si>
  <si>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Organisaatiolla tulisi olla dokumentoitu prosessi, jolla arvioidaan kyberturvallisuustietoisuutta parantavien toimenpiteiden tehokkuutta. Tyypillisesti toimenpiteiden tehokkuuden arviointi tehdään siten, että työntekijät täyttävät arviointeja kyberturvallisuustietoisuutta parantavien toimien jälkeen. Muiden tiedotusmekanismien, kuten julisteiden tai säännöllisen viestinnän, tehokkuuden arviointi on haastavampaa.
Nämä ovat esimerkkejä menetelmistä, joita voidaan käyttää kyberturvallisuustietoisuutta parantavien toimien tehokkuuden arvioinnissa:
- kyselylomakkeet tai kyselyt, joiden tarkoituksena on mitata ihmisten tietoisuutta tietyistä aiheista.
- kpienryhmät, joiden avulla voidaan kartoittaa tietoisuuden tasoa tietoisuuden lisäämiseen tähtäävän toiminnan jälkeen ja kerätä parannussuosituksia. 
- valikoivat haastattelut, joissa kysytään tietoisuudesta ja arvioidaan mahdollisia muutoksia käyttäytymisessä, jotka ovat voineet tapahtua tietoisuustoimien seurauksena.
- käyttäytymisen mittaukset, joilla arvioidaan objektiivisesti käyttäytymisen muutoksia tietoisuustoiminnan jälkeen - esimerkiksi reagointia huijauslinkkeihin tai salasanojen vahvuuden tekninen arviointi ennen ja jälkeen koulutuksen.
- ulkopuolisten tahojen tekemät havainnot, arvioinnit ja vertailuanalyysit.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WORKFORCE-2a, WORKFORCE-2b, WORKFORCE-2c, WORKFORCE-2d, WORKFORCE-2e, WORKFORCE-2f, WORKFORCE-2g.</t>
  </si>
  <si>
    <t>Määritä roolit ja toimet, joita tarvitaan toiminnon kyberturvallisuusohjelman tarpeiden täyttämiseksi. Tähän kuuluvat tyypilliset kyberturvallisuusroolit, kuten tietoturvan ylläpitäjä, verkon ylläpitäjä ja tietoturvapäällikkö (tai vastaava rooli), sekä heille osoitetut toiminnot. Kyberturvallisuuden vastuualueet eivät rajoitu perinteisiin kyberturvallisuus- tai IT-rooleihin. Esimerkiksi käyttöinsinööreillä, henkilöstöasiantuntijoilla ja hankinta-asiantuntijoilla on tyypillisesti kyberturvallisuuteen liittyviä tehtäviä, ja näitä tehtäviä voivat hoitaa myös kolmannet osapuolet. Voi olla hyödyllistä harkita parhaiden käytäntöjen tai viitekehysten, kuten NICE Cybersecurity Workforce Framework (NIST Special Publication 800-181), käyttämistä apuna perustavanlaatuisten kyberturvallisuusvastuiden tunnistamisessa ja kuvaamisessa.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</si>
  <si>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Määritä henkilöstölle WORKFORCE-3a kohdassa yksilöidyt kyberturvallisuuden vastuualueet. Nämä voivat olla kokopäivätoimisia tehtäviä tai vain pieni joukko vastuita, jotka on annettu henkilölle, jonka pääasiallinen tehtävä on eri alalla. Päätavoitteena on varmistaa, että joku tietty henkilö (tai henkilöt) vastaa kaikista toiminnon kyberturvallisuusohjelman toteuttamiseen tarvittavista toimista.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</si>
  <si>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Kun kyberturvallisuuden vastuualueet jaetaan selkeästi rooleille, luodaan odotukset tehtäville, joita kyseisissä rooleissa työskentelevät henkilöt suorittavat. Nämä roolit voivat olla nimenomaisesti kyberturvallisuuteen keskittyviä (verkonylläpitäjä, help desk, CISO jne.) tai ne voivat olla muita rooleja, jotka edistävät kyberturvallisuuteen liittyviä toimia. Nämä vastuualueet olisi määriteltävä myös virallisissa sopimuksissa ulkoisten tahojen, kuten Internet-palveluntarjoajien, tietoturvan palveluntarjoajien, pilvipalveluntarjoajien ja IT/OT-palveluntarjoajien kanssa.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</si>
  <si>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Kyberturvallisuuden vastuualueet olisi dokumentoitava selkeästi (esimerkiksi toimenkuvissa tai työsuorituten arviointikriteereissä), jotta henkilöstön jäsenet tietävät vastuualueensa ja voivat suunnitella työsuoritteensa sen mukaisesti. Kyberturvallisuuden vastuualueiden määrittely työnkuvauksessa luo perustan suorituskyvyn hallinnalle ja sen mittaamiselle, kuinka hyvin henkilöstön jäsen on sitoutunut auttamaan organisaatiota ylläpitämään operatiivista häiriönsietokykyä.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</si>
  <si>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Työtehtävien vastuualueet ja vaatimukset olisi tarkistettava ja päivitettävä ennalta sovituin perustein käyttäen yhtä tai useampaa käynnistävää tekijää, kuten kulunutta aikaa (vuosikello), henkilöstömuutoksia ja prosessimuutoksia. Näillä käynnistävillä tekijöillä varmistetaan, että tehtävän vastuualueet ja vaatimukset mukautuvat organisaation riskien, organisaatioprosessien tai uhkakuvan muutoksiin. Työtehtävien vastuualueiden ja vaatimusten pitäminen ajan tasalla auttaa varmistamaan, että henkilöstöllä on selkeä käsitys siitä, millaisia rooleja heillä on organisaation kyberturvallisuuden kannalta.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WORKFORCE-3a, WORKFORCE-3d, WORKFORCE-3e.</t>
  </si>
  <si>
    <t>Resurssisuunnittelu ja -analyysi olisi tehtävä kyberturvallisuustoimintojen henkilöstötarpeiden määrittämiseksi. Säännöllisellä budjetoinnilla olisi varmistettava riittävä rahoitus näihin tarpeisiin. Henkilöstötarpeisiin olisi sisällytettävä koulutus ja varahenkilöstön saatavuus ainakin kriittisissä tehtävissä. Jatkosuunnitteluun olisi otettava mukaan ylemmän tason johtajat, jotta voidaan tunnistaa mahdolliset seuraajat / varahenkilöt ja varmistaa, että heitä ohjataan ja koulutetaan ottamaan vastaan tehtäviä, jotka liittyvät esimerkiksi tunnistettuihin, mutta täyttämättä oleviin avoimiin tehtäviin / rooleihin.
Aiheeseen liittyvät käytännöt:
- Eteneminen: Tämä käytäntö on osa kehityspolkua. Samaan toimintaan liittyvät käytännöt muodostavat kehityspolun, johon kuuluu käytäntöjä alkaen perustasolta kohti täydellisempiä tai kehittyneempiä toteutuksia. Tämän kehityspolun käytäntöjä ovat: WORKFORCE-3b, WORKFORCE-3c, WORKFORCE-3f.</t>
  </si>
  <si>
    <t>Varmistetaan, että WORKFORCE-3b:n vastuualueisiin kuuluvalla henkilöstöllä on tarvittavat tiedot ja taidot kyseisten vastuiden suorittamiseen. Järjestetään kyberturvallisuuskoulutusta sisäisesti tai sisällytetään kyberturvallisuusohjelman budjettiin rahoitusta henkilöstön koulutuspalveluihin. Jos koulutusta annetaan sisäisesti, sen olisi liityttävä WORKFORCE-3a kohdassa määriteltyihin toimintoihin. Lisäksi, kuten WORKFORCE-3a:n ohjetekstissä todetaan, kyberturvallisuuden vastuualueet eivät rajoitu vain perinteisiin kyberturvallisuus- tai IT-rooleihin. Esimerkiksi käyttöinsinööreillä, henkilöstöasiantuntijoilla ja hankinta-asiantuntijoilla on tyypillisesti kyberturvallisuuteen liittyviä tehtäviä. Kyberturvallisuuteen liittyviä tehtäviä voivat hoitaa myös kolmannet osapuolet.
Koulutukseen voi kuulua osallistuminen konferensseihin, joissa järjestetään syventäviä istuntoja, toimittajakohtaista koulutusta käytetyistä työkaluista ja sertifiointiohjelmia. Ulkopuolisen koulutuksen ja sertifiointien maksaminen saattaa tapahtua vain korvausperusteisesti koulutuksen hyväksytyn suorittamisen jälkeen.
Aiheeseen liittyvät käytännöt:
- Syöte: WORKFORCE-3b:n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</si>
  <si>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Puutteiden tunnistamiseksi voit ensin laatia osaamisluettelon, jossa kartoitetaan ja dokumentoidaan organisaation henkilöstön nykyiset taidot. Tämä inventaario tarjoaa tilannekuvan nykyisistä kyvyistä, ja sen avulla voidaan arvioida resurssipuutteet ja -vajeet sekä nykyisiä että tulevia työvoimatarpeita vasten.
Taitoluetteloa verrataan toiminnon tunnistettuihin kyberturvallisuuden vastuualueisiin (WORKFORCE-3a) niiden taitojen tunnistamiseksi, joita organisaatiolla ei ole. Tuloksena oleva osaamisvaje antaa tietoa organisaation nykyisistä ja tulevista osaamistarpeista. Nämä taitovajeet voivat estää organisaatiota toimimasta asianmukaisesti kyberriskien hallinnassa ja aiheuttaa lisäriskin.</t>
  </si>
  <si>
    <t>Organisaatio voi puuttua WORKFORCE-4b:ssä havaittuihin tieto-, taito- ja kykypuutteisiin monella tavalla: olemassa olevaa henkilöstöä voidaan kouluttaa hankkimaan uusia taitoja, uutta henkilöstöä voidaan palkata hankkimaan tarvittavat taidot tai taidot voidaan hankkia ulkoistamalla niitä edellyttävät työt. Kun puutteita korjataan, osaamisluettelo olisi päivitettävä sen varmistamiseksi, että rekrytointi- ja koulutustoimet vastaavat nykyisiä tarpeita.
Aiheeseen liittyvät käytännöt
- Input From: Implementing WORKFORCE-4b sisältää tietoja, jotka voivat olla hyödyllisiä tämän käytännön toteuttamisessa.</t>
  </si>
  <si>
    <t>Uutta henkilöstöä ja uusiin tehtäviin siirrettyä henkilöstöä koulutetaan kyberturvallisuusperiaatteisiin, -vaatimuksiin ja parhaisiin käytäntöihin ennen kuin heille annetaan pääsy IT-, OT-tekniikkaan ja tietovarantoihin. Koulutukseen voi sisältyä kyberturvallisuuskoulutusta, joka liittyy nimenomaan tehtävän vastuualueisiin tai nimenomaan niihin omaisuuseriin, joihin kyseisessä tehtävässä päästään käsiksi (kuten toimitusketjun turvallisuus- tai pilviympäristön turvallisuuskoulutus), sekä yleistä kyberturvallisuuskoulutusta, joka koskee koko henkilöstöä.
Aiheeseen liittyvät käytännöt:
- Syöte: ASSET-1a:n ja ASSET-2a:n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</si>
  <si>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Olisi oltava olemassa prosessi, jolla määritetään kuinka hyvin koulutus on täyttänyt kyberturvallisuusohjelmaan osallistuvan henkilöstön koulutustarpeet. 
Nämä ovat esimerkkejä menetelmistä, joita käytetään koulutuksen tehokkuuden arvioimiseksi:
- testaaminen koulutuksen yhteydessä
- koulutuksen jälkeiset kyselyt koulutukseen osallistujille
- koulutukseen osallistujien esimiehille koulutuksen jälkeen tehtävät kyselyt, joissa selvitetään heidän tyytyväisyyttään koulutuksen vaikutuksesta osallistujien kykyyn hoitaa kyberturvallisuuteen liittyviä tehtäviään.
- koulutusmateriaaleihin sisällytetyt arviointimekanismit
Dokumentoi koulutussuunnitelmaan ehdotetut parannukset, jotka perustuvat koulutustoimien tehokkuuden arviointiin, ja toteuta parannukset, kun se on mahdollista.</t>
  </si>
  <si>
    <t>Kyberturvallisuusohjelman toteuttamiseen vaadittavien, riittävien taitojen ylläpito ja kehitys edellyttää laajaa ja jatkuvaa koulutusta. Siltä osin, kun ohjelman sisältämät vastuualueet ovat kriittisiä, on tärkeää, että kyberturvallisuushenkilöstön koulutusmahdollisuudet suunnitellaan ja budjetoidaan.
Aiheeseen liittyvät käytännöt:
- Syöte: WORKFORCE-3c:n toteuttaminen tarjoaa tietoja, joista voi olla hyötyä tämän käytännön toteuttamisessa.
- Eteneminen: Tämä käytäntö on osa kehityspolkua. Samaan toimintaan liittyvät käytännöt muodostavat kehityspolun, johon kuuluu käytäntöjä alkaen perustasolta kohti täydellisempiä tai kehittyneempiä toteutuksia. Tämän kehityspolun käytäntöjä ovat: WORKFORCE-4a, WORKFORCE-4d, WORKFORCE-4f.</t>
  </si>
  <si>
    <t>WORKFORCE-osion toiminnot dokumentoidaan muodollisesti jollakin tavalla (esimerkiksi vakiotoimintamenettelyillä, prosessien virtauskaavioilla, RACI-kaavioilla ja uimaratakaavioilla). Toiminnot on tarkoituksellisesti suunniteltu tai kuvattu palvelemaan organisaatiota sen sijaan, että ne olisivat tapauskohtaisia. Menettelyjen dokumentointi auttaa varmistamaan, että ne ovat toistettavissa ja tuottavat odotettuja tuloksia. Dokumentointiin sisältyvän yksityiskohtaisuuden tason tulisi olla riittävä, jotta eri henkilöt ja uudet työntekijät voivat suorittaa toimintoja johdonmukaisesti, jos heillä on asianmukaista kokemusta  ja riittävä koulutus.
Menettelyjen dokumentointi on myös asiaankuuluvan henkilöstön saatavilla ja käytössä. Asiakirjoja päivitetään tarvittaessa organisaation tai toimintaympäristön muutosten huomioon ottamiseksi. Lisäksi organisaatiot voivat harkita poikkeusprosessien sisällyttämistä dokumentoituihin menettelyihin sen varmistamiseksi, että organisaatio reagoi asianmukaisesti odottamattomiin tapahtumiin tai tilanteisiin.</t>
  </si>
  <si>
    <t>Resurssien riittävyyttä määritettäessä voi olla hyödyllistä pohtia, onko olemassa sellaisia WORKFORCE-osion toimintoja, joita ei tällä hetkellä suoriteta ja joita organisaatio suorittaisi, jos sillä olisi lisää työntekijöitä, rahoitusta tai välineitä. Lisäksi voidaan pohtia, onko organisaatio ottanut käyttöön kaikki käytännöt, jotka se on ottanut käyttöön, ja tarvitaanko lisäresursseja mahdollisten puutteiden korjaamiseksi.
Henkilöstön, rahoituksen ja välineiden muodossa on riittävästi resursseja sen varmistamiseksi, että WORKFORCE-osion käytännöt voidaan toteuttaa tarkoitetulla tavalla. Tämän käytännön toimivuutta voidaan arvioida määrittämällä, onko toivottuja käytäntöjä jäänyt toteuttamatta resurssipulan vuoksi. 
Nämä ovat esimerkkejä WORKFORCE-osion toimintoihin osallistuvista henkilöistä:
- Kyberturvallisuuden, liiketoiminnan jatkuvuuden ja IT-operaatioiden vastuuhenkilöt, johtajat ja päälliköt.
- koulutuksesta ja taitojen kehittämisestä vastaava henkilöstö
- kyberturvallisuustietoisuustoimien suunnittelusta ja toteuttamisesta vastaava henkilöstö. 
Nämä ovat esimerkkejä työkaluista, joita voidaan käyttää WORKFORCE-osion toiminnoissa:
- suorituskyvyn hallintajärjestelmä, joka tukee suorituskykytavoitteiden ja -päämäärien asettamista ja suorituskyvyn arviointia niiden perusteella.
- työnkuvausmallit, jotka heijastavat vakiomuotoisia joustavuusvelvoitteita, rooleja ja vastuualueita, vaadittuja taitoja ja erityisiä työvaatimuksia (esim. sertifioinnit).
- menetelmät tietoisuuden ja koulutusmateriaalin toimittamiseksi, kuten käyttäjien tilauskoulutus. 
- työkalut, joilla seurataan tietoisuutta lisäävien ja koulutuskurssien osallistumista.
Resurssien riittävyys olisi määritettävä jatkuvasti säännöllisillä tarkistuksilla ja toimialueen resurssien tarkistuksilla budjetoinnin yhteydessä. Yleinen huolenaihe on, että aika ei riitä kyberturvallisuusohjelmassa määriteltyjen toimien toteuttamiseen. Tähän puututaan ensisijaisesti lisäämällä henkilöstöä ja toissijaisesti lisäämällä rahoitusta ja välineitä.
Henkilöstön riittävyyttä määritettäessä on myös pohdittava, onko kyberturvallisuusohjelmalla riittävästi kapasiteettia, jotta ohjelman muodostavat henkilöt voivat osallistua säännöllisesti koulutukseen, ottaa käyttöön ja ylläpitää työkaluja ja reagoida häiriötilanteisiin samalla kun he hoitavat päivittäisiä toimintoja ja täyttävät organisaation kyberturvallisuustavoitteet.</t>
  </si>
  <si>
    <t>WORKFORCE-osion toiminnot saavat organisaatiolta dokumentoitua ohjeistusta ja ohjausta politiikkojen tai vastaavien ohjeiden muodossa. Strategiset liiketoimintatavoitteet ohjaavat dokumentoitujen toimintatapojen tai muiden organisaation ohjeiden kehittämistä sen varmistamiseksi, että toiminnot tukevat organisaation tehtävän toteuttamista. 
WORKFORCE-osion toimialaa koskevat toimintaperiaatteet tai muut organisaation ohjeet voivat sisältää seuraavia asioita
- vastuu, valtuudet ja omistajuus WORKFORCE-osion toimintojen suorittamisesta. 
- menettelyt, standardit ja ohjeet WORKFORCE-osion toimintoja, kuten koulutusta, tarkastusta ja tietoisuutta varten. 
- kuvaukset toiminnon kyberturvallisuuden vastuualueista. 
- luettelo laukaisevista tekijöistä, jotka käynnistävät kyberturvallisuusvastuiden ja työvaatimusten tarkistamisen ja päivittämisen.
- koulutukseen ja tietoisuuteen liittyvät osallistumisvaatimukset
- vaatimukset kyberturvallisuustietoisuustoimien tehokkuuden arvioinnin tiheydestä. 
- menetelmät, joilla mitataan toimintalinjojen noudattamista, myönnettyjä poikkeuksia ja toimintalinjojen rikkomista.
- menettelyt poikkeusten myöntämistä ja hallinnointia varten
Aiheeseen liittyvät käytännöt:
- Syöte: PROGRAM-2d:n toteuttaminen tarjoaa syötteen, joista voi olla hyötyä tämän käytännön toteutumisen arvionnissa ja toteuttamisessa.</t>
  </si>
  <si>
    <t>Tämän käytännön tarkoituksena on, että tietyt henkilöt (tai henkilöt tietyissä rooleissa) ovat vastuussa siitä, että varmistetaan odotettujen tulosten saavuttaminen WORKFORCE-osion toiminnoissa, ja että heille annetaan asianmukaiset valtuudet toimia ja suorittaa heille osoitetut tehtävät.
Nämä ovat esimerkkejä siitä, miten vastuu ja valtuudet voidaan virallistaa WORKFORCE-toimialueen toimintojen osalta:
- roolien ja vastuualueiden määrittely toimintaperiaatteissa (ks. WORKFORCE-5c). 
- tehtäväkuvausten laatiminen ja niihin liittyvien suoritusjohtamistoimien toteuttaminen
- prosessitehtävien ja niihin liittyvän vastuun sisällyttäminen toimenkuvauksiin.
- kehitetään ja pannaan täytäntöön sopimusvälineet (mukaan lukien palvelutasosopimukset) ulkoisten yksiköiden kanssa, jotta voidaan vahvistaa vastuu ja valtuudet ulkoistettujen toimintojen WORKFORCE-toimialaan liittyvien tehtävien suorittamisesta.
- sisällyttämällä WORKFORCE-osion tehtävät ulkoisten yksiköiden suorituskyvyn mittaamiseen sopimusvälineiden perusteella.
Lisäksi on pohdittava, miten tämän osion henkilöstön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</si>
  <si>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on tunnistettava taidot ja tiedot, joita tarvitaan WORKFORCE-osion toimintojen suorittamiseen, sekä tunnistettava nykyisen henkilöstön taito- ja tietopuutteet. Organisaatio voi korjata puutteet joko palkkaamalla pätevää henkilöstöä tai kouluttamalla nykyistä henkilöstöä. On tärkeää huomata, että monien teknologioiden (kuten virtualisoitujen tai pilvipohjaisten ympäristöjen) hallinta ja turvaaminen edellyttävät erityiskoulutusta erityislaitteisiin ja -käytäntöihin. On huolehdittava siitä, että erikoisteknologioita hallinnoivan ja turvaavan henkilöstön taitojen ja tietojen taso on oikeassa suhteessa kyseisten teknologioiden merkitykseen ja niihin liittyviin riskeihin.
Lisäksi taitojen ja tietojen arvioinnit olisi toistettava, kun toimintaympäristöt muuttuvat ajan myötä.
Esimerkiksi WORKFORCE-osion toimintojen taitoja ja tietoja tarvitaan seuraavissa tapauksissa
- työvoimapolitiikan kehittäminen, levittäminen ja täytäntöönpano
- henkilöstön tarkastaminen
- toimia edellyttävien osaamisvajeiden ja puutteiden tunnistaminen.
- asiaankuuluvan tiedotusmateriaalin luominen tai hankkiminen 
- koulutus- ja tiedotusmateriaalien tehokkuuden mittaaminen
Lisäksi on pohdittava, miten henkilöstön tällä alalla kehittämää tietämystä olisi hallinnoitava ja jaettava. Tähän sisältyy sen määrittäminen, mitä prosesseja ja välineitä tietämyksen jakamiseen olisi käytettävä, ja sen määrittäminen, kuka vastaa sisäisen tietämyksen parhaasta mahdollisesta hyödyntämisestä.</t>
  </si>
  <si>
    <t>Organisaation tulisi mitata WORKFORCE-osion toimintojen suorituskykyä varmistaakseen, että ne suoritetaan WORKFORCE-osion toimintoja koskevissa suunnitelmissa, toimintaperiaatteissa ja menettelyissä kuvatulla tavalla. Olisi kehitettävä ja kerättävä asianmukaisia mittareita, jotta voidaan havaita poikkeamat suorituskyvyssä ja mitata, missä määrin WORKFORCE-osion toiminnot saavuttavat niille asetetun tarkoituksen.</t>
  </si>
  <si>
    <t>2.1 3.2.2025</t>
  </si>
  <si>
    <t>X</t>
  </si>
  <si>
    <t>x</t>
  </si>
  <si>
    <t>11</t>
  </si>
  <si>
    <t>Perustason tietoturvakäytännöt toiminnan, tietoliikenneturvallisuuden, laitteisto- ja ohjelmistoturvallisuuden ja tietoaineistoturvallisuuden varmistamiseksi</t>
  </si>
  <si>
    <t>Toimija on ohjeistanut perustason tietoturvakäytännöt henkilöstölle, alihankkijoille ja muille kumppaneille</t>
  </si>
  <si>
    <t>11.1.1</t>
  </si>
  <si>
    <t>Ohjelma kybertietoisuuden lisäämiseksi - laajennettu ohjeistus</t>
  </si>
  <si>
    <t>Toimija on tunnistanut kriittisimmän omaisuutensa</t>
  </si>
  <si>
    <t>Toimija on suojannut viestintäverkkonsa ja tietojärjestelmänsä</t>
  </si>
  <si>
    <t>Toimija on erottanut kriittiset ja haavoittuvat viestintäverkot ja tietojärjestelmät muista ympäristöistä</t>
  </si>
  <si>
    <t>Toimija on suojannut viestintäverkkonsa ja tietojärjestelmänsä haitallisia ja luvattomia ohjelmistoja vastaan</t>
  </si>
  <si>
    <t>Toimija on järjestänyt tunnistautumisen sisäisiin ja ulkoisiin palveluihinsa ja laitteisiinsa turvallisesti</t>
  </si>
  <si>
    <t>Toimija on erottanut järjestelmiensä pääkäyttäjätunnukset ja korotettujen oikeuksien tunnukset muista tunnuksista</t>
  </si>
  <si>
    <t>Toimija on varmistanut, että sen luottamuksellista tietoa käsitellään turvallisesti</t>
  </si>
  <si>
    <t>Toimija on huolehtinut, että sen järjestelmiä päivitetään säännöllisesti ja kriittiset päivitykset asennetaan viivytyksettä</t>
  </si>
  <si>
    <t>Toimija on huolehtinut, että sen palvelut ja laitteet on turvallisesti konfiguroitu</t>
  </si>
  <si>
    <t>Toimija on huolehtinut, että sen kriittiset palvelut ja tieto-omaisuus on varmuuskopioitu</t>
  </si>
  <si>
    <t>Toimija on varautunut, miten sen toiminta voidaan ylläpitää vakavissa poikkeamissa</t>
  </si>
  <si>
    <t>Toimijalla on käytössään kriittisten toimintojen tapahtumakirjaus (loki)</t>
  </si>
  <si>
    <t>11.1 The entity has provided instruction on the basic-level information security practices to staff, subcontractors and other partners</t>
  </si>
  <si>
    <t>11.1.1 Awareness raising program - extended instruction</t>
  </si>
  <si>
    <t>11.2 The entity has identified its most critical assets</t>
  </si>
  <si>
    <t>11.3 The entity has protected its network and information system</t>
  </si>
  <si>
    <t>11.4 The entity has separated its critical and vulnerable networks and information systems from other environments</t>
  </si>
  <si>
    <t>11.5 The entity has protected its networks and information systems against malicious and unauthorised software</t>
  </si>
  <si>
    <t>11.6 The entity has organised secure identification into its internal and external services and devices</t>
  </si>
  <si>
    <t>11.7 The entity has separated the administrator accounts and accounts with elevated privileges from other accounts in its systems</t>
  </si>
  <si>
    <t>11.8 The entity has ensured that its confidential data is processed securely</t>
  </si>
  <si>
    <t>11.9 The entity has ensured that its systems are updated regularly and that critical updates are installed without delay</t>
  </si>
  <si>
    <t>11.10 The entity has ensured that its services and devices are configured securely</t>
  </si>
  <si>
    <t>11.11 The entity has ensured that its critical services and information assets are backed up</t>
  </si>
  <si>
    <t>11.12 The entity is prepared to maintain its operations in severe incidents</t>
  </si>
  <si>
    <t>11.13 The entity employs event logging of critical activities</t>
  </si>
  <si>
    <t>Perustason käytännöt -välilehdellä käytetyt numeroinnit ovat allaolevassa taulukossa. Lisää tietoa myös import-työkalussa, joka erikseen ladattavissa. Ristiinviittaus on viitteellinen.
Suositusluonnos: https://www.kyberturvallisuuskeskus.fi/fi/toimintamme/saantely-ja-valvonta/tarkeaa-tietoa-euroopan-unionin-kyberturvallisuusdirektiivista#68867-1
HE57/2024 Hallituksen esitys Kyberturvallisuuslaiksi 
9 § 11) perustason tietoturvakäytännöt toiminnan, tietoliikenneturvallisuuden, laitteisto- ja ohjelmistoturvallisuuden ja tietoaineistoturvallisuuden varmistamiseksi;
https://finlex.fi/fi/esitykset/he/2024/20240057#idm46263576549888</t>
  </si>
  <si>
    <t>Tälle koosteelle voi valita käytännöt syöttämällä käytännön tunnisteavaimen sarakkeeseen D. Kooste hakee tekstit ja vastaukset automaattisesti muilta välilehdiltä.
Tälle välilehdelle voi esimerkiksi valita listattavaksi seurattavat kehityskohteet. 
Välilehden voi kopioida ja tehdä siten, vaikka erilliset raportit vastuutuksen mukaan eri rooleille. (johto, tietohallinto, jne.)
Numerointeja vastaavat otsikoinnit ovat viereisellä välilehdellä Perustaso - lista</t>
  </si>
  <si>
    <t>Kybermittarin ristiiviittaus: Liikenne- ja viestintävirasto Traficomin suositus NIS-valvoville viranomaisille kyberturvallisuuden riskienhallinnan toimenpiteistä</t>
  </si>
  <si>
    <t>Päivitys 3.2.2025</t>
  </si>
  <si>
    <t>Käytäntöjen valinta omalle raportille R8 - pohjalla muokattavaksi esimerkkitäyttö mukaillen NIS2 :n ja suosituksen sisältämiä riskienhallintakeinoja</t>
  </si>
  <si>
    <r>
      <t xml:space="preserve">Tarkoitus: </t>
    </r>
    <r>
      <rPr>
        <sz val="11"/>
        <color theme="1"/>
        <rFont val="Verdana"/>
        <family val="2"/>
        <scheme val="major"/>
      </rPr>
      <t>Kaaviot esittävät tulokset NIST Cybersecurity -viitekehykseen tehdyn ristiiviittauksen mukaisesti. Tarkempia tietoja ristiinkytkennästä välilehdellä NIST CSF. Ristiinviittaus poikkeaa merkittävästi V2.0:n ristiinviittauksesta.</t>
    </r>
    <r>
      <rPr>
        <b/>
        <sz val="11"/>
        <color theme="1"/>
        <rFont val="Verdana"/>
        <family val="2"/>
        <scheme val="major"/>
      </rPr>
      <t xml:space="preserve">
Tulkinta: </t>
    </r>
    <r>
      <rPr>
        <sz val="11"/>
        <color theme="1"/>
        <rFont val="Verdana"/>
        <family val="2"/>
        <scheme val="major"/>
      </rPr>
      <t xml:space="preserve">Kybermittarin käytännöille on tehty ristiinkytkentä NIST CSF viitekehyksen versioon 2.0 (NISTmap2-välilehti).  Tälle ei ole virallista mäppäystä saatavilla, joten tehty käsin. Tarkkuus on tyydyttävä. (7.11.2024)
</t>
    </r>
    <r>
      <rPr>
        <b/>
        <sz val="11"/>
        <color theme="1"/>
        <rFont val="Verdana"/>
        <family val="2"/>
        <scheme val="major"/>
      </rPr>
      <t>Mikä Kybermittarin kypsyystason (NIST CSF v2.0) tarkoitus on?</t>
    </r>
    <r>
      <rPr>
        <sz val="11"/>
        <color theme="1"/>
        <rFont val="Verdana"/>
        <family val="2"/>
        <scheme val="major"/>
      </rPr>
      <t xml:space="preserve">
Tulokset perustuvat C2M2-mallin eli Kybermittarin käytäntöjen ristiinviittaukseen kansainväliseen NIST Cybersecurity Framework -malliin (NIST CSF V2.0), joka jakaa kyberturvallisuuden kuuteen osa-alueeseen:
○ Hallinta (Govern): Tunnista tärkeät tietosi ja riskit.
○ Tunnistaminen (Identify): Tunnista tärkeät tietosi ja riskit.
○ Suojautuminen (Protect): Estä ongelmat etukäteen.
○ Havainnointi (Detect): Havaitse ongelmat nopeasti.
○ Reagointi (Respond): Toimi heti, jos jotain tapahtuu.
○ Palautuminen (Recover): Palaa normaaliin ja opi tilanteesta.
</t>
    </r>
    <r>
      <rPr>
        <b/>
        <sz val="11"/>
        <color theme="1"/>
        <rFont val="Verdana"/>
        <family val="2"/>
        <scheme val="major"/>
      </rPr>
      <t>Mitä luvut ja prosentit tarkoittavat?</t>
    </r>
    <r>
      <rPr>
        <sz val="11"/>
        <color theme="1"/>
        <rFont val="Verdana"/>
        <family val="2"/>
        <scheme val="major"/>
      </rPr>
      <t xml:space="preserve">
○ Tulokset näytetään prosentteina, jotka kertovat, kuinka hyvin organisaatiosi
suoriutuu eri osa-alueilla.
○ Prosenttien lisäksi arvioidaan "kypsyystaso," joka kuvaa edistymisen tasoa –
tämä on kuitenkin vain suuntaa antava.
</t>
    </r>
    <r>
      <rPr>
        <b/>
        <sz val="11"/>
        <color theme="1"/>
        <rFont val="Verdana"/>
        <family val="2"/>
        <scheme val="major"/>
      </rPr>
      <t>Miksi osa-alueet eivät painotu tasan?</t>
    </r>
    <r>
      <rPr>
        <sz val="11"/>
        <color theme="1"/>
        <rFont val="Verdana"/>
        <family val="2"/>
        <scheme val="major"/>
      </rPr>
      <t xml:space="preserve">
○ Kaikki Kybermittarin käytännöt eivät vaikuta samalla tavalla kaikkiin osa-alueisiin.
Esimerkiksi yksi käytäntö voi koskea useampaa osa-aluetta, mikä tekee joistain
osa-alueista painottuneempia kuin toiset.
○ Eri alueet sisältävät eri määrän käytäntöjä:
■ Hallinta: 324 käytäntöä 
■ Tunnistaminen: 193 käytäntöä 
■ Suojautuminen: 295 käytäntöä 
■ Havainnointi: 104 käytäntöä 
■ Reagointi: 74 käytäntöä 
■ palautuminen: 34 käytäntöä 
Huomioi viitekehykset ja versiot:
○ Kybermittarin tulokset perustuvat NIST CSF -viitekehyksen versioon 2.0. Jos
vertailet eri versioita (esim. 1.1), muutoksia on tehty, joten tulokset eivät ole
suoraan vertailukelpoisia.</t>
    </r>
    <r>
      <rPr>
        <b/>
        <sz val="11"/>
        <color theme="1"/>
        <rFont val="Verdana"/>
        <family val="2"/>
        <scheme val="major"/>
      </rPr>
      <t xml:space="preserve">
</t>
    </r>
    <r>
      <rPr>
        <sz val="11"/>
        <color theme="1"/>
        <rFont val="Verdana"/>
        <family val="2"/>
        <scheme val="major"/>
      </rPr>
      <t xml:space="preserve">
Muokattu 7.11.2024
Mäppäys muokattu
</t>
    </r>
    <r>
      <rPr>
        <b/>
        <sz val="11"/>
        <color theme="1"/>
        <rFont val="Verdana"/>
        <family val="2"/>
        <scheme val="major"/>
      </rPr>
      <t xml:space="preserve">
3.2.2025
</t>
    </r>
    <r>
      <rPr>
        <sz val="11"/>
        <color theme="1"/>
        <rFont val="Verdana"/>
        <family val="2"/>
        <scheme val="major"/>
      </rPr>
      <t>Tekstiä muokattu</t>
    </r>
  </si>
  <si>
    <r>
      <t xml:space="preserve">
Tulkinta: </t>
    </r>
    <r>
      <rPr>
        <sz val="11"/>
        <color theme="1"/>
        <rFont val="Verdana"/>
        <family val="2"/>
        <scheme val="major"/>
      </rPr>
      <t>Kybermittarin käytännöille on tehty ristiinkytkentä NIST CSF viitekehyksen versioon 1.1 (NISTmap-välilehti)</t>
    </r>
    <r>
      <rPr>
        <b/>
        <sz val="11"/>
        <color theme="1"/>
        <rFont val="Verdana"/>
        <family val="2"/>
        <scheme val="major"/>
      </rPr>
      <t xml:space="preserve">.  
Mikä Kybermittarin kypsyystason (NIST CSF v1.1) tarkoitus on?
</t>
    </r>
    <r>
      <rPr>
        <sz val="11"/>
        <color theme="1"/>
        <rFont val="Verdana"/>
        <family val="2"/>
        <scheme val="major"/>
      </rPr>
      <t xml:space="preserve">Tulokset perustuvat C2M2-mallin eli Kybermittarin käytäntöjen ristiinviittaukseen kansainväliseen NIST Cybersecurity Framework -malliin (NISTCSF), joka jakaa kyberturvallisuuden viiteen osa-alueeseen:
○ Tunnistaminen (Identify): Tunnista tärkeät tietosi ja riskit.
○ Suojautuminen (Protect): Estä ongelmat etukäteen.
○ Havainnointi (Detect): Havaitse ongelmat nopeasti.
○ Reagointi (Respond): Toimi heti, jos jotain tapahtuu.
○ Palautuminen (Recover): Palaa normaaliin ja opi tilanteesta.
</t>
    </r>
    <r>
      <rPr>
        <b/>
        <sz val="11"/>
        <color theme="1"/>
        <rFont val="Verdana"/>
        <family val="2"/>
        <scheme val="major"/>
      </rPr>
      <t>Mitä luvut ja prosentit tarkoittavat?</t>
    </r>
    <r>
      <rPr>
        <sz val="11"/>
        <color theme="1"/>
        <rFont val="Verdana"/>
        <family val="2"/>
        <scheme val="major"/>
      </rPr>
      <t xml:space="preserve">
○ Tulokset näytetään prosentteina, jotka kertovat, kuinka hyvin organisaatiosi
suoriutuu eri osa-alueilla.
○ Prosenttien lisäksi arvioidaan "kypsyystaso," joka kuvaa edistymisen tasoa –
tämä on kuitenkin vain suuntaa antava.
</t>
    </r>
    <r>
      <rPr>
        <b/>
        <sz val="11"/>
        <color theme="1"/>
        <rFont val="Verdana"/>
        <family val="2"/>
        <scheme val="major"/>
      </rPr>
      <t xml:space="preserve">Miksi osa-alueet eivät painotu tasan?
</t>
    </r>
    <r>
      <rPr>
        <sz val="11"/>
        <color theme="1"/>
        <rFont val="Verdana"/>
        <family val="2"/>
        <scheme val="major"/>
      </rPr>
      <t xml:space="preserve">○ Kaikki Kybermittarin käytännöt eivät vaikuta samalla tavalla kaikkiin osa-alueisiin.
Esimerkiksi yksi käytäntö voi koskea useampaa osa-aluetta, mikä tekee joistain
osa-alueista painottuneempia kuin toiset.
○ Eri alueet sisältävät eri määrän käytäntöjä:
■ Tunnistaminen: 222 käytäntöä (NIST CSF versiossa 2.0: 193).
■ Suojautuminen: 367 käytäntöä (NIST CSF versiossa 2.0: 295).
■ Havainnointi: 107 käytäntöä (NIST CSF versiossa 2.0: 104).
■ Reagointi: 92 käytäntöä (NIST CSF versiossa 2.0: 74).
■ Palautuminen: 24 käytäntöä (NIST CSF versiossa 2.0: 34).
</t>
    </r>
    <r>
      <rPr>
        <b/>
        <sz val="11"/>
        <color theme="1"/>
        <rFont val="Verdana"/>
        <family val="2"/>
        <scheme val="major"/>
      </rPr>
      <t>Huomioi viitekehykset ja versiot:</t>
    </r>
    <r>
      <rPr>
        <sz val="11"/>
        <color theme="1"/>
        <rFont val="Verdana"/>
        <family val="2"/>
        <scheme val="major"/>
      </rPr>
      <t xml:space="preserve">
○ Kybermittarin tulokset perustuvat NIST CSF -viitekehyksen versioon 1.1. Jos
vertailet eri versioita (esim. 2.0), muutoksia on tehty, joten tulokset eivät ole
suoraan vertailukelpoisia.
</t>
    </r>
  </si>
  <si>
    <r>
      <t xml:space="preserve">Versio 2.1 3.2.2025
</t>
    </r>
    <r>
      <rPr>
        <sz val="10"/>
        <color rgb="FF0058B1"/>
        <rFont val="Verdana"/>
        <family val="2"/>
      </rPr>
      <t>NIS2_valinta välilehdelle palautettu pohjaksi esimerkkitäyttö mukaillen NIS2 riskienhallintavelvotteita - muokkaa omaan tarpeeseen sopivaksi.</t>
    </r>
    <r>
      <rPr>
        <b/>
        <sz val="10"/>
        <color rgb="FF0058B1"/>
        <rFont val="Verdana"/>
        <family val="2"/>
      </rPr>
      <t xml:space="preserve">
</t>
    </r>
    <r>
      <rPr>
        <sz val="10"/>
        <color rgb="FF0058B1"/>
        <rFont val="Verdana"/>
        <family val="2"/>
      </rPr>
      <t>CONCAT - CONCATENATE - yhteensopivuusasia. Poistettu CONCAT.</t>
    </r>
    <r>
      <rPr>
        <b/>
        <sz val="10"/>
        <color rgb="FF0058B1"/>
        <rFont val="Verdana"/>
        <family val="2"/>
      </rPr>
      <t xml:space="preserve">
</t>
    </r>
    <r>
      <rPr>
        <sz val="10"/>
        <color rgb="FF0058B1"/>
        <rFont val="Verdana"/>
        <family val="2"/>
      </rPr>
      <t>Osioiden välilehdelle, käytäntöihin kokeiltu uusia ikoneja, jotka erottuvat myös muuten kuin väreinä (checkmark, ball, warning, cross, flag) (Conditional formatting)
Siistitty conditional formatting sääntöjä</t>
    </r>
    <r>
      <rPr>
        <b/>
        <sz val="10"/>
        <color rgb="FF0058B1"/>
        <rFont val="Verdana"/>
        <family val="2"/>
      </rPr>
      <t xml:space="preserve">
</t>
    </r>
    <r>
      <rPr>
        <sz val="10"/>
        <color rgb="FF0058B1"/>
        <rFont val="Verdana"/>
        <family val="2"/>
      </rPr>
      <t xml:space="preserve">ACCESS-2, nimi muutettu "Looginen pääsynhallinta"
ACCESS kypsyystason laskenta korjattu. Ei aiemmin huomioinut hallintatoimien arvosanaa laskennassa.
Hienosäätöä Oma raportti -välilehdelle
Languages-välilehdelle lisätty suomenkieliset kuvaavat tekstit (saatavilla myös erikseen verkkosivuilla)
</t>
    </r>
    <r>
      <rPr>
        <b/>
        <sz val="10"/>
        <color rgb="FF0058B1"/>
        <rFont val="Verdana"/>
        <family val="2"/>
      </rPr>
      <t xml:space="preserve">
Versio 2.1 06.11.2024
</t>
    </r>
    <r>
      <rPr>
        <sz val="10"/>
        <color rgb="FF0058B1"/>
        <rFont val="Verdana"/>
        <family val="2"/>
      </rPr>
      <t>Lisätty kehityspolut muihin osioihin paitsi CRITICAL. 
Korvattu erityisesti RESPONSE-välilehdellä sana häiriö sanalla poikkeama.
NIST CTF 2.0 mäppäystä muutettu ja tarkennettu merkittävästi
NIS2_valinta oletuksena tyhjä.</t>
    </r>
    <r>
      <rPr>
        <b/>
        <sz val="10"/>
        <color rgb="FF0058B1"/>
        <rFont val="Verdana"/>
        <family val="2"/>
      </rPr>
      <t xml:space="preserve">
Versio 2.1 13.8.2024
</t>
    </r>
    <r>
      <rPr>
        <sz val="10"/>
        <color rgb="FF0058B1"/>
        <rFont val="Verdana"/>
        <family val="2"/>
      </rPr>
      <t xml:space="preserve">Lisätty muutama uusi raporttiluonnos analyysiä varten: Taso1, Riippuvuudet, Ohje Kehitys, Kehitys ja Tiedonvaihto
</t>
    </r>
    <r>
      <rPr>
        <b/>
        <sz val="10"/>
        <color rgb="FF0058B1"/>
        <rFont val="Verdana"/>
        <family val="2"/>
      </rPr>
      <t xml:space="preserve">
Versio 2.1 07.05.2024
</t>
    </r>
    <r>
      <rPr>
        <sz val="10"/>
        <color rgb="FF0058B1"/>
        <rFont val="Verdana"/>
        <family val="2"/>
      </rPr>
      <t xml:space="preserve">NIST CSF 2.0 - Hallinta lisätty raportille R1_V20
R8 raportointi tehty yhtenäiseksi R6:n kanssa
NIS2map-laskentaa selkeytetty ja muutettu NISTmapin kaltaiseksi
Import- ja Export-välilehdille lisätty NIST CSF V2 rivit (NIST2- alkuiset)
Puutteita vielä NIST CSF2  mäppäyksessä.
Käyttötapauksia ja NIS-raportin esimerkkimäppäyksiä tulee vielä erikseen.
Työkalu on käyttökelpoinen kaikille, joille NIST CSF 2.0-raportin tarkkuus ei ole kriittinen ominaisuus.
 </t>
    </r>
    <r>
      <rPr>
        <b/>
        <sz val="10"/>
        <color rgb="FF0058B1"/>
        <rFont val="Verdana"/>
        <family val="2"/>
      </rPr>
      <t xml:space="preserve">
Versio 2.1 (5.3.2024 luonnos)
</t>
    </r>
    <r>
      <rPr>
        <sz val="10"/>
        <color rgb="FF0058B1"/>
        <rFont val="Verdana"/>
        <family val="2"/>
      </rPr>
      <t xml:space="preserve">NIST CSF 2.0 raportointiluonnos - mäppäys vielä tarkistettava. ID.AM-08 ja ID.RA-10 mäppäys ja uudet puuttuu (NIST CSF 2.0)
R1_V20 - NIST CSF2.0 luonnos
NIS2 raportointiluonnos aloitettu. Mäppäys suuntaa antava. Tarkennus odottaa Traficomin suosituksen kyberturvallisuuden riskienhallinnan toimenpiteistä lausuntokierrosta. 
R8 - NIS2 testiraportti
Oma raportti -pohja luotu käyttäjän valitsemien käytäntöjen listaamiseen.
Lisätty ohjeistusta välilehdille (oikealle ylös).
</t>
    </r>
    <r>
      <rPr>
        <b/>
        <sz val="10"/>
        <color rgb="FF0058B1"/>
        <rFont val="Verdana"/>
        <family val="2"/>
      </rPr>
      <t xml:space="preserve">Versio 2.1 (11.9.2023)
</t>
    </r>
    <r>
      <rPr>
        <sz val="10"/>
        <color rgb="FF0058B1"/>
        <rFont val="Verdana"/>
        <family val="2"/>
      </rPr>
      <t xml:space="preserve">Puuttuva C_id kenttä lisätty Export ja Import välilehdille </t>
    </r>
    <r>
      <rPr>
        <b/>
        <sz val="10"/>
        <color rgb="FF0058B1"/>
        <rFont val="Verdana"/>
        <family val="2"/>
      </rPr>
      <t xml:space="preserve">
Versio 2.1 (29.8.2023)
</t>
    </r>
    <r>
      <rPr>
        <sz val="10"/>
        <color rgb="FF0058B1"/>
        <rFont val="Verdana"/>
        <family val="2"/>
      </rPr>
      <t>Lisätty Import-mahdollisuus myös tavoitteille ja testattu import-toimintoja</t>
    </r>
    <r>
      <rPr>
        <b/>
        <sz val="10"/>
        <color rgb="FF0058B1"/>
        <rFont val="Verdana"/>
        <family val="2"/>
      </rPr>
      <t xml:space="preserve">
</t>
    </r>
    <r>
      <rPr>
        <sz val="10"/>
        <color rgb="FF0058B1"/>
        <rFont val="Verdana"/>
        <family val="2"/>
      </rPr>
      <t>Ruotsinkielen päivitys ja kielenvalinnan korjaus.</t>
    </r>
    <r>
      <rPr>
        <b/>
        <sz val="10"/>
        <color rgb="FF0058B1"/>
        <rFont val="Verdana"/>
        <family val="2"/>
      </rPr>
      <t xml:space="preserve">
Versio 2.1 (28.5.2023)
</t>
    </r>
    <r>
      <rPr>
        <sz val="10"/>
        <color rgb="FF0058B1"/>
        <rFont val="Verdana"/>
        <family val="2"/>
      </rPr>
      <t>Pieniä virheenkorjauksia, mm. import-kaavoja Workforce ja Architecture välilehdiltä
Vastausten arvot asetettu nolliksi.</t>
    </r>
    <r>
      <rPr>
        <b/>
        <sz val="10"/>
        <color rgb="FF0058B1"/>
        <rFont val="Verdana"/>
        <family val="2"/>
      </rPr>
      <t xml:space="preserve">
Versio 2.1 Beta2 (02.05.2023)
</t>
    </r>
    <r>
      <rPr>
        <sz val="10"/>
        <color rgb="FF0058B1"/>
        <rFont val="Verdana"/>
        <family val="2"/>
      </rPr>
      <t xml:space="preserve">NIST CSF - C2M2 ristiinviittaus (lähde: ks. NIST CSF välilehti) 
Korjattu R3
Import viittauksia välilehdiltä korjattu
</t>
    </r>
    <r>
      <rPr>
        <b/>
        <sz val="10"/>
        <color rgb="FF0058B1"/>
        <rFont val="Verdana"/>
        <family val="2"/>
      </rPr>
      <t xml:space="preserve">
Versio 2.1 beta
</t>
    </r>
    <r>
      <rPr>
        <sz val="10"/>
        <color rgb="FF0058B1"/>
        <rFont val="Verdana"/>
        <family val="2"/>
      </rPr>
      <t xml:space="preserve">Muutettu käytännöt vastaamaan C2M2 V2.1 käytäntöjä
Alkuperäinen englanninkielinen toimii ja suomenkielinen käännös
NIST-ristiinviittaus korjattava vastamaan uutta
Migraatiovälilehdet poistettu, tulee erillisenä.
</t>
    </r>
    <r>
      <rPr>
        <b/>
        <sz val="10"/>
        <color rgb="FF0058B1"/>
        <rFont val="Verdana"/>
        <family val="2"/>
      </rPr>
      <t xml:space="preserve">
Versio 2.01
- </t>
    </r>
    <r>
      <rPr>
        <sz val="10"/>
        <color rgb="FF0058B1"/>
        <rFont val="Verdana"/>
        <family val="2"/>
      </rPr>
      <t xml:space="preserve">Migraatiovälilehti siirtää vastaavat vastaukset ja kommentit sekä </t>
    </r>
    <r>
      <rPr>
        <b/>
        <sz val="10"/>
        <color rgb="FF0058B1"/>
        <rFont val="Verdana"/>
        <family val="2"/>
      </rPr>
      <t>muuttuneiden</t>
    </r>
    <r>
      <rPr>
        <sz val="10"/>
        <color rgb="FF0058B1"/>
        <rFont val="Verdana"/>
        <family val="2"/>
      </rPr>
      <t xml:space="preserve"> käytäntöjen kommentit</t>
    </r>
    <r>
      <rPr>
        <b/>
        <sz val="10"/>
        <color rgb="FF0058B1"/>
        <rFont val="Verdana"/>
        <family val="2"/>
      </rPr>
      <t xml:space="preserve">
Versio 2.0
- </t>
    </r>
    <r>
      <rPr>
        <sz val="10"/>
        <color rgb="FF0058B1"/>
        <rFont val="Verdana"/>
        <family val="2"/>
      </rPr>
      <t xml:space="preserve">Päivitetty vastaamaan C2M2 V2.0:n käytäntöjä.
- Lisätty muutamia raportointivaihtoehtoja
- Välilehdille lisätty sarakkeita ja laatikoita, joihin arvioinnin aikana voi tallentaa tai tuoda tietoa
- Migraatio-ominaisuudet V1-V2 siirtoa varten (MIGRATION ja MAPPING)
- Päivitetty Kybermittari - NIST CSF ristiin viittaus
- Muutokset-välilehti muistiinpanoja varten
- Korvattu aiempi tulosten xml-muotoinen vienti uudella, jotta taulukko toimii paremmin myös O365-alustalla
</t>
    </r>
    <r>
      <rPr>
        <b/>
        <sz val="10"/>
        <color rgb="FF0058B1"/>
        <rFont val="Verdana"/>
        <family val="2"/>
      </rPr>
      <t>Puutteita</t>
    </r>
    <r>
      <rPr>
        <sz val="10"/>
        <color rgb="FF0058B1"/>
        <rFont val="Verdana"/>
        <family val="2"/>
      </rPr>
      <t xml:space="preserve">
- Raporteista vain R1:een ja R2:een saa mukaan vertailutietoa
</t>
    </r>
    <r>
      <rPr>
        <b/>
        <sz val="10"/>
        <color rgb="FF0058B1"/>
        <rFont val="Verdana"/>
        <family val="2"/>
      </rPr>
      <t>Lisensoinnista</t>
    </r>
    <r>
      <rPr>
        <sz val="10"/>
        <color rgb="FF0058B1"/>
        <rFont val="Verdana"/>
        <family val="2"/>
      </rPr>
      <t xml:space="preserve">
Materiaali on käytettävissä Creative Commons Nimeä 4.0 / CC BY 4.0 lisenssiehtojen mukaisesti noudattaen julkishallinnon suositusta: http://www.jhs-suositukset.fi/suomi/jhs189
Lisenssiteksti https://creativecommons.org/licenses/by/4.0/legalcode.fi
Lisenssitekstin helppolukuinen tiivistelmä https://creativecommons.org/licenses/by/4.0/deed.fi
Pohjana olevan Cybersecurity Capability Maturity Model (C2M2):n lisensoinnista ja käytöstä on lisätietoa saatavilla: https://www.energy.gov/ceser/cybersecurity-capability-maturity-model-c2m2
© 2022 Carnegie Mellon University. This version of C2M2 is being released and maintained
by the U.S. Department of Energy (DOE). The U.S. Government has, at minimum, unlimited
rights to use, modify, reproduce, release, perform, display, or disclose this version the C2M2
or corresponding tools provided by DOE, as well as the right to authorize others, and hereby
authorizes others, to do the same.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</si>
</sst>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yy;@"/>
    <numFmt numFmtId="165" formatCode="mm/dd/yyyy;@"/>
  </numFmts>
  <fonts count="158" x14ac:knownFonts="1">
    <font>
      <sz val="11"/>
      <color theme="1"/>
      <name val="Verdana"/>
      <family val="2"/>
      <scheme val="minor"/>
    </font>
    <font>
      <sz val="11"/>
      <color theme="1"/>
      <name val="Verdana"/>
      <family val="2"/>
      <scheme val="minor"/>
    </font>
    <font>
      <sz val="11"/>
      <color theme="0"/>
      <name val="Verdana"/>
      <family val="2"/>
      <scheme val="minor"/>
    </font>
    <font>
      <sz val="11"/>
      <color theme="1"/>
      <name val="Verdana"/>
      <family val="2"/>
    </font>
    <font>
      <b/>
      <sz val="8"/>
      <name val="Verdana"/>
      <family val="2"/>
    </font>
    <font>
      <sz val="9"/>
      <name val="Verdana"/>
      <family val="2"/>
    </font>
    <font>
      <b/>
      <sz val="10"/>
      <name val="Verdana"/>
      <family val="2"/>
    </font>
    <font>
      <b/>
      <sz val="8"/>
      <color rgb="FF1D477C"/>
      <name val="Verdana"/>
      <family val="2"/>
    </font>
    <font>
      <b/>
      <sz val="8"/>
      <color theme="1"/>
      <name val="Verdana"/>
      <family val="2"/>
    </font>
    <font>
      <b/>
      <sz val="11"/>
      <color rgb="FF1D477C"/>
      <name val="Verdana"/>
      <family val="2"/>
    </font>
    <font>
      <sz val="8"/>
      <color theme="1"/>
      <name val="Verdana"/>
      <family val="2"/>
    </font>
    <font>
      <sz val="9"/>
      <color theme="1"/>
      <name val="Verdana"/>
      <family val="2"/>
      <scheme val="minor"/>
    </font>
    <font>
      <b/>
      <sz val="9"/>
      <color theme="1"/>
      <name val="Verdana"/>
      <family val="2"/>
      <scheme val="minor"/>
    </font>
    <font>
      <sz val="9"/>
      <color theme="1"/>
      <name val="Verdana"/>
      <family val="2"/>
    </font>
    <font>
      <b/>
      <sz val="9"/>
      <color theme="0"/>
      <name val="Verdana"/>
      <family val="2"/>
    </font>
    <font>
      <b/>
      <sz val="11"/>
      <name val="Verdana"/>
      <family val="2"/>
    </font>
    <font>
      <b/>
      <sz val="9"/>
      <color rgb="FF1D477C"/>
      <name val="Verdana"/>
      <family val="2"/>
    </font>
    <font>
      <b/>
      <sz val="9"/>
      <name val="Verdana"/>
      <family val="2"/>
    </font>
    <font>
      <b/>
      <sz val="9"/>
      <color theme="1"/>
      <name val="Verdana"/>
      <family val="2"/>
    </font>
    <font>
      <sz val="9"/>
      <color theme="4"/>
      <name val="Verdana"/>
      <family val="2"/>
    </font>
    <font>
      <sz val="9"/>
      <color rgb="FF1D477C"/>
      <name val="Verdana"/>
      <family val="2"/>
    </font>
    <font>
      <sz val="9"/>
      <color rgb="FF00B0F0"/>
      <name val="Verdana"/>
      <family val="2"/>
    </font>
    <font>
      <sz val="11"/>
      <name val="Verdana"/>
      <family val="2"/>
    </font>
    <font>
      <sz val="11"/>
      <color rgb="FF00B0F0"/>
      <name val="Verdana"/>
      <family val="2"/>
    </font>
    <font>
      <sz val="8"/>
      <name val="Verdana"/>
      <family val="2"/>
    </font>
    <font>
      <b/>
      <sz val="12"/>
      <color rgb="FF026273"/>
      <name val="Verdana"/>
      <family val="2"/>
    </font>
    <font>
      <b/>
      <sz val="16"/>
      <name val="Verdana"/>
      <family val="2"/>
    </font>
    <font>
      <sz val="16"/>
      <name val="Verdana"/>
      <family val="2"/>
    </font>
    <font>
      <b/>
      <sz val="9"/>
      <color rgb="FF1D477C"/>
      <name val="Verdana"/>
      <family val="2"/>
      <scheme val="major"/>
    </font>
    <font>
      <sz val="9"/>
      <color theme="1"/>
      <name val="Verdana"/>
      <family val="2"/>
      <scheme val="major"/>
    </font>
    <font>
      <b/>
      <sz val="8"/>
      <color rgb="FF1D477C"/>
      <name val="Verdana"/>
      <family val="2"/>
      <scheme val="major"/>
    </font>
    <font>
      <sz val="8"/>
      <color theme="1"/>
      <name val="Verdana"/>
      <family val="2"/>
      <scheme val="major"/>
    </font>
    <font>
      <b/>
      <sz val="8"/>
      <color theme="1"/>
      <name val="Verdana"/>
      <family val="2"/>
      <scheme val="major"/>
    </font>
    <font>
      <sz val="11"/>
      <name val="Verdana"/>
      <family val="2"/>
      <scheme val="major"/>
    </font>
    <font>
      <sz val="11"/>
      <color theme="1"/>
      <name val="Verdana"/>
      <family val="2"/>
      <scheme val="major"/>
    </font>
    <font>
      <sz val="9"/>
      <color rgb="FF00B0F0"/>
      <name val="Verdana"/>
      <family val="2"/>
      <scheme val="major"/>
    </font>
    <font>
      <b/>
      <sz val="9"/>
      <color theme="1"/>
      <name val="Verdana"/>
      <family val="2"/>
      <scheme val="major"/>
    </font>
    <font>
      <sz val="9"/>
      <color rgb="FF1D477C"/>
      <name val="Verdana"/>
      <family val="2"/>
      <scheme val="major"/>
    </font>
    <font>
      <b/>
      <sz val="9"/>
      <name val="Verdana"/>
      <family val="2"/>
      <scheme val="minor"/>
    </font>
    <font>
      <b/>
      <sz val="11"/>
      <color theme="0"/>
      <name val="Verdana"/>
      <family val="2"/>
    </font>
    <font>
      <b/>
      <sz val="10"/>
      <color theme="1"/>
      <name val="Verdana"/>
      <family val="2"/>
    </font>
    <font>
      <b/>
      <sz val="11"/>
      <color rgb="FF026273"/>
      <name val="Verdana"/>
      <family val="2"/>
    </font>
    <font>
      <b/>
      <sz val="11"/>
      <color theme="1"/>
      <name val="Verdana"/>
      <family val="2"/>
      <scheme val="minor"/>
    </font>
    <font>
      <sz val="12"/>
      <color theme="1"/>
      <name val="Verdana"/>
      <family val="2"/>
      <scheme val="minor"/>
    </font>
    <font>
      <sz val="11"/>
      <name val="Verdana"/>
      <family val="2"/>
      <scheme val="minor"/>
    </font>
    <font>
      <b/>
      <sz val="16"/>
      <color rgb="FF0058B1"/>
      <name val="Verdana"/>
      <family val="2"/>
    </font>
    <font>
      <b/>
      <sz val="8"/>
      <color rgb="FF0058B1"/>
      <name val="Verdana"/>
      <family val="2"/>
    </font>
    <font>
      <b/>
      <sz val="12"/>
      <color rgb="FF0058B1"/>
      <name val="Verdana"/>
      <family val="2"/>
    </font>
    <font>
      <b/>
      <sz val="11"/>
      <color rgb="FF0058B1"/>
      <name val="Verdana"/>
      <family val="2"/>
    </font>
    <font>
      <sz val="9"/>
      <color rgb="FF0058B1"/>
      <name val="Verdana"/>
      <family val="2"/>
    </font>
    <font>
      <b/>
      <sz val="10"/>
      <color rgb="FF0058B1"/>
      <name val="Verdana"/>
      <family val="2"/>
    </font>
    <font>
      <b/>
      <sz val="9"/>
      <color rgb="FF0058B1"/>
      <name val="Verdana"/>
      <family val="2"/>
    </font>
    <font>
      <sz val="10"/>
      <name val="Verdana"/>
      <family val="2"/>
    </font>
    <font>
      <sz val="10"/>
      <color theme="1"/>
      <name val="Verdana"/>
      <family val="2"/>
      <scheme val="minor"/>
    </font>
    <font>
      <b/>
      <sz val="10"/>
      <color theme="1"/>
      <name val="Verdana"/>
      <family val="2"/>
      <scheme val="minor"/>
    </font>
    <font>
      <b/>
      <sz val="9"/>
      <color rgb="FFFF0000"/>
      <name val="Verdana"/>
      <family val="2"/>
    </font>
    <font>
      <u/>
      <sz val="11"/>
      <color theme="10"/>
      <name val="Verdana"/>
      <family val="2"/>
      <scheme val="minor"/>
    </font>
    <font>
      <b/>
      <sz val="14"/>
      <color rgb="FF0058B1"/>
      <name val="Verdana"/>
      <family val="2"/>
      <scheme val="major"/>
    </font>
    <font>
      <sz val="9"/>
      <color rgb="FFFF0000"/>
      <name val="Verdana"/>
      <family val="2"/>
    </font>
    <font>
      <sz val="10"/>
      <color theme="1"/>
      <name val="Verdana"/>
      <family val="2"/>
    </font>
    <font>
      <b/>
      <sz val="18"/>
      <color rgb="FF0058B1"/>
      <name val="Verdana"/>
      <family val="2"/>
      <scheme val="major"/>
    </font>
    <font>
      <b/>
      <sz val="12"/>
      <color rgb="FF0058B1"/>
      <name val="Verdana"/>
      <family val="2"/>
      <scheme val="major"/>
    </font>
    <font>
      <sz val="9"/>
      <color rgb="FF0058B1"/>
      <name val="Verdana"/>
      <family val="2"/>
      <scheme val="major"/>
    </font>
    <font>
      <sz val="11"/>
      <color rgb="FF0058B1"/>
      <name val="Verdana"/>
      <family val="2"/>
      <scheme val="major"/>
    </font>
    <font>
      <sz val="10"/>
      <color rgb="FF0058B1"/>
      <name val="Verdana"/>
      <family val="2"/>
      <scheme val="major"/>
    </font>
    <font>
      <sz val="10"/>
      <color rgb="FF0058B1"/>
      <name val="Verdana"/>
      <family val="2"/>
    </font>
    <font>
      <sz val="9"/>
      <color theme="0"/>
      <name val="Verdana"/>
      <family val="2"/>
      <scheme val="major"/>
    </font>
    <font>
      <sz val="9"/>
      <name val="Verdana"/>
      <family val="2"/>
      <scheme val="minor"/>
    </font>
    <font>
      <sz val="8"/>
      <color theme="0"/>
      <name val="Verdana"/>
      <family val="2"/>
      <scheme val="major"/>
    </font>
    <font>
      <b/>
      <sz val="10"/>
      <name val="Verdana"/>
      <family val="2"/>
      <scheme val="minor"/>
    </font>
    <font>
      <b/>
      <sz val="11"/>
      <color theme="1"/>
      <name val="Verdana"/>
      <family val="2"/>
    </font>
    <font>
      <b/>
      <sz val="10"/>
      <color rgb="FF1D477C"/>
      <name val="Verdana"/>
      <family val="2"/>
    </font>
    <font>
      <sz val="11"/>
      <name val="Calibri"/>
      <family val="2"/>
    </font>
    <font>
      <sz val="11"/>
      <color rgb="FF1D477C"/>
      <name val="Verdana"/>
      <family val="2"/>
    </font>
    <font>
      <sz val="10"/>
      <color theme="4"/>
      <name val="Verdana"/>
      <family val="2"/>
    </font>
    <font>
      <sz val="10"/>
      <color rgb="FF00B0F0"/>
      <name val="Verdana"/>
      <family val="2"/>
    </font>
    <font>
      <b/>
      <sz val="10"/>
      <color rgb="FF00B0F0"/>
      <name val="Verdana"/>
      <family val="2"/>
    </font>
    <font>
      <sz val="10"/>
      <color rgb="FF1D477C"/>
      <name val="Verdana"/>
      <family val="2"/>
    </font>
    <font>
      <sz val="11"/>
      <color rgb="FF0058B1"/>
      <name val="Verdana"/>
      <family val="2"/>
    </font>
    <font>
      <sz val="11"/>
      <color theme="0"/>
      <name val="Verdana"/>
      <family val="2"/>
    </font>
    <font>
      <b/>
      <sz val="11"/>
      <name val="Verdana"/>
      <family val="2"/>
      <scheme val="minor"/>
    </font>
    <font>
      <sz val="11"/>
      <color theme="4"/>
      <name val="Verdana"/>
      <family val="2"/>
    </font>
    <font>
      <b/>
      <sz val="11"/>
      <color rgb="FF00B0F0"/>
      <name val="Verdana"/>
      <family val="2"/>
    </font>
    <font>
      <b/>
      <sz val="16"/>
      <color rgb="FF1D477C"/>
      <name val="Verdana"/>
      <family val="2"/>
    </font>
    <font>
      <sz val="16"/>
      <color theme="1"/>
      <name val="Verdana"/>
      <family val="2"/>
    </font>
    <font>
      <sz val="14"/>
      <color theme="1"/>
      <name val="Verdana"/>
      <family val="2"/>
      <scheme val="major"/>
    </font>
    <font>
      <b/>
      <sz val="24"/>
      <color rgb="FF0058B1"/>
      <name val="Verdana"/>
      <family val="2"/>
      <scheme val="major"/>
    </font>
    <font>
      <sz val="12"/>
      <name val="Verdana"/>
      <family val="2"/>
      <scheme val="major"/>
    </font>
    <font>
      <b/>
      <sz val="12"/>
      <color rgb="FFFF0000"/>
      <name val="Verdana"/>
      <family val="2"/>
    </font>
    <font>
      <sz val="11"/>
      <color theme="0"/>
      <name val="Verdana"/>
      <family val="2"/>
      <scheme val="major"/>
    </font>
    <font>
      <sz val="10"/>
      <name val="Verdana"/>
      <family val="2"/>
      <scheme val="major"/>
    </font>
    <font>
      <sz val="10"/>
      <color theme="1"/>
      <name val="Verdana"/>
      <family val="2"/>
      <scheme val="major"/>
    </font>
    <font>
      <sz val="12"/>
      <color theme="0"/>
      <name val="Verdana"/>
      <family val="2"/>
      <scheme val="major"/>
    </font>
    <font>
      <b/>
      <sz val="8"/>
      <color theme="0"/>
      <name val="Verdana"/>
      <family val="2"/>
    </font>
    <font>
      <b/>
      <i/>
      <sz val="10"/>
      <color rgb="FF0058B1"/>
      <name val="Verdana"/>
      <family val="2"/>
    </font>
    <font>
      <b/>
      <sz val="9"/>
      <color theme="0"/>
      <name val="Verdana"/>
      <family val="2"/>
      <scheme val="minor"/>
    </font>
    <font>
      <b/>
      <sz val="9"/>
      <color rgb="FFFF0000"/>
      <name val="Verdana"/>
      <family val="2"/>
      <scheme val="minor"/>
    </font>
    <font>
      <sz val="9"/>
      <color theme="0"/>
      <name val="Verdana"/>
      <family val="2"/>
    </font>
    <font>
      <sz val="11"/>
      <color rgb="FFFF0000"/>
      <name val="Verdana"/>
      <family val="2"/>
      <scheme val="minor"/>
    </font>
    <font>
      <sz val="9"/>
      <color rgb="FFFF0000"/>
      <name val="Verdana"/>
      <family val="2"/>
      <scheme val="major"/>
    </font>
    <font>
      <sz val="8"/>
      <color rgb="FFFF0000"/>
      <name val="Verdana"/>
      <family val="2"/>
      <scheme val="major"/>
    </font>
    <font>
      <sz val="11"/>
      <color rgb="FFFF0000"/>
      <name val="Verdana"/>
      <family val="2"/>
    </font>
    <font>
      <b/>
      <sz val="12"/>
      <name val="Verdana"/>
      <family val="2"/>
      <scheme val="major"/>
    </font>
    <font>
      <sz val="11"/>
      <color rgb="FF0058B1"/>
      <name val="Verdana"/>
      <family val="2"/>
      <scheme val="minor"/>
    </font>
    <font>
      <b/>
      <sz val="11"/>
      <color rgb="FF0058B1"/>
      <name val="Verdana"/>
      <family val="2"/>
      <scheme val="major"/>
    </font>
    <font>
      <sz val="9"/>
      <color rgb="FF0058B1"/>
      <name val="Verdana"/>
      <family val="2"/>
      <scheme val="minor"/>
    </font>
    <font>
      <sz val="9"/>
      <color rgb="FF1D477C"/>
      <name val="Verdana"/>
      <family val="2"/>
      <scheme val="minor"/>
    </font>
    <font>
      <b/>
      <sz val="16"/>
      <color rgb="FFFF0000"/>
      <name val="Verdana"/>
      <family val="2"/>
    </font>
    <font>
      <sz val="10"/>
      <color theme="0"/>
      <name val="Verdana"/>
      <family val="2"/>
      <scheme val="major"/>
    </font>
    <font>
      <sz val="9"/>
      <color rgb="FFFF0000"/>
      <name val="Verdana"/>
      <family val="2"/>
    </font>
    <font>
      <b/>
      <sz val="9"/>
      <color theme="0"/>
      <name val="Verdana"/>
      <family val="2"/>
    </font>
    <font>
      <i/>
      <sz val="11"/>
      <color rgb="FF0058B1"/>
      <name val="Verdana"/>
      <family val="2"/>
    </font>
    <font>
      <b/>
      <sz val="10"/>
      <color rgb="FFFFFFFF"/>
      <name val="Times New Roman"/>
      <family val="1"/>
    </font>
    <font>
      <b/>
      <sz val="10"/>
      <color theme="1"/>
      <name val="Times New Roman"/>
      <family val="1"/>
    </font>
    <font>
      <b/>
      <sz val="10"/>
      <color rgb="FFFFFFFF"/>
      <name val="Verdana"/>
      <family val="2"/>
      <scheme val="minor"/>
    </font>
    <font>
      <b/>
      <sz val="10"/>
      <color theme="0"/>
      <name val="Verdana"/>
      <family val="2"/>
      <scheme val="minor"/>
    </font>
    <font>
      <sz val="18"/>
      <color theme="1"/>
      <name val="Verdana"/>
      <family val="2"/>
      <scheme val="minor"/>
    </font>
    <font>
      <b/>
      <sz val="14"/>
      <color rgb="FF1D477C"/>
      <name val="Verdana"/>
      <family val="2"/>
      <scheme val="major"/>
    </font>
    <font>
      <sz val="14"/>
      <color theme="1"/>
      <name val="Verdana"/>
      <family val="2"/>
      <scheme val="minor"/>
    </font>
    <font>
      <b/>
      <sz val="12"/>
      <color theme="1"/>
      <name val="Verdana"/>
      <family val="2"/>
      <scheme val="minor"/>
    </font>
    <font>
      <b/>
      <sz val="12"/>
      <color rgb="FF1D477C"/>
      <name val="Verdana"/>
      <family val="2"/>
      <scheme val="major"/>
    </font>
    <font>
      <sz val="12"/>
      <color theme="1"/>
      <name val="Verdana"/>
      <family val="2"/>
      <scheme val="major"/>
    </font>
    <font>
      <i/>
      <sz val="10"/>
      <color theme="1"/>
      <name val="Verdana"/>
      <family val="2"/>
      <scheme val="minor"/>
    </font>
    <font>
      <sz val="9"/>
      <color theme="1"/>
      <name val="Verdana"/>
      <family val="2"/>
    </font>
    <font>
      <sz val="10"/>
      <color rgb="FFD6E4F2"/>
      <name val="Verdana"/>
      <family val="2"/>
    </font>
    <font>
      <sz val="12"/>
      <color rgb="FF0058B1"/>
      <name val="Verdana"/>
      <family val="2"/>
      <scheme val="major"/>
    </font>
    <font>
      <b/>
      <sz val="12"/>
      <color theme="0"/>
      <name val="Verdana"/>
      <family val="2"/>
      <scheme val="major"/>
    </font>
    <font>
      <b/>
      <sz val="9"/>
      <color rgb="FFFF0000"/>
      <name val="Verdana"/>
      <family val="2"/>
      <scheme val="major"/>
    </font>
    <font>
      <sz val="9"/>
      <color theme="0"/>
      <name val="Verdana"/>
      <family val="2"/>
      <scheme val="minor"/>
    </font>
    <font>
      <b/>
      <sz val="10"/>
      <color theme="2"/>
      <name val="Verdana"/>
      <family val="2"/>
      <scheme val="major"/>
    </font>
    <font>
      <b/>
      <sz val="12"/>
      <color theme="1"/>
      <name val="Verdana"/>
      <family val="2"/>
      <scheme val="major"/>
    </font>
    <font>
      <b/>
      <sz val="12"/>
      <color rgb="FFFF0000"/>
      <name val="Verdana"/>
      <family val="2"/>
      <scheme val="major"/>
    </font>
    <font>
      <b/>
      <sz val="11"/>
      <color theme="2"/>
      <name val="Verdana"/>
      <family val="2"/>
    </font>
    <font>
      <b/>
      <sz val="9"/>
      <color theme="2"/>
      <name val="Verdana"/>
      <family val="2"/>
      <scheme val="major"/>
    </font>
    <font>
      <b/>
      <sz val="9"/>
      <color rgb="FF0058B1"/>
      <name val="Verdana"/>
      <family val="2"/>
      <scheme val="major"/>
    </font>
    <font>
      <b/>
      <sz val="10"/>
      <color rgb="FF0058B1"/>
      <name val="Verdana"/>
      <family val="2"/>
      <scheme val="major"/>
    </font>
    <font>
      <b/>
      <sz val="11"/>
      <color theme="1"/>
      <name val="Verdana"/>
      <family val="2"/>
      <scheme val="major"/>
    </font>
    <font>
      <i/>
      <sz val="11"/>
      <color theme="1"/>
      <name val="Verdana"/>
      <family val="2"/>
      <scheme val="major"/>
    </font>
    <font>
      <sz val="12"/>
      <color rgb="FF0058B1"/>
      <name val="Verdana"/>
      <family val="2"/>
    </font>
    <font>
      <sz val="11"/>
      <color theme="2"/>
      <name val="Verdana"/>
      <family val="2"/>
      <scheme val="minor"/>
    </font>
    <font>
      <b/>
      <sz val="11"/>
      <color theme="2"/>
      <name val="Verdana"/>
      <family val="2"/>
      <scheme val="minor"/>
    </font>
    <font>
      <sz val="12"/>
      <name val="Verdana"/>
      <family val="2"/>
    </font>
    <font>
      <b/>
      <i/>
      <sz val="11"/>
      <color theme="1"/>
      <name val="Verdana"/>
      <family val="2"/>
      <scheme val="major"/>
    </font>
    <font>
      <b/>
      <sz val="10"/>
      <color theme="2"/>
      <name val="Verdana"/>
      <family val="2"/>
    </font>
    <font>
      <sz val="11"/>
      <color theme="2"/>
      <name val="Verdana"/>
      <family val="2"/>
    </font>
    <font>
      <b/>
      <sz val="10"/>
      <color rgb="FFFF0000"/>
      <name val="Verdana"/>
      <family val="2"/>
    </font>
    <font>
      <i/>
      <sz val="9"/>
      <name val="Verdana"/>
      <family val="2"/>
    </font>
    <font>
      <i/>
      <sz val="9"/>
      <name val="Verdana"/>
      <family val="2"/>
      <scheme val="minor"/>
    </font>
    <font>
      <b/>
      <sz val="9"/>
      <color rgb="FFFF0000"/>
      <name val="Verdana"/>
      <family val="2"/>
    </font>
    <font>
      <b/>
      <sz val="20"/>
      <color theme="0"/>
      <name val="Verdana"/>
      <family val="2"/>
      <scheme val="major"/>
    </font>
    <font>
      <b/>
      <sz val="14"/>
      <name val="Verdana"/>
      <family val="2"/>
      <scheme val="minor"/>
    </font>
    <font>
      <sz val="11"/>
      <color rgb="FF7030A0"/>
      <name val="Verdana"/>
      <family val="2"/>
      <scheme val="minor"/>
    </font>
    <font>
      <sz val="9"/>
      <color rgb="FFFF0000"/>
      <name val="Verdana"/>
      <family val="2"/>
      <scheme val="minor"/>
    </font>
    <font>
      <b/>
      <sz val="10"/>
      <color theme="8"/>
      <name val="Verdana"/>
      <family val="2"/>
    </font>
    <font>
      <b/>
      <sz val="9"/>
      <color rgb="FFFF0000"/>
      <name val="Verdana"/>
      <family val="2"/>
    </font>
    <font>
      <sz val="9"/>
      <color rgb="FFFF0000"/>
      <name val="Verdana"/>
      <family val="2"/>
    </font>
    <font>
      <b/>
      <sz val="14"/>
      <color theme="2"/>
      <name val="Verdana"/>
      <family val="2"/>
    </font>
    <font>
      <sz val="8"/>
      <name val="Verdana"/>
      <family val="2"/>
      <scheme val="minor"/>
    </font>
  </fonts>
  <fills count="52">
    <fill>
      <patternFill patternType="none"/>
    </fill>
    <fill>
      <patternFill patternType="gray125"/>
    </fill>
    <fill>
      <patternFill patternType="solid">
        <fgColor rgb="FFD6E4F2"/>
        <bgColor indexed="64"/>
      </patternFill>
    </fill>
    <fill>
      <patternFill patternType="solid">
        <fgColor rgb="FFFFFF00"/>
        <bgColor indexed="64"/>
      </patternFill>
    </fill>
    <fill>
      <patternFill patternType="solid">
        <fgColor rgb="FFFDECE3"/>
        <bgColor indexed="64"/>
      </patternFill>
    </fill>
    <fill>
      <patternFill patternType="solid">
        <fgColor rgb="FF0058B1"/>
        <bgColor indexed="64"/>
      </patternFill>
    </fill>
    <fill>
      <patternFill patternType="solid">
        <fgColor rgb="FFFF0000"/>
        <bgColor indexed="64"/>
      </patternFill>
    </fill>
    <fill>
      <patternFill patternType="solid">
        <fgColor rgb="FFFFC000"/>
        <bgColor indexed="64"/>
      </patternFill>
    </fill>
    <fill>
      <patternFill patternType="solid">
        <fgColor rgb="FFE7F3FF"/>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theme="0"/>
        <bgColor indexed="64"/>
      </patternFill>
    </fill>
    <fill>
      <patternFill patternType="solid">
        <fgColor rgb="FF1272BD"/>
        <bgColor indexed="64"/>
      </patternFill>
    </fill>
    <fill>
      <patternFill patternType="solid">
        <fgColor rgb="FF70359D"/>
        <bgColor indexed="64"/>
      </patternFill>
    </fill>
    <fill>
      <patternFill patternType="solid">
        <fgColor rgb="FFFEFD38"/>
        <bgColor indexed="64"/>
      </patternFill>
    </fill>
    <fill>
      <patternFill patternType="solid">
        <fgColor rgb="FFFC101B"/>
        <bgColor indexed="64"/>
      </patternFill>
    </fill>
    <fill>
      <patternFill patternType="solid">
        <fgColor rgb="FF19AE55"/>
        <bgColor indexed="64"/>
      </patternFill>
    </fill>
    <fill>
      <patternFill patternType="solid">
        <fgColor theme="2"/>
        <bgColor indexed="64"/>
      </patternFill>
    </fill>
    <fill>
      <patternFill patternType="solid">
        <fgColor rgb="FF92D050"/>
        <bgColor indexed="64"/>
      </patternFill>
    </fill>
    <fill>
      <patternFill patternType="solid">
        <fgColor rgb="FFFCEFE0"/>
        <bgColor indexed="64"/>
      </patternFill>
    </fill>
    <fill>
      <patternFill patternType="solid">
        <fgColor rgb="FFFFD85B"/>
        <bgColor indexed="64"/>
      </patternFill>
    </fill>
    <fill>
      <patternFill patternType="solid">
        <fgColor rgb="FFFFFFCC"/>
        <bgColor indexed="64"/>
      </patternFill>
    </fill>
    <fill>
      <patternFill patternType="solid">
        <fgColor theme="7" tint="0.79998168889431442"/>
        <bgColor indexed="64"/>
      </patternFill>
    </fill>
    <fill>
      <patternFill patternType="solid">
        <fgColor theme="2" tint="0.39997558519241921"/>
        <bgColor indexed="64"/>
      </patternFill>
    </fill>
    <fill>
      <patternFill patternType="solid">
        <fgColor theme="4" tint="-0.249977111117893"/>
        <bgColor indexed="64"/>
      </patternFill>
    </fill>
    <fill>
      <patternFill patternType="solid">
        <fgColor rgb="FF7030A0"/>
      </patternFill>
    </fill>
    <fill>
      <patternFill patternType="solid">
        <fgColor rgb="FFFFFF00"/>
      </patternFill>
    </fill>
    <fill>
      <patternFill patternType="solid">
        <fgColor rgb="FF4472C4"/>
      </patternFill>
    </fill>
    <fill>
      <patternFill patternType="solid">
        <fgColor rgb="FFFF0000"/>
      </patternFill>
    </fill>
    <fill>
      <patternFill patternType="solid">
        <fgColor rgb="FF00B050"/>
      </patternFill>
    </fill>
    <fill>
      <patternFill patternType="solid">
        <fgColor theme="2" tint="0.59999389629810485"/>
        <bgColor indexed="64"/>
      </patternFill>
    </fill>
    <fill>
      <patternFill patternType="solid">
        <fgColor rgb="FFA66BD3"/>
        <bgColor indexed="64"/>
      </patternFill>
    </fill>
    <fill>
      <patternFill patternType="solid">
        <fgColor theme="3"/>
        <bgColor indexed="64"/>
      </patternFill>
    </fill>
    <fill>
      <patternFill patternType="solid">
        <fgColor theme="6"/>
        <bgColor indexed="64"/>
      </patternFill>
    </fill>
    <fill>
      <patternFill patternType="solid">
        <fgColor theme="7"/>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CD"/>
        <bgColor indexed="64"/>
      </patternFill>
    </fill>
    <fill>
      <patternFill patternType="solid">
        <fgColor theme="0" tint="-4.9989318521683403E-2"/>
        <bgColor indexed="64"/>
      </patternFill>
    </fill>
    <fill>
      <patternFill patternType="solid">
        <fgColor rgb="FFFFCCFF"/>
        <bgColor indexed="64"/>
      </patternFill>
    </fill>
    <fill>
      <patternFill patternType="solid">
        <fgColor rgb="FFCCFFCC"/>
        <bgColor indexed="64"/>
      </patternFill>
    </fill>
    <fill>
      <patternFill patternType="solid">
        <fgColor rgb="FFCCECFF"/>
        <bgColor indexed="64"/>
      </patternFill>
    </fill>
    <fill>
      <patternFill patternType="solid">
        <fgColor rgb="FFFFCCCC"/>
        <bgColor indexed="64"/>
      </patternFill>
    </fill>
    <fill>
      <patternFill patternType="solid">
        <fgColor rgb="FFCCFFFF"/>
        <bgColor indexed="64"/>
      </patternFill>
    </fill>
  </fills>
  <borders count="17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auto="1"/>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tted">
        <color indexed="64"/>
      </bottom>
      <diagonal/>
    </border>
    <border>
      <left style="thin">
        <color auto="1"/>
      </left>
      <right/>
      <top style="dotted">
        <color indexed="64"/>
      </top>
      <bottom style="dotted">
        <color indexed="64"/>
      </bottom>
      <diagonal/>
    </border>
    <border>
      <left/>
      <right/>
      <top style="dotted">
        <color auto="1"/>
      </top>
      <bottom style="dotted">
        <color auto="1"/>
      </bottom>
      <diagonal/>
    </border>
    <border>
      <left/>
      <right/>
      <top style="dotted">
        <color auto="1"/>
      </top>
      <bottom/>
      <diagonal/>
    </border>
    <border>
      <left style="thin">
        <color indexed="64"/>
      </left>
      <right/>
      <top/>
      <bottom style="thin">
        <color indexed="64"/>
      </bottom>
      <diagonal/>
    </border>
    <border>
      <left/>
      <right/>
      <top style="thin">
        <color auto="1"/>
      </top>
      <bottom style="thin">
        <color auto="1"/>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dotted">
        <color auto="1"/>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style="thin">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thin">
        <color indexed="64"/>
      </top>
      <bottom style="dotted">
        <color indexed="64"/>
      </bottom>
      <diagonal/>
    </border>
    <border>
      <left/>
      <right/>
      <top/>
      <bottom style="thin">
        <color rgb="FF0058B1"/>
      </bottom>
      <diagonal/>
    </border>
    <border>
      <left/>
      <right/>
      <top/>
      <bottom style="medium">
        <color rgb="FF0058B1"/>
      </bottom>
      <diagonal/>
    </border>
    <border>
      <left/>
      <right style="medium">
        <color indexed="64"/>
      </right>
      <top style="medium">
        <color indexed="64"/>
      </top>
      <bottom style="medium">
        <color theme="1"/>
      </bottom>
      <diagonal/>
    </border>
    <border>
      <left/>
      <right/>
      <top style="thin">
        <color rgb="FF0058B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otted">
        <color indexed="64"/>
      </top>
      <bottom style="dotted">
        <color indexed="64"/>
      </bottom>
      <diagonal/>
    </border>
    <border>
      <left/>
      <right/>
      <top/>
      <bottom style="medium">
        <color rgb="FF026273"/>
      </bottom>
      <diagonal/>
    </border>
    <border>
      <left/>
      <right/>
      <top/>
      <bottom style="thin">
        <color theme="1"/>
      </bottom>
      <diagonal/>
    </border>
    <border>
      <left/>
      <right/>
      <top style="medium">
        <color rgb="FF0058B1"/>
      </top>
      <bottom style="thin">
        <color auto="1"/>
      </bottom>
      <diagonal/>
    </border>
    <border>
      <left style="thin">
        <color indexed="64"/>
      </left>
      <right style="medium">
        <color indexed="64"/>
      </right>
      <top style="thin">
        <color indexed="64"/>
      </top>
      <bottom style="medium">
        <color theme="1"/>
      </bottom>
      <diagonal/>
    </border>
    <border>
      <left/>
      <right style="medium">
        <color indexed="64"/>
      </right>
      <top style="thin">
        <color indexed="64"/>
      </top>
      <bottom style="medium">
        <color theme="1"/>
      </bottom>
      <diagonal/>
    </border>
    <border>
      <left/>
      <right style="thin">
        <color indexed="64"/>
      </right>
      <top style="thin">
        <color indexed="64"/>
      </top>
      <bottom style="medium">
        <color theme="1"/>
      </bottom>
      <diagonal/>
    </border>
    <border>
      <left/>
      <right/>
      <top style="medium">
        <color indexed="64"/>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top style="thin">
        <color indexed="64"/>
      </top>
      <bottom style="dotted">
        <color indexed="64"/>
      </bottom>
      <diagonal/>
    </border>
    <border>
      <left style="thin">
        <color auto="1"/>
      </left>
      <right/>
      <top style="dotted">
        <color indexed="64"/>
      </top>
      <bottom/>
      <diagonal/>
    </border>
    <border>
      <left style="thin">
        <color auto="1"/>
      </left>
      <right/>
      <top style="dotted">
        <color indexed="64"/>
      </top>
      <bottom style="thin">
        <color indexed="64"/>
      </bottom>
      <diagonal/>
    </border>
    <border>
      <left/>
      <right/>
      <top style="dotted">
        <color indexed="64"/>
      </top>
      <bottom style="thin">
        <color indexed="64"/>
      </bottom>
      <diagonal/>
    </border>
    <border>
      <left style="thin">
        <color auto="1"/>
      </left>
      <right/>
      <top/>
      <bottom style="dotted">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dotted">
        <color indexed="64"/>
      </left>
      <right style="dotted">
        <color indexed="64"/>
      </right>
      <top style="dotted">
        <color indexed="64"/>
      </top>
      <bottom style="thin">
        <color indexed="64"/>
      </bottom>
      <diagonal/>
    </border>
    <border>
      <left/>
      <right style="dotted">
        <color auto="1"/>
      </right>
      <top style="thin">
        <color auto="1"/>
      </top>
      <bottom style="dotted">
        <color auto="1"/>
      </bottom>
      <diagonal/>
    </border>
    <border>
      <left style="dotted">
        <color auto="1"/>
      </left>
      <right style="thin">
        <color indexed="64"/>
      </right>
      <top style="thin">
        <color auto="1"/>
      </top>
      <bottom style="dotted">
        <color indexed="64"/>
      </bottom>
      <diagonal/>
    </border>
    <border>
      <left style="dotted">
        <color auto="1"/>
      </left>
      <right style="thin">
        <color indexed="64"/>
      </right>
      <top style="dotted">
        <color indexed="64"/>
      </top>
      <bottom style="dotted">
        <color indexed="64"/>
      </bottom>
      <diagonal/>
    </border>
    <border>
      <left/>
      <right style="dotted">
        <color auto="1"/>
      </right>
      <top style="dotted">
        <color indexed="64"/>
      </top>
      <bottom style="thin">
        <color indexed="64"/>
      </bottom>
      <diagonal/>
    </border>
    <border>
      <left style="dotted">
        <color auto="1"/>
      </left>
      <right style="thin">
        <color indexed="64"/>
      </right>
      <top style="dotted">
        <color indexed="64"/>
      </top>
      <bottom style="thin">
        <color indexed="64"/>
      </bottom>
      <diagonal/>
    </border>
    <border>
      <left/>
      <right style="dotted">
        <color auto="1"/>
      </right>
      <top style="thin">
        <color auto="1"/>
      </top>
      <bottom style="thin">
        <color indexed="64"/>
      </bottom>
      <diagonal/>
    </border>
    <border>
      <left style="dotted">
        <color auto="1"/>
      </left>
      <right style="dotted">
        <color auto="1"/>
      </right>
      <top style="thin">
        <color auto="1"/>
      </top>
      <bottom style="thin">
        <color indexed="64"/>
      </bottom>
      <diagonal/>
    </border>
    <border>
      <left style="dotted">
        <color auto="1"/>
      </left>
      <right style="thin">
        <color indexed="64"/>
      </right>
      <top style="thin">
        <color indexed="64"/>
      </top>
      <bottom style="thin">
        <color indexed="64"/>
      </bottom>
      <diagonal/>
    </border>
    <border>
      <left style="thin">
        <color auto="1"/>
      </left>
      <right style="dotted">
        <color auto="1"/>
      </right>
      <top style="thin">
        <color auto="1"/>
      </top>
      <bottom style="thin">
        <color indexed="64"/>
      </bottom>
      <diagonal/>
    </border>
    <border>
      <left style="thin">
        <color auto="1"/>
      </left>
      <right style="dotted">
        <color auto="1"/>
      </right>
      <top style="thin">
        <color auto="1"/>
      </top>
      <bottom style="dotted">
        <color auto="1"/>
      </bottom>
      <diagonal/>
    </border>
    <border>
      <left style="thin">
        <color auto="1"/>
      </left>
      <right style="dotted">
        <color auto="1"/>
      </right>
      <top style="dotted">
        <color indexed="64"/>
      </top>
      <bottom style="thin">
        <color indexed="64"/>
      </bottom>
      <diagonal/>
    </border>
    <border>
      <left style="thin">
        <color auto="1"/>
      </left>
      <right style="dotted">
        <color auto="1"/>
      </right>
      <top style="dotted">
        <color indexed="64"/>
      </top>
      <bottom style="dotted">
        <color indexed="64"/>
      </bottom>
      <diagonal/>
    </border>
    <border>
      <left/>
      <right style="hair">
        <color indexed="64"/>
      </right>
      <top style="thin">
        <color indexed="64"/>
      </top>
      <bottom style="thin">
        <color indexed="64"/>
      </bottom>
      <diagonal/>
    </border>
    <border>
      <left style="hair">
        <color indexed="64"/>
      </left>
      <right style="dotted">
        <color auto="1"/>
      </right>
      <top style="thin">
        <color indexed="64"/>
      </top>
      <bottom style="thin">
        <color indexed="64"/>
      </bottom>
      <diagonal/>
    </border>
    <border>
      <left/>
      <right style="hair">
        <color indexed="64"/>
      </right>
      <top style="thin">
        <color indexed="64"/>
      </top>
      <bottom style="dotted">
        <color indexed="64"/>
      </bottom>
      <diagonal/>
    </border>
    <border>
      <left style="hair">
        <color indexed="64"/>
      </left>
      <right style="dotted">
        <color auto="1"/>
      </right>
      <top style="thin">
        <color auto="1"/>
      </top>
      <bottom style="dotted">
        <color auto="1"/>
      </bottom>
      <diagonal/>
    </border>
    <border>
      <left/>
      <right style="hair">
        <color indexed="64"/>
      </right>
      <top style="dotted">
        <color indexed="64"/>
      </top>
      <bottom style="thin">
        <color indexed="64"/>
      </bottom>
      <diagonal/>
    </border>
    <border>
      <left style="hair">
        <color indexed="64"/>
      </left>
      <right style="dotted">
        <color auto="1"/>
      </right>
      <top style="dotted">
        <color indexed="64"/>
      </top>
      <bottom style="thin">
        <color indexed="64"/>
      </bottom>
      <diagonal/>
    </border>
    <border>
      <left/>
      <right style="hair">
        <color indexed="64"/>
      </right>
      <top style="dotted">
        <color indexed="64"/>
      </top>
      <bottom style="dotted">
        <color indexed="64"/>
      </bottom>
      <diagonal/>
    </border>
    <border>
      <left style="hair">
        <color indexed="64"/>
      </left>
      <right style="dotted">
        <color auto="1"/>
      </right>
      <top style="dotted">
        <color indexed="64"/>
      </top>
      <bottom style="dotted">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auto="1"/>
      </right>
      <top/>
      <bottom style="thin">
        <color auto="1"/>
      </bottom>
      <diagonal/>
    </border>
    <border>
      <left style="dotted">
        <color auto="1"/>
      </left>
      <right style="thin">
        <color indexed="64"/>
      </right>
      <top style="dotted">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style="dotted">
        <color indexed="64"/>
      </top>
      <bottom style="dotted">
        <color indexed="64"/>
      </bottom>
      <diagonal/>
    </border>
    <border>
      <left style="thin">
        <color indexed="64"/>
      </left>
      <right style="dotted">
        <color auto="1"/>
      </right>
      <top style="thin">
        <color indexed="64"/>
      </top>
      <bottom/>
      <diagonal/>
    </border>
    <border>
      <left style="thin">
        <color indexed="64"/>
      </left>
      <right style="dotted">
        <color auto="1"/>
      </right>
      <top/>
      <bottom style="dotted">
        <color indexed="64"/>
      </bottom>
      <diagonal/>
    </border>
    <border>
      <left style="thin">
        <color indexed="64"/>
      </left>
      <right style="dotted">
        <color auto="1"/>
      </right>
      <top/>
      <bottom style="thin">
        <color auto="1"/>
      </bottom>
      <diagonal/>
    </border>
    <border>
      <left/>
      <right style="dotted">
        <color indexed="64"/>
      </right>
      <top style="dotted">
        <color indexed="64"/>
      </top>
      <bottom/>
      <diagonal/>
    </border>
    <border>
      <left/>
      <right/>
      <top style="medium">
        <color rgb="FF026273"/>
      </top>
      <bottom/>
      <diagonal/>
    </border>
    <border>
      <left style="thin">
        <color indexed="64"/>
      </left>
      <right style="dotted">
        <color auto="1"/>
      </right>
      <top style="dotted">
        <color indexed="64"/>
      </top>
      <bottom/>
      <diagonal/>
    </border>
    <border>
      <left style="dotted">
        <color indexed="64"/>
      </left>
      <right style="dotted">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style="dashed">
        <color indexed="64"/>
      </left>
      <right style="thin">
        <color indexed="64"/>
      </right>
      <top/>
      <bottom/>
      <diagonal/>
    </border>
    <border>
      <left style="dashed">
        <color auto="1"/>
      </left>
      <right style="medium">
        <color indexed="64"/>
      </right>
      <top/>
      <bottom/>
      <diagonal/>
    </border>
    <border>
      <left style="dashed">
        <color indexed="64"/>
      </left>
      <right style="thin">
        <color indexed="64"/>
      </right>
      <top style="thin">
        <color indexed="64"/>
      </top>
      <bottom/>
      <diagonal/>
    </border>
    <border>
      <left/>
      <right style="medium">
        <color auto="1"/>
      </right>
      <top/>
      <bottom style="thin">
        <color indexed="64"/>
      </bottom>
      <diagonal/>
    </border>
    <border>
      <left style="dashed">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style="thin">
        <color theme="4"/>
      </right>
      <top/>
      <bottom/>
      <diagonal/>
    </border>
    <border>
      <left style="thin">
        <color auto="1"/>
      </left>
      <right style="thin">
        <color auto="1"/>
      </right>
      <top/>
      <bottom style="thin">
        <color theme="1"/>
      </bottom>
      <diagonal/>
    </border>
    <border>
      <left style="thin">
        <color auto="1"/>
      </left>
      <right style="thin">
        <color auto="1"/>
      </right>
      <top style="medium">
        <color indexed="64"/>
      </top>
      <bottom/>
      <diagonal/>
    </border>
    <border>
      <left style="thin">
        <color theme="1"/>
      </left>
      <right style="thin">
        <color theme="1"/>
      </right>
      <top style="medium">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style="medium">
        <color rgb="FF0058B1"/>
      </top>
      <bottom/>
      <diagonal/>
    </border>
    <border>
      <left/>
      <right style="dotted">
        <color auto="1"/>
      </right>
      <top/>
      <bottom/>
      <diagonal/>
    </border>
    <border>
      <left style="dotted">
        <color indexed="64"/>
      </left>
      <right style="dotted">
        <color indexed="64"/>
      </right>
      <top/>
      <bottom/>
      <diagonal/>
    </border>
    <border>
      <left style="dotted">
        <color auto="1"/>
      </left>
      <right style="thin">
        <color indexed="64"/>
      </right>
      <top/>
      <bottom/>
      <diagonal/>
    </border>
    <border>
      <left style="dotted">
        <color auto="1"/>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style="thin">
        <color indexed="64"/>
      </top>
      <bottom/>
      <diagonal/>
    </border>
    <border>
      <left style="dashed">
        <color indexed="64"/>
      </left>
      <right style="dotted">
        <color auto="1"/>
      </right>
      <top style="thin">
        <color indexed="64"/>
      </top>
      <bottom/>
      <diagonal/>
    </border>
    <border>
      <left style="dashed">
        <color indexed="64"/>
      </left>
      <right style="dashed">
        <color indexed="64"/>
      </right>
      <top style="thin">
        <color auto="1"/>
      </top>
      <bottom style="dotted">
        <color auto="1"/>
      </bottom>
      <diagonal/>
    </border>
    <border>
      <left style="dashed">
        <color indexed="64"/>
      </left>
      <right style="dashed">
        <color indexed="64"/>
      </right>
      <top style="dotted">
        <color auto="1"/>
      </top>
      <bottom style="dotted">
        <color auto="1"/>
      </bottom>
      <diagonal/>
    </border>
    <border>
      <left style="dashed">
        <color indexed="64"/>
      </left>
      <right style="dashed">
        <color indexed="64"/>
      </right>
      <top style="dotted">
        <color indexed="64"/>
      </top>
      <bottom style="thin">
        <color indexed="64"/>
      </bottom>
      <diagonal/>
    </border>
    <border>
      <left style="thin">
        <color auto="1"/>
      </left>
      <right style="dashed">
        <color indexed="64"/>
      </right>
      <top style="thin">
        <color indexed="64"/>
      </top>
      <bottom style="dotted">
        <color auto="1"/>
      </bottom>
      <diagonal/>
    </border>
    <border>
      <left style="thin">
        <color auto="1"/>
      </left>
      <right style="dashed">
        <color indexed="64"/>
      </right>
      <top style="dotted">
        <color auto="1"/>
      </top>
      <bottom style="dotted">
        <color auto="1"/>
      </bottom>
      <diagonal/>
    </border>
    <border>
      <left style="thin">
        <color auto="1"/>
      </left>
      <right style="dashed">
        <color indexed="64"/>
      </right>
      <top style="dotted">
        <color auto="1"/>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right style="dotted">
        <color auto="1"/>
      </right>
      <top style="medium">
        <color indexed="64"/>
      </top>
      <bottom style="thin">
        <color indexed="64"/>
      </bottom>
      <diagonal/>
    </border>
    <border>
      <left style="dotted">
        <color auto="1"/>
      </left>
      <right style="dotted">
        <color auto="1"/>
      </right>
      <top style="medium">
        <color indexed="64"/>
      </top>
      <bottom style="thin">
        <color indexed="64"/>
      </bottom>
      <diagonal/>
    </border>
    <border>
      <left style="dotted">
        <color auto="1"/>
      </left>
      <right style="medium">
        <color indexed="64"/>
      </right>
      <top style="medium">
        <color indexed="64"/>
      </top>
      <bottom style="thin">
        <color indexed="64"/>
      </bottom>
      <diagonal/>
    </border>
    <border>
      <left style="medium">
        <color indexed="64"/>
      </left>
      <right style="thin">
        <color auto="1"/>
      </right>
      <top style="thin">
        <color auto="1"/>
      </top>
      <bottom/>
      <diagonal/>
    </border>
    <border>
      <left style="dotted">
        <color indexed="64"/>
      </left>
      <right style="medium">
        <color indexed="64"/>
      </right>
      <top style="thin">
        <color indexed="64"/>
      </top>
      <bottom/>
      <diagonal/>
    </border>
    <border>
      <left style="thin">
        <color indexed="64"/>
      </left>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dotted">
        <color auto="1"/>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top style="thin">
        <color indexed="64"/>
      </top>
      <bottom style="medium">
        <color theme="1"/>
      </bottom>
      <diagonal/>
    </border>
    <border>
      <left/>
      <right style="thin">
        <color indexed="64"/>
      </right>
      <top/>
      <bottom style="medium">
        <color indexed="64"/>
      </bottom>
      <diagonal/>
    </border>
    <border>
      <left style="thin">
        <color indexed="64"/>
      </left>
      <right/>
      <top/>
      <bottom style="medium">
        <color indexed="64"/>
      </bottom>
      <diagonal/>
    </border>
    <border>
      <left style="thin">
        <color auto="1"/>
      </left>
      <right style="dashed">
        <color indexed="64"/>
      </right>
      <top/>
      <bottom style="dotted">
        <color auto="1"/>
      </bottom>
      <diagonal/>
    </border>
    <border>
      <left/>
      <right style="medium">
        <color indexed="64"/>
      </right>
      <top style="medium">
        <color indexed="64"/>
      </top>
      <bottom/>
      <diagonal/>
    </border>
    <border>
      <left style="medium">
        <color indexed="64"/>
      </left>
      <right style="thin">
        <color auto="1"/>
      </right>
      <top/>
      <bottom/>
      <diagonal/>
    </border>
    <border>
      <left style="dashed">
        <color indexed="64"/>
      </left>
      <right style="dashed">
        <color indexed="64"/>
      </right>
      <top/>
      <bottom/>
      <diagonal/>
    </border>
    <border>
      <left style="medium">
        <color indexed="64"/>
      </left>
      <right style="thin">
        <color auto="1"/>
      </right>
      <top style="thin">
        <color auto="1"/>
      </top>
      <bottom style="medium">
        <color indexed="64"/>
      </bottom>
      <diagonal/>
    </border>
    <border>
      <left style="medium">
        <color indexed="64"/>
      </left>
      <right style="thin">
        <color auto="1"/>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dashed">
        <color indexed="64"/>
      </left>
      <right style="medium">
        <color indexed="64"/>
      </right>
      <top style="thin">
        <color indexed="64"/>
      </top>
      <bottom/>
      <diagonal/>
    </border>
    <border>
      <left style="dashed">
        <color indexed="64"/>
      </left>
      <right style="medium">
        <color indexed="64"/>
      </right>
      <top style="thin">
        <color indexed="64"/>
      </top>
      <bottom style="medium">
        <color indexed="64"/>
      </bottom>
      <diagonal/>
    </border>
    <border>
      <left style="thin">
        <color auto="1"/>
      </left>
      <right style="dashed">
        <color indexed="64"/>
      </right>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auto="1"/>
      </left>
      <right style="dashed">
        <color indexed="64"/>
      </right>
      <top style="medium">
        <color indexed="64"/>
      </top>
      <bottom style="thin">
        <color auto="1"/>
      </bottom>
      <diagonal/>
    </border>
    <border>
      <left style="thin">
        <color auto="1"/>
      </left>
      <right style="dashed">
        <color indexed="64"/>
      </right>
      <top style="thin">
        <color auto="1"/>
      </top>
      <bottom style="thin">
        <color auto="1"/>
      </bottom>
      <diagonal/>
    </border>
    <border>
      <left style="thin">
        <color auto="1"/>
      </left>
      <right style="dashed">
        <color indexed="64"/>
      </right>
      <top style="thin">
        <color auto="1"/>
      </top>
      <bottom style="medium">
        <color indexed="64"/>
      </bottom>
      <diagonal/>
    </border>
    <border>
      <left style="thin">
        <color auto="1"/>
      </left>
      <right style="dashed">
        <color indexed="64"/>
      </right>
      <top/>
      <bottom style="thin">
        <color auto="1"/>
      </bottom>
      <diagonal/>
    </border>
    <border>
      <left style="thin">
        <color auto="1"/>
      </left>
      <right style="dashed">
        <color indexed="64"/>
      </right>
      <top style="thin">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auto="1"/>
      </top>
      <bottom style="thin">
        <color auto="1"/>
      </bottom>
      <diagonal/>
    </border>
    <border>
      <left style="thin">
        <color auto="1"/>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dotted">
        <color auto="1"/>
      </right>
      <top style="medium">
        <color indexed="64"/>
      </top>
      <bottom/>
      <diagonal/>
    </border>
    <border>
      <left style="dotted">
        <color auto="1"/>
      </left>
      <right style="dotted">
        <color auto="1"/>
      </right>
      <top style="medium">
        <color indexed="64"/>
      </top>
      <bottom/>
      <diagonal/>
    </border>
    <border>
      <left style="dotted">
        <color auto="1"/>
      </left>
      <right style="medium">
        <color indexed="64"/>
      </right>
      <top style="medium">
        <color indexed="64"/>
      </top>
      <bottom/>
      <diagonal/>
    </border>
    <border>
      <left style="thin">
        <color auto="1"/>
      </left>
      <right style="dashed">
        <color indexed="64"/>
      </right>
      <top style="medium">
        <color indexed="64"/>
      </top>
      <bottom style="dotted">
        <color auto="1"/>
      </bottom>
      <diagonal/>
    </border>
    <border>
      <left style="dashed">
        <color indexed="64"/>
      </left>
      <right style="dotted">
        <color auto="1"/>
      </right>
      <top style="medium">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dotted">
        <color indexed="64"/>
      </bottom>
      <diagonal/>
    </border>
  </borders>
  <cellStyleXfs count="6">
    <xf numFmtId="0" fontId="0" fillId="0" borderId="0"/>
    <xf numFmtId="9" fontId="1" fillId="0" borderId="0" applyFont="0" applyFill="0" applyBorder="0" applyAlignment="0" applyProtection="0"/>
    <xf numFmtId="0" fontId="43" fillId="0" borderId="0"/>
    <xf numFmtId="0" fontId="56" fillId="0" borderId="0" applyNumberFormat="0" applyFill="0" applyBorder="0" applyAlignment="0" applyProtection="0"/>
    <xf numFmtId="0" fontId="1" fillId="0" borderId="0"/>
    <xf numFmtId="0" fontId="1" fillId="0" borderId="0"/>
  </cellStyleXfs>
  <cellXfs count="1893">
    <xf numFmtId="0" fontId="0" fillId="0" borderId="0" xfId="0"/>
    <xf numFmtId="0" fontId="0" fillId="0" borderId="0" xfId="0" applyAlignment="1">
      <alignment horizontal="left"/>
    </xf>
    <xf numFmtId="0" fontId="13" fillId="0" borderId="0" xfId="0" applyFont="1" applyAlignment="1">
      <alignment vertical="top" wrapText="1"/>
    </xf>
    <xf numFmtId="0" fontId="28" fillId="2" borderId="0" xfId="0" applyFont="1" applyFill="1" applyAlignment="1">
      <alignment horizontal="left" vertical="center"/>
    </xf>
    <xf numFmtId="0" fontId="28" fillId="2" borderId="0" xfId="0" applyFont="1" applyFill="1" applyAlignment="1">
      <alignment horizontal="center" vertical="center"/>
    </xf>
    <xf numFmtId="0" fontId="29" fillId="0" borderId="0" xfId="0" applyFont="1" applyAlignment="1">
      <alignment vertical="top" wrapText="1"/>
    </xf>
    <xf numFmtId="0" fontId="30" fillId="2" borderId="0" xfId="0" applyFont="1" applyFill="1" applyAlignment="1">
      <alignment horizontal="left"/>
    </xf>
    <xf numFmtId="0" fontId="31" fillId="0" borderId="1" xfId="0" applyFont="1" applyBorder="1" applyAlignment="1">
      <alignment wrapText="1"/>
    </xf>
    <xf numFmtId="0" fontId="32" fillId="0" borderId="3" xfId="0" applyFont="1" applyFill="1" applyBorder="1" applyAlignment="1">
      <alignment horizontal="left" wrapText="1"/>
    </xf>
    <xf numFmtId="0" fontId="31" fillId="0" borderId="0" xfId="0" applyFont="1" applyAlignment="1">
      <alignment wrapText="1"/>
    </xf>
    <xf numFmtId="0" fontId="29" fillId="0" borderId="4" xfId="0" applyFont="1" applyBorder="1" applyAlignment="1">
      <alignment vertical="top" wrapText="1"/>
    </xf>
    <xf numFmtId="0" fontId="29" fillId="0" borderId="6" xfId="0" applyFont="1" applyFill="1" applyBorder="1" applyAlignment="1">
      <alignment horizontal="left" vertical="top" wrapText="1"/>
    </xf>
    <xf numFmtId="0" fontId="35" fillId="2" borderId="0" xfId="0" applyFont="1" applyFill="1" applyBorder="1" applyAlignment="1" applyProtection="1">
      <alignment horizontal="left" vertical="center" wrapText="1"/>
      <protection locked="0"/>
    </xf>
    <xf numFmtId="0" fontId="29" fillId="0" borderId="0" xfId="0" applyFont="1" applyAlignment="1">
      <alignment horizontal="center" vertical="top" wrapText="1"/>
    </xf>
    <xf numFmtId="0" fontId="36" fillId="0" borderId="14" xfId="0" applyFont="1" applyBorder="1" applyAlignment="1">
      <alignment horizontal="center" vertical="center" wrapText="1"/>
    </xf>
    <xf numFmtId="0" fontId="29" fillId="0" borderId="16" xfId="0" applyFont="1" applyBorder="1" applyAlignment="1">
      <alignment horizontal="center" vertical="top" wrapText="1"/>
    </xf>
    <xf numFmtId="0" fontId="35" fillId="2" borderId="0" xfId="0" applyFont="1" applyFill="1" applyBorder="1" applyAlignment="1" applyProtection="1">
      <alignment horizontal="center" vertical="center" wrapText="1"/>
      <protection locked="0"/>
    </xf>
    <xf numFmtId="0" fontId="29" fillId="0" borderId="0" xfId="0" applyFont="1" applyAlignment="1">
      <alignment vertical="center" wrapText="1"/>
    </xf>
    <xf numFmtId="0" fontId="36" fillId="0" borderId="5" xfId="0" applyFont="1" applyBorder="1" applyAlignment="1">
      <alignment horizontal="center" vertical="center" wrapText="1"/>
    </xf>
    <xf numFmtId="0" fontId="29" fillId="0" borderId="5" xfId="0" applyFont="1" applyBorder="1" applyAlignment="1">
      <alignment vertical="top" wrapText="1"/>
    </xf>
    <xf numFmtId="0" fontId="0" fillId="0" borderId="0" xfId="0" applyFont="1" applyAlignment="1">
      <alignment horizontal="center"/>
    </xf>
    <xf numFmtId="9" fontId="11" fillId="0" borderId="0" xfId="1" applyFont="1" applyAlignment="1">
      <alignment horizontal="center"/>
    </xf>
    <xf numFmtId="0" fontId="11" fillId="0" borderId="0" xfId="0" applyFont="1" applyAlignment="1">
      <alignment horizontal="center"/>
    </xf>
    <xf numFmtId="0" fontId="13" fillId="0" borderId="0" xfId="0" applyFont="1" applyAlignment="1">
      <alignment wrapText="1"/>
    </xf>
    <xf numFmtId="0" fontId="42" fillId="0" borderId="0" xfId="0" applyFont="1"/>
    <xf numFmtId="0" fontId="11" fillId="0" borderId="0" xfId="0" applyFont="1"/>
    <xf numFmtId="0" fontId="37" fillId="2" borderId="0" xfId="0" applyFont="1" applyFill="1" applyAlignment="1">
      <alignment horizontal="left" vertical="center"/>
    </xf>
    <xf numFmtId="0" fontId="34" fillId="0" borderId="4" xfId="0" applyFont="1" applyBorder="1" applyAlignment="1">
      <alignment vertical="top" wrapText="1"/>
    </xf>
    <xf numFmtId="0" fontId="33" fillId="0" borderId="0" xfId="0" applyFont="1" applyFill="1" applyBorder="1" applyAlignment="1">
      <alignment vertical="center"/>
    </xf>
    <xf numFmtId="0" fontId="34" fillId="0" borderId="6" xfId="0" applyFont="1" applyFill="1" applyBorder="1" applyAlignment="1">
      <alignment horizontal="left" vertical="top" wrapText="1"/>
    </xf>
    <xf numFmtId="0" fontId="34" fillId="0" borderId="4" xfId="0" applyFont="1" applyBorder="1" applyAlignment="1">
      <alignment vertical="center"/>
    </xf>
    <xf numFmtId="0" fontId="34" fillId="0" borderId="6" xfId="0" applyFont="1" applyFill="1" applyBorder="1" applyAlignment="1">
      <alignment horizontal="left" vertical="center"/>
    </xf>
    <xf numFmtId="0" fontId="60" fillId="0" borderId="0" xfId="0" applyFont="1" applyFill="1" applyBorder="1" applyAlignment="1">
      <alignment horizontal="center"/>
    </xf>
    <xf numFmtId="0" fontId="62" fillId="0" borderId="0" xfId="0" applyFont="1" applyBorder="1" applyAlignment="1">
      <alignment horizontal="center" vertical="center"/>
    </xf>
    <xf numFmtId="0" fontId="29" fillId="0" borderId="0" xfId="0" applyFont="1" applyBorder="1" applyAlignment="1">
      <alignment vertical="top" wrapText="1"/>
    </xf>
    <xf numFmtId="0" fontId="31" fillId="0" borderId="2" xfId="0" applyFont="1" applyBorder="1" applyAlignment="1">
      <alignment wrapText="1"/>
    </xf>
    <xf numFmtId="0" fontId="34" fillId="0" borderId="0" xfId="0" applyFont="1" applyBorder="1" applyAlignment="1">
      <alignment vertical="top" wrapText="1"/>
    </xf>
    <xf numFmtId="0" fontId="34" fillId="0" borderId="0" xfId="0" applyFont="1" applyBorder="1" applyAlignment="1">
      <alignment vertical="center"/>
    </xf>
    <xf numFmtId="0" fontId="29" fillId="0" borderId="4" xfId="0" applyFont="1" applyBorder="1" applyAlignment="1">
      <alignment vertical="center" wrapText="1"/>
    </xf>
    <xf numFmtId="0" fontId="85" fillId="0" borderId="0" xfId="0" applyFont="1" applyBorder="1" applyAlignment="1">
      <alignment vertical="center" wrapText="1"/>
    </xf>
    <xf numFmtId="0" fontId="29" fillId="0" borderId="6" xfId="0" applyFont="1" applyFill="1" applyBorder="1" applyAlignment="1">
      <alignment horizontal="left" vertical="center" wrapText="1"/>
    </xf>
    <xf numFmtId="0" fontId="33" fillId="0" borderId="0" xfId="0" applyFont="1" applyFill="1" applyBorder="1" applyAlignment="1"/>
    <xf numFmtId="0" fontId="35" fillId="0" borderId="0" xfId="0" applyFont="1" applyFill="1" applyBorder="1" applyAlignment="1" applyProtection="1">
      <alignment horizontal="left" vertical="center" wrapText="1"/>
      <protection locked="0"/>
    </xf>
    <xf numFmtId="0" fontId="28" fillId="0" borderId="0" xfId="0" applyFont="1" applyFill="1" applyBorder="1" applyAlignment="1">
      <alignment horizontal="left" vertical="center"/>
    </xf>
    <xf numFmtId="0" fontId="30" fillId="0" borderId="0" xfId="0" applyFont="1" applyFill="1" applyBorder="1" applyAlignment="1">
      <alignment horizontal="left"/>
    </xf>
    <xf numFmtId="0" fontId="37" fillId="0" borderId="0" xfId="0" applyFont="1" applyFill="1" applyBorder="1" applyAlignment="1">
      <alignment horizontal="left" vertical="center"/>
    </xf>
    <xf numFmtId="0" fontId="29" fillId="0" borderId="0" xfId="0" applyFont="1" applyFill="1" applyBorder="1" applyAlignment="1">
      <alignment horizontal="center" vertical="top" wrapText="1"/>
    </xf>
    <xf numFmtId="0" fontId="29" fillId="0" borderId="0" xfId="0" applyFont="1" applyAlignment="1">
      <alignment horizontal="center" vertical="center" wrapText="1"/>
    </xf>
    <xf numFmtId="0" fontId="60" fillId="0" borderId="0" xfId="0" applyFont="1" applyFill="1" applyBorder="1" applyAlignment="1">
      <alignment horizontal="center" vertical="center"/>
    </xf>
    <xf numFmtId="0" fontId="31"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86" fillId="0" borderId="0" xfId="0" applyFont="1" applyFill="1" applyBorder="1" applyAlignment="1">
      <alignment horizontal="center" vertical="center"/>
    </xf>
    <xf numFmtId="0" fontId="57" fillId="0" borderId="0" xfId="0" applyFont="1" applyFill="1" applyBorder="1" applyAlignment="1">
      <alignment horizontal="center" vertical="center"/>
    </xf>
    <xf numFmtId="0" fontId="87" fillId="0" borderId="0" xfId="0" applyFont="1" applyFill="1" applyBorder="1" applyAlignment="1">
      <alignment horizontal="center" vertical="center"/>
    </xf>
    <xf numFmtId="0" fontId="34" fillId="0" borderId="6" xfId="0" applyFont="1" applyFill="1" applyBorder="1" applyAlignment="1">
      <alignment horizontal="left" vertical="center" wrapText="1"/>
    </xf>
    <xf numFmtId="0" fontId="29" fillId="0" borderId="0" xfId="0" applyFont="1" applyFill="1" applyAlignment="1">
      <alignment vertical="top" wrapText="1"/>
    </xf>
    <xf numFmtId="0" fontId="29" fillId="0" borderId="0" xfId="0" applyFont="1" applyFill="1" applyAlignment="1">
      <alignment horizontal="center" vertical="center"/>
    </xf>
    <xf numFmtId="0" fontId="29" fillId="0" borderId="0" xfId="0" applyFont="1" applyFill="1" applyAlignment="1">
      <alignment horizontal="left" vertical="center"/>
    </xf>
    <xf numFmtId="0" fontId="89" fillId="0" borderId="0" xfId="0" applyFont="1" applyFill="1" applyBorder="1" applyAlignment="1">
      <alignment horizontal="center" vertical="center"/>
    </xf>
    <xf numFmtId="0" fontId="89" fillId="0" borderId="4" xfId="0" applyFont="1" applyFill="1" applyBorder="1" applyAlignment="1">
      <alignment horizontal="center" vertical="top" wrapText="1"/>
    </xf>
    <xf numFmtId="0" fontId="68" fillId="0" borderId="0" xfId="0" applyFont="1" applyFill="1" applyAlignment="1">
      <alignment horizontal="left" vertical="top"/>
    </xf>
    <xf numFmtId="0" fontId="90" fillId="0" borderId="0" xfId="0" applyFont="1" applyFill="1" applyBorder="1" applyAlignment="1">
      <alignment horizontal="left" vertical="center"/>
    </xf>
    <xf numFmtId="0" fontId="91" fillId="0" borderId="0" xfId="0" applyFont="1" applyFill="1" applyAlignment="1">
      <alignment horizontal="center" vertical="center"/>
    </xf>
    <xf numFmtId="0" fontId="64" fillId="0" borderId="0" xfId="0" applyFont="1" applyAlignment="1">
      <alignment vertical="top" wrapText="1"/>
    </xf>
    <xf numFmtId="0" fontId="64" fillId="0" borderId="0" xfId="0" applyFont="1" applyAlignment="1">
      <alignment horizontal="left" vertical="center" wrapText="1"/>
    </xf>
    <xf numFmtId="0" fontId="64" fillId="0" borderId="0" xfId="0" applyFont="1" applyAlignment="1">
      <alignment horizontal="left" vertical="center"/>
    </xf>
    <xf numFmtId="0" fontId="64" fillId="0" borderId="0" xfId="0" applyFont="1" applyAlignment="1">
      <alignment horizontal="left" vertical="center" wrapText="1" indent="11"/>
    </xf>
    <xf numFmtId="0" fontId="64" fillId="0" borderId="0" xfId="0" applyFont="1" applyAlignment="1">
      <alignment horizontal="left" vertical="center" wrapText="1" indent="15"/>
    </xf>
    <xf numFmtId="0" fontId="92" fillId="0" borderId="0" xfId="0" applyFont="1" applyFill="1" applyBorder="1" applyAlignment="1">
      <alignment horizontal="right" vertical="center"/>
    </xf>
    <xf numFmtId="0" fontId="60" fillId="0" borderId="0" xfId="0" applyFont="1" applyAlignment="1">
      <alignment horizontal="left" vertical="center"/>
    </xf>
    <xf numFmtId="0" fontId="42" fillId="0" borderId="0" xfId="0" applyFont="1" applyAlignment="1">
      <alignment horizontal="center"/>
    </xf>
    <xf numFmtId="0" fontId="86" fillId="0" borderId="0" xfId="0" applyFont="1" applyBorder="1" applyAlignment="1">
      <alignment horizontal="left" vertical="center"/>
    </xf>
    <xf numFmtId="0" fontId="57" fillId="0" borderId="0" xfId="0" applyFont="1" applyFill="1" applyBorder="1" applyAlignment="1">
      <alignment vertical="center"/>
    </xf>
    <xf numFmtId="0" fontId="86" fillId="0" borderId="0" xfId="0" applyFont="1" applyFill="1" applyBorder="1" applyAlignment="1">
      <alignment vertical="center"/>
    </xf>
    <xf numFmtId="9" fontId="0" fillId="0" borderId="0" xfId="0" applyNumberFormat="1" applyAlignment="1">
      <alignment horizontal="left"/>
    </xf>
    <xf numFmtId="0" fontId="66" fillId="0" borderId="0" xfId="0" applyFont="1" applyFill="1" applyAlignment="1">
      <alignment horizontal="left" vertical="center"/>
    </xf>
    <xf numFmtId="0" fontId="80" fillId="0" borderId="0" xfId="0" applyFont="1" applyFill="1" applyBorder="1" applyAlignment="1">
      <alignment horizontal="left" vertical="center"/>
    </xf>
    <xf numFmtId="0" fontId="99" fillId="0" borderId="0" xfId="0" applyFont="1" applyAlignment="1">
      <alignment vertical="top" wrapText="1"/>
    </xf>
    <xf numFmtId="0" fontId="100" fillId="0" borderId="0" xfId="0" applyFont="1" applyAlignment="1">
      <alignment wrapText="1"/>
    </xf>
    <xf numFmtId="0" fontId="99" fillId="0" borderId="0" xfId="0" applyFont="1" applyAlignment="1">
      <alignment vertical="center" wrapText="1"/>
    </xf>
    <xf numFmtId="0" fontId="99" fillId="0" borderId="0" xfId="0" applyFont="1" applyAlignment="1">
      <alignment horizontal="center" vertical="top" wrapText="1"/>
    </xf>
    <xf numFmtId="0" fontId="92" fillId="0" borderId="0" xfId="0" applyFont="1" applyFill="1" applyBorder="1" applyAlignment="1">
      <alignment horizontal="left" vertical="center"/>
    </xf>
    <xf numFmtId="0" fontId="66" fillId="0" borderId="0" xfId="0" applyFont="1" applyFill="1" applyAlignment="1">
      <alignment horizontal="right" vertical="center"/>
    </xf>
    <xf numFmtId="0" fontId="66" fillId="0" borderId="0" xfId="0" applyFont="1" applyFill="1" applyAlignment="1">
      <alignment horizontal="right" vertical="top"/>
    </xf>
    <xf numFmtId="0" fontId="89" fillId="0" borderId="0" xfId="0" applyFont="1" applyFill="1" applyBorder="1" applyAlignment="1">
      <alignment horizontal="right" vertical="center"/>
    </xf>
    <xf numFmtId="0" fontId="89" fillId="0" borderId="4" xfId="0" applyFont="1" applyBorder="1" applyAlignment="1">
      <alignment horizontal="left" vertical="center" wrapText="1"/>
    </xf>
    <xf numFmtId="0" fontId="89" fillId="0" borderId="4" xfId="0" applyFont="1" applyBorder="1" applyAlignment="1">
      <alignment horizontal="left" vertical="center"/>
    </xf>
    <xf numFmtId="0" fontId="89" fillId="0" borderId="0" xfId="0" applyFont="1" applyBorder="1" applyAlignment="1">
      <alignment horizontal="left" vertical="center"/>
    </xf>
    <xf numFmtId="0" fontId="89" fillId="0" borderId="0" xfId="0" applyFont="1" applyBorder="1" applyAlignment="1">
      <alignment horizontal="left" vertical="center" wrapText="1"/>
    </xf>
    <xf numFmtId="0" fontId="102" fillId="0" borderId="5" xfId="0" applyFont="1" applyFill="1" applyBorder="1" applyAlignment="1">
      <alignment horizontal="left" vertical="center"/>
    </xf>
    <xf numFmtId="0" fontId="102" fillId="0" borderId="5" xfId="0" applyFont="1" applyFill="1" applyBorder="1" applyAlignment="1">
      <alignment horizontal="center" vertical="center"/>
    </xf>
    <xf numFmtId="0" fontId="103" fillId="0" borderId="0" xfId="0" applyFont="1" applyFill="1" applyAlignment="1">
      <alignment horizontal="left"/>
    </xf>
    <xf numFmtId="0" fontId="96" fillId="0" borderId="0" xfId="0" applyFont="1" applyFill="1" applyBorder="1" applyAlignment="1">
      <alignment horizontal="center" vertical="top"/>
    </xf>
    <xf numFmtId="0" fontId="104" fillId="0" borderId="0" xfId="0" applyFont="1" applyFill="1" applyBorder="1" applyAlignment="1">
      <alignment horizontal="left" vertical="center"/>
    </xf>
    <xf numFmtId="0" fontId="95" fillId="5" borderId="28" xfId="0" applyFont="1" applyFill="1" applyBorder="1" applyAlignment="1">
      <alignment horizontal="center" vertical="center"/>
    </xf>
    <xf numFmtId="0" fontId="11" fillId="0" borderId="0" xfId="0" applyFont="1" applyFill="1" applyBorder="1" applyAlignment="1">
      <alignment horizontal="center" vertical="top"/>
    </xf>
    <xf numFmtId="0" fontId="95" fillId="5" borderId="36" xfId="0" applyFont="1" applyFill="1" applyBorder="1" applyAlignment="1">
      <alignment horizontal="left" vertical="center"/>
    </xf>
    <xf numFmtId="0" fontId="95" fillId="5" borderId="37" xfId="0" applyFont="1" applyFill="1" applyBorder="1" applyAlignment="1">
      <alignment horizontal="left" vertical="center"/>
    </xf>
    <xf numFmtId="0" fontId="95" fillId="5" borderId="37" xfId="0" applyFont="1" applyFill="1" applyBorder="1" applyAlignment="1">
      <alignment horizontal="center" vertical="center"/>
    </xf>
    <xf numFmtId="0" fontId="95" fillId="5" borderId="38" xfId="0" applyFont="1" applyFill="1" applyBorder="1" applyAlignment="1">
      <alignment horizontal="center" vertical="center"/>
    </xf>
    <xf numFmtId="0" fontId="105" fillId="0" borderId="0" xfId="0" applyFont="1" applyAlignment="1">
      <alignment horizontal="left"/>
    </xf>
    <xf numFmtId="0" fontId="95" fillId="5" borderId="0" xfId="0" applyFont="1" applyFill="1" applyBorder="1" applyAlignment="1">
      <alignment vertical="center"/>
    </xf>
    <xf numFmtId="0" fontId="12" fillId="0" borderId="17" xfId="0" applyFont="1" applyFill="1" applyBorder="1" applyAlignment="1">
      <alignment horizontal="center" vertical="top"/>
    </xf>
    <xf numFmtId="0" fontId="12" fillId="0" borderId="0" xfId="0" applyFont="1" applyFill="1" applyBorder="1" applyAlignment="1">
      <alignment horizontal="center" vertical="top"/>
    </xf>
    <xf numFmtId="0" fontId="13" fillId="0" borderId="4" xfId="0" applyFont="1" applyBorder="1" applyAlignment="1">
      <alignment wrapText="1"/>
    </xf>
    <xf numFmtId="0" fontId="13" fillId="0" borderId="0" xfId="0" applyFont="1" applyBorder="1" applyAlignment="1">
      <alignment wrapText="1"/>
    </xf>
    <xf numFmtId="0" fontId="11" fillId="0" borderId="6" xfId="0" applyFont="1" applyFill="1" applyBorder="1" applyAlignment="1">
      <alignment horizontal="center" vertical="top"/>
    </xf>
    <xf numFmtId="0" fontId="106" fillId="0" borderId="0" xfId="0" applyFont="1" applyAlignment="1">
      <alignment horizontal="left" vertical="top" wrapText="1"/>
    </xf>
    <xf numFmtId="0" fontId="11" fillId="0" borderId="17" xfId="0" applyFont="1" applyFill="1" applyBorder="1" applyAlignment="1">
      <alignment horizontal="center" vertical="top"/>
    </xf>
    <xf numFmtId="0" fontId="95" fillId="5" borderId="4" xfId="0" applyFont="1" applyFill="1" applyBorder="1" applyAlignment="1">
      <alignment vertical="center"/>
    </xf>
    <xf numFmtId="0" fontId="11" fillId="0" borderId="0" xfId="0" applyFont="1" applyFill="1" applyBorder="1" applyAlignment="1">
      <alignment horizontal="left" vertical="top"/>
    </xf>
    <xf numFmtId="9" fontId="11" fillId="4" borderId="0" xfId="1" applyFont="1" applyFill="1" applyAlignment="1">
      <alignment horizontal="center"/>
    </xf>
    <xf numFmtId="0" fontId="95" fillId="5" borderId="14" xfId="0" applyFont="1" applyFill="1" applyBorder="1" applyAlignment="1">
      <alignment vertical="center"/>
    </xf>
    <xf numFmtId="0" fontId="12" fillId="0" borderId="5" xfId="0" applyFont="1" applyFill="1" applyBorder="1" applyAlignment="1">
      <alignment horizontal="center" vertical="top"/>
    </xf>
    <xf numFmtId="0" fontId="11" fillId="0" borderId="5" xfId="0" applyFont="1" applyFill="1" applyBorder="1" applyAlignment="1">
      <alignment horizontal="center" vertical="top"/>
    </xf>
    <xf numFmtId="0" fontId="11" fillId="0" borderId="16" xfId="0" applyFont="1" applyFill="1" applyBorder="1" applyAlignment="1">
      <alignment horizontal="center" vertical="top"/>
    </xf>
    <xf numFmtId="0" fontId="95" fillId="5" borderId="36" xfId="0" applyFont="1" applyFill="1" applyBorder="1" applyAlignment="1">
      <alignment horizontal="center" vertical="center"/>
    </xf>
    <xf numFmtId="0" fontId="11" fillId="0" borderId="4" xfId="0" applyFont="1" applyFill="1" applyBorder="1" applyAlignment="1">
      <alignment horizontal="center" vertical="top"/>
    </xf>
    <xf numFmtId="0" fontId="11" fillId="0" borderId="14" xfId="0" applyFont="1" applyFill="1" applyBorder="1" applyAlignment="1">
      <alignment horizontal="center" vertical="top"/>
    </xf>
    <xf numFmtId="9" fontId="11" fillId="0" borderId="0" xfId="1" applyFont="1" applyFill="1" applyBorder="1" applyAlignment="1">
      <alignment horizontal="center" vertical="top"/>
    </xf>
    <xf numFmtId="0" fontId="11" fillId="0" borderId="0" xfId="0" applyFont="1" applyAlignment="1">
      <alignment horizontal="center" vertical="center"/>
    </xf>
    <xf numFmtId="0" fontId="11" fillId="0" borderId="0" xfId="0" applyFont="1" applyAlignment="1">
      <alignment horizontal="left"/>
    </xf>
    <xf numFmtId="0" fontId="42" fillId="0" borderId="0" xfId="0" applyFont="1" applyAlignment="1">
      <alignment horizontal="left"/>
    </xf>
    <xf numFmtId="9" fontId="11" fillId="7" borderId="40" xfId="1" applyFont="1" applyFill="1" applyBorder="1" applyAlignment="1">
      <alignment horizontal="center" vertical="top"/>
    </xf>
    <xf numFmtId="0" fontId="80" fillId="0" borderId="0" xfId="0" applyFont="1" applyFill="1" applyAlignment="1">
      <alignment horizontal="center"/>
    </xf>
    <xf numFmtId="0" fontId="44" fillId="0" borderId="0" xfId="0" applyFont="1" applyFill="1" applyAlignment="1">
      <alignment horizontal="left"/>
    </xf>
    <xf numFmtId="0" fontId="44" fillId="0" borderId="0" xfId="0" applyFont="1" applyFill="1" applyAlignment="1">
      <alignment horizontal="center"/>
    </xf>
    <xf numFmtId="0" fontId="12" fillId="0" borderId="0" xfId="0" applyFont="1" applyFill="1" applyBorder="1" applyAlignment="1">
      <alignment horizontal="left" vertical="top"/>
    </xf>
    <xf numFmtId="0" fontId="95" fillId="5" borderId="38" xfId="0" applyFont="1" applyFill="1" applyBorder="1" applyAlignment="1">
      <alignment horizontal="left" vertical="center"/>
    </xf>
    <xf numFmtId="0" fontId="11" fillId="8" borderId="0" xfId="0" applyFont="1" applyFill="1" applyAlignment="1">
      <alignment horizontal="left"/>
    </xf>
    <xf numFmtId="0" fontId="13" fillId="8" borderId="0" xfId="0" applyFont="1" applyFill="1" applyAlignment="1">
      <alignment horizontal="left" wrapText="1"/>
    </xf>
    <xf numFmtId="0" fontId="13" fillId="8" borderId="0" xfId="0" applyFont="1" applyFill="1" applyAlignment="1">
      <alignment horizontal="left" vertical="top" wrapText="1"/>
    </xf>
    <xf numFmtId="0" fontId="58" fillId="0" borderId="0" xfId="0" applyFont="1" applyAlignment="1">
      <alignment horizontal="center" wrapText="1"/>
    </xf>
    <xf numFmtId="0" fontId="11" fillId="7" borderId="0" xfId="0" applyFont="1" applyFill="1" applyAlignment="1">
      <alignment horizontal="center"/>
    </xf>
    <xf numFmtId="0" fontId="16" fillId="2" borderId="0" xfId="0" applyFont="1" applyFill="1" applyAlignment="1" applyProtection="1">
      <alignment horizontal="left" vertical="center"/>
    </xf>
    <xf numFmtId="0" fontId="16" fillId="2" borderId="0" xfId="0" applyFont="1" applyFill="1" applyAlignment="1" applyProtection="1">
      <alignment horizontal="right" vertical="center"/>
    </xf>
    <xf numFmtId="0" fontId="16" fillId="2" borderId="0" xfId="0" applyFont="1" applyFill="1" applyAlignment="1" applyProtection="1">
      <alignment horizontal="center" vertical="center"/>
    </xf>
    <xf numFmtId="0" fontId="13" fillId="0" borderId="0" xfId="0" applyFont="1" applyAlignment="1" applyProtection="1">
      <alignment horizontal="left" vertical="top" wrapText="1"/>
    </xf>
    <xf numFmtId="0" fontId="58" fillId="0" borderId="0" xfId="0" applyFont="1" applyAlignment="1" applyProtection="1">
      <alignment vertical="top" wrapText="1"/>
    </xf>
    <xf numFmtId="0" fontId="13" fillId="0" borderId="0" xfId="0" applyFont="1" applyAlignment="1" applyProtection="1">
      <alignment vertical="top" wrapText="1"/>
    </xf>
    <xf numFmtId="0" fontId="7" fillId="2" borderId="0" xfId="0" applyFont="1" applyFill="1" applyBorder="1" applyAlignment="1" applyProtection="1">
      <alignment horizontal="left"/>
    </xf>
    <xf numFmtId="0" fontId="10" fillId="0" borderId="1" xfId="0" applyFont="1" applyBorder="1" applyAlignment="1" applyProtection="1">
      <alignment wrapText="1"/>
    </xf>
    <xf numFmtId="0" fontId="10" fillId="0" borderId="2" xfId="0" applyFont="1" applyBorder="1" applyAlignment="1" applyProtection="1">
      <alignment horizontal="right" wrapText="1"/>
    </xf>
    <xf numFmtId="0" fontId="10" fillId="0" borderId="2" xfId="0" applyFont="1" applyBorder="1" applyAlignment="1" applyProtection="1">
      <alignment wrapText="1"/>
    </xf>
    <xf numFmtId="0" fontId="4" fillId="0" borderId="2" xfId="0" applyFont="1" applyFill="1" applyBorder="1" applyAlignment="1" applyProtection="1">
      <alignment horizontal="left"/>
    </xf>
    <xf numFmtId="0" fontId="4" fillId="0" borderId="2" xfId="0" applyFont="1" applyFill="1" applyBorder="1" applyAlignment="1" applyProtection="1">
      <alignment horizontal="center"/>
    </xf>
    <xf numFmtId="0" fontId="8" fillId="0" borderId="3" xfId="0" applyFont="1" applyFill="1" applyBorder="1" applyAlignment="1" applyProtection="1">
      <alignment horizontal="left" wrapText="1"/>
    </xf>
    <xf numFmtId="0" fontId="10" fillId="0" borderId="0" xfId="0" applyFont="1" applyBorder="1" applyAlignment="1" applyProtection="1">
      <alignment wrapText="1"/>
    </xf>
    <xf numFmtId="0" fontId="10" fillId="0" borderId="4" xfId="0" applyFont="1" applyBorder="1" applyAlignment="1" applyProtection="1">
      <alignment wrapText="1"/>
    </xf>
    <xf numFmtId="0" fontId="50" fillId="0" borderId="0" xfId="0" applyFont="1" applyFill="1" applyBorder="1" applyAlignment="1" applyProtection="1">
      <alignment horizontal="left"/>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1" fillId="0" borderId="0" xfId="0" applyFont="1" applyFill="1" applyBorder="1" applyAlignment="1" applyProtection="1">
      <alignment horizontal="center" vertical="center"/>
    </xf>
    <xf numFmtId="0" fontId="8" fillId="0" borderId="6" xfId="0" applyFont="1" applyFill="1" applyBorder="1" applyAlignment="1" applyProtection="1">
      <alignment horizontal="left" wrapText="1"/>
    </xf>
    <xf numFmtId="0" fontId="45" fillId="0" borderId="0" xfId="0" applyFont="1" applyFill="1" applyBorder="1" applyAlignment="1" applyProtection="1">
      <alignment horizontal="left"/>
    </xf>
    <xf numFmtId="0" fontId="38" fillId="0" borderId="0" xfId="0" applyFont="1" applyBorder="1" applyAlignment="1" applyProtection="1">
      <alignment vertical="center"/>
    </xf>
    <xf numFmtId="0" fontId="13" fillId="0" borderId="4" xfId="0" applyFont="1" applyBorder="1" applyAlignment="1" applyProtection="1">
      <alignment vertical="top" wrapText="1"/>
    </xf>
    <xf numFmtId="0" fontId="17" fillId="0" borderId="0" xfId="0" applyFont="1" applyFill="1" applyBorder="1" applyAlignment="1" applyProtection="1">
      <alignment horizontal="right"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13" fillId="0" borderId="6" xfId="0" applyFont="1" applyFill="1" applyBorder="1" applyAlignment="1" applyProtection="1">
      <alignment horizontal="left" vertical="top" wrapText="1"/>
    </xf>
    <xf numFmtId="0" fontId="78" fillId="0" borderId="0" xfId="0" applyFont="1" applyFill="1" applyBorder="1" applyAlignment="1" applyProtection="1">
      <alignment vertical="center" wrapText="1"/>
    </xf>
    <xf numFmtId="0" fontId="2" fillId="0" borderId="0" xfId="0" applyFont="1" applyFill="1" applyBorder="1" applyAlignment="1" applyProtection="1">
      <alignment horizontal="center" vertical="center"/>
    </xf>
    <xf numFmtId="0" fontId="51" fillId="0" borderId="0" xfId="0" applyFont="1" applyFill="1" applyBorder="1" applyAlignment="1" applyProtection="1">
      <alignment vertical="center"/>
    </xf>
    <xf numFmtId="0" fontId="78" fillId="0" borderId="0" xfId="0" applyFont="1" applyFill="1" applyBorder="1" applyAlignment="1" applyProtection="1">
      <alignment horizontal="left" vertical="center" wrapText="1"/>
    </xf>
    <xf numFmtId="0" fontId="9" fillId="2" borderId="0" xfId="0" applyFont="1" applyFill="1" applyAlignment="1" applyProtection="1">
      <alignment horizontal="left"/>
    </xf>
    <xf numFmtId="0" fontId="70" fillId="0" borderId="4" xfId="0" applyFont="1" applyBorder="1" applyAlignment="1" applyProtection="1">
      <alignment wrapText="1"/>
    </xf>
    <xf numFmtId="0" fontId="39" fillId="0" borderId="26" xfId="0" applyFont="1" applyFill="1" applyBorder="1" applyAlignment="1" applyProtection="1">
      <alignment horizontal="right"/>
    </xf>
    <xf numFmtId="0" fontId="47" fillId="0" borderId="26" xfId="0" applyFont="1" applyFill="1" applyBorder="1" applyAlignment="1" applyProtection="1">
      <alignment vertical="center"/>
    </xf>
    <xf numFmtId="0" fontId="48" fillId="0" borderId="26" xfId="0" applyFont="1" applyFill="1" applyBorder="1" applyAlignment="1" applyProtection="1"/>
    <xf numFmtId="0" fontId="48" fillId="0" borderId="26" xfId="0" applyFont="1" applyFill="1" applyBorder="1" applyAlignment="1" applyProtection="1">
      <alignment horizontal="center"/>
    </xf>
    <xf numFmtId="0" fontId="48" fillId="0" borderId="0" xfId="0" applyFont="1" applyFill="1" applyBorder="1" applyAlignment="1" applyProtection="1"/>
    <xf numFmtId="0" fontId="9" fillId="0" borderId="6" xfId="0" applyFont="1" applyFill="1" applyBorder="1" applyAlignment="1" applyProtection="1"/>
    <xf numFmtId="0" fontId="23" fillId="2" borderId="0" xfId="0" applyFont="1" applyFill="1" applyBorder="1" applyAlignment="1" applyProtection="1">
      <alignment horizontal="left" wrapText="1"/>
    </xf>
    <xf numFmtId="0" fontId="3" fillId="0" borderId="0" xfId="0" applyFont="1" applyAlignment="1" applyProtection="1">
      <alignment horizontal="left" wrapText="1"/>
    </xf>
    <xf numFmtId="0" fontId="101" fillId="0" borderId="0" xfId="0" applyFont="1" applyAlignment="1" applyProtection="1">
      <alignment wrapText="1"/>
    </xf>
    <xf numFmtId="0" fontId="3" fillId="0" borderId="0" xfId="0" applyFont="1" applyAlignment="1" applyProtection="1">
      <alignment wrapText="1"/>
    </xf>
    <xf numFmtId="0" fontId="9" fillId="2" borderId="0" xfId="0" applyFont="1" applyFill="1" applyAlignment="1" applyProtection="1">
      <alignment horizontal="left" vertical="center"/>
    </xf>
    <xf numFmtId="0" fontId="9" fillId="0" borderId="4" xfId="0" applyFont="1" applyFill="1" applyBorder="1" applyAlignment="1" applyProtection="1">
      <alignment horizontal="left" vertical="center"/>
    </xf>
    <xf numFmtId="0" fontId="73" fillId="0" borderId="6" xfId="0" applyFont="1" applyFill="1" applyBorder="1" applyAlignment="1" applyProtection="1">
      <alignment horizontal="left" vertical="top" wrapText="1"/>
    </xf>
    <xf numFmtId="0" fontId="23" fillId="2"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101" fillId="0" borderId="0" xfId="0" applyFont="1" applyAlignment="1" applyProtection="1">
      <alignment vertical="top" wrapText="1"/>
    </xf>
    <xf numFmtId="0" fontId="3" fillId="0" borderId="0" xfId="0" applyFont="1" applyAlignment="1" applyProtection="1">
      <alignment vertical="top" wrapText="1"/>
    </xf>
    <xf numFmtId="0" fontId="97" fillId="0" borderId="4" xfId="0" applyFont="1" applyBorder="1" applyAlignment="1" applyProtection="1">
      <alignment horizontal="left" vertical="top"/>
    </xf>
    <xf numFmtId="0" fontId="3" fillId="0" borderId="0" xfId="0" applyFont="1" applyFill="1" applyBorder="1" applyAlignment="1" applyProtection="1">
      <alignment horizontal="right" vertical="center" wrapText="1"/>
    </xf>
    <xf numFmtId="0" fontId="78"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3" fillId="0" borderId="6" xfId="0" applyFont="1" applyFill="1" applyBorder="1" applyAlignment="1" applyProtection="1">
      <alignment horizontal="left" vertical="top" wrapText="1"/>
    </xf>
    <xf numFmtId="0" fontId="70" fillId="0" borderId="0" xfId="0" applyFont="1" applyFill="1" applyBorder="1" applyAlignment="1" applyProtection="1">
      <alignment horizontal="center" vertical="center" wrapText="1"/>
    </xf>
    <xf numFmtId="0" fontId="70" fillId="0" borderId="4" xfId="0" applyFont="1" applyFill="1" applyBorder="1" applyAlignment="1" applyProtection="1"/>
    <xf numFmtId="0" fontId="3" fillId="0" borderId="0" xfId="0" applyFont="1" applyFill="1" applyAlignment="1" applyProtection="1">
      <alignment horizontal="right" wrapText="1"/>
    </xf>
    <xf numFmtId="0" fontId="3" fillId="0" borderId="0" xfId="0" applyFont="1" applyFill="1" applyAlignment="1" applyProtection="1">
      <alignment wrapText="1"/>
    </xf>
    <xf numFmtId="0" fontId="48" fillId="0" borderId="0" xfId="0" applyFont="1" applyFill="1" applyBorder="1" applyAlignment="1" applyProtection="1">
      <alignment horizontal="right" vertical="center"/>
    </xf>
    <xf numFmtId="0" fontId="3" fillId="0" borderId="4" xfId="0" applyFont="1" applyBorder="1" applyAlignment="1" applyProtection="1">
      <alignment vertical="center"/>
    </xf>
    <xf numFmtId="0" fontId="48" fillId="0" borderId="0" xfId="0" applyFont="1" applyFill="1" applyBorder="1" applyAlignment="1" applyProtection="1">
      <alignment horizontal="left" vertical="center"/>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3" fillId="0" borderId="6" xfId="0" applyFont="1" applyBorder="1" applyAlignment="1" applyProtection="1">
      <alignment horizontal="center" vertical="center" wrapText="1"/>
    </xf>
    <xf numFmtId="0" fontId="3" fillId="0" borderId="0" xfId="0" applyFont="1" applyAlignment="1" applyProtection="1">
      <alignment horizontal="left" vertical="center" wrapText="1"/>
    </xf>
    <xf numFmtId="0" fontId="101" fillId="0" borderId="0" xfId="0" applyFont="1" applyAlignment="1" applyProtection="1">
      <alignment vertical="center" wrapText="1"/>
    </xf>
    <xf numFmtId="0" fontId="3" fillId="0" borderId="0" xfId="0" applyFont="1" applyAlignment="1" applyProtection="1">
      <alignment vertical="center" wrapText="1"/>
    </xf>
    <xf numFmtId="0" fontId="70" fillId="0" borderId="4" xfId="0" applyFont="1" applyBorder="1" applyAlignment="1" applyProtection="1">
      <alignment vertical="center" wrapText="1"/>
    </xf>
    <xf numFmtId="0" fontId="3" fillId="0" borderId="0" xfId="0" applyFont="1" applyFill="1" applyBorder="1" applyAlignment="1" applyProtection="1">
      <alignment horizontal="left" vertical="top" wrapText="1"/>
    </xf>
    <xf numFmtId="0" fontId="48" fillId="0" borderId="0" xfId="0" applyFont="1" applyFill="1" applyBorder="1" applyAlignment="1" applyProtection="1">
      <alignment vertical="center"/>
    </xf>
    <xf numFmtId="0" fontId="22" fillId="0" borderId="0" xfId="0" applyFont="1" applyFill="1" applyBorder="1" applyAlignment="1" applyProtection="1">
      <alignment vertical="center" wrapText="1"/>
    </xf>
    <xf numFmtId="0" fontId="97" fillId="0" borderId="4" xfId="0" applyFont="1" applyBorder="1" applyAlignment="1" applyProtection="1">
      <alignment horizontal="left" vertical="center"/>
    </xf>
    <xf numFmtId="0" fontId="3" fillId="0" borderId="0" xfId="0" applyFont="1" applyFill="1" applyBorder="1" applyAlignment="1" applyProtection="1">
      <alignment horizontal="right" wrapText="1"/>
    </xf>
    <xf numFmtId="0" fontId="48" fillId="0" borderId="0" xfId="0" applyFont="1" applyBorder="1" applyAlignment="1" applyProtection="1"/>
    <xf numFmtId="0" fontId="65" fillId="0" borderId="0" xfId="0" applyFont="1" applyAlignment="1" applyProtection="1">
      <alignment horizontal="center"/>
    </xf>
    <xf numFmtId="0" fontId="3" fillId="0" borderId="0" xfId="0" applyFont="1" applyAlignment="1" applyProtection="1">
      <alignment horizontal="center" wrapText="1"/>
    </xf>
    <xf numFmtId="0" fontId="78" fillId="0" borderId="0" xfId="0" applyFont="1" applyFill="1" applyBorder="1" applyAlignment="1" applyProtection="1">
      <alignment horizontal="right" wrapText="1"/>
    </xf>
    <xf numFmtId="0" fontId="22" fillId="0" borderId="0" xfId="0" applyFont="1" applyFill="1" applyBorder="1" applyAlignment="1" applyProtection="1">
      <alignment horizontal="left" wrapText="1"/>
    </xf>
    <xf numFmtId="0" fontId="73" fillId="0" borderId="6" xfId="0" applyFont="1" applyFill="1" applyBorder="1" applyAlignment="1" applyProtection="1">
      <alignment horizontal="left" wrapText="1"/>
    </xf>
    <xf numFmtId="0" fontId="3" fillId="0" borderId="0" xfId="0" applyFont="1" applyAlignment="1" applyProtection="1">
      <alignment horizontal="center" vertical="center" wrapText="1"/>
    </xf>
    <xf numFmtId="0" fontId="78" fillId="0" borderId="0" xfId="0" applyFont="1" applyFill="1" applyBorder="1" applyAlignment="1" applyProtection="1">
      <alignment horizontal="right" vertical="center" wrapText="1"/>
    </xf>
    <xf numFmtId="0" fontId="79" fillId="0" borderId="0" xfId="0" applyFont="1" applyFill="1" applyBorder="1" applyAlignment="1" applyProtection="1">
      <alignment horizontal="right" vertical="center" wrapText="1"/>
    </xf>
    <xf numFmtId="0" fontId="97" fillId="0" borderId="6" xfId="0" applyFont="1" applyFill="1" applyBorder="1" applyAlignment="1" applyProtection="1">
      <alignment horizontal="left" vertical="center"/>
    </xf>
    <xf numFmtId="0" fontId="97" fillId="0" borderId="6" xfId="0" applyFont="1" applyFill="1" applyBorder="1" applyAlignment="1" applyProtection="1">
      <alignment horizontal="right" vertical="center"/>
    </xf>
    <xf numFmtId="0" fontId="70" fillId="0" borderId="0" xfId="0" applyFont="1" applyFill="1" applyBorder="1" applyAlignment="1" applyProtection="1"/>
    <xf numFmtId="0" fontId="78" fillId="0" borderId="0" xfId="0" applyFont="1" applyFill="1" applyBorder="1" applyAlignment="1" applyProtection="1">
      <alignment horizontal="center" wrapText="1"/>
    </xf>
    <xf numFmtId="0" fontId="78" fillId="0" borderId="0" xfId="0" applyFont="1" applyAlignment="1" applyProtection="1">
      <alignment wrapText="1"/>
    </xf>
    <xf numFmtId="0" fontId="78" fillId="0" borderId="0" xfId="0" applyFont="1" applyFill="1" applyBorder="1" applyAlignment="1" applyProtection="1">
      <alignment horizontal="left" wrapText="1"/>
    </xf>
    <xf numFmtId="0" fontId="97" fillId="0" borderId="6" xfId="0" applyFont="1" applyFill="1" applyBorder="1" applyAlignment="1" applyProtection="1">
      <alignment horizontal="left" vertical="top"/>
    </xf>
    <xf numFmtId="0" fontId="70" fillId="0" borderId="0" xfId="0" applyFont="1" applyBorder="1" applyAlignment="1" applyProtection="1"/>
    <xf numFmtId="0" fontId="78" fillId="0" borderId="0" xfId="0" applyFont="1" applyFill="1" applyBorder="1" applyAlignment="1" applyProtection="1">
      <alignment horizontal="left"/>
    </xf>
    <xf numFmtId="0" fontId="3" fillId="0" borderId="6" xfId="0" applyFont="1" applyBorder="1" applyAlignment="1" applyProtection="1">
      <alignment horizontal="center" wrapText="1"/>
    </xf>
    <xf numFmtId="0" fontId="23" fillId="2" borderId="0" xfId="0" applyFont="1" applyFill="1" applyBorder="1" applyAlignment="1" applyProtection="1">
      <alignment horizontal="left" vertical="top" wrapText="1"/>
    </xf>
    <xf numFmtId="0" fontId="78" fillId="0" borderId="0" xfId="0" applyFont="1" applyFill="1" applyBorder="1" applyAlignment="1" applyProtection="1">
      <alignment horizontal="center" vertical="top" wrapText="1"/>
    </xf>
    <xf numFmtId="0" fontId="48" fillId="0" borderId="0" xfId="0" applyFont="1" applyBorder="1" applyAlignment="1" applyProtection="1">
      <alignment vertical="top"/>
    </xf>
    <xf numFmtId="0" fontId="78" fillId="0" borderId="0" xfId="0" applyFont="1" applyAlignment="1" applyProtection="1">
      <alignment vertical="top" wrapText="1"/>
    </xf>
    <xf numFmtId="0" fontId="3" fillId="0" borderId="6" xfId="0" applyFont="1" applyBorder="1" applyAlignment="1" applyProtection="1">
      <alignment horizontal="center" vertical="top" wrapText="1"/>
    </xf>
    <xf numFmtId="0" fontId="63" fillId="0" borderId="0" xfId="0" applyFont="1" applyAlignment="1" applyProtection="1">
      <alignment horizontal="right" vertical="center" wrapText="1"/>
    </xf>
    <xf numFmtId="0" fontId="89" fillId="0" borderId="0" xfId="0" applyFont="1" applyAlignment="1" applyProtection="1">
      <alignment horizontal="center" vertical="center" wrapText="1"/>
    </xf>
    <xf numFmtId="0" fontId="21" fillId="2" borderId="0" xfId="0" applyFont="1" applyFill="1" applyBorder="1" applyAlignment="1" applyProtection="1">
      <alignment horizontal="left" vertical="center" wrapText="1"/>
    </xf>
    <xf numFmtId="0" fontId="18" fillId="0" borderId="14" xfId="0" applyFont="1" applyBorder="1" applyAlignment="1" applyProtection="1">
      <alignment horizontal="center" vertical="center" wrapText="1"/>
    </xf>
    <xf numFmtId="0" fontId="20" fillId="0" borderId="5" xfId="0" applyFont="1" applyBorder="1" applyAlignment="1" applyProtection="1">
      <alignment horizontal="right" vertical="top" wrapText="1"/>
    </xf>
    <xf numFmtId="0" fontId="13" fillId="0" borderId="5" xfId="0" applyFont="1" applyBorder="1" applyAlignment="1" applyProtection="1">
      <alignment vertical="top" wrapText="1"/>
    </xf>
    <xf numFmtId="0" fontId="13" fillId="0" borderId="5" xfId="0" applyFont="1" applyBorder="1" applyAlignment="1" applyProtection="1">
      <alignment horizontal="center" vertical="top" wrapText="1"/>
    </xf>
    <xf numFmtId="0" fontId="13" fillId="0" borderId="5"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3" fillId="0" borderId="16" xfId="0" applyFont="1" applyBorder="1" applyAlignment="1" applyProtection="1">
      <alignment horizontal="center" vertical="top" wrapText="1"/>
    </xf>
    <xf numFmtId="0" fontId="21" fillId="2" borderId="0" xfId="0" applyFont="1" applyFill="1" applyBorder="1" applyAlignment="1" applyProtection="1">
      <alignment horizontal="right" vertical="center" wrapText="1"/>
    </xf>
    <xf numFmtId="0" fontId="21" fillId="2" borderId="0" xfId="0" applyFont="1" applyFill="1" applyBorder="1" applyAlignment="1" applyProtection="1">
      <alignment horizontal="center" vertical="center" wrapText="1"/>
    </xf>
    <xf numFmtId="0" fontId="0" fillId="0" borderId="0" xfId="0" applyProtection="1"/>
    <xf numFmtId="0" fontId="0" fillId="0" borderId="0" xfId="0" applyAlignment="1" applyProtection="1">
      <alignment horizontal="right"/>
    </xf>
    <xf numFmtId="0" fontId="0" fillId="0" borderId="0" xfId="0" applyAlignment="1" applyProtection="1">
      <alignment horizontal="center"/>
    </xf>
    <xf numFmtId="0" fontId="98" fillId="0" borderId="0" xfId="0" applyFont="1" applyProtection="1"/>
    <xf numFmtId="0" fontId="16" fillId="2" borderId="0" xfId="0" applyFont="1" applyFill="1" applyBorder="1" applyAlignment="1" applyProtection="1">
      <alignment horizontal="left" vertical="center"/>
    </xf>
    <xf numFmtId="0" fontId="16" fillId="2" borderId="0" xfId="0" applyFont="1" applyFill="1" applyBorder="1" applyAlignment="1" applyProtection="1">
      <alignment horizontal="center" vertical="center"/>
    </xf>
    <xf numFmtId="0" fontId="7" fillId="2" borderId="0" xfId="0" applyFont="1" applyFill="1" applyAlignment="1" applyProtection="1">
      <alignment horizontal="left"/>
    </xf>
    <xf numFmtId="0" fontId="50" fillId="0" borderId="2" xfId="0" applyFont="1" applyFill="1" applyBorder="1" applyAlignment="1" applyProtection="1">
      <alignment horizontal="left"/>
    </xf>
    <xf numFmtId="0" fontId="24" fillId="0" borderId="2" xfId="0" applyFont="1" applyBorder="1" applyAlignment="1" applyProtection="1"/>
    <xf numFmtId="0" fontId="24" fillId="0" borderId="2" xfId="0" applyFont="1" applyBorder="1" applyAlignment="1" applyProtection="1">
      <alignment horizontal="left"/>
    </xf>
    <xf numFmtId="0" fontId="10" fillId="0" borderId="0" xfId="0" applyFont="1" applyAlignment="1" applyProtection="1">
      <alignment horizontal="left" wrapText="1"/>
    </xf>
    <xf numFmtId="0" fontId="10" fillId="0" borderId="0" xfId="0" applyFont="1" applyAlignment="1" applyProtection="1">
      <alignment wrapText="1"/>
    </xf>
    <xf numFmtId="0" fontId="26" fillId="0" borderId="0" xfId="0" applyFont="1" applyFill="1" applyBorder="1" applyAlignment="1" applyProtection="1">
      <alignment horizontal="left"/>
    </xf>
    <xf numFmtId="0" fontId="27" fillId="0" borderId="0" xfId="0" applyFont="1" applyBorder="1" applyAlignment="1" applyProtection="1">
      <alignment vertical="top" wrapText="1"/>
    </xf>
    <xf numFmtId="0" fontId="13" fillId="0" borderId="0" xfId="0" applyFont="1" applyBorder="1" applyAlignment="1" applyProtection="1">
      <alignment vertical="top" wrapText="1"/>
    </xf>
    <xf numFmtId="0" fontId="15"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5" fillId="0" borderId="0" xfId="0" applyFont="1" applyBorder="1" applyAlignment="1" applyProtection="1">
      <alignment vertical="top" wrapText="1"/>
    </xf>
    <xf numFmtId="0" fontId="39" fillId="0" borderId="0" xfId="0" applyFont="1" applyFill="1" applyBorder="1" applyAlignment="1" applyProtection="1">
      <alignment horizontal="center" vertical="top" wrapText="1"/>
    </xf>
    <xf numFmtId="0" fontId="72" fillId="0" borderId="0" xfId="0" applyFont="1" applyFill="1" applyBorder="1" applyAlignment="1" applyProtection="1">
      <alignment horizontal="center" vertical="top" wrapText="1"/>
    </xf>
    <xf numFmtId="0" fontId="22" fillId="0" borderId="0" xfId="0" applyFont="1" applyFill="1" applyBorder="1" applyAlignment="1" applyProtection="1">
      <alignment vertical="center"/>
    </xf>
    <xf numFmtId="0" fontId="22" fillId="0" borderId="0" xfId="0" applyFont="1" applyFill="1" applyBorder="1" applyAlignment="1" applyProtection="1">
      <alignment horizontal="center" vertical="center"/>
    </xf>
    <xf numFmtId="0" fontId="48" fillId="0" borderId="0" xfId="0" applyFont="1" applyFill="1" applyBorder="1" applyAlignment="1" applyProtection="1">
      <alignment horizontal="center"/>
    </xf>
    <xf numFmtId="0" fontId="9" fillId="0" borderId="4" xfId="0" applyFont="1" applyFill="1" applyBorder="1" applyAlignment="1" applyProtection="1"/>
    <xf numFmtId="0" fontId="47" fillId="0" borderId="26" xfId="0" applyFont="1" applyFill="1" applyBorder="1" applyAlignment="1" applyProtection="1"/>
    <xf numFmtId="0" fontId="22" fillId="0" borderId="26" xfId="0" applyFont="1" applyBorder="1" applyAlignment="1" applyProtection="1">
      <alignment wrapText="1"/>
    </xf>
    <xf numFmtId="0" fontId="22" fillId="0" borderId="26" xfId="0" applyFont="1" applyBorder="1" applyAlignment="1" applyProtection="1">
      <alignment horizontal="left" wrapText="1"/>
    </xf>
    <xf numFmtId="0" fontId="3" fillId="0" borderId="6" xfId="0" applyFont="1" applyBorder="1" applyAlignment="1" applyProtection="1">
      <alignment wrapText="1"/>
    </xf>
    <xf numFmtId="0" fontId="9" fillId="2" borderId="0" xfId="0" applyFont="1" applyFill="1" applyBorder="1" applyAlignment="1" applyProtection="1">
      <alignment horizontal="left"/>
    </xf>
    <xf numFmtId="0" fontId="71" fillId="2" borderId="0" xfId="0" applyFont="1" applyFill="1" applyAlignment="1" applyProtection="1">
      <alignment horizontal="left" vertical="center"/>
    </xf>
    <xf numFmtId="0" fontId="71" fillId="0" borderId="4" xfId="0" applyFont="1" applyFill="1" applyBorder="1" applyAlignment="1" applyProtection="1">
      <alignment horizontal="left" vertical="center"/>
    </xf>
    <xf numFmtId="0" fontId="77" fillId="0" borderId="6" xfId="0" applyFont="1" applyFill="1" applyBorder="1" applyAlignment="1" applyProtection="1">
      <alignment horizontal="left" vertical="top" wrapText="1"/>
    </xf>
    <xf numFmtId="0" fontId="59" fillId="0" borderId="0" xfId="0" applyFont="1" applyAlignment="1" applyProtection="1">
      <alignment vertical="top" wrapText="1"/>
    </xf>
    <xf numFmtId="0" fontId="40" fillId="0" borderId="4" xfId="0" applyFont="1" applyFill="1" applyBorder="1" applyAlignment="1" applyProtection="1"/>
    <xf numFmtId="0" fontId="50" fillId="0" borderId="5" xfId="0" applyFont="1" applyFill="1" applyBorder="1" applyAlignment="1" applyProtection="1">
      <alignment vertical="center"/>
    </xf>
    <xf numFmtId="0" fontId="50" fillId="0" borderId="5" xfId="0" applyFont="1" applyFill="1" applyBorder="1" applyAlignment="1" applyProtection="1">
      <alignment horizontal="left" vertical="center" wrapText="1"/>
    </xf>
    <xf numFmtId="0" fontId="50" fillId="0" borderId="5" xfId="0" applyFont="1" applyFill="1" applyBorder="1" applyAlignment="1" applyProtection="1">
      <alignment horizontal="center" vertical="center" wrapText="1"/>
    </xf>
    <xf numFmtId="0" fontId="6" fillId="0" borderId="6" xfId="0" applyFont="1" applyFill="1" applyBorder="1" applyAlignment="1" applyProtection="1">
      <alignment horizontal="left" wrapText="1"/>
    </xf>
    <xf numFmtId="0" fontId="71" fillId="2" borderId="0" xfId="0" applyFont="1" applyFill="1" applyAlignment="1" applyProtection="1">
      <alignment horizontal="left"/>
    </xf>
    <xf numFmtId="0" fontId="40" fillId="0" borderId="0" xfId="0" applyFont="1" applyAlignment="1" applyProtection="1">
      <alignment wrapText="1"/>
    </xf>
    <xf numFmtId="0" fontId="59" fillId="0" borderId="11" xfId="0" applyFont="1" applyFill="1" applyBorder="1" applyAlignment="1" applyProtection="1">
      <alignment horizontal="center" vertical="center" wrapText="1"/>
    </xf>
    <xf numFmtId="0" fontId="59" fillId="0" borderId="12" xfId="0" applyFont="1" applyFill="1" applyBorder="1" applyAlignment="1" applyProtection="1">
      <alignment horizontal="center" vertical="center" wrapText="1"/>
    </xf>
    <xf numFmtId="0" fontId="74" fillId="0" borderId="6" xfId="0" applyFont="1" applyFill="1" applyBorder="1" applyAlignment="1" applyProtection="1">
      <alignment horizontal="left" vertical="center" wrapText="1"/>
    </xf>
    <xf numFmtId="0" fontId="59" fillId="0" borderId="0" xfId="0" applyFont="1" applyAlignment="1" applyProtection="1">
      <alignment horizontal="left" vertical="center" wrapText="1"/>
    </xf>
    <xf numFmtId="0" fontId="59" fillId="0" borderId="11" xfId="0" applyFont="1" applyBorder="1" applyAlignment="1" applyProtection="1">
      <alignment horizontal="center" vertical="center" wrapText="1"/>
    </xf>
    <xf numFmtId="0" fontId="74" fillId="0" borderId="6" xfId="0" applyFont="1" applyBorder="1" applyAlignment="1" applyProtection="1">
      <alignment horizontal="left" vertical="center" wrapText="1"/>
    </xf>
    <xf numFmtId="0" fontId="15" fillId="0" borderId="26" xfId="0" applyFont="1" applyFill="1" applyBorder="1" applyAlignment="1" applyProtection="1"/>
    <xf numFmtId="0" fontId="15" fillId="0" borderId="26" xfId="0" applyFont="1" applyFill="1" applyBorder="1" applyAlignment="1" applyProtection="1">
      <alignment horizontal="left"/>
    </xf>
    <xf numFmtId="0" fontId="52" fillId="0" borderId="11" xfId="0" applyFont="1" applyBorder="1" applyAlignment="1" applyProtection="1">
      <alignment horizontal="center" vertical="center" wrapText="1"/>
    </xf>
    <xf numFmtId="0" fontId="59" fillId="0" borderId="6" xfId="0" applyFont="1" applyBorder="1" applyAlignment="1" applyProtection="1">
      <alignment horizontal="center" vertical="center" wrapText="1"/>
    </xf>
    <xf numFmtId="0" fontId="59" fillId="0" borderId="0" xfId="0" applyFont="1" applyAlignment="1" applyProtection="1">
      <alignment vertical="center" wrapText="1"/>
    </xf>
    <xf numFmtId="0" fontId="40"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3" fillId="0" borderId="5" xfId="0" applyFont="1" applyBorder="1" applyAlignment="1" applyProtection="1">
      <alignment horizontal="left" vertical="top" wrapText="1"/>
    </xf>
    <xf numFmtId="0" fontId="20" fillId="0" borderId="0" xfId="0" applyFont="1" applyAlignment="1" applyProtection="1">
      <alignment horizontal="right" vertical="top" wrapText="1"/>
    </xf>
    <xf numFmtId="0" fontId="13" fillId="0" borderId="0" xfId="0" applyFont="1" applyBorder="1" applyAlignment="1" applyProtection="1">
      <alignment horizontal="center" vertical="center" wrapText="1"/>
    </xf>
    <xf numFmtId="0" fontId="13" fillId="0" borderId="0" xfId="0" applyFont="1" applyBorder="1" applyAlignment="1" applyProtection="1">
      <alignment horizontal="left" vertical="top" wrapText="1"/>
    </xf>
    <xf numFmtId="0" fontId="13" fillId="0" borderId="0" xfId="0" applyFont="1" applyAlignment="1" applyProtection="1">
      <alignment horizontal="center" vertical="top" wrapText="1"/>
    </xf>
    <xf numFmtId="0" fontId="76" fillId="2" borderId="0" xfId="0" applyFont="1" applyFill="1" applyBorder="1" applyAlignment="1" applyProtection="1">
      <alignment horizontal="left" wrapText="1"/>
    </xf>
    <xf numFmtId="0" fontId="75" fillId="2" borderId="0" xfId="0" applyFont="1" applyFill="1" applyBorder="1" applyAlignment="1" applyProtection="1">
      <alignment horizontal="left" vertical="center" wrapText="1"/>
    </xf>
    <xf numFmtId="0" fontId="75" fillId="0" borderId="4" xfId="0" applyFont="1" applyFill="1" applyBorder="1" applyAlignment="1" applyProtection="1">
      <alignment horizontal="left" vertical="center" wrapText="1"/>
    </xf>
    <xf numFmtId="0" fontId="65" fillId="0" borderId="32" xfId="0" applyFont="1" applyFill="1" applyBorder="1" applyAlignment="1" applyProtection="1">
      <alignment horizontal="left" vertical="center" wrapText="1"/>
      <protection locked="0"/>
    </xf>
    <xf numFmtId="0" fontId="3" fillId="0" borderId="4" xfId="0" applyFont="1" applyBorder="1" applyAlignment="1" applyProtection="1">
      <alignment vertical="top" wrapText="1"/>
    </xf>
    <xf numFmtId="0" fontId="48" fillId="2" borderId="0" xfId="0" applyFont="1" applyFill="1" applyBorder="1" applyAlignment="1" applyProtection="1">
      <alignment horizontal="left"/>
    </xf>
    <xf numFmtId="0" fontId="3" fillId="0" borderId="0" xfId="0" applyFont="1" applyBorder="1" applyAlignment="1" applyProtection="1">
      <alignment vertical="top" wrapText="1"/>
    </xf>
    <xf numFmtId="0" fontId="59" fillId="0" borderId="0" xfId="0" applyFont="1" applyAlignment="1" applyProtection="1">
      <alignment wrapText="1"/>
    </xf>
    <xf numFmtId="0" fontId="16" fillId="0" borderId="4" xfId="0" applyFont="1" applyFill="1" applyBorder="1" applyAlignment="1" applyProtection="1">
      <alignment horizontal="left" vertical="center"/>
    </xf>
    <xf numFmtId="0" fontId="21" fillId="0" borderId="4" xfId="0" applyFont="1" applyFill="1" applyBorder="1" applyAlignment="1" applyProtection="1">
      <alignment horizontal="left" vertical="center" wrapText="1"/>
    </xf>
    <xf numFmtId="0" fontId="8" fillId="0" borderId="4" xfId="0" applyFont="1" applyFill="1" applyBorder="1" applyAlignment="1" applyProtection="1"/>
    <xf numFmtId="0" fontId="9" fillId="2" borderId="0" xfId="0" applyFont="1" applyFill="1" applyBorder="1" applyAlignment="1" applyProtection="1">
      <alignment horizontal="left" vertical="center"/>
    </xf>
    <xf numFmtId="0" fontId="83" fillId="2" borderId="0" xfId="0" applyFont="1" applyFill="1" applyAlignment="1" applyProtection="1">
      <alignment horizontal="left" vertical="center"/>
    </xf>
    <xf numFmtId="0" fontId="84" fillId="0" borderId="4" xfId="0" applyFont="1" applyBorder="1" applyAlignment="1" applyProtection="1">
      <alignment vertical="top" wrapText="1"/>
    </xf>
    <xf numFmtId="0" fontId="84" fillId="0" borderId="0" xfId="0" applyFont="1" applyAlignment="1" applyProtection="1">
      <alignment vertical="top" wrapText="1"/>
    </xf>
    <xf numFmtId="0" fontId="84" fillId="0" borderId="0" xfId="0" applyFont="1" applyBorder="1" applyAlignment="1" applyProtection="1">
      <alignment vertical="top" wrapText="1"/>
    </xf>
    <xf numFmtId="0" fontId="26" fillId="0" borderId="0" xfId="0" applyFont="1" applyFill="1" applyBorder="1" applyAlignment="1" applyProtection="1">
      <alignment horizontal="center" vertical="center"/>
    </xf>
    <xf numFmtId="0" fontId="22" fillId="0" borderId="0" xfId="0" applyFont="1" applyBorder="1" applyAlignment="1" applyProtection="1">
      <alignment vertical="top" wrapText="1"/>
    </xf>
    <xf numFmtId="0" fontId="15" fillId="0" borderId="0" xfId="0" applyFont="1" applyFill="1" applyBorder="1" applyAlignment="1" applyProtection="1">
      <alignment horizontal="left" vertical="center"/>
    </xf>
    <xf numFmtId="0" fontId="3" fillId="0" borderId="0" xfId="0" applyFont="1" applyBorder="1" applyAlignment="1" applyProtection="1">
      <alignment horizontal="center" vertical="center" wrapText="1"/>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right" vertical="center"/>
    </xf>
    <xf numFmtId="0" fontId="15" fillId="0" borderId="0"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4"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5" xfId="0" applyFont="1" applyBorder="1" applyAlignment="1" applyProtection="1">
      <alignment horizontal="center" vertical="center" wrapText="1"/>
    </xf>
    <xf numFmtId="0" fontId="73" fillId="0" borderId="5" xfId="0" applyFont="1" applyBorder="1" applyAlignment="1" applyProtection="1">
      <alignment horizontal="right" vertical="top" wrapText="1"/>
    </xf>
    <xf numFmtId="0" fontId="3" fillId="0" borderId="5" xfId="0" applyFont="1" applyBorder="1" applyAlignment="1" applyProtection="1">
      <alignment vertical="top" wrapText="1"/>
    </xf>
    <xf numFmtId="0" fontId="3" fillId="0" borderId="5" xfId="0" applyFont="1" applyBorder="1" applyAlignment="1" applyProtection="1">
      <alignment horizontal="center" vertical="center" wrapText="1"/>
    </xf>
    <xf numFmtId="0" fontId="81" fillId="0" borderId="5" xfId="0" applyFont="1" applyBorder="1" applyAlignment="1" applyProtection="1">
      <alignment horizontal="center" vertical="center" wrapText="1"/>
    </xf>
    <xf numFmtId="0" fontId="3" fillId="0" borderId="5" xfId="0" applyFont="1" applyBorder="1" applyAlignment="1" applyProtection="1">
      <alignment horizontal="left" vertical="top" wrapText="1"/>
    </xf>
    <xf numFmtId="0" fontId="23" fillId="2" borderId="0" xfId="0" applyFont="1" applyFill="1" applyBorder="1" applyAlignment="1" applyProtection="1">
      <alignment horizontal="center" vertical="center" wrapText="1"/>
    </xf>
    <xf numFmtId="0" fontId="73" fillId="0" borderId="0" xfId="0" applyFont="1" applyAlignment="1" applyProtection="1">
      <alignment horizontal="right" vertical="top" wrapText="1"/>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top" wrapText="1"/>
    </xf>
    <xf numFmtId="0" fontId="78" fillId="0" borderId="0" xfId="0" applyFont="1" applyAlignment="1" applyProtection="1">
      <alignment horizontal="left" vertical="top" wrapText="1"/>
    </xf>
    <xf numFmtId="0" fontId="48" fillId="0" borderId="0" xfId="0" applyFont="1" applyFill="1" applyBorder="1" applyAlignment="1" applyProtection="1">
      <alignment horizontal="left"/>
    </xf>
    <xf numFmtId="0" fontId="78" fillId="2" borderId="0" xfId="0" applyFont="1" applyFill="1" applyBorder="1" applyAlignment="1" applyProtection="1">
      <alignment horizontal="left" vertical="center" wrapText="1"/>
    </xf>
    <xf numFmtId="0" fontId="84" fillId="0" borderId="0" xfId="0" applyFont="1" applyFill="1" applyBorder="1" applyAlignment="1" applyProtection="1">
      <alignment vertical="top" wrapText="1"/>
    </xf>
    <xf numFmtId="0" fontId="48" fillId="0" borderId="33" xfId="0" applyFont="1" applyFill="1" applyBorder="1" applyAlignment="1" applyProtection="1"/>
    <xf numFmtId="0" fontId="15" fillId="0" borderId="33" xfId="0" applyFont="1" applyFill="1" applyBorder="1" applyAlignment="1" applyProtection="1"/>
    <xf numFmtId="0" fontId="23" fillId="2" borderId="0" xfId="0" applyFont="1" applyFill="1" applyBorder="1" applyAlignment="1" applyProtection="1">
      <alignment vertical="center" wrapText="1"/>
    </xf>
    <xf numFmtId="0" fontId="93" fillId="0" borderId="2" xfId="0" applyFont="1" applyFill="1" applyBorder="1" applyAlignment="1" applyProtection="1">
      <alignment horizontal="left"/>
    </xf>
    <xf numFmtId="0" fontId="27" fillId="0" borderId="0" xfId="0" applyFont="1" applyFill="1" applyBorder="1" applyAlignment="1" applyProtection="1">
      <alignment horizontal="left" vertical="top" wrapText="1"/>
    </xf>
    <xf numFmtId="0" fontId="13" fillId="0" borderId="0" xfId="0" applyFont="1" applyFill="1" applyAlignment="1" applyProtection="1">
      <alignment horizontal="left" vertical="top" wrapText="1"/>
    </xf>
    <xf numFmtId="0" fontId="25" fillId="0" borderId="27" xfId="0" applyFont="1" applyFill="1" applyBorder="1" applyAlignment="1" applyProtection="1"/>
    <xf numFmtId="0" fontId="15" fillId="0" borderId="27" xfId="0" applyFont="1" applyFill="1" applyBorder="1" applyAlignment="1" applyProtection="1">
      <alignment horizontal="left"/>
    </xf>
    <xf numFmtId="0" fontId="22" fillId="0" borderId="27" xfId="0" applyFont="1" applyFill="1" applyBorder="1" applyAlignment="1" applyProtection="1">
      <alignment horizontal="left"/>
    </xf>
    <xf numFmtId="0" fontId="22" fillId="0" borderId="27" xfId="0" applyFont="1" applyBorder="1" applyAlignment="1" applyProtection="1">
      <alignment horizontal="left" wrapText="1"/>
    </xf>
    <xf numFmtId="0" fontId="65" fillId="0" borderId="5" xfId="0" applyFont="1" applyFill="1" applyBorder="1" applyAlignment="1" applyProtection="1">
      <alignment horizontal="center" vertical="center" wrapText="1"/>
    </xf>
    <xf numFmtId="0" fontId="94" fillId="0" borderId="5" xfId="0" applyFont="1" applyFill="1" applyBorder="1" applyAlignment="1" applyProtection="1">
      <alignment horizontal="center" vertical="center" wrapText="1"/>
    </xf>
    <xf numFmtId="0" fontId="39" fillId="0" borderId="4" xfId="0" applyFont="1" applyFill="1" applyBorder="1" applyAlignment="1" applyProtection="1"/>
    <xf numFmtId="0" fontId="50" fillId="0" borderId="22" xfId="0" applyFont="1" applyBorder="1" applyAlignment="1" applyProtection="1">
      <alignment horizontal="center" vertical="center" wrapText="1"/>
    </xf>
    <xf numFmtId="0" fontId="50" fillId="0" borderId="25" xfId="0" applyFont="1" applyBorder="1" applyAlignment="1" applyProtection="1">
      <alignment horizontal="center" vertical="center" wrapText="1"/>
    </xf>
    <xf numFmtId="0" fontId="41" fillId="0" borderId="0" xfId="0" applyFont="1" applyFill="1" applyBorder="1" applyAlignment="1" applyProtection="1"/>
    <xf numFmtId="0" fontId="25" fillId="0" borderId="0" xfId="0" applyFont="1" applyFill="1" applyBorder="1" applyAlignment="1" applyProtection="1"/>
    <xf numFmtId="0" fontId="22" fillId="0" borderId="0" xfId="0" applyFont="1" applyFill="1" applyBorder="1" applyAlignment="1" applyProtection="1">
      <alignment horizontal="left"/>
    </xf>
    <xf numFmtId="0" fontId="22" fillId="0" borderId="0" xfId="0" applyFont="1" applyBorder="1" applyAlignment="1" applyProtection="1">
      <alignment horizontal="left" wrapText="1"/>
    </xf>
    <xf numFmtId="0" fontId="13" fillId="0" borderId="5"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3" fillId="0" borderId="0" xfId="0" applyFont="1" applyAlignment="1" applyProtection="1">
      <alignment horizontal="left" vertical="center" wrapText="1"/>
    </xf>
    <xf numFmtId="0" fontId="24" fillId="0" borderId="3" xfId="0" applyFont="1" applyBorder="1" applyAlignment="1" applyProtection="1"/>
    <xf numFmtId="0" fontId="45" fillId="0" borderId="0" xfId="0" applyFont="1" applyFill="1" applyBorder="1" applyAlignment="1" applyProtection="1">
      <alignment horizontal="left" vertical="top"/>
    </xf>
    <xf numFmtId="0" fontId="13" fillId="0" borderId="4" xfId="0" applyFont="1" applyBorder="1" applyAlignment="1" applyProtection="1">
      <alignment vertical="center" wrapText="1"/>
    </xf>
    <xf numFmtId="0" fontId="13" fillId="0" borderId="0" xfId="0" applyFont="1" applyBorder="1" applyAlignment="1" applyProtection="1">
      <alignment vertical="center" wrapText="1"/>
    </xf>
    <xf numFmtId="0" fontId="3" fillId="0" borderId="6" xfId="0" applyFont="1" applyBorder="1" applyAlignment="1" applyProtection="1">
      <alignment vertical="center" wrapText="1"/>
    </xf>
    <xf numFmtId="0" fontId="13" fillId="0" borderId="0" xfId="0" applyFont="1" applyAlignment="1" applyProtection="1">
      <alignment vertical="center" wrapText="1"/>
    </xf>
    <xf numFmtId="0" fontId="9" fillId="0" borderId="0" xfId="0" applyFont="1" applyFill="1" applyBorder="1" applyAlignment="1" applyProtection="1"/>
    <xf numFmtId="0" fontId="39" fillId="0" borderId="0" xfId="0" applyFont="1" applyFill="1" applyBorder="1" applyAlignment="1" applyProtection="1"/>
    <xf numFmtId="0" fontId="14" fillId="5" borderId="34" xfId="0" applyFont="1" applyFill="1" applyBorder="1" applyAlignment="1" applyProtection="1">
      <alignment horizontal="left" vertical="top" wrapText="1"/>
    </xf>
    <xf numFmtId="49" fontId="51" fillId="0" borderId="0" xfId="0" applyNumberFormat="1" applyFont="1" applyFill="1" applyBorder="1" applyAlignment="1" applyProtection="1">
      <alignment horizontal="left" vertical="top" wrapText="1"/>
    </xf>
    <xf numFmtId="0" fontId="13" fillId="0" borderId="42" xfId="0" applyFont="1" applyFill="1" applyBorder="1" applyAlignment="1" applyProtection="1">
      <alignment horizontal="center" vertical="top" wrapText="1"/>
      <protection locked="0"/>
    </xf>
    <xf numFmtId="0" fontId="13" fillId="4" borderId="41" xfId="0" applyFont="1" applyFill="1" applyBorder="1" applyAlignment="1" applyProtection="1">
      <alignment horizontal="center" vertical="top" wrapText="1"/>
      <protection locked="0"/>
    </xf>
    <xf numFmtId="0" fontId="13" fillId="4" borderId="42" xfId="0" applyFont="1" applyFill="1" applyBorder="1" applyAlignment="1" applyProtection="1">
      <alignment horizontal="center" vertical="top" wrapText="1"/>
      <protection locked="0"/>
    </xf>
    <xf numFmtId="0" fontId="13" fillId="4" borderId="43" xfId="0" applyFont="1" applyFill="1" applyBorder="1" applyAlignment="1" applyProtection="1">
      <alignment horizontal="center" vertical="top" wrapText="1"/>
      <protection locked="0"/>
    </xf>
    <xf numFmtId="0" fontId="40" fillId="0" borderId="4"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8" xfId="0" applyFont="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59" fillId="0" borderId="20" xfId="0" applyFont="1" applyFill="1" applyBorder="1" applyAlignment="1" applyProtection="1">
      <alignment horizontal="center" vertical="center" wrapText="1"/>
    </xf>
    <xf numFmtId="0" fontId="59" fillId="0" borderId="44" xfId="0" applyFont="1" applyFill="1" applyBorder="1" applyAlignment="1" applyProtection="1">
      <alignment horizontal="center" vertical="center" wrapText="1"/>
    </xf>
    <xf numFmtId="0" fontId="59" fillId="0" borderId="45" xfId="0" applyFont="1" applyBorder="1" applyAlignment="1" applyProtection="1">
      <alignment horizontal="center" vertical="center" wrapText="1"/>
    </xf>
    <xf numFmtId="0" fontId="59" fillId="0" borderId="44" xfId="0" applyFont="1" applyBorder="1" applyAlignment="1" applyProtection="1">
      <alignment horizontal="center" vertical="center" wrapText="1"/>
    </xf>
    <xf numFmtId="0" fontId="59" fillId="0" borderId="18" xfId="0"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xf>
    <xf numFmtId="0" fontId="59" fillId="0" borderId="46" xfId="0" applyFont="1" applyBorder="1" applyAlignment="1" applyProtection="1">
      <alignment horizontal="center" vertical="center" wrapText="1"/>
    </xf>
    <xf numFmtId="0" fontId="59" fillId="0" borderId="47" xfId="0" applyFont="1" applyFill="1" applyBorder="1" applyAlignment="1" applyProtection="1">
      <alignment horizontal="center" vertical="center" wrapText="1"/>
    </xf>
    <xf numFmtId="0" fontId="59" fillId="0" borderId="10" xfId="0" applyFont="1" applyFill="1" applyBorder="1" applyAlignment="1" applyProtection="1">
      <alignment horizontal="center" vertical="center" wrapText="1"/>
    </xf>
    <xf numFmtId="0" fontId="52" fillId="0" borderId="44" xfId="0" applyFont="1" applyBorder="1" applyAlignment="1" applyProtection="1">
      <alignment horizontal="center" vertical="center" wrapText="1"/>
    </xf>
    <xf numFmtId="0" fontId="52" fillId="0" borderId="46" xfId="0" applyFont="1" applyBorder="1" applyAlignment="1" applyProtection="1">
      <alignment horizontal="center" vertical="center" wrapText="1"/>
    </xf>
    <xf numFmtId="0" fontId="52" fillId="0" borderId="1" xfId="0" applyFont="1" applyBorder="1" applyAlignment="1" applyProtection="1">
      <alignment horizontal="center" vertical="center" wrapText="1"/>
    </xf>
    <xf numFmtId="0" fontId="52" fillId="0" borderId="18" xfId="0" applyFont="1" applyBorder="1" applyAlignment="1" applyProtection="1">
      <alignment horizontal="center" vertical="center" wrapText="1"/>
    </xf>
    <xf numFmtId="0" fontId="65" fillId="0" borderId="19" xfId="0" applyFont="1" applyBorder="1" applyAlignment="1" applyProtection="1">
      <alignment horizontal="left" vertical="center" wrapText="1"/>
      <protection locked="0"/>
    </xf>
    <xf numFmtId="0" fontId="50" fillId="0" borderId="18" xfId="0" applyFont="1" applyFill="1" applyBorder="1" applyAlignment="1" applyProtection="1">
      <alignment vertical="center"/>
    </xf>
    <xf numFmtId="0" fontId="50" fillId="0" borderId="15" xfId="0" applyFont="1" applyFill="1" applyBorder="1" applyAlignment="1" applyProtection="1">
      <alignment horizontal="left" vertical="center" wrapText="1"/>
    </xf>
    <xf numFmtId="0" fontId="50" fillId="0" borderId="15" xfId="0" applyFont="1" applyFill="1" applyBorder="1" applyAlignment="1" applyProtection="1">
      <alignment horizontal="left" vertical="center"/>
    </xf>
    <xf numFmtId="0" fontId="50" fillId="0" borderId="15" xfId="0" applyFont="1" applyFill="1" applyBorder="1" applyAlignment="1" applyProtection="1">
      <alignment horizontal="center" vertical="center" wrapText="1"/>
    </xf>
    <xf numFmtId="0" fontId="50" fillId="0" borderId="19" xfId="0" applyFont="1" applyFill="1" applyBorder="1" applyAlignment="1" applyProtection="1">
      <alignment horizontal="left" vertical="center"/>
    </xf>
    <xf numFmtId="0" fontId="11" fillId="9" borderId="0" xfId="0" applyFont="1" applyFill="1" applyAlignment="1">
      <alignment horizontal="left"/>
    </xf>
    <xf numFmtId="0" fontId="59" fillId="0" borderId="46" xfId="0" applyFont="1" applyFill="1" applyBorder="1" applyAlignment="1" applyProtection="1">
      <alignment horizontal="center" vertical="center" wrapText="1"/>
    </xf>
    <xf numFmtId="0" fontId="46" fillId="0" borderId="18" xfId="0" applyFont="1" applyFill="1" applyBorder="1" applyAlignment="1" applyProtection="1">
      <alignment vertical="center"/>
    </xf>
    <xf numFmtId="0" fontId="46" fillId="0" borderId="15"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xf>
    <xf numFmtId="0" fontId="46" fillId="0" borderId="15" xfId="0" applyFont="1" applyFill="1" applyBorder="1" applyAlignment="1" applyProtection="1">
      <alignment horizontal="center" vertical="center" wrapText="1"/>
    </xf>
    <xf numFmtId="0" fontId="46" fillId="0" borderId="19" xfId="0" applyFont="1" applyFill="1" applyBorder="1" applyAlignment="1" applyProtection="1">
      <alignment horizontal="left" vertical="center"/>
    </xf>
    <xf numFmtId="0" fontId="70" fillId="0" borderId="17" xfId="0" applyFont="1" applyBorder="1" applyAlignment="1" applyProtection="1">
      <alignment horizontal="center" vertical="center" wrapText="1"/>
    </xf>
    <xf numFmtId="0" fontId="59" fillId="0" borderId="18" xfId="0" applyFont="1" applyBorder="1" applyAlignment="1" applyProtection="1">
      <alignment horizontal="center" vertical="center" wrapText="1"/>
    </xf>
    <xf numFmtId="0" fontId="6" fillId="0" borderId="4" xfId="0" applyFont="1" applyFill="1" applyBorder="1" applyAlignment="1" applyProtection="1">
      <alignment vertical="center" wrapText="1"/>
    </xf>
    <xf numFmtId="0" fontId="59" fillId="0" borderId="12" xfId="0" applyFont="1" applyBorder="1" applyAlignment="1" applyProtection="1">
      <alignment horizontal="left" vertical="center" wrapText="1"/>
    </xf>
    <xf numFmtId="0" fontId="59" fillId="0" borderId="12" xfId="0" applyFont="1" applyFill="1" applyBorder="1" applyAlignment="1" applyProtection="1">
      <alignment horizontal="left" vertical="center" wrapText="1"/>
    </xf>
    <xf numFmtId="0" fontId="59" fillId="0" borderId="20" xfId="0" applyFont="1" applyFill="1" applyBorder="1" applyAlignment="1" applyProtection="1">
      <alignment horizontal="left" vertical="center" wrapText="1"/>
    </xf>
    <xf numFmtId="0" fontId="59" fillId="0" borderId="20" xfId="0" applyFont="1" applyBorder="1" applyAlignment="1" applyProtection="1">
      <alignment horizontal="left" vertical="center" wrapText="1"/>
    </xf>
    <xf numFmtId="0" fontId="59" fillId="0" borderId="47" xfId="0" applyFont="1" applyBorder="1" applyAlignment="1" applyProtection="1">
      <alignment horizontal="left" vertical="center" wrapText="1"/>
    </xf>
    <xf numFmtId="0" fontId="59" fillId="0" borderId="47" xfId="0" applyFont="1" applyFill="1" applyBorder="1" applyAlignment="1" applyProtection="1">
      <alignment horizontal="left" vertical="center" wrapText="1"/>
    </xf>
    <xf numFmtId="0" fontId="59" fillId="0" borderId="15" xfId="0" applyFont="1" applyFill="1" applyBorder="1" applyAlignment="1" applyProtection="1">
      <alignment horizontal="left" vertical="center" wrapText="1"/>
    </xf>
    <xf numFmtId="0" fontId="24" fillId="0" borderId="0" xfId="0" applyFont="1" applyBorder="1" applyAlignment="1" applyProtection="1"/>
    <xf numFmtId="0" fontId="24" fillId="0" borderId="0" xfId="0" applyFont="1" applyBorder="1" applyAlignment="1" applyProtection="1">
      <alignment horizontal="left"/>
    </xf>
    <xf numFmtId="0" fontId="77" fillId="0" borderId="0" xfId="0" applyFont="1" applyFill="1" applyBorder="1" applyAlignment="1" applyProtection="1">
      <alignment horizontal="left" vertical="top" wrapText="1"/>
    </xf>
    <xf numFmtId="0" fontId="28" fillId="2" borderId="0" xfId="0" applyFont="1" applyFill="1" applyBorder="1" applyAlignment="1">
      <alignment horizontal="left" vertical="center"/>
    </xf>
    <xf numFmtId="0" fontId="108" fillId="0" borderId="0" xfId="0" applyFont="1" applyFill="1" applyAlignment="1">
      <alignment horizontal="left" vertical="top"/>
    </xf>
    <xf numFmtId="0" fontId="22" fillId="0" borderId="0" xfId="0" applyFont="1" applyFill="1" applyBorder="1" applyAlignment="1" applyProtection="1">
      <alignment horizontal="left" vertical="center"/>
    </xf>
    <xf numFmtId="0" fontId="24" fillId="0" borderId="2" xfId="0" applyFont="1" applyBorder="1" applyAlignment="1" applyProtection="1">
      <alignment horizontal="center"/>
    </xf>
    <xf numFmtId="0" fontId="59" fillId="0" borderId="0"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79" fillId="0" borderId="0" xfId="0" applyFont="1" applyAlignment="1" applyProtection="1">
      <alignment horizontal="center" vertical="center" wrapText="1"/>
    </xf>
    <xf numFmtId="0" fontId="78" fillId="0" borderId="0" xfId="0" applyFont="1" applyFill="1" applyBorder="1" applyAlignment="1" applyProtection="1">
      <alignment horizontal="left" vertical="center" wrapText="1"/>
    </xf>
    <xf numFmtId="0" fontId="56" fillId="0" borderId="0" xfId="3" applyFill="1" applyBorder="1" applyAlignment="1" applyProtection="1">
      <alignment horizontal="left" vertical="center"/>
    </xf>
    <xf numFmtId="0" fontId="22" fillId="0" borderId="0" xfId="0" applyFont="1" applyFill="1" applyBorder="1" applyAlignment="1" applyProtection="1">
      <alignment horizontal="left" vertical="center" wrapText="1"/>
    </xf>
    <xf numFmtId="0" fontId="78" fillId="0" borderId="0" xfId="0" applyFont="1" applyFill="1" applyBorder="1" applyAlignment="1" applyProtection="1">
      <alignment horizontal="left" vertical="top" wrapText="1"/>
    </xf>
    <xf numFmtId="0" fontId="10" fillId="0" borderId="2" xfId="0" applyFont="1" applyBorder="1" applyAlignment="1" applyProtection="1">
      <alignment horizontal="center" wrapText="1"/>
    </xf>
    <xf numFmtId="0" fontId="4" fillId="0" borderId="0" xfId="0" applyFont="1" applyFill="1" applyBorder="1" applyAlignment="1" applyProtection="1">
      <alignment horizontal="left"/>
      <protection locked="0"/>
    </xf>
    <xf numFmtId="0" fontId="65" fillId="0" borderId="21" xfId="0" applyFont="1" applyFill="1" applyBorder="1" applyAlignment="1" applyProtection="1">
      <alignment horizontal="left" vertical="center" wrapText="1"/>
      <protection locked="0"/>
    </xf>
    <xf numFmtId="0" fontId="65" fillId="0" borderId="55" xfId="0" applyFont="1" applyFill="1" applyBorder="1" applyAlignment="1" applyProtection="1">
      <alignment horizontal="left" vertical="center" wrapText="1"/>
      <protection locked="0"/>
    </xf>
    <xf numFmtId="0" fontId="65" fillId="0" borderId="25" xfId="0" applyFont="1" applyBorder="1" applyAlignment="1" applyProtection="1">
      <alignment horizontal="left" vertical="center" wrapText="1"/>
      <protection locked="0"/>
    </xf>
    <xf numFmtId="0" fontId="65" fillId="0" borderId="21" xfId="0" applyFont="1" applyBorder="1" applyAlignment="1" applyProtection="1">
      <alignment horizontal="left" vertical="center" wrapText="1"/>
      <protection locked="0"/>
    </xf>
    <xf numFmtId="0" fontId="65" fillId="0" borderId="55" xfId="0" applyFont="1" applyBorder="1" applyAlignment="1" applyProtection="1">
      <alignment horizontal="left" vertical="center" wrapText="1"/>
      <protection locked="0"/>
    </xf>
    <xf numFmtId="0" fontId="65" fillId="0" borderId="56" xfId="0" applyFont="1" applyFill="1" applyBorder="1" applyAlignment="1" applyProtection="1">
      <alignment horizontal="left" vertical="center" wrapText="1"/>
      <protection locked="0"/>
    </xf>
    <xf numFmtId="0" fontId="65" fillId="0" borderId="25" xfId="0" applyFont="1" applyFill="1" applyBorder="1" applyAlignment="1" applyProtection="1">
      <alignment horizontal="left" vertical="center" wrapText="1"/>
      <protection locked="0"/>
    </xf>
    <xf numFmtId="0" fontId="65" fillId="0" borderId="57" xfId="0" applyFont="1" applyFill="1" applyBorder="1" applyAlignment="1" applyProtection="1">
      <alignment horizontal="left" vertical="center" wrapText="1"/>
      <protection locked="0"/>
    </xf>
    <xf numFmtId="0" fontId="65" fillId="0" borderId="58" xfId="0" applyFont="1" applyFill="1" applyBorder="1" applyAlignment="1" applyProtection="1">
      <alignment horizontal="left" vertical="center" wrapText="1"/>
      <protection locked="0"/>
    </xf>
    <xf numFmtId="0" fontId="65" fillId="0" borderId="59" xfId="0" applyFont="1" applyFill="1" applyBorder="1" applyAlignment="1" applyProtection="1">
      <alignment horizontal="left" vertical="center" wrapText="1"/>
      <protection locked="0"/>
    </xf>
    <xf numFmtId="0" fontId="65" fillId="0" borderId="60" xfId="0" applyFont="1" applyFill="1" applyBorder="1" applyAlignment="1" applyProtection="1">
      <alignment horizontal="left" vertical="center" wrapText="1"/>
      <protection locked="0"/>
    </xf>
    <xf numFmtId="0" fontId="65" fillId="0" borderId="57" xfId="0" applyFont="1" applyBorder="1" applyAlignment="1" applyProtection="1">
      <alignment horizontal="left" vertical="center" wrapText="1"/>
      <protection locked="0"/>
    </xf>
    <xf numFmtId="0" fontId="65" fillId="0" borderId="58" xfId="0" applyFont="1" applyBorder="1" applyAlignment="1" applyProtection="1">
      <alignment horizontal="left" vertical="center" wrapText="1"/>
      <protection locked="0"/>
    </xf>
    <xf numFmtId="0" fontId="65" fillId="0" borderId="60" xfId="0" applyFont="1" applyBorder="1" applyAlignment="1" applyProtection="1">
      <alignment horizontal="left" vertical="center" wrapText="1"/>
      <protection locked="0"/>
    </xf>
    <xf numFmtId="0" fontId="65" fillId="0" borderId="62" xfId="0" applyFont="1" applyBorder="1" applyAlignment="1" applyProtection="1">
      <alignment horizontal="left" vertical="center" wrapText="1"/>
      <protection locked="0"/>
    </xf>
    <xf numFmtId="0" fontId="65" fillId="0" borderId="63" xfId="0" applyFont="1" applyBorder="1" applyAlignment="1" applyProtection="1">
      <alignment horizontal="left" vertical="center" wrapText="1"/>
      <protection locked="0"/>
    </xf>
    <xf numFmtId="0" fontId="65" fillId="0" borderId="61" xfId="0" applyFont="1" applyFill="1" applyBorder="1" applyAlignment="1" applyProtection="1">
      <alignment horizontal="left" vertical="center" wrapText="1"/>
      <protection locked="0"/>
    </xf>
    <xf numFmtId="0" fontId="40" fillId="0" borderId="17" xfId="0" applyFont="1" applyBorder="1" applyAlignment="1" applyProtection="1">
      <alignment horizontal="center" vertical="center" wrapText="1"/>
    </xf>
    <xf numFmtId="0" fontId="59" fillId="0" borderId="0" xfId="0" applyFont="1" applyFill="1" applyBorder="1" applyAlignment="1" applyProtection="1">
      <alignment horizontal="left" vertical="top" wrapText="1"/>
    </xf>
    <xf numFmtId="0" fontId="48" fillId="0" borderId="0" xfId="0" applyFont="1" applyFill="1" applyBorder="1" applyAlignment="1" applyProtection="1">
      <alignment horizontal="right" vertical="center" wrapText="1"/>
    </xf>
    <xf numFmtId="0" fontId="48" fillId="0" borderId="0" xfId="0" applyFont="1" applyFill="1" applyBorder="1" applyAlignment="1" applyProtection="1">
      <alignment horizontal="right" vertical="top" wrapText="1"/>
    </xf>
    <xf numFmtId="0" fontId="9" fillId="2" borderId="2" xfId="0" applyFont="1" applyFill="1" applyBorder="1" applyAlignment="1" applyProtection="1">
      <alignment horizontal="left" vertical="center"/>
    </xf>
    <xf numFmtId="0" fontId="9" fillId="2" borderId="4" xfId="0" applyFont="1" applyFill="1" applyBorder="1" applyAlignment="1" applyProtection="1">
      <alignment horizontal="left" vertical="center"/>
    </xf>
    <xf numFmtId="0" fontId="50" fillId="0" borderId="5" xfId="0" applyFont="1" applyFill="1" applyBorder="1" applyAlignment="1" applyProtection="1">
      <alignment horizontal="center" vertical="center"/>
    </xf>
    <xf numFmtId="0" fontId="47" fillId="0" borderId="1" xfId="0" applyFont="1" applyBorder="1" applyAlignment="1" applyProtection="1">
      <alignment vertical="top"/>
    </xf>
    <xf numFmtId="0" fontId="51" fillId="0" borderId="0" xfId="0" applyFont="1" applyFill="1" applyBorder="1" applyAlignment="1" applyProtection="1">
      <alignment horizontal="center"/>
    </xf>
    <xf numFmtId="0" fontId="59" fillId="0" borderId="15" xfId="0" applyFont="1" applyBorder="1" applyAlignment="1" applyProtection="1">
      <alignment vertical="center" wrapText="1"/>
    </xf>
    <xf numFmtId="0" fontId="59" fillId="0" borderId="20" xfId="0" applyFont="1" applyBorder="1" applyAlignment="1" applyProtection="1">
      <alignment vertical="center" wrapText="1"/>
    </xf>
    <xf numFmtId="0" fontId="59" fillId="0" borderId="12" xfId="0" applyFont="1" applyBorder="1" applyAlignment="1" applyProtection="1">
      <alignment vertical="center" wrapText="1"/>
    </xf>
    <xf numFmtId="0" fontId="59" fillId="0" borderId="12" xfId="0" applyFont="1" applyFill="1" applyBorder="1" applyAlignment="1" applyProtection="1">
      <alignment vertical="center" wrapText="1"/>
    </xf>
    <xf numFmtId="0" fontId="59" fillId="0" borderId="13" xfId="0" applyFont="1" applyFill="1" applyBorder="1" applyAlignment="1" applyProtection="1">
      <alignment vertical="center" wrapText="1"/>
    </xf>
    <xf numFmtId="0" fontId="59" fillId="0" borderId="20" xfId="0" applyFont="1" applyFill="1" applyBorder="1" applyAlignment="1" applyProtection="1">
      <alignment vertical="center" wrapText="1"/>
    </xf>
    <xf numFmtId="0" fontId="59" fillId="0" borderId="47" xfId="0" applyFont="1" applyFill="1" applyBorder="1" applyAlignment="1" applyProtection="1">
      <alignment vertical="center" wrapText="1"/>
    </xf>
    <xf numFmtId="0" fontId="59" fillId="0" borderId="2" xfId="0" applyFont="1" applyBorder="1" applyAlignment="1" applyProtection="1">
      <alignment vertical="center" wrapText="1"/>
    </xf>
    <xf numFmtId="0" fontId="59" fillId="0" borderId="47" xfId="0" applyFont="1" applyBorder="1" applyAlignment="1" applyProtection="1">
      <alignment vertical="center" wrapText="1"/>
    </xf>
    <xf numFmtId="0" fontId="59" fillId="0" borderId="10" xfId="0" applyFont="1" applyBorder="1" applyAlignment="1" applyProtection="1">
      <alignment vertical="center" wrapText="1"/>
    </xf>
    <xf numFmtId="0" fontId="23" fillId="2" borderId="2" xfId="0" applyFont="1" applyFill="1" applyBorder="1" applyAlignment="1" applyProtection="1">
      <alignment horizontal="left" vertical="center" wrapText="1"/>
    </xf>
    <xf numFmtId="0" fontId="50" fillId="0" borderId="62" xfId="0" applyFont="1" applyFill="1" applyBorder="1" applyAlignment="1" applyProtection="1">
      <alignment horizontal="left" vertical="center"/>
    </xf>
    <xf numFmtId="0" fontId="50" fillId="0" borderId="63" xfId="0" applyFont="1" applyFill="1" applyBorder="1" applyAlignment="1" applyProtection="1">
      <alignment horizontal="left" vertical="center"/>
    </xf>
    <xf numFmtId="0" fontId="50" fillId="0" borderId="69" xfId="0" applyFont="1" applyFill="1" applyBorder="1" applyAlignment="1" applyProtection="1">
      <alignment horizontal="left" vertical="center"/>
    </xf>
    <xf numFmtId="0" fontId="65" fillId="0" borderId="70" xfId="0" applyFont="1" applyFill="1" applyBorder="1" applyAlignment="1" applyProtection="1">
      <alignment horizontal="left" vertical="center" wrapText="1"/>
      <protection locked="0"/>
    </xf>
    <xf numFmtId="0" fontId="65" fillId="0" borderId="71" xfId="0" applyFont="1" applyBorder="1" applyAlignment="1" applyProtection="1">
      <alignment horizontal="left" vertical="center" wrapText="1"/>
      <protection locked="0"/>
    </xf>
    <xf numFmtId="0" fontId="65" fillId="0" borderId="72" xfId="0" applyFont="1" applyFill="1" applyBorder="1" applyAlignment="1" applyProtection="1">
      <alignment horizontal="left" vertical="center" wrapText="1"/>
      <protection locked="0"/>
    </xf>
    <xf numFmtId="0" fontId="65" fillId="0" borderId="73" xfId="0" applyFont="1" applyBorder="1" applyAlignment="1" applyProtection="1">
      <alignment horizontal="left" vertical="center" wrapText="1"/>
      <protection locked="0"/>
    </xf>
    <xf numFmtId="0" fontId="65" fillId="0" borderId="74" xfId="0" applyFont="1" applyFill="1" applyBorder="1" applyAlignment="1" applyProtection="1">
      <alignment horizontal="left" vertical="center" wrapText="1"/>
      <protection locked="0"/>
    </xf>
    <xf numFmtId="0" fontId="65" fillId="0" borderId="75" xfId="0" applyFont="1" applyBorder="1" applyAlignment="1" applyProtection="1">
      <alignment horizontal="left" vertical="center" wrapText="1"/>
      <protection locked="0"/>
    </xf>
    <xf numFmtId="0" fontId="65" fillId="0" borderId="62" xfId="0" applyFont="1" applyFill="1" applyBorder="1" applyAlignment="1" applyProtection="1">
      <alignment horizontal="left" vertical="center" wrapText="1"/>
      <protection locked="0"/>
    </xf>
    <xf numFmtId="0" fontId="65" fillId="0" borderId="63" xfId="0" applyFont="1" applyFill="1" applyBorder="1" applyAlignment="1" applyProtection="1">
      <alignment horizontal="left" vertical="center" wrapText="1"/>
      <protection locked="0"/>
    </xf>
    <xf numFmtId="0" fontId="65" fillId="0" borderId="23" xfId="0" applyFont="1" applyFill="1" applyBorder="1" applyAlignment="1" applyProtection="1">
      <alignment horizontal="left" vertical="center" wrapText="1"/>
      <protection locked="0"/>
    </xf>
    <xf numFmtId="0" fontId="65" fillId="0" borderId="76" xfId="0" applyFont="1" applyFill="1" applyBorder="1" applyAlignment="1" applyProtection="1">
      <alignment horizontal="left" vertical="center" wrapText="1"/>
      <protection locked="0"/>
    </xf>
    <xf numFmtId="0" fontId="65" fillId="0" borderId="77" xfId="0" applyFont="1" applyFill="1" applyBorder="1" applyAlignment="1" applyProtection="1">
      <alignment horizontal="left" vertical="center" wrapText="1"/>
      <protection locked="0"/>
    </xf>
    <xf numFmtId="0" fontId="65" fillId="0" borderId="78" xfId="0" applyFont="1" applyFill="1" applyBorder="1" applyAlignment="1" applyProtection="1">
      <alignment horizontal="left" vertical="center" wrapText="1"/>
      <protection locked="0"/>
    </xf>
    <xf numFmtId="0" fontId="65" fillId="0" borderId="80" xfId="0" applyFont="1" applyFill="1" applyBorder="1" applyAlignment="1" applyProtection="1">
      <alignment horizontal="left" vertical="center" wrapText="1"/>
      <protection locked="0"/>
    </xf>
    <xf numFmtId="0" fontId="65" fillId="0" borderId="24" xfId="0" applyFont="1" applyBorder="1" applyAlignment="1" applyProtection="1">
      <alignment horizontal="left" vertical="center" wrapText="1"/>
      <protection locked="0"/>
    </xf>
    <xf numFmtId="0" fontId="65" fillId="0" borderId="81" xfId="0" applyFont="1" applyBorder="1" applyAlignment="1" applyProtection="1">
      <alignment horizontal="left" vertical="center" wrapText="1"/>
      <protection locked="0"/>
    </xf>
    <xf numFmtId="0" fontId="50" fillId="0" borderId="82" xfId="0" applyFont="1" applyFill="1" applyBorder="1" applyAlignment="1" applyProtection="1">
      <alignment horizontal="left" vertical="center" wrapText="1"/>
    </xf>
    <xf numFmtId="0" fontId="59" fillId="0" borderId="15" xfId="0" applyFont="1" applyFill="1" applyBorder="1" applyAlignment="1" applyProtection="1">
      <alignment vertical="center" wrapText="1"/>
    </xf>
    <xf numFmtId="0" fontId="3" fillId="0" borderId="16" xfId="0" applyFont="1" applyBorder="1" applyAlignment="1" applyProtection="1">
      <alignment horizontal="left" vertical="top" wrapText="1"/>
    </xf>
    <xf numFmtId="0" fontId="65" fillId="0" borderId="25" xfId="0" applyFont="1" applyFill="1" applyBorder="1" applyAlignment="1" applyProtection="1">
      <alignment horizontal="left" vertical="top" wrapText="1"/>
      <protection locked="0"/>
    </xf>
    <xf numFmtId="0" fontId="4" fillId="0" borderId="5" xfId="0" applyFont="1" applyFill="1" applyBorder="1" applyAlignment="1" applyProtection="1">
      <protection locked="0"/>
    </xf>
    <xf numFmtId="0" fontId="21" fillId="2" borderId="2" xfId="0" applyFont="1" applyFill="1" applyBorder="1" applyAlignment="1" applyProtection="1">
      <alignment horizontal="left" vertical="center" wrapText="1"/>
    </xf>
    <xf numFmtId="0" fontId="65" fillId="0" borderId="89" xfId="0" applyFont="1" applyFill="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0" borderId="62" xfId="0" applyFont="1" applyFill="1" applyBorder="1" applyAlignment="1" applyProtection="1">
      <alignment vertical="center" wrapText="1"/>
      <protection locked="0"/>
    </xf>
    <xf numFmtId="0" fontId="65" fillId="0" borderId="63" xfId="0" applyFont="1" applyFill="1" applyBorder="1" applyAlignment="1" applyProtection="1">
      <alignment vertical="center" wrapText="1"/>
      <protection locked="0"/>
    </xf>
    <xf numFmtId="0" fontId="65" fillId="0" borderId="25" xfId="0" applyFont="1" applyFill="1" applyBorder="1" applyAlignment="1" applyProtection="1">
      <alignment vertical="center" wrapText="1"/>
      <protection locked="0"/>
    </xf>
    <xf numFmtId="0" fontId="65" fillId="0" borderId="57" xfId="0" applyFont="1" applyFill="1" applyBorder="1" applyAlignment="1" applyProtection="1">
      <alignment vertical="center" wrapText="1"/>
      <protection locked="0"/>
    </xf>
    <xf numFmtId="0" fontId="65" fillId="0" borderId="21" xfId="0" applyFont="1" applyFill="1" applyBorder="1" applyAlignment="1" applyProtection="1">
      <alignment vertical="center" wrapText="1"/>
      <protection locked="0"/>
    </xf>
    <xf numFmtId="0" fontId="65" fillId="0" borderId="58" xfId="0" applyFont="1" applyFill="1" applyBorder="1" applyAlignment="1" applyProtection="1">
      <alignment vertical="center" wrapText="1"/>
      <protection locked="0"/>
    </xf>
    <xf numFmtId="0" fontId="65" fillId="0" borderId="21" xfId="0" applyFont="1" applyBorder="1" applyAlignment="1" applyProtection="1">
      <alignment vertical="center" wrapText="1"/>
      <protection locked="0"/>
    </xf>
    <xf numFmtId="0" fontId="65" fillId="0" borderId="58" xfId="0" applyFont="1" applyBorder="1" applyAlignment="1" applyProtection="1">
      <alignment vertical="center" wrapText="1"/>
      <protection locked="0"/>
    </xf>
    <xf numFmtId="0" fontId="65" fillId="0" borderId="55" xfId="0" applyFont="1" applyBorder="1" applyAlignment="1" applyProtection="1">
      <alignment vertical="center" wrapText="1"/>
      <protection locked="0"/>
    </xf>
    <xf numFmtId="0" fontId="65" fillId="0" borderId="60" xfId="0" applyFont="1" applyBorder="1" applyAlignment="1" applyProtection="1">
      <alignment vertical="center" wrapText="1"/>
      <protection locked="0"/>
    </xf>
    <xf numFmtId="0" fontId="65" fillId="0" borderId="62" xfId="0" applyFont="1" applyBorder="1" applyAlignment="1" applyProtection="1">
      <alignment vertical="center" wrapText="1"/>
      <protection locked="0"/>
    </xf>
    <xf numFmtId="0" fontId="65" fillId="0" borderId="63" xfId="0" applyFont="1" applyBorder="1" applyAlignment="1" applyProtection="1">
      <alignment vertical="center" wrapText="1"/>
      <protection locked="0"/>
    </xf>
    <xf numFmtId="0" fontId="65" fillId="0" borderId="25" xfId="0" applyFont="1" applyBorder="1" applyAlignment="1" applyProtection="1">
      <alignment vertical="center" wrapText="1"/>
      <protection locked="0"/>
    </xf>
    <xf numFmtId="0" fontId="65" fillId="0" borderId="57" xfId="0" applyFont="1" applyBorder="1" applyAlignment="1" applyProtection="1">
      <alignment vertical="center" wrapText="1"/>
      <protection locked="0"/>
    </xf>
    <xf numFmtId="0" fontId="50" fillId="0" borderId="18" xfId="0" applyFont="1" applyFill="1" applyBorder="1" applyAlignment="1" applyProtection="1">
      <alignment horizontal="left" vertical="center" wrapText="1"/>
    </xf>
    <xf numFmtId="0" fontId="46" fillId="0" borderId="18" xfId="0" applyFont="1" applyFill="1" applyBorder="1" applyAlignment="1" applyProtection="1">
      <alignment horizontal="left" vertical="center" wrapText="1"/>
    </xf>
    <xf numFmtId="0" fontId="82" fillId="2" borderId="2" xfId="0" applyFont="1" applyFill="1" applyBorder="1" applyAlignment="1" applyProtection="1">
      <alignment horizontal="left" wrapText="1"/>
    </xf>
    <xf numFmtId="0" fontId="16" fillId="2" borderId="8" xfId="0" applyFont="1" applyFill="1" applyBorder="1" applyAlignment="1" applyProtection="1">
      <alignment horizontal="left" vertical="center"/>
    </xf>
    <xf numFmtId="0" fontId="6" fillId="10" borderId="17"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40" fillId="10" borderId="17" xfId="0" applyFont="1" applyFill="1" applyBorder="1" applyAlignment="1" applyProtection="1">
      <alignment horizontal="center" vertical="center" wrapText="1"/>
    </xf>
    <xf numFmtId="0" fontId="40" fillId="0" borderId="17" xfId="0" applyFont="1" applyFill="1" applyBorder="1" applyAlignment="1" applyProtection="1">
      <alignment horizontal="center" vertical="center" wrapText="1"/>
    </xf>
    <xf numFmtId="0" fontId="40" fillId="11" borderId="17" xfId="0" applyFont="1" applyFill="1" applyBorder="1" applyAlignment="1" applyProtection="1">
      <alignment horizontal="center" vertical="center" wrapText="1"/>
    </xf>
    <xf numFmtId="0" fontId="40" fillId="12" borderId="17" xfId="0" applyFont="1" applyFill="1" applyBorder="1" applyAlignment="1" applyProtection="1">
      <alignment horizontal="center" vertical="center" wrapText="1"/>
    </xf>
    <xf numFmtId="0" fontId="6" fillId="12" borderId="17" xfId="0" applyFont="1" applyFill="1" applyBorder="1" applyAlignment="1" applyProtection="1">
      <alignment horizontal="center" vertical="center" wrapText="1"/>
    </xf>
    <xf numFmtId="0" fontId="58" fillId="0" borderId="0" xfId="0" applyFont="1" applyFill="1" applyBorder="1" applyAlignment="1" applyProtection="1">
      <alignment vertical="top"/>
    </xf>
    <xf numFmtId="0" fontId="88" fillId="0" borderId="0" xfId="0" applyFont="1" applyFill="1" applyBorder="1" applyAlignment="1" applyProtection="1">
      <alignment vertical="center" wrapText="1"/>
    </xf>
    <xf numFmtId="0" fontId="107" fillId="0" borderId="0" xfId="0" applyFont="1" applyFill="1" applyBorder="1" applyAlignment="1" applyProtection="1">
      <alignment horizontal="left" vertical="top"/>
    </xf>
    <xf numFmtId="0" fontId="88" fillId="0" borderId="0" xfId="0" applyFont="1" applyFill="1" applyBorder="1" applyAlignment="1" applyProtection="1">
      <alignment vertical="center"/>
    </xf>
    <xf numFmtId="0" fontId="50" fillId="0" borderId="92" xfId="0" applyFont="1" applyBorder="1" applyAlignment="1" applyProtection="1">
      <alignment horizontal="center" vertical="center" wrapText="1"/>
    </xf>
    <xf numFmtId="0" fontId="59" fillId="0" borderId="25" xfId="0" applyFont="1" applyBorder="1" applyAlignment="1" applyProtection="1">
      <alignment horizontal="center" vertical="center" wrapText="1"/>
      <protection locked="0"/>
    </xf>
    <xf numFmtId="0" fontId="59" fillId="0" borderId="57" xfId="0" applyFont="1" applyBorder="1" applyAlignment="1" applyProtection="1">
      <alignment horizontal="center" vertical="center" wrapText="1"/>
      <protection locked="0"/>
    </xf>
    <xf numFmtId="0" fontId="59" fillId="0" borderId="22" xfId="0" applyFont="1" applyBorder="1" applyAlignment="1" applyProtection="1">
      <alignment horizontal="center" vertical="center" wrapText="1"/>
      <protection locked="0"/>
    </xf>
    <xf numFmtId="0" fontId="59" fillId="0" borderId="79" xfId="0" applyFont="1" applyBorder="1" applyAlignment="1" applyProtection="1">
      <alignment horizontal="center" vertical="center" wrapText="1"/>
      <protection locked="0"/>
    </xf>
    <xf numFmtId="0" fontId="59" fillId="0" borderId="21" xfId="0" applyFont="1" applyBorder="1" applyAlignment="1" applyProtection="1">
      <alignment horizontal="center" vertical="center" wrapText="1"/>
      <protection locked="0"/>
    </xf>
    <xf numFmtId="0" fontId="59" fillId="0" borderId="58" xfId="0" applyFont="1" applyBorder="1" applyAlignment="1" applyProtection="1">
      <alignment horizontal="center" vertical="center" wrapText="1"/>
      <protection locked="0"/>
    </xf>
    <xf numFmtId="0" fontId="59" fillId="0" borderId="55" xfId="0" applyFont="1" applyBorder="1" applyAlignment="1" applyProtection="1">
      <alignment horizontal="center" vertical="center" wrapText="1"/>
      <protection locked="0"/>
    </xf>
    <xf numFmtId="0" fontId="59" fillId="0" borderId="60" xfId="0" applyFont="1" applyBorder="1" applyAlignment="1" applyProtection="1">
      <alignment horizontal="center" vertical="center" wrapText="1"/>
      <protection locked="0"/>
    </xf>
    <xf numFmtId="49" fontId="55" fillId="0" borderId="0" xfId="0" applyNumberFormat="1" applyFont="1" applyFill="1" applyBorder="1" applyAlignment="1" applyProtection="1"/>
    <xf numFmtId="0" fontId="101" fillId="0" borderId="0" xfId="0" applyFont="1" applyBorder="1" applyAlignment="1" applyProtection="1">
      <alignment vertical="center" wrapText="1"/>
    </xf>
    <xf numFmtId="0" fontId="3" fillId="2" borderId="5" xfId="0" applyFont="1" applyFill="1" applyBorder="1" applyAlignment="1" applyProtection="1">
      <alignment horizontal="left" wrapText="1"/>
    </xf>
    <xf numFmtId="0" fontId="101" fillId="2" borderId="5" xfId="0" applyFont="1" applyFill="1" applyBorder="1" applyAlignment="1" applyProtection="1">
      <alignment wrapText="1"/>
    </xf>
    <xf numFmtId="0" fontId="49" fillId="0" borderId="0" xfId="0" applyFont="1" applyFill="1" applyBorder="1" applyAlignment="1" applyProtection="1">
      <alignment vertical="top"/>
    </xf>
    <xf numFmtId="0" fontId="14" fillId="5" borderId="0" xfId="0" applyFont="1" applyFill="1" applyBorder="1" applyAlignment="1" applyProtection="1">
      <alignment horizontal="left" vertical="top" wrapText="1"/>
    </xf>
    <xf numFmtId="0" fontId="14" fillId="5" borderId="34" xfId="0" applyFont="1" applyFill="1" applyBorder="1" applyAlignment="1" applyProtection="1">
      <alignment horizontal="left" vertical="top"/>
    </xf>
    <xf numFmtId="0" fontId="11" fillId="0" borderId="0" xfId="0" applyFont="1" applyFill="1" applyBorder="1" applyAlignment="1">
      <alignment horizontal="left" vertical="top" wrapText="1"/>
    </xf>
    <xf numFmtId="0" fontId="0" fillId="0" borderId="0" xfId="0" applyAlignment="1">
      <alignment wrapText="1"/>
    </xf>
    <xf numFmtId="0" fontId="112" fillId="13" borderId="7" xfId="0" applyFont="1" applyFill="1" applyBorder="1" applyAlignment="1">
      <alignment horizontal="center" vertical="center" wrapText="1"/>
    </xf>
    <xf numFmtId="0" fontId="112" fillId="14" borderId="17" xfId="0" applyFont="1" applyFill="1" applyBorder="1" applyAlignment="1">
      <alignment horizontal="center" vertical="center" wrapText="1"/>
    </xf>
    <xf numFmtId="0" fontId="113" fillId="3" borderId="17" xfId="0" applyFont="1" applyFill="1" applyBorder="1" applyAlignment="1">
      <alignment horizontal="center" vertical="center" wrapText="1"/>
    </xf>
    <xf numFmtId="0" fontId="112" fillId="6" borderId="17" xfId="0" applyFont="1" applyFill="1" applyBorder="1" applyAlignment="1">
      <alignment horizontal="center" vertical="center" wrapText="1"/>
    </xf>
    <xf numFmtId="0" fontId="114" fillId="15" borderId="17" xfId="0" applyFont="1" applyFill="1" applyBorder="1" applyAlignment="1">
      <alignment horizontal="center" vertical="center" wrapText="1"/>
    </xf>
    <xf numFmtId="0" fontId="0" fillId="0" borderId="0" xfId="0" applyAlignment="1">
      <alignment horizontal="center"/>
    </xf>
    <xf numFmtId="0" fontId="95" fillId="5" borderId="93" xfId="0" applyFont="1" applyFill="1" applyBorder="1" applyAlignment="1">
      <alignment horizontal="center" vertical="center"/>
    </xf>
    <xf numFmtId="0" fontId="95" fillId="5" borderId="94" xfId="0" applyFont="1" applyFill="1" applyBorder="1" applyAlignment="1">
      <alignment horizontal="center" vertical="center"/>
    </xf>
    <xf numFmtId="0" fontId="95" fillId="5" borderId="3" xfId="0" applyFont="1" applyFill="1" applyBorder="1" applyAlignment="1">
      <alignment horizontal="center" vertical="center"/>
    </xf>
    <xf numFmtId="0" fontId="11" fillId="0" borderId="1" xfId="0" applyFont="1" applyFill="1" applyBorder="1" applyAlignment="1">
      <alignment horizontal="center" vertical="top"/>
    </xf>
    <xf numFmtId="0" fontId="11" fillId="0" borderId="2" xfId="0" applyFont="1" applyFill="1" applyBorder="1" applyAlignment="1">
      <alignment horizontal="center" vertical="top"/>
    </xf>
    <xf numFmtId="0" fontId="11" fillId="0" borderId="3" xfId="0" applyFont="1" applyFill="1" applyBorder="1" applyAlignment="1">
      <alignment horizontal="center" vertical="top"/>
    </xf>
    <xf numFmtId="0" fontId="57" fillId="8" borderId="0" xfId="0" applyFont="1" applyFill="1" applyBorder="1" applyAlignment="1">
      <alignment horizontal="center" vertical="center"/>
    </xf>
    <xf numFmtId="9" fontId="57" fillId="0" borderId="0" xfId="0" applyNumberFormat="1" applyFont="1" applyFill="1" applyBorder="1" applyAlignment="1">
      <alignment horizontal="center" vertical="center"/>
    </xf>
    <xf numFmtId="9" fontId="0" fillId="0" borderId="0" xfId="1" applyFont="1" applyAlignment="1">
      <alignment horizontal="center"/>
    </xf>
    <xf numFmtId="9" fontId="0" fillId="0" borderId="0" xfId="0" applyNumberFormat="1" applyAlignment="1">
      <alignment horizontal="center"/>
    </xf>
    <xf numFmtId="0" fontId="66" fillId="0" borderId="0" xfId="0" applyFont="1" applyFill="1" applyAlignment="1">
      <alignment horizontal="center" vertical="top" wrapText="1"/>
    </xf>
    <xf numFmtId="0" fontId="108" fillId="0" borderId="0" xfId="0" applyFont="1" applyFill="1" applyAlignment="1">
      <alignment horizontal="left" vertical="center" wrapText="1" indent="11"/>
    </xf>
    <xf numFmtId="0" fontId="66" fillId="0" borderId="0" xfId="0" applyFont="1" applyFill="1" applyBorder="1" applyAlignment="1">
      <alignment horizontal="left" vertical="center" wrapText="1"/>
    </xf>
    <xf numFmtId="0" fontId="108" fillId="0" borderId="0" xfId="0" applyFont="1" applyAlignment="1">
      <alignment vertical="top" wrapText="1"/>
    </xf>
    <xf numFmtId="0" fontId="31" fillId="16" borderId="1" xfId="0" applyFont="1" applyFill="1" applyBorder="1" applyAlignment="1">
      <alignment wrapText="1"/>
    </xf>
    <xf numFmtId="0" fontId="31" fillId="16" borderId="2" xfId="0" applyFont="1" applyFill="1" applyBorder="1" applyAlignment="1">
      <alignment wrapText="1"/>
    </xf>
    <xf numFmtId="0" fontId="32" fillId="16" borderId="3" xfId="0" applyFont="1" applyFill="1" applyBorder="1" applyAlignment="1">
      <alignment horizontal="left" wrapText="1"/>
    </xf>
    <xf numFmtId="0" fontId="29" fillId="16" borderId="4" xfId="0" applyFont="1" applyFill="1" applyBorder="1" applyAlignment="1">
      <alignment vertical="top" wrapText="1"/>
    </xf>
    <xf numFmtId="0" fontId="29" fillId="16" borderId="0" xfId="0" applyFont="1" applyFill="1" applyAlignment="1">
      <alignment vertical="top" wrapText="1"/>
    </xf>
    <xf numFmtId="0" fontId="57" fillId="16" borderId="0" xfId="0" applyFont="1" applyFill="1" applyBorder="1" applyAlignment="1">
      <alignment vertical="center"/>
    </xf>
    <xf numFmtId="0" fontId="43" fillId="16" borderId="0" xfId="0" applyFont="1" applyFill="1"/>
    <xf numFmtId="0" fontId="116" fillId="16" borderId="0" xfId="0" applyFont="1" applyFill="1"/>
    <xf numFmtId="0" fontId="34" fillId="16" borderId="6" xfId="0" applyFont="1" applyFill="1" applyBorder="1" applyAlignment="1">
      <alignment horizontal="left" vertical="center"/>
    </xf>
    <xf numFmtId="0" fontId="86" fillId="16" borderId="0" xfId="0" applyFont="1" applyFill="1" applyBorder="1" applyAlignment="1">
      <alignment horizontal="left" vertical="center"/>
    </xf>
    <xf numFmtId="0" fontId="104" fillId="16" borderId="0" xfId="0" applyFont="1" applyFill="1" applyBorder="1" applyAlignment="1">
      <alignment horizontal="left" vertical="center"/>
    </xf>
    <xf numFmtId="0" fontId="117" fillId="2" borderId="0" xfId="0" applyFont="1" applyFill="1" applyAlignment="1">
      <alignment horizontal="left" vertical="center"/>
    </xf>
    <xf numFmtId="0" fontId="85" fillId="16" borderId="4" xfId="0" applyFont="1" applyFill="1" applyBorder="1" applyAlignment="1">
      <alignment vertical="top" wrapText="1"/>
    </xf>
    <xf numFmtId="0" fontId="118" fillId="16" borderId="0" xfId="0" applyFont="1" applyFill="1"/>
    <xf numFmtId="0" fontId="118" fillId="0" borderId="0" xfId="0" applyFont="1"/>
    <xf numFmtId="0" fontId="120" fillId="2" borderId="0" xfId="0" applyFont="1" applyFill="1" applyAlignment="1">
      <alignment horizontal="left" vertical="center"/>
    </xf>
    <xf numFmtId="0" fontId="121" fillId="16" borderId="4" xfId="0" applyFont="1" applyFill="1" applyBorder="1" applyAlignment="1">
      <alignment vertical="center" wrapText="1"/>
    </xf>
    <xf numFmtId="0" fontId="43" fillId="16" borderId="0" xfId="0" applyFont="1" applyFill="1" applyAlignment="1">
      <alignment vertical="center"/>
    </xf>
    <xf numFmtId="0" fontId="54" fillId="2" borderId="18" xfId="0" applyFont="1" applyFill="1" applyBorder="1" applyAlignment="1">
      <alignment horizontal="center" vertical="center"/>
    </xf>
    <xf numFmtId="0" fontId="54" fillId="2" borderId="15" xfId="0" applyFont="1" applyFill="1" applyBorder="1" applyAlignment="1">
      <alignment horizontal="center" vertical="center" wrapText="1"/>
    </xf>
    <xf numFmtId="0" fontId="54" fillId="2" borderId="15" xfId="0" applyFont="1" applyFill="1" applyBorder="1" applyAlignment="1">
      <alignment vertical="center" wrapText="1"/>
    </xf>
    <xf numFmtId="9" fontId="54" fillId="2" borderId="97" xfId="0" applyNumberFormat="1" applyFont="1" applyFill="1" applyBorder="1" applyAlignment="1">
      <alignment horizontal="center" vertical="center" wrapText="1"/>
    </xf>
    <xf numFmtId="1" fontId="54" fillId="2" borderId="96" xfId="0" applyNumberFormat="1" applyFont="1" applyFill="1" applyBorder="1" applyAlignment="1">
      <alignment horizontal="center" vertical="center" wrapText="1"/>
    </xf>
    <xf numFmtId="0" fontId="43" fillId="0" borderId="0" xfId="0" applyFont="1" applyAlignment="1">
      <alignment vertical="center"/>
    </xf>
    <xf numFmtId="0" fontId="0" fillId="16" borderId="0" xfId="0" applyFill="1"/>
    <xf numFmtId="0" fontId="53" fillId="16" borderId="0" xfId="0" applyFont="1" applyFill="1" applyAlignment="1">
      <alignment horizontal="center" vertical="top"/>
    </xf>
    <xf numFmtId="0" fontId="53" fillId="16" borderId="0" xfId="0" applyFont="1" applyFill="1" applyAlignment="1">
      <alignment vertical="top" wrapText="1"/>
    </xf>
    <xf numFmtId="0" fontId="53" fillId="2" borderId="0" xfId="0" applyFont="1" applyFill="1" applyAlignment="1">
      <alignment horizontal="left" vertical="center" wrapText="1"/>
    </xf>
    <xf numFmtId="9" fontId="53" fillId="16" borderId="50" xfId="0" applyNumberFormat="1" applyFont="1" applyFill="1" applyBorder="1" applyAlignment="1">
      <alignment horizontal="center" vertical="center"/>
    </xf>
    <xf numFmtId="1" fontId="53" fillId="16" borderId="51" xfId="0" applyNumberFormat="1" applyFont="1" applyFill="1" applyBorder="1" applyAlignment="1">
      <alignment horizontal="center" vertical="center"/>
    </xf>
    <xf numFmtId="9" fontId="53" fillId="16" borderId="0" xfId="0" applyNumberFormat="1" applyFont="1" applyFill="1" applyBorder="1" applyAlignment="1">
      <alignment horizontal="center" vertical="center"/>
    </xf>
    <xf numFmtId="0" fontId="53" fillId="16" borderId="99" xfId="0" applyNumberFormat="1" applyFont="1" applyFill="1" applyBorder="1" applyAlignment="1">
      <alignment horizontal="center" vertical="center"/>
    </xf>
    <xf numFmtId="1" fontId="53" fillId="16" borderId="99" xfId="0" applyNumberFormat="1" applyFont="1" applyFill="1" applyBorder="1" applyAlignment="1">
      <alignment horizontal="center" vertical="center"/>
    </xf>
    <xf numFmtId="1" fontId="53" fillId="16" borderId="100" xfId="0" applyNumberFormat="1" applyFont="1" applyFill="1" applyBorder="1" applyAlignment="1">
      <alignment horizontal="center" vertical="center"/>
    </xf>
    <xf numFmtId="0" fontId="53" fillId="16" borderId="1" xfId="0" applyFont="1" applyFill="1" applyBorder="1" applyAlignment="1">
      <alignment horizontal="center" vertical="top"/>
    </xf>
    <xf numFmtId="0" fontId="53" fillId="16" borderId="2" xfId="0" applyFont="1" applyFill="1" applyBorder="1" applyAlignment="1">
      <alignment vertical="top" wrapText="1"/>
    </xf>
    <xf numFmtId="0" fontId="53" fillId="2" borderId="2" xfId="0" applyFont="1" applyFill="1" applyBorder="1" applyAlignment="1">
      <alignment horizontal="left" vertical="center" wrapText="1"/>
    </xf>
    <xf numFmtId="1" fontId="53" fillId="16" borderId="94" xfId="0" applyNumberFormat="1" applyFont="1" applyFill="1" applyBorder="1" applyAlignment="1">
      <alignment horizontal="center" vertical="center"/>
    </xf>
    <xf numFmtId="9" fontId="53" fillId="16" borderId="2" xfId="0" applyNumberFormat="1" applyFont="1" applyFill="1" applyBorder="1" applyAlignment="1">
      <alignment horizontal="center" vertical="center"/>
    </xf>
    <xf numFmtId="0" fontId="53" fillId="16" borderId="101" xfId="0" applyNumberFormat="1" applyFont="1" applyFill="1" applyBorder="1" applyAlignment="1">
      <alignment horizontal="center" vertical="center"/>
    </xf>
    <xf numFmtId="1" fontId="53" fillId="16" borderId="101" xfId="0" applyNumberFormat="1" applyFont="1" applyFill="1" applyBorder="1" applyAlignment="1">
      <alignment horizontal="center" vertical="center"/>
    </xf>
    <xf numFmtId="0" fontId="53" fillId="16" borderId="4" xfId="0" applyFont="1" applyFill="1" applyBorder="1" applyAlignment="1">
      <alignment horizontal="center" vertical="top"/>
    </xf>
    <xf numFmtId="0" fontId="53" fillId="16" borderId="0" xfId="0" applyFont="1" applyFill="1" applyBorder="1" applyAlignment="1">
      <alignment vertical="top" wrapText="1"/>
    </xf>
    <xf numFmtId="0" fontId="53" fillId="2" borderId="0" xfId="0" applyFont="1" applyFill="1" applyBorder="1" applyAlignment="1">
      <alignment horizontal="left" vertical="center" wrapText="1"/>
    </xf>
    <xf numFmtId="0" fontId="53" fillId="16" borderId="14" xfId="0" applyFont="1" applyFill="1" applyBorder="1" applyAlignment="1">
      <alignment horizontal="center" vertical="top"/>
    </xf>
    <xf numFmtId="0" fontId="53" fillId="16" borderId="5" xfId="0" applyFont="1" applyFill="1" applyBorder="1" applyAlignment="1">
      <alignment vertical="top" wrapText="1"/>
    </xf>
    <xf numFmtId="0" fontId="53" fillId="2" borderId="5" xfId="0" applyFont="1" applyFill="1" applyBorder="1" applyAlignment="1">
      <alignment horizontal="left" vertical="center" wrapText="1"/>
    </xf>
    <xf numFmtId="1" fontId="53" fillId="16" borderId="102" xfId="0" applyNumberFormat="1" applyFont="1" applyFill="1" applyBorder="1" applyAlignment="1">
      <alignment horizontal="center" vertical="center"/>
    </xf>
    <xf numFmtId="9" fontId="53" fillId="16" borderId="5" xfId="0" applyNumberFormat="1" applyFont="1" applyFill="1" applyBorder="1" applyAlignment="1">
      <alignment horizontal="center" vertical="center"/>
    </xf>
    <xf numFmtId="0" fontId="53" fillId="16" borderId="103" xfId="0" applyNumberFormat="1" applyFont="1" applyFill="1" applyBorder="1" applyAlignment="1">
      <alignment horizontal="center" vertical="center"/>
    </xf>
    <xf numFmtId="1" fontId="53" fillId="16" borderId="103" xfId="0" applyNumberFormat="1" applyFont="1" applyFill="1" applyBorder="1" applyAlignment="1">
      <alignment horizontal="center" vertical="center"/>
    </xf>
    <xf numFmtId="0" fontId="53" fillId="16" borderId="2" xfId="0" applyFont="1" applyFill="1" applyBorder="1" applyAlignment="1">
      <alignment horizontal="center" vertical="top"/>
    </xf>
    <xf numFmtId="0" fontId="53" fillId="16" borderId="0" xfId="0" applyFont="1" applyFill="1" applyBorder="1" applyAlignment="1">
      <alignment horizontal="center" vertical="top"/>
    </xf>
    <xf numFmtId="0" fontId="53" fillId="16" borderId="5" xfId="0" applyFont="1" applyFill="1" applyBorder="1" applyAlignment="1">
      <alignment horizontal="center" vertical="top"/>
    </xf>
    <xf numFmtId="0" fontId="29" fillId="16" borderId="0" xfId="0" applyFont="1" applyFill="1" applyBorder="1" applyAlignment="1">
      <alignment vertical="top" wrapText="1"/>
    </xf>
    <xf numFmtId="0" fontId="36" fillId="16" borderId="14" xfId="0" applyFont="1" applyFill="1" applyBorder="1" applyAlignment="1">
      <alignment horizontal="center" vertical="center" wrapText="1"/>
    </xf>
    <xf numFmtId="0" fontId="36" fillId="16" borderId="5" xfId="0" applyFont="1" applyFill="1" applyBorder="1" applyAlignment="1">
      <alignment horizontal="center" vertical="center" wrapText="1"/>
    </xf>
    <xf numFmtId="0" fontId="29" fillId="16" borderId="16" xfId="0" applyFont="1" applyFill="1" applyBorder="1" applyAlignment="1">
      <alignment horizontal="center" vertical="top" wrapText="1"/>
    </xf>
    <xf numFmtId="0" fontId="43" fillId="0" borderId="0" xfId="0" applyFont="1"/>
    <xf numFmtId="0" fontId="116" fillId="0" borderId="0" xfId="0" applyFont="1"/>
    <xf numFmtId="0" fontId="95" fillId="5" borderId="0" xfId="0" applyFont="1" applyFill="1" applyBorder="1" applyAlignment="1">
      <alignment horizontal="left" vertical="center"/>
    </xf>
    <xf numFmtId="0" fontId="95" fillId="5" borderId="0" xfId="0" applyFont="1" applyFill="1" applyBorder="1" applyAlignment="1">
      <alignment horizontal="center" vertical="center"/>
    </xf>
    <xf numFmtId="9" fontId="13" fillId="4" borderId="41" xfId="0" applyNumberFormat="1" applyFont="1" applyFill="1" applyBorder="1" applyAlignment="1" applyProtection="1">
      <alignment horizontal="center" vertical="top" wrapText="1"/>
      <protection locked="0"/>
    </xf>
    <xf numFmtId="9" fontId="13" fillId="0" borderId="42" xfId="0" applyNumberFormat="1" applyFont="1" applyFill="1" applyBorder="1" applyAlignment="1" applyProtection="1">
      <alignment horizontal="center" vertical="top" wrapText="1"/>
      <protection locked="0"/>
    </xf>
    <xf numFmtId="9" fontId="13" fillId="4" borderId="42" xfId="0" applyNumberFormat="1" applyFont="1" applyFill="1" applyBorder="1" applyAlignment="1" applyProtection="1">
      <alignment horizontal="center" vertical="top" wrapText="1"/>
      <protection locked="0"/>
    </xf>
    <xf numFmtId="0" fontId="122" fillId="0" borderId="0" xfId="0" applyFont="1" applyFill="1"/>
    <xf numFmtId="9" fontId="11" fillId="0" borderId="0" xfId="1" applyFont="1" applyFill="1" applyAlignment="1">
      <alignment horizontal="center"/>
    </xf>
    <xf numFmtId="0" fontId="11" fillId="0" borderId="0" xfId="0" applyFont="1" applyFill="1" applyAlignment="1">
      <alignment horizontal="center"/>
    </xf>
    <xf numFmtId="0" fontId="52" fillId="0" borderId="0"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0" fontId="11" fillId="16" borderId="0" xfId="0" applyFont="1" applyFill="1" applyBorder="1" applyAlignment="1">
      <alignment horizontal="center" vertical="top"/>
    </xf>
    <xf numFmtId="0" fontId="95" fillId="16" borderId="0" xfId="0" applyFont="1" applyFill="1" applyBorder="1" applyAlignment="1">
      <alignment vertical="center"/>
    </xf>
    <xf numFmtId="0" fontId="106" fillId="16" borderId="0" xfId="0" applyFont="1" applyFill="1" applyAlignment="1">
      <alignment horizontal="left" vertical="top" wrapText="1"/>
    </xf>
    <xf numFmtId="0" fontId="124" fillId="16" borderId="0" xfId="0" applyFont="1" applyFill="1" applyBorder="1" applyAlignment="1" applyProtection="1">
      <alignment horizontal="left" vertical="center" wrapText="1"/>
    </xf>
    <xf numFmtId="0" fontId="124" fillId="16" borderId="6" xfId="0" applyFont="1" applyFill="1" applyBorder="1" applyAlignment="1" applyProtection="1">
      <alignment horizontal="left" vertical="top" wrapText="1"/>
    </xf>
    <xf numFmtId="0" fontId="124" fillId="16" borderId="4" xfId="0" applyFont="1" applyFill="1" applyBorder="1" applyAlignment="1" applyProtection="1">
      <alignment horizontal="left" vertical="center" wrapText="1"/>
    </xf>
    <xf numFmtId="0" fontId="21" fillId="16" borderId="0" xfId="0" applyFont="1" applyFill="1" applyBorder="1" applyAlignment="1" applyProtection="1">
      <alignment horizontal="left" vertical="center" wrapText="1"/>
    </xf>
    <xf numFmtId="0" fontId="18" fillId="0" borderId="0" xfId="0" applyFont="1" applyBorder="1" applyAlignment="1" applyProtection="1">
      <alignment horizontal="center" vertical="center" wrapText="1"/>
    </xf>
    <xf numFmtId="0" fontId="23" fillId="16" borderId="0"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wrapText="1"/>
    </xf>
    <xf numFmtId="0" fontId="124" fillId="2" borderId="15" xfId="0" applyFont="1" applyFill="1" applyBorder="1" applyAlignment="1" applyProtection="1">
      <alignment horizontal="left" vertical="top" wrapText="1"/>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xf>
    <xf numFmtId="0" fontId="9" fillId="16" borderId="0" xfId="0" applyFont="1" applyFill="1" applyBorder="1" applyAlignment="1" applyProtection="1">
      <alignment horizontal="left"/>
    </xf>
    <xf numFmtId="0" fontId="58" fillId="0" borderId="0" xfId="0" applyNumberFormat="1" applyFont="1" applyFill="1" applyBorder="1" applyAlignment="1" applyProtection="1"/>
    <xf numFmtId="0" fontId="3" fillId="0" borderId="4" xfId="0" applyFont="1" applyBorder="1" applyAlignment="1" applyProtection="1">
      <alignment horizontal="left" vertical="top" wrapText="1"/>
    </xf>
    <xf numFmtId="0" fontId="23" fillId="16" borderId="4" xfId="0" applyFont="1" applyFill="1" applyBorder="1" applyAlignment="1" applyProtection="1">
      <alignment horizontal="left" vertical="center" wrapText="1"/>
    </xf>
    <xf numFmtId="0" fontId="23" fillId="16" borderId="6" xfId="0" applyFont="1" applyFill="1" applyBorder="1" applyAlignment="1" applyProtection="1">
      <alignment horizontal="left" vertical="center" wrapText="1"/>
    </xf>
    <xf numFmtId="0" fontId="13" fillId="0" borderId="6" xfId="0" applyFont="1" applyBorder="1" applyAlignment="1" applyProtection="1">
      <alignment vertical="top" wrapText="1"/>
    </xf>
    <xf numFmtId="0" fontId="9" fillId="16" borderId="4" xfId="0" applyFont="1" applyFill="1" applyBorder="1" applyAlignment="1" applyProtection="1">
      <alignment horizontal="left"/>
    </xf>
    <xf numFmtId="0" fontId="21" fillId="16" borderId="4" xfId="0" applyFont="1" applyFill="1" applyBorder="1" applyAlignment="1" applyProtection="1">
      <alignment horizontal="left" vertical="center" wrapText="1"/>
    </xf>
    <xf numFmtId="0" fontId="21" fillId="16" borderId="6" xfId="0" applyFont="1" applyFill="1" applyBorder="1" applyAlignment="1" applyProtection="1">
      <alignment horizontal="left" vertical="center" wrapText="1"/>
    </xf>
    <xf numFmtId="0" fontId="28" fillId="2" borderId="0" xfId="0" applyFont="1" applyFill="1" applyBorder="1" applyAlignment="1">
      <alignment horizontal="left"/>
    </xf>
    <xf numFmtId="0" fontId="34" fillId="0" borderId="4" xfId="0" applyFont="1" applyBorder="1" applyAlignment="1">
      <alignment wrapText="1"/>
    </xf>
    <xf numFmtId="0" fontId="34" fillId="0" borderId="0" xfId="0" applyFont="1" applyBorder="1" applyAlignment="1">
      <alignment wrapText="1"/>
    </xf>
    <xf numFmtId="0" fontId="61" fillId="0" borderId="5" xfId="0" applyFont="1" applyFill="1" applyBorder="1" applyAlignment="1">
      <alignment wrapText="1"/>
    </xf>
    <xf numFmtId="0" fontId="34" fillId="0" borderId="6" xfId="0" applyFont="1" applyFill="1" applyBorder="1" applyAlignment="1">
      <alignment horizontal="left" wrapText="1"/>
    </xf>
    <xf numFmtId="0" fontId="28" fillId="0" borderId="0" xfId="0" applyFont="1" applyFill="1" applyBorder="1" applyAlignment="1">
      <alignment horizontal="left"/>
    </xf>
    <xf numFmtId="0" fontId="99" fillId="0" borderId="0" xfId="0" applyFont="1" applyBorder="1" applyAlignment="1">
      <alignment wrapText="1"/>
    </xf>
    <xf numFmtId="0" fontId="29" fillId="0" borderId="0" xfId="0" applyFont="1" applyBorder="1" applyAlignment="1">
      <alignment wrapText="1"/>
    </xf>
    <xf numFmtId="0" fontId="90" fillId="0" borderId="0" xfId="0" applyFont="1" applyFill="1" applyAlignment="1">
      <alignment vertical="center" wrapText="1"/>
    </xf>
    <xf numFmtId="0" fontId="61" fillId="0" borderId="5" xfId="0" applyFont="1" applyFill="1" applyBorder="1" applyAlignment="1">
      <alignment horizontal="center" textRotation="90" wrapText="1"/>
    </xf>
    <xf numFmtId="0" fontId="66" fillId="0" borderId="5" xfId="0" applyFont="1" applyBorder="1" applyAlignment="1">
      <alignment horizontal="center" vertical="center" wrapText="1"/>
    </xf>
    <xf numFmtId="0" fontId="66" fillId="0" borderId="5" xfId="0" applyFont="1" applyBorder="1" applyAlignment="1">
      <alignment vertical="top" wrapText="1"/>
    </xf>
    <xf numFmtId="0" fontId="90" fillId="0" borderId="104" xfId="0" applyFont="1" applyFill="1" applyBorder="1" applyAlignment="1">
      <alignment horizontal="center" vertical="center" wrapText="1"/>
    </xf>
    <xf numFmtId="0" fontId="66" fillId="0" borderId="0" xfId="0" applyFont="1" applyBorder="1" applyAlignment="1">
      <alignment vertical="top"/>
    </xf>
    <xf numFmtId="0" fontId="61" fillId="0" borderId="0" xfId="0" applyFont="1" applyFill="1" applyBorder="1" applyAlignment="1">
      <alignment vertical="center"/>
    </xf>
    <xf numFmtId="0" fontId="31" fillId="0" borderId="2" xfId="0" applyFont="1" applyBorder="1" applyAlignment="1">
      <alignment horizontal="center" wrapText="1"/>
    </xf>
    <xf numFmtId="0" fontId="61" fillId="0" borderId="0" xfId="0" applyFont="1" applyFill="1" applyBorder="1" applyAlignment="1">
      <alignment horizontal="center" vertical="center" wrapText="1"/>
    </xf>
    <xf numFmtId="0" fontId="64" fillId="0" borderId="0" xfId="0" applyFont="1" applyAlignment="1">
      <alignment horizontal="center" vertical="center" wrapText="1"/>
    </xf>
    <xf numFmtId="0" fontId="29" fillId="0" borderId="5" xfId="0" applyFont="1" applyBorder="1" applyAlignment="1">
      <alignment horizontal="center" vertical="top" wrapText="1"/>
    </xf>
    <xf numFmtId="0" fontId="125" fillId="0" borderId="0" xfId="0" applyFont="1" applyFill="1" applyBorder="1" applyAlignment="1">
      <alignment horizontal="center" vertical="center" wrapText="1"/>
    </xf>
    <xf numFmtId="0" fontId="126" fillId="0" borderId="0" xfId="0" applyFont="1" applyFill="1" applyBorder="1" applyAlignment="1">
      <alignment horizontal="center" vertical="center" wrapText="1"/>
    </xf>
    <xf numFmtId="0" fontId="29" fillId="0" borderId="0" xfId="0" applyFont="1" applyBorder="1" applyAlignment="1">
      <alignment horizontal="center" vertical="center" wrapText="1"/>
    </xf>
    <xf numFmtId="0" fontId="64" fillId="0" borderId="0" xfId="0" applyFont="1" applyBorder="1" applyAlignment="1">
      <alignment horizontal="center" vertical="top" wrapText="1"/>
    </xf>
    <xf numFmtId="0" fontId="64" fillId="0" borderId="0" xfId="0" applyFont="1" applyBorder="1" applyAlignment="1">
      <alignment horizontal="center" vertical="center" wrapText="1"/>
    </xf>
    <xf numFmtId="0" fontId="64" fillId="0" borderId="0" xfId="0" applyFont="1" applyBorder="1" applyAlignment="1">
      <alignment horizontal="center" vertical="center"/>
    </xf>
    <xf numFmtId="0" fontId="52" fillId="0" borderId="17" xfId="0" applyFont="1" applyFill="1" applyBorder="1" applyAlignment="1" applyProtection="1">
      <alignment horizontal="center" vertical="center" wrapText="1"/>
      <protection locked="0"/>
    </xf>
    <xf numFmtId="0" fontId="9" fillId="2" borderId="0" xfId="0" applyFont="1" applyFill="1" applyAlignment="1" applyProtection="1">
      <alignment horizontal="left" wrapText="1"/>
    </xf>
    <xf numFmtId="0" fontId="79" fillId="0" borderId="0" xfId="0" applyFont="1" applyAlignment="1" applyProtection="1">
      <alignment vertical="center" wrapText="1"/>
    </xf>
    <xf numFmtId="0" fontId="108" fillId="0" borderId="4" xfId="0" applyFont="1" applyFill="1" applyBorder="1" applyAlignment="1">
      <alignment horizontal="center" vertical="top" wrapText="1"/>
    </xf>
    <xf numFmtId="0" fontId="90" fillId="0" borderId="0" xfId="0" applyFont="1" applyFill="1" applyAlignment="1">
      <alignment horizontal="center" vertical="center"/>
    </xf>
    <xf numFmtId="0" fontId="36" fillId="0" borderId="0" xfId="0" applyFont="1" applyAlignment="1">
      <alignment vertical="top" wrapText="1"/>
    </xf>
    <xf numFmtId="0" fontId="127" fillId="0" borderId="0" xfId="0" applyFont="1" applyAlignment="1">
      <alignment vertical="top" wrapText="1"/>
    </xf>
    <xf numFmtId="0" fontId="36" fillId="0" borderId="0" xfId="0" applyFont="1" applyAlignment="1">
      <alignment horizontal="center" wrapText="1"/>
    </xf>
    <xf numFmtId="0" fontId="36" fillId="0" borderId="0" xfId="0" applyFont="1" applyAlignment="1">
      <alignment horizontal="center" vertical="center" wrapText="1"/>
    </xf>
    <xf numFmtId="1" fontId="11" fillId="0" borderId="0" xfId="1" applyNumberFormat="1" applyFont="1" applyAlignment="1">
      <alignment horizontal="center"/>
    </xf>
    <xf numFmtId="1" fontId="95" fillId="5" borderId="0" xfId="0" applyNumberFormat="1" applyFont="1" applyFill="1" applyBorder="1" applyAlignment="1">
      <alignment horizontal="center" vertical="center"/>
    </xf>
    <xf numFmtId="1" fontId="11" fillId="0" borderId="0" xfId="0" applyNumberFormat="1" applyFont="1"/>
    <xf numFmtId="1" fontId="128" fillId="5" borderId="0" xfId="0" applyNumberFormat="1" applyFont="1" applyFill="1"/>
    <xf numFmtId="9" fontId="95" fillId="5" borderId="0" xfId="1" applyFont="1" applyFill="1" applyBorder="1" applyAlignment="1">
      <alignment horizontal="center" vertical="center"/>
    </xf>
    <xf numFmtId="0" fontId="95" fillId="5" borderId="39" xfId="0" applyFont="1" applyFill="1" applyBorder="1" applyAlignment="1">
      <alignment horizontal="center" vertical="center"/>
    </xf>
    <xf numFmtId="0" fontId="95" fillId="16" borderId="0" xfId="0" applyFont="1" applyFill="1" applyBorder="1" applyAlignment="1">
      <alignment horizontal="center" vertical="center"/>
    </xf>
    <xf numFmtId="0" fontId="12" fillId="0" borderId="0" xfId="0" applyFont="1"/>
    <xf numFmtId="0" fontId="91" fillId="0" borderId="0" xfId="0" applyFont="1" applyAlignment="1">
      <alignment vertical="top" wrapText="1"/>
    </xf>
    <xf numFmtId="0" fontId="129" fillId="0" borderId="0" xfId="0" applyFont="1" applyAlignment="1">
      <alignment horizontal="center" vertical="center" wrapText="1"/>
    </xf>
    <xf numFmtId="0" fontId="121" fillId="0" borderId="0" xfId="0" applyFont="1" applyAlignment="1">
      <alignment vertical="top" wrapText="1"/>
    </xf>
    <xf numFmtId="0" fontId="121" fillId="0" borderId="0" xfId="0" applyFont="1" applyAlignment="1">
      <alignment horizontal="center" vertical="top" wrapText="1"/>
    </xf>
    <xf numFmtId="0" fontId="121" fillId="0" borderId="0" xfId="0" applyFont="1" applyAlignment="1">
      <alignment horizontal="center" vertical="center" wrapText="1"/>
    </xf>
    <xf numFmtId="0" fontId="121" fillId="0" borderId="0" xfId="0" applyFont="1" applyFill="1" applyBorder="1" applyAlignment="1">
      <alignment horizontal="center" vertical="top" wrapText="1"/>
    </xf>
    <xf numFmtId="0" fontId="126" fillId="22" borderId="0" xfId="0" applyFont="1" applyFill="1" applyAlignment="1">
      <alignment horizontal="center" vertical="center" wrapText="1"/>
    </xf>
    <xf numFmtId="0" fontId="130" fillId="0" borderId="0" xfId="0" applyFont="1" applyAlignment="1">
      <alignment horizontal="center" vertical="center" wrapText="1"/>
    </xf>
    <xf numFmtId="0" fontId="131" fillId="0" borderId="0" xfId="0" applyFont="1" applyAlignment="1">
      <alignment vertical="top" wrapText="1"/>
    </xf>
    <xf numFmtId="0" fontId="10" fillId="16" borderId="1" xfId="0" applyFont="1" applyFill="1" applyBorder="1" applyAlignment="1" applyProtection="1">
      <alignment wrapText="1"/>
    </xf>
    <xf numFmtId="0" fontId="93" fillId="16" borderId="2" xfId="0" applyFont="1" applyFill="1" applyBorder="1" applyAlignment="1" applyProtection="1">
      <alignment horizontal="left"/>
    </xf>
    <xf numFmtId="0" fontId="8" fillId="16" borderId="3" xfId="0" applyFont="1" applyFill="1" applyBorder="1" applyAlignment="1" applyProtection="1">
      <alignment horizontal="left" wrapText="1"/>
    </xf>
    <xf numFmtId="0" fontId="9" fillId="16" borderId="4" xfId="0" applyFont="1" applyFill="1" applyBorder="1" applyAlignment="1" applyProtection="1"/>
    <xf numFmtId="0" fontId="3" fillId="16" borderId="6" xfId="0" applyFont="1" applyFill="1" applyBorder="1" applyAlignment="1" applyProtection="1">
      <alignment wrapText="1"/>
    </xf>
    <xf numFmtId="0" fontId="18" fillId="16" borderId="14" xfId="0" applyFont="1" applyFill="1" applyBorder="1" applyAlignment="1" applyProtection="1">
      <alignment horizontal="center" vertical="center" wrapText="1"/>
    </xf>
    <xf numFmtId="0" fontId="18" fillId="16" borderId="5" xfId="0" applyFont="1" applyFill="1" applyBorder="1" applyAlignment="1" applyProtection="1">
      <alignment horizontal="center" vertical="center" wrapText="1"/>
    </xf>
    <xf numFmtId="0" fontId="20" fillId="16" borderId="5" xfId="0" applyFont="1" applyFill="1" applyBorder="1" applyAlignment="1" applyProtection="1">
      <alignment horizontal="right" vertical="top" wrapText="1"/>
    </xf>
    <xf numFmtId="0" fontId="13" fillId="16" borderId="16" xfId="0" applyFont="1" applyFill="1" applyBorder="1" applyAlignment="1" applyProtection="1">
      <alignment horizontal="center" vertical="top" wrapText="1"/>
    </xf>
    <xf numFmtId="0" fontId="50" fillId="16" borderId="35" xfId="0" applyFont="1" applyFill="1" applyBorder="1" applyAlignment="1" applyProtection="1">
      <alignment horizontal="left" vertical="center"/>
    </xf>
    <xf numFmtId="0" fontId="9" fillId="2" borderId="0" xfId="0" applyFont="1" applyFill="1" applyAlignment="1" applyProtection="1">
      <alignment horizontal="left"/>
      <protection locked="0"/>
    </xf>
    <xf numFmtId="0" fontId="39" fillId="16" borderId="4" xfId="0" applyFont="1" applyFill="1" applyBorder="1" applyAlignment="1" applyProtection="1">
      <protection locked="0"/>
    </xf>
    <xf numFmtId="0" fontId="3" fillId="16" borderId="6" xfId="0" applyFont="1" applyFill="1" applyBorder="1" applyAlignment="1" applyProtection="1">
      <alignment wrapText="1"/>
      <protection locked="0"/>
    </xf>
    <xf numFmtId="0" fontId="9" fillId="2" borderId="0" xfId="0" applyFont="1" applyFill="1" applyBorder="1" applyAlignment="1" applyProtection="1">
      <alignment horizontal="left"/>
      <protection locked="0"/>
    </xf>
    <xf numFmtId="0" fontId="0" fillId="16" borderId="0" xfId="0" applyFill="1" applyProtection="1">
      <protection locked="0"/>
    </xf>
    <xf numFmtId="0" fontId="3" fillId="16" borderId="18" xfId="0" applyFont="1" applyFill="1" applyBorder="1" applyAlignment="1" applyProtection="1">
      <alignment vertical="center" wrapText="1"/>
      <protection locked="0"/>
    </xf>
    <xf numFmtId="14" fontId="3" fillId="16" borderId="62" xfId="0" applyNumberFormat="1" applyFont="1" applyFill="1" applyBorder="1" applyAlignment="1" applyProtection="1">
      <alignment horizontal="center" vertical="center" wrapText="1"/>
      <protection locked="0"/>
    </xf>
    <xf numFmtId="0" fontId="3" fillId="16" borderId="19" xfId="0" applyFont="1" applyFill="1" applyBorder="1" applyAlignment="1" applyProtection="1">
      <alignment vertical="center" wrapText="1"/>
      <protection locked="0"/>
    </xf>
    <xf numFmtId="0" fontId="3" fillId="16" borderId="62" xfId="0" applyFont="1" applyFill="1" applyBorder="1" applyAlignment="1" applyProtection="1">
      <alignment horizontal="center" vertical="center" wrapText="1"/>
      <protection locked="0"/>
    </xf>
    <xf numFmtId="0" fontId="0" fillId="16" borderId="1" xfId="0" applyFill="1" applyBorder="1"/>
    <xf numFmtId="0" fontId="0" fillId="16" borderId="2" xfId="0" applyFill="1" applyBorder="1"/>
    <xf numFmtId="0" fontId="0" fillId="16" borderId="3" xfId="0" applyFill="1" applyBorder="1"/>
    <xf numFmtId="0" fontId="0" fillId="16" borderId="4" xfId="0" applyFill="1" applyBorder="1"/>
    <xf numFmtId="0" fontId="0" fillId="16" borderId="0" xfId="0" applyFill="1" applyBorder="1"/>
    <xf numFmtId="0" fontId="0" fillId="16" borderId="6" xfId="0" applyFill="1" applyBorder="1"/>
    <xf numFmtId="0" fontId="0" fillId="16" borderId="14" xfId="0" applyFill="1" applyBorder="1"/>
    <xf numFmtId="0" fontId="0" fillId="16" borderId="5" xfId="0" applyFill="1" applyBorder="1"/>
    <xf numFmtId="0" fontId="0" fillId="16" borderId="16" xfId="0" applyFill="1" applyBorder="1"/>
    <xf numFmtId="0" fontId="133" fillId="0" borderId="5" xfId="0" applyFont="1" applyBorder="1" applyAlignment="1">
      <alignment horizontal="center" wrapText="1"/>
    </xf>
    <xf numFmtId="0" fontId="134" fillId="0" borderId="15" xfId="0" applyFont="1" applyFill="1" applyBorder="1" applyAlignment="1">
      <alignment wrapText="1"/>
    </xf>
    <xf numFmtId="0" fontId="135" fillId="0" borderId="0" xfId="0" applyFont="1" applyAlignment="1">
      <alignment horizontal="left" vertical="center"/>
    </xf>
    <xf numFmtId="0" fontId="99" fillId="2" borderId="0" xfId="0" applyFont="1" applyFill="1" applyAlignment="1">
      <alignment vertical="top" wrapText="1"/>
    </xf>
    <xf numFmtId="0" fontId="29" fillId="2" borderId="0" xfId="0" applyFont="1" applyFill="1" applyAlignment="1">
      <alignment vertical="top" wrapText="1"/>
    </xf>
    <xf numFmtId="0" fontId="133" fillId="16" borderId="18" xfId="0" applyFont="1" applyFill="1" applyBorder="1" applyAlignment="1">
      <alignment horizontal="center" vertical="center" wrapText="1"/>
    </xf>
    <xf numFmtId="0" fontId="29" fillId="24" borderId="15" xfId="0" applyFont="1" applyFill="1" applyBorder="1" applyAlignment="1">
      <alignment vertical="top" wrapText="1"/>
    </xf>
    <xf numFmtId="0" fontId="29" fillId="6" borderId="15" xfId="0" applyFont="1" applyFill="1" applyBorder="1" applyAlignment="1">
      <alignment vertical="top" wrapText="1"/>
    </xf>
    <xf numFmtId="0" fontId="29" fillId="25" borderId="15" xfId="0" applyFont="1" applyFill="1" applyBorder="1" applyAlignment="1">
      <alignment vertical="top" wrapText="1"/>
    </xf>
    <xf numFmtId="0" fontId="29" fillId="23" borderId="15" xfId="0" applyFont="1" applyFill="1" applyBorder="1" applyAlignment="1">
      <alignment vertical="top" wrapText="1"/>
    </xf>
    <xf numFmtId="0" fontId="29" fillId="15" borderId="19" xfId="0" applyFont="1" applyFill="1" applyBorder="1" applyAlignment="1">
      <alignment vertical="top" wrapText="1"/>
    </xf>
    <xf numFmtId="0" fontId="57" fillId="0" borderId="18" xfId="0" applyFont="1" applyFill="1" applyBorder="1" applyAlignment="1">
      <alignment vertical="center"/>
    </xf>
    <xf numFmtId="0" fontId="34" fillId="24" borderId="15" xfId="0" applyFont="1" applyFill="1" applyBorder="1" applyAlignment="1">
      <alignment vertical="top" wrapText="1"/>
    </xf>
    <xf numFmtId="0" fontId="34" fillId="6" borderId="15" xfId="0" applyFont="1" applyFill="1" applyBorder="1" applyAlignment="1">
      <alignment vertical="top" wrapText="1"/>
    </xf>
    <xf numFmtId="0" fontId="34" fillId="25" borderId="15" xfId="0" applyFont="1" applyFill="1" applyBorder="1" applyAlignment="1">
      <alignment vertical="top" wrapText="1"/>
    </xf>
    <xf numFmtId="0" fontId="34" fillId="23" borderId="15" xfId="0" applyFont="1" applyFill="1" applyBorder="1" applyAlignment="1">
      <alignment vertical="top" wrapText="1"/>
    </xf>
    <xf numFmtId="0" fontId="34" fillId="15" borderId="19" xfId="0" applyFont="1" applyFill="1" applyBorder="1" applyAlignment="1">
      <alignment vertical="top" wrapText="1"/>
    </xf>
    <xf numFmtId="0" fontId="66" fillId="0" borderId="0" xfId="0" applyFont="1" applyAlignment="1">
      <alignment vertical="top" wrapText="1"/>
    </xf>
    <xf numFmtId="0" fontId="52" fillId="0" borderId="0" xfId="0" applyFont="1" applyFill="1" applyBorder="1" applyAlignment="1" applyProtection="1">
      <alignment horizontal="left" vertical="center" wrapText="1"/>
    </xf>
    <xf numFmtId="0" fontId="16" fillId="2" borderId="5" xfId="0" applyFont="1" applyFill="1" applyBorder="1" applyAlignment="1" applyProtection="1">
      <alignment horizontal="left" vertical="center"/>
    </xf>
    <xf numFmtId="0" fontId="51" fillId="0" borderId="2" xfId="0" applyFont="1" applyFill="1" applyBorder="1" applyAlignment="1" applyProtection="1">
      <alignment horizontal="center"/>
    </xf>
    <xf numFmtId="0" fontId="32" fillId="0" borderId="8" xfId="0" applyFont="1" applyFill="1" applyBorder="1" applyAlignment="1">
      <alignment wrapText="1"/>
    </xf>
    <xf numFmtId="0" fontId="59" fillId="2" borderId="5" xfId="0" applyFont="1" applyFill="1" applyBorder="1" applyAlignment="1" applyProtection="1">
      <alignment horizontal="left" vertical="top" wrapText="1"/>
    </xf>
    <xf numFmtId="0" fontId="59" fillId="0" borderId="1" xfId="0" applyFont="1" applyFill="1" applyBorder="1" applyAlignment="1" applyProtection="1">
      <alignment horizontal="left" vertical="top" wrapText="1"/>
    </xf>
    <xf numFmtId="0" fontId="48" fillId="0" borderId="8" xfId="0" applyFont="1" applyFill="1" applyBorder="1" applyAlignment="1" applyProtection="1">
      <alignment horizontal="center" vertical="center" wrapText="1"/>
    </xf>
    <xf numFmtId="0" fontId="48" fillId="0" borderId="4" xfId="0" applyFont="1" applyFill="1" applyBorder="1" applyAlignment="1" applyProtection="1">
      <alignment horizontal="center" vertical="center" wrapText="1"/>
    </xf>
    <xf numFmtId="0" fontId="22" fillId="0" borderId="14" xfId="0" applyFont="1" applyFill="1" applyBorder="1" applyAlignment="1" applyProtection="1">
      <alignment vertical="center" wrapText="1"/>
    </xf>
    <xf numFmtId="0" fontId="50" fillId="0" borderId="2" xfId="0" applyFont="1" applyFill="1" applyBorder="1" applyAlignment="1" applyProtection="1">
      <alignment horizontal="left" vertical="center"/>
    </xf>
    <xf numFmtId="0" fontId="101" fillId="0" borderId="3" xfId="0" applyFont="1" applyBorder="1" applyAlignment="1" applyProtection="1">
      <alignment vertical="center" wrapText="1"/>
    </xf>
    <xf numFmtId="0" fontId="101" fillId="0" borderId="6" xfId="0" applyFont="1" applyBorder="1" applyAlignment="1" applyProtection="1">
      <alignment vertical="center" wrapText="1"/>
    </xf>
    <xf numFmtId="0" fontId="3" fillId="0" borderId="5" xfId="0" applyFont="1" applyBorder="1" applyAlignment="1" applyProtection="1">
      <alignment horizontal="left" vertical="center" wrapText="1"/>
    </xf>
    <xf numFmtId="0" fontId="101" fillId="0" borderId="5" xfId="0" applyFont="1" applyBorder="1" applyAlignment="1" applyProtection="1">
      <alignment vertical="center" wrapText="1"/>
    </xf>
    <xf numFmtId="0" fontId="101" fillId="0" borderId="16" xfId="0" applyFont="1" applyBorder="1" applyAlignment="1" applyProtection="1">
      <alignment vertical="center" wrapText="1"/>
    </xf>
    <xf numFmtId="0" fontId="7" fillId="0" borderId="0" xfId="0" applyFont="1" applyFill="1" applyBorder="1" applyAlignment="1" applyProtection="1">
      <alignment horizontal="left"/>
    </xf>
    <xf numFmtId="0" fontId="16" fillId="0" borderId="0" xfId="0" applyFont="1" applyFill="1" applyBorder="1" applyAlignment="1" applyProtection="1">
      <alignment horizontal="left" vertical="center"/>
    </xf>
    <xf numFmtId="0" fontId="23" fillId="0" borderId="0" xfId="0" applyFont="1" applyFill="1" applyBorder="1" applyAlignment="1" applyProtection="1">
      <alignment horizontal="left" wrapText="1"/>
    </xf>
    <xf numFmtId="0" fontId="23"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0" fontId="13" fillId="16" borderId="4" xfId="0" applyFont="1" applyFill="1" applyBorder="1" applyAlignment="1" applyProtection="1">
      <alignment horizontal="left" vertical="center" wrapText="1"/>
    </xf>
    <xf numFmtId="0" fontId="132" fillId="16" borderId="0" xfId="0" applyFont="1" applyFill="1" applyBorder="1" applyAlignment="1" applyProtection="1">
      <alignment horizontal="left" vertical="center" wrapText="1"/>
    </xf>
    <xf numFmtId="0" fontId="13" fillId="16" borderId="6" xfId="0" applyFont="1" applyFill="1" applyBorder="1" applyAlignment="1" applyProtection="1">
      <alignment horizontal="left" vertical="center" wrapText="1"/>
    </xf>
    <xf numFmtId="0" fontId="0" fillId="16" borderId="0" xfId="0" applyFill="1" applyAlignment="1">
      <alignment horizontal="left" vertical="center"/>
    </xf>
    <xf numFmtId="0" fontId="3" fillId="0" borderId="17" xfId="0" applyFont="1" applyBorder="1" applyAlignment="1" applyProtection="1">
      <alignment horizontal="left" vertical="center" wrapText="1"/>
      <protection locked="0"/>
    </xf>
    <xf numFmtId="0" fontId="101" fillId="0" borderId="17" xfId="0" applyFont="1" applyBorder="1" applyAlignment="1" applyProtection="1">
      <alignment vertical="center" wrapText="1"/>
      <protection locked="0"/>
    </xf>
    <xf numFmtId="0" fontId="59" fillId="0" borderId="17" xfId="0" applyFont="1" applyFill="1" applyBorder="1" applyAlignment="1" applyProtection="1">
      <alignment horizontal="left" vertical="top" wrapText="1"/>
      <protection locked="0"/>
    </xf>
    <xf numFmtId="0" fontId="0" fillId="0" borderId="0" xfId="0" applyBorder="1"/>
    <xf numFmtId="0" fontId="44" fillId="0" borderId="0" xfId="0" applyFont="1" applyFill="1" applyBorder="1" applyAlignment="1">
      <alignment horizontal="left"/>
    </xf>
    <xf numFmtId="0" fontId="47" fillId="0" borderId="1" xfId="0" applyFont="1" applyBorder="1" applyAlignment="1" applyProtection="1">
      <alignment vertical="top" wrapText="1"/>
    </xf>
    <xf numFmtId="0" fontId="47" fillId="0" borderId="2" xfId="0" applyFont="1" applyBorder="1" applyAlignment="1" applyProtection="1">
      <alignment vertical="top" wrapText="1"/>
    </xf>
    <xf numFmtId="0" fontId="47" fillId="0" borderId="3" xfId="0" applyFont="1" applyBorder="1" applyAlignment="1" applyProtection="1">
      <alignment vertical="top" wrapText="1"/>
    </xf>
    <xf numFmtId="0" fontId="47" fillId="0" borderId="4" xfId="0" applyFont="1" applyBorder="1" applyAlignment="1" applyProtection="1">
      <alignment vertical="top" wrapText="1"/>
    </xf>
    <xf numFmtId="0" fontId="47" fillId="0" borderId="6" xfId="0" applyFont="1" applyBorder="1" applyAlignment="1" applyProtection="1">
      <alignment vertical="top" wrapText="1"/>
    </xf>
    <xf numFmtId="0" fontId="47" fillId="0" borderId="14" xfId="0" applyFont="1" applyBorder="1" applyAlignment="1" applyProtection="1">
      <alignment vertical="top" wrapText="1"/>
    </xf>
    <xf numFmtId="0" fontId="47" fillId="0" borderId="16" xfId="0" applyFont="1" applyBorder="1" applyAlignment="1" applyProtection="1">
      <alignment vertical="top" wrapText="1"/>
    </xf>
    <xf numFmtId="0" fontId="47" fillId="0" borderId="2" xfId="0" applyFont="1" applyBorder="1" applyAlignment="1" applyProtection="1">
      <alignment vertical="top"/>
    </xf>
    <xf numFmtId="0" fontId="47" fillId="0" borderId="3" xfId="0" applyFont="1" applyBorder="1" applyAlignment="1" applyProtection="1">
      <alignment vertical="top"/>
    </xf>
    <xf numFmtId="0" fontId="47" fillId="0" borderId="4" xfId="0" applyFont="1" applyBorder="1" applyAlignment="1" applyProtection="1">
      <alignment vertical="top"/>
    </xf>
    <xf numFmtId="0" fontId="47" fillId="0" borderId="6" xfId="0" applyFont="1" applyBorder="1" applyAlignment="1" applyProtection="1">
      <alignment vertical="top"/>
    </xf>
    <xf numFmtId="0" fontId="47" fillId="0" borderId="14" xfId="0" applyFont="1" applyBorder="1" applyAlignment="1" applyProtection="1">
      <alignment vertical="top"/>
    </xf>
    <xf numFmtId="0" fontId="47" fillId="0" borderId="16" xfId="0" applyFont="1" applyBorder="1" applyAlignment="1" applyProtection="1">
      <alignment vertical="top"/>
    </xf>
    <xf numFmtId="0" fontId="138" fillId="0" borderId="1" xfId="0" applyFont="1" applyBorder="1" applyAlignment="1" applyProtection="1">
      <alignment vertical="top"/>
    </xf>
    <xf numFmtId="0" fontId="138" fillId="0" borderId="2" xfId="0" applyFont="1" applyBorder="1" applyAlignment="1" applyProtection="1">
      <alignment vertical="top"/>
    </xf>
    <xf numFmtId="0" fontId="138" fillId="0" borderId="3" xfId="0" applyFont="1" applyBorder="1" applyAlignment="1" applyProtection="1">
      <alignment vertical="top"/>
    </xf>
    <xf numFmtId="0" fontId="138" fillId="0" borderId="4" xfId="0" applyFont="1" applyBorder="1" applyAlignment="1" applyProtection="1">
      <alignment vertical="top"/>
    </xf>
    <xf numFmtId="0" fontId="138" fillId="0" borderId="6" xfId="0" applyFont="1" applyBorder="1" applyAlignment="1" applyProtection="1">
      <alignment vertical="top"/>
    </xf>
    <xf numFmtId="0" fontId="138" fillId="0" borderId="14" xfId="0" applyFont="1" applyBorder="1" applyAlignment="1" applyProtection="1">
      <alignment vertical="top"/>
    </xf>
    <xf numFmtId="0" fontId="138" fillId="0" borderId="16" xfId="0" applyFont="1" applyBorder="1" applyAlignment="1" applyProtection="1">
      <alignment vertical="top"/>
    </xf>
    <xf numFmtId="0" fontId="138" fillId="0" borderId="1" xfId="0" applyFont="1" applyBorder="1" applyAlignment="1" applyProtection="1">
      <alignment vertical="top" wrapText="1"/>
    </xf>
    <xf numFmtId="0" fontId="138" fillId="0" borderId="2" xfId="0" applyFont="1" applyBorder="1" applyAlignment="1" applyProtection="1">
      <alignment vertical="top" wrapText="1"/>
    </xf>
    <xf numFmtId="0" fontId="138" fillId="0" borderId="3" xfId="0" applyFont="1" applyBorder="1" applyAlignment="1" applyProtection="1">
      <alignment vertical="top" wrapText="1"/>
    </xf>
    <xf numFmtId="0" fontId="138" fillId="0" borderId="4" xfId="0" applyFont="1" applyBorder="1" applyAlignment="1" applyProtection="1">
      <alignment vertical="top" wrapText="1"/>
    </xf>
    <xf numFmtId="0" fontId="138" fillId="0" borderId="6" xfId="0" applyFont="1" applyBorder="1" applyAlignment="1" applyProtection="1">
      <alignment vertical="top" wrapText="1"/>
    </xf>
    <xf numFmtId="0" fontId="138" fillId="0" borderId="14" xfId="0" applyFont="1" applyBorder="1" applyAlignment="1" applyProtection="1">
      <alignment vertical="top" wrapText="1"/>
    </xf>
    <xf numFmtId="0" fontId="138" fillId="0" borderId="16" xfId="0" applyFont="1" applyBorder="1" applyAlignment="1" applyProtection="1">
      <alignment vertical="top" wrapText="1"/>
    </xf>
    <xf numFmtId="0" fontId="20" fillId="2" borderId="0" xfId="0" applyFont="1" applyFill="1" applyBorder="1" applyAlignment="1" applyProtection="1">
      <alignment horizontal="left" vertical="top"/>
    </xf>
    <xf numFmtId="0" fontId="136" fillId="0" borderId="7" xfId="0" applyFont="1" applyBorder="1" applyAlignment="1">
      <alignment wrapText="1"/>
    </xf>
    <xf numFmtId="0" fontId="34" fillId="0" borderId="8" xfId="0" applyFont="1" applyBorder="1" applyAlignment="1">
      <alignment vertical="top" wrapText="1"/>
    </xf>
    <xf numFmtId="0" fontId="136" fillId="0" borderId="7" xfId="0" applyFont="1" applyFill="1" applyBorder="1" applyAlignment="1">
      <alignment wrapText="1"/>
    </xf>
    <xf numFmtId="0" fontId="136" fillId="0" borderId="8" xfId="0" applyFont="1" applyFill="1" applyBorder="1" applyAlignment="1">
      <alignment wrapText="1"/>
    </xf>
    <xf numFmtId="0" fontId="99" fillId="2" borderId="0" xfId="0" applyFont="1" applyFill="1" applyAlignment="1">
      <alignment vertical="center" wrapText="1"/>
    </xf>
    <xf numFmtId="0" fontId="29" fillId="2" borderId="0" xfId="0" applyFont="1" applyFill="1" applyAlignment="1">
      <alignment vertical="center" wrapText="1"/>
    </xf>
    <xf numFmtId="0" fontId="0" fillId="2" borderId="0" xfId="0" applyFill="1"/>
    <xf numFmtId="49" fontId="55" fillId="2" borderId="0" xfId="0" applyNumberFormat="1" applyFont="1" applyFill="1" applyBorder="1" applyAlignment="1" applyProtection="1"/>
    <xf numFmtId="49" fontId="55" fillId="26" borderId="0" xfId="0" applyNumberFormat="1" applyFont="1" applyFill="1" applyBorder="1" applyAlignment="1" applyProtection="1"/>
    <xf numFmtId="0" fontId="58" fillId="26" borderId="0" xfId="0" applyFont="1" applyFill="1" applyBorder="1" applyAlignment="1" applyProtection="1"/>
    <xf numFmtId="0" fontId="109" fillId="26" borderId="0" xfId="0" applyFont="1" applyFill="1" applyBorder="1" applyAlignment="1" applyProtection="1"/>
    <xf numFmtId="0" fontId="109" fillId="2" borderId="0" xfId="0" applyFont="1" applyFill="1" applyBorder="1" applyAlignment="1" applyProtection="1"/>
    <xf numFmtId="49" fontId="5" fillId="26" borderId="0" xfId="0" applyNumberFormat="1" applyFont="1" applyFill="1" applyBorder="1" applyAlignment="1" applyProtection="1">
      <alignment horizontal="left" vertical="top" wrapText="1"/>
    </xf>
    <xf numFmtId="49" fontId="17" fillId="2" borderId="0" xfId="0" applyNumberFormat="1" applyFont="1" applyFill="1" applyBorder="1" applyAlignment="1" applyProtection="1">
      <alignment horizontal="left" vertical="top" wrapText="1"/>
    </xf>
    <xf numFmtId="0" fontId="14" fillId="5" borderId="8" xfId="0" applyFont="1" applyFill="1" applyBorder="1" applyAlignment="1" applyProtection="1">
      <alignment horizontal="left" vertical="top"/>
    </xf>
    <xf numFmtId="0" fontId="14" fillId="5" borderId="106" xfId="0" applyFont="1" applyFill="1" applyBorder="1" applyAlignment="1" applyProtection="1">
      <alignment horizontal="left" vertical="top"/>
    </xf>
    <xf numFmtId="0" fontId="55" fillId="2" borderId="0" xfId="0" applyFont="1" applyFill="1" applyBorder="1" applyAlignment="1" applyProtection="1"/>
    <xf numFmtId="0" fontId="58" fillId="26" borderId="0" xfId="0" applyNumberFormat="1" applyFont="1" applyFill="1" applyBorder="1" applyAlignment="1" applyProtection="1">
      <alignment horizontal="center"/>
    </xf>
    <xf numFmtId="0" fontId="109" fillId="26" borderId="0" xfId="0" applyNumberFormat="1" applyFont="1" applyFill="1" applyBorder="1" applyAlignment="1" applyProtection="1">
      <alignment horizontal="center"/>
    </xf>
    <xf numFmtId="0" fontId="109" fillId="2" borderId="0" xfId="0" applyNumberFormat="1" applyFont="1" applyFill="1" applyBorder="1" applyAlignment="1" applyProtection="1">
      <alignment horizontal="center"/>
    </xf>
    <xf numFmtId="0" fontId="58" fillId="0" borderId="0" xfId="0" applyNumberFormat="1" applyFont="1" applyFill="1" applyBorder="1" applyAlignment="1" applyProtection="1">
      <alignment horizontal="center"/>
    </xf>
    <xf numFmtId="0" fontId="55" fillId="0" borderId="0" xfId="0" applyNumberFormat="1" applyFont="1" applyFill="1" applyBorder="1" applyAlignment="1" applyProtection="1">
      <alignment horizontal="center"/>
    </xf>
    <xf numFmtId="0" fontId="52" fillId="0" borderId="0" xfId="0" applyFont="1" applyFill="1" applyBorder="1" applyAlignment="1" applyProtection="1">
      <alignment horizontal="left" vertical="center" wrapText="1"/>
    </xf>
    <xf numFmtId="0" fontId="42" fillId="2" borderId="0" xfId="0" applyFont="1" applyFill="1" applyAlignment="1">
      <alignment horizontal="center" vertical="top"/>
    </xf>
    <xf numFmtId="0" fontId="58" fillId="0" borderId="0" xfId="0" applyFont="1" applyFill="1" applyBorder="1" applyAlignment="1" applyProtection="1">
      <alignment vertical="center" wrapText="1"/>
    </xf>
    <xf numFmtId="0" fontId="38" fillId="16" borderId="17" xfId="0" applyFont="1" applyFill="1" applyBorder="1" applyAlignment="1">
      <alignment horizontal="left" vertical="top" wrapText="1"/>
    </xf>
    <xf numFmtId="0" fontId="38" fillId="16" borderId="17" xfId="0" applyFont="1" applyFill="1" applyBorder="1" applyAlignment="1">
      <alignment vertical="top" wrapText="1"/>
    </xf>
    <xf numFmtId="0" fontId="38" fillId="16" borderId="17" xfId="2" applyFont="1" applyFill="1" applyBorder="1" applyAlignment="1">
      <alignment vertical="top" wrapText="1"/>
    </xf>
    <xf numFmtId="0" fontId="67" fillId="16" borderId="17" xfId="0" applyFont="1" applyFill="1" applyBorder="1" applyAlignment="1">
      <alignment horizontal="left" vertical="top" wrapText="1"/>
    </xf>
    <xf numFmtId="0" fontId="67" fillId="16" borderId="17" xfId="0" applyFont="1" applyFill="1" applyBorder="1" applyAlignment="1">
      <alignment vertical="top" wrapText="1"/>
    </xf>
    <xf numFmtId="0" fontId="67" fillId="16" borderId="17" xfId="2" applyFont="1" applyFill="1" applyBorder="1" applyAlignment="1">
      <alignment vertical="top" wrapText="1"/>
    </xf>
    <xf numFmtId="0" fontId="67" fillId="16" borderId="17" xfId="0" applyFont="1" applyFill="1" applyBorder="1" applyAlignment="1">
      <alignment wrapText="1"/>
    </xf>
    <xf numFmtId="0" fontId="38" fillId="16" borderId="17" xfId="0" applyFont="1" applyFill="1" applyBorder="1" applyAlignment="1">
      <alignment wrapText="1"/>
    </xf>
    <xf numFmtId="0" fontId="67" fillId="16" borderId="17" xfId="0" applyFont="1" applyFill="1" applyBorder="1"/>
    <xf numFmtId="0" fontId="38" fillId="16" borderId="17" xfId="0" applyFont="1" applyFill="1" applyBorder="1"/>
    <xf numFmtId="0" fontId="38" fillId="16" borderId="0" xfId="0" applyFont="1" applyFill="1" applyBorder="1" applyAlignment="1">
      <alignment vertical="top" wrapText="1"/>
    </xf>
    <xf numFmtId="0" fontId="67" fillId="16" borderId="0" xfId="0" applyFont="1" applyFill="1" applyBorder="1" applyAlignment="1">
      <alignment vertical="top" wrapText="1"/>
    </xf>
    <xf numFmtId="0" fontId="38" fillId="16" borderId="0" xfId="0" applyFont="1" applyFill="1" applyBorder="1" applyAlignment="1">
      <alignment wrapText="1"/>
    </xf>
    <xf numFmtId="0" fontId="67" fillId="16" borderId="0" xfId="0" applyFont="1" applyFill="1" applyBorder="1" applyAlignment="1">
      <alignment wrapText="1"/>
    </xf>
    <xf numFmtId="0" fontId="67" fillId="16" borderId="0" xfId="0" applyFont="1" applyFill="1" applyBorder="1" applyAlignment="1">
      <alignment horizontal="left" vertical="top" wrapText="1"/>
    </xf>
    <xf numFmtId="0" fontId="67" fillId="16" borderId="0" xfId="2" applyFont="1" applyFill="1" applyBorder="1" applyAlignment="1">
      <alignment vertical="top" wrapText="1"/>
    </xf>
    <xf numFmtId="0" fontId="42" fillId="16" borderId="17" xfId="0" applyFont="1" applyFill="1" applyBorder="1" applyProtection="1"/>
    <xf numFmtId="0" fontId="0" fillId="2" borderId="0" xfId="0" applyFill="1" applyProtection="1"/>
    <xf numFmtId="0" fontId="42" fillId="2" borderId="0" xfId="0" applyFont="1" applyFill="1" applyAlignment="1" applyProtection="1">
      <alignment horizontal="center" vertical="center"/>
    </xf>
    <xf numFmtId="0" fontId="42" fillId="2" borderId="0" xfId="0" applyFont="1" applyFill="1" applyAlignment="1" applyProtection="1">
      <alignment horizontal="center"/>
    </xf>
    <xf numFmtId="0" fontId="140" fillId="16" borderId="17" xfId="0" applyFont="1" applyFill="1" applyBorder="1" applyAlignment="1" applyProtection="1">
      <alignment vertical="center"/>
    </xf>
    <xf numFmtId="0" fontId="139" fillId="16" borderId="17" xfId="0" applyFont="1" applyFill="1" applyBorder="1" applyAlignment="1" applyProtection="1">
      <alignment horizontal="left" vertical="top" wrapText="1"/>
    </xf>
    <xf numFmtId="0" fontId="42" fillId="16" borderId="17" xfId="0" applyFont="1" applyFill="1" applyBorder="1" applyAlignment="1" applyProtection="1">
      <alignment horizontal="center" vertical="center" wrapText="1"/>
    </xf>
    <xf numFmtId="0" fontId="0" fillId="16" borderId="17" xfId="0" applyFill="1" applyBorder="1" applyAlignment="1" applyProtection="1">
      <alignment vertical="top" wrapText="1"/>
      <protection locked="0"/>
    </xf>
    <xf numFmtId="0" fontId="52" fillId="0" borderId="17" xfId="0" applyFont="1" applyFill="1" applyBorder="1" applyAlignment="1" applyProtection="1">
      <alignment horizontal="center" vertical="center" wrapText="1"/>
    </xf>
    <xf numFmtId="0" fontId="65" fillId="0" borderId="64" xfId="0" applyFont="1" applyFill="1" applyBorder="1" applyAlignment="1" applyProtection="1">
      <alignment horizontal="left" vertical="center" wrapText="1"/>
    </xf>
    <xf numFmtId="0" fontId="65" fillId="0" borderId="62" xfId="0" applyFont="1" applyFill="1" applyBorder="1" applyAlignment="1" applyProtection="1">
      <alignment vertical="center" wrapText="1"/>
    </xf>
    <xf numFmtId="0" fontId="65" fillId="0" borderId="63" xfId="0" applyFont="1" applyFill="1" applyBorder="1" applyAlignment="1" applyProtection="1">
      <alignment vertical="center" wrapText="1"/>
    </xf>
    <xf numFmtId="0" fontId="65" fillId="0" borderId="65" xfId="0" applyFont="1" applyFill="1" applyBorder="1" applyAlignment="1" applyProtection="1">
      <alignment horizontal="left" vertical="center" wrapText="1"/>
    </xf>
    <xf numFmtId="0" fontId="65" fillId="0" borderId="25" xfId="0" applyFont="1" applyFill="1" applyBorder="1" applyAlignment="1" applyProtection="1">
      <alignment vertical="center" wrapText="1"/>
    </xf>
    <xf numFmtId="0" fontId="65" fillId="0" borderId="57" xfId="0" applyFont="1" applyFill="1" applyBorder="1" applyAlignment="1" applyProtection="1">
      <alignment vertical="center" wrapText="1"/>
    </xf>
    <xf numFmtId="0" fontId="65" fillId="0" borderId="67" xfId="0" applyFont="1" applyFill="1" applyBorder="1" applyAlignment="1" applyProtection="1">
      <alignment horizontal="left" vertical="center" wrapText="1"/>
    </xf>
    <xf numFmtId="0" fontId="65" fillId="0" borderId="21" xfId="0" applyFont="1" applyFill="1" applyBorder="1" applyAlignment="1" applyProtection="1">
      <alignment vertical="center" wrapText="1"/>
    </xf>
    <xf numFmtId="0" fontId="65" fillId="0" borderId="58" xfId="0" applyFont="1" applyFill="1" applyBorder="1" applyAlignment="1" applyProtection="1">
      <alignment vertical="center" wrapText="1"/>
    </xf>
    <xf numFmtId="0" fontId="65" fillId="0" borderId="21" xfId="0" applyFont="1" applyBorder="1" applyAlignment="1" applyProtection="1">
      <alignment vertical="center" wrapText="1"/>
    </xf>
    <xf numFmtId="0" fontId="65" fillId="0" borderId="58" xfId="0" applyFont="1" applyBorder="1" applyAlignment="1" applyProtection="1">
      <alignment vertical="center" wrapText="1"/>
    </xf>
    <xf numFmtId="0" fontId="65" fillId="0" borderId="66" xfId="0" applyFont="1" applyFill="1" applyBorder="1" applyAlignment="1" applyProtection="1">
      <alignment horizontal="left" vertical="center" wrapText="1"/>
    </xf>
    <xf numFmtId="0" fontId="65" fillId="0" borderId="55" xfId="0" applyFont="1" applyBorder="1" applyAlignment="1" applyProtection="1">
      <alignment vertical="center" wrapText="1"/>
    </xf>
    <xf numFmtId="0" fontId="65" fillId="0" borderId="60" xfId="0" applyFont="1" applyBorder="1" applyAlignment="1" applyProtection="1">
      <alignment vertical="center" wrapText="1"/>
    </xf>
    <xf numFmtId="0" fontId="65" fillId="0" borderId="62" xfId="0" applyFont="1" applyBorder="1" applyAlignment="1" applyProtection="1">
      <alignment vertical="center" wrapText="1"/>
    </xf>
    <xf numFmtId="0" fontId="65" fillId="0" borderId="63" xfId="0" applyFont="1" applyBorder="1" applyAlignment="1" applyProtection="1">
      <alignment vertical="center" wrapText="1"/>
    </xf>
    <xf numFmtId="0" fontId="65" fillId="0" borderId="25" xfId="0" applyFont="1" applyBorder="1" applyAlignment="1" applyProtection="1">
      <alignment vertical="center" wrapText="1"/>
    </xf>
    <xf numFmtId="0" fontId="65" fillId="0" borderId="57" xfId="0" applyFont="1" applyBorder="1" applyAlignment="1" applyProtection="1">
      <alignment vertical="center" wrapText="1"/>
    </xf>
    <xf numFmtId="0" fontId="50" fillId="0" borderId="5" xfId="0" applyFont="1" applyFill="1" applyBorder="1" applyAlignment="1" applyProtection="1">
      <alignment horizontal="left" vertical="center" wrapText="1"/>
      <protection locked="0"/>
    </xf>
    <xf numFmtId="0" fontId="50" fillId="0" borderId="5" xfId="0" applyFont="1" applyFill="1" applyBorder="1" applyAlignment="1" applyProtection="1">
      <alignment horizontal="center" vertical="center"/>
      <protection locked="0"/>
    </xf>
    <xf numFmtId="0" fontId="15" fillId="0" borderId="33" xfId="0" applyFont="1" applyFill="1" applyBorder="1" applyAlignment="1" applyProtection="1">
      <protection locked="0"/>
    </xf>
    <xf numFmtId="0" fontId="15" fillId="0" borderId="26" xfId="0" applyFont="1" applyFill="1" applyBorder="1" applyAlignment="1" applyProtection="1">
      <protection locked="0"/>
    </xf>
    <xf numFmtId="0" fontId="50" fillId="0" borderId="15" xfId="0" applyFont="1" applyFill="1" applyBorder="1" applyAlignment="1" applyProtection="1">
      <alignment horizontal="left" vertical="center" wrapText="1"/>
      <protection locked="0"/>
    </xf>
    <xf numFmtId="0" fontId="50" fillId="0" borderId="15" xfId="0" applyFont="1" applyFill="1" applyBorder="1" applyAlignment="1" applyProtection="1">
      <alignment horizontal="left" vertical="center"/>
      <protection locked="0"/>
    </xf>
    <xf numFmtId="0" fontId="50" fillId="0" borderId="19" xfId="0" applyFont="1" applyFill="1" applyBorder="1" applyAlignment="1" applyProtection="1">
      <alignment horizontal="left" vertical="center"/>
      <protection locked="0"/>
    </xf>
    <xf numFmtId="0" fontId="65" fillId="0" borderId="62" xfId="0" applyFont="1" applyFill="1" applyBorder="1" applyAlignment="1" applyProtection="1">
      <alignment horizontal="left" vertical="center" wrapText="1"/>
    </xf>
    <xf numFmtId="0" fontId="65" fillId="0" borderId="63" xfId="0" applyFont="1" applyFill="1" applyBorder="1" applyAlignment="1" applyProtection="1">
      <alignment horizontal="left" vertical="center" wrapText="1"/>
    </xf>
    <xf numFmtId="0" fontId="65" fillId="0" borderId="87" xfId="0" applyFont="1" applyFill="1" applyBorder="1" applyAlignment="1" applyProtection="1">
      <alignment horizontal="left" vertical="center" wrapText="1"/>
    </xf>
    <xf numFmtId="0" fontId="65" fillId="0" borderId="21" xfId="0" applyFont="1" applyFill="1" applyBorder="1" applyAlignment="1" applyProtection="1">
      <alignment horizontal="left" vertical="center" wrapText="1"/>
    </xf>
    <xf numFmtId="0" fontId="65" fillId="0" borderId="58" xfId="0" applyFont="1" applyFill="1" applyBorder="1" applyAlignment="1" applyProtection="1">
      <alignment horizontal="left" vertical="center" wrapText="1"/>
    </xf>
    <xf numFmtId="0" fontId="65" fillId="0" borderId="21" xfId="0" applyFont="1" applyBorder="1" applyAlignment="1" applyProtection="1">
      <alignment horizontal="left" vertical="center" wrapText="1"/>
    </xf>
    <xf numFmtId="0" fontId="65" fillId="0" borderId="58" xfId="0" applyFont="1" applyBorder="1" applyAlignment="1" applyProtection="1">
      <alignment horizontal="left" vertical="center" wrapText="1"/>
    </xf>
    <xf numFmtId="0" fontId="65" fillId="0" borderId="91" xfId="0" applyFont="1" applyFill="1" applyBorder="1" applyAlignment="1" applyProtection="1">
      <alignment horizontal="left" vertical="center" wrapText="1"/>
    </xf>
    <xf numFmtId="0" fontId="65" fillId="0" borderId="24" xfId="0" applyFont="1" applyBorder="1" applyAlignment="1" applyProtection="1">
      <alignment horizontal="left" vertical="center" wrapText="1"/>
    </xf>
    <xf numFmtId="0" fontId="65" fillId="0" borderId="81" xfId="0" applyFont="1" applyBorder="1" applyAlignment="1" applyProtection="1">
      <alignment horizontal="left" vertical="center" wrapText="1"/>
    </xf>
    <xf numFmtId="0" fontId="65" fillId="0" borderId="25" xfId="0" applyFont="1" applyBorder="1" applyAlignment="1" applyProtection="1">
      <alignment horizontal="left" vertical="center" wrapText="1"/>
    </xf>
    <xf numFmtId="0" fontId="65" fillId="0" borderId="57" xfId="0" applyFont="1" applyBorder="1" applyAlignment="1" applyProtection="1">
      <alignment horizontal="left" vertical="center" wrapText="1"/>
    </xf>
    <xf numFmtId="0" fontId="65" fillId="0" borderId="55" xfId="0" applyFont="1" applyBorder="1" applyAlignment="1" applyProtection="1">
      <alignment horizontal="left" vertical="center" wrapText="1"/>
    </xf>
    <xf numFmtId="0" fontId="65" fillId="0" borderId="60" xfId="0" applyFont="1" applyBorder="1" applyAlignment="1" applyProtection="1">
      <alignment horizontal="left" vertical="center" wrapText="1"/>
    </xf>
    <xf numFmtId="0" fontId="65" fillId="0" borderId="62" xfId="0" applyFont="1" applyBorder="1" applyAlignment="1" applyProtection="1">
      <alignment horizontal="left" vertical="center" wrapText="1"/>
    </xf>
    <xf numFmtId="0" fontId="65" fillId="0" borderId="63" xfId="0" applyFont="1" applyBorder="1" applyAlignment="1" applyProtection="1">
      <alignment horizontal="left" vertical="center" wrapText="1"/>
    </xf>
    <xf numFmtId="0" fontId="65" fillId="0" borderId="15" xfId="0" applyFont="1" applyBorder="1" applyAlignment="1" applyProtection="1">
      <alignment horizontal="left" vertical="center" wrapText="1"/>
    </xf>
    <xf numFmtId="0" fontId="65" fillId="0" borderId="19" xfId="0" applyFont="1" applyBorder="1" applyAlignment="1" applyProtection="1">
      <alignment horizontal="left" vertical="center" wrapText="1"/>
    </xf>
    <xf numFmtId="0" fontId="15" fillId="0" borderId="26" xfId="0" applyFont="1" applyFill="1" applyBorder="1" applyAlignment="1" applyProtection="1">
      <alignment horizontal="left"/>
      <protection locked="0"/>
    </xf>
    <xf numFmtId="0" fontId="59" fillId="0" borderId="15" xfId="0" applyFont="1" applyFill="1" applyBorder="1" applyAlignment="1" applyProtection="1">
      <alignment horizontal="center" vertical="center" wrapText="1"/>
      <protection locked="0"/>
    </xf>
    <xf numFmtId="0" fontId="65" fillId="0" borderId="25" xfId="0" applyFont="1" applyFill="1" applyBorder="1" applyAlignment="1" applyProtection="1">
      <alignment horizontal="left" vertical="center" wrapText="1"/>
    </xf>
    <xf numFmtId="0" fontId="65" fillId="0" borderId="57" xfId="0" applyFont="1" applyFill="1" applyBorder="1" applyAlignment="1" applyProtection="1">
      <alignment horizontal="left" vertical="center" wrapText="1"/>
    </xf>
    <xf numFmtId="0" fontId="65" fillId="0" borderId="55" xfId="0" applyFont="1" applyFill="1" applyBorder="1" applyAlignment="1" applyProtection="1">
      <alignment horizontal="left" vertical="center" wrapText="1"/>
    </xf>
    <xf numFmtId="0" fontId="65" fillId="0" borderId="60" xfId="0" applyFont="1" applyFill="1" applyBorder="1" applyAlignment="1" applyProtection="1">
      <alignment horizontal="left" vertical="center" wrapText="1"/>
    </xf>
    <xf numFmtId="0" fontId="52" fillId="0" borderId="25" xfId="0" applyFont="1" applyFill="1" applyBorder="1" applyAlignment="1" applyProtection="1">
      <alignment horizontal="left" vertical="center" wrapText="1"/>
    </xf>
    <xf numFmtId="0" fontId="65" fillId="0" borderId="86" xfId="0" applyFont="1" applyFill="1" applyBorder="1" applyAlignment="1" applyProtection="1">
      <alignment horizontal="left" vertical="center" wrapText="1"/>
    </xf>
    <xf numFmtId="0" fontId="65" fillId="0" borderId="76" xfId="0" applyFont="1" applyFill="1" applyBorder="1" applyAlignment="1" applyProtection="1">
      <alignment horizontal="left" vertical="center" wrapText="1"/>
    </xf>
    <xf numFmtId="0" fontId="65" fillId="0" borderId="77" xfId="0" applyFont="1" applyFill="1" applyBorder="1" applyAlignment="1" applyProtection="1">
      <alignment horizontal="left" vertical="center" wrapText="1"/>
    </xf>
    <xf numFmtId="0" fontId="46" fillId="0" borderId="15" xfId="0" applyFont="1" applyFill="1" applyBorder="1" applyAlignment="1" applyProtection="1">
      <alignment horizontal="left" vertical="center" wrapText="1"/>
      <protection locked="0"/>
    </xf>
    <xf numFmtId="0" fontId="46" fillId="0" borderId="15" xfId="0" applyFont="1" applyFill="1" applyBorder="1" applyAlignment="1" applyProtection="1">
      <alignment horizontal="left" vertical="center"/>
      <protection locked="0"/>
    </xf>
    <xf numFmtId="0" fontId="46" fillId="0" borderId="19" xfId="0" applyFont="1" applyFill="1" applyBorder="1" applyAlignment="1" applyProtection="1">
      <alignment horizontal="left" vertical="center"/>
      <protection locked="0"/>
    </xf>
    <xf numFmtId="0" fontId="50" fillId="0" borderId="68" xfId="0" applyFont="1" applyFill="1" applyBorder="1" applyAlignment="1" applyProtection="1">
      <alignment horizontal="left" vertical="center" wrapText="1"/>
      <protection locked="0"/>
    </xf>
    <xf numFmtId="0" fontId="50" fillId="0" borderId="69" xfId="0"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protection locked="0"/>
    </xf>
    <xf numFmtId="0" fontId="65" fillId="0" borderId="88" xfId="0" applyFont="1" applyFill="1" applyBorder="1" applyAlignment="1" applyProtection="1">
      <alignment horizontal="left" vertical="center" wrapText="1"/>
    </xf>
    <xf numFmtId="0" fontId="65" fillId="0" borderId="22" xfId="0" applyFont="1" applyBorder="1" applyAlignment="1" applyProtection="1">
      <alignment horizontal="left" vertical="center" wrapText="1"/>
    </xf>
    <xf numFmtId="0" fontId="65" fillId="0" borderId="79" xfId="0" applyFont="1" applyBorder="1" applyAlignment="1" applyProtection="1">
      <alignment horizontal="left" vertical="center" wrapText="1"/>
    </xf>
    <xf numFmtId="0" fontId="65" fillId="0" borderId="83" xfId="0" applyFont="1" applyFill="1" applyBorder="1" applyAlignment="1" applyProtection="1">
      <alignment horizontal="left" vertical="center" wrapText="1"/>
    </xf>
    <xf numFmtId="0" fontId="65" fillId="0" borderId="71" xfId="0" applyFont="1" applyBorder="1" applyAlignment="1" applyProtection="1">
      <alignment horizontal="left" vertical="center" wrapText="1"/>
    </xf>
    <xf numFmtId="0" fontId="65" fillId="0" borderId="84" xfId="0" applyFont="1" applyFill="1" applyBorder="1" applyAlignment="1" applyProtection="1">
      <alignment horizontal="left" vertical="center" wrapText="1"/>
    </xf>
    <xf numFmtId="0" fontId="65" fillId="0" borderId="73" xfId="0" applyFont="1" applyBorder="1" applyAlignment="1" applyProtection="1">
      <alignment horizontal="left" vertical="center" wrapText="1"/>
    </xf>
    <xf numFmtId="0" fontId="65" fillId="0" borderId="85" xfId="0" applyFont="1" applyFill="1" applyBorder="1" applyAlignment="1" applyProtection="1">
      <alignment horizontal="left" vertical="center" wrapText="1"/>
    </xf>
    <xf numFmtId="0" fontId="65" fillId="0" borderId="75" xfId="0" applyFont="1" applyBorder="1" applyAlignment="1" applyProtection="1">
      <alignment horizontal="left" vertical="center" wrapText="1"/>
    </xf>
    <xf numFmtId="0" fontId="65" fillId="0" borderId="44" xfId="0" applyFont="1" applyFill="1" applyBorder="1" applyAlignment="1" applyProtection="1">
      <alignment horizontal="center" vertical="center" wrapText="1"/>
    </xf>
    <xf numFmtId="0" fontId="65" fillId="0" borderId="11" xfId="0" applyFont="1" applyFill="1" applyBorder="1" applyAlignment="1" applyProtection="1">
      <alignment horizontal="center" vertical="center" wrapText="1"/>
    </xf>
    <xf numFmtId="0" fontId="65" fillId="0" borderId="46" xfId="0" applyFont="1" applyFill="1" applyBorder="1" applyAlignment="1" applyProtection="1">
      <alignment horizontal="center" vertical="center" wrapText="1"/>
    </xf>
    <xf numFmtId="0" fontId="65" fillId="0" borderId="18" xfId="0" applyFont="1" applyFill="1" applyBorder="1" applyAlignment="1" applyProtection="1">
      <alignment horizontal="center" vertical="center" wrapText="1"/>
    </xf>
    <xf numFmtId="0" fontId="13" fillId="0" borderId="0" xfId="0" applyFont="1" applyBorder="1" applyAlignment="1" applyProtection="1">
      <alignment vertical="top" wrapText="1"/>
      <protection locked="0"/>
    </xf>
    <xf numFmtId="0" fontId="13" fillId="0" borderId="0" xfId="0" applyFont="1" applyBorder="1" applyAlignment="1" applyProtection="1">
      <alignment horizontal="left" vertical="top" wrapText="1"/>
      <protection locked="0"/>
    </xf>
    <xf numFmtId="0" fontId="136" fillId="0" borderId="7" xfId="0" applyFont="1" applyBorder="1" applyAlignment="1" applyProtection="1">
      <alignment wrapText="1"/>
      <protection locked="0"/>
    </xf>
    <xf numFmtId="0" fontId="34" fillId="0" borderId="8" xfId="0" applyFont="1" applyBorder="1" applyAlignment="1" applyProtection="1">
      <alignment vertical="top" wrapText="1"/>
      <protection locked="0"/>
    </xf>
    <xf numFmtId="0" fontId="80" fillId="0" borderId="0" xfId="0" applyFont="1" applyFill="1" applyAlignment="1">
      <alignment wrapText="1"/>
    </xf>
    <xf numFmtId="0" fontId="42" fillId="0" borderId="0" xfId="0" applyFont="1" applyFill="1" applyAlignment="1">
      <alignment wrapText="1"/>
    </xf>
    <xf numFmtId="0" fontId="44" fillId="0" borderId="0" xfId="0" applyFont="1" applyFill="1" applyAlignment="1">
      <alignment wrapText="1"/>
    </xf>
    <xf numFmtId="0" fontId="0" fillId="0" borderId="0" xfId="0" applyFill="1" applyAlignment="1">
      <alignment wrapText="1"/>
    </xf>
    <xf numFmtId="0" fontId="0" fillId="0" borderId="0" xfId="0" applyFill="1" applyBorder="1" applyAlignment="1">
      <alignment wrapText="1"/>
    </xf>
    <xf numFmtId="0" fontId="0" fillId="0" borderId="0" xfId="0" applyFont="1" applyBorder="1" applyAlignment="1">
      <alignment wrapText="1"/>
    </xf>
    <xf numFmtId="0" fontId="0" fillId="0" borderId="0" xfId="0" applyBorder="1" applyAlignment="1">
      <alignment wrapText="1"/>
    </xf>
    <xf numFmtId="0" fontId="0" fillId="0" borderId="0" xfId="0" applyFont="1" applyFill="1" applyBorder="1" applyAlignment="1">
      <alignment wrapText="1"/>
    </xf>
    <xf numFmtId="0" fontId="0" fillId="0" borderId="105" xfId="0" applyFont="1" applyBorder="1" applyAlignment="1">
      <alignment wrapText="1"/>
    </xf>
    <xf numFmtId="0" fontId="44" fillId="0" borderId="0" xfId="0" applyFont="1" applyFill="1" applyBorder="1" applyAlignment="1">
      <alignment horizontal="left" vertical="top" wrapText="1"/>
    </xf>
    <xf numFmtId="0" fontId="11" fillId="9" borderId="0" xfId="0" applyFont="1" applyFill="1" applyAlignment="1">
      <alignment horizontal="center"/>
    </xf>
    <xf numFmtId="0" fontId="11" fillId="8" borderId="0" xfId="0" applyFont="1" applyFill="1" applyAlignment="1">
      <alignment horizontal="center"/>
    </xf>
    <xf numFmtId="0" fontId="13" fillId="8" borderId="0" xfId="0" applyFont="1" applyFill="1" applyAlignment="1">
      <alignment horizontal="center" wrapText="1"/>
    </xf>
    <xf numFmtId="0" fontId="13" fillId="8" borderId="0" xfId="0" applyFont="1" applyFill="1" applyAlignment="1">
      <alignment horizontal="center" vertical="top" wrapText="1"/>
    </xf>
    <xf numFmtId="0" fontId="95" fillId="5" borderId="28" xfId="0" applyFont="1" applyFill="1" applyBorder="1" applyAlignment="1">
      <alignment horizontal="left" vertical="center" textRotation="90"/>
    </xf>
    <xf numFmtId="0" fontId="95" fillId="5" borderId="28" xfId="0" applyFont="1" applyFill="1" applyBorder="1" applyAlignment="1">
      <alignment horizontal="center" vertical="center" textRotation="90"/>
    </xf>
    <xf numFmtId="0" fontId="11" fillId="0" borderId="108" xfId="0" applyFont="1" applyFill="1" applyBorder="1"/>
    <xf numFmtId="0" fontId="13" fillId="0" borderId="108" xfId="0" applyFont="1" applyFill="1" applyBorder="1" applyAlignment="1">
      <alignment wrapText="1"/>
    </xf>
    <xf numFmtId="0" fontId="13" fillId="0" borderId="108" xfId="0" applyFont="1" applyFill="1" applyBorder="1" applyAlignment="1">
      <alignment horizontal="center" vertical="center" wrapText="1"/>
    </xf>
    <xf numFmtId="0" fontId="13" fillId="0" borderId="108" xfId="0" applyFont="1" applyFill="1" applyBorder="1" applyAlignment="1">
      <alignment horizontal="center" wrapText="1"/>
    </xf>
    <xf numFmtId="0" fontId="11" fillId="0" borderId="109" xfId="0" applyFont="1" applyFill="1" applyBorder="1"/>
    <xf numFmtId="0" fontId="13" fillId="0" borderId="109" xfId="0" applyFont="1" applyFill="1" applyBorder="1" applyAlignment="1">
      <alignment vertical="top" wrapText="1"/>
    </xf>
    <xf numFmtId="0" fontId="13" fillId="0" borderId="109" xfId="0" applyFont="1" applyFill="1" applyBorder="1" applyAlignment="1">
      <alignment horizontal="center" vertical="center" wrapText="1"/>
    </xf>
    <xf numFmtId="0" fontId="13" fillId="0" borderId="109" xfId="0" applyFont="1" applyFill="1" applyBorder="1" applyAlignment="1">
      <alignment horizontal="center" vertical="top" wrapText="1"/>
    </xf>
    <xf numFmtId="0" fontId="13" fillId="0" borderId="109" xfId="0" applyFont="1" applyFill="1" applyBorder="1" applyAlignment="1">
      <alignment wrapText="1"/>
    </xf>
    <xf numFmtId="0" fontId="11" fillId="0" borderId="109" xfId="0" applyFont="1" applyFill="1" applyBorder="1" applyAlignment="1">
      <alignment horizontal="center"/>
    </xf>
    <xf numFmtId="0" fontId="11" fillId="0" borderId="109" xfId="0" applyFont="1" applyBorder="1"/>
    <xf numFmtId="0" fontId="11" fillId="0" borderId="110" xfId="0" applyFont="1" applyFill="1" applyBorder="1"/>
    <xf numFmtId="0" fontId="11" fillId="0" borderId="110" xfId="0" applyFont="1" applyBorder="1"/>
    <xf numFmtId="0" fontId="13" fillId="0" borderId="110" xfId="0" applyFont="1" applyFill="1" applyBorder="1" applyAlignment="1">
      <alignment horizontal="center" vertical="center" wrapText="1"/>
    </xf>
    <xf numFmtId="0" fontId="13" fillId="0" borderId="110" xfId="0" applyFont="1" applyFill="1" applyBorder="1" applyAlignment="1">
      <alignment wrapText="1"/>
    </xf>
    <xf numFmtId="0" fontId="14" fillId="6" borderId="0" xfId="0" applyFont="1" applyFill="1" applyBorder="1" applyAlignment="1" applyProtection="1">
      <alignment horizontal="left" vertical="center"/>
    </xf>
    <xf numFmtId="0" fontId="14"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49" fontId="130" fillId="0" borderId="0" xfId="0" applyNumberFormat="1" applyFont="1" applyAlignment="1">
      <alignment horizontal="center" vertical="center"/>
    </xf>
    <xf numFmtId="0" fontId="79" fillId="0" borderId="0" xfId="0" applyFont="1" applyFill="1" applyBorder="1" applyAlignment="1" applyProtection="1">
      <alignment horizontal="center" vertical="center" wrapText="1"/>
    </xf>
    <xf numFmtId="0" fontId="50" fillId="16" borderId="111" xfId="0" applyFont="1" applyFill="1" applyBorder="1" applyAlignment="1" applyProtection="1">
      <alignment horizontal="left" vertical="center"/>
    </xf>
    <xf numFmtId="0" fontId="67" fillId="4" borderId="17" xfId="0" applyFont="1" applyFill="1" applyBorder="1" applyAlignment="1">
      <alignment horizontal="left" vertical="top" wrapText="1"/>
    </xf>
    <xf numFmtId="0" fontId="67" fillId="4" borderId="17" xfId="0" applyFont="1" applyFill="1" applyBorder="1" applyAlignment="1">
      <alignment vertical="top" wrapText="1"/>
    </xf>
    <xf numFmtId="0" fontId="67" fillId="4" borderId="17" xfId="2" applyFont="1" applyFill="1" applyBorder="1" applyAlignment="1">
      <alignment vertical="top" wrapText="1"/>
    </xf>
    <xf numFmtId="0" fontId="67" fillId="4" borderId="17" xfId="0" applyFont="1" applyFill="1" applyBorder="1" applyAlignment="1">
      <alignment wrapText="1"/>
    </xf>
    <xf numFmtId="164" fontId="109" fillId="26" borderId="0" xfId="0" applyNumberFormat="1" applyFont="1" applyFill="1" applyBorder="1" applyAlignment="1" applyProtection="1">
      <alignment horizontal="center"/>
    </xf>
    <xf numFmtId="0" fontId="144" fillId="0" borderId="0" xfId="0" applyFont="1" applyFill="1" applyAlignment="1" applyProtection="1">
      <alignment vertical="top" wrapText="1"/>
    </xf>
    <xf numFmtId="0" fontId="145" fillId="0" borderId="17" xfId="0" applyFont="1" applyFill="1" applyBorder="1" applyAlignment="1" applyProtection="1">
      <alignment horizontal="center" vertical="center"/>
      <protection locked="0"/>
    </xf>
    <xf numFmtId="0" fontId="38" fillId="25" borderId="40" xfId="0" applyFont="1" applyFill="1" applyBorder="1" applyAlignment="1" applyProtection="1">
      <alignment horizontal="center" vertical="center"/>
      <protection locked="0"/>
    </xf>
    <xf numFmtId="0" fontId="6" fillId="0" borderId="4" xfId="0" applyFont="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40" fillId="0" borderId="4" xfId="0" applyFont="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0" borderId="7" xfId="0" applyFont="1" applyFill="1" applyBorder="1" applyAlignment="1" applyProtection="1">
      <alignment horizontal="center"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52" fillId="0" borderId="4" xfId="0" applyFont="1" applyBorder="1" applyAlignment="1" applyProtection="1">
      <alignment horizontal="center" vertical="center" wrapText="1"/>
    </xf>
    <xf numFmtId="0" fontId="65" fillId="0" borderId="112" xfId="0" applyFont="1" applyFill="1" applyBorder="1" applyAlignment="1" applyProtection="1">
      <alignment horizontal="left" vertical="center" wrapText="1"/>
      <protection locked="0"/>
    </xf>
    <xf numFmtId="0" fontId="65" fillId="0" borderId="113" xfId="0" applyFont="1" applyBorder="1" applyAlignment="1" applyProtection="1">
      <alignment horizontal="left" vertical="center" wrapText="1"/>
      <protection locked="0"/>
    </xf>
    <xf numFmtId="0" fontId="65" fillId="0" borderId="114" xfId="0" applyFont="1" applyBorder="1" applyAlignment="1" applyProtection="1">
      <alignment horizontal="left" vertical="center" wrapText="1"/>
      <protection locked="0"/>
    </xf>
    <xf numFmtId="0" fontId="65" fillId="0" borderId="113" xfId="0" applyFont="1" applyBorder="1" applyAlignment="1" applyProtection="1">
      <alignment horizontal="left" vertical="center" wrapText="1"/>
    </xf>
    <xf numFmtId="0" fontId="65" fillId="0" borderId="114" xfId="0" applyFont="1" applyBorder="1" applyAlignment="1" applyProtection="1">
      <alignment horizontal="left" vertical="center" wrapText="1"/>
    </xf>
    <xf numFmtId="0" fontId="52" fillId="0" borderId="45" xfId="0" applyFont="1" applyBorder="1" applyAlignment="1" applyProtection="1">
      <alignment horizontal="center" vertical="center" wrapText="1"/>
    </xf>
    <xf numFmtId="0" fontId="59" fillId="0" borderId="4" xfId="0" applyFont="1" applyBorder="1" applyAlignment="1" applyProtection="1">
      <alignment horizontal="center" vertical="center" wrapText="1"/>
    </xf>
    <xf numFmtId="0" fontId="59" fillId="0" borderId="14" xfId="0" applyFont="1" applyFill="1" applyBorder="1" applyAlignment="1" applyProtection="1">
      <alignment horizontal="center" vertical="center" wrapText="1"/>
    </xf>
    <xf numFmtId="0" fontId="65" fillId="0" borderId="92" xfId="0" applyFont="1" applyFill="1" applyBorder="1" applyAlignment="1" applyProtection="1">
      <alignment horizontal="left" vertical="center" wrapText="1"/>
      <protection locked="0"/>
    </xf>
    <xf numFmtId="0" fontId="65" fillId="0" borderId="115" xfId="0" applyFont="1" applyFill="1" applyBorder="1" applyAlignment="1" applyProtection="1">
      <alignment horizontal="left" vertical="center" wrapText="1"/>
      <protection locked="0"/>
    </xf>
    <xf numFmtId="0" fontId="146" fillId="0" borderId="0" xfId="0" applyFont="1" applyAlignment="1">
      <alignment vertical="top" wrapText="1"/>
    </xf>
    <xf numFmtId="0" fontId="146" fillId="0" borderId="0" xfId="0" applyFont="1" applyAlignment="1">
      <alignment wrapText="1"/>
    </xf>
    <xf numFmtId="0" fontId="147" fillId="0" borderId="0" xfId="0" applyFont="1"/>
    <xf numFmtId="0" fontId="11" fillId="0" borderId="0" xfId="0" applyFont="1" applyBorder="1" applyAlignment="1">
      <alignment horizontal="center"/>
    </xf>
    <xf numFmtId="0" fontId="11" fillId="0" borderId="34" xfId="0" applyFont="1" applyBorder="1" applyAlignment="1">
      <alignment horizontal="center"/>
    </xf>
    <xf numFmtId="49" fontId="148" fillId="0" borderId="0" xfId="0" applyNumberFormat="1" applyFont="1" applyFill="1" applyBorder="1" applyAlignment="1" applyProtection="1"/>
    <xf numFmtId="0" fontId="59" fillId="0" borderId="1" xfId="0" applyFont="1" applyBorder="1" applyAlignment="1" applyProtection="1">
      <alignment horizontal="center" vertical="center" wrapText="1"/>
    </xf>
    <xf numFmtId="0" fontId="65" fillId="0" borderId="76" xfId="0" applyFont="1" applyBorder="1" applyAlignment="1" applyProtection="1">
      <alignment horizontal="left" vertical="center" wrapText="1"/>
      <protection locked="0"/>
    </xf>
    <xf numFmtId="0" fontId="65" fillId="0" borderId="77" xfId="0" applyFont="1" applyBorder="1" applyAlignment="1" applyProtection="1">
      <alignment horizontal="left" vertical="center" wrapText="1"/>
      <protection locked="0"/>
    </xf>
    <xf numFmtId="0" fontId="65" fillId="0" borderId="76" xfId="0" applyFont="1" applyBorder="1" applyAlignment="1" applyProtection="1">
      <alignment horizontal="left" vertical="center" wrapText="1"/>
    </xf>
    <xf numFmtId="0" fontId="65" fillId="0" borderId="77" xfId="0" applyFont="1" applyBorder="1" applyAlignment="1" applyProtection="1">
      <alignment horizontal="left" vertical="center" wrapText="1"/>
    </xf>
    <xf numFmtId="0" fontId="59" fillId="0" borderId="48" xfId="0" applyFont="1" applyBorder="1" applyAlignment="1" applyProtection="1">
      <alignment horizontal="center" vertical="center" wrapText="1"/>
    </xf>
    <xf numFmtId="0" fontId="59" fillId="0" borderId="10" xfId="0" applyFont="1" applyFill="1" applyBorder="1" applyAlignment="1" applyProtection="1">
      <alignment vertical="center" wrapText="1"/>
    </xf>
    <xf numFmtId="0" fontId="65" fillId="0" borderId="22" xfId="0" applyFont="1" applyBorder="1" applyAlignment="1" applyProtection="1">
      <alignment horizontal="left" vertical="center" wrapText="1"/>
      <protection locked="0"/>
    </xf>
    <xf numFmtId="0" fontId="65" fillId="0" borderId="79" xfId="0" applyFont="1" applyBorder="1" applyAlignment="1" applyProtection="1">
      <alignment horizontal="left" vertical="center" wrapText="1"/>
      <protection locked="0"/>
    </xf>
    <xf numFmtId="0" fontId="52" fillId="0" borderId="48" xfId="0" applyFont="1" applyBorder="1" applyAlignment="1" applyProtection="1">
      <alignment horizontal="center" vertical="center" wrapText="1"/>
    </xf>
    <xf numFmtId="0" fontId="40" fillId="0" borderId="4" xfId="0" applyFont="1" applyBorder="1" applyAlignment="1" applyProtection="1">
      <alignment vertical="center" wrapText="1"/>
    </xf>
    <xf numFmtId="0" fontId="59" fillId="0" borderId="5" xfId="0" applyFont="1" applyBorder="1" applyAlignment="1" applyProtection="1">
      <alignment vertical="center" wrapText="1"/>
    </xf>
    <xf numFmtId="0" fontId="52" fillId="0" borderId="14" xfId="0" applyFont="1" applyBorder="1" applyAlignment="1" applyProtection="1">
      <alignment horizontal="center" vertical="center" wrapText="1"/>
    </xf>
    <xf numFmtId="0" fontId="65" fillId="0" borderId="92" xfId="0" applyFont="1" applyBorder="1" applyAlignment="1" applyProtection="1">
      <alignment horizontal="left" vertical="center" wrapText="1"/>
      <protection locked="0"/>
    </xf>
    <xf numFmtId="0" fontId="65" fillId="0" borderId="115" xfId="0" applyFont="1" applyBorder="1" applyAlignment="1" applyProtection="1">
      <alignment horizontal="left" vertical="center" wrapText="1"/>
      <protection locked="0"/>
    </xf>
    <xf numFmtId="0" fontId="65" fillId="0" borderId="92" xfId="0" applyFont="1" applyBorder="1" applyAlignment="1" applyProtection="1">
      <alignment horizontal="left" vertical="center" wrapText="1"/>
    </xf>
    <xf numFmtId="0" fontId="65" fillId="0" borderId="115" xfId="0" applyFont="1" applyBorder="1" applyAlignment="1" applyProtection="1">
      <alignment horizontal="left" vertical="center" wrapText="1"/>
    </xf>
    <xf numFmtId="0" fontId="59" fillId="0" borderId="5" xfId="0" applyFont="1" applyFill="1" applyBorder="1" applyAlignment="1" applyProtection="1">
      <alignment vertical="center" wrapText="1"/>
    </xf>
    <xf numFmtId="0" fontId="59" fillId="0" borderId="14" xfId="0" applyFont="1" applyBorder="1" applyAlignment="1" applyProtection="1">
      <alignment horizontal="center" vertical="center" wrapText="1"/>
    </xf>
    <xf numFmtId="0" fontId="38" fillId="2" borderId="17" xfId="0" applyFont="1" applyFill="1" applyBorder="1" applyAlignment="1">
      <alignment vertical="top" wrapText="1"/>
    </xf>
    <xf numFmtId="0" fontId="38" fillId="2" borderId="17" xfId="0" applyFont="1" applyFill="1" applyBorder="1" applyAlignment="1">
      <alignment horizontal="left" vertical="top" wrapText="1"/>
    </xf>
    <xf numFmtId="1" fontId="12" fillId="0" borderId="0" xfId="0" applyNumberFormat="1" applyFont="1" applyAlignment="1">
      <alignment horizontal="center"/>
    </xf>
    <xf numFmtId="0" fontId="67" fillId="16" borderId="8" xfId="0" applyFont="1" applyFill="1" applyBorder="1" applyAlignment="1">
      <alignment vertical="top" wrapText="1"/>
    </xf>
    <xf numFmtId="0" fontId="149" fillId="29" borderId="0" xfId="0" applyFont="1" applyFill="1" applyAlignment="1">
      <alignment horizontal="center" vertical="center"/>
    </xf>
    <xf numFmtId="0" fontId="150" fillId="0" borderId="17" xfId="0" applyFont="1" applyBorder="1" applyAlignment="1">
      <alignment horizontal="left" vertical="center" wrapText="1"/>
    </xf>
    <xf numFmtId="0" fontId="44" fillId="0" borderId="17" xfId="0" applyFont="1" applyBorder="1" applyAlignment="1" applyProtection="1">
      <alignment horizontal="left" vertical="center" wrapText="1"/>
      <protection locked="0"/>
    </xf>
    <xf numFmtId="0" fontId="56" fillId="0" borderId="17" xfId="3" applyFill="1" applyBorder="1" applyAlignment="1">
      <alignment wrapText="1"/>
    </xf>
    <xf numFmtId="0" fontId="44" fillId="0" borderId="17" xfId="4" applyFont="1" applyBorder="1" applyAlignment="1" applyProtection="1">
      <alignment horizontal="left" vertical="center" wrapText="1"/>
      <protection locked="0"/>
    </xf>
    <xf numFmtId="165" fontId="44" fillId="0" borderId="17" xfId="0" applyNumberFormat="1" applyFont="1" applyBorder="1" applyAlignment="1">
      <alignment wrapText="1"/>
    </xf>
    <xf numFmtId="0" fontId="56" fillId="0" borderId="17" xfId="3" applyBorder="1" applyAlignment="1">
      <alignment horizontal="left" vertical="center" wrapText="1"/>
    </xf>
    <xf numFmtId="0" fontId="56" fillId="0" borderId="17" xfId="3" applyBorder="1" applyAlignment="1" applyProtection="1">
      <alignment horizontal="left" vertical="center" wrapText="1"/>
      <protection locked="0"/>
    </xf>
    <xf numFmtId="0" fontId="151" fillId="0" borderId="0" xfId="0" applyFont="1" applyAlignment="1">
      <alignment wrapText="1"/>
    </xf>
    <xf numFmtId="0" fontId="44" fillId="0" borderId="17" xfId="0" applyFont="1" applyBorder="1" applyAlignment="1" applyProtection="1">
      <alignment horizontal="left" vertical="center"/>
      <protection locked="0"/>
    </xf>
    <xf numFmtId="0" fontId="0" fillId="0" borderId="0" xfId="0" applyAlignment="1">
      <alignment vertical="center" wrapText="1"/>
    </xf>
    <xf numFmtId="0" fontId="44" fillId="30" borderId="0" xfId="5" applyFont="1" applyFill="1" applyAlignment="1">
      <alignment horizontal="left" vertical="top" wrapText="1"/>
    </xf>
    <xf numFmtId="0" fontId="44" fillId="31" borderId="0" xfId="5" applyFont="1" applyFill="1" applyAlignment="1">
      <alignment horizontal="left" vertical="top" wrapText="1"/>
    </xf>
    <xf numFmtId="0" fontId="1" fillId="30" borderId="0" xfId="5" applyFill="1" applyAlignment="1">
      <alignment horizontal="left" vertical="top" wrapText="1"/>
    </xf>
    <xf numFmtId="0" fontId="0" fillId="0" borderId="0" xfId="0" applyAlignment="1">
      <alignment horizontal="left" vertical="top"/>
    </xf>
    <xf numFmtId="0" fontId="44" fillId="32" borderId="0" xfId="5" applyFont="1" applyFill="1" applyAlignment="1">
      <alignment horizontal="left" vertical="top" wrapText="1"/>
    </xf>
    <xf numFmtId="0" fontId="44" fillId="33" borderId="0" xfId="5" applyFont="1" applyFill="1" applyAlignment="1">
      <alignment horizontal="left" vertical="top" wrapText="1"/>
    </xf>
    <xf numFmtId="0" fontId="1" fillId="32" borderId="0" xfId="5" applyFill="1" applyAlignment="1">
      <alignment horizontal="left" vertical="top" wrapText="1"/>
    </xf>
    <xf numFmtId="0" fontId="1" fillId="31" borderId="0" xfId="5" applyFill="1" applyAlignment="1">
      <alignment horizontal="left" vertical="top" wrapText="1"/>
    </xf>
    <xf numFmtId="0" fontId="1" fillId="33" borderId="0" xfId="5" applyFill="1" applyAlignment="1">
      <alignment horizontal="left" vertical="top" wrapText="1"/>
    </xf>
    <xf numFmtId="0" fontId="44" fillId="34" borderId="0" xfId="5" applyFont="1" applyFill="1" applyAlignment="1">
      <alignment horizontal="left" vertical="top" wrapText="1"/>
    </xf>
    <xf numFmtId="0" fontId="1" fillId="34" borderId="0" xfId="5" applyFill="1" applyAlignment="1">
      <alignment horizontal="left" vertical="top" wrapText="1"/>
    </xf>
    <xf numFmtId="0" fontId="35" fillId="2" borderId="2" xfId="0" applyFont="1" applyFill="1" applyBorder="1" applyAlignment="1" applyProtection="1">
      <alignment horizontal="left" vertical="center" wrapText="1"/>
      <protection locked="0"/>
    </xf>
    <xf numFmtId="9" fontId="53" fillId="16" borderId="1" xfId="0" applyNumberFormat="1" applyFont="1" applyFill="1" applyBorder="1" applyAlignment="1">
      <alignment horizontal="center" vertical="center"/>
    </xf>
    <xf numFmtId="9" fontId="53" fillId="16" borderId="4" xfId="0" applyNumberFormat="1" applyFont="1" applyFill="1" applyBorder="1" applyAlignment="1">
      <alignment horizontal="center" vertical="center"/>
    </xf>
    <xf numFmtId="9" fontId="53" fillId="16" borderId="14" xfId="0" applyNumberFormat="1" applyFont="1" applyFill="1" applyBorder="1" applyAlignment="1">
      <alignment horizontal="center" vertical="center"/>
    </xf>
    <xf numFmtId="9" fontId="53" fillId="16" borderId="18" xfId="0" applyNumberFormat="1" applyFont="1" applyFill="1" applyBorder="1" applyAlignment="1">
      <alignment horizontal="center" vertical="center"/>
    </xf>
    <xf numFmtId="1" fontId="53" fillId="16" borderId="98" xfId="0" applyNumberFormat="1" applyFont="1" applyFill="1" applyBorder="1" applyAlignment="1">
      <alignment horizontal="center" vertical="center"/>
    </xf>
    <xf numFmtId="9" fontId="53" fillId="16" borderId="15" xfId="0" applyNumberFormat="1" applyFont="1" applyFill="1" applyBorder="1" applyAlignment="1">
      <alignment horizontal="center" vertical="center"/>
    </xf>
    <xf numFmtId="0" fontId="53" fillId="16" borderId="116" xfId="0" applyNumberFormat="1" applyFont="1" applyFill="1" applyBorder="1" applyAlignment="1">
      <alignment horizontal="center" vertical="center"/>
    </xf>
    <xf numFmtId="1" fontId="53" fillId="16" borderId="116" xfId="0" applyNumberFormat="1" applyFont="1" applyFill="1" applyBorder="1" applyAlignment="1">
      <alignment horizontal="center" vertical="center"/>
    </xf>
    <xf numFmtId="1" fontId="53" fillId="16" borderId="0" xfId="0" applyNumberFormat="1" applyFont="1" applyFill="1" applyBorder="1" applyAlignment="1">
      <alignment horizontal="center" vertical="center"/>
    </xf>
    <xf numFmtId="0" fontId="53" fillId="2" borderId="7" xfId="0" applyFont="1" applyFill="1" applyBorder="1" applyAlignment="1">
      <alignment vertical="center"/>
    </xf>
    <xf numFmtId="0" fontId="53" fillId="2" borderId="8" xfId="0" applyFont="1" applyFill="1" applyBorder="1" applyAlignment="1">
      <alignment vertical="center"/>
    </xf>
    <xf numFmtId="0" fontId="53" fillId="2" borderId="9" xfId="0" applyFont="1" applyFill="1" applyBorder="1" applyAlignment="1">
      <alignment vertical="center"/>
    </xf>
    <xf numFmtId="0" fontId="13" fillId="26" borderId="8" xfId="0" applyFont="1" applyFill="1" applyBorder="1" applyAlignment="1" applyProtection="1">
      <alignment horizontal="left" vertical="center" wrapText="1"/>
      <protection locked="0"/>
    </xf>
    <xf numFmtId="0" fontId="13" fillId="26" borderId="107" xfId="0" applyFont="1" applyFill="1" applyBorder="1" applyAlignment="1" applyProtection="1">
      <alignment horizontal="left" vertical="center" wrapText="1"/>
      <protection locked="0"/>
    </xf>
    <xf numFmtId="0" fontId="123" fillId="26" borderId="8" xfId="0" applyFont="1" applyFill="1" applyBorder="1" applyAlignment="1" applyProtection="1">
      <alignment horizontal="left" vertical="center" wrapText="1"/>
      <protection locked="0"/>
    </xf>
    <xf numFmtId="0" fontId="13" fillId="2" borderId="8"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49" fontId="50" fillId="0" borderId="0" xfId="0" applyNumberFormat="1" applyFont="1" applyBorder="1" applyAlignment="1" applyProtection="1">
      <alignment horizontal="center" wrapText="1"/>
    </xf>
    <xf numFmtId="0" fontId="67" fillId="0" borderId="17" xfId="0" applyFont="1" applyFill="1" applyBorder="1" applyAlignment="1">
      <alignment vertical="top" wrapText="1"/>
    </xf>
    <xf numFmtId="0" fontId="22" fillId="0" borderId="0" xfId="0" applyFont="1" applyFill="1" applyBorder="1" applyAlignment="1" applyProtection="1">
      <alignment horizontal="left" vertical="center" wrapText="1"/>
    </xf>
    <xf numFmtId="0" fontId="141" fillId="0" borderId="5" xfId="0" applyFont="1" applyBorder="1" applyAlignment="1" applyProtection="1">
      <alignment horizontal="left" vertical="top" wrapText="1"/>
      <protection locked="0"/>
    </xf>
    <xf numFmtId="0" fontId="40" fillId="0" borderId="4" xfId="0" applyFont="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141" fillId="0" borderId="5" xfId="0" applyFont="1" applyBorder="1" applyAlignment="1" applyProtection="1">
      <alignment horizontal="left" vertical="top"/>
      <protection locked="0"/>
    </xf>
    <xf numFmtId="0" fontId="22" fillId="0" borderId="0" xfId="0" applyFont="1" applyFill="1" applyBorder="1" applyAlignment="1" applyProtection="1">
      <alignment horizontal="left" vertical="top" wrapText="1"/>
    </xf>
    <xf numFmtId="0" fontId="141" fillId="0" borderId="5" xfId="0" applyFont="1" applyBorder="1" applyAlignment="1" applyProtection="1">
      <alignment horizontal="left" vertical="top" wrapText="1"/>
    </xf>
    <xf numFmtId="0" fontId="0" fillId="0" borderId="5" xfId="0" applyBorder="1" applyAlignment="1">
      <alignment horizontal="left" vertical="top" wrapText="1"/>
    </xf>
    <xf numFmtId="0" fontId="75" fillId="0" borderId="14" xfId="0" applyFont="1" applyFill="1" applyBorder="1" applyAlignment="1" applyProtection="1">
      <alignment horizontal="left" vertical="center" wrapText="1"/>
    </xf>
    <xf numFmtId="0" fontId="52" fillId="0" borderId="5" xfId="0" applyFont="1" applyFill="1" applyBorder="1" applyAlignment="1" applyProtection="1">
      <alignment horizontal="left" vertical="center" wrapText="1"/>
    </xf>
    <xf numFmtId="0" fontId="8" fillId="0" borderId="16" xfId="0" applyFont="1" applyFill="1" applyBorder="1" applyAlignment="1" applyProtection="1">
      <alignment horizontal="left" wrapText="1"/>
    </xf>
    <xf numFmtId="0" fontId="138" fillId="0" borderId="8" xfId="0" applyFont="1" applyBorder="1" applyAlignment="1" applyProtection="1">
      <alignment vertical="top" wrapText="1"/>
    </xf>
    <xf numFmtId="0" fontId="47" fillId="0" borderId="8" xfId="0" applyFont="1" applyBorder="1" applyAlignment="1" applyProtection="1">
      <alignment vertical="top"/>
    </xf>
    <xf numFmtId="0" fontId="47" fillId="0" borderId="5" xfId="0" applyFont="1" applyBorder="1" applyAlignment="1" applyProtection="1">
      <alignment vertical="top" wrapText="1"/>
    </xf>
    <xf numFmtId="0" fontId="21" fillId="0" borderId="14" xfId="0" applyFont="1" applyFill="1" applyBorder="1" applyAlignment="1" applyProtection="1">
      <alignment horizontal="left" vertical="center" wrapText="1"/>
    </xf>
    <xf numFmtId="0" fontId="3" fillId="0" borderId="16" xfId="0" applyFont="1" applyFill="1" applyBorder="1" applyAlignment="1" applyProtection="1">
      <alignment horizontal="left" vertical="top" wrapText="1"/>
    </xf>
    <xf numFmtId="0" fontId="77" fillId="0" borderId="16" xfId="0" applyFont="1" applyFill="1" applyBorder="1" applyAlignment="1" applyProtection="1">
      <alignment horizontal="left" vertical="top" wrapText="1"/>
    </xf>
    <xf numFmtId="0" fontId="47" fillId="0" borderId="8" xfId="0" applyFont="1" applyBorder="1" applyAlignment="1" applyProtection="1">
      <alignment vertical="top" wrapText="1"/>
    </xf>
    <xf numFmtId="0" fontId="138" fillId="0" borderId="8" xfId="0" applyFont="1" applyBorder="1" applyAlignment="1" applyProtection="1">
      <alignment vertical="top"/>
    </xf>
    <xf numFmtId="0" fontId="67" fillId="7" borderId="17" xfId="0" applyFont="1" applyFill="1" applyBorder="1" applyAlignment="1">
      <alignment horizontal="left" vertical="top" wrapText="1"/>
    </xf>
    <xf numFmtId="0" fontId="67" fillId="7" borderId="17" xfId="0" applyFont="1" applyFill="1" applyBorder="1" applyAlignment="1">
      <alignment vertical="top" wrapText="1"/>
    </xf>
    <xf numFmtId="0" fontId="67" fillId="7" borderId="17" xfId="2" applyFont="1" applyFill="1" applyBorder="1" applyAlignment="1">
      <alignment vertical="top" wrapText="1"/>
    </xf>
    <xf numFmtId="164" fontId="13" fillId="26" borderId="8" xfId="0" applyNumberFormat="1" applyFont="1" applyFill="1" applyBorder="1" applyAlignment="1" applyProtection="1">
      <alignment horizontal="left" vertical="center" wrapText="1"/>
      <protection locked="0"/>
    </xf>
    <xf numFmtId="0" fontId="54" fillId="3" borderId="0" xfId="0" applyFont="1" applyFill="1" applyAlignment="1">
      <alignment horizontal="center"/>
    </xf>
    <xf numFmtId="0" fontId="114" fillId="13" borderId="7" xfId="0" applyFont="1" applyFill="1" applyBorder="1" applyAlignment="1">
      <alignment horizontal="center" vertical="center" wrapText="1"/>
    </xf>
    <xf numFmtId="0" fontId="114" fillId="14" borderId="17" xfId="0" applyFont="1" applyFill="1" applyBorder="1" applyAlignment="1">
      <alignment horizontal="center" vertical="center" wrapText="1"/>
    </xf>
    <xf numFmtId="0" fontId="54" fillId="7" borderId="17" xfId="0" applyFont="1" applyFill="1" applyBorder="1" applyAlignment="1">
      <alignment horizontal="center" vertical="center" wrapText="1"/>
    </xf>
    <xf numFmtId="0" fontId="114" fillId="6" borderId="17" xfId="0" applyFont="1" applyFill="1" applyBorder="1" applyAlignment="1">
      <alignment horizontal="center" vertical="center" wrapText="1"/>
    </xf>
    <xf numFmtId="0" fontId="0" fillId="3" borderId="0" xfId="0" applyFill="1" applyAlignment="1">
      <alignment horizontal="left" vertical="top"/>
    </xf>
    <xf numFmtId="0" fontId="0" fillId="35" borderId="0" xfId="0" applyFill="1" applyAlignment="1">
      <alignment horizontal="left" vertical="top"/>
    </xf>
    <xf numFmtId="0" fontId="0" fillId="36" borderId="0" xfId="0" applyFill="1" applyAlignment="1">
      <alignment horizontal="left" vertical="top"/>
    </xf>
    <xf numFmtId="0" fontId="0" fillId="7" borderId="0" xfId="0" applyFill="1" applyAlignment="1">
      <alignment horizontal="left" vertical="top"/>
    </xf>
    <xf numFmtId="0" fontId="0" fillId="6" borderId="0" xfId="0" applyFill="1" applyAlignment="1">
      <alignment horizontal="left" vertical="top"/>
    </xf>
    <xf numFmtId="0" fontId="0" fillId="15" borderId="0" xfId="0" applyFill="1" applyAlignment="1">
      <alignment horizontal="left" vertical="top"/>
    </xf>
    <xf numFmtId="0" fontId="59" fillId="0" borderId="0" xfId="0" applyFont="1" applyAlignment="1" applyProtection="1">
      <alignment vertical="center" wrapText="1"/>
      <protection locked="0"/>
    </xf>
    <xf numFmtId="0" fontId="0" fillId="2" borderId="0" xfId="0" applyFill="1" applyAlignment="1">
      <alignment wrapText="1"/>
    </xf>
    <xf numFmtId="0" fontId="0" fillId="0" borderId="0" xfId="0" applyFill="1"/>
    <xf numFmtId="0" fontId="50" fillId="16" borderId="2" xfId="0" applyFont="1" applyFill="1" applyBorder="1" applyAlignment="1" applyProtection="1">
      <alignment horizontal="left"/>
    </xf>
    <xf numFmtId="0" fontId="4" fillId="16" borderId="2" xfId="0" applyFont="1" applyFill="1" applyBorder="1" applyAlignment="1" applyProtection="1">
      <alignment horizontal="left"/>
    </xf>
    <xf numFmtId="0" fontId="24" fillId="16" borderId="2" xfId="0" applyFont="1" applyFill="1" applyBorder="1" applyAlignment="1" applyProtection="1"/>
    <xf numFmtId="0" fontId="4" fillId="16" borderId="2" xfId="0" applyFont="1" applyFill="1" applyBorder="1" applyAlignment="1" applyProtection="1">
      <alignment horizontal="center"/>
    </xf>
    <xf numFmtId="0" fontId="24" fillId="16" borderId="2" xfId="0" applyFont="1" applyFill="1" applyBorder="1" applyAlignment="1" applyProtection="1">
      <alignment horizontal="left"/>
    </xf>
    <xf numFmtId="0" fontId="10" fillId="16" borderId="4" xfId="0" applyFont="1" applyFill="1" applyBorder="1" applyAlignment="1" applyProtection="1">
      <alignment wrapText="1"/>
    </xf>
    <xf numFmtId="0" fontId="50" fillId="16" borderId="0" xfId="0" applyFont="1" applyFill="1" applyBorder="1" applyAlignment="1" applyProtection="1">
      <alignment horizontal="left"/>
    </xf>
    <xf numFmtId="0" fontId="4" fillId="16" borderId="0" xfId="0" applyFont="1" applyFill="1" applyBorder="1" applyAlignment="1" applyProtection="1">
      <alignment horizontal="left"/>
    </xf>
    <xf numFmtId="0" fontId="24" fillId="16" borderId="0" xfId="0" applyFont="1" applyFill="1" applyBorder="1" applyAlignment="1" applyProtection="1"/>
    <xf numFmtId="0" fontId="4" fillId="16" borderId="0" xfId="0" applyFont="1" applyFill="1" applyBorder="1" applyAlignment="1" applyProtection="1">
      <alignment horizontal="center"/>
    </xf>
    <xf numFmtId="0" fontId="10" fillId="16" borderId="0" xfId="0" applyFont="1" applyFill="1" applyBorder="1" applyAlignment="1" applyProtection="1">
      <alignment wrapText="1"/>
    </xf>
    <xf numFmtId="0" fontId="48" fillId="16" borderId="0" xfId="0" applyFont="1" applyFill="1" applyBorder="1" applyAlignment="1" applyProtection="1">
      <alignment horizontal="center"/>
    </xf>
    <xf numFmtId="0" fontId="51" fillId="16" borderId="0" xfId="0" applyFont="1" applyFill="1" applyBorder="1" applyAlignment="1" applyProtection="1">
      <alignment horizontal="center" vertical="center"/>
    </xf>
    <xf numFmtId="0" fontId="24" fillId="16" borderId="0" xfId="0" applyFont="1" applyFill="1" applyBorder="1" applyAlignment="1" applyProtection="1">
      <alignment horizontal="left"/>
    </xf>
    <xf numFmtId="0" fontId="8" fillId="16" borderId="6" xfId="0" applyFont="1" applyFill="1" applyBorder="1" applyAlignment="1" applyProtection="1">
      <alignment horizontal="left" wrapText="1"/>
    </xf>
    <xf numFmtId="0" fontId="84" fillId="16" borderId="4" xfId="0" applyFont="1" applyFill="1" applyBorder="1" applyAlignment="1" applyProtection="1">
      <alignment vertical="top" wrapText="1"/>
    </xf>
    <xf numFmtId="0" fontId="45" fillId="16" borderId="0" xfId="0" applyFont="1" applyFill="1" applyBorder="1" applyAlignment="1" applyProtection="1">
      <alignment horizontal="left"/>
    </xf>
    <xf numFmtId="0" fontId="26" fillId="16" borderId="0" xfId="0" applyFont="1" applyFill="1" applyBorder="1" applyAlignment="1" applyProtection="1">
      <alignment horizontal="left"/>
    </xf>
    <xf numFmtId="0" fontId="27" fillId="16" borderId="0" xfId="0" applyFont="1" applyFill="1" applyBorder="1" applyAlignment="1" applyProtection="1">
      <alignment vertical="top" wrapText="1"/>
    </xf>
    <xf numFmtId="0" fontId="26" fillId="16" borderId="0" xfId="0" applyFont="1" applyFill="1" applyBorder="1" applyAlignment="1" applyProtection="1">
      <alignment horizontal="center" vertical="center"/>
    </xf>
    <xf numFmtId="0" fontId="84" fillId="16" borderId="0" xfId="0" applyFont="1" applyFill="1" applyBorder="1" applyAlignment="1" applyProtection="1">
      <alignment vertical="top" wrapText="1"/>
    </xf>
    <xf numFmtId="0" fontId="15" fillId="16" borderId="0" xfId="0" applyFont="1" applyFill="1" applyBorder="1" applyAlignment="1" applyProtection="1">
      <alignment horizontal="center" vertical="center"/>
    </xf>
    <xf numFmtId="0" fontId="13" fillId="16" borderId="0" xfId="0" applyFont="1" applyFill="1" applyBorder="1" applyAlignment="1" applyProtection="1">
      <alignment horizontal="left" vertical="top" wrapText="1"/>
    </xf>
    <xf numFmtId="0" fontId="3" fillId="16" borderId="4" xfId="0" applyFont="1" applyFill="1" applyBorder="1" applyAlignment="1" applyProtection="1">
      <alignment vertical="top" wrapText="1"/>
    </xf>
    <xf numFmtId="0" fontId="22" fillId="16" borderId="0" xfId="0" applyFont="1" applyFill="1" applyBorder="1" applyAlignment="1" applyProtection="1">
      <alignment vertical="top" wrapText="1"/>
    </xf>
    <xf numFmtId="0" fontId="15" fillId="16" borderId="0" xfId="0" applyFont="1" applyFill="1" applyBorder="1" applyAlignment="1" applyProtection="1">
      <alignment horizontal="left" vertical="center"/>
    </xf>
    <xf numFmtId="0" fontId="39" fillId="16" borderId="0" xfId="0" applyFont="1" applyFill="1" applyBorder="1" applyAlignment="1" applyProtection="1">
      <alignment horizontal="center" vertical="top" wrapText="1"/>
    </xf>
    <xf numFmtId="0" fontId="72" fillId="16" borderId="0" xfId="0" applyFont="1" applyFill="1" applyBorder="1" applyAlignment="1" applyProtection="1">
      <alignment horizontal="center" vertical="top" wrapText="1"/>
    </xf>
    <xf numFmtId="0" fontId="22" fillId="16" borderId="0" xfId="0" applyFont="1" applyFill="1" applyBorder="1" applyAlignment="1" applyProtection="1">
      <alignment vertical="center"/>
    </xf>
    <xf numFmtId="0" fontId="3" fillId="16" borderId="0" xfId="0" applyFont="1" applyFill="1" applyBorder="1" applyAlignment="1" applyProtection="1">
      <alignment horizontal="center" vertical="center" wrapText="1"/>
    </xf>
    <xf numFmtId="0" fontId="3" fillId="16" borderId="0" xfId="0" applyFont="1" applyFill="1" applyBorder="1" applyAlignment="1" applyProtection="1">
      <alignment vertical="top" wrapText="1"/>
    </xf>
    <xf numFmtId="0" fontId="22" fillId="16" borderId="0" xfId="0" applyFont="1" applyFill="1" applyBorder="1" applyAlignment="1" applyProtection="1">
      <alignment horizontal="center" vertical="center"/>
    </xf>
    <xf numFmtId="0" fontId="51" fillId="16" borderId="0" xfId="0" applyFont="1" applyFill="1" applyBorder="1" applyAlignment="1" applyProtection="1">
      <alignment horizontal="center"/>
    </xf>
    <xf numFmtId="0" fontId="4" fillId="16" borderId="0" xfId="0" applyFont="1" applyFill="1" applyBorder="1" applyAlignment="1" applyProtection="1">
      <alignment horizontal="left"/>
      <protection locked="0"/>
    </xf>
    <xf numFmtId="0" fontId="48" fillId="16" borderId="26" xfId="0" applyFont="1" applyFill="1" applyBorder="1" applyAlignment="1" applyProtection="1"/>
    <xf numFmtId="0" fontId="22" fillId="16" borderId="26" xfId="0" applyFont="1" applyFill="1" applyBorder="1" applyAlignment="1" applyProtection="1">
      <alignment wrapText="1"/>
    </xf>
    <xf numFmtId="0" fontId="71" fillId="16" borderId="4" xfId="0" applyFont="1" applyFill="1" applyBorder="1" applyAlignment="1" applyProtection="1">
      <alignment horizontal="left" vertical="center"/>
    </xf>
    <xf numFmtId="0" fontId="48" fillId="16" borderId="33" xfId="0" applyFont="1" applyFill="1" applyBorder="1" applyAlignment="1" applyProtection="1"/>
    <xf numFmtId="0" fontId="15" fillId="16" borderId="33" xfId="0" applyFont="1" applyFill="1" applyBorder="1" applyAlignment="1" applyProtection="1"/>
    <xf numFmtId="0" fontId="15" fillId="16" borderId="26" xfId="0" applyFont="1" applyFill="1" applyBorder="1" applyAlignment="1" applyProtection="1"/>
    <xf numFmtId="0" fontId="75" fillId="16" borderId="4" xfId="0" applyFont="1" applyFill="1" applyBorder="1" applyAlignment="1" applyProtection="1">
      <alignment horizontal="left" vertical="center" wrapText="1"/>
    </xf>
    <xf numFmtId="0" fontId="52" fillId="16" borderId="0" xfId="0" applyFont="1" applyFill="1" applyBorder="1" applyAlignment="1" applyProtection="1">
      <alignment horizontal="left" vertical="center" wrapText="1"/>
    </xf>
    <xf numFmtId="0" fontId="75" fillId="16" borderId="14" xfId="0" applyFont="1" applyFill="1" applyBorder="1" applyAlignment="1" applyProtection="1">
      <alignment horizontal="left" vertical="center" wrapText="1"/>
    </xf>
    <xf numFmtId="0" fontId="52" fillId="16" borderId="5" xfId="0" applyFont="1" applyFill="1" applyBorder="1" applyAlignment="1" applyProtection="1">
      <alignment horizontal="left" vertical="center" wrapText="1"/>
    </xf>
    <xf numFmtId="0" fontId="8" fillId="16" borderId="16" xfId="0" applyFont="1" applyFill="1" applyBorder="1" applyAlignment="1" applyProtection="1">
      <alignment horizontal="left" wrapText="1"/>
    </xf>
    <xf numFmtId="0" fontId="40" fillId="16" borderId="4" xfId="0" applyFont="1" applyFill="1" applyBorder="1" applyAlignment="1" applyProtection="1"/>
    <xf numFmtId="0" fontId="6" fillId="16" borderId="6" xfId="0" applyFont="1" applyFill="1" applyBorder="1" applyAlignment="1" applyProtection="1">
      <alignment horizontal="left" wrapText="1"/>
    </xf>
    <xf numFmtId="0" fontId="15" fillId="16" borderId="33" xfId="0" applyFont="1" applyFill="1" applyBorder="1" applyAlignment="1" applyProtection="1">
      <protection locked="0"/>
    </xf>
    <xf numFmtId="0" fontId="70" fillId="16" borderId="5" xfId="0" applyFont="1" applyFill="1" applyBorder="1" applyAlignment="1" applyProtection="1">
      <alignment horizontal="center" vertical="center" wrapText="1"/>
    </xf>
    <xf numFmtId="0" fontId="73" fillId="16" borderId="5" xfId="0" applyFont="1" applyFill="1" applyBorder="1" applyAlignment="1" applyProtection="1">
      <alignment horizontal="right" vertical="top" wrapText="1"/>
    </xf>
    <xf numFmtId="0" fontId="3" fillId="16" borderId="5" xfId="0" applyFont="1" applyFill="1" applyBorder="1" applyAlignment="1" applyProtection="1">
      <alignment vertical="top" wrapText="1"/>
    </xf>
    <xf numFmtId="0" fontId="3" fillId="16" borderId="5" xfId="0" applyFont="1" applyFill="1" applyBorder="1" applyAlignment="1" applyProtection="1">
      <alignment horizontal="center" vertical="center" wrapText="1"/>
    </xf>
    <xf numFmtId="0" fontId="81" fillId="16" borderId="5" xfId="0" applyFont="1" applyFill="1" applyBorder="1" applyAlignment="1" applyProtection="1">
      <alignment horizontal="center" vertical="center" wrapText="1"/>
    </xf>
    <xf numFmtId="0" fontId="153" fillId="16" borderId="76" xfId="0" applyFont="1" applyFill="1" applyBorder="1" applyAlignment="1" applyProtection="1">
      <alignment vertical="center" wrapText="1"/>
      <protection locked="0"/>
    </xf>
    <xf numFmtId="0" fontId="153" fillId="16" borderId="117" xfId="0" applyFont="1" applyFill="1" applyBorder="1" applyAlignment="1" applyProtection="1">
      <alignment horizontal="center" vertical="center" wrapText="1"/>
    </xf>
    <xf numFmtId="0" fontId="52" fillId="16" borderId="117" xfId="0" applyFont="1" applyFill="1" applyBorder="1" applyAlignment="1" applyProtection="1">
      <alignment vertical="center" wrapText="1"/>
    </xf>
    <xf numFmtId="0" fontId="59" fillId="16" borderId="122" xfId="0" applyFont="1" applyFill="1" applyBorder="1" applyAlignment="1" applyProtection="1">
      <alignment horizontal="center" vertical="center" wrapText="1"/>
    </xf>
    <xf numFmtId="0" fontId="50" fillId="16" borderId="0" xfId="0" applyFont="1" applyFill="1" applyBorder="1" applyAlignment="1" applyProtection="1">
      <alignment vertical="center"/>
    </xf>
    <xf numFmtId="0" fontId="50" fillId="16" borderId="0" xfId="0" applyFont="1" applyFill="1" applyBorder="1" applyAlignment="1" applyProtection="1">
      <alignment horizontal="left" vertical="center" wrapText="1"/>
    </xf>
    <xf numFmtId="0" fontId="50" fillId="16" borderId="0" xfId="0" applyFont="1" applyFill="1" applyBorder="1" applyAlignment="1" applyProtection="1">
      <alignment horizontal="center" vertical="center" wrapText="1"/>
    </xf>
    <xf numFmtId="0" fontId="50" fillId="16" borderId="0" xfId="0" applyFont="1" applyFill="1" applyBorder="1" applyAlignment="1" applyProtection="1">
      <alignment horizontal="left" vertical="center" wrapText="1"/>
      <protection locked="0"/>
    </xf>
    <xf numFmtId="0" fontId="50" fillId="16" borderId="0" xfId="0" applyFont="1" applyFill="1" applyBorder="1" applyAlignment="1" applyProtection="1">
      <alignment horizontal="center" vertical="center"/>
      <protection locked="0"/>
    </xf>
    <xf numFmtId="0" fontId="153" fillId="16" borderId="125" xfId="0" applyFont="1" applyFill="1" applyBorder="1" applyAlignment="1" applyProtection="1">
      <alignment horizontal="center" vertical="center" wrapText="1"/>
    </xf>
    <xf numFmtId="0" fontId="153" fillId="16" borderId="126" xfId="0" applyFont="1" applyFill="1" applyBorder="1" applyAlignment="1" applyProtection="1">
      <alignment horizontal="center" vertical="center" wrapText="1"/>
    </xf>
    <xf numFmtId="0" fontId="153" fillId="16" borderId="95" xfId="0" applyFont="1" applyFill="1" applyBorder="1" applyAlignment="1" applyProtection="1">
      <alignment vertical="center" wrapText="1"/>
    </xf>
    <xf numFmtId="0" fontId="153" fillId="16" borderId="95" xfId="0" applyFont="1" applyFill="1" applyBorder="1" applyAlignment="1" applyProtection="1">
      <alignment horizontal="center" vertical="center" wrapText="1"/>
    </xf>
    <xf numFmtId="0" fontId="153" fillId="16" borderId="128" xfId="0" applyFont="1" applyFill="1" applyBorder="1" applyAlignment="1" applyProtection="1">
      <alignment vertical="center" wrapText="1"/>
      <protection locked="0"/>
    </xf>
    <xf numFmtId="0" fontId="153" fillId="16" borderId="129" xfId="0" applyFont="1" applyFill="1" applyBorder="1" applyAlignment="1" applyProtection="1">
      <alignment vertical="center" wrapText="1"/>
      <protection locked="0"/>
    </xf>
    <xf numFmtId="0" fontId="153" fillId="16" borderId="130" xfId="0" applyFont="1" applyFill="1" applyBorder="1" applyAlignment="1" applyProtection="1">
      <alignment horizontal="center" vertical="center" wrapText="1"/>
    </xf>
    <xf numFmtId="0" fontId="153" fillId="16" borderId="131" xfId="0" applyFont="1" applyFill="1" applyBorder="1" applyAlignment="1" applyProtection="1">
      <alignment vertical="center" wrapText="1"/>
      <protection locked="0"/>
    </xf>
    <xf numFmtId="0" fontId="59" fillId="16" borderId="132" xfId="0" applyFont="1" applyFill="1" applyBorder="1" applyAlignment="1" applyProtection="1">
      <alignment horizontal="center" vertical="center" wrapText="1"/>
    </xf>
    <xf numFmtId="0" fontId="153" fillId="16" borderId="135" xfId="0" applyFont="1" applyFill="1" applyBorder="1" applyAlignment="1" applyProtection="1">
      <alignment vertical="center" wrapText="1"/>
      <protection locked="0"/>
    </xf>
    <xf numFmtId="0" fontId="153" fillId="16" borderId="136" xfId="0" applyFont="1" applyFill="1" applyBorder="1" applyAlignment="1" applyProtection="1">
      <alignment vertical="center" wrapText="1"/>
      <protection locked="0"/>
    </xf>
    <xf numFmtId="0" fontId="145" fillId="16" borderId="17" xfId="0" applyFont="1" applyFill="1" applyBorder="1" applyAlignment="1" applyProtection="1">
      <alignment horizontal="center" vertical="center" wrapText="1"/>
      <protection locked="0"/>
    </xf>
    <xf numFmtId="0" fontId="95" fillId="38" borderId="0" xfId="0" applyFont="1" applyFill="1" applyBorder="1" applyAlignment="1">
      <alignment horizontal="center" vertical="center"/>
    </xf>
    <xf numFmtId="0" fontId="95" fillId="38" borderId="0" xfId="0" applyFont="1" applyFill="1" applyBorder="1" applyAlignment="1">
      <alignment horizontal="left" vertical="center"/>
    </xf>
    <xf numFmtId="0" fontId="95" fillId="39" borderId="1" xfId="0" applyFont="1" applyFill="1" applyBorder="1" applyAlignment="1">
      <alignment horizontal="center" vertical="center"/>
    </xf>
    <xf numFmtId="0" fontId="95" fillId="39" borderId="2" xfId="0" applyFont="1" applyFill="1" applyBorder="1" applyAlignment="1">
      <alignment horizontal="left" vertical="center"/>
    </xf>
    <xf numFmtId="0" fontId="95" fillId="39" borderId="3" xfId="0" applyFont="1" applyFill="1" applyBorder="1" applyAlignment="1">
      <alignment horizontal="left" vertical="center"/>
    </xf>
    <xf numFmtId="0" fontId="95" fillId="37" borderId="1" xfId="0" applyFont="1" applyFill="1" applyBorder="1" applyAlignment="1">
      <alignment horizontal="center" vertical="center"/>
    </xf>
    <xf numFmtId="0" fontId="95" fillId="37" borderId="2" xfId="0" applyFont="1" applyFill="1" applyBorder="1" applyAlignment="1">
      <alignment horizontal="left" vertical="center"/>
    </xf>
    <xf numFmtId="0" fontId="95" fillId="37" borderId="3" xfId="0" applyFont="1" applyFill="1" applyBorder="1" applyAlignment="1">
      <alignment horizontal="left" vertical="center"/>
    </xf>
    <xf numFmtId="9" fontId="12" fillId="0" borderId="0" xfId="1" applyFont="1" applyFill="1" applyAlignment="1">
      <alignment horizontal="center"/>
    </xf>
    <xf numFmtId="0" fontId="12" fillId="0" borderId="0" xfId="0" applyFont="1" applyFill="1" applyAlignment="1">
      <alignment horizontal="center"/>
    </xf>
    <xf numFmtId="0" fontId="96" fillId="0" borderId="0" xfId="0" applyFont="1" applyFill="1" applyAlignment="1">
      <alignment horizontal="center"/>
    </xf>
    <xf numFmtId="9" fontId="11" fillId="0" borderId="6" xfId="1" applyFont="1" applyFill="1" applyBorder="1" applyAlignment="1">
      <alignment horizontal="center" vertical="top"/>
    </xf>
    <xf numFmtId="0" fontId="12" fillId="0" borderId="5" xfId="0" applyFont="1" applyFill="1" applyBorder="1" applyAlignment="1">
      <alignment horizontal="left" vertical="top"/>
    </xf>
    <xf numFmtId="9" fontId="11" fillId="0" borderId="5" xfId="1" applyFont="1" applyFill="1" applyBorder="1" applyAlignment="1">
      <alignment horizontal="center" vertical="top"/>
    </xf>
    <xf numFmtId="9" fontId="11" fillId="0" borderId="16" xfId="1" applyFont="1" applyFill="1" applyBorder="1" applyAlignment="1">
      <alignment horizontal="center" vertical="top"/>
    </xf>
    <xf numFmtId="0" fontId="95" fillId="5" borderId="137" xfId="0" applyFont="1" applyFill="1" applyBorder="1" applyAlignment="1">
      <alignment horizontal="left" vertical="center"/>
    </xf>
    <xf numFmtId="0" fontId="12" fillId="0" borderId="4" xfId="0" applyFont="1" applyFill="1" applyBorder="1" applyAlignment="1">
      <alignment horizontal="center" vertical="top"/>
    </xf>
    <xf numFmtId="0" fontId="12" fillId="0" borderId="14" xfId="0" applyFont="1" applyFill="1" applyBorder="1" applyAlignment="1">
      <alignment horizontal="center" vertical="top"/>
    </xf>
    <xf numFmtId="0" fontId="95" fillId="5" borderId="1" xfId="0" applyFont="1" applyFill="1" applyBorder="1" applyAlignment="1">
      <alignment vertical="center"/>
    </xf>
    <xf numFmtId="0" fontId="12" fillId="0" borderId="2" xfId="0" applyFont="1" applyFill="1" applyBorder="1" applyAlignment="1">
      <alignment horizontal="left" vertical="top"/>
    </xf>
    <xf numFmtId="0" fontId="12" fillId="0" borderId="2" xfId="0" applyFont="1" applyFill="1" applyBorder="1" applyAlignment="1">
      <alignment horizontal="center" vertical="top"/>
    </xf>
    <xf numFmtId="0" fontId="34" fillId="0" borderId="8" xfId="0" applyFont="1" applyBorder="1" applyAlignment="1">
      <alignment horizontal="left" vertical="top" wrapText="1"/>
    </xf>
    <xf numFmtId="0" fontId="47" fillId="0" borderId="0" xfId="0" applyFont="1" applyFill="1" applyBorder="1" applyAlignment="1" applyProtection="1">
      <alignment horizontal="left" vertical="center" wrapText="1"/>
    </xf>
    <xf numFmtId="0" fontId="0" fillId="0" borderId="0" xfId="0" applyFill="1" applyAlignment="1">
      <alignment horizontal="left" vertical="top"/>
    </xf>
    <xf numFmtId="9" fontId="152" fillId="0" borderId="0" xfId="1" applyFont="1" applyFill="1" applyAlignment="1">
      <alignment horizontal="center"/>
    </xf>
    <xf numFmtId="0" fontId="152" fillId="0" borderId="0" xfId="0" applyFont="1" applyFill="1" applyAlignment="1">
      <alignment horizontal="center"/>
    </xf>
    <xf numFmtId="0" fontId="42" fillId="0" borderId="0" xfId="0" applyFont="1" applyFill="1" applyAlignment="1">
      <alignment horizontal="left" vertical="top"/>
    </xf>
    <xf numFmtId="0" fontId="95" fillId="0" borderId="0" xfId="0" applyFont="1" applyFill="1" applyBorder="1" applyAlignment="1">
      <alignment vertical="center"/>
    </xf>
    <xf numFmtId="9" fontId="12" fillId="0" borderId="0" xfId="1" applyFont="1" applyFill="1" applyAlignment="1">
      <alignment horizontal="center" vertical="center"/>
    </xf>
    <xf numFmtId="0" fontId="12" fillId="0" borderId="0" xfId="0" applyFont="1" applyFill="1" applyAlignment="1">
      <alignment horizontal="center" vertical="center"/>
    </xf>
    <xf numFmtId="9" fontId="96" fillId="0" borderId="4" xfId="1" applyFont="1" applyFill="1" applyBorder="1" applyAlignment="1">
      <alignment horizontal="center" vertical="center"/>
    </xf>
    <xf numFmtId="0" fontId="96" fillId="0" borderId="0" xfId="0" applyFont="1" applyFill="1" applyBorder="1" applyAlignment="1">
      <alignment horizontal="center" vertical="center"/>
    </xf>
    <xf numFmtId="0" fontId="96" fillId="0" borderId="6" xfId="0" applyFont="1" applyFill="1" applyBorder="1" applyAlignment="1">
      <alignment horizontal="center" vertical="center"/>
    </xf>
    <xf numFmtId="9" fontId="96" fillId="0" borderId="0" xfId="1" applyFont="1" applyFill="1" applyAlignment="1">
      <alignment horizontal="center" vertical="center"/>
    </xf>
    <xf numFmtId="0" fontId="96" fillId="0" borderId="0" xfId="0" applyFont="1" applyFill="1" applyAlignment="1">
      <alignment horizontal="center" vertical="center"/>
    </xf>
    <xf numFmtId="9" fontId="12" fillId="0" borderId="53" xfId="1" applyFont="1" applyFill="1" applyBorder="1" applyAlignment="1">
      <alignment horizontal="center" vertical="center"/>
    </xf>
    <xf numFmtId="0" fontId="12" fillId="0" borderId="53" xfId="0" applyFont="1" applyFill="1" applyBorder="1" applyAlignment="1">
      <alignment horizontal="center" vertical="center"/>
    </xf>
    <xf numFmtId="9" fontId="96" fillId="0" borderId="139" xfId="1" applyFont="1" applyFill="1" applyBorder="1" applyAlignment="1">
      <alignment horizontal="center" vertical="center"/>
    </xf>
    <xf numFmtId="0" fontId="96" fillId="0" borderId="53" xfId="0" applyFont="1" applyFill="1" applyBorder="1" applyAlignment="1">
      <alignment horizontal="center" vertical="center"/>
    </xf>
    <xf numFmtId="0" fontId="96" fillId="0" borderId="138" xfId="0" applyFont="1" applyFill="1" applyBorder="1" applyAlignment="1">
      <alignment horizontal="center" vertical="center"/>
    </xf>
    <xf numFmtId="9" fontId="96" fillId="0" borderId="53" xfId="1" applyFont="1" applyFill="1" applyBorder="1" applyAlignment="1">
      <alignment horizontal="center" vertical="center"/>
    </xf>
    <xf numFmtId="0" fontId="0" fillId="0" borderId="0" xfId="0" applyAlignment="1">
      <alignment horizontal="center" vertical="center"/>
    </xf>
    <xf numFmtId="0" fontId="0" fillId="3" borderId="0" xfId="0" applyFill="1" applyAlignment="1">
      <alignment horizontal="center" vertical="center"/>
    </xf>
    <xf numFmtId="0" fontId="0" fillId="0" borderId="53" xfId="0" applyBorder="1" applyAlignment="1">
      <alignment horizontal="center" vertical="center"/>
    </xf>
    <xf numFmtId="0" fontId="0" fillId="3" borderId="53" xfId="0" applyFill="1" applyBorder="1" applyAlignment="1">
      <alignment horizontal="center" vertical="center"/>
    </xf>
    <xf numFmtId="0" fontId="0" fillId="0" borderId="0" xfId="0" applyFill="1" applyBorder="1"/>
    <xf numFmtId="0" fontId="54" fillId="0" borderId="0" xfId="0" applyFont="1" applyFill="1" applyBorder="1" applyAlignment="1">
      <alignment horizontal="center"/>
    </xf>
    <xf numFmtId="0" fontId="114" fillId="0" borderId="0" xfId="0" applyFont="1" applyFill="1" applyBorder="1" applyAlignment="1">
      <alignment horizontal="center" vertical="center" wrapText="1"/>
    </xf>
    <xf numFmtId="0" fontId="54" fillId="0" borderId="0" xfId="0" applyFont="1" applyFill="1" applyBorder="1" applyAlignment="1">
      <alignment horizontal="center" vertical="center" wrapText="1"/>
    </xf>
    <xf numFmtId="49" fontId="51" fillId="0" borderId="0" xfId="0" applyNumberFormat="1" applyFont="1" applyFill="1" applyBorder="1" applyAlignment="1" applyProtection="1">
      <alignment horizontal="left" vertical="center" wrapText="1"/>
    </xf>
    <xf numFmtId="9" fontId="13" fillId="0" borderId="7" xfId="1" applyFont="1" applyFill="1" applyBorder="1" applyAlignment="1" applyProtection="1">
      <alignment horizontal="center" vertical="center" wrapText="1"/>
      <protection locked="0"/>
    </xf>
    <xf numFmtId="9" fontId="13" fillId="4" borderId="8" xfId="0" applyNumberFormat="1" applyFont="1" applyFill="1" applyBorder="1" applyAlignment="1" applyProtection="1">
      <alignment horizontal="center" vertical="center" wrapText="1"/>
      <protection locked="0"/>
    </xf>
    <xf numFmtId="9" fontId="13" fillId="0" borderId="8" xfId="0" applyNumberFormat="1" applyFont="1" applyFill="1" applyBorder="1" applyAlignment="1" applyProtection="1">
      <alignment horizontal="center" vertical="center" wrapText="1"/>
      <protection locked="0"/>
    </xf>
    <xf numFmtId="9" fontId="13" fillId="4" borderId="9" xfId="0" applyNumberFormat="1" applyFont="1" applyFill="1" applyBorder="1" applyAlignment="1" applyProtection="1">
      <alignment horizontal="center" vertical="center" wrapText="1"/>
      <protection locked="0"/>
    </xf>
    <xf numFmtId="9" fontId="13" fillId="4" borderId="8" xfId="1" applyFont="1" applyFill="1" applyBorder="1" applyAlignment="1" applyProtection="1">
      <alignment horizontal="center" vertical="center" wrapText="1"/>
      <protection locked="0"/>
    </xf>
    <xf numFmtId="9" fontId="13" fillId="0" borderId="8" xfId="1" applyFont="1" applyFill="1" applyBorder="1" applyAlignment="1" applyProtection="1">
      <alignment horizontal="center" vertical="center" wrapText="1"/>
      <protection locked="0"/>
    </xf>
    <xf numFmtId="9" fontId="13" fillId="4" borderId="9" xfId="1" applyFont="1" applyFill="1" applyBorder="1" applyAlignment="1" applyProtection="1">
      <alignment horizontal="center" vertical="center" wrapText="1"/>
      <protection locked="0"/>
    </xf>
    <xf numFmtId="9" fontId="0" fillId="0" borderId="0" xfId="0" applyNumberFormat="1" applyFill="1" applyAlignment="1">
      <alignment horizontal="center"/>
    </xf>
    <xf numFmtId="0" fontId="0" fillId="0" borderId="0" xfId="0" applyFont="1"/>
    <xf numFmtId="0" fontId="95" fillId="5" borderId="1" xfId="0" applyFont="1" applyFill="1" applyBorder="1" applyAlignment="1">
      <alignment horizontal="left" vertical="center"/>
    </xf>
    <xf numFmtId="0" fontId="95" fillId="5" borderId="2" xfId="0" applyFont="1" applyFill="1" applyBorder="1" applyAlignment="1">
      <alignment horizontal="left" vertical="center"/>
    </xf>
    <xf numFmtId="0" fontId="95" fillId="5" borderId="2" xfId="0" applyFont="1" applyFill="1" applyBorder="1" applyAlignment="1">
      <alignment horizontal="center" vertical="center"/>
    </xf>
    <xf numFmtId="0" fontId="95" fillId="5" borderId="3" xfId="0" applyFont="1" applyFill="1" applyBorder="1" applyAlignment="1">
      <alignment horizontal="left" vertical="center"/>
    </xf>
    <xf numFmtId="9" fontId="11" fillId="0" borderId="4" xfId="1" applyFont="1" applyFill="1" applyBorder="1" applyAlignment="1">
      <alignment horizontal="center"/>
    </xf>
    <xf numFmtId="0" fontId="11" fillId="0" borderId="0" xfId="0" applyFont="1" applyFill="1" applyBorder="1" applyAlignment="1">
      <alignment horizontal="center"/>
    </xf>
    <xf numFmtId="9" fontId="11" fillId="0" borderId="0" xfId="1" applyFont="1" applyFill="1" applyBorder="1" applyAlignment="1">
      <alignment horizontal="center"/>
    </xf>
    <xf numFmtId="0" fontId="11" fillId="0" borderId="6" xfId="0" applyFont="1" applyFill="1" applyBorder="1" applyAlignment="1">
      <alignment horizontal="center"/>
    </xf>
    <xf numFmtId="9" fontId="11" fillId="0" borderId="14" xfId="1" applyFont="1" applyFill="1" applyBorder="1" applyAlignment="1">
      <alignment horizontal="center"/>
    </xf>
    <xf numFmtId="0" fontId="11" fillId="0" borderId="5" xfId="0" applyFont="1" applyFill="1" applyBorder="1" applyAlignment="1">
      <alignment horizontal="center"/>
    </xf>
    <xf numFmtId="9" fontId="11" fillId="0" borderId="5" xfId="1" applyFont="1" applyFill="1" applyBorder="1" applyAlignment="1">
      <alignment horizontal="center"/>
    </xf>
    <xf numFmtId="0" fontId="11" fillId="0" borderId="16" xfId="0" applyFont="1" applyFill="1" applyBorder="1" applyAlignment="1">
      <alignment horizontal="center"/>
    </xf>
    <xf numFmtId="0" fontId="0" fillId="0" borderId="7" xfId="0" applyBorder="1"/>
    <xf numFmtId="0" fontId="0" fillId="0" borderId="8" xfId="0" applyBorder="1"/>
    <xf numFmtId="0" fontId="0" fillId="0" borderId="9" xfId="0" applyBorder="1"/>
    <xf numFmtId="49" fontId="55" fillId="40" borderId="0" xfId="0" applyNumberFormat="1" applyFont="1" applyFill="1" applyBorder="1" applyAlignment="1" applyProtection="1"/>
    <xf numFmtId="9" fontId="58" fillId="40" borderId="0" xfId="0" applyNumberFormat="1" applyFont="1" applyFill="1" applyBorder="1" applyAlignment="1" applyProtection="1">
      <alignment horizontal="center"/>
    </xf>
    <xf numFmtId="0" fontId="58" fillId="40" borderId="0" xfId="0" applyFont="1" applyFill="1" applyBorder="1" applyAlignment="1" applyProtection="1"/>
    <xf numFmtId="49" fontId="154" fillId="10" borderId="0" xfId="0" applyNumberFormat="1" applyFont="1" applyFill="1" applyBorder="1" applyAlignment="1" applyProtection="1"/>
    <xf numFmtId="0" fontId="155" fillId="10" borderId="0" xfId="0" applyFont="1" applyFill="1" applyBorder="1" applyAlignment="1" applyProtection="1"/>
    <xf numFmtId="9" fontId="58" fillId="10" borderId="0" xfId="0" applyNumberFormat="1" applyFont="1" applyFill="1" applyBorder="1" applyAlignment="1" applyProtection="1">
      <alignment horizontal="center"/>
    </xf>
    <xf numFmtId="49" fontId="17" fillId="40" borderId="0" xfId="0" applyNumberFormat="1" applyFont="1" applyFill="1" applyBorder="1" applyAlignment="1" applyProtection="1">
      <alignment horizontal="left" vertical="top" wrapText="1"/>
    </xf>
    <xf numFmtId="10" fontId="123" fillId="40" borderId="8" xfId="0" applyNumberFormat="1" applyFont="1" applyFill="1" applyBorder="1" applyAlignment="1" applyProtection="1">
      <alignment horizontal="left" vertical="center" wrapText="1"/>
      <protection locked="0"/>
    </xf>
    <xf numFmtId="0" fontId="13" fillId="40" borderId="8" xfId="0" applyFont="1" applyFill="1" applyBorder="1" applyAlignment="1" applyProtection="1">
      <alignment horizontal="left" vertical="center" wrapText="1"/>
      <protection locked="0"/>
    </xf>
    <xf numFmtId="0" fontId="123" fillId="40" borderId="8" xfId="0" applyFont="1" applyFill="1" applyBorder="1" applyAlignment="1" applyProtection="1">
      <alignment horizontal="left" vertical="center" wrapText="1"/>
      <protection locked="0"/>
    </xf>
    <xf numFmtId="49" fontId="154" fillId="10" borderId="4" xfId="0" applyNumberFormat="1" applyFont="1" applyFill="1" applyBorder="1" applyAlignment="1" applyProtection="1"/>
    <xf numFmtId="49" fontId="154" fillId="10" borderId="8" xfId="0" applyNumberFormat="1" applyFont="1" applyFill="1" applyBorder="1" applyAlignment="1" applyProtection="1"/>
    <xf numFmtId="49" fontId="154" fillId="10" borderId="0" xfId="0" applyNumberFormat="1" applyFont="1" applyFill="1" applyBorder="1" applyAlignment="1" applyProtection="1">
      <alignment vertical="top"/>
    </xf>
    <xf numFmtId="0" fontId="13" fillId="16" borderId="0" xfId="0" applyFont="1" applyFill="1" applyBorder="1" applyAlignment="1" applyProtection="1">
      <alignment vertical="top" wrapText="1"/>
    </xf>
    <xf numFmtId="0" fontId="13" fillId="16" borderId="0" xfId="0" applyFont="1" applyFill="1" applyAlignment="1" applyProtection="1">
      <alignment vertical="top" wrapText="1"/>
    </xf>
    <xf numFmtId="0" fontId="13" fillId="16" borderId="0" xfId="0" applyFont="1" applyFill="1" applyBorder="1" applyAlignment="1" applyProtection="1">
      <alignment horizontal="center" vertical="top" wrapText="1"/>
    </xf>
    <xf numFmtId="0" fontId="9" fillId="2" borderId="2" xfId="0" applyFont="1" applyFill="1" applyBorder="1" applyAlignment="1" applyProtection="1">
      <alignment horizontal="left"/>
    </xf>
    <xf numFmtId="0" fontId="9" fillId="16" borderId="0" xfId="0" applyFont="1" applyFill="1" applyAlignment="1" applyProtection="1">
      <alignment horizontal="left"/>
    </xf>
    <xf numFmtId="0" fontId="0" fillId="35" borderId="0" xfId="0" applyFill="1" applyBorder="1"/>
    <xf numFmtId="0" fontId="18" fillId="0" borderId="8" xfId="0" applyFont="1" applyFill="1" applyBorder="1" applyAlignment="1" applyProtection="1">
      <alignment horizontal="left" vertical="center" wrapText="1"/>
      <protection locked="0"/>
    </xf>
    <xf numFmtId="0" fontId="18" fillId="0" borderId="8" xfId="0" applyFont="1" applyFill="1" applyBorder="1" applyAlignment="1" applyProtection="1">
      <alignment horizontal="center" vertical="center" wrapText="1"/>
      <protection locked="0"/>
    </xf>
    <xf numFmtId="49" fontId="18" fillId="0" borderId="8" xfId="0" applyNumberFormat="1" applyFont="1" applyFill="1" applyBorder="1" applyAlignment="1" applyProtection="1">
      <alignment horizontal="center" vertical="center" wrapText="1"/>
      <protection locked="0"/>
    </xf>
    <xf numFmtId="49" fontId="13" fillId="0" borderId="8" xfId="0" applyNumberFormat="1" applyFont="1" applyFill="1" applyBorder="1" applyAlignment="1" applyProtection="1">
      <alignment horizontal="left" vertical="center" wrapText="1"/>
      <protection locked="0"/>
    </xf>
    <xf numFmtId="0" fontId="0" fillId="0" borderId="0" xfId="0" applyNumberFormat="1" applyAlignment="1">
      <alignment horizontal="center"/>
    </xf>
    <xf numFmtId="0" fontId="59" fillId="16" borderId="140" xfId="0" applyFont="1" applyFill="1" applyBorder="1" applyAlignment="1" applyProtection="1">
      <alignment horizontal="center" vertical="center" wrapText="1"/>
    </xf>
    <xf numFmtId="0" fontId="96" fillId="16" borderId="30" xfId="0" applyFont="1" applyFill="1" applyBorder="1" applyAlignment="1">
      <alignment horizontal="center" vertical="top" wrapText="1"/>
    </xf>
    <xf numFmtId="0" fontId="96" fillId="16" borderId="31" xfId="0" applyFont="1" applyFill="1" applyBorder="1" applyAlignment="1">
      <alignment horizontal="center" vertical="top" wrapText="1"/>
    </xf>
    <xf numFmtId="0" fontId="153" fillId="16" borderId="144" xfId="0" applyFont="1" applyFill="1" applyBorder="1" applyAlignment="1" applyProtection="1">
      <alignment horizontal="center" vertical="center" wrapText="1"/>
    </xf>
    <xf numFmtId="0" fontId="52" fillId="16" borderId="133" xfId="0" applyFont="1" applyFill="1" applyBorder="1" applyAlignment="1" applyProtection="1">
      <alignment vertical="center" wrapText="1"/>
    </xf>
    <xf numFmtId="0" fontId="153" fillId="16" borderId="133" xfId="0" applyFont="1" applyFill="1" applyBorder="1" applyAlignment="1" applyProtection="1">
      <alignment horizontal="center" vertical="center" wrapText="1"/>
    </xf>
    <xf numFmtId="0" fontId="9" fillId="16" borderId="0" xfId="0" applyFont="1" applyFill="1" applyBorder="1" applyAlignment="1" applyProtection="1"/>
    <xf numFmtId="0" fontId="50" fillId="16" borderId="0" xfId="0" applyFont="1" applyFill="1" applyBorder="1" applyAlignment="1" applyProtection="1">
      <alignment vertical="top"/>
    </xf>
    <xf numFmtId="0" fontId="153" fillId="16" borderId="145" xfId="0" applyFont="1" applyFill="1" applyBorder="1" applyAlignment="1" applyProtection="1">
      <alignment horizontal="center" vertical="center" wrapText="1"/>
    </xf>
    <xf numFmtId="0" fontId="153" fillId="26" borderId="145" xfId="0" applyFont="1" applyFill="1" applyBorder="1" applyAlignment="1" applyProtection="1">
      <alignment horizontal="center" vertical="center" wrapText="1"/>
    </xf>
    <xf numFmtId="0" fontId="52" fillId="26" borderId="146" xfId="0" applyFont="1" applyFill="1" applyBorder="1" applyAlignment="1" applyProtection="1">
      <alignment vertical="center" wrapText="1"/>
    </xf>
    <xf numFmtId="0" fontId="153" fillId="26" borderId="147" xfId="0" applyFont="1" applyFill="1" applyBorder="1" applyAlignment="1" applyProtection="1">
      <alignment horizontal="center" vertical="center" wrapText="1"/>
    </xf>
    <xf numFmtId="0" fontId="153" fillId="26" borderId="130" xfId="0" applyFont="1" applyFill="1" applyBorder="1" applyAlignment="1" applyProtection="1">
      <alignment horizontal="center" vertical="center" wrapText="1"/>
    </xf>
    <xf numFmtId="0" fontId="52" fillId="26" borderId="117" xfId="0" applyFont="1" applyFill="1" applyBorder="1" applyAlignment="1" applyProtection="1">
      <alignment vertical="center" wrapText="1"/>
    </xf>
    <xf numFmtId="0" fontId="153" fillId="26" borderId="148" xfId="0" applyFont="1" applyFill="1" applyBorder="1" applyAlignment="1" applyProtection="1">
      <alignment horizontal="center" vertical="center" wrapText="1"/>
    </xf>
    <xf numFmtId="0" fontId="153" fillId="26" borderId="144" xfId="0" applyFont="1" applyFill="1" applyBorder="1" applyAlignment="1" applyProtection="1">
      <alignment horizontal="center" vertical="center" wrapText="1"/>
    </xf>
    <xf numFmtId="0" fontId="52" fillId="26" borderId="133" xfId="0" applyFont="1" applyFill="1" applyBorder="1" applyAlignment="1" applyProtection="1">
      <alignment vertical="center" wrapText="1"/>
    </xf>
    <xf numFmtId="0" fontId="153" fillId="26" borderId="149" xfId="0" applyFont="1" applyFill="1" applyBorder="1" applyAlignment="1" applyProtection="1">
      <alignment horizontal="center" vertical="center" wrapText="1"/>
    </xf>
    <xf numFmtId="0" fontId="59" fillId="16" borderId="150" xfId="0" applyFont="1" applyFill="1" applyBorder="1" applyAlignment="1" applyProtection="1">
      <alignment horizontal="center" vertical="center" wrapText="1"/>
    </xf>
    <xf numFmtId="0" fontId="153" fillId="10" borderId="130" xfId="0" applyFont="1" applyFill="1" applyBorder="1" applyAlignment="1" applyProtection="1">
      <alignment horizontal="center" vertical="center" wrapText="1"/>
    </xf>
    <xf numFmtId="0" fontId="52" fillId="10" borderId="117" xfId="0" applyFont="1" applyFill="1" applyBorder="1" applyAlignment="1" applyProtection="1">
      <alignment vertical="center" wrapText="1"/>
    </xf>
    <xf numFmtId="0" fontId="153" fillId="10" borderId="148" xfId="0" applyFont="1" applyFill="1" applyBorder="1" applyAlignment="1" applyProtection="1">
      <alignment horizontal="center" vertical="center" wrapText="1"/>
    </xf>
    <xf numFmtId="0" fontId="153" fillId="27" borderId="130" xfId="0" applyFont="1" applyFill="1" applyBorder="1" applyAlignment="1" applyProtection="1">
      <alignment horizontal="center" vertical="center" wrapText="1"/>
    </xf>
    <xf numFmtId="0" fontId="52" fillId="27" borderId="117" xfId="0" applyFont="1" applyFill="1" applyBorder="1" applyAlignment="1" applyProtection="1">
      <alignment vertical="center" wrapText="1"/>
    </xf>
    <xf numFmtId="0" fontId="153" fillId="42" borderId="130" xfId="0" applyFont="1" applyFill="1" applyBorder="1" applyAlignment="1" applyProtection="1">
      <alignment horizontal="center" vertical="center" wrapText="1"/>
    </xf>
    <xf numFmtId="0" fontId="52" fillId="42" borderId="117" xfId="0" applyFont="1" applyFill="1" applyBorder="1" applyAlignment="1" applyProtection="1">
      <alignment vertical="center" wrapText="1"/>
    </xf>
    <xf numFmtId="0" fontId="153" fillId="16" borderId="107" xfId="0" applyFont="1" applyFill="1" applyBorder="1" applyAlignment="1" applyProtection="1">
      <alignment horizontal="center" vertical="center" wrapText="1"/>
    </xf>
    <xf numFmtId="0" fontId="153" fillId="16" borderId="52" xfId="0" applyFont="1" applyFill="1" applyBorder="1" applyAlignment="1" applyProtection="1">
      <alignment vertical="center" wrapText="1"/>
    </xf>
    <xf numFmtId="0" fontId="153" fillId="16" borderId="52" xfId="0" applyFont="1" applyFill="1" applyBorder="1" applyAlignment="1" applyProtection="1">
      <alignment horizontal="center" vertical="center" wrapText="1"/>
    </xf>
    <xf numFmtId="0" fontId="153" fillId="9" borderId="145" xfId="0" applyFont="1" applyFill="1" applyBorder="1" applyAlignment="1" applyProtection="1">
      <alignment horizontal="center" vertical="center" wrapText="1"/>
    </xf>
    <xf numFmtId="0" fontId="52" fillId="9" borderId="146" xfId="0" applyFont="1" applyFill="1" applyBorder="1" applyAlignment="1" applyProtection="1">
      <alignment vertical="center" wrapText="1"/>
    </xf>
    <xf numFmtId="0" fontId="153" fillId="9" borderId="144" xfId="0" applyFont="1" applyFill="1" applyBorder="1" applyAlignment="1" applyProtection="1">
      <alignment horizontal="center" vertical="center" wrapText="1"/>
    </xf>
    <xf numFmtId="0" fontId="52" fillId="9" borderId="133" xfId="0" applyFont="1" applyFill="1" applyBorder="1" applyAlignment="1" applyProtection="1">
      <alignment vertical="center" wrapText="1"/>
    </xf>
    <xf numFmtId="0" fontId="153" fillId="9" borderId="149" xfId="0" applyFont="1" applyFill="1" applyBorder="1" applyAlignment="1" applyProtection="1">
      <alignment horizontal="center" vertical="center" wrapText="1"/>
    </xf>
    <xf numFmtId="0" fontId="153" fillId="42" borderId="145" xfId="0" applyFont="1" applyFill="1" applyBorder="1" applyAlignment="1" applyProtection="1">
      <alignment horizontal="center" vertical="center" wrapText="1"/>
    </xf>
    <xf numFmtId="0" fontId="52" fillId="42" borderId="146" xfId="0" applyFont="1" applyFill="1" applyBorder="1" applyAlignment="1" applyProtection="1">
      <alignment vertical="center" wrapText="1"/>
    </xf>
    <xf numFmtId="0" fontId="153" fillId="42" borderId="147" xfId="0" applyFont="1" applyFill="1" applyBorder="1" applyAlignment="1" applyProtection="1">
      <alignment horizontal="center" vertical="center" wrapText="1"/>
    </xf>
    <xf numFmtId="0" fontId="153" fillId="42" borderId="148" xfId="0" applyFont="1" applyFill="1" applyBorder="1" applyAlignment="1" applyProtection="1">
      <alignment horizontal="center" vertical="center" wrapText="1"/>
    </xf>
    <xf numFmtId="0" fontId="153" fillId="42" borderId="144" xfId="0" applyFont="1" applyFill="1" applyBorder="1" applyAlignment="1" applyProtection="1">
      <alignment horizontal="center" vertical="center" wrapText="1"/>
    </xf>
    <xf numFmtId="0" fontId="52" fillId="42" borderId="133" xfId="0" applyFont="1" applyFill="1" applyBorder="1" applyAlignment="1" applyProtection="1">
      <alignment vertical="center" wrapText="1"/>
    </xf>
    <xf numFmtId="0" fontId="153" fillId="42" borderId="149" xfId="0" applyFont="1" applyFill="1" applyBorder="1" applyAlignment="1" applyProtection="1">
      <alignment horizontal="center" vertical="center" wrapText="1"/>
    </xf>
    <xf numFmtId="0" fontId="52" fillId="43" borderId="146" xfId="0" applyFont="1" applyFill="1" applyBorder="1" applyAlignment="1" applyProtection="1">
      <alignment vertical="center" wrapText="1"/>
    </xf>
    <xf numFmtId="0" fontId="153" fillId="43" borderId="147" xfId="0" applyFont="1" applyFill="1" applyBorder="1" applyAlignment="1" applyProtection="1">
      <alignment horizontal="center" vertical="center" wrapText="1"/>
    </xf>
    <xf numFmtId="0" fontId="52" fillId="43" borderId="133" xfId="0" applyFont="1" applyFill="1" applyBorder="1" applyAlignment="1" applyProtection="1">
      <alignment vertical="center" wrapText="1"/>
    </xf>
    <xf numFmtId="0" fontId="153" fillId="43" borderId="149" xfId="0" applyFont="1" applyFill="1" applyBorder="1" applyAlignment="1" applyProtection="1">
      <alignment horizontal="center" vertical="center" wrapText="1"/>
    </xf>
    <xf numFmtId="0" fontId="153" fillId="3" borderId="95" xfId="0" applyFont="1" applyFill="1" applyBorder="1" applyAlignment="1" applyProtection="1">
      <alignment horizontal="center" vertical="center" wrapText="1"/>
    </xf>
    <xf numFmtId="0" fontId="50" fillId="16" borderId="17" xfId="0" applyFont="1" applyFill="1" applyBorder="1" applyAlignment="1" applyProtection="1">
      <alignment horizontal="left" vertical="center" wrapText="1"/>
    </xf>
    <xf numFmtId="0" fontId="10" fillId="16" borderId="2" xfId="0" applyFont="1" applyFill="1" applyBorder="1" applyAlignment="1" applyProtection="1">
      <alignment wrapText="1"/>
    </xf>
    <xf numFmtId="0" fontId="71" fillId="16" borderId="0" xfId="0" applyFont="1" applyFill="1" applyBorder="1" applyAlignment="1" applyProtection="1">
      <alignment horizontal="left" vertical="center"/>
    </xf>
    <xf numFmtId="0" fontId="75" fillId="16" borderId="0" xfId="0" applyFont="1" applyFill="1" applyBorder="1" applyAlignment="1" applyProtection="1">
      <alignment horizontal="left" vertical="center" wrapText="1"/>
    </xf>
    <xf numFmtId="0" fontId="75" fillId="16" borderId="5" xfId="0" applyFont="1" applyFill="1" applyBorder="1" applyAlignment="1" applyProtection="1">
      <alignment horizontal="left" vertical="center" wrapText="1"/>
    </xf>
    <xf numFmtId="0" fontId="40" fillId="16" borderId="0" xfId="0" applyFont="1" applyFill="1" applyBorder="1" applyAlignment="1" applyProtection="1"/>
    <xf numFmtId="0" fontId="6" fillId="16" borderId="40" xfId="0" applyFont="1" applyFill="1" applyBorder="1" applyAlignment="1" applyProtection="1">
      <alignment horizontal="center" vertical="center" wrapText="1"/>
    </xf>
    <xf numFmtId="0" fontId="153" fillId="26" borderId="125" xfId="0" applyFont="1" applyFill="1" applyBorder="1" applyAlignment="1" applyProtection="1">
      <alignment horizontal="center" vertical="center" wrapText="1"/>
    </xf>
    <xf numFmtId="0" fontId="153" fillId="26" borderId="126" xfId="0" applyFont="1" applyFill="1" applyBorder="1" applyAlignment="1" applyProtection="1">
      <alignment horizontal="center" vertical="center" wrapText="1"/>
    </xf>
    <xf numFmtId="0" fontId="153" fillId="26" borderId="95" xfId="0" applyFont="1" applyFill="1" applyBorder="1" applyAlignment="1" applyProtection="1">
      <alignment vertical="center" wrapText="1"/>
    </xf>
    <xf numFmtId="0" fontId="153" fillId="26" borderId="95" xfId="0" applyFont="1" applyFill="1" applyBorder="1" applyAlignment="1" applyProtection="1">
      <alignment horizontal="center" vertical="center" wrapText="1"/>
    </xf>
    <xf numFmtId="0" fontId="153" fillId="26" borderId="128" xfId="0" applyFont="1" applyFill="1" applyBorder="1" applyAlignment="1" applyProtection="1">
      <alignment vertical="center" wrapText="1"/>
      <protection locked="0"/>
    </xf>
    <xf numFmtId="0" fontId="153" fillId="26" borderId="129" xfId="0" applyFont="1" applyFill="1" applyBorder="1" applyAlignment="1" applyProtection="1">
      <alignment vertical="center" wrapText="1"/>
      <protection locked="0"/>
    </xf>
    <xf numFmtId="0" fontId="45" fillId="16" borderId="0" xfId="0" applyFont="1" applyFill="1" applyAlignment="1">
      <alignment horizontal="left"/>
    </xf>
    <xf numFmtId="0" fontId="153" fillId="27" borderId="142" xfId="0" applyFont="1" applyFill="1" applyBorder="1" applyAlignment="1" applyProtection="1">
      <alignment horizontal="center" vertical="center" wrapText="1"/>
    </xf>
    <xf numFmtId="0" fontId="52" fillId="27" borderId="143" xfId="0" applyFont="1" applyFill="1" applyBorder="1" applyAlignment="1" applyProtection="1">
      <alignment vertical="center" wrapText="1"/>
    </xf>
    <xf numFmtId="0" fontId="153" fillId="27" borderId="100" xfId="0" applyFont="1" applyFill="1" applyBorder="1" applyAlignment="1" applyProtection="1">
      <alignment horizontal="center" vertical="center" wrapText="1"/>
    </xf>
    <xf numFmtId="0" fontId="153" fillId="27" borderId="148" xfId="0" applyFont="1" applyFill="1" applyBorder="1" applyAlignment="1" applyProtection="1">
      <alignment horizontal="center" vertical="center" wrapText="1"/>
    </xf>
    <xf numFmtId="0" fontId="153" fillId="41" borderId="145" xfId="0" applyFont="1" applyFill="1" applyBorder="1" applyAlignment="1" applyProtection="1">
      <alignment horizontal="center" vertical="center" wrapText="1"/>
    </xf>
    <xf numFmtId="0" fontId="52" fillId="41" borderId="146" xfId="0" applyFont="1" applyFill="1" applyBorder="1" applyAlignment="1" applyProtection="1">
      <alignment vertical="center" wrapText="1"/>
    </xf>
    <xf numFmtId="0" fontId="153" fillId="41" borderId="147" xfId="0" applyFont="1" applyFill="1" applyBorder="1" applyAlignment="1" applyProtection="1">
      <alignment horizontal="center" vertical="center" wrapText="1"/>
    </xf>
    <xf numFmtId="0" fontId="153" fillId="41" borderId="144" xfId="0" applyFont="1" applyFill="1" applyBorder="1" applyAlignment="1" applyProtection="1">
      <alignment horizontal="center" vertical="center" wrapText="1"/>
    </xf>
    <xf numFmtId="0" fontId="52" fillId="41" borderId="133" xfId="0" applyFont="1" applyFill="1" applyBorder="1" applyAlignment="1" applyProtection="1">
      <alignment vertical="center" wrapText="1"/>
    </xf>
    <xf numFmtId="0" fontId="153" fillId="41" borderId="149" xfId="0" applyFont="1" applyFill="1" applyBorder="1" applyAlignment="1" applyProtection="1">
      <alignment horizontal="center" vertical="center" wrapText="1"/>
    </xf>
    <xf numFmtId="0" fontId="153" fillId="10" borderId="142" xfId="0" applyFont="1" applyFill="1" applyBorder="1" applyAlignment="1" applyProtection="1">
      <alignment horizontal="center" vertical="center" wrapText="1"/>
    </xf>
    <xf numFmtId="0" fontId="52" fillId="10" borderId="143" xfId="0" applyFont="1" applyFill="1" applyBorder="1" applyAlignment="1" applyProtection="1">
      <alignment vertical="center" wrapText="1"/>
    </xf>
    <xf numFmtId="0" fontId="153" fillId="10" borderId="100" xfId="0" applyFont="1" applyFill="1" applyBorder="1" applyAlignment="1" applyProtection="1">
      <alignment horizontal="center" vertical="center" wrapText="1"/>
    </xf>
    <xf numFmtId="0" fontId="153" fillId="43" borderId="145" xfId="0" applyFont="1" applyFill="1" applyBorder="1" applyAlignment="1" applyProtection="1">
      <alignment horizontal="center" vertical="center" wrapText="1"/>
    </xf>
    <xf numFmtId="0" fontId="153" fillId="43" borderId="144" xfId="0" applyFont="1" applyFill="1" applyBorder="1" applyAlignment="1" applyProtection="1">
      <alignment horizontal="center" vertical="center" wrapText="1"/>
    </xf>
    <xf numFmtId="0" fontId="40" fillId="42" borderId="154" xfId="0" applyFont="1" applyFill="1" applyBorder="1" applyAlignment="1" applyProtection="1">
      <alignment horizontal="center" vertical="center" wrapText="1"/>
    </xf>
    <xf numFmtId="0" fontId="40" fillId="42" borderId="155" xfId="0" applyFont="1" applyFill="1" applyBorder="1" applyAlignment="1" applyProtection="1">
      <alignment horizontal="center" vertical="center" wrapText="1"/>
    </xf>
    <xf numFmtId="0" fontId="40" fillId="27" borderId="156" xfId="0" applyFont="1" applyFill="1" applyBorder="1" applyAlignment="1" applyProtection="1">
      <alignment horizontal="center" vertical="center" wrapText="1"/>
    </xf>
    <xf numFmtId="0" fontId="40" fillId="27" borderId="157" xfId="0" applyFont="1" applyFill="1" applyBorder="1" applyAlignment="1" applyProtection="1">
      <alignment horizontal="center" vertical="center" wrapText="1"/>
    </xf>
    <xf numFmtId="0" fontId="40" fillId="41" borderId="153" xfId="0" applyFont="1" applyFill="1" applyBorder="1" applyAlignment="1" applyProtection="1">
      <alignment horizontal="center" vertical="center" wrapText="1"/>
    </xf>
    <xf numFmtId="0" fontId="40" fillId="41" borderId="155" xfId="0" applyFont="1" applyFill="1" applyBorder="1" applyAlignment="1" applyProtection="1">
      <alignment horizontal="center" vertical="center" wrapText="1"/>
    </xf>
    <xf numFmtId="0" fontId="40" fillId="43" borderId="153" xfId="0" applyFont="1" applyFill="1" applyBorder="1" applyAlignment="1" applyProtection="1">
      <alignment horizontal="center" vertical="center" wrapText="1"/>
    </xf>
    <xf numFmtId="0" fontId="40" fillId="43" borderId="155" xfId="0" applyFont="1" applyFill="1" applyBorder="1" applyAlignment="1" applyProtection="1">
      <alignment horizontal="center" vertical="center" wrapText="1"/>
    </xf>
    <xf numFmtId="0" fontId="40" fillId="10" borderId="156" xfId="0" applyFont="1" applyFill="1" applyBorder="1" applyAlignment="1" applyProtection="1">
      <alignment horizontal="center" vertical="center" wrapText="1"/>
    </xf>
    <xf numFmtId="0" fontId="40" fillId="10" borderId="154" xfId="0" applyFont="1" applyFill="1" applyBorder="1" applyAlignment="1" applyProtection="1">
      <alignment horizontal="center" vertical="center" wrapText="1"/>
    </xf>
    <xf numFmtId="0" fontId="40" fillId="10" borderId="157" xfId="0" applyFont="1" applyFill="1" applyBorder="1" applyAlignment="1" applyProtection="1">
      <alignment horizontal="center" vertical="center" wrapText="1"/>
    </xf>
    <xf numFmtId="0" fontId="40" fillId="26" borderId="153" xfId="0" applyFont="1" applyFill="1" applyBorder="1" applyAlignment="1" applyProtection="1">
      <alignment horizontal="center" vertical="center" wrapText="1"/>
    </xf>
    <xf numFmtId="0" fontId="40" fillId="26" borderId="154"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wrapText="1"/>
    </xf>
    <xf numFmtId="0" fontId="0" fillId="0" borderId="50" xfId="0" applyBorder="1"/>
    <xf numFmtId="0" fontId="40" fillId="11" borderId="1" xfId="0" applyFont="1" applyFill="1" applyBorder="1" applyAlignment="1" applyProtection="1">
      <alignment horizontal="center" vertical="center" wrapText="1"/>
    </xf>
    <xf numFmtId="0" fontId="40" fillId="11" borderId="14" xfId="0" applyFont="1" applyFill="1" applyBorder="1" applyAlignment="1" applyProtection="1">
      <alignment horizontal="center" vertical="center" wrapText="1"/>
    </xf>
    <xf numFmtId="0" fontId="40" fillId="12" borderId="1" xfId="0" applyFont="1" applyFill="1" applyBorder="1" applyAlignment="1" applyProtection="1">
      <alignment horizontal="center" vertical="center" wrapText="1"/>
    </xf>
    <xf numFmtId="0" fontId="40" fillId="12" borderId="4" xfId="0" applyFont="1" applyFill="1" applyBorder="1" applyAlignment="1" applyProtection="1">
      <alignment horizontal="center" vertical="center" wrapText="1"/>
    </xf>
    <xf numFmtId="0" fontId="40" fillId="12" borderId="14" xfId="0" applyFont="1" applyFill="1" applyBorder="1" applyAlignment="1" applyProtection="1">
      <alignment horizontal="center" vertical="center" wrapText="1"/>
    </xf>
    <xf numFmtId="0" fontId="40" fillId="0" borderId="18" xfId="0" applyFont="1" applyBorder="1" applyAlignment="1" applyProtection="1">
      <alignment horizontal="center" vertical="center" wrapText="1"/>
    </xf>
    <xf numFmtId="0" fontId="65" fillId="0" borderId="62" xfId="0" applyFont="1" applyFill="1" applyBorder="1" applyAlignment="1" applyProtection="1">
      <alignment horizontal="center" vertical="center" wrapText="1"/>
    </xf>
    <xf numFmtId="0" fontId="65" fillId="0" borderId="25" xfId="0" applyFont="1" applyFill="1" applyBorder="1" applyAlignment="1" applyProtection="1">
      <alignment horizontal="center" vertical="center" wrapText="1"/>
    </xf>
    <xf numFmtId="0" fontId="65" fillId="0" borderId="21" xfId="0" applyFont="1" applyFill="1" applyBorder="1" applyAlignment="1" applyProtection="1">
      <alignment horizontal="center" vertical="center" wrapText="1"/>
    </xf>
    <xf numFmtId="0" fontId="65" fillId="0" borderId="24" xfId="0" applyFont="1" applyBorder="1" applyAlignment="1" applyProtection="1">
      <alignment horizontal="center" vertical="center" wrapText="1"/>
    </xf>
    <xf numFmtId="0" fontId="65" fillId="0" borderId="25" xfId="0" applyFont="1" applyBorder="1" applyAlignment="1" applyProtection="1">
      <alignment horizontal="center" vertical="center" wrapText="1"/>
    </xf>
    <xf numFmtId="0" fontId="65" fillId="0" borderId="21" xfId="0" applyFont="1" applyBorder="1" applyAlignment="1" applyProtection="1">
      <alignment horizontal="center" vertical="center" wrapText="1"/>
    </xf>
    <xf numFmtId="0" fontId="65" fillId="0" borderId="55" xfId="0" applyFont="1" applyBorder="1" applyAlignment="1" applyProtection="1">
      <alignment horizontal="center" vertical="center" wrapText="1"/>
    </xf>
    <xf numFmtId="0" fontId="40" fillId="0" borderId="18" xfId="0" applyFont="1" applyFill="1" applyBorder="1" applyAlignment="1" applyProtection="1">
      <alignment horizontal="center" vertical="center" wrapText="1"/>
    </xf>
    <xf numFmtId="0" fontId="70" fillId="0" borderId="18" xfId="0" applyFont="1" applyBorder="1" applyAlignment="1" applyProtection="1">
      <alignment horizontal="center" vertical="center" wrapText="1"/>
    </xf>
    <xf numFmtId="0" fontId="40" fillId="12" borderId="1" xfId="0" applyFont="1" applyFill="1" applyBorder="1" applyAlignment="1" applyProtection="1">
      <alignment horizontal="center" vertical="center"/>
    </xf>
    <xf numFmtId="0" fontId="40" fillId="12" borderId="4" xfId="0" applyFont="1" applyFill="1" applyBorder="1" applyAlignment="1" applyProtection="1">
      <alignment horizontal="center" vertical="center"/>
    </xf>
    <xf numFmtId="0" fontId="40" fillId="12" borderId="14" xfId="0" applyFont="1" applyFill="1" applyBorder="1" applyAlignment="1" applyProtection="1">
      <alignment horizontal="center" vertical="center"/>
    </xf>
    <xf numFmtId="0" fontId="65" fillId="0" borderId="62" xfId="0" applyFont="1" applyBorder="1" applyAlignment="1" applyProtection="1">
      <alignment horizontal="center" vertical="center" wrapText="1"/>
    </xf>
    <xf numFmtId="0" fontId="65" fillId="9" borderId="25" xfId="0" applyNumberFormat="1" applyFont="1" applyFill="1" applyBorder="1" applyAlignment="1" applyProtection="1">
      <alignment horizontal="center" vertical="center" wrapText="1"/>
    </xf>
    <xf numFmtId="0" fontId="65" fillId="27" borderId="55" xfId="0" applyNumberFormat="1" applyFont="1" applyFill="1" applyBorder="1" applyAlignment="1" applyProtection="1">
      <alignment horizontal="center" vertical="center" wrapText="1"/>
    </xf>
    <xf numFmtId="0" fontId="65" fillId="9" borderId="21" xfId="0" applyNumberFormat="1" applyFont="1" applyFill="1" applyBorder="1" applyAlignment="1" applyProtection="1">
      <alignment horizontal="center" vertical="center" wrapText="1"/>
    </xf>
    <xf numFmtId="0" fontId="65" fillId="42" borderId="21" xfId="0" applyNumberFormat="1" applyFont="1" applyFill="1" applyBorder="1" applyAlignment="1" applyProtection="1">
      <alignment horizontal="center" vertical="center" wrapText="1"/>
    </xf>
    <xf numFmtId="0" fontId="65" fillId="27" borderId="21" xfId="0" applyNumberFormat="1" applyFont="1" applyFill="1" applyBorder="1" applyAlignment="1" applyProtection="1">
      <alignment horizontal="center" vertical="center" wrapText="1"/>
    </xf>
    <xf numFmtId="0" fontId="65" fillId="27" borderId="25" xfId="0" applyNumberFormat="1" applyFont="1" applyFill="1" applyBorder="1" applyAlignment="1" applyProtection="1">
      <alignment horizontal="center" vertical="center" wrapText="1"/>
    </xf>
    <xf numFmtId="0" fontId="65" fillId="42" borderId="55" xfId="0" applyNumberFormat="1" applyFont="1" applyFill="1" applyBorder="1" applyAlignment="1" applyProtection="1">
      <alignment horizontal="center" vertical="center" wrapText="1"/>
    </xf>
    <xf numFmtId="0" fontId="65" fillId="44" borderId="62" xfId="0" applyNumberFormat="1" applyFont="1" applyFill="1" applyBorder="1" applyAlignment="1" applyProtection="1">
      <alignment horizontal="center" vertical="center" wrapText="1"/>
    </xf>
    <xf numFmtId="0" fontId="65" fillId="44" borderId="25" xfId="0" applyNumberFormat="1" applyFont="1" applyFill="1" applyBorder="1" applyAlignment="1" applyProtection="1">
      <alignment horizontal="center" vertical="center" wrapText="1"/>
    </xf>
    <xf numFmtId="0" fontId="65" fillId="44" borderId="21" xfId="0" applyNumberFormat="1" applyFont="1" applyFill="1" applyBorder="1" applyAlignment="1" applyProtection="1">
      <alignment horizontal="center" vertical="center" wrapText="1"/>
    </xf>
    <xf numFmtId="0" fontId="65" fillId="44" borderId="55" xfId="0" applyNumberFormat="1" applyFont="1" applyFill="1" applyBorder="1" applyAlignment="1" applyProtection="1">
      <alignment horizontal="center" vertical="center" wrapText="1"/>
    </xf>
    <xf numFmtId="0" fontId="65" fillId="0" borderId="21" xfId="0" applyNumberFormat="1" applyFont="1" applyBorder="1" applyAlignment="1" applyProtection="1">
      <alignment horizontal="center" vertical="center" wrapText="1"/>
    </xf>
    <xf numFmtId="0" fontId="65" fillId="0" borderId="113" xfId="0" applyFont="1" applyBorder="1" applyAlignment="1" applyProtection="1">
      <alignment horizontal="center" vertical="center" wrapText="1"/>
    </xf>
    <xf numFmtId="0" fontId="65" fillId="41" borderId="62" xfId="0" applyNumberFormat="1" applyFont="1" applyFill="1" applyBorder="1" applyAlignment="1" applyProtection="1">
      <alignment horizontal="center" vertical="center" wrapText="1"/>
    </xf>
    <xf numFmtId="0" fontId="65" fillId="41" borderId="25" xfId="0" applyNumberFormat="1" applyFont="1" applyFill="1" applyBorder="1" applyAlignment="1" applyProtection="1">
      <alignment horizontal="center" vertical="center" wrapText="1"/>
    </xf>
    <xf numFmtId="0" fontId="65" fillId="41" borderId="55" xfId="0" applyNumberFormat="1" applyFont="1" applyFill="1" applyBorder="1" applyAlignment="1" applyProtection="1">
      <alignment horizontal="center" vertical="center" wrapText="1"/>
    </xf>
    <xf numFmtId="0" fontId="65" fillId="43" borderId="25" xfId="0" applyNumberFormat="1" applyFont="1" applyFill="1" applyBorder="1" applyAlignment="1" applyProtection="1">
      <alignment horizontal="center" vertical="center" wrapText="1"/>
    </xf>
    <xf numFmtId="0" fontId="65" fillId="45" borderId="25" xfId="0" applyNumberFormat="1" applyFont="1" applyFill="1" applyBorder="1" applyAlignment="1" applyProtection="1">
      <alignment horizontal="center" vertical="center" wrapText="1"/>
    </xf>
    <xf numFmtId="0" fontId="65" fillId="45" borderId="55" xfId="0" applyNumberFormat="1" applyFont="1" applyFill="1" applyBorder="1" applyAlignment="1" applyProtection="1">
      <alignment horizontal="center" vertical="center" wrapText="1"/>
    </xf>
    <xf numFmtId="0" fontId="65" fillId="9" borderId="55" xfId="0" applyNumberFormat="1" applyFont="1" applyFill="1" applyBorder="1" applyAlignment="1" applyProtection="1">
      <alignment horizontal="center" vertical="center" wrapText="1"/>
    </xf>
    <xf numFmtId="0" fontId="65" fillId="46" borderId="25" xfId="0" applyNumberFormat="1" applyFont="1" applyFill="1" applyBorder="1" applyAlignment="1" applyProtection="1">
      <alignment horizontal="center" vertical="center" wrapText="1"/>
    </xf>
    <xf numFmtId="0" fontId="65" fillId="46" borderId="55" xfId="0" applyNumberFormat="1" applyFont="1" applyFill="1" applyBorder="1" applyAlignment="1" applyProtection="1">
      <alignment horizontal="center" vertical="center" wrapText="1"/>
    </xf>
    <xf numFmtId="0" fontId="65" fillId="46" borderId="92" xfId="0" applyNumberFormat="1" applyFont="1" applyFill="1" applyBorder="1" applyAlignment="1" applyProtection="1">
      <alignment horizontal="center" vertical="center" wrapText="1"/>
    </xf>
    <xf numFmtId="0" fontId="65" fillId="27" borderId="62" xfId="0" applyNumberFormat="1" applyFont="1" applyFill="1" applyBorder="1" applyAlignment="1" applyProtection="1">
      <alignment horizontal="center" vertical="center" wrapText="1"/>
    </xf>
    <xf numFmtId="0" fontId="65" fillId="0" borderId="55" xfId="0" applyFont="1" applyFill="1" applyBorder="1" applyAlignment="1" applyProtection="1">
      <alignment horizontal="center" vertical="center" wrapText="1"/>
    </xf>
    <xf numFmtId="0" fontId="69" fillId="12" borderId="18" xfId="0" applyFont="1" applyFill="1" applyBorder="1" applyAlignment="1" applyProtection="1">
      <alignment horizontal="center" vertical="center" wrapText="1"/>
    </xf>
    <xf numFmtId="0" fontId="69" fillId="10" borderId="3" xfId="0" applyFont="1" applyFill="1" applyBorder="1" applyAlignment="1" applyProtection="1">
      <alignment horizontal="center" vertical="center" wrapText="1"/>
    </xf>
    <xf numFmtId="0" fontId="69" fillId="10" borderId="16" xfId="0" applyFont="1" applyFill="1" applyBorder="1" applyAlignment="1" applyProtection="1">
      <alignment horizontal="center" vertical="center" wrapText="1"/>
    </xf>
    <xf numFmtId="0" fontId="69" fillId="11" borderId="3" xfId="0" applyFont="1" applyFill="1" applyBorder="1" applyAlignment="1" applyProtection="1">
      <alignment horizontal="center" vertical="center" wrapText="1"/>
    </xf>
    <xf numFmtId="0" fontId="69" fillId="11" borderId="6" xfId="0" applyFont="1" applyFill="1" applyBorder="1" applyAlignment="1" applyProtection="1">
      <alignment horizontal="center" vertical="center" wrapText="1"/>
    </xf>
    <xf numFmtId="0" fontId="69" fillId="11" borderId="16" xfId="0" applyFont="1" applyFill="1" applyBorder="1" applyAlignment="1" applyProtection="1">
      <alignment horizontal="center" vertical="center" wrapText="1"/>
    </xf>
    <xf numFmtId="0" fontId="69" fillId="12" borderId="3" xfId="0" applyFont="1" applyFill="1" applyBorder="1" applyAlignment="1" applyProtection="1">
      <alignment horizontal="center" vertical="center" wrapText="1"/>
    </xf>
    <xf numFmtId="0" fontId="69" fillId="12" borderId="16" xfId="0" applyFont="1" applyFill="1" applyBorder="1" applyAlignment="1" applyProtection="1">
      <alignment horizontal="center" vertical="center" wrapText="1"/>
    </xf>
    <xf numFmtId="0" fontId="69" fillId="10" borderId="6" xfId="0" applyFont="1" applyFill="1" applyBorder="1" applyAlignment="1" applyProtection="1">
      <alignment horizontal="center" vertical="center" wrapText="1"/>
    </xf>
    <xf numFmtId="0" fontId="69" fillId="12" borderId="19" xfId="0" applyFont="1" applyFill="1" applyBorder="1" applyAlignment="1" applyProtection="1">
      <alignment horizontal="center" vertical="center" wrapText="1"/>
    </xf>
    <xf numFmtId="0" fontId="50" fillId="16" borderId="19" xfId="0" applyFont="1" applyFill="1" applyBorder="1" applyAlignment="1" applyProtection="1">
      <alignment horizontal="left" vertical="center" wrapText="1"/>
    </xf>
    <xf numFmtId="0" fontId="50" fillId="16" borderId="17" xfId="0" applyFont="1" applyFill="1" applyBorder="1" applyAlignment="1" applyProtection="1">
      <alignment horizontal="center" vertical="center"/>
    </xf>
    <xf numFmtId="0" fontId="47" fillId="9" borderId="30" xfId="0" applyFont="1" applyFill="1" applyBorder="1" applyAlignment="1" applyProtection="1">
      <alignment horizontal="center" vertical="center"/>
    </xf>
    <xf numFmtId="0" fontId="47" fillId="9" borderId="31" xfId="0" applyFont="1" applyFill="1" applyBorder="1" applyAlignment="1" applyProtection="1">
      <alignment horizontal="center" vertical="center"/>
    </xf>
    <xf numFmtId="0" fontId="47" fillId="9" borderId="40" xfId="0" applyFont="1" applyFill="1" applyBorder="1" applyAlignment="1" applyProtection="1">
      <alignment horizontal="center" vertical="center"/>
    </xf>
    <xf numFmtId="0" fontId="48" fillId="16" borderId="0" xfId="0" applyFont="1" applyFill="1" applyBorder="1" applyAlignment="1" applyProtection="1"/>
    <xf numFmtId="0" fontId="15" fillId="16" borderId="0" xfId="0" applyFont="1" applyFill="1" applyBorder="1" applyAlignment="1" applyProtection="1"/>
    <xf numFmtId="0" fontId="15" fillId="16" borderId="0" xfId="0" applyFont="1" applyFill="1" applyBorder="1" applyAlignment="1" applyProtection="1">
      <protection locked="0"/>
    </xf>
    <xf numFmtId="0" fontId="124" fillId="2" borderId="2" xfId="0" applyFont="1" applyFill="1" applyBorder="1" applyAlignment="1" applyProtection="1">
      <alignment horizontal="left" vertical="center" wrapText="1"/>
    </xf>
    <xf numFmtId="0" fontId="124" fillId="2" borderId="2" xfId="0" applyFont="1" applyFill="1" applyBorder="1" applyAlignment="1" applyProtection="1">
      <alignment horizontal="left" vertical="top" wrapText="1"/>
    </xf>
    <xf numFmtId="0" fontId="124" fillId="16" borderId="49" xfId="0" applyFont="1" applyFill="1" applyBorder="1" applyAlignment="1" applyProtection="1">
      <alignment horizontal="left" vertical="center" wrapText="1"/>
    </xf>
    <xf numFmtId="0" fontId="124" fillId="16" borderId="52" xfId="0" applyFont="1" applyFill="1" applyBorder="1" applyAlignment="1" applyProtection="1">
      <alignment horizontal="left" vertical="center" wrapText="1"/>
    </xf>
    <xf numFmtId="0" fontId="124" fillId="16" borderId="141" xfId="0" applyFont="1" applyFill="1" applyBorder="1" applyAlignment="1" applyProtection="1">
      <alignment horizontal="left" vertical="top" wrapText="1"/>
    </xf>
    <xf numFmtId="0" fontId="9" fillId="16" borderId="50" xfId="0" applyFont="1" applyFill="1" applyBorder="1" applyAlignment="1" applyProtection="1"/>
    <xf numFmtId="0" fontId="8" fillId="16" borderId="51" xfId="0" applyFont="1" applyFill="1" applyBorder="1" applyAlignment="1" applyProtection="1">
      <alignment horizontal="left" wrapText="1"/>
    </xf>
    <xf numFmtId="0" fontId="40" fillId="16" borderId="50" xfId="0" applyFont="1" applyFill="1" applyBorder="1" applyAlignment="1" applyProtection="1"/>
    <xf numFmtId="0" fontId="6" fillId="16" borderId="51" xfId="0" applyFont="1" applyFill="1" applyBorder="1" applyAlignment="1" applyProtection="1">
      <alignment horizontal="left" wrapText="1"/>
    </xf>
    <xf numFmtId="0" fontId="6" fillId="16" borderId="50" xfId="0" applyFont="1" applyFill="1" applyBorder="1" applyAlignment="1" applyProtection="1">
      <alignment horizontal="center" vertical="center" wrapText="1"/>
    </xf>
    <xf numFmtId="0" fontId="70" fillId="16" borderId="50" xfId="0" applyFont="1" applyFill="1" applyBorder="1" applyAlignment="1" applyProtection="1">
      <alignment horizontal="center" vertical="center" wrapText="1"/>
    </xf>
    <xf numFmtId="0" fontId="8" fillId="16" borderId="42" xfId="0" applyFont="1" applyFill="1" applyBorder="1" applyAlignment="1" applyProtection="1">
      <alignment horizontal="left" wrapText="1"/>
    </xf>
    <xf numFmtId="0" fontId="23" fillId="0" borderId="42" xfId="0" applyFont="1" applyFill="1" applyBorder="1" applyAlignment="1" applyProtection="1">
      <alignment horizontal="left" vertical="center" wrapText="1"/>
    </xf>
    <xf numFmtId="0" fontId="8" fillId="16" borderId="158" xfId="0" applyFont="1" applyFill="1" applyBorder="1" applyAlignment="1" applyProtection="1">
      <alignment horizontal="left" wrapText="1"/>
    </xf>
    <xf numFmtId="0" fontId="8" fillId="16" borderId="53" xfId="0" applyFont="1" applyFill="1" applyBorder="1" applyAlignment="1" applyProtection="1">
      <alignment horizontal="left" wrapText="1"/>
    </xf>
    <xf numFmtId="0" fontId="8" fillId="16" borderId="159" xfId="0" applyFont="1" applyFill="1" applyBorder="1" applyAlignment="1" applyProtection="1">
      <alignment horizontal="left" wrapText="1"/>
    </xf>
    <xf numFmtId="0" fontId="65" fillId="47" borderId="62" xfId="0" applyNumberFormat="1" applyFont="1" applyFill="1" applyBorder="1" applyAlignment="1" applyProtection="1">
      <alignment horizontal="center" vertical="center" wrapText="1"/>
    </xf>
    <xf numFmtId="0" fontId="65" fillId="47" borderId="25" xfId="0" applyNumberFormat="1" applyFont="1" applyFill="1" applyBorder="1" applyAlignment="1" applyProtection="1">
      <alignment horizontal="center" vertical="center" wrapText="1"/>
    </xf>
    <xf numFmtId="0" fontId="65" fillId="47" borderId="22" xfId="0" applyNumberFormat="1" applyFont="1" applyFill="1" applyBorder="1" applyAlignment="1" applyProtection="1">
      <alignment horizontal="center" vertical="center" wrapText="1"/>
    </xf>
    <xf numFmtId="0" fontId="65" fillId="48" borderId="21" xfId="0" applyNumberFormat="1" applyFont="1" applyFill="1" applyBorder="1" applyAlignment="1" applyProtection="1">
      <alignment horizontal="center" vertical="center" wrapText="1"/>
    </xf>
    <xf numFmtId="0" fontId="65" fillId="48" borderId="24" xfId="0" applyNumberFormat="1" applyFont="1" applyFill="1" applyBorder="1" applyAlignment="1" applyProtection="1">
      <alignment horizontal="center" vertical="center" wrapText="1"/>
    </xf>
    <xf numFmtId="0" fontId="65" fillId="48" borderId="55" xfId="0" applyNumberFormat="1" applyFont="1" applyFill="1" applyBorder="1" applyAlignment="1" applyProtection="1">
      <alignment horizontal="center" vertical="center" wrapText="1"/>
    </xf>
    <xf numFmtId="0" fontId="65" fillId="24" borderId="21" xfId="0" applyNumberFormat="1" applyFont="1" applyFill="1" applyBorder="1" applyAlignment="1" applyProtection="1">
      <alignment horizontal="center" vertical="center" wrapText="1"/>
    </xf>
    <xf numFmtId="0" fontId="65" fillId="49" borderId="25" xfId="0" applyNumberFormat="1" applyFont="1" applyFill="1" applyBorder="1" applyAlignment="1" applyProtection="1">
      <alignment horizontal="center" vertical="center" wrapText="1"/>
    </xf>
    <xf numFmtId="0" fontId="65" fillId="49" borderId="21" xfId="0" applyNumberFormat="1" applyFont="1" applyFill="1" applyBorder="1" applyAlignment="1" applyProtection="1">
      <alignment horizontal="center" vertical="center" wrapText="1"/>
    </xf>
    <xf numFmtId="0" fontId="65" fillId="49" borderId="55" xfId="0" applyNumberFormat="1" applyFont="1" applyFill="1" applyBorder="1" applyAlignment="1" applyProtection="1">
      <alignment horizontal="center" vertical="center" wrapText="1"/>
    </xf>
    <xf numFmtId="0" fontId="65" fillId="45" borderId="21" xfId="0" applyNumberFormat="1" applyFont="1" applyFill="1" applyBorder="1" applyAlignment="1" applyProtection="1">
      <alignment horizontal="center" vertical="center" wrapText="1"/>
    </xf>
    <xf numFmtId="0" fontId="65" fillId="45" borderId="62" xfId="0" applyNumberFormat="1" applyFont="1" applyFill="1" applyBorder="1" applyAlignment="1" applyProtection="1">
      <alignment horizontal="center" vertical="center" wrapText="1"/>
    </xf>
    <xf numFmtId="0" fontId="65" fillId="50" borderId="62" xfId="0" applyNumberFormat="1" applyFont="1" applyFill="1" applyBorder="1" applyAlignment="1" applyProtection="1">
      <alignment horizontal="center" vertical="center" wrapText="1"/>
    </xf>
    <xf numFmtId="0" fontId="65" fillId="50" borderId="25" xfId="0" applyNumberFormat="1" applyFont="1" applyFill="1" applyBorder="1" applyAlignment="1" applyProtection="1">
      <alignment horizontal="center" vertical="center" wrapText="1"/>
    </xf>
    <xf numFmtId="0" fontId="65" fillId="50" borderId="21" xfId="0" applyNumberFormat="1" applyFont="1" applyFill="1" applyBorder="1" applyAlignment="1" applyProtection="1">
      <alignment horizontal="center" vertical="center" wrapText="1"/>
    </xf>
    <xf numFmtId="0" fontId="65" fillId="50" borderId="55" xfId="0" applyNumberFormat="1" applyFont="1" applyFill="1" applyBorder="1" applyAlignment="1" applyProtection="1">
      <alignment horizontal="center" vertical="center" wrapText="1"/>
    </xf>
    <xf numFmtId="0" fontId="65" fillId="48" borderId="25" xfId="0" applyNumberFormat="1" applyFont="1" applyFill="1" applyBorder="1" applyAlignment="1" applyProtection="1">
      <alignment horizontal="center" vertical="center" wrapText="1"/>
    </xf>
    <xf numFmtId="0" fontId="65" fillId="45" borderId="25" xfId="0" applyFont="1" applyFill="1" applyBorder="1" applyAlignment="1" applyProtection="1">
      <alignment horizontal="left" vertical="center" wrapText="1"/>
    </xf>
    <xf numFmtId="0" fontId="65" fillId="45" borderId="21" xfId="0" applyFont="1" applyFill="1" applyBorder="1" applyAlignment="1" applyProtection="1">
      <alignment horizontal="left" vertical="center" wrapText="1"/>
    </xf>
    <xf numFmtId="0" fontId="65" fillId="51" borderId="21" xfId="0" applyFont="1" applyFill="1" applyBorder="1" applyAlignment="1" applyProtection="1">
      <alignment horizontal="left" vertical="center" wrapText="1"/>
    </xf>
    <xf numFmtId="0" fontId="65" fillId="24" borderId="25" xfId="0" applyNumberFormat="1" applyFont="1" applyFill="1" applyBorder="1" applyAlignment="1" applyProtection="1">
      <alignment horizontal="center" vertical="center" wrapText="1"/>
    </xf>
    <xf numFmtId="0" fontId="65" fillId="24" borderId="55" xfId="0" applyNumberFormat="1" applyFont="1" applyFill="1" applyBorder="1" applyAlignment="1" applyProtection="1">
      <alignment horizontal="center" vertical="center" wrapText="1"/>
    </xf>
    <xf numFmtId="0" fontId="65" fillId="24" borderId="62" xfId="0" applyNumberFormat="1" applyFont="1" applyFill="1" applyBorder="1" applyAlignment="1" applyProtection="1">
      <alignment horizontal="center" vertical="center" wrapText="1"/>
    </xf>
    <xf numFmtId="0" fontId="65" fillId="47" borderId="21" xfId="0" applyNumberFormat="1" applyFont="1" applyFill="1" applyBorder="1" applyAlignment="1" applyProtection="1">
      <alignment horizontal="center" vertical="center" wrapText="1"/>
    </xf>
    <xf numFmtId="0" fontId="65" fillId="47" borderId="55" xfId="0" applyNumberFormat="1" applyFont="1" applyFill="1" applyBorder="1" applyAlignment="1" applyProtection="1">
      <alignment horizontal="center" vertical="center" wrapText="1"/>
    </xf>
    <xf numFmtId="0" fontId="65" fillId="47" borderId="25" xfId="0" applyFont="1" applyFill="1" applyBorder="1" applyAlignment="1" applyProtection="1">
      <alignment horizontal="center" vertical="center" wrapText="1"/>
    </xf>
    <xf numFmtId="0" fontId="65" fillId="47" borderId="55" xfId="0" applyFont="1" applyFill="1" applyBorder="1" applyAlignment="1" applyProtection="1">
      <alignment horizontal="center" vertical="center" wrapText="1"/>
    </xf>
    <xf numFmtId="0" fontId="65" fillId="51" borderId="25" xfId="0" applyNumberFormat="1" applyFont="1" applyFill="1" applyBorder="1" applyAlignment="1" applyProtection="1">
      <alignment horizontal="left" vertical="center" wrapText="1"/>
    </xf>
    <xf numFmtId="0" fontId="65" fillId="51" borderId="21" xfId="0" applyNumberFormat="1" applyFont="1" applyFill="1" applyBorder="1" applyAlignment="1" applyProtection="1">
      <alignment horizontal="left" vertical="center" wrapText="1"/>
    </xf>
    <xf numFmtId="0" fontId="65" fillId="48" borderId="21" xfId="0" applyNumberFormat="1" applyFont="1" applyFill="1" applyBorder="1" applyAlignment="1" applyProtection="1">
      <alignment horizontal="left" vertical="center" wrapText="1"/>
    </xf>
    <xf numFmtId="0" fontId="65" fillId="48" borderId="55" xfId="0" applyNumberFormat="1" applyFont="1" applyFill="1" applyBorder="1" applyAlignment="1" applyProtection="1">
      <alignment horizontal="left" vertical="center" wrapText="1"/>
    </xf>
    <xf numFmtId="0" fontId="65" fillId="51" borderId="55" xfId="0" applyNumberFormat="1" applyFont="1" applyFill="1" applyBorder="1" applyAlignment="1" applyProtection="1">
      <alignment horizontal="center" vertical="center" wrapText="1"/>
    </xf>
    <xf numFmtId="0" fontId="65" fillId="51" borderId="21" xfId="0" applyNumberFormat="1" applyFont="1" applyFill="1" applyBorder="1" applyAlignment="1" applyProtection="1">
      <alignment horizontal="center" vertical="center" wrapText="1"/>
    </xf>
    <xf numFmtId="0" fontId="65" fillId="51" borderId="25" xfId="0" applyNumberFormat="1" applyFont="1" applyFill="1" applyBorder="1" applyAlignment="1" applyProtection="1">
      <alignment horizontal="center" vertical="center" wrapText="1"/>
    </xf>
    <xf numFmtId="0" fontId="65" fillId="26" borderId="25" xfId="0" applyNumberFormat="1" applyFont="1" applyFill="1" applyBorder="1" applyAlignment="1" applyProtection="1">
      <alignment horizontal="center" vertical="center" wrapText="1"/>
    </xf>
    <xf numFmtId="0" fontId="65" fillId="26" borderId="21" xfId="0" applyNumberFormat="1" applyFont="1" applyFill="1" applyBorder="1" applyAlignment="1" applyProtection="1">
      <alignment horizontal="center" vertical="center" wrapText="1"/>
    </xf>
    <xf numFmtId="0" fontId="65" fillId="26" borderId="55" xfId="0" applyNumberFormat="1" applyFont="1" applyFill="1" applyBorder="1" applyAlignment="1" applyProtection="1">
      <alignment horizontal="center" vertical="center" wrapText="1"/>
    </xf>
    <xf numFmtId="0" fontId="65" fillId="50" borderId="76" xfId="0" applyNumberFormat="1" applyFont="1" applyFill="1" applyBorder="1" applyAlignment="1" applyProtection="1">
      <alignment horizontal="center" vertical="center" wrapText="1"/>
    </xf>
    <xf numFmtId="0" fontId="65" fillId="48" borderId="76" xfId="0" applyNumberFormat="1" applyFont="1" applyFill="1" applyBorder="1" applyAlignment="1" applyProtection="1">
      <alignment horizontal="center" vertical="center" wrapText="1"/>
    </xf>
    <xf numFmtId="0" fontId="65" fillId="26" borderId="62" xfId="0" applyNumberFormat="1" applyFont="1" applyFill="1" applyBorder="1" applyAlignment="1" applyProtection="1">
      <alignment horizontal="center" vertical="center" wrapText="1"/>
    </xf>
    <xf numFmtId="0" fontId="65" fillId="48" borderId="62" xfId="0" applyNumberFormat="1" applyFont="1" applyFill="1" applyBorder="1" applyAlignment="1" applyProtection="1">
      <alignment horizontal="center" vertical="center" wrapText="1"/>
    </xf>
    <xf numFmtId="0" fontId="65" fillId="51" borderId="76" xfId="0" applyNumberFormat="1" applyFont="1" applyFill="1" applyBorder="1" applyAlignment="1" applyProtection="1">
      <alignment horizontal="center" vertical="center" wrapText="1"/>
    </xf>
    <xf numFmtId="0" fontId="65" fillId="51" borderId="22" xfId="0" applyNumberFormat="1" applyFont="1" applyFill="1" applyBorder="1" applyAlignment="1" applyProtection="1">
      <alignment horizontal="center" vertical="center" wrapText="1"/>
    </xf>
    <xf numFmtId="0" fontId="65" fillId="45" borderId="92" xfId="0" applyNumberFormat="1" applyFont="1" applyFill="1" applyBorder="1" applyAlignment="1" applyProtection="1">
      <alignment horizontal="center" vertical="center" wrapText="1"/>
    </xf>
    <xf numFmtId="0" fontId="0" fillId="16" borderId="50" xfId="0" applyFill="1" applyBorder="1"/>
    <xf numFmtId="0" fontId="0" fillId="16" borderId="51" xfId="0" applyFill="1" applyBorder="1"/>
    <xf numFmtId="0" fontId="0" fillId="16" borderId="158" xfId="0" applyFill="1" applyBorder="1"/>
    <xf numFmtId="0" fontId="0" fillId="16" borderId="53" xfId="0" applyFill="1" applyBorder="1"/>
    <xf numFmtId="0" fontId="70" fillId="16" borderId="53" xfId="0" applyFont="1" applyFill="1" applyBorder="1" applyAlignment="1" applyProtection="1">
      <alignment horizontal="center" vertical="center" wrapText="1"/>
    </xf>
    <xf numFmtId="0" fontId="3" fillId="16" borderId="53" xfId="0" applyFont="1" applyFill="1" applyBorder="1" applyAlignment="1" applyProtection="1">
      <alignment vertical="top" wrapText="1"/>
    </xf>
    <xf numFmtId="0" fontId="3" fillId="16" borderId="53" xfId="0" applyFont="1" applyFill="1" applyBorder="1" applyAlignment="1" applyProtection="1">
      <alignment horizontal="center" vertical="center" wrapText="1"/>
    </xf>
    <xf numFmtId="0" fontId="81" fillId="16" borderId="53" xfId="0" applyFont="1" applyFill="1" applyBorder="1" applyAlignment="1" applyProtection="1">
      <alignment horizontal="center" vertical="center" wrapText="1"/>
    </xf>
    <xf numFmtId="0" fontId="0" fillId="16" borderId="159" xfId="0" applyFill="1" applyBorder="1"/>
    <xf numFmtId="0" fontId="22" fillId="16" borderId="0" xfId="0" applyFont="1" applyFill="1" applyBorder="1" applyAlignment="1" applyProtection="1">
      <alignment wrapText="1"/>
    </xf>
    <xf numFmtId="0" fontId="153" fillId="16" borderId="128" xfId="0" applyFont="1" applyFill="1" applyBorder="1" applyAlignment="1" applyProtection="1">
      <alignment vertical="center" wrapText="1"/>
    </xf>
    <xf numFmtId="0" fontId="153" fillId="16" borderId="129" xfId="0" applyFont="1" applyFill="1" applyBorder="1" applyAlignment="1" applyProtection="1">
      <alignment vertical="center" wrapText="1"/>
    </xf>
    <xf numFmtId="0" fontId="153" fillId="16" borderId="76" xfId="0" applyFont="1" applyFill="1" applyBorder="1" applyAlignment="1" applyProtection="1">
      <alignment vertical="center" wrapText="1"/>
    </xf>
    <xf numFmtId="0" fontId="153" fillId="16" borderId="131" xfId="0" applyFont="1" applyFill="1" applyBorder="1" applyAlignment="1" applyProtection="1">
      <alignment vertical="center" wrapText="1"/>
    </xf>
    <xf numFmtId="0" fontId="153" fillId="16" borderId="135" xfId="0" applyFont="1" applyFill="1" applyBorder="1" applyAlignment="1" applyProtection="1">
      <alignment vertical="center" wrapText="1"/>
    </xf>
    <xf numFmtId="0" fontId="153" fillId="16" borderId="136" xfId="0" applyFont="1" applyFill="1" applyBorder="1" applyAlignment="1" applyProtection="1">
      <alignment vertical="center" wrapText="1"/>
    </xf>
    <xf numFmtId="0" fontId="42" fillId="9" borderId="153" xfId="0" applyFont="1" applyFill="1" applyBorder="1" applyAlignment="1" applyProtection="1">
      <alignment horizontal="center" vertical="center" wrapText="1"/>
    </xf>
    <xf numFmtId="0" fontId="0" fillId="9" borderId="141" xfId="0" applyFill="1" applyBorder="1" applyProtection="1"/>
    <xf numFmtId="0" fontId="42" fillId="9" borderId="155" xfId="0" applyFont="1" applyFill="1" applyBorder="1" applyAlignment="1" applyProtection="1">
      <alignment horizontal="center" vertical="center" wrapText="1"/>
    </xf>
    <xf numFmtId="0" fontId="42" fillId="42" borderId="153" xfId="0" applyFont="1" applyFill="1" applyBorder="1" applyAlignment="1" applyProtection="1">
      <alignment horizontal="center" vertical="center" wrapText="1"/>
    </xf>
    <xf numFmtId="0" fontId="42" fillId="26" borderId="154" xfId="0" applyFont="1" applyFill="1" applyBorder="1" applyAlignment="1" applyProtection="1">
      <alignment horizontal="center" vertical="center"/>
    </xf>
    <xf numFmtId="0" fontId="42" fillId="26" borderId="155" xfId="0" applyFont="1" applyFill="1" applyBorder="1" applyAlignment="1" applyProtection="1">
      <alignment horizontal="center" vertical="center"/>
    </xf>
    <xf numFmtId="0" fontId="153" fillId="16" borderId="62" xfId="0" applyFont="1" applyFill="1" applyBorder="1" applyAlignment="1" applyProtection="1">
      <alignment vertical="center" wrapText="1"/>
    </xf>
    <xf numFmtId="0" fontId="153" fillId="16" borderId="152" xfId="0" applyFont="1" applyFill="1" applyBorder="1" applyAlignment="1" applyProtection="1">
      <alignment vertical="center" wrapText="1"/>
    </xf>
    <xf numFmtId="0" fontId="73" fillId="16" borderId="53" xfId="0" applyFont="1" applyFill="1" applyBorder="1" applyAlignment="1" applyProtection="1">
      <alignment horizontal="right" vertical="top" wrapText="1"/>
    </xf>
    <xf numFmtId="0" fontId="24" fillId="16" borderId="2" xfId="0" applyFont="1" applyFill="1" applyBorder="1" applyAlignment="1" applyProtection="1">
      <alignment horizontal="center"/>
    </xf>
    <xf numFmtId="0" fontId="10" fillId="16" borderId="0" xfId="0" applyFont="1" applyFill="1" applyBorder="1" applyAlignment="1" applyProtection="1">
      <alignment horizontal="center" wrapText="1"/>
    </xf>
    <xf numFmtId="0" fontId="84" fillId="16" borderId="0" xfId="0" applyFont="1" applyFill="1" applyBorder="1" applyAlignment="1" applyProtection="1">
      <alignment horizontal="center" vertical="top" wrapText="1"/>
    </xf>
    <xf numFmtId="0" fontId="3" fillId="16" borderId="0" xfId="0" applyFont="1" applyFill="1" applyBorder="1" applyAlignment="1" applyProtection="1">
      <alignment horizontal="center" vertical="top" wrapText="1"/>
    </xf>
    <xf numFmtId="0" fontId="22" fillId="16" borderId="26" xfId="0" applyFont="1" applyFill="1" applyBorder="1" applyAlignment="1" applyProtection="1">
      <alignment horizontal="center" wrapText="1"/>
    </xf>
    <xf numFmtId="0" fontId="15" fillId="16" borderId="33" xfId="0" applyFont="1" applyFill="1" applyBorder="1" applyAlignment="1" applyProtection="1">
      <alignment horizontal="center"/>
    </xf>
    <xf numFmtId="0" fontId="15" fillId="16" borderId="26" xfId="0" applyFont="1" applyFill="1" applyBorder="1" applyAlignment="1" applyProtection="1">
      <alignment horizontal="center"/>
    </xf>
    <xf numFmtId="0" fontId="52" fillId="16" borderId="5" xfId="0" applyFont="1" applyFill="1" applyBorder="1" applyAlignment="1" applyProtection="1">
      <alignment horizontal="center" vertical="center" wrapText="1"/>
    </xf>
    <xf numFmtId="0" fontId="124" fillId="2" borderId="2" xfId="0" applyFont="1" applyFill="1" applyBorder="1" applyAlignment="1" applyProtection="1">
      <alignment horizontal="center" vertical="center" wrapText="1"/>
    </xf>
    <xf numFmtId="0" fontId="124" fillId="16" borderId="52" xfId="0" applyFont="1" applyFill="1" applyBorder="1" applyAlignment="1" applyProtection="1">
      <alignment horizontal="center" vertical="center" wrapText="1"/>
    </xf>
    <xf numFmtId="0" fontId="50" fillId="16" borderId="0" xfId="0" applyFont="1" applyFill="1" applyBorder="1" applyAlignment="1" applyProtection="1">
      <alignment horizontal="center" vertical="center" wrapText="1"/>
      <protection locked="0"/>
    </xf>
    <xf numFmtId="0" fontId="153" fillId="16" borderId="127" xfId="0" applyFont="1" applyFill="1" applyBorder="1" applyAlignment="1" applyProtection="1">
      <alignment horizontal="center" vertical="center" wrapText="1"/>
      <protection locked="0"/>
    </xf>
    <xf numFmtId="0" fontId="8" fillId="0" borderId="53" xfId="0" applyFont="1" applyFill="1" applyBorder="1" applyAlignment="1" applyProtection="1">
      <alignment horizontal="center" wrapText="1"/>
    </xf>
    <xf numFmtId="0" fontId="153" fillId="16" borderId="118" xfId="0" applyFont="1" applyFill="1" applyBorder="1" applyAlignment="1" applyProtection="1">
      <alignment horizontal="center" vertical="center" wrapText="1"/>
    </xf>
    <xf numFmtId="0" fontId="153" fillId="16" borderId="134" xfId="0" applyFont="1" applyFill="1" applyBorder="1" applyAlignment="1" applyProtection="1">
      <alignment horizontal="center" vertical="center" wrapText="1"/>
    </xf>
    <xf numFmtId="2" fontId="52" fillId="16" borderId="117" xfId="0" applyNumberFormat="1" applyFont="1" applyFill="1" applyBorder="1" applyAlignment="1" applyProtection="1">
      <alignment horizontal="center" vertical="center" wrapText="1"/>
    </xf>
    <xf numFmtId="0" fontId="52" fillId="16" borderId="117" xfId="0" applyNumberFormat="1" applyFont="1" applyFill="1" applyBorder="1" applyAlignment="1" applyProtection="1">
      <alignment horizontal="center" vertical="center" wrapText="1"/>
    </xf>
    <xf numFmtId="0" fontId="6" fillId="16" borderId="40" xfId="0" applyFont="1" applyFill="1" applyBorder="1" applyAlignment="1" applyProtection="1">
      <alignment horizontal="center" vertical="center" wrapText="1"/>
      <protection locked="0"/>
    </xf>
    <xf numFmtId="0" fontId="153" fillId="16" borderId="125" xfId="0" applyFont="1" applyFill="1" applyBorder="1" applyAlignment="1" applyProtection="1">
      <alignment horizontal="center" vertical="center" wrapText="1"/>
      <protection locked="0"/>
    </xf>
    <xf numFmtId="0" fontId="153" fillId="16" borderId="126" xfId="0" applyFont="1" applyFill="1" applyBorder="1" applyAlignment="1" applyProtection="1">
      <alignment horizontal="center" vertical="center" wrapText="1"/>
      <protection locked="0"/>
    </xf>
    <xf numFmtId="0" fontId="153" fillId="16" borderId="95" xfId="0" applyFont="1" applyFill="1" applyBorder="1" applyAlignment="1" applyProtection="1">
      <alignment vertical="center" wrapText="1"/>
      <protection locked="0"/>
    </xf>
    <xf numFmtId="0" fontId="153" fillId="3" borderId="95" xfId="0" applyFont="1" applyFill="1" applyBorder="1" applyAlignment="1" applyProtection="1">
      <alignment vertical="center" wrapText="1"/>
      <protection locked="0"/>
    </xf>
    <xf numFmtId="0" fontId="153" fillId="3" borderId="95" xfId="0" applyFont="1" applyFill="1" applyBorder="1" applyAlignment="1" applyProtection="1">
      <alignment horizontal="center" vertical="center" wrapText="1"/>
      <protection locked="0"/>
    </xf>
    <xf numFmtId="0" fontId="10" fillId="16" borderId="49" xfId="0" applyFont="1" applyFill="1" applyBorder="1" applyAlignment="1" applyProtection="1">
      <alignment wrapText="1"/>
    </xf>
    <xf numFmtId="0" fontId="50" fillId="16" borderId="52" xfId="0" applyFont="1" applyFill="1" applyBorder="1" applyAlignment="1" applyProtection="1">
      <alignment horizontal="left"/>
    </xf>
    <xf numFmtId="0" fontId="4" fillId="16" borderId="52" xfId="0" applyFont="1" applyFill="1" applyBorder="1" applyAlignment="1" applyProtection="1">
      <alignment horizontal="left"/>
    </xf>
    <xf numFmtId="0" fontId="24" fillId="16" borderId="52" xfId="0" applyFont="1" applyFill="1" applyBorder="1" applyAlignment="1" applyProtection="1"/>
    <xf numFmtId="0" fontId="4" fillId="16" borderId="52" xfId="0" applyFont="1" applyFill="1" applyBorder="1" applyAlignment="1" applyProtection="1">
      <alignment horizontal="center"/>
    </xf>
    <xf numFmtId="0" fontId="24" fillId="16" borderId="52" xfId="0" applyFont="1" applyFill="1" applyBorder="1" applyAlignment="1" applyProtection="1">
      <alignment horizontal="left"/>
    </xf>
    <xf numFmtId="0" fontId="8" fillId="16" borderId="141" xfId="0" applyFont="1" applyFill="1" applyBorder="1" applyAlignment="1" applyProtection="1">
      <alignment horizontal="left" wrapText="1"/>
    </xf>
    <xf numFmtId="0" fontId="10" fillId="16" borderId="50" xfId="0" applyFont="1" applyFill="1" applyBorder="1" applyAlignment="1" applyProtection="1">
      <alignment wrapText="1"/>
    </xf>
    <xf numFmtId="0" fontId="84" fillId="16" borderId="50" xfId="0" applyFont="1" applyFill="1" applyBorder="1" applyAlignment="1" applyProtection="1">
      <alignment vertical="top" wrapText="1"/>
    </xf>
    <xf numFmtId="0" fontId="3" fillId="16" borderId="50" xfId="0" applyFont="1" applyFill="1" applyBorder="1" applyAlignment="1" applyProtection="1">
      <alignment vertical="top" wrapText="1"/>
    </xf>
    <xf numFmtId="0" fontId="71" fillId="16" borderId="50" xfId="0" applyFont="1" applyFill="1" applyBorder="1" applyAlignment="1" applyProtection="1">
      <alignment horizontal="left" vertical="center"/>
    </xf>
    <xf numFmtId="0" fontId="75" fillId="16" borderId="50" xfId="0" applyFont="1" applyFill="1" applyBorder="1" applyAlignment="1" applyProtection="1">
      <alignment horizontal="left" vertical="center" wrapText="1"/>
    </xf>
    <xf numFmtId="0" fontId="29" fillId="15" borderId="98" xfId="0" applyFont="1" applyFill="1" applyBorder="1" applyAlignment="1">
      <alignment vertical="top" wrapText="1"/>
    </xf>
    <xf numFmtId="0" fontId="75" fillId="16" borderId="160" xfId="0" applyFont="1" applyFill="1" applyBorder="1" applyAlignment="1" applyProtection="1">
      <alignment horizontal="left" vertical="center" wrapText="1"/>
    </xf>
    <xf numFmtId="0" fontId="8" fillId="16" borderId="102" xfId="0" applyFont="1" applyFill="1" applyBorder="1" applyAlignment="1" applyProtection="1">
      <alignment horizontal="left" wrapText="1"/>
    </xf>
    <xf numFmtId="0" fontId="124" fillId="2" borderId="161" xfId="0" applyFont="1" applyFill="1" applyBorder="1" applyAlignment="1" applyProtection="1">
      <alignment horizontal="left" vertical="center" wrapText="1"/>
    </xf>
    <xf numFmtId="0" fontId="124" fillId="2" borderId="98" xfId="0" applyFont="1" applyFill="1" applyBorder="1" applyAlignment="1" applyProtection="1">
      <alignment horizontal="left" vertical="top" wrapText="1"/>
    </xf>
    <xf numFmtId="0" fontId="124" fillId="16" borderId="50" xfId="0" applyFont="1" applyFill="1" applyBorder="1" applyAlignment="1" applyProtection="1">
      <alignment horizontal="left" vertical="center" wrapText="1"/>
    </xf>
    <xf numFmtId="0" fontId="124" fillId="16" borderId="51" xfId="0" applyFont="1" applyFill="1" applyBorder="1" applyAlignment="1" applyProtection="1">
      <alignment horizontal="left" vertical="top" wrapText="1"/>
    </xf>
    <xf numFmtId="0" fontId="70" fillId="16" borderId="160" xfId="0" applyFont="1" applyFill="1" applyBorder="1" applyAlignment="1" applyProtection="1">
      <alignment horizontal="center" vertical="center" wrapText="1"/>
    </xf>
    <xf numFmtId="0" fontId="23" fillId="16" borderId="50" xfId="0" applyFont="1" applyFill="1" applyBorder="1" applyAlignment="1" applyProtection="1">
      <alignment horizontal="left" vertical="center" wrapText="1"/>
    </xf>
    <xf numFmtId="0" fontId="23" fillId="16" borderId="94" xfId="0" applyFont="1" applyFill="1" applyBorder="1" applyAlignment="1" applyProtection="1">
      <alignment horizontal="left" vertical="center" wrapText="1"/>
    </xf>
    <xf numFmtId="0" fontId="59" fillId="16" borderId="122" xfId="0" applyFont="1" applyFill="1" applyBorder="1" applyAlignment="1" applyProtection="1">
      <alignment horizontal="center" vertical="center" wrapText="1"/>
      <protection locked="0"/>
    </xf>
    <xf numFmtId="0" fontId="59" fillId="16" borderId="140" xfId="0" applyFont="1" applyFill="1" applyBorder="1" applyAlignment="1" applyProtection="1">
      <alignment horizontal="center" vertical="center" wrapText="1"/>
      <protection locked="0"/>
    </xf>
    <xf numFmtId="0" fontId="59" fillId="16" borderId="123" xfId="0" applyFont="1" applyFill="1" applyBorder="1" applyAlignment="1" applyProtection="1">
      <alignment horizontal="center" vertical="center" wrapText="1"/>
      <protection locked="0"/>
    </xf>
    <xf numFmtId="0" fontId="0" fillId="0" borderId="123" xfId="0" applyBorder="1" applyProtection="1">
      <protection locked="0"/>
    </xf>
    <xf numFmtId="0" fontId="0" fillId="0" borderId="124" xfId="0" applyBorder="1" applyProtection="1">
      <protection locked="0"/>
    </xf>
    <xf numFmtId="0" fontId="59" fillId="16" borderId="132" xfId="0" applyFont="1" applyFill="1" applyBorder="1" applyAlignment="1" applyProtection="1">
      <alignment horizontal="center" vertical="center" wrapText="1"/>
      <protection locked="0"/>
    </xf>
    <xf numFmtId="0" fontId="52" fillId="16" borderId="119" xfId="0" applyFont="1" applyFill="1" applyBorder="1" applyAlignment="1" applyProtection="1">
      <alignment horizontal="center" vertical="center" wrapText="1"/>
      <protection locked="0"/>
    </xf>
    <xf numFmtId="0" fontId="52" fillId="16" borderId="120" xfId="0" applyFont="1" applyFill="1" applyBorder="1" applyAlignment="1" applyProtection="1">
      <alignment horizontal="center" vertical="center" wrapText="1"/>
      <protection locked="0"/>
    </xf>
    <xf numFmtId="0" fontId="52" fillId="16" borderId="121" xfId="0" applyFont="1" applyFill="1" applyBorder="1" applyAlignment="1" applyProtection="1">
      <alignment horizontal="center" vertical="center" wrapText="1"/>
      <protection locked="0"/>
    </xf>
    <xf numFmtId="0" fontId="52" fillId="16" borderId="133" xfId="0" applyFont="1" applyFill="1" applyBorder="1" applyAlignment="1" applyProtection="1">
      <alignment horizontal="center" vertical="center" wrapText="1"/>
      <protection locked="0"/>
    </xf>
    <xf numFmtId="0" fontId="52" fillId="16" borderId="117" xfId="0" applyFont="1" applyFill="1" applyBorder="1" applyAlignment="1" applyProtection="1">
      <alignment horizontal="center" vertical="center" wrapText="1"/>
      <protection locked="0"/>
    </xf>
    <xf numFmtId="49" fontId="17" fillId="2" borderId="0" xfId="0" applyNumberFormat="1" applyFont="1" applyFill="1" applyBorder="1" applyAlignment="1" applyProtection="1">
      <alignment horizontal="left" vertical="center" wrapText="1"/>
    </xf>
    <xf numFmtId="0" fontId="65" fillId="47" borderId="25" xfId="0" applyFont="1" applyFill="1" applyBorder="1" applyAlignment="1">
      <alignment horizontal="left" vertical="center" wrapText="1"/>
    </xf>
    <xf numFmtId="0" fontId="65" fillId="16" borderId="25" xfId="0" applyFont="1" applyFill="1" applyBorder="1" applyAlignment="1">
      <alignment horizontal="left" vertical="center" wrapText="1"/>
    </xf>
    <xf numFmtId="0" fontId="6" fillId="16" borderId="50" xfId="0" applyFont="1" applyFill="1" applyBorder="1" applyAlignment="1" applyProtection="1">
      <alignment horizontal="center" vertical="center" wrapText="1"/>
    </xf>
    <xf numFmtId="0" fontId="67" fillId="0" borderId="17" xfId="2" applyFont="1" applyFill="1" applyBorder="1" applyAlignment="1">
      <alignment vertical="top" wrapText="1"/>
    </xf>
    <xf numFmtId="0" fontId="6" fillId="16" borderId="50" xfId="0" applyFont="1" applyFill="1" applyBorder="1" applyAlignment="1" applyProtection="1">
      <alignment horizontal="center" vertical="center" wrapText="1"/>
    </xf>
    <xf numFmtId="0" fontId="0" fillId="7" borderId="0" xfId="0" applyFill="1" applyAlignment="1">
      <alignment horizontal="center" vertical="top"/>
    </xf>
    <xf numFmtId="0" fontId="0" fillId="3" borderId="0" xfId="0" applyFill="1" applyAlignment="1">
      <alignment horizontal="center" vertical="top"/>
    </xf>
    <xf numFmtId="0" fontId="0" fillId="35" borderId="0" xfId="0" applyFill="1" applyAlignment="1">
      <alignment horizontal="center" vertical="top"/>
    </xf>
    <xf numFmtId="0" fontId="0" fillId="36" borderId="0" xfId="0" applyFill="1" applyAlignment="1">
      <alignment horizontal="center" vertical="top"/>
    </xf>
    <xf numFmtId="0" fontId="0" fillId="15" borderId="0" xfId="0" applyFill="1" applyAlignment="1">
      <alignment horizontal="center" vertical="top"/>
    </xf>
    <xf numFmtId="0" fontId="0" fillId="6" borderId="0" xfId="0" applyFill="1" applyAlignment="1">
      <alignment horizontal="center" vertical="top"/>
    </xf>
    <xf numFmtId="0" fontId="53" fillId="0" borderId="8" xfId="0" applyFont="1" applyBorder="1" applyAlignment="1" applyProtection="1">
      <alignment horizontal="left" vertical="top" wrapText="1"/>
      <protection locked="0"/>
    </xf>
    <xf numFmtId="0" fontId="14" fillId="6" borderId="4" xfId="0" applyFont="1" applyFill="1" applyBorder="1" applyAlignment="1" applyProtection="1">
      <alignment horizontal="left" vertical="center"/>
    </xf>
    <xf numFmtId="49" fontId="55" fillId="0" borderId="49" xfId="0" applyNumberFormat="1" applyFont="1" applyFill="1" applyBorder="1" applyAlignment="1" applyProtection="1"/>
    <xf numFmtId="0" fontId="55" fillId="0" borderId="163" xfId="0" applyNumberFormat="1" applyFont="1" applyFill="1" applyBorder="1" applyAlignment="1" applyProtection="1">
      <alignment horizontal="center"/>
    </xf>
    <xf numFmtId="49" fontId="55" fillId="0" borderId="50" xfId="0" applyNumberFormat="1" applyFont="1" applyFill="1" applyBorder="1" applyAlignment="1" applyProtection="1"/>
    <xf numFmtId="0" fontId="55" fillId="0" borderId="162" xfId="0" applyNumberFormat="1" applyFont="1" applyFill="1" applyBorder="1" applyAlignment="1" applyProtection="1">
      <alignment horizontal="center"/>
    </xf>
    <xf numFmtId="49" fontId="55" fillId="0" borderId="158" xfId="0" applyNumberFormat="1" applyFont="1" applyFill="1" applyBorder="1" applyAlignment="1" applyProtection="1"/>
    <xf numFmtId="0" fontId="55" fillId="0" borderId="164" xfId="0" applyNumberFormat="1" applyFont="1" applyFill="1" applyBorder="1" applyAlignment="1" applyProtection="1">
      <alignment horizontal="center"/>
    </xf>
    <xf numFmtId="49" fontId="55" fillId="2" borderId="49" xfId="0" applyNumberFormat="1" applyFont="1" applyFill="1" applyBorder="1" applyAlignment="1" applyProtection="1"/>
    <xf numFmtId="0" fontId="109" fillId="2" borderId="163" xfId="0" applyNumberFormat="1" applyFont="1" applyFill="1" applyBorder="1" applyAlignment="1" applyProtection="1">
      <alignment horizontal="center"/>
    </xf>
    <xf numFmtId="49" fontId="55" fillId="2" borderId="50" xfId="0" applyNumberFormat="1" applyFont="1" applyFill="1" applyBorder="1" applyAlignment="1" applyProtection="1"/>
    <xf numFmtId="0" fontId="109" fillId="2" borderId="162" xfId="0" applyNumberFormat="1" applyFont="1" applyFill="1" applyBorder="1" applyAlignment="1" applyProtection="1">
      <alignment horizontal="center"/>
    </xf>
    <xf numFmtId="0" fontId="55" fillId="2" borderId="50" xfId="0" applyFont="1" applyFill="1" applyBorder="1" applyAlignment="1" applyProtection="1"/>
    <xf numFmtId="0" fontId="55" fillId="2" borderId="158" xfId="0" applyFont="1" applyFill="1" applyBorder="1" applyAlignment="1" applyProtection="1"/>
    <xf numFmtId="0" fontId="109" fillId="2" borderId="164" xfId="0" applyNumberFormat="1" applyFont="1" applyFill="1" applyBorder="1" applyAlignment="1" applyProtection="1">
      <alignment horizontal="center"/>
    </xf>
    <xf numFmtId="49" fontId="55" fillId="40" borderId="49" xfId="0" applyNumberFormat="1" applyFont="1" applyFill="1" applyBorder="1" applyAlignment="1" applyProtection="1"/>
    <xf numFmtId="9" fontId="58" fillId="40" borderId="163" xfId="0" applyNumberFormat="1" applyFont="1" applyFill="1" applyBorder="1" applyAlignment="1" applyProtection="1">
      <alignment horizontal="center"/>
    </xf>
    <xf numFmtId="49" fontId="55" fillId="40" borderId="50" xfId="0" applyNumberFormat="1" applyFont="1" applyFill="1" applyBorder="1" applyAlignment="1" applyProtection="1"/>
    <xf numFmtId="9" fontId="58" fillId="40" borderId="162" xfId="0" applyNumberFormat="1" applyFont="1" applyFill="1" applyBorder="1" applyAlignment="1" applyProtection="1">
      <alignment horizontal="center"/>
    </xf>
    <xf numFmtId="49" fontId="55" fillId="40" borderId="158" xfId="0" applyNumberFormat="1" applyFont="1" applyFill="1" applyBorder="1" applyAlignment="1" applyProtection="1"/>
    <xf numFmtId="9" fontId="58" fillId="40" borderId="164" xfId="0" applyNumberFormat="1" applyFont="1" applyFill="1" applyBorder="1" applyAlignment="1" applyProtection="1">
      <alignment horizontal="center"/>
    </xf>
    <xf numFmtId="49" fontId="154" fillId="10" borderId="49" xfId="0" applyNumberFormat="1" applyFont="1" applyFill="1" applyBorder="1" applyAlignment="1" applyProtection="1"/>
    <xf numFmtId="9" fontId="58" fillId="10" borderId="163" xfId="0" applyNumberFormat="1" applyFont="1" applyFill="1" applyBorder="1" applyAlignment="1" applyProtection="1">
      <alignment horizontal="center"/>
    </xf>
    <xf numFmtId="49" fontId="154" fillId="10" borderId="50" xfId="0" applyNumberFormat="1" applyFont="1" applyFill="1" applyBorder="1" applyAlignment="1" applyProtection="1"/>
    <xf numFmtId="9" fontId="58" fillId="10" borderId="162" xfId="0" applyNumberFormat="1" applyFont="1" applyFill="1" applyBorder="1" applyAlignment="1" applyProtection="1">
      <alignment horizontal="center"/>
    </xf>
    <xf numFmtId="49" fontId="154" fillId="10" borderId="158" xfId="0" applyNumberFormat="1" applyFont="1" applyFill="1" applyBorder="1" applyAlignment="1" applyProtection="1"/>
    <xf numFmtId="9" fontId="58" fillId="10" borderId="164" xfId="0" applyNumberFormat="1" applyFont="1" applyFill="1" applyBorder="1" applyAlignment="1" applyProtection="1">
      <alignment horizontal="center"/>
    </xf>
    <xf numFmtId="49" fontId="55" fillId="26" borderId="49" xfId="0" applyNumberFormat="1" applyFont="1" applyFill="1" applyBorder="1" applyAlignment="1" applyProtection="1"/>
    <xf numFmtId="0" fontId="58" fillId="26" borderId="163" xfId="0" applyNumberFormat="1" applyFont="1" applyFill="1" applyBorder="1" applyAlignment="1" applyProtection="1">
      <alignment horizontal="left"/>
    </xf>
    <xf numFmtId="49" fontId="55" fillId="26" borderId="50" xfId="0" applyNumberFormat="1" applyFont="1" applyFill="1" applyBorder="1" applyAlignment="1" applyProtection="1"/>
    <xf numFmtId="0" fontId="109" fillId="26" borderId="162" xfId="0" applyNumberFormat="1" applyFont="1" applyFill="1" applyBorder="1" applyAlignment="1" applyProtection="1">
      <alignment horizontal="left"/>
    </xf>
    <xf numFmtId="0" fontId="58" fillId="26" borderId="162" xfId="0" applyNumberFormat="1" applyFont="1" applyFill="1" applyBorder="1" applyAlignment="1" applyProtection="1">
      <alignment horizontal="left"/>
    </xf>
    <xf numFmtId="49" fontId="55" fillId="26" borderId="158" xfId="0" applyNumberFormat="1" applyFont="1" applyFill="1" applyBorder="1" applyAlignment="1" applyProtection="1"/>
    <xf numFmtId="164" fontId="109" fillId="26" borderId="164" xfId="0" applyNumberFormat="1" applyFont="1" applyFill="1" applyBorder="1" applyAlignment="1" applyProtection="1">
      <alignment horizontal="left"/>
    </xf>
    <xf numFmtId="0" fontId="50" fillId="16" borderId="19" xfId="0" applyFont="1" applyFill="1" applyBorder="1" applyAlignment="1" applyProtection="1">
      <alignment horizontal="center" vertical="center"/>
    </xf>
    <xf numFmtId="0" fontId="50" fillId="45" borderId="9" xfId="0" applyFont="1" applyFill="1" applyBorder="1" applyAlignment="1" applyProtection="1">
      <alignment horizontal="center" vertical="center"/>
    </xf>
    <xf numFmtId="0" fontId="50" fillId="45" borderId="16" xfId="0" applyFont="1" applyFill="1" applyBorder="1" applyAlignment="1" applyProtection="1">
      <alignment horizontal="center" vertical="center"/>
    </xf>
    <xf numFmtId="0" fontId="50" fillId="45" borderId="9" xfId="0" applyFont="1" applyFill="1" applyBorder="1" applyAlignment="1" applyProtection="1">
      <alignment horizontal="left" vertical="center" wrapText="1"/>
    </xf>
    <xf numFmtId="0" fontId="50" fillId="45" borderId="16" xfId="0" applyFont="1" applyFill="1" applyBorder="1" applyAlignment="1" applyProtection="1">
      <alignment horizontal="left" vertical="center" wrapText="1"/>
    </xf>
    <xf numFmtId="0" fontId="50" fillId="45" borderId="17" xfId="0" applyFont="1" applyFill="1" applyBorder="1" applyAlignment="1" applyProtection="1">
      <alignment horizontal="center" vertical="center"/>
    </xf>
    <xf numFmtId="0" fontId="50" fillId="45" borderId="17" xfId="0" applyFont="1" applyFill="1" applyBorder="1" applyAlignment="1" applyProtection="1">
      <alignment horizontal="left" vertical="center" wrapText="1"/>
    </xf>
    <xf numFmtId="0" fontId="50" fillId="45" borderId="19" xfId="0" applyFont="1" applyFill="1" applyBorder="1" applyAlignment="1" applyProtection="1">
      <alignment horizontal="left" vertical="center" wrapText="1"/>
    </xf>
    <xf numFmtId="0" fontId="50" fillId="48" borderId="17" xfId="0" applyFont="1" applyFill="1" applyBorder="1" applyAlignment="1" applyProtection="1">
      <alignment horizontal="center" vertical="center"/>
    </xf>
    <xf numFmtId="0" fontId="50" fillId="48" borderId="19" xfId="0" applyFont="1" applyFill="1" applyBorder="1" applyAlignment="1" applyProtection="1">
      <alignment horizontal="center" vertical="center"/>
    </xf>
    <xf numFmtId="0" fontId="50" fillId="48" borderId="17" xfId="0" applyFont="1" applyFill="1" applyBorder="1" applyAlignment="1" applyProtection="1">
      <alignment horizontal="left" vertical="center" wrapText="1"/>
    </xf>
    <xf numFmtId="0" fontId="50" fillId="48" borderId="19" xfId="0" applyFont="1" applyFill="1" applyBorder="1" applyAlignment="1" applyProtection="1">
      <alignment horizontal="left" vertical="center" wrapText="1"/>
    </xf>
    <xf numFmtId="0" fontId="50" fillId="24" borderId="17" xfId="0" applyFont="1" applyFill="1" applyBorder="1" applyAlignment="1" applyProtection="1">
      <alignment horizontal="center" vertical="center"/>
    </xf>
    <xf numFmtId="0" fontId="50" fillId="24" borderId="19" xfId="0" applyFont="1" applyFill="1" applyBorder="1" applyAlignment="1" applyProtection="1">
      <alignment horizontal="center" vertical="center"/>
    </xf>
    <xf numFmtId="0" fontId="50" fillId="24" borderId="17" xfId="0" applyFont="1" applyFill="1" applyBorder="1" applyAlignment="1" applyProtection="1">
      <alignment horizontal="left" vertical="center" wrapText="1"/>
    </xf>
    <xf numFmtId="0" fontId="50" fillId="24" borderId="19" xfId="0" applyFont="1" applyFill="1" applyBorder="1" applyAlignment="1" applyProtection="1">
      <alignment horizontal="left" vertical="center" wrapText="1"/>
    </xf>
    <xf numFmtId="0" fontId="50" fillId="45" borderId="19" xfId="0" applyFont="1" applyFill="1" applyBorder="1" applyAlignment="1" applyProtection="1">
      <alignment horizontal="center" vertical="center"/>
    </xf>
    <xf numFmtId="0" fontId="59" fillId="16" borderId="154" xfId="0" applyFont="1" applyFill="1" applyBorder="1" applyAlignment="1" applyProtection="1">
      <alignment horizontal="center" vertical="center" wrapText="1"/>
    </xf>
    <xf numFmtId="0" fontId="53" fillId="0" borderId="154" xfId="0" applyFont="1" applyBorder="1" applyAlignment="1" applyProtection="1">
      <alignment horizontal="center" vertical="center"/>
    </xf>
    <xf numFmtId="0" fontId="52" fillId="16" borderId="154" xfId="0" applyFont="1" applyFill="1" applyBorder="1" applyAlignment="1" applyProtection="1">
      <alignment horizontal="center" vertical="center"/>
    </xf>
    <xf numFmtId="0" fontId="52" fillId="16" borderId="154" xfId="0" applyFont="1" applyFill="1" applyBorder="1" applyAlignment="1" applyProtection="1">
      <alignment horizontal="center" vertical="center" wrapText="1"/>
    </xf>
    <xf numFmtId="0" fontId="53" fillId="0" borderId="155" xfId="0" applyFont="1" applyBorder="1" applyAlignment="1" applyProtection="1">
      <alignment horizontal="center" vertical="center"/>
    </xf>
    <xf numFmtId="0" fontId="0" fillId="49" borderId="0" xfId="0" applyFill="1"/>
    <xf numFmtId="0" fontId="122" fillId="49" borderId="0" xfId="0" applyFont="1" applyFill="1"/>
    <xf numFmtId="0" fontId="44" fillId="2" borderId="0" xfId="5" applyFont="1" applyFill="1" applyAlignment="1">
      <alignment horizontal="left" vertical="top" wrapText="1"/>
    </xf>
    <xf numFmtId="0" fontId="1" fillId="2" borderId="0" xfId="5" applyFill="1" applyAlignment="1">
      <alignment horizontal="left" vertical="top" wrapText="1"/>
    </xf>
    <xf numFmtId="0" fontId="0" fillId="2" borderId="0" xfId="0" applyFill="1" applyAlignment="1">
      <alignment horizontal="left" vertical="top"/>
    </xf>
    <xf numFmtId="0" fontId="24" fillId="16" borderId="52" xfId="0" applyFont="1" applyFill="1" applyBorder="1" applyAlignment="1" applyProtection="1">
      <alignment horizontal="center"/>
    </xf>
    <xf numFmtId="0" fontId="124" fillId="2" borderId="15" xfId="0" applyFont="1" applyFill="1" applyBorder="1" applyAlignment="1" applyProtection="1">
      <alignment horizontal="center" vertical="center" wrapText="1"/>
    </xf>
    <xf numFmtId="0" fontId="124" fillId="16" borderId="0" xfId="0" applyFont="1" applyFill="1" applyBorder="1" applyAlignment="1" applyProtection="1">
      <alignment horizontal="center" vertical="center" wrapText="1"/>
    </xf>
    <xf numFmtId="0" fontId="153" fillId="16" borderId="127" xfId="0" applyFont="1" applyFill="1" applyBorder="1" applyAlignment="1" applyProtection="1">
      <alignment horizontal="center" vertical="center" wrapText="1"/>
    </xf>
    <xf numFmtId="0" fontId="15" fillId="16" borderId="0" xfId="0" applyFont="1" applyFill="1" applyBorder="1" applyAlignment="1" applyProtection="1">
      <alignment horizontal="center"/>
      <protection locked="0"/>
    </xf>
    <xf numFmtId="0" fontId="153" fillId="16" borderId="128" xfId="0" applyFont="1" applyFill="1" applyBorder="1" applyAlignment="1" applyProtection="1">
      <alignment horizontal="center" vertical="center" wrapText="1"/>
    </xf>
    <xf numFmtId="0" fontId="153" fillId="16" borderId="129" xfId="0" applyFont="1" applyFill="1" applyBorder="1" applyAlignment="1" applyProtection="1">
      <alignment horizontal="center" vertical="center" wrapText="1"/>
    </xf>
    <xf numFmtId="0" fontId="22" fillId="16" borderId="0" xfId="0" applyFont="1" applyFill="1" applyBorder="1" applyAlignment="1" applyProtection="1">
      <alignment horizontal="center" wrapText="1"/>
    </xf>
    <xf numFmtId="0" fontId="153" fillId="16" borderId="23" xfId="0" applyFont="1" applyFill="1" applyBorder="1" applyAlignment="1" applyProtection="1">
      <alignment horizontal="center" vertical="center" wrapText="1"/>
    </xf>
    <xf numFmtId="0" fontId="153" fillId="16" borderId="151" xfId="0" applyFont="1" applyFill="1" applyBorder="1" applyAlignment="1" applyProtection="1">
      <alignment horizontal="center" vertical="center" wrapText="1"/>
    </xf>
    <xf numFmtId="0" fontId="153" fillId="26" borderId="127" xfId="0" applyFont="1" applyFill="1" applyBorder="1" applyAlignment="1" applyProtection="1">
      <alignment horizontal="center" vertical="center" wrapText="1"/>
      <protection locked="0"/>
    </xf>
    <xf numFmtId="0" fontId="153" fillId="16" borderId="118" xfId="0" applyFont="1" applyFill="1" applyBorder="1" applyAlignment="1" applyProtection="1">
      <alignment horizontal="center" vertical="center" wrapText="1"/>
      <protection locked="0"/>
    </xf>
    <xf numFmtId="0" fontId="153" fillId="16" borderId="134" xfId="0" applyFont="1" applyFill="1" applyBorder="1" applyAlignment="1" applyProtection="1">
      <alignment horizontal="center" vertical="center" wrapText="1"/>
      <protection locked="0"/>
    </xf>
    <xf numFmtId="0" fontId="15" fillId="16" borderId="33" xfId="0" applyFont="1" applyFill="1" applyBorder="1" applyAlignment="1" applyProtection="1">
      <alignment horizontal="center"/>
      <protection locked="0"/>
    </xf>
    <xf numFmtId="0" fontId="153" fillId="16" borderId="117" xfId="0" applyFont="1" applyFill="1" applyBorder="1" applyAlignment="1" applyProtection="1">
      <alignment horizontal="center" vertical="center" wrapText="1"/>
      <protection locked="0"/>
    </xf>
    <xf numFmtId="0" fontId="59" fillId="16" borderId="133" xfId="0" applyFont="1" applyFill="1" applyBorder="1" applyAlignment="1" applyProtection="1">
      <alignment horizontal="center" vertical="center" wrapText="1"/>
      <protection locked="0"/>
    </xf>
    <xf numFmtId="0" fontId="40" fillId="16" borderId="122" xfId="0" applyFont="1" applyFill="1" applyBorder="1" applyAlignment="1" applyProtection="1">
      <alignment horizontal="center" vertical="center" wrapText="1"/>
      <protection locked="0"/>
    </xf>
    <xf numFmtId="0" fontId="40" fillId="16" borderId="140" xfId="0" applyFont="1" applyFill="1" applyBorder="1" applyAlignment="1" applyProtection="1">
      <alignment horizontal="center" vertical="center" wrapText="1"/>
      <protection locked="0"/>
    </xf>
    <xf numFmtId="0" fontId="40" fillId="16" borderId="123" xfId="0" applyFont="1" applyFill="1" applyBorder="1" applyAlignment="1" applyProtection="1">
      <alignment horizontal="center" vertical="center" wrapText="1"/>
      <protection locked="0"/>
    </xf>
    <xf numFmtId="0" fontId="6" fillId="16" borderId="117" xfId="0" applyFont="1" applyFill="1" applyBorder="1" applyAlignment="1" applyProtection="1">
      <alignment horizontal="center" vertical="center" wrapText="1"/>
      <protection locked="0"/>
    </xf>
    <xf numFmtId="0" fontId="153" fillId="16" borderId="107" xfId="0" applyFont="1" applyFill="1" applyBorder="1" applyAlignment="1" applyProtection="1">
      <alignment horizontal="center" vertical="center" wrapText="1"/>
      <protection locked="0"/>
    </xf>
    <xf numFmtId="0" fontId="153" fillId="16" borderId="165" xfId="0" applyFont="1" applyFill="1" applyBorder="1" applyAlignment="1" applyProtection="1">
      <alignment horizontal="left" vertical="center" wrapText="1"/>
    </xf>
    <xf numFmtId="0" fontId="153" fillId="16" borderId="166" xfId="0" applyFont="1" applyFill="1" applyBorder="1" applyAlignment="1" applyProtection="1">
      <alignment vertical="center" wrapText="1"/>
    </xf>
    <xf numFmtId="0" fontId="153" fillId="16" borderId="167" xfId="0" applyFont="1" applyFill="1" applyBorder="1" applyAlignment="1" applyProtection="1">
      <alignment vertical="center" wrapText="1"/>
    </xf>
    <xf numFmtId="0" fontId="59" fillId="16" borderId="168" xfId="0" applyFont="1" applyFill="1" applyBorder="1" applyAlignment="1" applyProtection="1">
      <alignment horizontal="center" vertical="center" wrapText="1"/>
      <protection locked="0"/>
    </xf>
    <xf numFmtId="0" fontId="52" fillId="16" borderId="146" xfId="0" applyFont="1" applyFill="1" applyBorder="1" applyAlignment="1" applyProtection="1">
      <alignment vertical="center" wrapText="1"/>
    </xf>
    <xf numFmtId="0" fontId="52" fillId="16" borderId="146" xfId="0" applyFont="1" applyFill="1" applyBorder="1" applyAlignment="1" applyProtection="1">
      <alignment horizontal="center" vertical="center" wrapText="1"/>
      <protection locked="0"/>
    </xf>
    <xf numFmtId="0" fontId="59" fillId="16" borderId="150" xfId="0" applyFont="1" applyFill="1" applyBorder="1" applyAlignment="1" applyProtection="1">
      <alignment horizontal="center" vertical="center" wrapText="1"/>
      <protection locked="0"/>
    </xf>
    <xf numFmtId="0" fontId="153" fillId="16" borderId="169" xfId="0" applyFont="1" applyFill="1" applyBorder="1" applyAlignment="1" applyProtection="1">
      <alignment horizontal="center" vertical="center" wrapText="1"/>
    </xf>
    <xf numFmtId="0" fontId="59" fillId="0" borderId="17" xfId="0" applyFont="1" applyFill="1" applyBorder="1" applyAlignment="1" applyProtection="1">
      <alignment horizontal="center" vertical="center" wrapText="1"/>
    </xf>
    <xf numFmtId="0" fontId="59" fillId="0" borderId="170" xfId="0" applyFont="1" applyFill="1" applyBorder="1" applyAlignment="1" applyProtection="1">
      <alignment horizontal="center" vertical="center" wrapText="1"/>
    </xf>
    <xf numFmtId="0" fontId="59" fillId="0" borderId="171" xfId="0" applyFont="1" applyFill="1" applyBorder="1" applyAlignment="1" applyProtection="1">
      <alignment horizontal="center" vertical="center" wrapText="1"/>
    </xf>
    <xf numFmtId="0" fontId="59" fillId="0" borderId="172" xfId="0" applyFont="1" applyFill="1" applyBorder="1" applyAlignment="1" applyProtection="1">
      <alignment horizontal="center" vertical="center" wrapText="1"/>
    </xf>
    <xf numFmtId="0" fontId="59" fillId="0" borderId="173" xfId="0" applyFont="1" applyFill="1" applyBorder="1" applyAlignment="1" applyProtection="1">
      <alignment horizontal="center" vertical="center" wrapText="1"/>
    </xf>
    <xf numFmtId="0" fontId="59" fillId="0" borderId="7" xfId="0" applyFont="1" applyFill="1" applyBorder="1" applyAlignment="1" applyProtection="1">
      <alignment horizontal="center" vertical="center" wrapText="1"/>
    </xf>
    <xf numFmtId="0" fontId="59" fillId="0" borderId="9" xfId="0" applyFont="1" applyFill="1" applyBorder="1" applyAlignment="1" applyProtection="1">
      <alignment horizontal="center" vertical="center" wrapText="1"/>
    </xf>
    <xf numFmtId="0" fontId="59" fillId="0" borderId="174" xfId="0" applyFont="1" applyFill="1" applyBorder="1" applyAlignment="1" applyProtection="1">
      <alignment horizontal="center" vertical="center" wrapText="1"/>
    </xf>
    <xf numFmtId="16" fontId="65" fillId="0" borderId="55" xfId="0" applyNumberFormat="1" applyFont="1" applyBorder="1" applyAlignment="1" applyProtection="1">
      <alignment horizontal="left" vertical="center" wrapText="1"/>
      <protection locked="0"/>
    </xf>
    <xf numFmtId="14" fontId="136" fillId="0" borderId="8" xfId="0" applyNumberFormat="1" applyFont="1" applyFill="1" applyBorder="1" applyAlignment="1">
      <alignment wrapText="1"/>
    </xf>
    <xf numFmtId="0" fontId="35" fillId="16" borderId="0" xfId="0" applyFont="1" applyFill="1" applyBorder="1" applyAlignment="1" applyProtection="1">
      <alignment horizontal="left" vertical="center" wrapText="1"/>
      <protection locked="0"/>
    </xf>
    <xf numFmtId="0" fontId="50" fillId="16" borderId="1" xfId="0" applyFont="1" applyFill="1" applyBorder="1" applyAlignment="1" applyProtection="1">
      <alignment horizontal="left" vertical="top" wrapText="1"/>
    </xf>
    <xf numFmtId="0" fontId="50" fillId="16" borderId="2" xfId="0" applyFont="1" applyFill="1" applyBorder="1" applyAlignment="1" applyProtection="1">
      <alignment horizontal="left" vertical="top"/>
    </xf>
    <xf numFmtId="0" fontId="50" fillId="16" borderId="3" xfId="0" applyFont="1" applyFill="1" applyBorder="1" applyAlignment="1" applyProtection="1">
      <alignment horizontal="left" vertical="top"/>
    </xf>
    <xf numFmtId="0" fontId="50" fillId="16" borderId="4" xfId="0" applyFont="1" applyFill="1" applyBorder="1" applyAlignment="1" applyProtection="1">
      <alignment horizontal="left" vertical="top"/>
    </xf>
    <xf numFmtId="0" fontId="50" fillId="16" borderId="0" xfId="0" applyFont="1" applyFill="1" applyBorder="1" applyAlignment="1" applyProtection="1">
      <alignment horizontal="left" vertical="top"/>
    </xf>
    <xf numFmtId="0" fontId="50" fillId="16" borderId="6" xfId="0" applyFont="1" applyFill="1" applyBorder="1" applyAlignment="1" applyProtection="1">
      <alignment horizontal="left" vertical="top"/>
    </xf>
    <xf numFmtId="0" fontId="50" fillId="16" borderId="14" xfId="0" applyFont="1" applyFill="1" applyBorder="1" applyAlignment="1" applyProtection="1">
      <alignment horizontal="left" vertical="top"/>
    </xf>
    <xf numFmtId="0" fontId="50" fillId="16" borderId="5" xfId="0" applyFont="1" applyFill="1" applyBorder="1" applyAlignment="1" applyProtection="1">
      <alignment horizontal="left" vertical="top"/>
    </xf>
    <xf numFmtId="0" fontId="50" fillId="16" borderId="16" xfId="0" applyFont="1" applyFill="1" applyBorder="1" applyAlignment="1" applyProtection="1">
      <alignment horizontal="left" vertical="top"/>
    </xf>
    <xf numFmtId="0" fontId="136" fillId="0" borderId="8" xfId="0" applyFont="1" applyFill="1" applyBorder="1" applyAlignment="1">
      <alignment horizontal="left" vertical="top" wrapText="1"/>
    </xf>
    <xf numFmtId="0" fontId="136" fillId="0" borderId="9" xfId="0" applyFont="1" applyFill="1" applyBorder="1" applyAlignment="1">
      <alignment horizontal="left" vertical="top" wrapText="1"/>
    </xf>
    <xf numFmtId="0" fontId="56" fillId="0" borderId="0" xfId="3" applyFill="1" applyAlignment="1" applyProtection="1">
      <alignment vertical="center"/>
    </xf>
    <xf numFmtId="0" fontId="78" fillId="0" borderId="29" xfId="0" applyFont="1" applyFill="1" applyBorder="1" applyAlignment="1" applyProtection="1">
      <alignment horizontal="left" vertical="center" wrapText="1"/>
    </xf>
    <xf numFmtId="0" fontId="56" fillId="0" borderId="0" xfId="3" applyFill="1" applyAlignment="1" applyProtection="1">
      <alignment horizontal="left" vertical="center"/>
    </xf>
    <xf numFmtId="0" fontId="56" fillId="0" borderId="0" xfId="3" applyFill="1" applyAlignment="1" applyProtection="1">
      <alignment horizontal="left" vertical="center" wrapText="1"/>
    </xf>
    <xf numFmtId="0" fontId="78" fillId="0" borderId="0" xfId="0" applyFont="1" applyFill="1" applyBorder="1" applyAlignment="1" applyProtection="1">
      <alignment horizontal="center" vertical="center" wrapText="1"/>
    </xf>
    <xf numFmtId="0" fontId="56" fillId="0" borderId="0" xfId="3" applyFill="1" applyBorder="1" applyAlignment="1" applyProtection="1">
      <alignment horizontal="left" vertical="center" wrapText="1"/>
    </xf>
    <xf numFmtId="0" fontId="56" fillId="0" borderId="0" xfId="3" applyFont="1" applyFill="1" applyBorder="1" applyAlignment="1" applyProtection="1">
      <alignment horizontal="left" vertical="center"/>
    </xf>
    <xf numFmtId="0" fontId="143" fillId="27" borderId="0" xfId="0" applyFont="1" applyFill="1" applyBorder="1" applyAlignment="1" applyProtection="1">
      <alignment horizontal="left" vertical="top" wrapText="1"/>
    </xf>
    <xf numFmtId="164" fontId="3" fillId="0" borderId="10" xfId="0" applyNumberFormat="1" applyFont="1" applyFill="1" applyBorder="1" applyAlignment="1" applyProtection="1">
      <alignment horizontal="left" vertical="center" wrapText="1"/>
      <protection locked="0"/>
    </xf>
    <xf numFmtId="0" fontId="3" fillId="0" borderId="12" xfId="0" applyFont="1" applyFill="1" applyBorder="1" applyAlignment="1" applyProtection="1">
      <alignment horizontal="left" vertical="center" wrapText="1"/>
      <protection locked="0"/>
    </xf>
    <xf numFmtId="0" fontId="80" fillId="0" borderId="18" xfId="0" applyFont="1" applyFill="1" applyBorder="1" applyAlignment="1" applyProtection="1">
      <alignment horizontal="left" vertical="center"/>
      <protection locked="0"/>
    </xf>
    <xf numFmtId="0" fontId="80" fillId="0" borderId="19" xfId="0" applyFont="1" applyFill="1" applyBorder="1" applyAlignment="1" applyProtection="1">
      <alignment horizontal="left" vertical="center"/>
      <protection locked="0"/>
    </xf>
    <xf numFmtId="0" fontId="22" fillId="0" borderId="1"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protection locked="0"/>
    </xf>
    <xf numFmtId="0" fontId="22" fillId="0" borderId="3" xfId="0" applyFont="1" applyFill="1" applyBorder="1" applyAlignment="1" applyProtection="1">
      <alignment horizontal="center" vertical="center" wrapText="1"/>
      <protection locked="0"/>
    </xf>
    <xf numFmtId="0" fontId="22" fillId="0" borderId="4"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2" fillId="0" borderId="6" xfId="0"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16" xfId="0" applyFont="1" applyFill="1" applyBorder="1" applyAlignment="1" applyProtection="1">
      <alignment horizontal="center" vertical="center" wrapText="1"/>
      <protection locked="0"/>
    </xf>
    <xf numFmtId="0" fontId="3" fillId="0" borderId="10" xfId="0" applyFont="1" applyFill="1" applyBorder="1" applyAlignment="1" applyProtection="1">
      <alignment horizontal="left" vertical="center" wrapText="1"/>
      <protection locked="0"/>
    </xf>
    <xf numFmtId="0" fontId="56" fillId="0" borderId="10" xfId="3" applyFill="1" applyBorder="1" applyAlignment="1" applyProtection="1">
      <alignment horizontal="left" vertical="center" wrapText="1"/>
      <protection locked="0"/>
    </xf>
    <xf numFmtId="0" fontId="22" fillId="0" borderId="12" xfId="0" applyFont="1" applyBorder="1" applyAlignment="1" applyProtection="1">
      <alignment horizontal="left" vertical="center" wrapText="1"/>
      <protection locked="0"/>
    </xf>
    <xf numFmtId="0" fontId="78" fillId="0" borderId="5"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111" fillId="0" borderId="0" xfId="0" applyFont="1" applyBorder="1" applyAlignment="1" applyProtection="1">
      <alignment horizontal="left" vertical="center" wrapText="1"/>
    </xf>
    <xf numFmtId="0" fontId="56" fillId="0" borderId="0" xfId="3" applyFill="1" applyBorder="1" applyAlignment="1" applyProtection="1">
      <alignment horizontal="left" vertical="center"/>
    </xf>
    <xf numFmtId="0" fontId="51" fillId="0" borderId="0" xfId="0" applyFont="1" applyFill="1" applyBorder="1" applyAlignment="1" applyProtection="1">
      <alignment horizontal="center" vertical="center"/>
    </xf>
    <xf numFmtId="164" fontId="3" fillId="0" borderId="12" xfId="0" applyNumberFormat="1"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xf>
    <xf numFmtId="0" fontId="141" fillId="0" borderId="17" xfId="0" applyFont="1" applyBorder="1" applyAlignment="1" applyProtection="1">
      <alignment horizontal="left" vertical="top" wrapText="1"/>
      <protection locked="0"/>
    </xf>
    <xf numFmtId="0" fontId="0" fillId="0" borderId="17" xfId="0" applyBorder="1" applyAlignment="1">
      <alignment horizontal="left" vertical="top" wrapText="1"/>
    </xf>
    <xf numFmtId="0" fontId="6" fillId="0" borderId="4" xfId="0" applyFont="1" applyBorder="1" applyAlignment="1" applyProtection="1">
      <alignment horizontal="center" vertical="center" wrapText="1"/>
    </xf>
    <xf numFmtId="0" fontId="69" fillId="11" borderId="1" xfId="0" applyFont="1" applyFill="1" applyBorder="1" applyAlignment="1" applyProtection="1">
      <alignment horizontal="center" vertical="center" wrapText="1"/>
    </xf>
    <xf numFmtId="0" fontId="69" fillId="11" borderId="4" xfId="0" applyFont="1" applyFill="1" applyBorder="1" applyAlignment="1" applyProtection="1">
      <alignment horizontal="center" vertical="center" wrapText="1"/>
    </xf>
    <xf numFmtId="0" fontId="69" fillId="11" borderId="14"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wrapText="1"/>
    </xf>
    <xf numFmtId="0" fontId="69" fillId="10" borderId="1" xfId="0" applyFont="1" applyFill="1" applyBorder="1" applyAlignment="1" applyProtection="1">
      <alignment horizontal="center" vertical="center" wrapText="1"/>
    </xf>
    <xf numFmtId="0" fontId="69" fillId="10" borderId="4" xfId="0" applyFont="1" applyFill="1" applyBorder="1" applyAlignment="1" applyProtection="1">
      <alignment horizontal="center" vertical="center" wrapText="1"/>
    </xf>
    <xf numFmtId="0" fontId="69" fillId="10" borderId="14" xfId="0" applyFont="1" applyFill="1" applyBorder="1" applyAlignment="1" applyProtection="1">
      <alignment horizontal="center" vertical="center" wrapText="1"/>
    </xf>
    <xf numFmtId="0" fontId="52" fillId="0" borderId="1" xfId="0" applyFont="1" applyFill="1" applyBorder="1" applyAlignment="1" applyProtection="1">
      <alignment horizontal="left" vertical="top" wrapText="1"/>
      <protection locked="0"/>
    </xf>
    <xf numFmtId="0" fontId="52" fillId="0" borderId="3" xfId="0" applyFont="1" applyFill="1" applyBorder="1" applyAlignment="1" applyProtection="1">
      <alignment horizontal="left" vertical="top" wrapText="1"/>
      <protection locked="0"/>
    </xf>
    <xf numFmtId="0" fontId="52" fillId="0" borderId="14" xfId="0" applyFont="1" applyFill="1" applyBorder="1" applyAlignment="1" applyProtection="1">
      <alignment horizontal="left" vertical="top" wrapText="1"/>
      <protection locked="0"/>
    </xf>
    <xf numFmtId="0" fontId="52" fillId="0" borderId="16" xfId="0" applyFont="1" applyFill="1" applyBorder="1" applyAlignment="1" applyProtection="1">
      <alignment horizontal="left" vertical="top" wrapText="1"/>
      <protection locked="0"/>
    </xf>
    <xf numFmtId="0" fontId="52" fillId="0" borderId="0" xfId="0" applyFont="1" applyFill="1" applyBorder="1" applyAlignment="1" applyProtection="1">
      <alignment horizontal="left" vertical="center" wrapText="1"/>
    </xf>
    <xf numFmtId="0" fontId="40" fillId="0" borderId="4" xfId="0" applyFont="1" applyBorder="1" applyAlignment="1" applyProtection="1">
      <alignment horizontal="center" vertical="center" wrapText="1"/>
    </xf>
    <xf numFmtId="0" fontId="69" fillId="12" borderId="1" xfId="0" applyFont="1" applyFill="1" applyBorder="1" applyAlignment="1" applyProtection="1">
      <alignment horizontal="center" vertical="center" wrapText="1"/>
    </xf>
    <xf numFmtId="0" fontId="69" fillId="12" borderId="14" xfId="0" applyFont="1" applyFill="1" applyBorder="1" applyAlignment="1" applyProtection="1">
      <alignment horizontal="center" vertical="center" wrapText="1"/>
    </xf>
    <xf numFmtId="0" fontId="141" fillId="0" borderId="17" xfId="0" applyFont="1" applyBorder="1" applyAlignment="1" applyProtection="1">
      <alignment horizontal="center" vertical="center" wrapText="1"/>
      <protection locked="0"/>
    </xf>
    <xf numFmtId="0" fontId="0" fillId="0" borderId="17" xfId="0" applyBorder="1" applyAlignment="1">
      <alignment horizontal="center" vertical="center" wrapText="1"/>
    </xf>
    <xf numFmtId="0" fontId="22" fillId="0" borderId="0" xfId="0" applyFont="1" applyFill="1" applyBorder="1" applyAlignment="1" applyProtection="1">
      <alignment horizontal="left" vertical="center" wrapText="1"/>
    </xf>
    <xf numFmtId="14" fontId="52" fillId="0" borderId="18" xfId="0" applyNumberFormat="1" applyFont="1" applyFill="1" applyBorder="1" applyAlignment="1" applyProtection="1">
      <alignment horizontal="left" vertical="center" wrapText="1"/>
      <protection locked="0"/>
    </xf>
    <xf numFmtId="0" fontId="52" fillId="0" borderId="19" xfId="0" applyFont="1" applyFill="1" applyBorder="1" applyAlignment="1" applyProtection="1">
      <alignment horizontal="left" vertical="center" wrapText="1"/>
      <protection locked="0"/>
    </xf>
    <xf numFmtId="0" fontId="40" fillId="11" borderId="7" xfId="0" applyFont="1" applyFill="1" applyBorder="1" applyAlignment="1" applyProtection="1">
      <alignment horizontal="center" vertical="center" wrapText="1"/>
    </xf>
    <xf numFmtId="0" fontId="40" fillId="11" borderId="9" xfId="0" applyFont="1" applyFill="1" applyBorder="1" applyAlignment="1" applyProtection="1">
      <alignment horizontal="center" vertical="center" wrapText="1"/>
    </xf>
    <xf numFmtId="0" fontId="40" fillId="12" borderId="7" xfId="0" applyFont="1" applyFill="1" applyBorder="1" applyAlignment="1" applyProtection="1">
      <alignment horizontal="center" vertical="center" wrapText="1"/>
    </xf>
    <xf numFmtId="0" fontId="40" fillId="12" borderId="8" xfId="0" applyFont="1" applyFill="1" applyBorder="1" applyAlignment="1" applyProtection="1">
      <alignment horizontal="center" vertical="center" wrapText="1"/>
    </xf>
    <xf numFmtId="0" fontId="40" fillId="12" borderId="9" xfId="0" applyFont="1" applyFill="1" applyBorder="1" applyAlignment="1" applyProtection="1">
      <alignment horizontal="center" vertical="center" wrapText="1"/>
    </xf>
    <xf numFmtId="0" fontId="40" fillId="11" borderId="8" xfId="0" applyFont="1" applyFill="1" applyBorder="1" applyAlignment="1" applyProtection="1">
      <alignment horizontal="center" vertical="center" wrapText="1"/>
    </xf>
    <xf numFmtId="0" fontId="52" fillId="0" borderId="18" xfId="0" applyFont="1" applyFill="1" applyBorder="1" applyAlignment="1" applyProtection="1">
      <alignment horizontal="left" vertical="center" wrapText="1"/>
      <protection locked="0"/>
    </xf>
    <xf numFmtId="0" fontId="40" fillId="10" borderId="7" xfId="0" applyFont="1" applyFill="1" applyBorder="1" applyAlignment="1" applyProtection="1">
      <alignment horizontal="center" vertical="center" wrapText="1"/>
    </xf>
    <xf numFmtId="0" fontId="40" fillId="10" borderId="9" xfId="0" applyFont="1" applyFill="1" applyBorder="1" applyAlignment="1" applyProtection="1">
      <alignment horizontal="center" vertical="center" wrapText="1"/>
    </xf>
    <xf numFmtId="0" fontId="52" fillId="0" borderId="29" xfId="0" applyFont="1" applyFill="1" applyBorder="1" applyAlignment="1" applyProtection="1">
      <alignment horizontal="left" vertical="center" wrapText="1"/>
    </xf>
    <xf numFmtId="0" fontId="6" fillId="11" borderId="7" xfId="0" applyFont="1" applyFill="1" applyBorder="1" applyAlignment="1" applyProtection="1">
      <alignment horizontal="center" vertical="center" wrapText="1"/>
    </xf>
    <xf numFmtId="0" fontId="6" fillId="11" borderId="8" xfId="0" applyFont="1" applyFill="1" applyBorder="1" applyAlignment="1" applyProtection="1">
      <alignment horizontal="center" vertical="center" wrapText="1"/>
    </xf>
    <xf numFmtId="0" fontId="6" fillId="11" borderId="9" xfId="0" applyFont="1" applyFill="1" applyBorder="1" applyAlignment="1" applyProtection="1">
      <alignment horizontal="center" vertical="center" wrapText="1"/>
    </xf>
    <xf numFmtId="0" fontId="6" fillId="12" borderId="7" xfId="0" applyFont="1" applyFill="1" applyBorder="1" applyAlignment="1" applyProtection="1">
      <alignment horizontal="center" vertical="center" wrapText="1"/>
    </xf>
    <xf numFmtId="0" fontId="6" fillId="12" borderId="8" xfId="0" applyFont="1" applyFill="1" applyBorder="1" applyAlignment="1" applyProtection="1">
      <alignment horizontal="center" vertical="center" wrapText="1"/>
    </xf>
    <xf numFmtId="0" fontId="6" fillId="12"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xf>
    <xf numFmtId="0" fontId="6" fillId="10" borderId="8" xfId="0" applyFont="1" applyFill="1" applyBorder="1" applyAlignment="1" applyProtection="1">
      <alignment horizontal="center" vertical="center"/>
    </xf>
    <xf numFmtId="0" fontId="6" fillId="10" borderId="9" xfId="0" applyFont="1" applyFill="1" applyBorder="1" applyAlignment="1" applyProtection="1">
      <alignment horizontal="center" vertical="center"/>
    </xf>
    <xf numFmtId="0" fontId="6" fillId="11" borderId="7" xfId="0" applyFont="1" applyFill="1" applyBorder="1" applyAlignment="1" applyProtection="1">
      <alignment horizontal="center" vertical="center"/>
    </xf>
    <xf numFmtId="0" fontId="6" fillId="11" borderId="8" xfId="0" applyFont="1" applyFill="1" applyBorder="1" applyAlignment="1" applyProtection="1">
      <alignment horizontal="center" vertical="center"/>
    </xf>
    <xf numFmtId="0" fontId="6" fillId="11" borderId="9" xfId="0" applyFont="1" applyFill="1" applyBorder="1" applyAlignment="1" applyProtection="1">
      <alignment horizontal="center" vertical="center"/>
    </xf>
    <xf numFmtId="0" fontId="6" fillId="12" borderId="7" xfId="0" applyFont="1" applyFill="1" applyBorder="1" applyAlignment="1" applyProtection="1">
      <alignment horizontal="center" vertical="center"/>
    </xf>
    <xf numFmtId="0" fontId="6" fillId="12" borderId="8" xfId="0" applyFont="1" applyFill="1" applyBorder="1" applyAlignment="1" applyProtection="1">
      <alignment horizontal="center" vertical="center"/>
    </xf>
    <xf numFmtId="0" fontId="6" fillId="12" borderId="9" xfId="0" applyFont="1" applyFill="1" applyBorder="1" applyAlignment="1" applyProtection="1">
      <alignment horizontal="center" vertical="center"/>
    </xf>
    <xf numFmtId="0" fontId="40" fillId="10" borderId="8" xfId="0" applyFont="1" applyFill="1" applyBorder="1" applyAlignment="1" applyProtection="1">
      <alignment horizontal="center" vertical="center" wrapText="1"/>
    </xf>
    <xf numFmtId="0" fontId="6" fillId="28" borderId="7" xfId="0" applyFont="1" applyFill="1" applyBorder="1" applyAlignment="1" applyProtection="1">
      <alignment horizontal="center" vertical="center" wrapText="1"/>
    </xf>
    <xf numFmtId="0" fontId="6" fillId="28" borderId="9" xfId="0" applyFont="1" applyFill="1" applyBorder="1" applyAlignment="1" applyProtection="1">
      <alignment horizontal="center" vertical="center" wrapText="1"/>
    </xf>
    <xf numFmtId="0" fontId="6" fillId="10" borderId="7" xfId="0" applyFont="1" applyFill="1" applyBorder="1" applyAlignment="1" applyProtection="1">
      <alignment horizontal="center" vertical="center" wrapText="1"/>
    </xf>
    <xf numFmtId="0" fontId="6" fillId="10" borderId="8" xfId="0" applyFont="1" applyFill="1" applyBorder="1" applyAlignment="1" applyProtection="1">
      <alignment horizontal="center" vertical="center" wrapText="1"/>
    </xf>
    <xf numFmtId="0" fontId="6" fillId="10" borderId="9" xfId="0" applyFont="1" applyFill="1" applyBorder="1" applyAlignment="1" applyProtection="1">
      <alignment horizontal="center" vertical="center" wrapText="1"/>
    </xf>
    <xf numFmtId="0" fontId="22" fillId="0" borderId="0" xfId="0" applyFont="1" applyFill="1" applyBorder="1" applyAlignment="1" applyProtection="1">
      <alignment horizontal="left" vertical="top" wrapText="1"/>
    </xf>
    <xf numFmtId="0" fontId="141" fillId="0" borderId="7" xfId="0" applyFont="1" applyBorder="1" applyAlignment="1" applyProtection="1">
      <alignment horizontal="center" vertical="center" wrapText="1"/>
      <protection locked="0"/>
    </xf>
    <xf numFmtId="0" fontId="141" fillId="0" borderId="9" xfId="0" applyFont="1" applyBorder="1" applyAlignment="1" applyProtection="1">
      <alignment horizontal="center" vertical="center" wrapText="1"/>
      <protection locked="0"/>
    </xf>
    <xf numFmtId="0" fontId="141" fillId="0" borderId="7" xfId="0" applyFont="1" applyBorder="1" applyAlignment="1" applyProtection="1">
      <alignment horizontal="left" vertical="top" wrapText="1"/>
      <protection locked="0"/>
    </xf>
    <xf numFmtId="0" fontId="141" fillId="0" borderId="9" xfId="0" applyFont="1" applyBorder="1" applyAlignment="1" applyProtection="1">
      <alignment horizontal="left" vertical="top" wrapText="1"/>
      <protection locked="0"/>
    </xf>
    <xf numFmtId="0" fontId="141" fillId="0" borderId="17" xfId="0" applyFont="1" applyBorder="1" applyAlignment="1" applyProtection="1">
      <alignment horizontal="left" vertical="top" wrapText="1"/>
    </xf>
    <xf numFmtId="0" fontId="78" fillId="0" borderId="0" xfId="0" applyFont="1" applyFill="1" applyBorder="1" applyAlignment="1" applyProtection="1">
      <alignment horizontal="left" vertical="top" wrapText="1"/>
    </xf>
    <xf numFmtId="0" fontId="50" fillId="0" borderId="2" xfId="0" applyFont="1" applyFill="1" applyBorder="1" applyAlignment="1" applyProtection="1">
      <alignment horizontal="right" vertical="center"/>
    </xf>
    <xf numFmtId="0" fontId="50" fillId="0" borderId="23" xfId="0" applyFont="1" applyFill="1" applyBorder="1" applyAlignment="1" applyProtection="1">
      <alignment horizontal="right" vertical="center"/>
    </xf>
    <xf numFmtId="0" fontId="50" fillId="0" borderId="11" xfId="0" applyFont="1" applyFill="1" applyBorder="1" applyAlignment="1" applyProtection="1">
      <alignment horizontal="left" vertical="center" wrapText="1"/>
    </xf>
    <xf numFmtId="0" fontId="50" fillId="0" borderId="12" xfId="0" applyFont="1" applyFill="1" applyBorder="1" applyAlignment="1" applyProtection="1">
      <alignment horizontal="left" vertical="center" wrapText="1"/>
    </xf>
    <xf numFmtId="0" fontId="50" fillId="0" borderId="46" xfId="0" applyFont="1" applyFill="1" applyBorder="1" applyAlignment="1" applyProtection="1">
      <alignment horizontal="left" vertical="center" wrapText="1"/>
    </xf>
    <xf numFmtId="0" fontId="50" fillId="0" borderId="47" xfId="0" applyFont="1" applyFill="1" applyBorder="1" applyAlignment="1" applyProtection="1">
      <alignment horizontal="left" vertical="center" wrapText="1"/>
    </xf>
    <xf numFmtId="0" fontId="50" fillId="0" borderId="35" xfId="0" applyFont="1" applyFill="1" applyBorder="1" applyAlignment="1" applyProtection="1">
      <alignment horizontal="left" vertical="center"/>
    </xf>
    <xf numFmtId="0" fontId="50" fillId="0" borderId="44" xfId="0" applyFont="1" applyFill="1" applyBorder="1" applyAlignment="1" applyProtection="1">
      <alignment horizontal="left" vertical="center" wrapText="1"/>
    </xf>
    <xf numFmtId="0" fontId="50" fillId="0" borderId="20" xfId="0" applyFont="1" applyFill="1" applyBorder="1" applyAlignment="1" applyProtection="1">
      <alignment horizontal="left" vertical="center" wrapText="1"/>
    </xf>
    <xf numFmtId="0" fontId="40" fillId="12" borderId="7" xfId="0" applyFont="1" applyFill="1" applyBorder="1" applyAlignment="1" applyProtection="1">
      <alignment horizontal="center" vertical="center"/>
    </xf>
    <xf numFmtId="0" fontId="40" fillId="12" borderId="8" xfId="0" applyFont="1" applyFill="1" applyBorder="1" applyAlignment="1" applyProtection="1">
      <alignment horizontal="center" vertical="center"/>
    </xf>
    <xf numFmtId="0" fontId="40" fillId="12" borderId="9" xfId="0" applyFont="1" applyFill="1" applyBorder="1" applyAlignment="1" applyProtection="1">
      <alignment horizontal="center" vertical="center"/>
    </xf>
    <xf numFmtId="0" fontId="52" fillId="0" borderId="90" xfId="0" applyFont="1" applyFill="1" applyBorder="1" applyAlignment="1" applyProtection="1">
      <alignment horizontal="left" vertical="center" wrapText="1"/>
    </xf>
    <xf numFmtId="0" fontId="61" fillId="0" borderId="0" xfId="0" applyFont="1" applyFill="1" applyBorder="1" applyAlignment="1">
      <alignment horizontal="left" vertical="center" wrapText="1"/>
    </xf>
    <xf numFmtId="0" fontId="136" fillId="0" borderId="0" xfId="0" applyFont="1" applyFill="1" applyBorder="1" applyAlignment="1">
      <alignment horizontal="left" vertical="top" wrapText="1"/>
    </xf>
    <xf numFmtId="0" fontId="119" fillId="2" borderId="18" xfId="0" applyFont="1" applyFill="1" applyBorder="1" applyAlignment="1">
      <alignment horizontal="center" vertical="center"/>
    </xf>
    <xf numFmtId="0" fontId="119" fillId="2" borderId="15" xfId="0" applyFont="1" applyFill="1" applyBorder="1" applyAlignment="1">
      <alignment horizontal="center" vertical="center"/>
    </xf>
    <xf numFmtId="9" fontId="119" fillId="2" borderId="49" xfId="0" applyNumberFormat="1" applyFont="1" applyFill="1" applyBorder="1" applyAlignment="1">
      <alignment horizontal="center" vertical="center"/>
    </xf>
    <xf numFmtId="9" fontId="119" fillId="2" borderId="52" xfId="0" applyNumberFormat="1" applyFont="1" applyFill="1" applyBorder="1" applyAlignment="1">
      <alignment horizontal="center" vertical="center"/>
    </xf>
    <xf numFmtId="9" fontId="119" fillId="2" borderId="95" xfId="0" applyNumberFormat="1" applyFont="1" applyFill="1" applyBorder="1" applyAlignment="1">
      <alignment horizontal="center" vertical="center"/>
    </xf>
    <xf numFmtId="9" fontId="119" fillId="2" borderId="96" xfId="0" applyNumberFormat="1" applyFont="1" applyFill="1" applyBorder="1" applyAlignment="1">
      <alignment horizontal="center" vertical="center"/>
    </xf>
    <xf numFmtId="9" fontId="54" fillId="2" borderId="15" xfId="0" applyNumberFormat="1" applyFont="1" applyFill="1" applyBorder="1" applyAlignment="1">
      <alignment horizontal="center" vertical="center" wrapText="1"/>
    </xf>
    <xf numFmtId="9" fontId="54" fillId="2" borderId="19" xfId="0" applyNumberFormat="1" applyFont="1" applyFill="1" applyBorder="1" applyAlignment="1">
      <alignment horizontal="center" vertical="center" wrapText="1"/>
    </xf>
    <xf numFmtId="9" fontId="54" fillId="2" borderId="18" xfId="0" applyNumberFormat="1" applyFont="1" applyFill="1" applyBorder="1" applyAlignment="1">
      <alignment horizontal="center" vertical="center" wrapText="1"/>
    </xf>
    <xf numFmtId="9" fontId="54" fillId="2" borderId="98" xfId="0" applyNumberFormat="1" applyFont="1" applyFill="1" applyBorder="1" applyAlignment="1">
      <alignment horizontal="center" vertical="center" wrapText="1"/>
    </xf>
    <xf numFmtId="0" fontId="53" fillId="16" borderId="0" xfId="0" applyFont="1" applyFill="1" applyAlignment="1">
      <alignment vertical="top" wrapText="1"/>
    </xf>
    <xf numFmtId="0" fontId="53" fillId="16" borderId="2" xfId="0" applyFont="1" applyFill="1" applyBorder="1" applyAlignment="1">
      <alignment vertical="top" wrapText="1"/>
    </xf>
    <xf numFmtId="0" fontId="53" fillId="16" borderId="0" xfId="0" applyFont="1" applyFill="1" applyBorder="1" applyAlignment="1">
      <alignment vertical="top" wrapText="1"/>
    </xf>
    <xf numFmtId="0" fontId="53" fillId="16" borderId="5" xfId="0" applyFont="1" applyFill="1" applyBorder="1" applyAlignment="1">
      <alignment vertical="top" wrapText="1"/>
    </xf>
    <xf numFmtId="0" fontId="115" fillId="18" borderId="17" xfId="0" applyFont="1" applyFill="1" applyBorder="1" applyAlignment="1">
      <alignment horizontal="center" vertical="top"/>
    </xf>
    <xf numFmtId="0" fontId="115" fillId="17" borderId="17" xfId="0" applyFont="1" applyFill="1" applyBorder="1" applyAlignment="1">
      <alignment horizontal="center" vertical="top"/>
    </xf>
    <xf numFmtId="0" fontId="115" fillId="17" borderId="7" xfId="0" applyFont="1" applyFill="1" applyBorder="1" applyAlignment="1">
      <alignment horizontal="center" vertical="top"/>
    </xf>
    <xf numFmtId="0" fontId="115" fillId="21" borderId="9" xfId="0" applyFont="1" applyFill="1" applyBorder="1" applyAlignment="1">
      <alignment horizontal="center" vertical="top"/>
    </xf>
    <xf numFmtId="0" fontId="115" fillId="21" borderId="17" xfId="0" applyFont="1" applyFill="1" applyBorder="1" applyAlignment="1">
      <alignment horizontal="center" vertical="top"/>
    </xf>
    <xf numFmtId="0" fontId="54" fillId="19" borderId="9" xfId="0" applyFont="1" applyFill="1" applyBorder="1" applyAlignment="1">
      <alignment horizontal="center" vertical="top"/>
    </xf>
    <xf numFmtId="0" fontId="54" fillId="19" borderId="17" xfId="0" applyFont="1" applyFill="1" applyBorder="1" applyAlignment="1">
      <alignment horizontal="center" vertical="top"/>
    </xf>
    <xf numFmtId="0" fontId="54" fillId="19" borderId="7" xfId="0" applyFont="1" applyFill="1" applyBorder="1" applyAlignment="1">
      <alignment horizontal="center" vertical="top"/>
    </xf>
    <xf numFmtId="0" fontId="115" fillId="20" borderId="17" xfId="0" applyFont="1" applyFill="1" applyBorder="1" applyAlignment="1">
      <alignment horizontal="center" vertical="top"/>
    </xf>
    <xf numFmtId="0" fontId="90" fillId="0" borderId="0" xfId="0" applyFont="1" applyFill="1" applyAlignment="1">
      <alignment horizontal="left" vertical="center" wrapText="1"/>
    </xf>
    <xf numFmtId="0" fontId="61" fillId="0" borderId="5" xfId="0" applyFont="1" applyFill="1" applyBorder="1" applyAlignment="1">
      <alignment horizontal="center" vertical="center" wrapText="1"/>
    </xf>
    <xf numFmtId="0" fontId="34" fillId="0" borderId="0" xfId="0" applyFont="1" applyBorder="1" applyAlignment="1">
      <alignment horizontal="left" vertical="top" wrapText="1"/>
    </xf>
    <xf numFmtId="0" fontId="34" fillId="0" borderId="8" xfId="0" applyFont="1" applyBorder="1" applyAlignment="1">
      <alignment horizontal="left" vertical="top" wrapText="1"/>
    </xf>
    <xf numFmtId="0" fontId="34" fillId="0" borderId="9" xfId="0" applyFont="1" applyBorder="1" applyAlignment="1">
      <alignment horizontal="left" vertical="top" wrapText="1"/>
    </xf>
    <xf numFmtId="0" fontId="6" fillId="16" borderId="50" xfId="0" applyFont="1" applyFill="1" applyBorder="1" applyAlignment="1" applyProtection="1">
      <alignment horizontal="center" vertical="center" wrapText="1"/>
    </xf>
    <xf numFmtId="0" fontId="22" fillId="16" borderId="18" xfId="0" applyFont="1" applyFill="1" applyBorder="1" applyAlignment="1" applyProtection="1">
      <alignment horizontal="left" vertical="center" wrapText="1"/>
    </xf>
    <xf numFmtId="0" fontId="22" fillId="16" borderId="15" xfId="0" applyFont="1" applyFill="1" applyBorder="1" applyAlignment="1" applyProtection="1">
      <alignment horizontal="left" vertical="center" wrapText="1"/>
    </xf>
    <xf numFmtId="0" fontId="22" fillId="16" borderId="19" xfId="0" applyFont="1" applyFill="1" applyBorder="1" applyAlignment="1" applyProtection="1">
      <alignment horizontal="left" vertical="center" wrapText="1"/>
    </xf>
    <xf numFmtId="14" fontId="52" fillId="16" borderId="18" xfId="0" applyNumberFormat="1" applyFont="1" applyFill="1" applyBorder="1" applyAlignment="1" applyProtection="1">
      <alignment horizontal="left" vertical="center" wrapText="1"/>
      <protection locked="0"/>
    </xf>
    <xf numFmtId="0" fontId="52" fillId="16" borderId="19" xfId="0" applyFont="1" applyFill="1" applyBorder="1" applyAlignment="1" applyProtection="1">
      <alignment horizontal="left" vertical="center" wrapText="1"/>
      <protection locked="0"/>
    </xf>
    <xf numFmtId="0" fontId="52" fillId="16" borderId="1" xfId="0" applyFont="1" applyFill="1" applyBorder="1" applyAlignment="1" applyProtection="1">
      <alignment horizontal="left" vertical="top" wrapText="1"/>
      <protection locked="0"/>
    </xf>
    <xf numFmtId="0" fontId="52" fillId="16" borderId="3" xfId="0" applyFont="1" applyFill="1" applyBorder="1" applyAlignment="1" applyProtection="1">
      <alignment horizontal="left" vertical="top" wrapText="1"/>
      <protection locked="0"/>
    </xf>
    <xf numFmtId="0" fontId="52" fillId="16" borderId="14" xfId="0" applyFont="1" applyFill="1" applyBorder="1" applyAlignment="1" applyProtection="1">
      <alignment horizontal="left" vertical="top" wrapText="1"/>
      <protection locked="0"/>
    </xf>
    <xf numFmtId="0" fontId="52" fillId="16" borderId="16" xfId="0" applyFont="1" applyFill="1" applyBorder="1" applyAlignment="1" applyProtection="1">
      <alignment horizontal="left" vertical="top" wrapText="1"/>
      <protection locked="0"/>
    </xf>
    <xf numFmtId="0" fontId="52" fillId="16" borderId="29" xfId="0" applyFont="1" applyFill="1" applyBorder="1" applyAlignment="1" applyProtection="1">
      <alignment horizontal="left" vertical="center" wrapText="1"/>
    </xf>
    <xf numFmtId="0" fontId="52" fillId="16" borderId="90" xfId="0" applyFont="1" applyFill="1" applyBorder="1" applyAlignment="1" applyProtection="1">
      <alignment horizontal="left" vertical="center" wrapText="1"/>
    </xf>
    <xf numFmtId="0" fontId="22" fillId="16" borderId="1" xfId="0" applyFont="1" applyFill="1" applyBorder="1" applyAlignment="1" applyProtection="1">
      <alignment horizontal="left" vertical="top" wrapText="1"/>
      <protection locked="0"/>
    </xf>
    <xf numFmtId="0" fontId="39" fillId="16" borderId="2" xfId="0" applyFont="1" applyFill="1" applyBorder="1" applyAlignment="1" applyProtection="1">
      <alignment horizontal="left" vertical="top" wrapText="1"/>
      <protection locked="0"/>
    </xf>
    <xf numFmtId="0" fontId="39" fillId="16" borderId="3" xfId="0" applyFont="1" applyFill="1" applyBorder="1" applyAlignment="1" applyProtection="1">
      <alignment horizontal="left" vertical="top" wrapText="1"/>
      <protection locked="0"/>
    </xf>
    <xf numFmtId="0" fontId="39" fillId="16" borderId="4" xfId="0" applyFont="1" applyFill="1" applyBorder="1" applyAlignment="1" applyProtection="1">
      <alignment horizontal="left" vertical="top" wrapText="1"/>
      <protection locked="0"/>
    </xf>
    <xf numFmtId="0" fontId="39" fillId="16" borderId="0" xfId="0" applyFont="1" applyFill="1" applyBorder="1" applyAlignment="1" applyProtection="1">
      <alignment horizontal="left" vertical="top" wrapText="1"/>
      <protection locked="0"/>
    </xf>
    <xf numFmtId="0" fontId="39" fillId="16" borderId="6" xfId="0" applyFont="1" applyFill="1" applyBorder="1" applyAlignment="1" applyProtection="1">
      <alignment horizontal="left" vertical="top" wrapText="1"/>
      <protection locked="0"/>
    </xf>
    <xf numFmtId="0" fontId="39" fillId="16" borderId="14" xfId="0" applyFont="1" applyFill="1" applyBorder="1" applyAlignment="1" applyProtection="1">
      <alignment horizontal="left" vertical="top" wrapText="1"/>
      <protection locked="0"/>
    </xf>
    <xf numFmtId="0" fontId="39" fillId="16" borderId="5" xfId="0" applyFont="1" applyFill="1" applyBorder="1" applyAlignment="1" applyProtection="1">
      <alignment horizontal="left" vertical="top" wrapText="1"/>
      <protection locked="0"/>
    </xf>
    <xf numFmtId="0" fontId="39" fillId="16" borderId="16" xfId="0" applyFont="1" applyFill="1" applyBorder="1" applyAlignment="1" applyProtection="1">
      <alignment horizontal="left" vertical="top" wrapText="1"/>
      <protection locked="0"/>
    </xf>
    <xf numFmtId="0" fontId="22" fillId="16" borderId="1" xfId="0" applyFont="1" applyFill="1" applyBorder="1" applyAlignment="1" applyProtection="1">
      <alignment horizontal="left" vertical="top" wrapText="1"/>
    </xf>
    <xf numFmtId="0" fontId="39" fillId="16" borderId="2" xfId="0" applyFont="1" applyFill="1" applyBorder="1" applyAlignment="1" applyProtection="1">
      <alignment horizontal="left" vertical="top" wrapText="1"/>
    </xf>
    <xf numFmtId="0" fontId="39" fillId="16" borderId="3" xfId="0" applyFont="1" applyFill="1" applyBorder="1" applyAlignment="1" applyProtection="1">
      <alignment horizontal="left" vertical="top" wrapText="1"/>
    </xf>
    <xf numFmtId="0" fontId="39" fillId="16" borderId="4" xfId="0" applyFont="1" applyFill="1" applyBorder="1" applyAlignment="1" applyProtection="1">
      <alignment horizontal="left" vertical="top" wrapText="1"/>
    </xf>
    <xf numFmtId="0" fontId="39" fillId="16" borderId="0" xfId="0" applyFont="1" applyFill="1" applyBorder="1" applyAlignment="1" applyProtection="1">
      <alignment horizontal="left" vertical="top" wrapText="1"/>
    </xf>
    <xf numFmtId="0" fontId="39" fillId="16" borderId="6" xfId="0" applyFont="1" applyFill="1" applyBorder="1" applyAlignment="1" applyProtection="1">
      <alignment horizontal="left" vertical="top" wrapText="1"/>
    </xf>
    <xf numFmtId="0" fontId="39" fillId="16" borderId="14" xfId="0" applyFont="1" applyFill="1" applyBorder="1" applyAlignment="1" applyProtection="1">
      <alignment horizontal="left" vertical="top" wrapText="1"/>
    </xf>
    <xf numFmtId="0" fontId="39" fillId="16" borderId="5" xfId="0" applyFont="1" applyFill="1" applyBorder="1" applyAlignment="1" applyProtection="1">
      <alignment horizontal="left" vertical="top" wrapText="1"/>
    </xf>
    <xf numFmtId="0" fontId="39" fillId="16" borderId="16" xfId="0" applyFont="1" applyFill="1" applyBorder="1" applyAlignment="1" applyProtection="1">
      <alignment horizontal="left" vertical="top" wrapText="1"/>
    </xf>
    <xf numFmtId="0" fontId="132" fillId="16" borderId="27" xfId="0" applyFont="1" applyFill="1" applyBorder="1" applyAlignment="1" applyProtection="1">
      <alignment horizontal="center" vertical="center" wrapText="1"/>
    </xf>
    <xf numFmtId="0" fontId="50" fillId="16" borderId="17" xfId="0" applyFont="1" applyFill="1" applyBorder="1" applyAlignment="1" applyProtection="1">
      <alignment horizontal="left" vertical="top" wrapText="1"/>
    </xf>
    <xf numFmtId="0" fontId="6" fillId="16" borderId="4"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wrapText="1"/>
    </xf>
    <xf numFmtId="0" fontId="51" fillId="0" borderId="30" xfId="0" applyFont="1" applyFill="1" applyBorder="1" applyAlignment="1" applyProtection="1">
      <alignment horizontal="center" vertical="center" wrapText="1"/>
    </xf>
    <xf numFmtId="0" fontId="51" fillId="0" borderId="54" xfId="0" applyFont="1" applyFill="1" applyBorder="1" applyAlignment="1" applyProtection="1">
      <alignment horizontal="center" vertical="center" wrapText="1"/>
    </xf>
    <xf numFmtId="0" fontId="51" fillId="0" borderId="31"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wrapText="1"/>
    </xf>
    <xf numFmtId="0" fontId="49" fillId="0" borderId="0" xfId="0" applyFont="1" applyFill="1" applyBorder="1" applyAlignment="1" applyProtection="1">
      <alignment horizontal="left" vertical="top" wrapText="1"/>
    </xf>
    <xf numFmtId="0" fontId="49" fillId="0" borderId="53" xfId="0" applyFont="1" applyFill="1" applyBorder="1" applyAlignment="1" applyProtection="1">
      <alignment horizontal="left" vertical="top" wrapText="1"/>
    </xf>
    <xf numFmtId="0" fontId="34" fillId="0" borderId="8" xfId="0" applyFont="1" applyBorder="1" applyAlignment="1" applyProtection="1">
      <alignment horizontal="left" vertical="top" wrapText="1"/>
      <protection locked="0"/>
    </xf>
    <xf numFmtId="0" fontId="34" fillId="0" borderId="9" xfId="0" applyFont="1" applyBorder="1" applyAlignment="1" applyProtection="1">
      <alignment horizontal="left" vertical="top" wrapText="1"/>
      <protection locked="0"/>
    </xf>
    <xf numFmtId="0" fontId="149" fillId="29" borderId="0" xfId="0" applyFont="1" applyFill="1" applyAlignment="1">
      <alignment horizontal="center" vertical="center"/>
    </xf>
    <xf numFmtId="0" fontId="34" fillId="0" borderId="7" xfId="0" applyFont="1" applyBorder="1" applyAlignment="1">
      <alignment horizontal="left" vertical="top" wrapText="1"/>
    </xf>
    <xf numFmtId="0" fontId="34" fillId="0" borderId="0" xfId="0" applyFont="1" applyBorder="1" applyAlignment="1" applyProtection="1">
      <alignment horizontal="left" vertical="top" wrapText="1"/>
      <protection locked="0"/>
    </xf>
    <xf numFmtId="0" fontId="156" fillId="16" borderId="0" xfId="0" applyFont="1" applyFill="1" applyAlignment="1">
      <alignment horizontal="left" vertical="center" wrapText="1"/>
    </xf>
    <xf numFmtId="0" fontId="0" fillId="0" borderId="0" xfId="0" applyFill="1" applyBorder="1" applyAlignment="1">
      <alignment horizontal="left" vertical="top" wrapText="1"/>
    </xf>
    <xf numFmtId="0" fontId="0" fillId="0" borderId="0" xfId="0" applyFill="1" applyBorder="1" applyAlignment="1">
      <alignment horizontal="left" vertical="top"/>
    </xf>
  </cellXfs>
  <cellStyles count="6">
    <cellStyle name="Hyperlink" xfId="3" builtinId="8"/>
    <cellStyle name="Normal" xfId="0" builtinId="0"/>
    <cellStyle name="Normal 2" xfId="2" xr:uid="{00000000-0005-0000-0000-000002000000}"/>
    <cellStyle name="Normal 3 2" xfId="5" xr:uid="{332E3E0C-7E25-4C61-B3E5-ED017BFAD332}"/>
    <cellStyle name="Normal 7" xfId="4" xr:uid="{1829024E-CFD2-4534-8536-6A7C9994B551}"/>
    <cellStyle name="Percent" xfId="1" builtinId="5"/>
  </cellStyles>
  <dxfs count="205">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rgb="FF000000"/>
        </left>
        <right style="medium">
          <color rgb="FF000000"/>
        </right>
        <top style="medium">
          <color rgb="FF000000"/>
        </top>
      </border>
    </dxf>
    <dxf>
      <fill>
        <patternFill patternType="none">
          <bgColor auto="1"/>
        </patternFill>
      </fill>
      <protection locked="1" hidden="0"/>
    </dxf>
    <dxf>
      <border outline="0">
        <bottom style="thin">
          <color rgb="FF000000"/>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ill>
        <patternFill>
          <bgColor rgb="FF5DD5FF"/>
        </patternFill>
      </fill>
    </dxf>
    <dxf>
      <fill>
        <patternFill>
          <bgColor rgb="FFA162D0"/>
        </patternFill>
      </fill>
    </dxf>
    <dxf>
      <fill>
        <patternFill>
          <bgColor rgb="FFFFC0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ill>
        <patternFill>
          <bgColor theme="4"/>
        </patternFill>
      </fill>
    </dxf>
    <dxf>
      <fill>
        <patternFill>
          <bgColor rgb="FF7030A0"/>
        </patternFill>
      </fill>
    </dxf>
    <dxf>
      <fill>
        <patternFill>
          <bgColor rgb="FFFFFF00"/>
        </patternFill>
      </fill>
    </dxf>
    <dxf>
      <fill>
        <patternFill>
          <bgColor rgb="FFFF0000"/>
        </patternFill>
      </fill>
    </dxf>
    <dxf>
      <fill>
        <patternFill>
          <bgColor rgb="FF00B050"/>
        </patternFill>
      </fill>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alignment horizontal="left" vertical="center" textRotation="0" wrapText="1" indent="0" justifyLastLine="0" shrinkToFit="0" readingOrder="0"/>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ill>
        <patternFill patternType="none">
          <bgColor auto="1"/>
        </patternFill>
      </fill>
      <alignment horizontal="left" vertical="center" textRotation="0"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bottom/>
      </border>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top" textRotation="0" wrapText="1" indent="0" justifyLastLine="0" shrinkToFit="0" readingOrder="0"/>
      <border outline="0">
        <right style="thin">
          <color auto="1"/>
        </right>
      </border>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font>
        <strike val="0"/>
        <outline val="0"/>
        <shadow val="0"/>
        <u val="none"/>
        <vertAlign val="baseline"/>
        <sz val="9"/>
        <color theme="0"/>
        <name val="Verdana"/>
        <scheme val="none"/>
      </font>
      <alignment horizontal="left" vertical="top" textRotation="0" wrapText="0"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val="0"/>
        <i val="0"/>
        <strike val="0"/>
        <condense val="0"/>
        <extend val="0"/>
        <outline val="0"/>
        <shadow val="0"/>
        <u val="none"/>
        <vertAlign val="baseline"/>
        <sz val="9"/>
        <color theme="1"/>
        <name val="Verdana"/>
        <scheme val="none"/>
      </font>
      <fill>
        <patternFill patternType="none">
          <fgColor indexed="64"/>
          <bgColor auto="1"/>
        </patternFill>
      </fill>
      <alignment horizontal="center" vertical="top" textRotation="0" wrapText="1" indent="0" justifyLastLine="0" shrinkToFit="0" readingOrder="0"/>
      <protection locked="0" hidden="0"/>
    </dxf>
    <dxf>
      <font>
        <b/>
        <i val="0"/>
        <strike val="0"/>
        <condense val="0"/>
        <extend val="0"/>
        <outline val="0"/>
        <shadow val="0"/>
        <u val="none"/>
        <vertAlign val="baseline"/>
        <sz val="9"/>
        <color rgb="FF0058B1"/>
        <name val="Verdana"/>
        <scheme val="none"/>
      </font>
      <numFmt numFmtId="30" formatCode="@"/>
      <fill>
        <patternFill patternType="none">
          <fgColor theme="0" tint="-0.14999847407452621"/>
          <bgColor auto="1"/>
        </patternFill>
      </fill>
      <alignment horizontal="left" vertical="center" textRotation="0" wrapText="1" indent="0" justifyLastLine="0" shrinkToFit="0" readingOrder="0"/>
      <protection locked="1" hidden="0"/>
    </dxf>
    <dxf>
      <border outline="0">
        <left style="medium">
          <color indexed="64"/>
        </left>
        <right style="medium">
          <color indexed="64"/>
        </right>
        <top style="medium">
          <color indexed="64"/>
        </top>
      </border>
    </dxf>
    <dxf>
      <fill>
        <patternFill patternType="none">
          <bgColor auto="1"/>
        </patternFill>
      </fill>
      <protection locked="1" hidden="0"/>
    </dxf>
    <dxf>
      <border outline="0">
        <bottom style="thin">
          <color theme="1"/>
        </bottom>
      </border>
    </dxf>
    <dxf>
      <alignment horizontal="left" vertical="top" textRotation="0" wrapText="1"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left" vertical="bottom" textRotation="0" wrapText="0" indent="0" justifyLastLine="0" shrinkToFit="0" readingOrder="0"/>
      <border diagonalUp="0" diagonalDown="0">
        <left style="thin">
          <color auto="1"/>
        </left>
        <right/>
        <top/>
        <bottom/>
        <vertical/>
        <horizontal/>
      </border>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rgb="FF000000"/>
        </left>
        <right style="medium">
          <color rgb="FF000000"/>
        </right>
        <top style="medium">
          <color rgb="FF000000"/>
        </top>
        <bottom style="medium">
          <color rgb="FF000000"/>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numFmt numFmtId="30" formatCode="@"/>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9"/>
        <color rgb="FFFF0000"/>
        <name val="Verdana"/>
        <scheme val="none"/>
      </font>
      <fill>
        <patternFill patternType="none">
          <fgColor indexed="64"/>
          <bgColor indexed="65"/>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9"/>
        <color theme="0"/>
        <name val="Verdana"/>
        <scheme val="none"/>
      </font>
      <fill>
        <patternFill patternType="solid">
          <fgColor indexed="64"/>
          <bgColor rgb="FFFF0000"/>
        </patternFill>
      </fill>
      <alignment horizontal="left" vertical="center" textRotation="0" wrapText="0" indent="0" justifyLastLine="0" shrinkToFit="0" readingOrder="0"/>
      <protection locked="1" hidden="0"/>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CEFE0"/>
        </patternFill>
      </fill>
    </dxf>
    <dxf>
      <fill>
        <patternFill>
          <bgColor rgb="FFFF0000"/>
        </patternFill>
      </fill>
    </dxf>
    <dxf>
      <fill>
        <patternFill>
          <bgColor rgb="FFFFFF00"/>
        </patternFill>
      </fill>
    </dxf>
    <dxf>
      <fill>
        <patternFill>
          <bgColor rgb="FF92D050"/>
        </patternFill>
      </fill>
    </dxf>
    <dxf>
      <fill>
        <patternFill>
          <bgColor rgb="FF00B050"/>
        </patternFill>
      </fill>
    </dxf>
    <dxf>
      <font>
        <b/>
        <i val="0"/>
      </font>
      <fill>
        <patternFill patternType="solid">
          <fgColor rgb="FFFDECE3"/>
          <bgColor rgb="FFFCEFE0"/>
        </patternFill>
      </fill>
    </dxf>
    <dxf>
      <font>
        <b/>
        <i val="0"/>
        <color auto="1"/>
      </font>
      <fill>
        <patternFill>
          <bgColor rgb="FF00B050"/>
        </patternFill>
      </fill>
    </dxf>
    <dxf>
      <font>
        <b/>
        <i val="0"/>
      </font>
      <fill>
        <patternFill>
          <bgColor rgb="FF92D050"/>
        </patternFill>
      </fill>
    </dxf>
    <dxf>
      <font>
        <b/>
        <i val="0"/>
      </font>
      <fill>
        <patternFill>
          <bgColor rgb="FFFFC000"/>
        </patternFill>
      </fill>
    </dxf>
    <dxf>
      <font>
        <b/>
        <i val="0"/>
      </font>
      <fill>
        <patternFill>
          <bgColor rgb="FFFF0000"/>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theme="2" tint="0.79998168889431442"/>
        </patternFill>
      </fill>
    </dxf>
    <dxf>
      <fill>
        <patternFill>
          <bgColor theme="2" tint="0.59996337778862885"/>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E7F3FF"/>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
      <fill>
        <patternFill>
          <bgColor rgb="FFFDECE3"/>
        </patternFill>
      </fill>
    </dxf>
  </dxfs>
  <tableStyles count="0" defaultTableStyle="TableStyleMedium9" defaultPivotStyle="PivotStyleLight16"/>
  <colors>
    <mruColors>
      <color rgb="FFA162D0"/>
      <color rgb="FF5DD5FF"/>
      <color rgb="FFD6E4F2"/>
      <color rgb="FFCCECFF"/>
      <color rgb="FFCCFFCC"/>
      <color rgb="FFFFFFCD"/>
      <color rgb="FFFCEFE0"/>
      <color rgb="FFFFCCCC"/>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NISTmap!$P$5</c:f>
              <c:strCache>
                <c:ptCount val="1"/>
                <c:pt idx="0">
                  <c:v>MIL0</c:v>
                </c:pt>
              </c:strCache>
            </c:strRef>
          </c:tx>
          <c:spPr>
            <a:solidFill>
              <a:srgbClr val="FDECE3"/>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NISTmap!$P$6:$P$10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0-0DEC-45F3-881F-4320B14E4B19}"/>
            </c:ext>
          </c:extLst>
        </c:ser>
        <c:ser>
          <c:idx val="4"/>
          <c:order val="1"/>
          <c:tx>
            <c:strRef>
              <c:f>NISTmap!$Q$5</c:f>
              <c:strCache>
                <c:ptCount val="1"/>
                <c:pt idx="0">
                  <c:v>MIL1</c:v>
                </c:pt>
              </c:strCache>
            </c:strRef>
          </c:tx>
          <c:spPr>
            <a:solidFill>
              <a:srgbClr val="E7F3FF"/>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NISTmap!$Q$6:$Q$10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1-0DEC-45F3-881F-4320B14E4B19}"/>
            </c:ext>
          </c:extLst>
        </c:ser>
        <c:ser>
          <c:idx val="5"/>
          <c:order val="2"/>
          <c:tx>
            <c:strRef>
              <c:f>NISTmap!$R$5</c:f>
              <c:strCache>
                <c:ptCount val="1"/>
                <c:pt idx="0">
                  <c:v>MIl2</c:v>
                </c:pt>
              </c:strCache>
            </c:strRef>
          </c:tx>
          <c:spPr>
            <a:solidFill>
              <a:schemeClr val="bg2">
                <a:lumMod val="20000"/>
                <a:lumOff val="80000"/>
              </a:schemeClr>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NISTmap!$R$6:$R$10</c:f>
              <c:numCache>
                <c:formatCode>General</c:formatCode>
                <c:ptCount val="5"/>
                <c:pt idx="0">
                  <c:v>0.3</c:v>
                </c:pt>
                <c:pt idx="1">
                  <c:v>0.3</c:v>
                </c:pt>
                <c:pt idx="2">
                  <c:v>0.3</c:v>
                </c:pt>
                <c:pt idx="3">
                  <c:v>0.3</c:v>
                </c:pt>
                <c:pt idx="4">
                  <c:v>0.3</c:v>
                </c:pt>
              </c:numCache>
            </c:numRef>
          </c:val>
          <c:extLst>
            <c:ext xmlns:c16="http://schemas.microsoft.com/office/drawing/2014/chart" uri="{C3380CC4-5D6E-409C-BE32-E72D297353CC}">
              <c16:uniqueId val="{00000002-0DEC-45F3-881F-4320B14E4B19}"/>
            </c:ext>
          </c:extLst>
        </c:ser>
        <c:ser>
          <c:idx val="6"/>
          <c:order val="3"/>
          <c:tx>
            <c:strRef>
              <c:f>NISTmap!$S$5</c:f>
              <c:strCache>
                <c:ptCount val="1"/>
                <c:pt idx="0">
                  <c:v>MIL3</c:v>
                </c:pt>
              </c:strCache>
            </c:strRef>
          </c:tx>
          <c:spPr>
            <a:solidFill>
              <a:schemeClr val="bg2">
                <a:lumMod val="40000"/>
                <a:lumOff val="60000"/>
              </a:schemeClr>
            </a:solidFill>
            <a:ln>
              <a:noFill/>
            </a:ln>
            <a:effectLst/>
          </c:spPr>
          <c:invertIfNegative val="0"/>
          <c:cat>
            <c:strRef>
              <c:f>NISTmap!$J$6:$N$6</c:f>
              <c:strCache>
                <c:ptCount val="5"/>
                <c:pt idx="0">
                  <c:v>Tunnistaminen</c:v>
                </c:pt>
                <c:pt idx="1">
                  <c:v>Suojautuminen</c:v>
                </c:pt>
                <c:pt idx="2">
                  <c:v>Havainnointi</c:v>
                </c:pt>
                <c:pt idx="3">
                  <c:v>Vaste</c:v>
                </c:pt>
                <c:pt idx="4">
                  <c:v>Palautuminen</c:v>
                </c:pt>
              </c:strCache>
            </c:strRef>
          </c:cat>
          <c:val>
            <c:numRef>
              <c:f>NISTmap!$S$6:$S$10</c:f>
              <c:numCache>
                <c:formatCode>General</c:formatCode>
                <c:ptCount val="5"/>
                <c:pt idx="0">
                  <c:v>0.1</c:v>
                </c:pt>
                <c:pt idx="1">
                  <c:v>0.1</c:v>
                </c:pt>
                <c:pt idx="2">
                  <c:v>0.1</c:v>
                </c:pt>
                <c:pt idx="3">
                  <c:v>0.1</c:v>
                </c:pt>
                <c:pt idx="4">
                  <c:v>0.1</c:v>
                </c:pt>
              </c:numCache>
            </c:numRef>
          </c:val>
          <c:extLst>
            <c:ext xmlns:c16="http://schemas.microsoft.com/office/drawing/2014/chart" uri="{C3380CC4-5D6E-409C-BE32-E72D297353CC}">
              <c16:uniqueId val="{00000003-0DEC-45F3-881F-4320B14E4B19}"/>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NISTmap!$I$10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NISTmap!$J$10:$N$10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4-0DEC-45F3-881F-4320B14E4B19}"/>
            </c:ext>
          </c:extLst>
        </c:ser>
        <c:ser>
          <c:idx val="1"/>
          <c:order val="5"/>
          <c:tx>
            <c:strRef>
              <c:f>NISTmap!$I$9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NISTmap!$J$9:$N$9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0DEC-45F3-881F-4320B14E4B19}"/>
            </c:ext>
          </c:extLst>
        </c:ser>
        <c:ser>
          <c:idx val="2"/>
          <c:order val="6"/>
          <c:tx>
            <c:strRef>
              <c:f>NISTmap!$I$7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NISTmap!$J$7:$N$7</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0DEC-45F3-881F-4320B14E4B19}"/>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332-4607-86FE-E91BF1AECCA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332-4607-86FE-E91BF1AECCA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332-4607-86FE-E91BF1AECCA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332-4607-86FE-E91BF1AECCA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332-4607-86FE-E91BF1AECCA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'R7'!$T$39:$T$43</c:f>
              <c:numCache>
                <c:formatCode>General</c:formatCode>
                <c:ptCount val="5"/>
                <c:pt idx="0">
                  <c:v>0</c:v>
                </c:pt>
                <c:pt idx="1">
                  <c:v>0</c:v>
                </c:pt>
                <c:pt idx="2">
                  <c:v>0</c:v>
                </c:pt>
                <c:pt idx="3">
                  <c:v>0</c:v>
                </c:pt>
                <c:pt idx="4">
                  <c:v>8</c:v>
                </c:pt>
              </c:numCache>
            </c:numRef>
          </c:val>
          <c:extLst>
            <c:ext xmlns:c16="http://schemas.microsoft.com/office/drawing/2014/chart" uri="{C3380CC4-5D6E-409C-BE32-E72D297353CC}">
              <c16:uniqueId val="{0000000A-D332-4607-86FE-E91BF1AECCA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2CF-4909-92F5-97DECF5680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2CF-4909-92F5-97DECF5680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2CF-4909-92F5-97DECF5680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2CF-4909-92F5-97DECF5680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2CF-4909-92F5-97DECF5680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'R7'!$U$39:$U$43</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A-82CF-4909-92F5-97DECF56800C}"/>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'R7'!$R$32</c:f>
          <c:strCache>
            <c:ptCount val="1"/>
            <c:pt idx="0">
              <c:v>12</c:v>
            </c:pt>
          </c:strCache>
        </c:strRef>
      </c:tx>
      <c:layout>
        <c:manualLayout>
          <c:xMode val="edge"/>
          <c:yMode val="edge"/>
          <c:x val="0.4183531645634132"/>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E825-4436-AE3B-5B54393242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E825-4436-AE3B-5B54393242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E825-4436-AE3B-5B54393242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E825-4436-AE3B-5B54393242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E825-4436-AE3B-5B54393242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'R7'!$R$33:$R$37</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E825-4436-AE3B-5B54393242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'R7'!$S$32</c:f>
          <c:strCache>
            <c:ptCount val="1"/>
            <c:pt idx="0">
              <c:v>18</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AB6-4CD3-8716-93E5605728E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AB6-4CD3-8716-93E5605728E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AB6-4CD3-8716-93E5605728E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AB6-4CD3-8716-93E5605728E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AB6-4CD3-8716-93E5605728E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'R7'!$S$33:$S$37</c:f>
              <c:numCache>
                <c:formatCode>General</c:formatCode>
                <c:ptCount val="5"/>
                <c:pt idx="0">
                  <c:v>0</c:v>
                </c:pt>
                <c:pt idx="1">
                  <c:v>0</c:v>
                </c:pt>
                <c:pt idx="2">
                  <c:v>0</c:v>
                </c:pt>
                <c:pt idx="3">
                  <c:v>0</c:v>
                </c:pt>
                <c:pt idx="4">
                  <c:v>18</c:v>
                </c:pt>
              </c:numCache>
            </c:numRef>
          </c:val>
          <c:extLst>
            <c:ext xmlns:c16="http://schemas.microsoft.com/office/drawing/2014/chart" uri="{C3380CC4-5D6E-409C-BE32-E72D297353CC}">
              <c16:uniqueId val="{0000000A-0AB6-4CD3-8716-93E5605728E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'R7'!$T$32</c:f>
          <c:strCache>
            <c:ptCount val="1"/>
            <c:pt idx="0">
              <c:v>11</c:v>
            </c:pt>
          </c:strCache>
        </c:strRef>
      </c:tx>
      <c:layout>
        <c:manualLayout>
          <c:xMode val="edge"/>
          <c:yMode val="edge"/>
          <c:x val="0.3998606485883570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7A6-4AB9-AE8F-D55C1CBEE5F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7A6-4AB9-AE8F-D55C1CBEE5F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7A6-4AB9-AE8F-D55C1CBEE5F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7A6-4AB9-AE8F-D55C1CBEE5F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7A6-4AB9-AE8F-D55C1CBEE5F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'R7'!$T$33:$T$37</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B7A6-4AB9-AE8F-D55C1CBEE5F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'R7'!$U$32</c:f>
          <c:strCache>
            <c:ptCount val="1"/>
            <c:pt idx="0">
              <c:v>19</c:v>
            </c:pt>
          </c:strCache>
        </c:strRef>
      </c:tx>
      <c:layout>
        <c:manualLayout>
          <c:xMode val="edge"/>
          <c:yMode val="edge"/>
          <c:x val="0.4183534691512086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E2F-4A88-B8FA-9C077580AC5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E2F-4A88-B8FA-9C077580AC5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E2F-4A88-B8FA-9C077580AC5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E2F-4A88-B8FA-9C077580AC5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E2F-4A88-B8FA-9C077580AC5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'R7'!$U$33:$U$37</c:f>
              <c:numCache>
                <c:formatCode>General</c:formatCode>
                <c:ptCount val="5"/>
                <c:pt idx="0">
                  <c:v>0</c:v>
                </c:pt>
                <c:pt idx="1">
                  <c:v>0</c:v>
                </c:pt>
                <c:pt idx="2">
                  <c:v>0</c:v>
                </c:pt>
                <c:pt idx="3">
                  <c:v>0</c:v>
                </c:pt>
                <c:pt idx="4">
                  <c:v>19</c:v>
                </c:pt>
              </c:numCache>
            </c:numRef>
          </c:val>
          <c:extLst>
            <c:ext xmlns:c16="http://schemas.microsoft.com/office/drawing/2014/chart" uri="{C3380CC4-5D6E-409C-BE32-E72D297353CC}">
              <c16:uniqueId val="{0000000A-BE2F-4A88-B8FA-9C077580AC5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'R7'!$V$32</c:f>
          <c:strCache>
            <c:ptCount val="1"/>
            <c:pt idx="0">
              <c:v>17</c:v>
            </c:pt>
          </c:strCache>
        </c:strRef>
      </c:tx>
      <c:layout>
        <c:manualLayout>
          <c:xMode val="edge"/>
          <c:yMode val="edge"/>
          <c:x val="0.3998603574645051"/>
          <c:y val="0.43377291666666667"/>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A97-4583-971C-2C4D2FC5A31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A97-4583-971C-2C4D2FC5A31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A97-4583-971C-2C4D2FC5A31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A97-4583-971C-2C4D2FC5A31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A97-4583-971C-2C4D2FC5A31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'R7'!$V$33:$V$37</c:f>
              <c:numCache>
                <c:formatCode>General</c:formatCode>
                <c:ptCount val="5"/>
                <c:pt idx="0">
                  <c:v>0</c:v>
                </c:pt>
                <c:pt idx="1">
                  <c:v>0</c:v>
                </c:pt>
                <c:pt idx="2">
                  <c:v>0</c:v>
                </c:pt>
                <c:pt idx="3">
                  <c:v>0</c:v>
                </c:pt>
                <c:pt idx="4">
                  <c:v>17</c:v>
                </c:pt>
              </c:numCache>
            </c:numRef>
          </c:val>
          <c:extLst>
            <c:ext xmlns:c16="http://schemas.microsoft.com/office/drawing/2014/chart" uri="{C3380CC4-5D6E-409C-BE32-E72D297353CC}">
              <c16:uniqueId val="{0000000A-CA97-4583-971C-2C4D2FC5A31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'R7'!$V$38</c:f>
          <c:strCache>
            <c:ptCount val="1"/>
            <c:pt idx="0">
              <c:v>8</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12E-4678-A04B-BFB684DECB7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12E-4678-A04B-BFB684DECB7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12E-4678-A04B-BFB684DECB7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12E-4678-A04B-BFB684DECB7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12E-4678-A04B-BFB684DECB7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'R7'!$V$39:$V$43</c:f>
              <c:numCache>
                <c:formatCode>General</c:formatCode>
                <c:ptCount val="5"/>
                <c:pt idx="0">
                  <c:v>0</c:v>
                </c:pt>
                <c:pt idx="1">
                  <c:v>0</c:v>
                </c:pt>
                <c:pt idx="2">
                  <c:v>0</c:v>
                </c:pt>
                <c:pt idx="3">
                  <c:v>0</c:v>
                </c:pt>
                <c:pt idx="4">
                  <c:v>8</c:v>
                </c:pt>
              </c:numCache>
            </c:numRef>
          </c:val>
          <c:extLst>
            <c:ext xmlns:c16="http://schemas.microsoft.com/office/drawing/2014/chart" uri="{C3380CC4-5D6E-409C-BE32-E72D297353CC}">
              <c16:uniqueId val="{0000000A-612E-4678-A04B-BFB684DECB7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2B4-4D75-B16B-D9073CC2E4C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2B4-4D75-B16B-D9073CC2E4C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2B4-4D75-B16B-D9073CC2E4C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2B4-4D75-B16B-D9073CC2E4C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2B4-4D75-B16B-D9073CC2E4C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'R7'!$S$27:$S$31</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52B4-4D75-B16B-D9073CC2E4C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'R7'!$T$26</c:f>
          <c:strCache>
            <c:ptCount val="1"/>
            <c:pt idx="0">
              <c:v>11</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880-438A-98B7-766074361BF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880-438A-98B7-766074361BF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880-438A-98B7-766074361BF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880-438A-98B7-766074361BF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880-438A-98B7-766074361BF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'R7'!$T$27:$T$31</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2880-438A-98B7-766074361BF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455354342E-2"/>
          <c:y val="1.1420395143911754E-2"/>
          <c:w val="0.98651699892340461"/>
          <c:h val="0.85603630846807399"/>
        </c:manualLayout>
      </c:layout>
      <c:barChart>
        <c:barDir val="col"/>
        <c:grouping val="stacked"/>
        <c:varyColors val="0"/>
        <c:ser>
          <c:idx val="3"/>
          <c:order val="0"/>
          <c:tx>
            <c:strRef>
              <c:f>NISTmap2!$T$5</c:f>
              <c:strCache>
                <c:ptCount val="1"/>
                <c:pt idx="0">
                  <c:v>MIL0</c:v>
                </c:pt>
              </c:strCache>
            </c:strRef>
          </c:tx>
          <c:spPr>
            <a:solidFill>
              <a:srgbClr val="FDECE3"/>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NISTmap2!$T$6:$T$11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0-66B1-4485-82AE-19FE4B9B34FC}"/>
            </c:ext>
          </c:extLst>
        </c:ser>
        <c:ser>
          <c:idx val="4"/>
          <c:order val="1"/>
          <c:tx>
            <c:strRef>
              <c:f>NISTmap2!$U$5</c:f>
              <c:strCache>
                <c:ptCount val="1"/>
                <c:pt idx="0">
                  <c:v>MIL1</c:v>
                </c:pt>
              </c:strCache>
            </c:strRef>
          </c:tx>
          <c:spPr>
            <a:solidFill>
              <a:srgbClr val="E7F3FF"/>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NISTmap2!$U$6:$U$11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1-66B1-4485-82AE-19FE4B9B34FC}"/>
            </c:ext>
          </c:extLst>
        </c:ser>
        <c:ser>
          <c:idx val="5"/>
          <c:order val="2"/>
          <c:tx>
            <c:strRef>
              <c:f>NISTmap2!$V$5</c:f>
              <c:strCache>
                <c:ptCount val="1"/>
                <c:pt idx="0">
                  <c:v>MIl2</c:v>
                </c:pt>
              </c:strCache>
            </c:strRef>
          </c:tx>
          <c:spPr>
            <a:solidFill>
              <a:schemeClr val="bg2">
                <a:lumMod val="20000"/>
                <a:lumOff val="80000"/>
              </a:schemeClr>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NISTmap2!$V$6:$V$11</c:f>
              <c:numCache>
                <c:formatCode>General</c:formatCode>
                <c:ptCount val="6"/>
                <c:pt idx="0">
                  <c:v>0.3</c:v>
                </c:pt>
                <c:pt idx="1">
                  <c:v>0.3</c:v>
                </c:pt>
                <c:pt idx="2">
                  <c:v>0.3</c:v>
                </c:pt>
                <c:pt idx="3">
                  <c:v>0.3</c:v>
                </c:pt>
                <c:pt idx="4">
                  <c:v>0.3</c:v>
                </c:pt>
                <c:pt idx="5">
                  <c:v>0.3</c:v>
                </c:pt>
              </c:numCache>
            </c:numRef>
          </c:val>
          <c:extLst>
            <c:ext xmlns:c16="http://schemas.microsoft.com/office/drawing/2014/chart" uri="{C3380CC4-5D6E-409C-BE32-E72D297353CC}">
              <c16:uniqueId val="{00000002-66B1-4485-82AE-19FE4B9B34FC}"/>
            </c:ext>
          </c:extLst>
        </c:ser>
        <c:ser>
          <c:idx val="6"/>
          <c:order val="3"/>
          <c:tx>
            <c:strRef>
              <c:f>NISTmap2!$W$5</c:f>
              <c:strCache>
                <c:ptCount val="1"/>
                <c:pt idx="0">
                  <c:v>MIL3</c:v>
                </c:pt>
              </c:strCache>
            </c:strRef>
          </c:tx>
          <c:spPr>
            <a:solidFill>
              <a:schemeClr val="bg2">
                <a:lumMod val="40000"/>
                <a:lumOff val="60000"/>
              </a:schemeClr>
            </a:solidFill>
            <a:ln>
              <a:noFill/>
            </a:ln>
            <a:effectLst/>
          </c:spPr>
          <c:invertIfNegative val="0"/>
          <c:cat>
            <c:strRef>
              <c:f>NISTmap2!$M$6:$R$6</c:f>
              <c:strCache>
                <c:ptCount val="6"/>
                <c:pt idx="0">
                  <c:v>Hallinta</c:v>
                </c:pt>
                <c:pt idx="1">
                  <c:v>Tunnistaminen</c:v>
                </c:pt>
                <c:pt idx="2">
                  <c:v>Suojautuminen</c:v>
                </c:pt>
                <c:pt idx="3">
                  <c:v>Havainnointi</c:v>
                </c:pt>
                <c:pt idx="4">
                  <c:v>Vaste</c:v>
                </c:pt>
                <c:pt idx="5">
                  <c:v>Palautuminen</c:v>
                </c:pt>
              </c:strCache>
            </c:strRef>
          </c:cat>
          <c:val>
            <c:numRef>
              <c:f>NISTmap2!$W$6:$W$11</c:f>
              <c:numCache>
                <c:formatCode>General</c:formatCode>
                <c:ptCount val="6"/>
                <c:pt idx="0">
                  <c:v>0.1</c:v>
                </c:pt>
                <c:pt idx="1">
                  <c:v>0.1</c:v>
                </c:pt>
                <c:pt idx="2">
                  <c:v>0.1</c:v>
                </c:pt>
                <c:pt idx="3">
                  <c:v>0.1</c:v>
                </c:pt>
                <c:pt idx="4">
                  <c:v>0.1</c:v>
                </c:pt>
                <c:pt idx="5">
                  <c:v>0.1</c:v>
                </c:pt>
              </c:numCache>
            </c:numRef>
          </c:val>
          <c:extLst>
            <c:ext xmlns:c16="http://schemas.microsoft.com/office/drawing/2014/chart" uri="{C3380CC4-5D6E-409C-BE32-E72D297353CC}">
              <c16:uniqueId val="{00000003-66B1-4485-82AE-19FE4B9B34FC}"/>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NISTmap2!$L$10</c:f>
              <c:strCache>
                <c:ptCount val="1"/>
                <c:pt idx="0">
                  <c:v>Viiteryhmä</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NISTmap2!$M$10:$R$10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4-66B1-4485-82AE-19FE4B9B34FC}"/>
            </c:ext>
          </c:extLst>
        </c:ser>
        <c:ser>
          <c:idx val="1"/>
          <c:order val="5"/>
          <c:tx>
            <c:strRef>
              <c:f>NISTmap2!$L$9</c:f>
              <c:strCache>
                <c:ptCount val="1"/>
                <c:pt idx="0">
                  <c:v>Edellinen</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NISTmap2!$M$9:$R$9</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66B1-4485-82AE-19FE4B9B34FC}"/>
            </c:ext>
          </c:extLst>
        </c:ser>
        <c:ser>
          <c:idx val="2"/>
          <c:order val="6"/>
          <c:tx>
            <c:strRef>
              <c:f>NISTmap2!$L$7</c:f>
              <c:strCache>
                <c:ptCount val="1"/>
                <c:pt idx="0">
                  <c:v>Kyberturvallisuuden nykytila</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NISTmap2!$M$7:$R$7</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66B1-4485-82AE-19FE4B9B34FC}"/>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1"/>
          <c:min val="0"/>
        </c:scaling>
        <c:delete val="1"/>
        <c:axPos val="l"/>
        <c:numFmt formatCode="General" sourceLinked="1"/>
        <c:majorTickMark val="out"/>
        <c:minorTickMark val="none"/>
        <c:tickLblPos val="nextTo"/>
        <c:crossAx val="1856652208"/>
        <c:crosses val="autoZero"/>
        <c:crossBetween val="between"/>
        <c:majorUnit val="1"/>
      </c:valAx>
      <c:valAx>
        <c:axId val="329287672"/>
        <c:scaling>
          <c:orientation val="minMax"/>
          <c:max val="3.2"/>
          <c:min val="0"/>
        </c:scaling>
        <c:delete val="1"/>
        <c:axPos val="l"/>
        <c:numFmt formatCode="0%"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'R7'!$U$26</c:f>
          <c:strCache>
            <c:ptCount val="1"/>
            <c:pt idx="0">
              <c:v>16</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FD9-42DD-80CE-F9EF18D0E6AE}"/>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FD9-42DD-80CE-F9EF18D0E6AE}"/>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FD9-42DD-80CE-F9EF18D0E6AE}"/>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FD9-42DD-80CE-F9EF18D0E6AE}"/>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FD9-42DD-80CE-F9EF18D0E6AE}"/>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'R7'!$U$27:$U$31</c:f>
              <c:numCache>
                <c:formatCode>General</c:formatCode>
                <c:ptCount val="5"/>
                <c:pt idx="0">
                  <c:v>0</c:v>
                </c:pt>
                <c:pt idx="1">
                  <c:v>0</c:v>
                </c:pt>
                <c:pt idx="2">
                  <c:v>0</c:v>
                </c:pt>
                <c:pt idx="3">
                  <c:v>0</c:v>
                </c:pt>
                <c:pt idx="4">
                  <c:v>16</c:v>
                </c:pt>
              </c:numCache>
            </c:numRef>
          </c:val>
          <c:extLst>
            <c:ext xmlns:c16="http://schemas.microsoft.com/office/drawing/2014/chart" uri="{C3380CC4-5D6E-409C-BE32-E72D297353CC}">
              <c16:uniqueId val="{0000000A-DFD9-42DD-80CE-F9EF18D0E6AE}"/>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50DC-467A-BBBC-E81E8E9EDF8B}"/>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50DC-467A-BBBC-E81E8E9EDF8B}"/>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50DC-467A-BBBC-E81E8E9EDF8B}"/>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50DC-467A-BBBC-E81E8E9EDF8B}"/>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50DC-467A-BBBC-E81E8E9EDF8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'R7'!$V$27:$V$31</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50DC-467A-BBBC-E81E8E9EDF8B}"/>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'R7'!$R$38</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A29-452E-9BF4-731893AD928D}"/>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A29-452E-9BF4-731893AD928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A29-452E-9BF4-731893AD928D}"/>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A29-452E-9BF4-731893AD928D}"/>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A29-452E-9BF4-731893AD928D}"/>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'R7'!$R$39:$R$43</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9A29-452E-9BF4-731893AD928D}"/>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A075-40F3-9DE0-5A4632A706E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A075-40F3-9DE0-5A4632A706E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A075-40F3-9DE0-5A4632A706E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A075-40F3-9DE0-5A4632A706E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A075-40F3-9DE0-5A4632A706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'R7'!$W$27:$W$31</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A075-40F3-9DE0-5A4632A706E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'R7'!$W$32</c:f>
          <c:strCache>
            <c:ptCount val="1"/>
            <c:pt idx="0">
              <c:v>13</c:v>
            </c:pt>
          </c:strCache>
        </c:strRef>
      </c:tx>
      <c:layout>
        <c:manualLayout>
          <c:xMode val="edge"/>
          <c:yMode val="edge"/>
          <c:x val="0.4368395063167048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7C-4C82-B6EC-77DECF7EAD6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7C-4C82-B6EC-77DECF7EAD6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7C-4C82-B6EC-77DECF7EAD6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7C-4C82-B6EC-77DECF7EAD6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7C-4C82-B6EC-77DECF7EAD6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'R7'!$W$33:$W$37</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0C7C-4C82-B6EC-77DECF7EAD6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'R7'!$X$26</c:f>
          <c:strCache>
            <c:ptCount val="1"/>
            <c:pt idx="0">
              <c:v>17</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CC4-4F56-8FCF-5D7E7C4506A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CC4-4F56-8FCF-5D7E7C4506A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CC4-4F56-8FCF-5D7E7C4506A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CC4-4F56-8FCF-5D7E7C4506A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CC4-4F56-8FCF-5D7E7C4506A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'R7'!$X$27:$X$31</c:f>
              <c:numCache>
                <c:formatCode>General</c:formatCode>
                <c:ptCount val="5"/>
                <c:pt idx="0">
                  <c:v>0</c:v>
                </c:pt>
                <c:pt idx="1">
                  <c:v>0</c:v>
                </c:pt>
                <c:pt idx="2">
                  <c:v>0</c:v>
                </c:pt>
                <c:pt idx="3">
                  <c:v>0</c:v>
                </c:pt>
                <c:pt idx="4">
                  <c:v>17</c:v>
                </c:pt>
              </c:numCache>
            </c:numRef>
          </c:val>
          <c:extLst>
            <c:ext xmlns:c16="http://schemas.microsoft.com/office/drawing/2014/chart" uri="{C3380CC4-5D6E-409C-BE32-E72D297353CC}">
              <c16:uniqueId val="{0000000A-2CC4-4F56-8FCF-5D7E7C4506A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'R7'!$X$32</c:f>
          <c:strCache>
            <c:ptCount val="1"/>
            <c:pt idx="0">
              <c:v>23</c:v>
            </c:pt>
          </c:strCache>
        </c:strRef>
      </c:tx>
      <c:layout>
        <c:manualLayout>
          <c:xMode val="edge"/>
          <c:yMode val="edge"/>
          <c:x val="0.3998409352772635"/>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A6C-4C44-8033-F745317C8A5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A6C-4C44-8033-F745317C8A5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A6C-4C44-8033-F745317C8A5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A6C-4C44-8033-F745317C8A5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A6C-4C44-8033-F745317C8A5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'R7'!$X$33:$X$37</c:f>
              <c:numCache>
                <c:formatCode>General</c:formatCode>
                <c:ptCount val="5"/>
                <c:pt idx="0">
                  <c:v>0</c:v>
                </c:pt>
                <c:pt idx="1">
                  <c:v>0</c:v>
                </c:pt>
                <c:pt idx="2">
                  <c:v>0</c:v>
                </c:pt>
                <c:pt idx="3">
                  <c:v>0</c:v>
                </c:pt>
                <c:pt idx="4">
                  <c:v>23</c:v>
                </c:pt>
              </c:numCache>
            </c:numRef>
          </c:val>
          <c:extLst>
            <c:ext xmlns:c16="http://schemas.microsoft.com/office/drawing/2014/chart" uri="{C3380CC4-5D6E-409C-BE32-E72D297353CC}">
              <c16:uniqueId val="{0000000A-DA6C-4C44-8033-F745317C8A5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'R7'!$Y$26</c:f>
          <c:strCache>
            <c:ptCount val="1"/>
            <c:pt idx="0">
              <c:v>11</c:v>
            </c:pt>
          </c:strCache>
        </c:strRef>
      </c:tx>
      <c:layout>
        <c:manualLayout>
          <c:xMode val="edge"/>
          <c:yMode val="edge"/>
          <c:x val="0.44613670187560417"/>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17E-46D4-AAD5-C6B907DEC80C}"/>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17E-46D4-AAD5-C6B907DEC80C}"/>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17E-46D4-AAD5-C6B907DEC80C}"/>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17E-46D4-AAD5-C6B907DEC80C}"/>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17E-46D4-AAD5-C6B907DEC80C}"/>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'R7'!$Y$27:$Y$31</c:f>
              <c:numCache>
                <c:formatCode>General</c:formatCode>
                <c:ptCount val="5"/>
                <c:pt idx="0">
                  <c:v>0</c:v>
                </c:pt>
                <c:pt idx="1">
                  <c:v>0</c:v>
                </c:pt>
                <c:pt idx="2">
                  <c:v>0</c:v>
                </c:pt>
                <c:pt idx="3">
                  <c:v>0</c:v>
                </c:pt>
                <c:pt idx="4">
                  <c:v>11</c:v>
                </c:pt>
              </c:numCache>
            </c:numRef>
          </c:val>
          <c:extLst>
            <c:ext xmlns:c16="http://schemas.microsoft.com/office/drawing/2014/chart" uri="{C3380CC4-5D6E-409C-BE32-E72D297353CC}">
              <c16:uniqueId val="{0000000A-917E-46D4-AAD5-C6B907DEC80C}"/>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'R7'!$Y$32</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F5A-428D-B3D8-6508DC84352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F5A-428D-B3D8-6508DC84352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F5A-428D-B3D8-6508DC84352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F5A-428D-B3D8-6508DC84352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F5A-428D-B3D8-6508DC84352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'R7'!$Y$33:$Y$37</c:f>
              <c:numCache>
                <c:formatCode>General</c:formatCode>
                <c:ptCount val="5"/>
                <c:pt idx="0">
                  <c:v>0</c:v>
                </c:pt>
                <c:pt idx="1">
                  <c:v>0</c:v>
                </c:pt>
                <c:pt idx="2">
                  <c:v>0</c:v>
                </c:pt>
                <c:pt idx="3">
                  <c:v>0</c:v>
                </c:pt>
                <c:pt idx="4">
                  <c:v>10</c:v>
                </c:pt>
              </c:numCache>
            </c:numRef>
          </c:val>
          <c:extLst>
            <c:ext xmlns:c16="http://schemas.microsoft.com/office/drawing/2014/chart" uri="{C3380CC4-5D6E-409C-BE32-E72D297353CC}">
              <c16:uniqueId val="{0000000A-9F5A-428D-B3D8-6508DC84352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'R7'!$Z$26</c:f>
          <c:strCache>
            <c:ptCount val="1"/>
            <c:pt idx="0">
              <c:v>13</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848F-40FB-87A7-C179899E869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48F-40FB-87A7-C179899E869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848F-40FB-87A7-C179899E869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848F-40FB-87A7-C179899E869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848F-40FB-87A7-C179899E869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'R7'!$Z$27:$Z$31</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848F-40FB-87A7-C179899E869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229915333354276E-2"/>
          <c:y val="1.4807504769882048E-2"/>
          <c:w val="0.98651699892340461"/>
          <c:h val="0.85603630846807399"/>
        </c:manualLayout>
      </c:layout>
      <c:barChart>
        <c:barDir val="col"/>
        <c:grouping val="stacked"/>
        <c:varyColors val="0"/>
        <c:ser>
          <c:idx val="3"/>
          <c:order val="0"/>
          <c:tx>
            <c:strRef>
              <c:f>Data!$R$15</c:f>
              <c:strCache>
                <c:ptCount val="1"/>
                <c:pt idx="0">
                  <c:v>MIL0</c:v>
                </c:pt>
              </c:strCache>
            </c:strRef>
          </c:tx>
          <c:spPr>
            <a:solidFill>
              <a:srgbClr val="FDECE3"/>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Data!$R$16:$R$26</c:f>
              <c:numCache>
                <c:formatCode>General</c:formatCode>
                <c:ptCount val="11"/>
                <c:pt idx="0">
                  <c:v>0.8</c:v>
                </c:pt>
                <c:pt idx="1">
                  <c:v>0.8</c:v>
                </c:pt>
                <c:pt idx="2">
                  <c:v>0.8</c:v>
                </c:pt>
                <c:pt idx="3">
                  <c:v>0.8</c:v>
                </c:pt>
                <c:pt idx="4">
                  <c:v>0.8</c:v>
                </c:pt>
                <c:pt idx="5">
                  <c:v>0.8</c:v>
                </c:pt>
                <c:pt idx="6">
                  <c:v>0.8</c:v>
                </c:pt>
                <c:pt idx="7">
                  <c:v>0.8</c:v>
                </c:pt>
                <c:pt idx="8">
                  <c:v>0.8</c:v>
                </c:pt>
                <c:pt idx="9">
                  <c:v>0.8</c:v>
                </c:pt>
                <c:pt idx="10">
                  <c:v>0.8</c:v>
                </c:pt>
              </c:numCache>
            </c:numRef>
          </c:val>
          <c:extLst>
            <c:ext xmlns:c16="http://schemas.microsoft.com/office/drawing/2014/chart" uri="{C3380CC4-5D6E-409C-BE32-E72D297353CC}">
              <c16:uniqueId val="{00000003-69CF-43BB-AE21-7C322FD34A55}"/>
            </c:ext>
          </c:extLst>
        </c:ser>
        <c:ser>
          <c:idx val="4"/>
          <c:order val="1"/>
          <c:tx>
            <c:strRef>
              <c:f>Data!$S$15</c:f>
              <c:strCache>
                <c:ptCount val="1"/>
                <c:pt idx="0">
                  <c:v>MIL1</c:v>
                </c:pt>
              </c:strCache>
            </c:strRef>
          </c:tx>
          <c:spPr>
            <a:solidFill>
              <a:srgbClr val="E7F3FF"/>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Data!$S$16:$S$26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4-69CF-43BB-AE21-7C322FD34A55}"/>
            </c:ext>
          </c:extLst>
        </c:ser>
        <c:ser>
          <c:idx val="5"/>
          <c:order val="2"/>
          <c:tx>
            <c:strRef>
              <c:f>Data!$T$15</c:f>
              <c:strCache>
                <c:ptCount val="1"/>
                <c:pt idx="0">
                  <c:v>MIl2</c:v>
                </c:pt>
              </c:strCache>
            </c:strRef>
          </c:tx>
          <c:spPr>
            <a:solidFill>
              <a:schemeClr val="bg2">
                <a:lumMod val="20000"/>
                <a:lumOff val="8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Data!$T$16:$T$26</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5-69CF-43BB-AE21-7C322FD34A55}"/>
            </c:ext>
          </c:extLst>
        </c:ser>
        <c:ser>
          <c:idx val="6"/>
          <c:order val="3"/>
          <c:tx>
            <c:strRef>
              <c:f>Data!$U$15</c:f>
              <c:strCache>
                <c:ptCount val="1"/>
                <c:pt idx="0">
                  <c:v>MIL3</c:v>
                </c:pt>
              </c:strCache>
            </c:strRef>
          </c:tx>
          <c:spPr>
            <a:solidFill>
              <a:schemeClr val="bg2">
                <a:lumMod val="40000"/>
                <a:lumOff val="60000"/>
              </a:schemeClr>
            </a:solidFill>
            <a:ln>
              <a:noFill/>
            </a:ln>
            <a:effectLst/>
          </c:spPr>
          <c:invertIfNegative val="0"/>
          <c:cat>
            <c:strRef>
              <c:f>Data!$R$3:$R$13</c:f>
              <c:strCache>
                <c:ptCount val="11"/>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strCache>
            </c:strRef>
          </c:cat>
          <c:val>
            <c:numRef>
              <c:f>Data!$U$16:$U$26</c:f>
              <c:numCache>
                <c:formatCode>General</c:formatCode>
                <c:ptCount val="11"/>
                <c:pt idx="0">
                  <c:v>0.5</c:v>
                </c:pt>
                <c:pt idx="1">
                  <c:v>0.5</c:v>
                </c:pt>
                <c:pt idx="2">
                  <c:v>0.5</c:v>
                </c:pt>
                <c:pt idx="3">
                  <c:v>0.5</c:v>
                </c:pt>
                <c:pt idx="4">
                  <c:v>0.5</c:v>
                </c:pt>
                <c:pt idx="5">
                  <c:v>0.5</c:v>
                </c:pt>
                <c:pt idx="6">
                  <c:v>0.5</c:v>
                </c:pt>
                <c:pt idx="7">
                  <c:v>0.5</c:v>
                </c:pt>
                <c:pt idx="8">
                  <c:v>0.5</c:v>
                </c:pt>
                <c:pt idx="9">
                  <c:v>0.5</c:v>
                </c:pt>
                <c:pt idx="10">
                  <c:v>0.5</c:v>
                </c:pt>
              </c:numCache>
            </c:numRef>
          </c:val>
          <c:extLst>
            <c:ext xmlns:c16="http://schemas.microsoft.com/office/drawing/2014/chart" uri="{C3380CC4-5D6E-409C-BE32-E72D297353CC}">
              <c16:uniqueId val="{00000006-69CF-43BB-AE21-7C322FD34A55}"/>
            </c:ext>
          </c:extLst>
        </c:ser>
        <c:dLbls>
          <c:showLegendKey val="0"/>
          <c:showVal val="0"/>
          <c:showCatName val="0"/>
          <c:showSerName val="0"/>
          <c:showPercent val="0"/>
          <c:showBubbleSize val="0"/>
        </c:dLbls>
        <c:gapWidth val="0"/>
        <c:overlap val="100"/>
        <c:axId val="1856652208"/>
        <c:axId val="1856653456"/>
      </c:barChart>
      <c:barChart>
        <c:barDir val="col"/>
        <c:grouping val="clustered"/>
        <c:varyColors val="0"/>
        <c:ser>
          <c:idx val="0"/>
          <c:order val="4"/>
          <c:tx>
            <c:strRef>
              <c:f>Data!$U$2</c:f>
              <c:strCache>
                <c:ptCount val="1"/>
                <c:pt idx="0">
                  <c:v>Edellinen</c:v>
                </c:pt>
              </c:strCache>
            </c:strRef>
          </c:tx>
          <c:spPr>
            <a:solidFill>
              <a:schemeClr val="bg1">
                <a:lumMod val="75000"/>
              </a:schemeClr>
            </a:solidFill>
            <a:ln w="9525">
              <a:solidFill>
                <a:schemeClr val="tx1">
                  <a:lumMod val="50000"/>
                  <a:lumOff val="50000"/>
                </a:schemeClr>
              </a:solidFill>
            </a:ln>
            <a:effectLst/>
          </c:spPr>
          <c:invertIfNegative val="0"/>
          <c:dLbls>
            <c:spPr>
              <a:solidFill>
                <a:schemeClr val="bg1">
                  <a:lumMod val="75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Data!$U$3:$U$13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D8-412C-AE0C-62A8143B0BCA}"/>
            </c:ext>
          </c:extLst>
        </c:ser>
        <c:ser>
          <c:idx val="1"/>
          <c:order val="5"/>
          <c:tx>
            <c:strRef>
              <c:f>Data!$T$2</c:f>
              <c:strCache>
                <c:ptCount val="1"/>
                <c:pt idx="0">
                  <c:v>Nykytila</c:v>
                </c:pt>
              </c:strCache>
            </c:strRef>
          </c:tx>
          <c:spPr>
            <a:solidFill>
              <a:schemeClr val="bg2">
                <a:lumMod val="60000"/>
                <a:lumOff val="40000"/>
              </a:schemeClr>
            </a:solidFill>
            <a:ln w="15875">
              <a:solidFill>
                <a:schemeClr val="bg2">
                  <a:lumMod val="60000"/>
                  <a:lumOff val="40000"/>
                </a:schemeClr>
              </a:solidFill>
            </a:ln>
            <a:effectLst/>
          </c:spPr>
          <c:invertIfNegative val="0"/>
          <c:dLbls>
            <c:spPr>
              <a:solidFill>
                <a:schemeClr val="bg2">
                  <a:lumMod val="60000"/>
                  <a:lumOff val="40000"/>
                </a:schemeClr>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baseline="0">
                    <a:solidFill>
                      <a:schemeClr val="tx1">
                        <a:lumMod val="65000"/>
                        <a:lumOff val="3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Data!$T$3:$T$13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69CF-43BB-AE21-7C322FD34A55}"/>
            </c:ext>
          </c:extLst>
        </c:ser>
        <c:ser>
          <c:idx val="2"/>
          <c:order val="6"/>
          <c:tx>
            <c:strRef>
              <c:f>Data!$S$2</c:f>
              <c:strCache>
                <c:ptCount val="1"/>
                <c:pt idx="0">
                  <c:v>Kyberturvallisuuden kypsyystaso</c:v>
                </c:pt>
              </c:strCache>
            </c:strRef>
          </c:tx>
          <c:spPr>
            <a:solidFill>
              <a:srgbClr val="0058B1">
                <a:alpha val="89000"/>
              </a:srgbClr>
            </a:solidFill>
            <a:ln w="15875">
              <a:solidFill>
                <a:schemeClr val="bg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baseline="0">
                    <a:solidFill>
                      <a:schemeClr val="bg1"/>
                    </a:solidFill>
                    <a:latin typeface="+mn-lt"/>
                    <a:ea typeface="+mn-ea"/>
                    <a:cs typeface="+mn-cs"/>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Data!$Q$3:$Q$13</c:f>
              <c:strCache>
                <c:ptCount val="11"/>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strCache>
            </c:strRef>
          </c:cat>
          <c:val>
            <c:numRef>
              <c:f>Data!$S$3:$S$13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69CF-43BB-AE21-7C322FD34A55}"/>
            </c:ext>
          </c:extLst>
        </c:ser>
        <c:dLbls>
          <c:showLegendKey val="0"/>
          <c:showVal val="0"/>
          <c:showCatName val="0"/>
          <c:showSerName val="0"/>
          <c:showPercent val="0"/>
          <c:showBubbleSize val="0"/>
        </c:dLbls>
        <c:gapWidth val="65"/>
        <c:overlap val="65"/>
        <c:axId val="257075768"/>
        <c:axId val="329287672"/>
      </c:barChart>
      <c:catAx>
        <c:axId val="1856652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baseline="0">
                <a:solidFill>
                  <a:srgbClr val="0058B1"/>
                </a:solidFill>
                <a:latin typeface="+mn-lt"/>
                <a:ea typeface="+mn-ea"/>
                <a:cs typeface="+mn-cs"/>
              </a:defRPr>
            </a:pPr>
            <a:endParaRPr lang="fi-FI"/>
          </a:p>
        </c:txPr>
        <c:crossAx val="1856653456"/>
        <c:crossesAt val="0"/>
        <c:auto val="1"/>
        <c:lblAlgn val="ctr"/>
        <c:lblOffset val="100"/>
        <c:noMultiLvlLbl val="0"/>
      </c:catAx>
      <c:valAx>
        <c:axId val="1856653456"/>
        <c:scaling>
          <c:orientation val="minMax"/>
          <c:max val="3.2"/>
          <c:min val="0"/>
        </c:scaling>
        <c:delete val="1"/>
        <c:axPos val="l"/>
        <c:numFmt formatCode="General" sourceLinked="1"/>
        <c:majorTickMark val="none"/>
        <c:minorTickMark val="none"/>
        <c:tickLblPos val="high"/>
        <c:crossAx val="1856652208"/>
        <c:crosses val="autoZero"/>
        <c:crossBetween val="between"/>
        <c:majorUnit val="1"/>
      </c:valAx>
      <c:valAx>
        <c:axId val="329287672"/>
        <c:scaling>
          <c:orientation val="minMax"/>
          <c:max val="3.2"/>
          <c:min val="0"/>
        </c:scaling>
        <c:delete val="1"/>
        <c:axPos val="l"/>
        <c:numFmt formatCode="General" sourceLinked="1"/>
        <c:majorTickMark val="out"/>
        <c:minorTickMark val="none"/>
        <c:tickLblPos val="nextTo"/>
        <c:crossAx val="257075768"/>
        <c:crosses val="autoZero"/>
        <c:crossBetween val="between"/>
        <c:majorUnit val="1"/>
      </c:valAx>
      <c:catAx>
        <c:axId val="257075768"/>
        <c:scaling>
          <c:orientation val="minMax"/>
        </c:scaling>
        <c:delete val="1"/>
        <c:axPos val="b"/>
        <c:numFmt formatCode="General" sourceLinked="1"/>
        <c:majorTickMark val="out"/>
        <c:minorTickMark val="none"/>
        <c:tickLblPos val="nextTo"/>
        <c:crossAx val="329287672"/>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47625" cap="flat" cmpd="sng" algn="ctr">
      <a:noFill/>
      <a:round/>
    </a:ln>
    <a:effectLst/>
  </c:spPr>
  <c:txPr>
    <a:bodyPr/>
    <a:lstStyle/>
    <a:p>
      <a:pPr>
        <a:defRPr/>
      </a:pPr>
      <a:endParaRPr lang="fi-FI"/>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'R7'!$Z$32</c:f>
          <c:strCache>
            <c:ptCount val="1"/>
            <c:pt idx="0">
              <c:v>12</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F172-4272-9EC1-77C0DE934EB5}"/>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F172-4272-9EC1-77C0DE934EB5}"/>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F172-4272-9EC1-77C0DE934EB5}"/>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F172-4272-9EC1-77C0DE934EB5}"/>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F172-4272-9EC1-77C0DE934EB5}"/>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'R7'!$Z$33:$Z$37</c:f>
              <c:numCache>
                <c:formatCode>General</c:formatCode>
                <c:ptCount val="5"/>
                <c:pt idx="0">
                  <c:v>0</c:v>
                </c:pt>
                <c:pt idx="1">
                  <c:v>0</c:v>
                </c:pt>
                <c:pt idx="2">
                  <c:v>0</c:v>
                </c:pt>
                <c:pt idx="3">
                  <c:v>0</c:v>
                </c:pt>
                <c:pt idx="4">
                  <c:v>12</c:v>
                </c:pt>
              </c:numCache>
            </c:numRef>
          </c:val>
          <c:extLst>
            <c:ext xmlns:c16="http://schemas.microsoft.com/office/drawing/2014/chart" uri="{C3380CC4-5D6E-409C-BE32-E72D297353CC}">
              <c16:uniqueId val="{0000000A-F172-4272-9EC1-77C0DE934EB5}"/>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'R7'!$AA$26</c:f>
          <c:strCache>
            <c:ptCount val="1"/>
            <c:pt idx="0">
              <c:v>22</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605B-4A50-BA45-BFE874804E74}"/>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605B-4A50-BA45-BFE874804E74}"/>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605B-4A50-BA45-BFE874804E74}"/>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605B-4A50-BA45-BFE874804E74}"/>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605B-4A50-BA45-BFE874804E74}"/>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'R7'!$AA$27:$AA$31</c:f>
              <c:numCache>
                <c:formatCode>General</c:formatCode>
                <c:ptCount val="5"/>
                <c:pt idx="0">
                  <c:v>0</c:v>
                </c:pt>
                <c:pt idx="1">
                  <c:v>0</c:v>
                </c:pt>
                <c:pt idx="2">
                  <c:v>0</c:v>
                </c:pt>
                <c:pt idx="3">
                  <c:v>0</c:v>
                </c:pt>
                <c:pt idx="4">
                  <c:v>22</c:v>
                </c:pt>
              </c:numCache>
            </c:numRef>
          </c:val>
          <c:extLst>
            <c:ext xmlns:c16="http://schemas.microsoft.com/office/drawing/2014/chart" uri="{C3380CC4-5D6E-409C-BE32-E72D297353CC}">
              <c16:uniqueId val="{0000000A-605B-4A50-BA45-BFE874804E74}"/>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'R7'!$AA$32</c:f>
          <c:strCache>
            <c:ptCount val="1"/>
            <c:pt idx="0">
              <c:v>30</c:v>
            </c:pt>
          </c:strCache>
        </c:strRef>
      </c:tx>
      <c:layout>
        <c:manualLayout>
          <c:xMode val="edge"/>
          <c:yMode val="edge"/>
          <c:x val="0.4183402207969841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2A91-46E0-A5EF-2C8BFEDFD28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2A91-46E0-A5EF-2C8BFEDFD28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2A91-46E0-A5EF-2C8BFEDFD28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2A91-46E0-A5EF-2C8BFEDFD28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2A91-46E0-A5EF-2C8BFEDFD28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'R7'!$AA$33:$AA$37</c:f>
              <c:numCache>
                <c:formatCode>General</c:formatCode>
                <c:ptCount val="5"/>
                <c:pt idx="0">
                  <c:v>0</c:v>
                </c:pt>
                <c:pt idx="1">
                  <c:v>0</c:v>
                </c:pt>
                <c:pt idx="2">
                  <c:v>0</c:v>
                </c:pt>
                <c:pt idx="3">
                  <c:v>0</c:v>
                </c:pt>
                <c:pt idx="4">
                  <c:v>30</c:v>
                </c:pt>
              </c:numCache>
            </c:numRef>
          </c:val>
          <c:extLst>
            <c:ext xmlns:c16="http://schemas.microsoft.com/office/drawing/2014/chart" uri="{C3380CC4-5D6E-409C-BE32-E72D297353CC}">
              <c16:uniqueId val="{0000000A-2A91-46E0-A5EF-2C8BFEDFD28A}"/>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'R7'!$W$38</c:f>
          <c:strCache>
            <c:ptCount val="1"/>
            <c:pt idx="0">
              <c:v>3</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BADC-46DA-B452-2417A0912E1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BADC-46DA-B452-2417A0912E1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BADC-46DA-B452-2417A0912E1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BADC-46DA-B452-2417A0912E1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BADC-46DA-B452-2417A0912E1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'R7'!$W$39:$W$43</c:f>
              <c:numCache>
                <c:formatCode>General</c:formatCode>
                <c:ptCount val="5"/>
                <c:pt idx="0">
                  <c:v>0</c:v>
                </c:pt>
                <c:pt idx="1">
                  <c:v>0</c:v>
                </c:pt>
                <c:pt idx="2">
                  <c:v>0</c:v>
                </c:pt>
                <c:pt idx="3">
                  <c:v>0</c:v>
                </c:pt>
                <c:pt idx="4">
                  <c:v>3</c:v>
                </c:pt>
              </c:numCache>
            </c:numRef>
          </c:val>
          <c:extLst>
            <c:ext xmlns:c16="http://schemas.microsoft.com/office/drawing/2014/chart" uri="{C3380CC4-5D6E-409C-BE32-E72D297353CC}">
              <c16:uniqueId val="{0000000A-BADC-46DA-B452-2417A0912E1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'R7'!$Y$38</c:f>
          <c:strCache>
            <c:ptCount val="1"/>
            <c:pt idx="0">
              <c:v>4</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5D2-43A4-B2D5-D9590FF6C9A1}"/>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5D2-43A4-B2D5-D9590FF6C9A1}"/>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5D2-43A4-B2D5-D9590FF6C9A1}"/>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5D2-43A4-B2D5-D9590FF6C9A1}"/>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5D2-43A4-B2D5-D9590FF6C9A1}"/>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'R7'!$Y$39:$Y$43</c:f>
              <c:numCache>
                <c:formatCode>General</c:formatCode>
                <c:ptCount val="5"/>
                <c:pt idx="0">
                  <c:v>0</c:v>
                </c:pt>
                <c:pt idx="1">
                  <c:v>0</c:v>
                </c:pt>
                <c:pt idx="2">
                  <c:v>0</c:v>
                </c:pt>
                <c:pt idx="3">
                  <c:v>0</c:v>
                </c:pt>
                <c:pt idx="4">
                  <c:v>4</c:v>
                </c:pt>
              </c:numCache>
            </c:numRef>
          </c:val>
          <c:extLst>
            <c:ext xmlns:c16="http://schemas.microsoft.com/office/drawing/2014/chart" uri="{C3380CC4-5D6E-409C-BE32-E72D297353CC}">
              <c16:uniqueId val="{0000000A-C5D2-43A4-B2D5-D9590FF6C9A1}"/>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'R7'!$Z$38</c:f>
          <c:strCache>
            <c:ptCount val="1"/>
            <c:pt idx="0">
              <c:v>7</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04F-4059-A184-516D23C9F1FA}"/>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04F-4059-A184-516D23C9F1F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04F-4059-A184-516D23C9F1FA}"/>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04F-4059-A184-516D23C9F1FA}"/>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04F-4059-A184-516D23C9F1FA}"/>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'R7'!$Z$39:$Z$43</c:f>
              <c:numCache>
                <c:formatCode>General</c:formatCode>
                <c:ptCount val="5"/>
                <c:pt idx="0">
                  <c:v>0</c:v>
                </c:pt>
                <c:pt idx="1">
                  <c:v>0</c:v>
                </c:pt>
                <c:pt idx="2">
                  <c:v>0</c:v>
                </c:pt>
                <c:pt idx="3">
                  <c:v>0</c:v>
                </c:pt>
                <c:pt idx="4">
                  <c:v>7</c:v>
                </c:pt>
              </c:numCache>
            </c:numRef>
          </c:val>
          <c:extLst>
            <c:ext xmlns:c16="http://schemas.microsoft.com/office/drawing/2014/chart" uri="{C3380CC4-5D6E-409C-BE32-E72D297353CC}">
              <c16:uniqueId val="{0000000A-C04F-4059-A184-516D23C9F1FA}"/>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'R7'!$AA$38</c:f>
          <c:strCache>
            <c:ptCount val="1"/>
            <c:pt idx="0">
              <c:v>6</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D7BC-4DE9-80B1-70C7A0F7E65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D7BC-4DE9-80B1-70C7A0F7E652}"/>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D7BC-4DE9-80B1-70C7A0F7E652}"/>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D7BC-4DE9-80B1-70C7A0F7E652}"/>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D7BC-4DE9-80B1-70C7A0F7E652}"/>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'R7'!$AA$39:$AA$43</c:f>
              <c:numCache>
                <c:formatCode>General</c:formatCode>
                <c:ptCount val="5"/>
                <c:pt idx="0">
                  <c:v>0</c:v>
                </c:pt>
                <c:pt idx="1">
                  <c:v>0</c:v>
                </c:pt>
                <c:pt idx="2">
                  <c:v>0</c:v>
                </c:pt>
                <c:pt idx="3">
                  <c:v>0</c:v>
                </c:pt>
                <c:pt idx="4">
                  <c:v>6</c:v>
                </c:pt>
              </c:numCache>
            </c:numRef>
          </c:val>
          <c:extLst>
            <c:ext xmlns:c16="http://schemas.microsoft.com/office/drawing/2014/chart" uri="{C3380CC4-5D6E-409C-BE32-E72D297353CC}">
              <c16:uniqueId val="{0000000A-D7BC-4DE9-80B1-70C7A0F7E652}"/>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'R7'!$X$38</c:f>
          <c:strCache>
            <c:ptCount val="1"/>
            <c:pt idx="0">
              <c:v>9</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C190-4F8A-8AC6-6738256FD0F3}"/>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C190-4F8A-8AC6-6738256FD0F3}"/>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190-4F8A-8AC6-6738256FD0F3}"/>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C190-4F8A-8AC6-6738256FD0F3}"/>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C190-4F8A-8AC6-6738256FD0F3}"/>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'R7'!$X$39:$X$43</c:f>
              <c:numCache>
                <c:formatCode>General</c:formatCode>
                <c:ptCount val="5"/>
                <c:pt idx="0">
                  <c:v>0</c:v>
                </c:pt>
                <c:pt idx="1">
                  <c:v>0</c:v>
                </c:pt>
                <c:pt idx="2">
                  <c:v>0</c:v>
                </c:pt>
                <c:pt idx="3">
                  <c:v>0</c:v>
                </c:pt>
                <c:pt idx="4">
                  <c:v>9</c:v>
                </c:pt>
              </c:numCache>
            </c:numRef>
          </c:val>
          <c:extLst>
            <c:ext xmlns:c16="http://schemas.microsoft.com/office/drawing/2014/chart" uri="{C3380CC4-5D6E-409C-BE32-E72D297353CC}">
              <c16:uniqueId val="{0000000A-C190-4F8A-8AC6-6738256FD0F3}"/>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'R7'!$AB$26</c:f>
          <c:strCache>
            <c:ptCount val="1"/>
            <c:pt idx="0">
              <c:v>9</c:v>
            </c:pt>
          </c:strCache>
        </c:strRef>
      </c:tx>
      <c:layout>
        <c:manualLayout>
          <c:xMode val="edge"/>
          <c:yMode val="edge"/>
          <c:x val="0.464540605242069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1FF8-4ADE-A696-A5A29D1F7780}"/>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1FF8-4ADE-A696-A5A29D1F7780}"/>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1FF8-4ADE-A696-A5A29D1F7780}"/>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1FF8-4ADE-A696-A5A29D1F7780}"/>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1FF8-4ADE-A696-A5A29D1F7780}"/>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'R7'!$AB$27:$AB$31</c:f>
              <c:numCache>
                <c:formatCode>General</c:formatCode>
                <c:ptCount val="5"/>
                <c:pt idx="0">
                  <c:v>0</c:v>
                </c:pt>
                <c:pt idx="1">
                  <c:v>0</c:v>
                </c:pt>
                <c:pt idx="2">
                  <c:v>0</c:v>
                </c:pt>
                <c:pt idx="3">
                  <c:v>0</c:v>
                </c:pt>
                <c:pt idx="4">
                  <c:v>9</c:v>
                </c:pt>
              </c:numCache>
            </c:numRef>
          </c:val>
          <c:extLst>
            <c:ext xmlns:c16="http://schemas.microsoft.com/office/drawing/2014/chart" uri="{C3380CC4-5D6E-409C-BE32-E72D297353CC}">
              <c16:uniqueId val="{0000000A-1FF8-4ADE-A696-A5A29D1F7780}"/>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'R7'!$AB$32</c:f>
          <c:strCache>
            <c:ptCount val="1"/>
            <c:pt idx="0">
              <c:v>13</c:v>
            </c:pt>
          </c:strCache>
        </c:strRef>
      </c:tx>
      <c:layout>
        <c:manualLayout>
          <c:xMode val="edge"/>
          <c:yMode val="edge"/>
          <c:x val="0.40909057803712384"/>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0C3A-4F77-ABD1-4E0A7087FB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0C3A-4F77-ABD1-4E0A7087FB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0C3A-4F77-ABD1-4E0A7087FB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0C3A-4F77-ABD1-4E0A7087FB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0C3A-4F77-ABD1-4E0A7087FB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'R7'!$AB$33:$AB$37</c:f>
              <c:numCache>
                <c:formatCode>General</c:formatCode>
                <c:ptCount val="5"/>
                <c:pt idx="0">
                  <c:v>0</c:v>
                </c:pt>
                <c:pt idx="1">
                  <c:v>0</c:v>
                </c:pt>
                <c:pt idx="2">
                  <c:v>0</c:v>
                </c:pt>
                <c:pt idx="3">
                  <c:v>0</c:v>
                </c:pt>
                <c:pt idx="4">
                  <c:v>13</c:v>
                </c:pt>
              </c:numCache>
            </c:numRef>
          </c:val>
          <c:extLst>
            <c:ext xmlns:c16="http://schemas.microsoft.com/office/drawing/2014/chart" uri="{C3380CC4-5D6E-409C-BE32-E72D297353CC}">
              <c16:uniqueId val="{0000000A-0C3A-4F77-ABD1-4E0A7087FB87}"/>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4.7768795593140567E-2"/>
          <c:y val="6.2700673003662971E-2"/>
          <c:w val="0.93778836472237992"/>
          <c:h val="0.78875311510000101"/>
        </c:manualLayout>
      </c:layout>
      <c:barChart>
        <c:barDir val="col"/>
        <c:grouping val="clustered"/>
        <c:varyColors val="0"/>
        <c:ser>
          <c:idx val="0"/>
          <c:order val="0"/>
          <c:tx>
            <c:strRef>
              <c:f>Data!$S$32</c:f>
              <c:strCache>
                <c:ptCount val="1"/>
                <c:pt idx="0">
                  <c:v>1</c:v>
                </c:pt>
              </c:strCache>
            </c:strRef>
          </c:tx>
          <c:spPr>
            <a:solidFill>
              <a:schemeClr val="accent1"/>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F717-4BED-B6D3-CB382630B127}"/>
            </c:ext>
          </c:extLst>
        </c:ser>
        <c:ser>
          <c:idx val="1"/>
          <c:order val="1"/>
          <c:tx>
            <c:strRef>
              <c:f>Data!$T$32</c:f>
              <c:strCache>
                <c:ptCount val="1"/>
                <c:pt idx="0">
                  <c:v>2</c:v>
                </c:pt>
              </c:strCache>
            </c:strRef>
          </c:tx>
          <c:spPr>
            <a:solidFill>
              <a:schemeClr val="accent2"/>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F717-4BED-B6D3-CB382630B127}"/>
            </c:ext>
          </c:extLst>
        </c:ser>
        <c:ser>
          <c:idx val="2"/>
          <c:order val="2"/>
          <c:tx>
            <c:strRef>
              <c:f>Data!$U$32</c:f>
              <c:strCache>
                <c:ptCount val="1"/>
                <c:pt idx="0">
                  <c:v>3</c:v>
                </c:pt>
              </c:strCache>
            </c:strRef>
          </c:tx>
          <c:spPr>
            <a:solidFill>
              <a:schemeClr val="accent3"/>
            </a:solidFill>
            <a:ln>
              <a:noFill/>
            </a:ln>
            <a:effectLst/>
          </c:spPr>
          <c:invertIfNegative val="0"/>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F717-4BED-B6D3-CB382630B127}"/>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'R7'!$AB$38</c:f>
          <c:strCache>
            <c:ptCount val="1"/>
            <c:pt idx="0">
              <c:v>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4102-4C44-B8F4-6C96A3820087}"/>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4102-4C44-B8F4-6C96A3820087}"/>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4102-4C44-B8F4-6C96A3820087}"/>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4102-4C44-B8F4-6C96A3820087}"/>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4102-4C44-B8F4-6C96A3820087}"/>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'R7'!$AB$39:$AB$43</c:f>
              <c:numCache>
                <c:formatCode>General</c:formatCode>
                <c:ptCount val="5"/>
                <c:pt idx="0">
                  <c:v>0</c:v>
                </c:pt>
                <c:pt idx="1">
                  <c:v>0</c:v>
                </c:pt>
                <c:pt idx="2">
                  <c:v>0</c:v>
                </c:pt>
                <c:pt idx="3">
                  <c:v>0</c:v>
                </c:pt>
                <c:pt idx="4">
                  <c:v>2</c:v>
                </c:pt>
              </c:numCache>
            </c:numRef>
          </c:val>
          <c:extLst>
            <c:ext xmlns:c16="http://schemas.microsoft.com/office/drawing/2014/chart" uri="{C3380CC4-5D6E-409C-BE32-E72D297353CC}">
              <c16:uniqueId val="{0000000A-4102-4C44-B8F4-6C96A3820087}"/>
            </c:ext>
          </c:extLst>
        </c:ser>
        <c:dLbls>
          <c:showLegendKey val="0"/>
          <c:showVal val="0"/>
          <c:showCatName val="0"/>
          <c:showSerName val="0"/>
          <c:showPercent val="0"/>
          <c:showBubbleSize val="0"/>
          <c:showLeaderLines val="1"/>
        </c:dLbls>
        <c:firstSliceAng val="0"/>
        <c:holeSize val="40"/>
      </c:doughnutChart>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barChart>
        <c:barDir val="col"/>
        <c:grouping val="clustered"/>
        <c:varyColors val="0"/>
        <c:ser>
          <c:idx val="0"/>
          <c:order val="0"/>
          <c:tx>
            <c:strRef>
              <c:f>NIS2map!$N$15</c:f>
              <c:strCache>
                <c:ptCount val="1"/>
                <c:pt idx="0">
                  <c:v>1</c:v>
                </c:pt>
              </c:strCache>
            </c:strRef>
          </c:tx>
          <c:spPr>
            <a:solidFill>
              <a:schemeClr val="accent1"/>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NIS2map!$N$16:$N$26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D17E-485E-97D8-D60E5B49D49F}"/>
            </c:ext>
          </c:extLst>
        </c:ser>
        <c:ser>
          <c:idx val="1"/>
          <c:order val="1"/>
          <c:tx>
            <c:strRef>
              <c:f>NIS2map!$Q$15</c:f>
              <c:strCache>
                <c:ptCount val="1"/>
                <c:pt idx="0">
                  <c:v>2</c:v>
                </c:pt>
              </c:strCache>
            </c:strRef>
          </c:tx>
          <c:spPr>
            <a:solidFill>
              <a:schemeClr val="accent2"/>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NIS2map!$Q$16:$Q$26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D17E-485E-97D8-D60E5B49D49F}"/>
            </c:ext>
          </c:extLst>
        </c:ser>
        <c:ser>
          <c:idx val="2"/>
          <c:order val="2"/>
          <c:tx>
            <c:strRef>
              <c:f>NIS2map!$T$15</c:f>
              <c:strCache>
                <c:ptCount val="1"/>
                <c:pt idx="0">
                  <c:v>3</c:v>
                </c:pt>
              </c:strCache>
            </c:strRef>
          </c:tx>
          <c:spPr>
            <a:solidFill>
              <a:schemeClr val="accent3"/>
            </a:solidFill>
            <a:ln>
              <a:noFill/>
            </a:ln>
            <a:effectLst/>
          </c:spPr>
          <c:invertIfNegative val="0"/>
          <c:cat>
            <c:multiLvlStrRef>
              <c:f>NIS2map!$W$16:$X$26</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Kyberturvallisuuden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NIS2map!$T$16:$T$26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D17E-485E-97D8-D60E5B49D49F}"/>
            </c:ext>
          </c:extLst>
        </c:ser>
        <c:dLbls>
          <c:showLegendKey val="0"/>
          <c:showVal val="0"/>
          <c:showCatName val="0"/>
          <c:showSerName val="0"/>
          <c:showPercent val="0"/>
          <c:showBubbleSize val="0"/>
        </c:dLbls>
        <c:gapWidth val="219"/>
        <c:overlap val="-27"/>
        <c:axId val="949963520"/>
        <c:axId val="949963848"/>
      </c:barChart>
      <c:catAx>
        <c:axId val="949963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NIS2map!$N$15</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NIS2map!$N$16:$N$26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B9E-4429-8748-718143DFCA8F}"/>
            </c:ext>
          </c:extLst>
        </c:ser>
        <c:ser>
          <c:idx val="1"/>
          <c:order val="1"/>
          <c:tx>
            <c:strRef>
              <c:f>NIS2map!$Q$15</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NIS2map!$Q$16:$Q$26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CB9E-4429-8748-718143DFCA8F}"/>
            </c:ext>
          </c:extLst>
        </c:ser>
        <c:ser>
          <c:idx val="2"/>
          <c:order val="2"/>
          <c:tx>
            <c:strRef>
              <c:f>NIS2map!$T$15</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NIS2map!$T$16:$T$26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CB9E-4429-8748-718143DFCA8F}"/>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b="1">
                <a:solidFill>
                  <a:schemeClr val="bg2"/>
                </a:solidFill>
              </a:rPr>
              <a:t>Osion</a:t>
            </a:r>
            <a:r>
              <a:rPr lang="fi-FI" b="1" baseline="0">
                <a:solidFill>
                  <a:schemeClr val="bg2"/>
                </a:solidFill>
              </a:rPr>
              <a:t> käytäntöjen toteutuminen kypsyystasoittain (%)</a:t>
            </a:r>
            <a:endParaRPr lang="fi-FI" b="1">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radarChart>
        <c:radarStyle val="marker"/>
        <c:varyColors val="0"/>
        <c:ser>
          <c:idx val="0"/>
          <c:order val="0"/>
          <c:tx>
            <c:strRef>
              <c:f>Data!$S$32</c:f>
              <c:strCache>
                <c:ptCount val="1"/>
                <c:pt idx="0">
                  <c:v>1</c:v>
                </c:pt>
              </c:strCache>
            </c:strRef>
          </c:tx>
          <c:spPr>
            <a:ln w="28575" cap="rnd">
              <a:solidFill>
                <a:schemeClr val="accent1"/>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Data!$S$33:$S$43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EA2B-4EBE-9688-10A2E9A245F6}"/>
            </c:ext>
          </c:extLst>
        </c:ser>
        <c:ser>
          <c:idx val="1"/>
          <c:order val="1"/>
          <c:tx>
            <c:strRef>
              <c:f>Data!$T$32</c:f>
              <c:strCache>
                <c:ptCount val="1"/>
                <c:pt idx="0">
                  <c:v>2</c:v>
                </c:pt>
              </c:strCache>
            </c:strRef>
          </c:tx>
          <c:spPr>
            <a:ln w="28575" cap="rnd">
              <a:solidFill>
                <a:schemeClr val="accent2"/>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Data!$T$33:$T$43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EA2B-4EBE-9688-10A2E9A245F6}"/>
            </c:ext>
          </c:extLst>
        </c:ser>
        <c:ser>
          <c:idx val="2"/>
          <c:order val="2"/>
          <c:tx>
            <c:strRef>
              <c:f>Data!$U$32</c:f>
              <c:strCache>
                <c:ptCount val="1"/>
                <c:pt idx="0">
                  <c:v>3</c:v>
                </c:pt>
              </c:strCache>
            </c:strRef>
          </c:tx>
          <c:spPr>
            <a:ln w="28575" cap="rnd">
              <a:solidFill>
                <a:schemeClr val="accent3"/>
              </a:solidFill>
              <a:round/>
            </a:ln>
            <a:effectLst/>
          </c:spPr>
          <c:marker>
            <c:symbol val="none"/>
          </c:marker>
          <c:cat>
            <c:multiLvlStrRef>
              <c:f>Data!$Q$33:$R$43</c:f>
              <c:multiLvlStrCache>
                <c:ptCount val="11"/>
                <c:lvl>
                  <c:pt idx="0">
                    <c:v>Kriittiset
palvelut</c:v>
                  </c:pt>
                  <c:pt idx="1">
                    <c:v>Omaisuuden
hallinta</c:v>
                  </c:pt>
                  <c:pt idx="2">
                    <c:v>Uhkat ja
haavoittuvuudet</c:v>
                  </c:pt>
                  <c:pt idx="3">
                    <c:v>Riskien
hallinta</c:v>
                  </c:pt>
                  <c:pt idx="4">
                    <c:v>Pääsyn
hallinta</c:v>
                  </c:pt>
                  <c:pt idx="5">
                    <c:v>Tilanne
kuva</c:v>
                  </c:pt>
                  <c:pt idx="6">
                    <c:v>Tapahtumat
ja häiriöt</c:v>
                  </c:pt>
                  <c:pt idx="7">
                    <c:v>Kolmannet
osapuolet</c:v>
                  </c:pt>
                  <c:pt idx="8">
                    <c:v>Henkilöstön
hallinta</c:v>
                  </c:pt>
                  <c:pt idx="9">
                    <c:v>Kyber
arkkitehtuuri</c:v>
                  </c:pt>
                  <c:pt idx="10">
                    <c:v>Kyberturv.
hallinta</c:v>
                  </c:pt>
                </c:lvl>
                <c:lvl>
                  <c:pt idx="0">
                    <c:v>CRITICAL</c:v>
                  </c:pt>
                  <c:pt idx="1">
                    <c:v>ASSET</c:v>
                  </c:pt>
                  <c:pt idx="2">
                    <c:v>THREAT</c:v>
                  </c:pt>
                  <c:pt idx="3">
                    <c:v>RISK</c:v>
                  </c:pt>
                  <c:pt idx="4">
                    <c:v>ACCESS</c:v>
                  </c:pt>
                  <c:pt idx="5">
                    <c:v>SITUATION</c:v>
                  </c:pt>
                  <c:pt idx="6">
                    <c:v>RESPONSE</c:v>
                  </c:pt>
                  <c:pt idx="7">
                    <c:v>THIRD-PARTIES</c:v>
                  </c:pt>
                  <c:pt idx="8">
                    <c:v>WORKFORCE</c:v>
                  </c:pt>
                  <c:pt idx="9">
                    <c:v>ARCHITECTURE</c:v>
                  </c:pt>
                  <c:pt idx="10">
                    <c:v>PROGRAM</c:v>
                  </c:pt>
                </c:lvl>
              </c:multiLvlStrCache>
            </c:multiLvlStrRef>
          </c:cat>
          <c:val>
            <c:numRef>
              <c:f>Data!$U$33:$U$43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A2B-4EBE-9688-10A2E9A245F6}"/>
            </c:ext>
          </c:extLst>
        </c:ser>
        <c:dLbls>
          <c:showLegendKey val="0"/>
          <c:showVal val="0"/>
          <c:showCatName val="0"/>
          <c:showSerName val="0"/>
          <c:showPercent val="0"/>
          <c:showBubbleSize val="0"/>
        </c:dLbls>
        <c:axId val="949963520"/>
        <c:axId val="949963848"/>
      </c:radarChart>
      <c:catAx>
        <c:axId val="949963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2"/>
                </a:solidFill>
                <a:latin typeface="+mn-lt"/>
                <a:ea typeface="+mn-ea"/>
                <a:cs typeface="+mn-cs"/>
              </a:defRPr>
            </a:pPr>
            <a:endParaRPr lang="fi-FI"/>
          </a:p>
        </c:txPr>
        <c:crossAx val="949963848"/>
        <c:crosses val="autoZero"/>
        <c:auto val="1"/>
        <c:lblAlgn val="ctr"/>
        <c:lblOffset val="100"/>
        <c:noMultiLvlLbl val="0"/>
      </c:catAx>
      <c:valAx>
        <c:axId val="9499638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949963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'R7'!$V$26</c:f>
          <c:strCache>
            <c:ptCount val="1"/>
            <c:pt idx="0">
              <c:v>10</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'R7'!$W$26</c:f>
          <c:strCache>
            <c:ptCount val="1"/>
            <c:pt idx="0">
              <c:v>12</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dLbls>
          <c:showLegendKey val="0"/>
          <c:showVal val="0"/>
          <c:showCatName val="0"/>
          <c:showSerName val="0"/>
          <c:showPercent val="0"/>
          <c:showBubbleSize val="0"/>
          <c:showLeaderLines val="0"/>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'R7'!$R$26</c:f>
          <c:strCache>
            <c:ptCount val="1"/>
            <c:pt idx="0">
              <c:v>5</c:v>
            </c:pt>
          </c:strCache>
        </c:strRef>
      </c:tx>
      <c:layout>
        <c:manualLayout>
          <c:xMode val="edge"/>
          <c:yMode val="edge"/>
          <c:x val="0.40932889514267373"/>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2.3817839033954478E-2"/>
          <c:y val="5.3420138888888899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7FC5-431B-9D57-A22A0AF469C6}"/>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7FC5-431B-9D57-A22A0AF469C6}"/>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FC5-431B-9D57-A22A0AF469C6}"/>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7FC5-431B-9D57-A22A0AF469C6}"/>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7FC5-431B-9D57-A22A0AF469C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'R7'!$R$27:$R$31</c:f>
              <c:numCache>
                <c:formatCode>General</c:formatCode>
                <c:ptCount val="5"/>
                <c:pt idx="0">
                  <c:v>0</c:v>
                </c:pt>
                <c:pt idx="1">
                  <c:v>0</c:v>
                </c:pt>
                <c:pt idx="2">
                  <c:v>0</c:v>
                </c:pt>
                <c:pt idx="3">
                  <c:v>0</c:v>
                </c:pt>
                <c:pt idx="4">
                  <c:v>5</c:v>
                </c:pt>
              </c:numCache>
            </c:numRef>
          </c:val>
          <c:extLst>
            <c:ext xmlns:c16="http://schemas.microsoft.com/office/drawing/2014/chart" uri="{C3380CC4-5D6E-409C-BE32-E72D297353CC}">
              <c16:uniqueId val="{0000000A-7FC5-431B-9D57-A22A0AF469C6}"/>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'R7'!$S$38</c:f>
          <c:strCache>
            <c:ptCount val="1"/>
            <c:pt idx="0">
              <c:v>5</c:v>
            </c:pt>
          </c:strCache>
        </c:strRef>
      </c:tx>
      <c:layout>
        <c:manualLayout>
          <c:xMode val="edge"/>
          <c:yMode val="edge"/>
          <c:x val="0.4553388888888889"/>
          <c:y val="0.4249534722222222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5.1423611111111114E-2"/>
          <c:y val="4.0890972222222224E-2"/>
          <c:w val="0.94501033628999298"/>
          <c:h val="0.96979218540657131"/>
        </c:manualLayout>
      </c:layout>
      <c:doughnutChart>
        <c:varyColors val="1"/>
        <c:ser>
          <c:idx val="0"/>
          <c:order val="0"/>
          <c:dPt>
            <c:idx val="0"/>
            <c:bubble3D val="0"/>
            <c:spPr>
              <a:solidFill>
                <a:srgbClr val="159637"/>
              </a:solidFill>
              <a:ln w="19050">
                <a:solidFill>
                  <a:schemeClr val="lt1"/>
                </a:solidFill>
              </a:ln>
              <a:effectLst/>
            </c:spPr>
            <c:extLst>
              <c:ext xmlns:c16="http://schemas.microsoft.com/office/drawing/2014/chart" uri="{C3380CC4-5D6E-409C-BE32-E72D297353CC}">
                <c16:uniqueId val="{00000001-98AA-4DE6-B737-055536C4D7F9}"/>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8AA-4DE6-B737-055536C4D7F9}"/>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98AA-4DE6-B737-055536C4D7F9}"/>
              </c:ext>
            </c:extLst>
          </c:dPt>
          <c:dPt>
            <c:idx val="3"/>
            <c:bubble3D val="0"/>
            <c:spPr>
              <a:solidFill>
                <a:srgbClr val="FF0000"/>
              </a:solidFill>
              <a:ln w="19050">
                <a:solidFill>
                  <a:schemeClr val="lt1"/>
                </a:solidFill>
              </a:ln>
              <a:effectLst/>
            </c:spPr>
            <c:extLst>
              <c:ext xmlns:c16="http://schemas.microsoft.com/office/drawing/2014/chart" uri="{C3380CC4-5D6E-409C-BE32-E72D297353CC}">
                <c16:uniqueId val="{00000007-98AA-4DE6-B737-055536C4D7F9}"/>
              </c:ext>
            </c:extLst>
          </c:dPt>
          <c:dPt>
            <c:idx val="4"/>
            <c:bubble3D val="0"/>
            <c:spPr>
              <a:solidFill>
                <a:srgbClr val="FCEFE0"/>
              </a:solidFill>
              <a:ln w="19050">
                <a:solidFill>
                  <a:schemeClr val="lt1"/>
                </a:solidFill>
              </a:ln>
              <a:effectLst/>
            </c:spPr>
            <c:extLst>
              <c:ext xmlns:c16="http://schemas.microsoft.com/office/drawing/2014/chart" uri="{C3380CC4-5D6E-409C-BE32-E72D297353CC}">
                <c16:uniqueId val="{00000009-98AA-4DE6-B737-055536C4D7F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'R7'!$S$39:$S$43</c:f>
              <c:numCache>
                <c:formatCode>General</c:formatCode>
                <c:ptCount val="5"/>
                <c:pt idx="0">
                  <c:v>0</c:v>
                </c:pt>
                <c:pt idx="1">
                  <c:v>0</c:v>
                </c:pt>
                <c:pt idx="2">
                  <c:v>0</c:v>
                </c:pt>
                <c:pt idx="3">
                  <c:v>0</c:v>
                </c:pt>
                <c:pt idx="4">
                  <c:v>5</c:v>
                </c:pt>
              </c:numCache>
            </c:numRef>
          </c:val>
          <c:extLst>
            <c:ext xmlns:c16="http://schemas.microsoft.com/office/drawing/2014/chart" uri="{C3380CC4-5D6E-409C-BE32-E72D297353CC}">
              <c16:uniqueId val="{0000000A-98AA-4DE6-B737-055536C4D7F9}"/>
            </c:ext>
          </c:extLst>
        </c:ser>
        <c:dLbls>
          <c:showLegendKey val="0"/>
          <c:showVal val="0"/>
          <c:showCatName val="0"/>
          <c:showSerName val="0"/>
          <c:showPercent val="0"/>
          <c:showBubbleSize val="0"/>
          <c:showLeaderLines val="1"/>
        </c:dLbls>
        <c:firstSliceAng val="0"/>
        <c:holeSize val="4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5.xml"/><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image" Target="../media/image10.jpeg"/><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 Id="rId8"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8</xdr:col>
      <xdr:colOff>2050635</xdr:colOff>
      <xdr:row>1</xdr:row>
      <xdr:rowOff>90489</xdr:rowOff>
    </xdr:from>
    <xdr:to>
      <xdr:col>11</xdr:col>
      <xdr:colOff>72748</xdr:colOff>
      <xdr:row>4</xdr:row>
      <xdr:rowOff>1233</xdr:rowOff>
    </xdr:to>
    <xdr:pic>
      <xdr:nvPicPr>
        <xdr:cNvPr id="4" name="Picture 3">
          <a:extLst>
            <a:ext uri="{FF2B5EF4-FFF2-40B4-BE49-F238E27FC236}">
              <a16:creationId xmlns:a16="http://schemas.microsoft.com/office/drawing/2014/main" id="{A9856A64-A41E-4E76-A25F-14B6DABC59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24448" y="233364"/>
          <a:ext cx="1437460" cy="5062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1158875</xdr:colOff>
      <xdr:row>1</xdr:row>
      <xdr:rowOff>174625</xdr:rowOff>
    </xdr:from>
    <xdr:to>
      <xdr:col>11</xdr:col>
      <xdr:colOff>873580</xdr:colOff>
      <xdr:row>3</xdr:row>
      <xdr:rowOff>187128</xdr:rowOff>
    </xdr:to>
    <xdr:pic>
      <xdr:nvPicPr>
        <xdr:cNvPr id="3" name="Picture 2">
          <a:extLst>
            <a:ext uri="{FF2B5EF4-FFF2-40B4-BE49-F238E27FC236}">
              <a16:creationId xmlns:a16="http://schemas.microsoft.com/office/drawing/2014/main" id="{185FBAAC-E2D4-49BF-BD8A-68309D8A18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317500"/>
          <a:ext cx="1436190" cy="50494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730250</xdr:colOff>
      <xdr:row>1</xdr:row>
      <xdr:rowOff>87313</xdr:rowOff>
    </xdr:from>
    <xdr:to>
      <xdr:col>12</xdr:col>
      <xdr:colOff>37920</xdr:colOff>
      <xdr:row>2</xdr:row>
      <xdr:rowOff>283966</xdr:rowOff>
    </xdr:to>
    <xdr:pic>
      <xdr:nvPicPr>
        <xdr:cNvPr id="4" name="Picture 3">
          <a:extLst>
            <a:ext uri="{FF2B5EF4-FFF2-40B4-BE49-F238E27FC236}">
              <a16:creationId xmlns:a16="http://schemas.microsoft.com/office/drawing/2014/main" id="{A9EC6C76-3093-4240-B72F-1A3A19A1B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3500" y="230188"/>
          <a:ext cx="1434920" cy="5062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1190625</xdr:colOff>
      <xdr:row>1</xdr:row>
      <xdr:rowOff>111125</xdr:rowOff>
    </xdr:from>
    <xdr:to>
      <xdr:col>12</xdr:col>
      <xdr:colOff>2996</xdr:colOff>
      <xdr:row>3</xdr:row>
      <xdr:rowOff>116008</xdr:rowOff>
    </xdr:to>
    <xdr:pic>
      <xdr:nvPicPr>
        <xdr:cNvPr id="4" name="Picture 3">
          <a:extLst>
            <a:ext uri="{FF2B5EF4-FFF2-40B4-BE49-F238E27FC236}">
              <a16:creationId xmlns:a16="http://schemas.microsoft.com/office/drawing/2014/main" id="{70BC670D-DE65-4FA3-A813-D24A5E7AD7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66625" y="254000"/>
          <a:ext cx="1436190" cy="5049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1158875</xdr:colOff>
      <xdr:row>1</xdr:row>
      <xdr:rowOff>142875</xdr:rowOff>
    </xdr:from>
    <xdr:to>
      <xdr:col>11</xdr:col>
      <xdr:colOff>873580</xdr:colOff>
      <xdr:row>3</xdr:row>
      <xdr:rowOff>149028</xdr:rowOff>
    </xdr:to>
    <xdr:pic>
      <xdr:nvPicPr>
        <xdr:cNvPr id="3" name="Picture 2">
          <a:extLst>
            <a:ext uri="{FF2B5EF4-FFF2-40B4-BE49-F238E27FC236}">
              <a16:creationId xmlns:a16="http://schemas.microsoft.com/office/drawing/2014/main" id="{050FEE46-303B-4AB5-84E1-B1C5703F07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4875" y="285750"/>
          <a:ext cx="1436190" cy="50494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8" name="Rectangle 7">
          <a:extLst>
            <a:ext uri="{FF2B5EF4-FFF2-40B4-BE49-F238E27FC236}">
              <a16:creationId xmlns:a16="http://schemas.microsoft.com/office/drawing/2014/main" id="{00000000-0008-0000-0F00-000008000000}"/>
            </a:ext>
          </a:extLst>
        </xdr:cNvPr>
        <xdr:cNvSpPr/>
      </xdr:nvSpPr>
      <xdr:spPr>
        <a:xfrm>
          <a:off x="2856518" y="5470004"/>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9" name="Rectangle 8">
          <a:extLst>
            <a:ext uri="{FF2B5EF4-FFF2-40B4-BE49-F238E27FC236}">
              <a16:creationId xmlns:a16="http://schemas.microsoft.com/office/drawing/2014/main" id="{00000000-0008-0000-0F00-000009000000}"/>
            </a:ext>
          </a:extLst>
        </xdr:cNvPr>
        <xdr:cNvSpPr/>
      </xdr:nvSpPr>
      <xdr:spPr>
        <a:xfrm>
          <a:off x="5324561" y="5470004"/>
          <a:ext cx="186719"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10" name="Rectangle 9">
          <a:extLst>
            <a:ext uri="{FF2B5EF4-FFF2-40B4-BE49-F238E27FC236}">
              <a16:creationId xmlns:a16="http://schemas.microsoft.com/office/drawing/2014/main" id="{00000000-0008-0000-0F00-00000A000000}"/>
            </a:ext>
          </a:extLst>
        </xdr:cNvPr>
        <xdr:cNvSpPr/>
      </xdr:nvSpPr>
      <xdr:spPr>
        <a:xfrm>
          <a:off x="8393889" y="5470004"/>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11" name="Rectangle 10">
          <a:extLst>
            <a:ext uri="{FF2B5EF4-FFF2-40B4-BE49-F238E27FC236}">
              <a16:creationId xmlns:a16="http://schemas.microsoft.com/office/drawing/2014/main" id="{00000000-0008-0000-0F00-00000B000000}"/>
            </a:ext>
          </a:extLst>
        </xdr:cNvPr>
        <xdr:cNvSpPr/>
      </xdr:nvSpPr>
      <xdr:spPr>
        <a:xfrm>
          <a:off x="10847946" y="4515584"/>
          <a:ext cx="11738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12" name="Rectangle 11">
          <a:extLst>
            <a:ext uri="{FF2B5EF4-FFF2-40B4-BE49-F238E27FC236}">
              <a16:creationId xmlns:a16="http://schemas.microsoft.com/office/drawing/2014/main" id="{00000000-0008-0000-0F00-00000C000000}"/>
            </a:ext>
          </a:extLst>
        </xdr:cNvPr>
        <xdr:cNvSpPr/>
      </xdr:nvSpPr>
      <xdr:spPr>
        <a:xfrm>
          <a:off x="10421590" y="3555498"/>
          <a:ext cx="917696" cy="662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13" name="Rectangle 12">
          <a:extLst>
            <a:ext uri="{FF2B5EF4-FFF2-40B4-BE49-F238E27FC236}">
              <a16:creationId xmlns:a16="http://schemas.microsoft.com/office/drawing/2014/main" id="{00000000-0008-0000-0F00-00000D000000}"/>
            </a:ext>
          </a:extLst>
        </xdr:cNvPr>
        <xdr:cNvSpPr/>
      </xdr:nvSpPr>
      <xdr:spPr>
        <a:xfrm>
          <a:off x="10385302" y="2646539"/>
          <a:ext cx="972125" cy="555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14" name="Rectangle 13">
          <a:extLst>
            <a:ext uri="{FF2B5EF4-FFF2-40B4-BE49-F238E27FC236}">
              <a16:creationId xmlns:a16="http://schemas.microsoft.com/office/drawing/2014/main" id="{00000000-0008-0000-0F00-00000E000000}"/>
            </a:ext>
          </a:extLst>
        </xdr:cNvPr>
        <xdr:cNvSpPr/>
      </xdr:nvSpPr>
      <xdr:spPr>
        <a:xfrm>
          <a:off x="10430660" y="1549561"/>
          <a:ext cx="890483" cy="8090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120470</xdr:colOff>
      <xdr:row>3</xdr:row>
      <xdr:rowOff>227133</xdr:rowOff>
    </xdr:to>
    <xdr:pic>
      <xdr:nvPicPr>
        <xdr:cNvPr id="16" name="Picture 15">
          <a:extLst>
            <a:ext uri="{FF2B5EF4-FFF2-40B4-BE49-F238E27FC236}">
              <a16:creationId xmlns:a16="http://schemas.microsoft.com/office/drawing/2014/main" id="{9A0E565B-BCCF-4AD9-97E5-2D4A0885F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4125" y="349250"/>
          <a:ext cx="1437460" cy="50494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9</xdr:col>
      <xdr:colOff>1272643</xdr:colOff>
      <xdr:row>6</xdr:row>
      <xdr:rowOff>3750972</xdr:rowOff>
    </xdr:to>
    <xdr:graphicFrame macro="">
      <xdr:nvGraphicFramePr>
        <xdr:cNvPr id="2" name="Chart 1">
          <a:extLst>
            <a:ext uri="{FF2B5EF4-FFF2-40B4-BE49-F238E27FC236}">
              <a16:creationId xmlns:a16="http://schemas.microsoft.com/office/drawing/2014/main" id="{AE11936C-2B3D-4D20-9E36-0523EF386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2094518</xdr:colOff>
      <xdr:row>7</xdr:row>
      <xdr:rowOff>66731</xdr:rowOff>
    </xdr:from>
    <xdr:to>
      <xdr:col>4</xdr:col>
      <xdr:colOff>2274518</xdr:colOff>
      <xdr:row>7</xdr:row>
      <xdr:rowOff>246731</xdr:rowOff>
    </xdr:to>
    <xdr:sp macro="" textlink="Parameters!B11">
      <xdr:nvSpPr>
        <xdr:cNvPr id="3" name="Rectangle 2">
          <a:extLst>
            <a:ext uri="{FF2B5EF4-FFF2-40B4-BE49-F238E27FC236}">
              <a16:creationId xmlns:a16="http://schemas.microsoft.com/office/drawing/2014/main" id="{59034795-8C25-414D-98C6-4A7810EA42CA}"/>
            </a:ext>
          </a:extLst>
        </xdr:cNvPr>
        <xdr:cNvSpPr/>
      </xdr:nvSpPr>
      <xdr:spPr>
        <a:xfrm>
          <a:off x="2818418" y="5452801"/>
          <a:ext cx="182540" cy="17619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8</xdr:col>
      <xdr:colOff>590925</xdr:colOff>
      <xdr:row>7</xdr:row>
      <xdr:rowOff>66731</xdr:rowOff>
    </xdr:from>
    <xdr:to>
      <xdr:col>8</xdr:col>
      <xdr:colOff>777644</xdr:colOff>
      <xdr:row>7</xdr:row>
      <xdr:rowOff>246731</xdr:rowOff>
    </xdr:to>
    <xdr:sp macro="" textlink="Parameters!B12">
      <xdr:nvSpPr>
        <xdr:cNvPr id="4" name="Rectangle 3">
          <a:extLst>
            <a:ext uri="{FF2B5EF4-FFF2-40B4-BE49-F238E27FC236}">
              <a16:creationId xmlns:a16="http://schemas.microsoft.com/office/drawing/2014/main" id="{5989C111-E284-4ADA-AB3E-DF20917FCBB6}"/>
            </a:ext>
          </a:extLst>
        </xdr:cNvPr>
        <xdr:cNvSpPr/>
      </xdr:nvSpPr>
      <xdr:spPr>
        <a:xfrm>
          <a:off x="5051165" y="5452801"/>
          <a:ext cx="181639" cy="17619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8</xdr:col>
      <xdr:colOff>3660253</xdr:colOff>
      <xdr:row>7</xdr:row>
      <xdr:rowOff>66731</xdr:rowOff>
    </xdr:from>
    <xdr:to>
      <xdr:col>8</xdr:col>
      <xdr:colOff>3840253</xdr:colOff>
      <xdr:row>7</xdr:row>
      <xdr:rowOff>246731</xdr:rowOff>
    </xdr:to>
    <xdr:sp macro="" textlink="Parameters!B13">
      <xdr:nvSpPr>
        <xdr:cNvPr id="5" name="Rectangle 4">
          <a:extLst>
            <a:ext uri="{FF2B5EF4-FFF2-40B4-BE49-F238E27FC236}">
              <a16:creationId xmlns:a16="http://schemas.microsoft.com/office/drawing/2014/main" id="{8B4E127C-EC1F-4E9A-B1C4-643884CF205C}"/>
            </a:ext>
          </a:extLst>
        </xdr:cNvPr>
        <xdr:cNvSpPr/>
      </xdr:nvSpPr>
      <xdr:spPr>
        <a:xfrm>
          <a:off x="8117953" y="5452801"/>
          <a:ext cx="181270" cy="17619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10</xdr:col>
      <xdr:colOff>52946</xdr:colOff>
      <xdr:row>6</xdr:row>
      <xdr:rowOff>2922311</xdr:rowOff>
    </xdr:from>
    <xdr:to>
      <xdr:col>10</xdr:col>
      <xdr:colOff>170326</xdr:colOff>
      <xdr:row>6</xdr:row>
      <xdr:rowOff>3282311</xdr:rowOff>
    </xdr:to>
    <xdr:sp macro="" textlink="">
      <xdr:nvSpPr>
        <xdr:cNvPr id="6" name="Rectangle 5">
          <a:extLst>
            <a:ext uri="{FF2B5EF4-FFF2-40B4-BE49-F238E27FC236}">
              <a16:creationId xmlns:a16="http://schemas.microsoft.com/office/drawing/2014/main" id="{9BB4056F-CF2C-4E82-BCC1-425A2E2D6C4C}"/>
            </a:ext>
          </a:extLst>
        </xdr:cNvPr>
        <xdr:cNvSpPr/>
      </xdr:nvSpPr>
      <xdr:spPr>
        <a:xfrm>
          <a:off x="10229456" y="4498381"/>
          <a:ext cx="117380" cy="3574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200" b="1" dirty="0" err="1">
              <a:solidFill>
                <a:schemeClr val="tx1">
                  <a:lumMod val="50000"/>
                  <a:lumOff val="50000"/>
                </a:schemeClr>
              </a:solidFill>
              <a:latin typeface="+mj-lt"/>
            </a:rPr>
            <a:t>0</a:t>
          </a:r>
        </a:p>
      </xdr:txBody>
    </xdr:sp>
    <xdr:clientData/>
  </xdr:twoCellAnchor>
  <xdr:twoCellAnchor>
    <xdr:from>
      <xdr:col>8</xdr:col>
      <xdr:colOff>5704447</xdr:colOff>
      <xdr:row>6</xdr:row>
      <xdr:rowOff>1977069</xdr:rowOff>
    </xdr:from>
    <xdr:to>
      <xdr:col>13</xdr:col>
      <xdr:colOff>27215</xdr:colOff>
      <xdr:row>6</xdr:row>
      <xdr:rowOff>2639787</xdr:rowOff>
    </xdr:to>
    <xdr:sp macro="" textlink="$R$5">
      <xdr:nvSpPr>
        <xdr:cNvPr id="7" name="Rectangle 6">
          <a:extLst>
            <a:ext uri="{FF2B5EF4-FFF2-40B4-BE49-F238E27FC236}">
              <a16:creationId xmlns:a16="http://schemas.microsoft.com/office/drawing/2014/main" id="{761CC58D-3FA6-4412-9433-458602EB9E2D}"/>
            </a:ext>
          </a:extLst>
        </xdr:cNvPr>
        <xdr:cNvSpPr/>
      </xdr:nvSpPr>
      <xdr:spPr>
        <a:xfrm>
          <a:off x="9953867" y="3553139"/>
          <a:ext cx="755318" cy="6601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4328DE-0FB1-4F9D-8F16-CA125712BBB2}" type="TxLink">
            <a:rPr lang="en-US" sz="1100" b="1" i="0" u="none" strike="noStrike" dirty="0" err="1" smtClean="0">
              <a:solidFill>
                <a:schemeClr val="tx1">
                  <a:lumMod val="50000"/>
                  <a:lumOff val="50000"/>
                </a:schemeClr>
              </a:solidFill>
              <a:latin typeface="Verdana"/>
              <a:ea typeface="Verdana"/>
            </a:rPr>
            <a:pPr algn="ctr"/>
            <a:t>1
&gt; 30%</a:t>
          </a:fld>
          <a:endParaRPr lang="fi-FI" sz="1100" b="1" dirty="0" err="1">
            <a:solidFill>
              <a:schemeClr val="tx1">
                <a:lumMod val="50000"/>
                <a:lumOff val="50000"/>
              </a:schemeClr>
            </a:solidFill>
            <a:latin typeface="+mj-lt"/>
          </a:endParaRPr>
        </a:p>
      </xdr:txBody>
    </xdr:sp>
    <xdr:clientData/>
  </xdr:twoCellAnchor>
  <xdr:twoCellAnchor>
    <xdr:from>
      <xdr:col>8</xdr:col>
      <xdr:colOff>5668159</xdr:colOff>
      <xdr:row>6</xdr:row>
      <xdr:rowOff>1068110</xdr:rowOff>
    </xdr:from>
    <xdr:to>
      <xdr:col>13</xdr:col>
      <xdr:colOff>45356</xdr:colOff>
      <xdr:row>6</xdr:row>
      <xdr:rowOff>1623785</xdr:rowOff>
    </xdr:to>
    <xdr:sp macro="" textlink="$R$4">
      <xdr:nvSpPr>
        <xdr:cNvPr id="8" name="Rectangle 7">
          <a:extLst>
            <a:ext uri="{FF2B5EF4-FFF2-40B4-BE49-F238E27FC236}">
              <a16:creationId xmlns:a16="http://schemas.microsoft.com/office/drawing/2014/main" id="{6965BA74-C181-4EE6-A8EC-4818DD2B335E}"/>
            </a:ext>
          </a:extLst>
        </xdr:cNvPr>
        <xdr:cNvSpPr/>
      </xdr:nvSpPr>
      <xdr:spPr>
        <a:xfrm>
          <a:off x="9955679" y="2642910"/>
          <a:ext cx="769107" cy="5582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888ADB-CB04-4D41-829B-ED04CC7D8E84}" type="TxLink">
            <a:rPr lang="en-US" sz="1100" b="1" i="0" u="none" strike="noStrike" dirty="0" err="1" smtClean="0">
              <a:solidFill>
                <a:schemeClr val="tx1">
                  <a:lumMod val="50000"/>
                  <a:lumOff val="50000"/>
                </a:schemeClr>
              </a:solidFill>
              <a:latin typeface="Verdana"/>
              <a:ea typeface="Verdana"/>
            </a:rPr>
            <a:pPr algn="ctr"/>
            <a:t>2
&gt; 60%</a:t>
          </a:fld>
          <a:endParaRPr lang="fi-FI" sz="1600" b="1" dirty="0" err="1">
            <a:solidFill>
              <a:schemeClr val="tx1">
                <a:lumMod val="50000"/>
                <a:lumOff val="50000"/>
              </a:schemeClr>
            </a:solidFill>
            <a:latin typeface="+mj-lt"/>
          </a:endParaRPr>
        </a:p>
      </xdr:txBody>
    </xdr:sp>
    <xdr:clientData/>
  </xdr:twoCellAnchor>
  <xdr:twoCellAnchor>
    <xdr:from>
      <xdr:col>8</xdr:col>
      <xdr:colOff>5713517</xdr:colOff>
      <xdr:row>5</xdr:row>
      <xdr:rowOff>225132</xdr:rowOff>
    </xdr:from>
    <xdr:to>
      <xdr:col>13</xdr:col>
      <xdr:colOff>9072</xdr:colOff>
      <xdr:row>6</xdr:row>
      <xdr:rowOff>780142</xdr:rowOff>
    </xdr:to>
    <xdr:sp macro="" textlink="$R$3">
      <xdr:nvSpPr>
        <xdr:cNvPr id="9" name="Rectangle 8">
          <a:extLst>
            <a:ext uri="{FF2B5EF4-FFF2-40B4-BE49-F238E27FC236}">
              <a16:creationId xmlns:a16="http://schemas.microsoft.com/office/drawing/2014/main" id="{B57F50A7-3B0F-4E58-88D7-5FE8AFAD365E}"/>
            </a:ext>
          </a:extLst>
        </xdr:cNvPr>
        <xdr:cNvSpPr/>
      </xdr:nvSpPr>
      <xdr:spPr>
        <a:xfrm>
          <a:off x="9955317" y="1545932"/>
          <a:ext cx="733185" cy="806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5F6B17-9769-4672-8FFB-9827D73BF98A}" type="TxLink">
            <a:rPr lang="en-US" sz="1100" b="1" i="0" u="none" strike="noStrike" dirty="0" err="1" smtClean="0">
              <a:solidFill>
                <a:schemeClr val="tx1">
                  <a:lumMod val="50000"/>
                  <a:lumOff val="50000"/>
                </a:schemeClr>
              </a:solidFill>
              <a:latin typeface="Verdana"/>
              <a:ea typeface="Verdana"/>
            </a:rPr>
            <a:pPr algn="ctr"/>
            <a:t>3
&gt; 90%</a:t>
          </a:fld>
          <a:endParaRPr lang="fi-FI" sz="3200" b="1" dirty="0" err="1">
            <a:solidFill>
              <a:schemeClr val="tx1">
                <a:lumMod val="50000"/>
                <a:lumOff val="50000"/>
              </a:schemeClr>
            </a:solidFill>
            <a:latin typeface="+mj-lt"/>
          </a:endParaRPr>
        </a:p>
      </xdr:txBody>
    </xdr:sp>
    <xdr:clientData/>
  </xdr:twoCellAnchor>
  <xdr:twoCellAnchor editAs="oneCell">
    <xdr:from>
      <xdr:col>8</xdr:col>
      <xdr:colOff>4405312</xdr:colOff>
      <xdr:row>1</xdr:row>
      <xdr:rowOff>182562</xdr:rowOff>
    </xdr:from>
    <xdr:to>
      <xdr:col>10</xdr:col>
      <xdr:colOff>117295</xdr:colOff>
      <xdr:row>3</xdr:row>
      <xdr:rowOff>227133</xdr:rowOff>
    </xdr:to>
    <xdr:pic>
      <xdr:nvPicPr>
        <xdr:cNvPr id="10" name="Picture 9">
          <a:extLst>
            <a:ext uri="{FF2B5EF4-FFF2-40B4-BE49-F238E27FC236}">
              <a16:creationId xmlns:a16="http://schemas.microsoft.com/office/drawing/2014/main" id="{967D0069-30D0-4145-980C-3772C42770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65552" y="348932"/>
          <a:ext cx="1432063" cy="50050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154214</xdr:colOff>
      <xdr:row>5</xdr:row>
      <xdr:rowOff>478972</xdr:rowOff>
    </xdr:from>
    <xdr:to>
      <xdr:col>7</xdr:col>
      <xdr:colOff>1272643</xdr:colOff>
      <xdr:row>6</xdr:row>
      <xdr:rowOff>3750972</xdr:rowOff>
    </xdr:to>
    <xdr:graphicFrame macro="">
      <xdr:nvGraphicFramePr>
        <xdr:cNvPr id="6" name="Chart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52610</xdr:colOff>
      <xdr:row>44</xdr:row>
      <xdr:rowOff>129719</xdr:rowOff>
    </xdr:from>
    <xdr:to>
      <xdr:col>3</xdr:col>
      <xdr:colOff>232610</xdr:colOff>
      <xdr:row>44</xdr:row>
      <xdr:rowOff>309719</xdr:rowOff>
    </xdr:to>
    <xdr:sp macro="" textlink="Parameters!B14">
      <xdr:nvSpPr>
        <xdr:cNvPr id="19" name="Rectangle 18">
          <a:extLst>
            <a:ext uri="{FF2B5EF4-FFF2-40B4-BE49-F238E27FC236}">
              <a16:creationId xmlns:a16="http://schemas.microsoft.com/office/drawing/2014/main" id="{00000000-0008-0000-1000-000013000000}"/>
            </a:ext>
          </a:extLst>
        </xdr:cNvPr>
        <xdr:cNvSpPr/>
      </xdr:nvSpPr>
      <xdr:spPr>
        <a:xfrm>
          <a:off x="578753" y="14181362"/>
          <a:ext cx="180000" cy="180000"/>
        </a:xfrm>
        <a:prstGeom prst="rect">
          <a:avLst/>
        </a:prstGeom>
        <a:solidFill>
          <a:srgbClr val="FDECE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251EE8D8-1C2C-41D2-A6C2-2716C3FD3AA8}" type="TxLink">
            <a:rPr lang="en-US" sz="1200" b="0" i="0" u="none" strike="noStrike" dirty="0" err="1" smtClean="0">
              <a:solidFill>
                <a:srgbClr val="0058B1"/>
              </a:solidFill>
              <a:latin typeface="Verdana"/>
              <a:ea typeface="Verdana"/>
            </a:rPr>
            <a:pPr algn="l"/>
            <a:t>Kypsyystaso 0</a:t>
          </a:fld>
          <a:endParaRPr lang="en-US" dirty="0" err="1"/>
        </a:p>
      </xdr:txBody>
    </xdr:sp>
    <xdr:clientData/>
  </xdr:twoCellAnchor>
  <xdr:twoCellAnchor>
    <xdr:from>
      <xdr:col>3</xdr:col>
      <xdr:colOff>1898949</xdr:colOff>
      <xdr:row>44</xdr:row>
      <xdr:rowOff>129719</xdr:rowOff>
    </xdr:from>
    <xdr:to>
      <xdr:col>3</xdr:col>
      <xdr:colOff>2078949</xdr:colOff>
      <xdr:row>44</xdr:row>
      <xdr:rowOff>309719</xdr:rowOff>
    </xdr:to>
    <xdr:sp macro="" textlink="Parameters!B15">
      <xdr:nvSpPr>
        <xdr:cNvPr id="20" name="Rectangle 19">
          <a:extLst>
            <a:ext uri="{FF2B5EF4-FFF2-40B4-BE49-F238E27FC236}">
              <a16:creationId xmlns:a16="http://schemas.microsoft.com/office/drawing/2014/main" id="{00000000-0008-0000-1000-000014000000}"/>
            </a:ext>
          </a:extLst>
        </xdr:cNvPr>
        <xdr:cNvSpPr/>
      </xdr:nvSpPr>
      <xdr:spPr>
        <a:xfrm>
          <a:off x="2425092" y="14081576"/>
          <a:ext cx="180000" cy="180000"/>
        </a:xfrm>
        <a:prstGeom prst="rect">
          <a:avLst/>
        </a:prstGeom>
        <a:solidFill>
          <a:srgbClr val="E7F3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1907CDBE-9F1F-4A0C-814C-0B93D1F43A19}" type="TxLink">
            <a:rPr lang="en-US" sz="1200" b="0" i="0" u="none" strike="noStrike" dirty="0" err="1" smtClean="0">
              <a:solidFill>
                <a:srgbClr val="0058B1"/>
              </a:solidFill>
              <a:latin typeface="Verdana"/>
              <a:ea typeface="Verdana"/>
            </a:rPr>
            <a:pPr algn="l"/>
            <a:t>Kypsyystaso 1</a:t>
          </a:fld>
          <a:endParaRPr lang="fi-FI" sz="1100" dirty="0" err="1">
            <a:solidFill>
              <a:srgbClr val="0058B1"/>
            </a:solidFill>
            <a:latin typeface="+mj-lt"/>
          </a:endParaRPr>
        </a:p>
      </xdr:txBody>
    </xdr:sp>
    <xdr:clientData/>
  </xdr:twoCellAnchor>
  <xdr:twoCellAnchor>
    <xdr:from>
      <xdr:col>3</xdr:col>
      <xdr:colOff>3745288</xdr:colOff>
      <xdr:row>44</xdr:row>
      <xdr:rowOff>129719</xdr:rowOff>
    </xdr:from>
    <xdr:to>
      <xdr:col>3</xdr:col>
      <xdr:colOff>3925288</xdr:colOff>
      <xdr:row>44</xdr:row>
      <xdr:rowOff>309719</xdr:rowOff>
    </xdr:to>
    <xdr:sp macro="" textlink="Parameters!B16">
      <xdr:nvSpPr>
        <xdr:cNvPr id="21" name="Rectangle 20">
          <a:extLst>
            <a:ext uri="{FF2B5EF4-FFF2-40B4-BE49-F238E27FC236}">
              <a16:creationId xmlns:a16="http://schemas.microsoft.com/office/drawing/2014/main" id="{00000000-0008-0000-1000-000015000000}"/>
            </a:ext>
          </a:extLst>
        </xdr:cNvPr>
        <xdr:cNvSpPr/>
      </xdr:nvSpPr>
      <xdr:spPr>
        <a:xfrm>
          <a:off x="4271431" y="14081576"/>
          <a:ext cx="180000" cy="180000"/>
        </a:xfrm>
        <a:prstGeom prst="rect">
          <a:avLst/>
        </a:prstGeom>
        <a:solidFill>
          <a:schemeClr val="bg2">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3360F72B-A86B-4A08-8B0D-97C8F825A06B}" type="TxLink">
            <a:rPr lang="en-US" sz="1200" b="0" i="0" u="none" strike="noStrike" dirty="0" err="1" smtClean="0">
              <a:solidFill>
                <a:srgbClr val="0058B1"/>
              </a:solidFill>
              <a:latin typeface="Verdana"/>
              <a:ea typeface="Verdana"/>
            </a:rPr>
            <a:pPr algn="l"/>
            <a:t>Kypsyystaso 2</a:t>
          </a:fld>
          <a:endParaRPr lang="fi-FI" sz="1100" dirty="0" err="1">
            <a:solidFill>
              <a:srgbClr val="0058B1"/>
            </a:solidFill>
            <a:latin typeface="+mj-lt"/>
          </a:endParaRPr>
        </a:p>
      </xdr:txBody>
    </xdr:sp>
    <xdr:clientData/>
  </xdr:twoCellAnchor>
  <xdr:twoCellAnchor>
    <xdr:from>
      <xdr:col>4</xdr:col>
      <xdr:colOff>1092198</xdr:colOff>
      <xdr:row>44</xdr:row>
      <xdr:rowOff>129719</xdr:rowOff>
    </xdr:from>
    <xdr:to>
      <xdr:col>4</xdr:col>
      <xdr:colOff>1272198</xdr:colOff>
      <xdr:row>44</xdr:row>
      <xdr:rowOff>309719</xdr:rowOff>
    </xdr:to>
    <xdr:sp macro="" textlink="Parameters!B17">
      <xdr:nvSpPr>
        <xdr:cNvPr id="22" name="Rectangle 21">
          <a:extLst>
            <a:ext uri="{FF2B5EF4-FFF2-40B4-BE49-F238E27FC236}">
              <a16:creationId xmlns:a16="http://schemas.microsoft.com/office/drawing/2014/main" id="{00000000-0008-0000-1000-000016000000}"/>
            </a:ext>
          </a:extLst>
        </xdr:cNvPr>
        <xdr:cNvSpPr/>
      </xdr:nvSpPr>
      <xdr:spPr>
        <a:xfrm>
          <a:off x="6117769" y="14181362"/>
          <a:ext cx="180000" cy="180000"/>
        </a:xfrm>
        <a:prstGeom prst="rect">
          <a:avLst/>
        </a:prstGeom>
        <a:solidFill>
          <a:schemeClr val="bg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C6649E6B-A329-4F57-8B60-AB99E2ED6461}" type="TxLink">
            <a:rPr lang="en-US" sz="1200" b="0" i="0" u="none" strike="noStrike" dirty="0" err="1" smtClean="0">
              <a:solidFill>
                <a:srgbClr val="0058B1"/>
              </a:solidFill>
              <a:latin typeface="Verdana"/>
              <a:ea typeface="Verdana"/>
            </a:rPr>
            <a:pPr algn="l"/>
            <a:t>Kypsyystaso 3</a:t>
          </a:fld>
          <a:endParaRPr lang="fi-FI" sz="1100" dirty="0" err="1">
            <a:solidFill>
              <a:srgbClr val="0058B1"/>
            </a:solidFill>
            <a:latin typeface="+mj-lt"/>
          </a:endParaRPr>
        </a:p>
      </xdr:txBody>
    </xdr:sp>
    <xdr:clientData/>
  </xdr:twoCellAnchor>
  <xdr:twoCellAnchor>
    <xdr:from>
      <xdr:col>3</xdr:col>
      <xdr:colOff>3565071</xdr:colOff>
      <xdr:row>7</xdr:row>
      <xdr:rowOff>142416</xdr:rowOff>
    </xdr:from>
    <xdr:to>
      <xdr:col>3</xdr:col>
      <xdr:colOff>3745071</xdr:colOff>
      <xdr:row>7</xdr:row>
      <xdr:rowOff>322416</xdr:rowOff>
    </xdr:to>
    <xdr:sp macro="" textlink="Parameters!B11">
      <xdr:nvSpPr>
        <xdr:cNvPr id="23" name="Rectangle 22">
          <a:extLst>
            <a:ext uri="{FF2B5EF4-FFF2-40B4-BE49-F238E27FC236}">
              <a16:creationId xmlns:a16="http://schemas.microsoft.com/office/drawing/2014/main" id="{00000000-0008-0000-1000-000017000000}"/>
            </a:ext>
          </a:extLst>
        </xdr:cNvPr>
        <xdr:cNvSpPr/>
      </xdr:nvSpPr>
      <xdr:spPr>
        <a:xfrm>
          <a:off x="4091214" y="5394773"/>
          <a:ext cx="180000" cy="180000"/>
        </a:xfrm>
        <a:prstGeom prst="rect">
          <a:avLst/>
        </a:prstGeom>
        <a:solidFill>
          <a:srgbClr val="0058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EEEF7064-1644-4025-A29A-507DA3849281}" type="TxLink">
            <a:rPr lang="en-US" sz="1100" b="0" i="0" u="none" strike="noStrike" dirty="0" err="1" smtClean="0">
              <a:solidFill>
                <a:srgbClr val="0058B1"/>
              </a:solidFill>
              <a:latin typeface="Verdana"/>
              <a:ea typeface="Verdana"/>
            </a:rPr>
            <a:pPr algn="l"/>
            <a:t>Organisaation nykytila</a:t>
          </a:fld>
          <a:endParaRPr lang="fi-FI" sz="2000" dirty="0" err="1">
            <a:solidFill>
              <a:srgbClr val="0058B1"/>
            </a:solidFill>
            <a:latin typeface="+mj-lt"/>
          </a:endParaRPr>
        </a:p>
      </xdr:txBody>
    </xdr:sp>
    <xdr:clientData/>
  </xdr:twoCellAnchor>
  <xdr:twoCellAnchor>
    <xdr:from>
      <xdr:col>5</xdr:col>
      <xdr:colOff>429076</xdr:colOff>
      <xdr:row>7</xdr:row>
      <xdr:rowOff>142416</xdr:rowOff>
    </xdr:from>
    <xdr:to>
      <xdr:col>6</xdr:col>
      <xdr:colOff>110147</xdr:colOff>
      <xdr:row>7</xdr:row>
      <xdr:rowOff>322416</xdr:rowOff>
    </xdr:to>
    <xdr:sp macro="" textlink="Parameters!B12">
      <xdr:nvSpPr>
        <xdr:cNvPr id="24" name="Rectangle 23">
          <a:extLst>
            <a:ext uri="{FF2B5EF4-FFF2-40B4-BE49-F238E27FC236}">
              <a16:creationId xmlns:a16="http://schemas.microsoft.com/office/drawing/2014/main" id="{00000000-0008-0000-1000-000018000000}"/>
            </a:ext>
          </a:extLst>
        </xdr:cNvPr>
        <xdr:cNvSpPr/>
      </xdr:nvSpPr>
      <xdr:spPr>
        <a:xfrm>
          <a:off x="6842576" y="5394773"/>
          <a:ext cx="180000" cy="180000"/>
        </a:xfrm>
        <a:prstGeom prst="rect">
          <a:avLst/>
        </a:prstGeom>
        <a:solidFill>
          <a:schemeClr val="bg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0BF44093-533C-47FD-8E21-4107FA9DC163}" type="TxLink">
            <a:rPr lang="en-US" sz="1100" b="0" i="0" u="none" strike="noStrike" dirty="0" err="1" smtClean="0">
              <a:solidFill>
                <a:srgbClr val="0058B1"/>
              </a:solidFill>
              <a:latin typeface="Verdana"/>
              <a:ea typeface="Verdana"/>
            </a:rPr>
            <a:pPr algn="l"/>
            <a:t>Organisaation edellinen arviointi</a:t>
          </a:fld>
          <a:endParaRPr lang="fi-FI" sz="2000" dirty="0" err="1">
            <a:solidFill>
              <a:srgbClr val="0058B1"/>
            </a:solidFill>
            <a:latin typeface="+mj-lt"/>
          </a:endParaRPr>
        </a:p>
      </xdr:txBody>
    </xdr:sp>
    <xdr:clientData/>
  </xdr:twoCellAnchor>
  <xdr:twoCellAnchor>
    <xdr:from>
      <xdr:col>6</xdr:col>
      <xdr:colOff>3225801</xdr:colOff>
      <xdr:row>7</xdr:row>
      <xdr:rowOff>142416</xdr:rowOff>
    </xdr:from>
    <xdr:to>
      <xdr:col>6</xdr:col>
      <xdr:colOff>3405801</xdr:colOff>
      <xdr:row>7</xdr:row>
      <xdr:rowOff>322416</xdr:rowOff>
    </xdr:to>
    <xdr:sp macro="" textlink="Parameters!B13">
      <xdr:nvSpPr>
        <xdr:cNvPr id="25" name="Rectangle 24">
          <a:extLst>
            <a:ext uri="{FF2B5EF4-FFF2-40B4-BE49-F238E27FC236}">
              <a16:creationId xmlns:a16="http://schemas.microsoft.com/office/drawing/2014/main" id="{00000000-0008-0000-1000-000019000000}"/>
            </a:ext>
          </a:extLst>
        </xdr:cNvPr>
        <xdr:cNvSpPr/>
      </xdr:nvSpPr>
      <xdr:spPr>
        <a:xfrm>
          <a:off x="10138230" y="5394773"/>
          <a:ext cx="180000" cy="180000"/>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none" lIns="396000" tIns="0" bIns="0" rtlCol="0" anchor="t"/>
        <a:lstStyle/>
        <a:p>
          <a:pPr algn="l"/>
          <a:fld id="{D0E14ED9-5FE7-42BC-A5F3-0B2E4847617D}" type="TxLink">
            <a:rPr lang="en-US" sz="1100" b="0" i="0" u="none" strike="noStrike" dirty="0" err="1" smtClean="0">
              <a:solidFill>
                <a:srgbClr val="0058B1"/>
              </a:solidFill>
              <a:latin typeface="Verdana"/>
              <a:ea typeface="Verdana"/>
            </a:rPr>
            <a:pPr algn="l"/>
            <a:t>Referenssiryhmän keskiarvo</a:t>
          </a:fld>
          <a:endParaRPr lang="fi-FI" sz="2000" dirty="0" err="1">
            <a:solidFill>
              <a:srgbClr val="0058B1"/>
            </a:solidFill>
            <a:latin typeface="+mj-lt"/>
          </a:endParaRPr>
        </a:p>
      </xdr:txBody>
    </xdr:sp>
    <xdr:clientData/>
  </xdr:twoCellAnchor>
  <xdr:twoCellAnchor>
    <xdr:from>
      <xdr:col>7</xdr:col>
      <xdr:colOff>1152075</xdr:colOff>
      <xdr:row>6</xdr:row>
      <xdr:rowOff>2645225</xdr:rowOff>
    </xdr:from>
    <xdr:to>
      <xdr:col>8</xdr:col>
      <xdr:colOff>124146</xdr:colOff>
      <xdr:row>6</xdr:row>
      <xdr:rowOff>3005225</xdr:rowOff>
    </xdr:to>
    <xdr:sp macro="" textlink="">
      <xdr:nvSpPr>
        <xdr:cNvPr id="12" name="Rectangle 11">
          <a:extLst>
            <a:ext uri="{FF2B5EF4-FFF2-40B4-BE49-F238E27FC236}">
              <a16:creationId xmlns:a16="http://schemas.microsoft.com/office/drawing/2014/main" id="{00000000-0008-0000-1000-00000C000000}"/>
            </a:ext>
          </a:extLst>
        </xdr:cNvPr>
        <xdr:cNvSpPr/>
      </xdr:nvSpPr>
      <xdr:spPr>
        <a:xfrm>
          <a:off x="12563932" y="4214582"/>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0</a:t>
          </a:r>
        </a:p>
      </xdr:txBody>
    </xdr:sp>
    <xdr:clientData/>
  </xdr:twoCellAnchor>
  <xdr:twoCellAnchor>
    <xdr:from>
      <xdr:col>7</xdr:col>
      <xdr:colOff>1152075</xdr:colOff>
      <xdr:row>6</xdr:row>
      <xdr:rowOff>1727196</xdr:rowOff>
    </xdr:from>
    <xdr:to>
      <xdr:col>8</xdr:col>
      <xdr:colOff>124146</xdr:colOff>
      <xdr:row>6</xdr:row>
      <xdr:rowOff>2087196</xdr:rowOff>
    </xdr:to>
    <xdr:sp macro="" textlink="">
      <xdr:nvSpPr>
        <xdr:cNvPr id="13" name="Rectangle 12">
          <a:extLst>
            <a:ext uri="{FF2B5EF4-FFF2-40B4-BE49-F238E27FC236}">
              <a16:creationId xmlns:a16="http://schemas.microsoft.com/office/drawing/2014/main" id="{00000000-0008-0000-1000-00000D000000}"/>
            </a:ext>
          </a:extLst>
        </xdr:cNvPr>
        <xdr:cNvSpPr/>
      </xdr:nvSpPr>
      <xdr:spPr>
        <a:xfrm>
          <a:off x="12563932" y="329655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1</a:t>
          </a:r>
        </a:p>
      </xdr:txBody>
    </xdr:sp>
    <xdr:clientData/>
  </xdr:twoCellAnchor>
  <xdr:twoCellAnchor>
    <xdr:from>
      <xdr:col>7</xdr:col>
      <xdr:colOff>1152075</xdr:colOff>
      <xdr:row>6</xdr:row>
      <xdr:rowOff>754739</xdr:rowOff>
    </xdr:from>
    <xdr:to>
      <xdr:col>8</xdr:col>
      <xdr:colOff>124146</xdr:colOff>
      <xdr:row>6</xdr:row>
      <xdr:rowOff>1114739</xdr:rowOff>
    </xdr:to>
    <xdr:sp macro="" textlink="">
      <xdr:nvSpPr>
        <xdr:cNvPr id="14" name="Rectangle 13">
          <a:extLst>
            <a:ext uri="{FF2B5EF4-FFF2-40B4-BE49-F238E27FC236}">
              <a16:creationId xmlns:a16="http://schemas.microsoft.com/office/drawing/2014/main" id="{00000000-0008-0000-1000-00000E000000}"/>
            </a:ext>
          </a:extLst>
        </xdr:cNvPr>
        <xdr:cNvSpPr/>
      </xdr:nvSpPr>
      <xdr:spPr>
        <a:xfrm>
          <a:off x="12563932" y="2324096"/>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2</a:t>
          </a:r>
        </a:p>
      </xdr:txBody>
    </xdr:sp>
    <xdr:clientData/>
  </xdr:twoCellAnchor>
  <xdr:twoCellAnchor>
    <xdr:from>
      <xdr:col>7</xdr:col>
      <xdr:colOff>1152075</xdr:colOff>
      <xdr:row>6</xdr:row>
      <xdr:rowOff>54426</xdr:rowOff>
    </xdr:from>
    <xdr:to>
      <xdr:col>8</xdr:col>
      <xdr:colOff>124146</xdr:colOff>
      <xdr:row>6</xdr:row>
      <xdr:rowOff>414426</xdr:rowOff>
    </xdr:to>
    <xdr:sp macro="" textlink="">
      <xdr:nvSpPr>
        <xdr:cNvPr id="16" name="Rectangle 15">
          <a:extLst>
            <a:ext uri="{FF2B5EF4-FFF2-40B4-BE49-F238E27FC236}">
              <a16:creationId xmlns:a16="http://schemas.microsoft.com/office/drawing/2014/main" id="{00000000-0008-0000-1000-000010000000}"/>
            </a:ext>
          </a:extLst>
        </xdr:cNvPr>
        <xdr:cNvSpPr/>
      </xdr:nvSpPr>
      <xdr:spPr>
        <a:xfrm>
          <a:off x="12563932" y="1623783"/>
          <a:ext cx="3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i-FI" sz="1400" b="1" dirty="0" err="1">
              <a:solidFill>
                <a:schemeClr val="tx1">
                  <a:lumMod val="50000"/>
                  <a:lumOff val="50000"/>
                </a:schemeClr>
              </a:solidFill>
              <a:latin typeface="+mj-lt"/>
            </a:rPr>
            <a:t>3</a:t>
          </a:r>
        </a:p>
      </xdr:txBody>
    </xdr:sp>
    <xdr:clientData/>
  </xdr:twoCellAnchor>
  <xdr:twoCellAnchor editAs="oneCell">
    <xdr:from>
      <xdr:col>7</xdr:col>
      <xdr:colOff>47625</xdr:colOff>
      <xdr:row>1</xdr:row>
      <xdr:rowOff>198437</xdr:rowOff>
    </xdr:from>
    <xdr:to>
      <xdr:col>8</xdr:col>
      <xdr:colOff>172857</xdr:colOff>
      <xdr:row>3</xdr:row>
      <xdr:rowOff>243008</xdr:rowOff>
    </xdr:to>
    <xdr:pic>
      <xdr:nvPicPr>
        <xdr:cNvPr id="17" name="Picture 16">
          <a:extLst>
            <a:ext uri="{FF2B5EF4-FFF2-40B4-BE49-F238E27FC236}">
              <a16:creationId xmlns:a16="http://schemas.microsoft.com/office/drawing/2014/main" id="{580C77B4-E54A-4150-8E9D-29457487C2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10875" y="365125"/>
          <a:ext cx="1434920" cy="50494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611188</xdr:colOff>
      <xdr:row>1</xdr:row>
      <xdr:rowOff>150812</xdr:rowOff>
    </xdr:from>
    <xdr:to>
      <xdr:col>16</xdr:col>
      <xdr:colOff>284618</xdr:colOff>
      <xdr:row>3</xdr:row>
      <xdr:rowOff>210623</xdr:rowOff>
    </xdr:to>
    <xdr:pic>
      <xdr:nvPicPr>
        <xdr:cNvPr id="4" name="Picture 3">
          <a:extLst>
            <a:ext uri="{FF2B5EF4-FFF2-40B4-BE49-F238E27FC236}">
              <a16:creationId xmlns:a16="http://schemas.microsoft.com/office/drawing/2014/main" id="{47A56EF3-98BA-47CE-AE3E-CD410557B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1438" y="317500"/>
          <a:ext cx="1434920" cy="50494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71437</xdr:colOff>
      <xdr:row>1</xdr:row>
      <xdr:rowOff>142874</xdr:rowOff>
    </xdr:from>
    <xdr:to>
      <xdr:col>8</xdr:col>
      <xdr:colOff>196669</xdr:colOff>
      <xdr:row>3</xdr:row>
      <xdr:rowOff>189985</xdr:rowOff>
    </xdr:to>
    <xdr:pic>
      <xdr:nvPicPr>
        <xdr:cNvPr id="4" name="Picture 3">
          <a:extLst>
            <a:ext uri="{FF2B5EF4-FFF2-40B4-BE49-F238E27FC236}">
              <a16:creationId xmlns:a16="http://schemas.microsoft.com/office/drawing/2014/main" id="{D928362F-1C88-4E2C-A717-8A1F64DB89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4687" y="309562"/>
          <a:ext cx="1434920" cy="50748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97789</xdr:colOff>
      <xdr:row>1</xdr:row>
      <xdr:rowOff>117791</xdr:rowOff>
    </xdr:from>
    <xdr:to>
      <xdr:col>14</xdr:col>
      <xdr:colOff>81734</xdr:colOff>
      <xdr:row>3</xdr:row>
      <xdr:rowOff>62985</xdr:rowOff>
    </xdr:to>
    <xdr:pic>
      <xdr:nvPicPr>
        <xdr:cNvPr id="2" name="Picture 1">
          <a:extLst>
            <a:ext uri="{FF2B5EF4-FFF2-40B4-BE49-F238E27FC236}">
              <a16:creationId xmlns:a16="http://schemas.microsoft.com/office/drawing/2014/main" id="{84E8B122-9AFD-4308-A297-E0170F8A2D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6102" y="284479"/>
          <a:ext cx="1428570" cy="508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1150938</xdr:colOff>
      <xdr:row>1</xdr:row>
      <xdr:rowOff>158750</xdr:rowOff>
    </xdr:from>
    <xdr:to>
      <xdr:col>11</xdr:col>
      <xdr:colOff>873263</xdr:colOff>
      <xdr:row>3</xdr:row>
      <xdr:rowOff>156013</xdr:rowOff>
    </xdr:to>
    <xdr:pic>
      <xdr:nvPicPr>
        <xdr:cNvPr id="4" name="Picture 3">
          <a:extLst>
            <a:ext uri="{FF2B5EF4-FFF2-40B4-BE49-F238E27FC236}">
              <a16:creationId xmlns:a16="http://schemas.microsoft.com/office/drawing/2014/main" id="{F8AE5484-8BDA-4268-A918-949273CC3D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6938" y="301625"/>
          <a:ext cx="1440000" cy="50494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574178</xdr:colOff>
      <xdr:row>4</xdr:row>
      <xdr:rowOff>79496</xdr:rowOff>
    </xdr:to>
    <xdr:pic>
      <xdr:nvPicPr>
        <xdr:cNvPr id="4" name="Picture 3">
          <a:extLst>
            <a:ext uri="{FF2B5EF4-FFF2-40B4-BE49-F238E27FC236}">
              <a16:creationId xmlns:a16="http://schemas.microsoft.com/office/drawing/2014/main" id="{D03D7E7B-C929-4768-AC6D-94766F76C5C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7563" y="285750"/>
          <a:ext cx="1438730" cy="50494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202235</xdr:colOff>
      <xdr:row>7</xdr:row>
      <xdr:rowOff>760185</xdr:rowOff>
    </xdr:from>
    <xdr:to>
      <xdr:col>7</xdr:col>
      <xdr:colOff>1582377</xdr:colOff>
      <xdr:row>8</xdr:row>
      <xdr:rowOff>1438185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220057</xdr:colOff>
      <xdr:row>7</xdr:row>
      <xdr:rowOff>760185</xdr:rowOff>
    </xdr:from>
    <xdr:to>
      <xdr:col>8</xdr:col>
      <xdr:colOff>1600199</xdr:colOff>
      <xdr:row>8</xdr:row>
      <xdr:rowOff>1438185</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xdr:row>
      <xdr:rowOff>760185</xdr:rowOff>
    </xdr:from>
    <xdr:to>
      <xdr:col>8</xdr:col>
      <xdr:colOff>1637551</xdr:colOff>
      <xdr:row>10</xdr:row>
      <xdr:rowOff>1467214</xdr:rowOff>
    </xdr:to>
    <xdr:grpSp>
      <xdr:nvGrpSpPr>
        <xdr:cNvPr id="39" name="Group 38">
          <a:extLst>
            <a:ext uri="{FF2B5EF4-FFF2-40B4-BE49-F238E27FC236}">
              <a16:creationId xmlns:a16="http://schemas.microsoft.com/office/drawing/2014/main" id="{00000000-0008-0000-1500-000027000000}"/>
            </a:ext>
          </a:extLst>
        </xdr:cNvPr>
        <xdr:cNvGrpSpPr/>
      </xdr:nvGrpSpPr>
      <xdr:grpSpPr>
        <a:xfrm>
          <a:off x="1714500" y="2950935"/>
          <a:ext cx="8590801" cy="4513219"/>
          <a:chOff x="1724025" y="2969985"/>
          <a:chExt cx="8571751" cy="4517029"/>
        </a:xfrm>
      </xdr:grpSpPr>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1724025" y="2969985"/>
          <a:ext cx="1380142" cy="14400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3522380" y="6047014"/>
          <a:ext cx="1376514" cy="144000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Chart 6">
            <a:extLst>
              <a:ext uri="{FF2B5EF4-FFF2-40B4-BE49-F238E27FC236}">
                <a16:creationId xmlns:a16="http://schemas.microsoft.com/office/drawing/2014/main" id="{00000000-0008-0000-1500-000007000000}"/>
              </a:ext>
            </a:extLst>
          </xdr:cNvPr>
          <xdr:cNvGraphicFramePr>
            <a:graphicFrameLocks/>
          </xdr:cNvGraphicFramePr>
        </xdr:nvGraphicFramePr>
        <xdr:xfrm>
          <a:off x="5320735" y="6047014"/>
          <a:ext cx="1376514" cy="1440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Chart 7">
            <a:extLst>
              <a:ext uri="{FF2B5EF4-FFF2-40B4-BE49-F238E27FC236}">
                <a16:creationId xmlns:a16="http://schemas.microsoft.com/office/drawing/2014/main" id="{00000000-0008-0000-1500-000008000000}"/>
              </a:ext>
            </a:extLst>
          </xdr:cNvPr>
          <xdr:cNvGraphicFramePr>
            <a:graphicFrameLocks/>
          </xdr:cNvGraphicFramePr>
        </xdr:nvGraphicFramePr>
        <xdr:xfrm>
          <a:off x="7119091" y="6047014"/>
          <a:ext cx="1376514" cy="144000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Chart 8">
            <a:extLst>
              <a:ext uri="{FF2B5EF4-FFF2-40B4-BE49-F238E27FC236}">
                <a16:creationId xmlns:a16="http://schemas.microsoft.com/office/drawing/2014/main" id="{00000000-0008-0000-1500-000009000000}"/>
              </a:ext>
            </a:extLst>
          </xdr:cNvPr>
          <xdr:cNvGraphicFramePr/>
        </xdr:nvGraphicFramePr>
        <xdr:xfrm>
          <a:off x="1724025" y="4594224"/>
          <a:ext cx="1373507" cy="144000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Chart 9">
            <a:extLst>
              <a:ext uri="{FF2B5EF4-FFF2-40B4-BE49-F238E27FC236}">
                <a16:creationId xmlns:a16="http://schemas.microsoft.com/office/drawing/2014/main" id="{00000000-0008-0000-1500-00000A000000}"/>
              </a:ext>
            </a:extLst>
          </xdr:cNvPr>
          <xdr:cNvGraphicFramePr>
            <a:graphicFrameLocks/>
          </xdr:cNvGraphicFramePr>
        </xdr:nvGraphicFramePr>
        <xdr:xfrm>
          <a:off x="3522757" y="4594224"/>
          <a:ext cx="1373506" cy="144000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Chart 10">
            <a:extLst>
              <a:ext uri="{FF2B5EF4-FFF2-40B4-BE49-F238E27FC236}">
                <a16:creationId xmlns:a16="http://schemas.microsoft.com/office/drawing/2014/main" id="{00000000-0008-0000-1500-00000B000000}"/>
              </a:ext>
            </a:extLst>
          </xdr:cNvPr>
          <xdr:cNvGraphicFramePr>
            <a:graphicFrameLocks/>
          </xdr:cNvGraphicFramePr>
        </xdr:nvGraphicFramePr>
        <xdr:xfrm>
          <a:off x="5321488" y="4594224"/>
          <a:ext cx="1373506" cy="144000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7120220" y="4594224"/>
          <a:ext cx="1373506" cy="1440000"/>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8918952" y="4594224"/>
          <a:ext cx="1373507" cy="144000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8917448" y="6019800"/>
          <a:ext cx="1376514" cy="1440000"/>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3472182" y="3022225"/>
          <a:ext cx="1470482" cy="1387759"/>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5310679" y="2969985"/>
          <a:ext cx="1380142" cy="144000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17" name="Chart 16">
            <a:extLst>
              <a:ext uri="{FF2B5EF4-FFF2-40B4-BE49-F238E27FC236}">
                <a16:creationId xmlns:a16="http://schemas.microsoft.com/office/drawing/2014/main" id="{00000000-0008-0000-1500-000011000000}"/>
              </a:ext>
            </a:extLst>
          </xdr:cNvPr>
          <xdr:cNvGraphicFramePr>
            <a:graphicFrameLocks/>
          </xdr:cNvGraphicFramePr>
        </xdr:nvGraphicFramePr>
        <xdr:xfrm>
          <a:off x="7058837" y="2969985"/>
          <a:ext cx="1380142" cy="1440000"/>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18" name="Chart 17">
            <a:extLst>
              <a:ext uri="{FF2B5EF4-FFF2-40B4-BE49-F238E27FC236}">
                <a16:creationId xmlns:a16="http://schemas.microsoft.com/office/drawing/2014/main" id="{00000000-0008-0000-1500-000012000000}"/>
              </a:ext>
            </a:extLst>
          </xdr:cNvPr>
          <xdr:cNvGraphicFramePr>
            <a:graphicFrameLocks/>
          </xdr:cNvGraphicFramePr>
        </xdr:nvGraphicFramePr>
        <xdr:xfrm>
          <a:off x="8915634" y="2969985"/>
          <a:ext cx="1380142" cy="14400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9" name="Chart 18">
            <a:extLst>
              <a:ext uri="{FF2B5EF4-FFF2-40B4-BE49-F238E27FC236}">
                <a16:creationId xmlns:a16="http://schemas.microsoft.com/office/drawing/2014/main" id="{00000000-0008-0000-1500-000013000000}"/>
              </a:ext>
            </a:extLst>
          </xdr:cNvPr>
          <xdr:cNvGraphicFramePr>
            <a:graphicFrameLocks/>
          </xdr:cNvGraphicFramePr>
        </xdr:nvGraphicFramePr>
        <xdr:xfrm>
          <a:off x="1724025" y="6019800"/>
          <a:ext cx="1376514" cy="1440000"/>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4</xdr:col>
      <xdr:colOff>82586</xdr:colOff>
      <xdr:row>15</xdr:row>
      <xdr:rowOff>92526</xdr:rowOff>
    </xdr:from>
    <xdr:to>
      <xdr:col>9</xdr:col>
      <xdr:colOff>1380142</xdr:colOff>
      <xdr:row>17</xdr:row>
      <xdr:rowOff>1440000</xdr:rowOff>
    </xdr:to>
    <xdr:grpSp>
      <xdr:nvGrpSpPr>
        <xdr:cNvPr id="20" name="Group 19">
          <a:extLst>
            <a:ext uri="{FF2B5EF4-FFF2-40B4-BE49-F238E27FC236}">
              <a16:creationId xmlns:a16="http://schemas.microsoft.com/office/drawing/2014/main" id="{00000000-0008-0000-1500-000014000000}"/>
            </a:ext>
          </a:extLst>
        </xdr:cNvPr>
        <xdr:cNvGrpSpPr/>
      </xdr:nvGrpSpPr>
      <xdr:grpSpPr>
        <a:xfrm>
          <a:off x="1798991" y="9240336"/>
          <a:ext cx="9989119" cy="4389759"/>
          <a:chOff x="1806611" y="9255576"/>
          <a:chExt cx="9965306" cy="4395474"/>
        </a:xfrm>
      </xdr:grpSpPr>
      <xdr:graphicFrame macro="">
        <xdr:nvGraphicFramePr>
          <xdr:cNvPr id="21" name="Chart 20">
            <a:extLst>
              <a:ext uri="{FF2B5EF4-FFF2-40B4-BE49-F238E27FC236}">
                <a16:creationId xmlns:a16="http://schemas.microsoft.com/office/drawing/2014/main" id="{00000000-0008-0000-1500-000015000000}"/>
              </a:ext>
            </a:extLst>
          </xdr:cNvPr>
          <xdr:cNvGraphicFramePr>
            <a:graphicFrameLocks/>
          </xdr:cNvGraphicFramePr>
        </xdr:nvGraphicFramePr>
        <xdr:xfrm>
          <a:off x="1806611" y="9255576"/>
          <a:ext cx="1380142" cy="1440000"/>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22" name="Chart 21">
            <a:extLst>
              <a:ext uri="{FF2B5EF4-FFF2-40B4-BE49-F238E27FC236}">
                <a16:creationId xmlns:a16="http://schemas.microsoft.com/office/drawing/2014/main" id="{00000000-0008-0000-1500-000016000000}"/>
              </a:ext>
            </a:extLst>
          </xdr:cNvPr>
          <xdr:cNvGraphicFramePr>
            <a:graphicFrameLocks/>
          </xdr:cNvGraphicFramePr>
        </xdr:nvGraphicFramePr>
        <xdr:xfrm>
          <a:off x="1810169" y="10786833"/>
          <a:ext cx="1373026" cy="1440000"/>
        </xdr:xfrm>
        <a:graphic>
          <a:graphicData uri="http://schemas.openxmlformats.org/drawingml/2006/chart">
            <c:chart xmlns:c="http://schemas.openxmlformats.org/drawingml/2006/chart" xmlns:r="http://schemas.openxmlformats.org/officeDocument/2006/relationships" r:id="rId19"/>
          </a:graphicData>
        </a:graphic>
      </xdr:graphicFrame>
      <xdr:graphicFrame macro="">
        <xdr:nvGraphicFramePr>
          <xdr:cNvPr id="23" name="Chart 22">
            <a:extLst>
              <a:ext uri="{FF2B5EF4-FFF2-40B4-BE49-F238E27FC236}">
                <a16:creationId xmlns:a16="http://schemas.microsoft.com/office/drawing/2014/main" id="{00000000-0008-0000-1500-000017000000}"/>
              </a:ext>
            </a:extLst>
          </xdr:cNvPr>
          <xdr:cNvGraphicFramePr>
            <a:graphicFrameLocks/>
          </xdr:cNvGraphicFramePr>
        </xdr:nvGraphicFramePr>
        <xdr:xfrm>
          <a:off x="3589713" y="9255576"/>
          <a:ext cx="1380142" cy="14400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24" name="Chart 23">
            <a:extLst>
              <a:ext uri="{FF2B5EF4-FFF2-40B4-BE49-F238E27FC236}">
                <a16:creationId xmlns:a16="http://schemas.microsoft.com/office/drawing/2014/main" id="{00000000-0008-0000-1500-000018000000}"/>
              </a:ext>
            </a:extLst>
          </xdr:cNvPr>
          <xdr:cNvGraphicFramePr>
            <a:graphicFrameLocks/>
          </xdr:cNvGraphicFramePr>
        </xdr:nvGraphicFramePr>
        <xdr:xfrm>
          <a:off x="3526490" y="10786833"/>
          <a:ext cx="1373026" cy="144000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25" name="Chart 24">
            <a:extLst>
              <a:ext uri="{FF2B5EF4-FFF2-40B4-BE49-F238E27FC236}">
                <a16:creationId xmlns:a16="http://schemas.microsoft.com/office/drawing/2014/main" id="{00000000-0008-0000-1500-000019000000}"/>
              </a:ext>
            </a:extLst>
          </xdr:cNvPr>
          <xdr:cNvGraphicFramePr>
            <a:graphicFrameLocks/>
          </xdr:cNvGraphicFramePr>
        </xdr:nvGraphicFramePr>
        <xdr:xfrm>
          <a:off x="5290228" y="9255576"/>
          <a:ext cx="1380142" cy="1440000"/>
        </xdr:xfrm>
        <a:graphic>
          <a:graphicData uri="http://schemas.openxmlformats.org/drawingml/2006/chart">
            <c:chart xmlns:c="http://schemas.openxmlformats.org/drawingml/2006/chart" xmlns:r="http://schemas.openxmlformats.org/officeDocument/2006/relationships" r:id="rId22"/>
          </a:graphicData>
        </a:graphic>
      </xdr:graphicFrame>
      <xdr:graphicFrame macro="">
        <xdr:nvGraphicFramePr>
          <xdr:cNvPr id="26" name="Chart 25">
            <a:extLst>
              <a:ext uri="{FF2B5EF4-FFF2-40B4-BE49-F238E27FC236}">
                <a16:creationId xmlns:a16="http://schemas.microsoft.com/office/drawing/2014/main" id="{00000000-0008-0000-1500-00001A000000}"/>
              </a:ext>
            </a:extLst>
          </xdr:cNvPr>
          <xdr:cNvGraphicFramePr>
            <a:graphicFrameLocks/>
          </xdr:cNvGraphicFramePr>
        </xdr:nvGraphicFramePr>
        <xdr:xfrm>
          <a:off x="5242811" y="10786833"/>
          <a:ext cx="1373026" cy="144000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27" name="Chart 26">
            <a:extLst>
              <a:ext uri="{FF2B5EF4-FFF2-40B4-BE49-F238E27FC236}">
                <a16:creationId xmlns:a16="http://schemas.microsoft.com/office/drawing/2014/main" id="{00000000-0008-0000-1500-00001B000000}"/>
              </a:ext>
            </a:extLst>
          </xdr:cNvPr>
          <xdr:cNvGraphicFramePr>
            <a:graphicFrameLocks/>
          </xdr:cNvGraphicFramePr>
        </xdr:nvGraphicFramePr>
        <xdr:xfrm>
          <a:off x="6990744" y="9255576"/>
          <a:ext cx="1380142" cy="1440000"/>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28" name="Chart 27">
            <a:extLst>
              <a:ext uri="{FF2B5EF4-FFF2-40B4-BE49-F238E27FC236}">
                <a16:creationId xmlns:a16="http://schemas.microsoft.com/office/drawing/2014/main" id="{00000000-0008-0000-1500-00001C000000}"/>
              </a:ext>
            </a:extLst>
          </xdr:cNvPr>
          <xdr:cNvGraphicFramePr>
            <a:graphicFrameLocks/>
          </xdr:cNvGraphicFramePr>
        </xdr:nvGraphicFramePr>
        <xdr:xfrm>
          <a:off x="6959133" y="10786833"/>
          <a:ext cx="1373026" cy="1440000"/>
        </xdr:xfrm>
        <a:graphic>
          <a:graphicData uri="http://schemas.openxmlformats.org/drawingml/2006/chart">
            <c:chart xmlns:c="http://schemas.openxmlformats.org/drawingml/2006/chart" xmlns:r="http://schemas.openxmlformats.org/officeDocument/2006/relationships" r:id="rId25"/>
          </a:graphicData>
        </a:graphic>
      </xdr:graphicFrame>
      <xdr:graphicFrame macro="">
        <xdr:nvGraphicFramePr>
          <xdr:cNvPr id="29" name="Chart 28">
            <a:extLst>
              <a:ext uri="{FF2B5EF4-FFF2-40B4-BE49-F238E27FC236}">
                <a16:creationId xmlns:a16="http://schemas.microsoft.com/office/drawing/2014/main" id="{00000000-0008-0000-1500-00001D000000}"/>
              </a:ext>
            </a:extLst>
          </xdr:cNvPr>
          <xdr:cNvGraphicFramePr>
            <a:graphicFrameLocks/>
          </xdr:cNvGraphicFramePr>
        </xdr:nvGraphicFramePr>
        <xdr:xfrm>
          <a:off x="8691259" y="9255576"/>
          <a:ext cx="1380142" cy="1440000"/>
        </xdr:xfrm>
        <a:graphic>
          <a:graphicData uri="http://schemas.openxmlformats.org/drawingml/2006/chart">
            <c:chart xmlns:c="http://schemas.openxmlformats.org/drawingml/2006/chart" xmlns:r="http://schemas.openxmlformats.org/officeDocument/2006/relationships" r:id="rId26"/>
          </a:graphicData>
        </a:graphic>
      </xdr:graphicFrame>
      <xdr:graphicFrame macro="">
        <xdr:nvGraphicFramePr>
          <xdr:cNvPr id="30" name="Chart 29">
            <a:extLst>
              <a:ext uri="{FF2B5EF4-FFF2-40B4-BE49-F238E27FC236}">
                <a16:creationId xmlns:a16="http://schemas.microsoft.com/office/drawing/2014/main" id="{00000000-0008-0000-1500-00001E000000}"/>
              </a:ext>
            </a:extLst>
          </xdr:cNvPr>
          <xdr:cNvGraphicFramePr>
            <a:graphicFrameLocks/>
          </xdr:cNvGraphicFramePr>
        </xdr:nvGraphicFramePr>
        <xdr:xfrm>
          <a:off x="8675454" y="10786833"/>
          <a:ext cx="1373026" cy="1440000"/>
        </xdr:xfrm>
        <a:graphic>
          <a:graphicData uri="http://schemas.openxmlformats.org/drawingml/2006/chart">
            <c:chart xmlns:c="http://schemas.openxmlformats.org/drawingml/2006/chart" xmlns:r="http://schemas.openxmlformats.org/officeDocument/2006/relationships" r:id="rId27"/>
          </a:graphicData>
        </a:graphic>
      </xdr:graphicFrame>
      <xdr:graphicFrame macro="">
        <xdr:nvGraphicFramePr>
          <xdr:cNvPr id="31" name="Chart 30">
            <a:extLst>
              <a:ext uri="{FF2B5EF4-FFF2-40B4-BE49-F238E27FC236}">
                <a16:creationId xmlns:a16="http://schemas.microsoft.com/office/drawing/2014/main" id="{00000000-0008-0000-1500-00001F000000}"/>
              </a:ext>
            </a:extLst>
          </xdr:cNvPr>
          <xdr:cNvGraphicFramePr>
            <a:graphicFrameLocks/>
          </xdr:cNvGraphicFramePr>
        </xdr:nvGraphicFramePr>
        <xdr:xfrm>
          <a:off x="1808425" y="12211050"/>
          <a:ext cx="1376514" cy="1440000"/>
        </xdr:xfrm>
        <a:graphic>
          <a:graphicData uri="http://schemas.openxmlformats.org/drawingml/2006/chart">
            <c:chart xmlns:c="http://schemas.openxmlformats.org/drawingml/2006/chart" xmlns:r="http://schemas.openxmlformats.org/officeDocument/2006/relationships" r:id="rId28"/>
          </a:graphicData>
        </a:graphic>
      </xdr:graphicFrame>
      <xdr:graphicFrame macro="">
        <xdr:nvGraphicFramePr>
          <xdr:cNvPr id="32" name="Chart 31">
            <a:extLst>
              <a:ext uri="{FF2B5EF4-FFF2-40B4-BE49-F238E27FC236}">
                <a16:creationId xmlns:a16="http://schemas.microsoft.com/office/drawing/2014/main" id="{00000000-0008-0000-1500-000020000000}"/>
              </a:ext>
            </a:extLst>
          </xdr:cNvPr>
          <xdr:cNvGraphicFramePr>
            <a:graphicFrameLocks/>
          </xdr:cNvGraphicFramePr>
        </xdr:nvGraphicFramePr>
        <xdr:xfrm>
          <a:off x="5241765" y="12211050"/>
          <a:ext cx="1376514" cy="1440000"/>
        </xdr:xfrm>
        <a:graphic>
          <a:graphicData uri="http://schemas.openxmlformats.org/drawingml/2006/chart">
            <c:chart xmlns:c="http://schemas.openxmlformats.org/drawingml/2006/chart" xmlns:r="http://schemas.openxmlformats.org/officeDocument/2006/relationships" r:id="rId29"/>
          </a:graphicData>
        </a:graphic>
      </xdr:graphicFrame>
      <xdr:graphicFrame macro="">
        <xdr:nvGraphicFramePr>
          <xdr:cNvPr id="33" name="Chart 32">
            <a:extLst>
              <a:ext uri="{FF2B5EF4-FFF2-40B4-BE49-F238E27FC236}">
                <a16:creationId xmlns:a16="http://schemas.microsoft.com/office/drawing/2014/main" id="{00000000-0008-0000-1500-000021000000}"/>
              </a:ext>
            </a:extLst>
          </xdr:cNvPr>
          <xdr:cNvGraphicFramePr>
            <a:graphicFrameLocks/>
          </xdr:cNvGraphicFramePr>
        </xdr:nvGraphicFramePr>
        <xdr:xfrm>
          <a:off x="6958436" y="12211050"/>
          <a:ext cx="1376514" cy="1440000"/>
        </xdr:xfrm>
        <a:graphic>
          <a:graphicData uri="http://schemas.openxmlformats.org/drawingml/2006/chart">
            <c:chart xmlns:c="http://schemas.openxmlformats.org/drawingml/2006/chart" xmlns:r="http://schemas.openxmlformats.org/officeDocument/2006/relationships" r:id="rId30"/>
          </a:graphicData>
        </a:graphic>
      </xdr:graphicFrame>
      <xdr:graphicFrame macro="">
        <xdr:nvGraphicFramePr>
          <xdr:cNvPr id="34" name="Chart 33">
            <a:extLst>
              <a:ext uri="{FF2B5EF4-FFF2-40B4-BE49-F238E27FC236}">
                <a16:creationId xmlns:a16="http://schemas.microsoft.com/office/drawing/2014/main" id="{00000000-0008-0000-1500-000022000000}"/>
              </a:ext>
            </a:extLst>
          </xdr:cNvPr>
          <xdr:cNvGraphicFramePr>
            <a:graphicFrameLocks/>
          </xdr:cNvGraphicFramePr>
        </xdr:nvGraphicFramePr>
        <xdr:xfrm>
          <a:off x="8675106" y="12211050"/>
          <a:ext cx="1376514" cy="1440000"/>
        </xdr:xfrm>
        <a:graphic>
          <a:graphicData uri="http://schemas.openxmlformats.org/drawingml/2006/chart">
            <c:chart xmlns:c="http://schemas.openxmlformats.org/drawingml/2006/chart" xmlns:r="http://schemas.openxmlformats.org/officeDocument/2006/relationships" r:id="rId31"/>
          </a:graphicData>
        </a:graphic>
      </xdr:graphicFrame>
      <xdr:graphicFrame macro="">
        <xdr:nvGraphicFramePr>
          <xdr:cNvPr id="35" name="Chart 34">
            <a:extLst>
              <a:ext uri="{FF2B5EF4-FFF2-40B4-BE49-F238E27FC236}">
                <a16:creationId xmlns:a16="http://schemas.microsoft.com/office/drawing/2014/main" id="{00000000-0008-0000-1500-000023000000}"/>
              </a:ext>
            </a:extLst>
          </xdr:cNvPr>
          <xdr:cNvGraphicFramePr>
            <a:graphicFrameLocks/>
          </xdr:cNvGraphicFramePr>
        </xdr:nvGraphicFramePr>
        <xdr:xfrm>
          <a:off x="3525095" y="12211050"/>
          <a:ext cx="1376514" cy="1440000"/>
        </xdr:xfrm>
        <a:graphic>
          <a:graphicData uri="http://schemas.openxmlformats.org/drawingml/2006/chart">
            <c:chart xmlns:c="http://schemas.openxmlformats.org/drawingml/2006/chart" xmlns:r="http://schemas.openxmlformats.org/officeDocument/2006/relationships" r:id="rId32"/>
          </a:graphicData>
        </a:graphic>
      </xdr:graphicFrame>
      <xdr:graphicFrame macro="">
        <xdr:nvGraphicFramePr>
          <xdr:cNvPr id="36" name="Chart 35">
            <a:extLst>
              <a:ext uri="{FF2B5EF4-FFF2-40B4-BE49-F238E27FC236}">
                <a16:creationId xmlns:a16="http://schemas.microsoft.com/office/drawing/2014/main" id="{00000000-0008-0000-1500-000024000000}"/>
              </a:ext>
            </a:extLst>
          </xdr:cNvPr>
          <xdr:cNvGraphicFramePr>
            <a:graphicFrameLocks/>
          </xdr:cNvGraphicFramePr>
        </xdr:nvGraphicFramePr>
        <xdr:xfrm>
          <a:off x="10391775" y="9255576"/>
          <a:ext cx="1380142" cy="1440000"/>
        </xdr:xfrm>
        <a:graphic>
          <a:graphicData uri="http://schemas.openxmlformats.org/drawingml/2006/chart">
            <c:chart xmlns:c="http://schemas.openxmlformats.org/drawingml/2006/chart" xmlns:r="http://schemas.openxmlformats.org/officeDocument/2006/relationships" r:id="rId33"/>
          </a:graphicData>
        </a:graphic>
      </xdr:graphicFrame>
      <xdr:graphicFrame macro="">
        <xdr:nvGraphicFramePr>
          <xdr:cNvPr id="37" name="Chart 36">
            <a:extLst>
              <a:ext uri="{FF2B5EF4-FFF2-40B4-BE49-F238E27FC236}">
                <a16:creationId xmlns:a16="http://schemas.microsoft.com/office/drawing/2014/main" id="{00000000-0008-0000-1500-000025000000}"/>
              </a:ext>
            </a:extLst>
          </xdr:cNvPr>
          <xdr:cNvGraphicFramePr>
            <a:graphicFrameLocks/>
          </xdr:cNvGraphicFramePr>
        </xdr:nvGraphicFramePr>
        <xdr:xfrm>
          <a:off x="10391775" y="10786833"/>
          <a:ext cx="1373026" cy="1440000"/>
        </xdr:xfrm>
        <a:graphic>
          <a:graphicData uri="http://schemas.openxmlformats.org/drawingml/2006/chart">
            <c:chart xmlns:c="http://schemas.openxmlformats.org/drawingml/2006/chart" xmlns:r="http://schemas.openxmlformats.org/officeDocument/2006/relationships" r:id="rId34"/>
          </a:graphicData>
        </a:graphic>
      </xdr:graphicFrame>
      <xdr:graphicFrame macro="">
        <xdr:nvGraphicFramePr>
          <xdr:cNvPr id="38" name="Chart 37">
            <a:extLst>
              <a:ext uri="{FF2B5EF4-FFF2-40B4-BE49-F238E27FC236}">
                <a16:creationId xmlns:a16="http://schemas.microsoft.com/office/drawing/2014/main" id="{00000000-0008-0000-1500-000026000000}"/>
              </a:ext>
            </a:extLst>
          </xdr:cNvPr>
          <xdr:cNvGraphicFramePr>
            <a:graphicFrameLocks/>
          </xdr:cNvGraphicFramePr>
        </xdr:nvGraphicFramePr>
        <xdr:xfrm>
          <a:off x="10391775" y="12211050"/>
          <a:ext cx="1376514" cy="1440000"/>
        </xdr:xfrm>
        <a:graphic>
          <a:graphicData uri="http://schemas.openxmlformats.org/drawingml/2006/chart">
            <c:chart xmlns:c="http://schemas.openxmlformats.org/drawingml/2006/chart" xmlns:r="http://schemas.openxmlformats.org/officeDocument/2006/relationships" r:id="rId35"/>
          </a:graphicData>
        </a:graphic>
      </xdr:graphicFrame>
    </xdr:grpSp>
    <xdr:clientData/>
  </xdr:twoCellAnchor>
  <xdr:twoCellAnchor editAs="oneCell">
    <xdr:from>
      <xdr:col>9</xdr:col>
      <xdr:colOff>754063</xdr:colOff>
      <xdr:row>1</xdr:row>
      <xdr:rowOff>142875</xdr:rowOff>
    </xdr:from>
    <xdr:to>
      <xdr:col>12</xdr:col>
      <xdr:colOff>17918</xdr:colOff>
      <xdr:row>3</xdr:row>
      <xdr:rowOff>191256</xdr:rowOff>
    </xdr:to>
    <xdr:pic>
      <xdr:nvPicPr>
        <xdr:cNvPr id="40" name="Picture 39">
          <a:extLst>
            <a:ext uri="{FF2B5EF4-FFF2-40B4-BE49-F238E27FC236}">
              <a16:creationId xmlns:a16="http://schemas.microsoft.com/office/drawing/2014/main" id="{390994D4-0802-42EB-8EBA-C3B5E96EDE75}"/>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144251" y="309563"/>
          <a:ext cx="1438730" cy="5087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476250</xdr:colOff>
      <xdr:row>2</xdr:row>
      <xdr:rowOff>152400</xdr:rowOff>
    </xdr:from>
    <xdr:to>
      <xdr:col>17</xdr:col>
      <xdr:colOff>226060</xdr:colOff>
      <xdr:row>41</xdr:row>
      <xdr:rowOff>27940</xdr:rowOff>
    </xdr:to>
    <xdr:graphicFrame macro="">
      <xdr:nvGraphicFramePr>
        <xdr:cNvPr id="2" name="Chart 1">
          <a:extLst>
            <a:ext uri="{FF2B5EF4-FFF2-40B4-BE49-F238E27FC236}">
              <a16:creationId xmlns:a16="http://schemas.microsoft.com/office/drawing/2014/main" id="{E1FD60E1-166A-4E5B-BE76-C74D4756E6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488950</xdr:colOff>
      <xdr:row>43</xdr:row>
      <xdr:rowOff>146050</xdr:rowOff>
    </xdr:from>
    <xdr:to>
      <xdr:col>17</xdr:col>
      <xdr:colOff>238760</xdr:colOff>
      <xdr:row>82</xdr:row>
      <xdr:rowOff>21590</xdr:rowOff>
    </xdr:to>
    <xdr:graphicFrame macro="">
      <xdr:nvGraphicFramePr>
        <xdr:cNvPr id="3" name="Chart 2">
          <a:extLst>
            <a:ext uri="{FF2B5EF4-FFF2-40B4-BE49-F238E27FC236}">
              <a16:creationId xmlns:a16="http://schemas.microsoft.com/office/drawing/2014/main" id="{E371E162-19CE-4601-B168-6F1C6BF95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611188</xdr:colOff>
      <xdr:row>1</xdr:row>
      <xdr:rowOff>111125</xdr:rowOff>
    </xdr:from>
    <xdr:to>
      <xdr:col>17</xdr:col>
      <xdr:colOff>574178</xdr:colOff>
      <xdr:row>4</xdr:row>
      <xdr:rowOff>79496</xdr:rowOff>
    </xdr:to>
    <xdr:pic>
      <xdr:nvPicPr>
        <xdr:cNvPr id="4" name="Picture 3">
          <a:extLst>
            <a:ext uri="{FF2B5EF4-FFF2-40B4-BE49-F238E27FC236}">
              <a16:creationId xmlns:a16="http://schemas.microsoft.com/office/drawing/2014/main" id="{13FAED7B-9363-4718-99F7-138A3D818C9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74388" y="288925"/>
          <a:ext cx="1436190" cy="5119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777874</xdr:colOff>
      <xdr:row>1</xdr:row>
      <xdr:rowOff>126999</xdr:rowOff>
    </xdr:from>
    <xdr:to>
      <xdr:col>13</xdr:col>
      <xdr:colOff>296</xdr:colOff>
      <xdr:row>3</xdr:row>
      <xdr:rowOff>155060</xdr:rowOff>
    </xdr:to>
    <xdr:pic>
      <xdr:nvPicPr>
        <xdr:cNvPr id="3" name="Picture 2">
          <a:extLst>
            <a:ext uri="{FF2B5EF4-FFF2-40B4-BE49-F238E27FC236}">
              <a16:creationId xmlns:a16="http://schemas.microsoft.com/office/drawing/2014/main" id="{7EC8CDD1-344E-4F35-8D74-454F2B787F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6437" y="301624"/>
          <a:ext cx="1437460" cy="5062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13</xdr:col>
      <xdr:colOff>196850</xdr:colOff>
      <xdr:row>1</xdr:row>
      <xdr:rowOff>165100</xdr:rowOff>
    </xdr:from>
    <xdr:to>
      <xdr:col>14</xdr:col>
      <xdr:colOff>340180</xdr:colOff>
      <xdr:row>3</xdr:row>
      <xdr:rowOff>193796</xdr:rowOff>
    </xdr:to>
    <xdr:pic>
      <xdr:nvPicPr>
        <xdr:cNvPr id="3" name="Picture 2">
          <a:extLst>
            <a:ext uri="{FF2B5EF4-FFF2-40B4-BE49-F238E27FC236}">
              <a16:creationId xmlns:a16="http://schemas.microsoft.com/office/drawing/2014/main" id="{353AD269-7626-4380-926B-D627834ED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62100" y="342900"/>
          <a:ext cx="1434920" cy="50494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7</xdr:col>
      <xdr:colOff>714375</xdr:colOff>
      <xdr:row>1</xdr:row>
      <xdr:rowOff>92710</xdr:rowOff>
    </xdr:from>
    <xdr:to>
      <xdr:col>9</xdr:col>
      <xdr:colOff>356690</xdr:colOff>
      <xdr:row>3</xdr:row>
      <xdr:rowOff>117596</xdr:rowOff>
    </xdr:to>
    <xdr:pic>
      <xdr:nvPicPr>
        <xdr:cNvPr id="2" name="Picture 1">
          <a:extLst>
            <a:ext uri="{FF2B5EF4-FFF2-40B4-BE49-F238E27FC236}">
              <a16:creationId xmlns:a16="http://schemas.microsoft.com/office/drawing/2014/main" id="{3CB540B2-EDB3-446B-B701-CDCB1E1EB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1600" y="264160"/>
          <a:ext cx="1450160" cy="4820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1182823</xdr:colOff>
      <xdr:row>1</xdr:row>
      <xdr:rowOff>168592</xdr:rowOff>
    </xdr:from>
    <xdr:to>
      <xdr:col>11</xdr:col>
      <xdr:colOff>879495</xdr:colOff>
      <xdr:row>3</xdr:row>
      <xdr:rowOff>187445</xdr:rowOff>
    </xdr:to>
    <xdr:pic>
      <xdr:nvPicPr>
        <xdr:cNvPr id="3" name="Picture 2">
          <a:extLst>
            <a:ext uri="{FF2B5EF4-FFF2-40B4-BE49-F238E27FC236}">
              <a16:creationId xmlns:a16="http://schemas.microsoft.com/office/drawing/2014/main" id="{C380C9E6-E512-498A-8727-65B2E844C7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8823" y="311467"/>
          <a:ext cx="1436190" cy="5049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1174750</xdr:colOff>
      <xdr:row>1</xdr:row>
      <xdr:rowOff>150812</xdr:rowOff>
    </xdr:from>
    <xdr:to>
      <xdr:col>11</xdr:col>
      <xdr:colOff>879930</xdr:colOff>
      <xdr:row>3</xdr:row>
      <xdr:rowOff>155695</xdr:rowOff>
    </xdr:to>
    <xdr:pic>
      <xdr:nvPicPr>
        <xdr:cNvPr id="3" name="Picture 2">
          <a:extLst>
            <a:ext uri="{FF2B5EF4-FFF2-40B4-BE49-F238E27FC236}">
              <a16:creationId xmlns:a16="http://schemas.microsoft.com/office/drawing/2014/main" id="{B02084B1-A22A-42A4-B643-A92BE9D9C3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293687"/>
          <a:ext cx="1436190" cy="5049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1127125</xdr:colOff>
      <xdr:row>1</xdr:row>
      <xdr:rowOff>174625</xdr:rowOff>
    </xdr:from>
    <xdr:to>
      <xdr:col>11</xdr:col>
      <xdr:colOff>835480</xdr:colOff>
      <xdr:row>3</xdr:row>
      <xdr:rowOff>187128</xdr:rowOff>
    </xdr:to>
    <xdr:pic>
      <xdr:nvPicPr>
        <xdr:cNvPr id="3" name="Picture 2">
          <a:extLst>
            <a:ext uri="{FF2B5EF4-FFF2-40B4-BE49-F238E27FC236}">
              <a16:creationId xmlns:a16="http://schemas.microsoft.com/office/drawing/2014/main" id="{BA3D0DF1-B85F-435D-B6FC-8BDD5D794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03125" y="317500"/>
          <a:ext cx="1436190" cy="5049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1214597</xdr:colOff>
      <xdr:row>1</xdr:row>
      <xdr:rowOff>114935</xdr:rowOff>
    </xdr:from>
    <xdr:to>
      <xdr:col>12</xdr:col>
      <xdr:colOff>34429</xdr:colOff>
      <xdr:row>3</xdr:row>
      <xdr:rowOff>112198</xdr:rowOff>
    </xdr:to>
    <xdr:pic>
      <xdr:nvPicPr>
        <xdr:cNvPr id="4" name="Picture 3">
          <a:extLst>
            <a:ext uri="{FF2B5EF4-FFF2-40B4-BE49-F238E27FC236}">
              <a16:creationId xmlns:a16="http://schemas.microsoft.com/office/drawing/2014/main" id="{23A98442-BA1F-4C9D-BDB2-7143135D4C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0753" y="257810"/>
          <a:ext cx="1446033" cy="4973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1166812</xdr:colOff>
      <xdr:row>1</xdr:row>
      <xdr:rowOff>111125</xdr:rowOff>
    </xdr:from>
    <xdr:to>
      <xdr:col>11</xdr:col>
      <xdr:colOff>872627</xdr:colOff>
      <xdr:row>3</xdr:row>
      <xdr:rowOff>116008</xdr:rowOff>
    </xdr:to>
    <xdr:pic>
      <xdr:nvPicPr>
        <xdr:cNvPr id="4" name="Picture 3">
          <a:extLst>
            <a:ext uri="{FF2B5EF4-FFF2-40B4-BE49-F238E27FC236}">
              <a16:creationId xmlns:a16="http://schemas.microsoft.com/office/drawing/2014/main" id="{427AC23E-F86D-4E57-8B4D-BF94211C18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42812" y="254000"/>
          <a:ext cx="1436190" cy="5049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1198562</xdr:colOff>
      <xdr:row>1</xdr:row>
      <xdr:rowOff>119062</xdr:rowOff>
    </xdr:from>
    <xdr:to>
      <xdr:col>12</xdr:col>
      <xdr:colOff>2678</xdr:colOff>
      <xdr:row>3</xdr:row>
      <xdr:rowOff>117595</xdr:rowOff>
    </xdr:to>
    <xdr:pic>
      <xdr:nvPicPr>
        <xdr:cNvPr id="3" name="Picture 2">
          <a:extLst>
            <a:ext uri="{FF2B5EF4-FFF2-40B4-BE49-F238E27FC236}">
              <a16:creationId xmlns:a16="http://schemas.microsoft.com/office/drawing/2014/main" id="{CB3DDC94-9C9C-447B-93AE-66AB8CB3B4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74562" y="261937"/>
          <a:ext cx="1436190" cy="5049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1174750</xdr:colOff>
      <xdr:row>1</xdr:row>
      <xdr:rowOff>174625</xdr:rowOff>
    </xdr:from>
    <xdr:to>
      <xdr:col>11</xdr:col>
      <xdr:colOff>879295</xdr:colOff>
      <xdr:row>3</xdr:row>
      <xdr:rowOff>187128</xdr:rowOff>
    </xdr:to>
    <xdr:pic>
      <xdr:nvPicPr>
        <xdr:cNvPr id="4" name="Picture 3">
          <a:extLst>
            <a:ext uri="{FF2B5EF4-FFF2-40B4-BE49-F238E27FC236}">
              <a16:creationId xmlns:a16="http://schemas.microsoft.com/office/drawing/2014/main" id="{C5B07394-5C57-4F56-AE1A-7EFBC48A2C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50750" y="317500"/>
          <a:ext cx="1436190" cy="50494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00000}" name="Table1628" displayName="Table1628" ref="G9:L468" totalsRowShown="0" headerRowDxfId="89" dataDxfId="88" tableBorderDxfId="87">
  <autoFilter ref="G9:L468" xr:uid="{00000000-0009-0000-0100-00001B000000}"/>
  <tableColumns count="6">
    <tableColumn id="1" xr3:uid="{00000000-0010-0000-0000-000001000000}" name="Practice" dataDxfId="86"/>
    <tableColumn id="2" xr3:uid="{00000000-0010-0000-0000-000002000000}" name="Answer" dataDxfId="85"/>
    <tableColumn id="3" xr3:uid="{00000000-0010-0000-0000-000003000000}" name="Comment" dataDxfId="84"/>
    <tableColumn id="4" xr3:uid="{00000000-0010-0000-0000-000004000000}" name="Int_reference" dataDxfId="83"/>
    <tableColumn id="5" xr3:uid="{00000000-0010-0000-0000-000005000000}" name="Ext_reference" dataDxfId="82"/>
    <tableColumn id="6" xr3:uid="{00000000-0010-0000-0000-000006000000}" name="Development" dataDxfId="81"/>
  </tableColumns>
  <tableStyleInfo name="TableStyleLight13"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581098A-82B8-4A15-972F-B9E442D54D7B}" name="Table2785" displayName="Table2785" ref="M35:N41" totalsRowShown="0" headerRowDxfId="30" dataDxfId="28" headerRowBorderDxfId="29" tableBorderDxfId="27">
  <autoFilter ref="M35:N41" xr:uid="{A581098A-82B8-4A15-972F-B9E442D54D7B}"/>
  <tableColumns count="2">
    <tableColumn id="1" xr3:uid="{343EB953-2C1F-4FBC-B73B-CD917E7B6DA0}" name="(ENG) Domain" dataDxfId="26"/>
    <tableColumn id="2" xr3:uid="{3CF1C0E7-88E2-45C0-8ACD-D6EFF73FD207}" name="(ENG) Answer" dataDxfId="25" dataCellStyle="Percent"/>
  </tableColumns>
  <tableStyleInfo name="TableStyleMedium2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7CD1749-580F-450C-B1FB-E3A14DF7ED2C}" name="Table2612" displayName="Table2612" ref="C11:H471" totalsRowShown="0" headerRowDxfId="9" dataDxfId="7" headerRowBorderDxfId="8" tableBorderDxfId="6">
  <autoFilter ref="C11:H471" xr:uid="{00000000-0009-0000-0100-000005000000}"/>
  <tableColumns count="6">
    <tableColumn id="1" xr3:uid="{0F428C65-1888-4BFA-BE51-C0E856ADA168}" name="(FIN) Käytäntö" dataDxfId="5"/>
    <tableColumn id="2" xr3:uid="{7C28F9C7-3A9C-4D67-B713-493C01D2D620}" name="MIL" dataDxfId="4"/>
    <tableColumn id="3" xr3:uid="{84E9190D-F3AB-44C7-97C3-4FC338E39FCF}" name="Käytäntö" dataDxfId="3"/>
    <tableColumn id="5" xr3:uid="{BC6B08EE-6088-412D-BE40-0CCE348DEC72}" name="Valinta" dataDxfId="2"/>
    <tableColumn id="6" xr3:uid="{FE33E059-7CBA-4B84-9C3E-D9051A0FB47F}" name="Kommentti" dataDxfId="1"/>
    <tableColumn id="4" xr3:uid="{7245F4BA-DD01-4584-AB1D-86BADA0F27C6}" name="Kommentti 2" dataDxfId="0"/>
  </tableColumns>
  <tableStyleInfo name="TableStyleMedium2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Table29" displayName="Table29" ref="D9:E468" totalsRowShown="0" headerRowDxfId="80" dataDxfId="79" tableBorderDxfId="78">
  <autoFilter ref="D9:E468" xr:uid="{00000000-0009-0000-0100-00001D000000}"/>
  <tableColumns count="2">
    <tableColumn id="1" xr3:uid="{00000000-0010-0000-0100-000001000000}" name="Practice" dataDxfId="77"/>
    <tableColumn id="2" xr3:uid="{00000000-0010-0000-0100-000002000000}" name="Answer" dataDxfId="7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ExportKTK" displayName="ExportKTK" ref="A5:B464" totalsRowShown="0" headerRowDxfId="75" dataDxfId="74" tableBorderDxfId="73">
  <autoFilter ref="A5:B464" xr:uid="{00000000-0009-0000-0100-000009000000}"/>
  <tableColumns count="2">
    <tableColumn id="1" xr3:uid="{00000000-0010-0000-0200-000001000000}" name="Practice" dataDxfId="72"/>
    <tableColumn id="2" xr3:uid="{00000000-0010-0000-0200-000002000000}" name="Answer" dataDxfId="7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J20:K31" totalsRowShown="0" headerRowDxfId="70" dataDxfId="68" headerRowBorderDxfId="69" tableBorderDxfId="67">
  <autoFilter ref="J20:K31" xr:uid="{00000000-0009-0000-0100-000002000000}"/>
  <tableColumns count="2">
    <tableColumn id="1" xr3:uid="{00000000-0010-0000-0300-000001000000}" name="(ENG) Domain" dataDxfId="66"/>
    <tableColumn id="2" xr3:uid="{00000000-0010-0000-0300-000002000000}" name="(ENG) Answer" dataDxfId="65"/>
  </tableColumns>
  <tableStyleInfo name="TableStyleMedium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4" displayName="Table4" ref="M20:N31" totalsRowShown="0" headerRowDxfId="64" dataDxfId="62" headerRowBorderDxfId="63" tableBorderDxfId="61">
  <autoFilter ref="M20:N31" xr:uid="{00000000-0009-0000-0100-000003000000}"/>
  <tableColumns count="2">
    <tableColumn id="1" xr3:uid="{00000000-0010-0000-0400-000001000000}" name="(ENG) Domain" dataDxfId="60"/>
    <tableColumn id="2" xr3:uid="{00000000-0010-0000-0400-000002000000}" name="(ENG) Answer" dataDxfId="59"/>
  </tableColumns>
  <tableStyleInfo name="TableStyleMedium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26" displayName="Table26" ref="C11:H470" totalsRowShown="0" headerRowDxfId="58" dataDxfId="56" headerRowBorderDxfId="57" tableBorderDxfId="55">
  <autoFilter ref="C11:H470" xr:uid="{00000000-0009-0000-0100-000005000000}"/>
  <tableColumns count="6">
    <tableColumn id="1" xr3:uid="{00000000-0010-0000-0500-000001000000}" name="(FIN) Käytäntö" dataDxfId="54"/>
    <tableColumn id="2" xr3:uid="{00000000-0010-0000-0500-000002000000}" name="(FIN) Vastaus" dataDxfId="53"/>
    <tableColumn id="3" xr3:uid="{00000000-0010-0000-0500-000003000000}" name="(FIN) Kommentit" dataDxfId="52"/>
    <tableColumn id="5" xr3:uid="{00000000-0010-0000-0500-000005000000}" name="(FIN) Sisäinen viittaus" dataDxfId="51"/>
    <tableColumn id="6" xr3:uid="{00000000-0010-0000-0500-000006000000}" name="(FIN) Ulkoinen viittaus" dataDxfId="50"/>
    <tableColumn id="4" xr3:uid="{00000000-0010-0000-0500-000004000000}" name="(FIN) Kehityskohde" dataDxfId="49"/>
  </tableColumns>
  <tableStyleInfo name="TableStyleMedium2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e27" displayName="Table27" ref="J11:K16" totalsRowShown="0" headerRowDxfId="48" dataDxfId="46" headerRowBorderDxfId="47" tableBorderDxfId="45">
  <autoFilter ref="J11:K16" xr:uid="{00000000-0009-0000-0100-000006000000}"/>
  <tableColumns count="2">
    <tableColumn id="1" xr3:uid="{00000000-0010-0000-0600-000001000000}" name="(ENG) Domain" dataDxfId="44"/>
    <tableColumn id="2" xr3:uid="{00000000-0010-0000-0600-000002000000}" name="(ENG) Answer" dataDxfId="43"/>
  </tableColumns>
  <tableStyleInfo name="TableStyleMedium2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278" displayName="Table278" ref="M11:N16" totalsRowShown="0" headerRowDxfId="42" dataDxfId="40" headerRowBorderDxfId="41" tableBorderDxfId="39">
  <autoFilter ref="M11:N16" xr:uid="{00000000-0009-0000-0100-000007000000}"/>
  <tableColumns count="2">
    <tableColumn id="1" xr3:uid="{00000000-0010-0000-0700-000001000000}" name="(ENG) Domain" dataDxfId="38"/>
    <tableColumn id="2" xr3:uid="{00000000-0010-0000-0700-000002000000}" name="(ENG) Answer" dataDxfId="37"/>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D3722AF-9503-4DEB-95BC-BB272C64B934}" name="Table272" displayName="Table272" ref="J35:K41" totalsRowShown="0" headerRowDxfId="36" dataDxfId="34" headerRowBorderDxfId="35" tableBorderDxfId="33">
  <autoFilter ref="J35:K41" xr:uid="{AD3722AF-9503-4DEB-95BC-BB272C64B934}"/>
  <tableColumns count="2">
    <tableColumn id="1" xr3:uid="{4099374E-F46B-415A-9457-0FB0CE11F02F}" name="(ENG) Domain" dataDxfId="32"/>
    <tableColumn id="2" xr3:uid="{EB637047-A36E-42D9-96EA-C91EEE081E1C}" name="(ENG) Answer" dataDxfId="31"/>
  </tableColumns>
  <tableStyleInfo name="TableStyleMedium20" showFirstColumn="0" showLastColumn="0" showRowStripes="1" showColumnStripes="0"/>
</table>
</file>

<file path=xl/theme/theme1.xml><?xml version="1.0" encoding="utf-8"?>
<a:theme xmlns:a="http://schemas.openxmlformats.org/drawingml/2006/main" name="A) Traficom 1 su">
  <a:themeElements>
    <a:clrScheme name="Traficom">
      <a:dk1>
        <a:sysClr val="windowText" lastClr="000000"/>
      </a:dk1>
      <a:lt1>
        <a:sysClr val="window" lastClr="FFFFFF"/>
      </a:lt1>
      <a:dk2>
        <a:srgbClr val="018285"/>
      </a:dk2>
      <a:lt2>
        <a:srgbClr val="1C6BBA"/>
      </a:lt2>
      <a:accent1>
        <a:srgbClr val="00AEB2"/>
      </a:accent1>
      <a:accent2>
        <a:srgbClr val="018285"/>
      </a:accent2>
      <a:accent3>
        <a:srgbClr val="81D600"/>
      </a:accent3>
      <a:accent4>
        <a:srgbClr val="EC017F"/>
      </a:accent4>
      <a:accent5>
        <a:srgbClr val="0058B1"/>
      </a:accent5>
      <a:accent6>
        <a:srgbClr val="159637"/>
      </a:accent6>
      <a:hlink>
        <a:srgbClr val="0563C1"/>
      </a:hlink>
      <a:folHlink>
        <a:srgbClr val="954F72"/>
      </a:folHlink>
    </a:clrScheme>
    <a:fontScheme name="Mukautettu 1">
      <a:majorFont>
        <a:latin typeface="Verdana"/>
        <a:ea typeface=""/>
        <a:cs typeface=""/>
      </a:majorFont>
      <a:minorFont>
        <a:latin typeface="Verdana"/>
        <a:ea typeface=""/>
        <a:cs typeface=""/>
      </a:minorFont>
    </a:fontScheme>
    <a:fmtScheme name="Office-tee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00AEB2"/>
        </a:solidFill>
        <a:ln>
          <a:solidFill>
            <a:srgbClr val="00AEB2"/>
          </a:solidFill>
        </a:ln>
      </a:spPr>
      <a:bodyPr rtlCol="0" anchor="t"/>
      <a:lstStyle>
        <a:defPPr algn="ctr">
          <a:defRPr dirty="0" err="1" smtClean="0">
            <a:solidFill>
              <a:schemeClr val="bg1"/>
            </a:solidFill>
            <a:latin typeface="+mj-lt"/>
          </a:defRPr>
        </a:defPPr>
      </a:lstStyle>
      <a:style>
        <a:lnRef idx="2">
          <a:schemeClr val="accent1">
            <a:shade val="50000"/>
          </a:schemeClr>
        </a:lnRef>
        <a:fillRef idx="1">
          <a:schemeClr val="accent1"/>
        </a:fillRef>
        <a:effectRef idx="0">
          <a:schemeClr val="accent1"/>
        </a:effectRef>
        <a:fontRef idx="minor">
          <a:schemeClr val="lt1"/>
        </a:fontRef>
      </a:style>
    </a:spDef>
    <a:lnDef>
      <a:spPr>
        <a:ln w="31750">
          <a:solidFill>
            <a:srgbClr val="00AEB2"/>
          </a:solidFill>
        </a:ln>
      </a:spPr>
      <a:bodyPr/>
      <a:lstStyle/>
      <a:style>
        <a:lnRef idx="1">
          <a:schemeClr val="accent1"/>
        </a:lnRef>
        <a:fillRef idx="0">
          <a:schemeClr val="accent1"/>
        </a:fillRef>
        <a:effectRef idx="0">
          <a:schemeClr val="accent1"/>
        </a:effectRef>
        <a:fontRef idx="minor">
          <a:schemeClr val="tx1"/>
        </a:fontRef>
      </a:style>
    </a:lnDef>
    <a:txDef>
      <a:spPr>
        <a:solidFill>
          <a:srgbClr val="00AEB2"/>
        </a:solidFill>
      </a:spPr>
      <a:bodyPr wrap="none" rtlCol="0">
        <a:spAutoFit/>
      </a:bodyPr>
      <a:lstStyle>
        <a:defPPr algn="l">
          <a:defRPr dirty="0" err="1" smtClean="0">
            <a:solidFill>
              <a:schemeClr val="bg1"/>
            </a:solidFill>
          </a:defRPr>
        </a:defPPr>
      </a:lstStyle>
    </a:txDef>
  </a:objectDefaults>
  <a:extraClrSchemeLst/>
  <a:custClrLst>
    <a:custClr name="Traficom 1">
      <a:srgbClr val="00AEB2"/>
    </a:custClr>
    <a:custClr name="Traficom 2">
      <a:srgbClr val="018285"/>
    </a:custClr>
    <a:custClr name="Traficom 3">
      <a:srgbClr val="0058B1"/>
    </a:custClr>
    <a:custClr name="Traficom 4">
      <a:srgbClr val="159637"/>
    </a:custClr>
    <a:custClr name="Traficom 5">
      <a:srgbClr val="81D600"/>
    </a:custClr>
    <a:custClr name="Traficom 6">
      <a:srgbClr val="009EFF"/>
    </a:custClr>
    <a:custClr name="Traficom 7">
      <a:srgbClr val="0066CC"/>
    </a:custClr>
    <a:custClr name="Traficom 8">
      <a:srgbClr val="EC017F"/>
    </a:custClr>
    <a:custClr name="Traficom 9">
      <a:srgbClr val="E90008"/>
    </a:custClr>
    <a:custClr name="Traficom 10">
      <a:srgbClr val="FF7D00"/>
    </a:custClr>
    <a:custClr name="Traficom 11">
      <a:srgbClr val="FFD400"/>
    </a:custClr>
    <a:custClr name="Traficom 12">
      <a:srgbClr val="056805"/>
    </a:custClr>
    <a:custClr name="Traficom 13">
      <a:srgbClr val="026273"/>
    </a:custClr>
    <a:custClr name="Traficom 14">
      <a:srgbClr val="002C74"/>
    </a:custClr>
    <a:custClr name="Traficom 15">
      <a:srgbClr val="820084"/>
    </a:custClr>
    <a:custClr name="Traficom 16">
      <a:srgbClr val="9E003B"/>
    </a:custClr>
  </a:custClrLst>
  <a:extLst>
    <a:ext uri="{05A4C25C-085E-4340-85A3-A5531E510DB2}">
      <thm15:themeFamily xmlns:thm15="http://schemas.microsoft.com/office/thememl/2012/main" name="A) Traficom 1 su" id="{417F7FBC-8D82-49A1-8EC6-4B6731C85255}" vid="{FB2437AC-8BEC-40D3-B6CF-A3569723B9A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3.xml"/><Relationship Id="rId1" Type="http://schemas.openxmlformats.org/officeDocument/2006/relationships/printerSettings" Target="../printerSettings/printerSettings32.bin"/><Relationship Id="rId4" Type="http://schemas.openxmlformats.org/officeDocument/2006/relationships/table" Target="../tables/table2.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drawing" Target="../drawings/drawing24.xml"/><Relationship Id="rId1" Type="http://schemas.openxmlformats.org/officeDocument/2006/relationships/printerSettings" Target="../printerSettings/printerSettings35.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 Id="rId9" Type="http://schemas.openxmlformats.org/officeDocument/2006/relationships/table" Target="../tables/table10.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nccoe.nist.gov/sites/default/files/2023-03/DOE-C2M2V2_1-CSF-mapping.xlsx" TargetMode="External"/><Relationship Id="rId1" Type="http://schemas.openxmlformats.org/officeDocument/2006/relationships/hyperlink" Target="https://energy.gov/c2m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5.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theme="0"/>
  </sheetPr>
  <dimension ref="A1:G50"/>
  <sheetViews>
    <sheetView tabSelected="1" workbookViewId="0"/>
  </sheetViews>
  <sheetFormatPr defaultRowHeight="13.8" x14ac:dyDescent="0.25"/>
  <cols>
    <col min="1" max="1" width="3.6328125" style="590" customWidth="1"/>
    <col min="2" max="2" width="3.26953125" style="590" customWidth="1"/>
    <col min="3" max="3" width="12.54296875" style="590" customWidth="1"/>
    <col min="4" max="4" width="10.26953125" style="590" customWidth="1"/>
    <col min="5" max="5" width="56.08984375" style="590" customWidth="1"/>
    <col min="6" max="6" width="2.08984375" style="590" customWidth="1"/>
    <col min="7" max="7" width="4.6328125" style="590" customWidth="1"/>
    <col min="8" max="16384" width="8.7265625" style="590"/>
  </cols>
  <sheetData>
    <row r="1" spans="1:7" x14ac:dyDescent="0.25">
      <c r="A1" s="134"/>
      <c r="B1" s="134"/>
      <c r="C1" s="134"/>
      <c r="D1" s="134"/>
      <c r="E1" s="134"/>
      <c r="F1" s="134"/>
      <c r="G1" s="134"/>
    </row>
    <row r="2" spans="1:7" x14ac:dyDescent="0.25">
      <c r="A2" s="251"/>
      <c r="B2" s="710"/>
      <c r="C2" s="711" t="s">
        <v>1894</v>
      </c>
      <c r="D2" s="711" t="s">
        <v>1895</v>
      </c>
      <c r="E2" s="711" t="s">
        <v>1896</v>
      </c>
      <c r="F2" s="712"/>
      <c r="G2" s="251"/>
    </row>
    <row r="3" spans="1:7" ht="14.4" thickBot="1" x14ac:dyDescent="0.3">
      <c r="A3" s="134"/>
      <c r="B3" s="776"/>
      <c r="C3" s="777" t="s">
        <v>2518</v>
      </c>
      <c r="D3" s="777"/>
      <c r="E3" s="777"/>
      <c r="F3" s="778"/>
      <c r="G3" s="134"/>
    </row>
    <row r="4" spans="1:7" x14ac:dyDescent="0.25">
      <c r="A4" s="165"/>
      <c r="B4" s="713"/>
      <c r="C4" s="978"/>
      <c r="D4" s="978"/>
      <c r="E4" s="978"/>
      <c r="F4" s="714"/>
      <c r="G4" s="273"/>
    </row>
    <row r="5" spans="1:7" x14ac:dyDescent="0.25">
      <c r="A5" s="165"/>
      <c r="B5" s="713"/>
      <c r="C5" s="1693" t="s">
        <v>4320</v>
      </c>
      <c r="D5" s="1694"/>
      <c r="E5" s="1695"/>
      <c r="F5" s="714"/>
      <c r="G5" s="273"/>
    </row>
    <row r="6" spans="1:7" x14ac:dyDescent="0.25">
      <c r="A6" s="165"/>
      <c r="B6" s="713"/>
      <c r="C6" s="1696"/>
      <c r="D6" s="1697"/>
      <c r="E6" s="1698"/>
      <c r="F6" s="714"/>
      <c r="G6" s="273"/>
    </row>
    <row r="7" spans="1:7" x14ac:dyDescent="0.25">
      <c r="A7" s="165"/>
      <c r="B7" s="713"/>
      <c r="C7" s="1696"/>
      <c r="D7" s="1697"/>
      <c r="E7" s="1698"/>
      <c r="F7" s="714"/>
      <c r="G7" s="273"/>
    </row>
    <row r="8" spans="1:7" x14ac:dyDescent="0.25">
      <c r="A8" s="165"/>
      <c r="B8" s="713"/>
      <c r="C8" s="1696"/>
      <c r="D8" s="1697"/>
      <c r="E8" s="1698"/>
      <c r="F8" s="714"/>
      <c r="G8" s="273"/>
    </row>
    <row r="9" spans="1:7" x14ac:dyDescent="0.25">
      <c r="A9" s="165"/>
      <c r="B9" s="713"/>
      <c r="C9" s="1696"/>
      <c r="D9" s="1697"/>
      <c r="E9" s="1698"/>
      <c r="F9" s="714"/>
      <c r="G9" s="273"/>
    </row>
    <row r="10" spans="1:7" x14ac:dyDescent="0.25">
      <c r="A10" s="165"/>
      <c r="B10" s="713"/>
      <c r="C10" s="1696"/>
      <c r="D10" s="1697"/>
      <c r="E10" s="1698"/>
      <c r="F10" s="714"/>
      <c r="G10" s="273"/>
    </row>
    <row r="11" spans="1:7" x14ac:dyDescent="0.25">
      <c r="A11" s="165"/>
      <c r="B11" s="713"/>
      <c r="C11" s="1696"/>
      <c r="D11" s="1697"/>
      <c r="E11" s="1698"/>
      <c r="F11" s="714"/>
      <c r="G11" s="273"/>
    </row>
    <row r="12" spans="1:7" x14ac:dyDescent="0.25">
      <c r="A12" s="165"/>
      <c r="B12" s="713"/>
      <c r="C12" s="1696"/>
      <c r="D12" s="1697"/>
      <c r="E12" s="1698"/>
      <c r="F12" s="714"/>
      <c r="G12" s="273"/>
    </row>
    <row r="13" spans="1:7" x14ac:dyDescent="0.25">
      <c r="A13" s="165"/>
      <c r="B13" s="713"/>
      <c r="C13" s="1696"/>
      <c r="D13" s="1697"/>
      <c r="E13" s="1698"/>
      <c r="F13" s="714"/>
      <c r="G13" s="273"/>
    </row>
    <row r="14" spans="1:7" x14ac:dyDescent="0.25">
      <c r="A14" s="165"/>
      <c r="B14" s="713"/>
      <c r="C14" s="1696"/>
      <c r="D14" s="1697"/>
      <c r="E14" s="1698"/>
      <c r="F14" s="714"/>
      <c r="G14" s="273"/>
    </row>
    <row r="15" spans="1:7" x14ac:dyDescent="0.25">
      <c r="A15" s="165"/>
      <c r="B15" s="713"/>
      <c r="C15" s="1696"/>
      <c r="D15" s="1697"/>
      <c r="E15" s="1698"/>
      <c r="F15" s="714"/>
      <c r="G15" s="273"/>
    </row>
    <row r="16" spans="1:7" x14ac:dyDescent="0.25">
      <c r="A16" s="165"/>
      <c r="B16" s="713"/>
      <c r="C16" s="1696"/>
      <c r="D16" s="1697"/>
      <c r="E16" s="1698"/>
      <c r="F16" s="714"/>
      <c r="G16" s="273"/>
    </row>
    <row r="17" spans="1:7" x14ac:dyDescent="0.25">
      <c r="A17" s="165"/>
      <c r="B17" s="713"/>
      <c r="C17" s="1696"/>
      <c r="D17" s="1697"/>
      <c r="E17" s="1698"/>
      <c r="F17" s="714"/>
      <c r="G17" s="273"/>
    </row>
    <row r="18" spans="1:7" x14ac:dyDescent="0.25">
      <c r="A18" s="165"/>
      <c r="B18" s="713"/>
      <c r="C18" s="1696"/>
      <c r="D18" s="1697"/>
      <c r="E18" s="1698"/>
      <c r="F18" s="714"/>
      <c r="G18" s="273"/>
    </row>
    <row r="19" spans="1:7" x14ac:dyDescent="0.25">
      <c r="A19" s="165"/>
      <c r="B19" s="713"/>
      <c r="C19" s="1696"/>
      <c r="D19" s="1697"/>
      <c r="E19" s="1698"/>
      <c r="F19" s="714"/>
      <c r="G19" s="273"/>
    </row>
    <row r="20" spans="1:7" x14ac:dyDescent="0.25">
      <c r="A20" s="165"/>
      <c r="B20" s="713"/>
      <c r="C20" s="1696"/>
      <c r="D20" s="1697"/>
      <c r="E20" s="1698"/>
      <c r="F20" s="714"/>
      <c r="G20" s="273"/>
    </row>
    <row r="21" spans="1:7" x14ac:dyDescent="0.25">
      <c r="A21" s="165"/>
      <c r="B21" s="713"/>
      <c r="C21" s="1696"/>
      <c r="D21" s="1697"/>
      <c r="E21" s="1698"/>
      <c r="F21" s="714"/>
      <c r="G21" s="273"/>
    </row>
    <row r="22" spans="1:7" x14ac:dyDescent="0.25">
      <c r="A22" s="165"/>
      <c r="B22" s="713"/>
      <c r="C22" s="1696"/>
      <c r="D22" s="1697"/>
      <c r="E22" s="1698"/>
      <c r="F22" s="714"/>
      <c r="G22" s="273"/>
    </row>
    <row r="23" spans="1:7" x14ac:dyDescent="0.25">
      <c r="A23" s="165"/>
      <c r="B23" s="713"/>
      <c r="C23" s="1696"/>
      <c r="D23" s="1697"/>
      <c r="E23" s="1698"/>
      <c r="F23" s="714"/>
      <c r="G23" s="273"/>
    </row>
    <row r="24" spans="1:7" x14ac:dyDescent="0.25">
      <c r="A24" s="165"/>
      <c r="B24" s="713"/>
      <c r="C24" s="1696"/>
      <c r="D24" s="1697"/>
      <c r="E24" s="1698"/>
      <c r="F24" s="714"/>
      <c r="G24" s="273"/>
    </row>
    <row r="25" spans="1:7" x14ac:dyDescent="0.25">
      <c r="A25" s="165"/>
      <c r="B25" s="713"/>
      <c r="C25" s="1696"/>
      <c r="D25" s="1697"/>
      <c r="E25" s="1698"/>
      <c r="F25" s="714"/>
      <c r="G25" s="273"/>
    </row>
    <row r="26" spans="1:7" x14ac:dyDescent="0.25">
      <c r="A26" s="165"/>
      <c r="B26" s="713"/>
      <c r="C26" s="1696"/>
      <c r="D26" s="1697"/>
      <c r="E26" s="1698"/>
      <c r="F26" s="714"/>
      <c r="G26" s="273"/>
    </row>
    <row r="27" spans="1:7" x14ac:dyDescent="0.25">
      <c r="A27" s="165"/>
      <c r="B27" s="713"/>
      <c r="C27" s="1696"/>
      <c r="D27" s="1697"/>
      <c r="E27" s="1698"/>
      <c r="F27" s="714"/>
      <c r="G27" s="273"/>
    </row>
    <row r="28" spans="1:7" x14ac:dyDescent="0.25">
      <c r="A28" s="165"/>
      <c r="B28" s="713"/>
      <c r="C28" s="1696"/>
      <c r="D28" s="1697"/>
      <c r="E28" s="1698"/>
      <c r="F28" s="714"/>
      <c r="G28" s="273"/>
    </row>
    <row r="29" spans="1:7" x14ac:dyDescent="0.25">
      <c r="A29" s="165"/>
      <c r="B29" s="713"/>
      <c r="C29" s="1696"/>
      <c r="D29" s="1697"/>
      <c r="E29" s="1698"/>
      <c r="F29" s="714"/>
      <c r="G29" s="273"/>
    </row>
    <row r="30" spans="1:7" x14ac:dyDescent="0.25">
      <c r="A30" s="165"/>
      <c r="B30" s="713"/>
      <c r="C30" s="1696"/>
      <c r="D30" s="1697"/>
      <c r="E30" s="1698"/>
      <c r="F30" s="714"/>
      <c r="G30" s="273"/>
    </row>
    <row r="31" spans="1:7" x14ac:dyDescent="0.25">
      <c r="A31" s="165"/>
      <c r="B31" s="713"/>
      <c r="C31" s="1696"/>
      <c r="D31" s="1697"/>
      <c r="E31" s="1698"/>
      <c r="F31" s="714"/>
      <c r="G31" s="273"/>
    </row>
    <row r="32" spans="1:7" x14ac:dyDescent="0.25">
      <c r="A32" s="165"/>
      <c r="B32" s="713"/>
      <c r="C32" s="1696"/>
      <c r="D32" s="1697"/>
      <c r="E32" s="1698"/>
      <c r="F32" s="714"/>
      <c r="G32" s="273"/>
    </row>
    <row r="33" spans="1:7" x14ac:dyDescent="0.25">
      <c r="A33" s="165"/>
      <c r="B33" s="713"/>
      <c r="C33" s="1696"/>
      <c r="D33" s="1697"/>
      <c r="E33" s="1698"/>
      <c r="F33" s="714"/>
      <c r="G33" s="273"/>
    </row>
    <row r="34" spans="1:7" x14ac:dyDescent="0.25">
      <c r="A34" s="165"/>
      <c r="B34" s="713"/>
      <c r="C34" s="1696"/>
      <c r="D34" s="1697"/>
      <c r="E34" s="1698"/>
      <c r="F34" s="714"/>
      <c r="G34" s="273"/>
    </row>
    <row r="35" spans="1:7" x14ac:dyDescent="0.25">
      <c r="A35" s="165"/>
      <c r="B35" s="713"/>
      <c r="C35" s="1696"/>
      <c r="D35" s="1697"/>
      <c r="E35" s="1698"/>
      <c r="F35" s="714"/>
      <c r="G35" s="273"/>
    </row>
    <row r="36" spans="1:7" x14ac:dyDescent="0.25">
      <c r="A36" s="165"/>
      <c r="B36" s="713"/>
      <c r="C36" s="1696"/>
      <c r="D36" s="1697"/>
      <c r="E36" s="1698"/>
      <c r="F36" s="714"/>
      <c r="G36" s="273"/>
    </row>
    <row r="37" spans="1:7" x14ac:dyDescent="0.25">
      <c r="A37" s="165"/>
      <c r="B37" s="713"/>
      <c r="C37" s="1696"/>
      <c r="D37" s="1697"/>
      <c r="E37" s="1698"/>
      <c r="F37" s="714"/>
      <c r="G37" s="273"/>
    </row>
    <row r="38" spans="1:7" ht="13.2" customHeight="1" x14ac:dyDescent="0.25">
      <c r="A38" s="720"/>
      <c r="B38" s="721"/>
      <c r="C38" s="1696"/>
      <c r="D38" s="1697"/>
      <c r="E38" s="1698"/>
      <c r="F38" s="722"/>
      <c r="G38" s="723"/>
    </row>
    <row r="39" spans="1:7" ht="13.2" customHeight="1" x14ac:dyDescent="0.25">
      <c r="A39" s="720"/>
      <c r="B39" s="721"/>
      <c r="C39" s="1696"/>
      <c r="D39" s="1697"/>
      <c r="E39" s="1698"/>
      <c r="F39" s="722"/>
      <c r="G39" s="723"/>
    </row>
    <row r="40" spans="1:7" ht="13.2" customHeight="1" x14ac:dyDescent="0.25">
      <c r="A40" s="720"/>
      <c r="B40" s="721"/>
      <c r="C40" s="1696"/>
      <c r="D40" s="1697"/>
      <c r="E40" s="1698"/>
      <c r="F40" s="722"/>
      <c r="G40" s="723"/>
    </row>
    <row r="41" spans="1:7" ht="13.2" customHeight="1" x14ac:dyDescent="0.25">
      <c r="A41" s="720"/>
      <c r="B41" s="721"/>
      <c r="C41" s="1696"/>
      <c r="D41" s="1697"/>
      <c r="E41" s="1698"/>
      <c r="F41" s="722"/>
      <c r="G41" s="723"/>
    </row>
    <row r="42" spans="1:7" ht="13.2" customHeight="1" x14ac:dyDescent="0.25">
      <c r="A42" s="720"/>
      <c r="B42" s="721"/>
      <c r="C42" s="1696"/>
      <c r="D42" s="1697"/>
      <c r="E42" s="1698"/>
      <c r="F42" s="722"/>
      <c r="G42" s="723"/>
    </row>
    <row r="43" spans="1:7" ht="69.599999999999994" customHeight="1" x14ac:dyDescent="0.25">
      <c r="A43" s="720"/>
      <c r="B43" s="721"/>
      <c r="C43" s="1696"/>
      <c r="D43" s="1697"/>
      <c r="E43" s="1698"/>
      <c r="F43" s="722"/>
      <c r="G43" s="723"/>
    </row>
    <row r="44" spans="1:7" ht="69.599999999999994" customHeight="1" x14ac:dyDescent="0.25">
      <c r="A44" s="720"/>
      <c r="B44" s="721"/>
      <c r="C44" s="1696"/>
      <c r="D44" s="1697"/>
      <c r="E44" s="1698"/>
      <c r="F44" s="722"/>
      <c r="G44" s="723"/>
    </row>
    <row r="45" spans="1:7" ht="69.599999999999994" customHeight="1" x14ac:dyDescent="0.25">
      <c r="A45" s="720"/>
      <c r="B45" s="721"/>
      <c r="C45" s="1696"/>
      <c r="D45" s="1697"/>
      <c r="E45" s="1698"/>
      <c r="F45" s="722"/>
      <c r="G45" s="723"/>
    </row>
    <row r="46" spans="1:7" ht="69.599999999999994" customHeight="1" x14ac:dyDescent="0.25">
      <c r="A46" s="720"/>
      <c r="B46" s="721"/>
      <c r="C46" s="1696"/>
      <c r="D46" s="1697"/>
      <c r="E46" s="1698"/>
      <c r="F46" s="722"/>
      <c r="G46" s="723"/>
    </row>
    <row r="47" spans="1:7" ht="287.39999999999998" customHeight="1" x14ac:dyDescent="0.25">
      <c r="A47" s="720"/>
      <c r="B47" s="721"/>
      <c r="C47" s="1696"/>
      <c r="D47" s="1697"/>
      <c r="E47" s="1698"/>
      <c r="F47" s="722"/>
      <c r="G47" s="723"/>
    </row>
    <row r="48" spans="1:7" ht="409.2" customHeight="1" x14ac:dyDescent="0.25">
      <c r="A48" s="720"/>
      <c r="B48" s="721"/>
      <c r="C48" s="1699"/>
      <c r="D48" s="1700"/>
      <c r="E48" s="1701"/>
      <c r="F48" s="722"/>
      <c r="G48" s="723"/>
    </row>
    <row r="49" spans="1:7" x14ac:dyDescent="0.25">
      <c r="A49" s="235"/>
      <c r="B49" s="715"/>
      <c r="C49" s="716"/>
      <c r="D49" s="717"/>
      <c r="E49" s="717"/>
      <c r="F49" s="718"/>
      <c r="G49" s="235"/>
    </row>
    <row r="50" spans="1:7" x14ac:dyDescent="0.25">
      <c r="A50" s="235"/>
      <c r="B50" s="235"/>
      <c r="C50" s="235"/>
      <c r="D50" s="235"/>
      <c r="E50" s="235"/>
      <c r="F50" s="235"/>
      <c r="G50" s="235"/>
    </row>
  </sheetData>
  <sheetProtection sheet="1" objects="1" scenarios="1"/>
  <mergeCells count="1">
    <mergeCell ref="C5:E4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2" tint="0.79998168889431442"/>
  </sheetPr>
  <dimension ref="A1:V87"/>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4.0898437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5429687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98"/>
      <c r="P2" s="799"/>
      <c r="Q2" s="799"/>
      <c r="R2" s="799"/>
      <c r="S2" s="799"/>
      <c r="T2" s="799"/>
      <c r="U2" s="800"/>
      <c r="V2" s="251"/>
    </row>
    <row r="3" spans="1:22" s="256" customFormat="1" ht="25.05" customHeight="1" x14ac:dyDescent="0.25">
      <c r="A3" s="251"/>
      <c r="B3" s="148"/>
      <c r="C3" s="149" t="s">
        <v>69</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1"/>
      <c r="P3" s="1741" t="str">
        <f>VLOOKUP($C$3,Infoimport!$B$4:$C$14,2,FALSE)</f>
        <v xml:space="preserve">RESPONSE, tiedot Infoimport-välilehdeltä
</v>
      </c>
      <c r="Q3" s="1741"/>
      <c r="R3" s="1741"/>
      <c r="S3" s="1741"/>
      <c r="T3" s="1741"/>
      <c r="U3" s="802"/>
      <c r="V3" s="251"/>
    </row>
    <row r="4" spans="1:22" s="317" customFormat="1" ht="25.05" customHeight="1" x14ac:dyDescent="0.3">
      <c r="A4" s="315"/>
      <c r="B4" s="316"/>
      <c r="C4" s="154" t="str">
        <f>IF(VLOOKUP($C$3,Languages!$A:$D,1,TRUE)=$C$3,VLOOKUP($C$3,Languages!$A:$D,Summary!$C$7,TRUE),NA())</f>
        <v>Tapahtumien ja poikkeamien hallinta, toiminnan jatkuvuus (RESPONSE)</v>
      </c>
      <c r="D4" s="154"/>
      <c r="E4" s="257"/>
      <c r="F4" s="258"/>
      <c r="G4" s="319"/>
      <c r="H4" s="319"/>
      <c r="I4" s="260" t="str">
        <f ca="1">VLOOKUP(VLOOKUP(CONCATENATE($C$3),Data!$K:$O,5,FALSE),Parameters!$C$7:$F$10,Summary!$C$7,FALSE)</f>
        <v>Kypsyystaso 0</v>
      </c>
      <c r="J4" s="684"/>
      <c r="K4" s="261"/>
      <c r="L4" s="147"/>
      <c r="M4" s="153"/>
      <c r="N4" s="251"/>
      <c r="O4" s="801"/>
      <c r="P4" s="1741"/>
      <c r="Q4" s="1741"/>
      <c r="R4" s="1741"/>
      <c r="S4" s="1741"/>
      <c r="T4" s="1741"/>
      <c r="U4" s="802"/>
      <c r="V4" s="251"/>
    </row>
    <row r="5" spans="1:22" ht="10.050000000000001" customHeight="1" x14ac:dyDescent="0.25">
      <c r="A5" s="177"/>
      <c r="B5" s="307"/>
      <c r="C5" s="320"/>
      <c r="D5" s="320"/>
      <c r="E5" s="321"/>
      <c r="F5" s="321"/>
      <c r="G5" s="260"/>
      <c r="H5" s="260"/>
      <c r="I5" s="783"/>
      <c r="J5" s="261"/>
      <c r="K5" s="261"/>
      <c r="L5" s="147"/>
      <c r="M5" s="153"/>
      <c r="N5" s="251"/>
      <c r="O5" s="801"/>
      <c r="P5" s="1741"/>
      <c r="Q5" s="1741"/>
      <c r="R5" s="1741"/>
      <c r="S5" s="1741"/>
      <c r="T5" s="1741"/>
      <c r="U5" s="802"/>
      <c r="V5" s="251"/>
    </row>
    <row r="6" spans="1:22" ht="74.55" customHeight="1" x14ac:dyDescent="0.2">
      <c r="A6" s="177"/>
      <c r="B6" s="307"/>
      <c r="C6" s="1761" t="str">
        <f>IF(VLOOKUP(CONCATENATE(C3,"-0"),Languages!$A:$D,1,TRUE)=CONCATENATE(C3,"-0"),VLOOKUP(CONCATENATE(C3,"-0"),Languages!$A:$D,Summary!$C$7,TRUE),NA())</f>
        <v>Tapahtumien ja poikkeamien hallinnan osiossa arvioidaan organisaation kykyä hallita, reagoida ja palautua kybertapahtumista ja -poikkeamista. Organisaation tulee määritellä ja ylläpitää suunnitelmia, prosesseja ja teknologiaa kyberturvallisuuteen liittyvien tapahtumien ja poikkeamien havaitsemiseksi, analysoimiseksi, niihin vastaamiseksi ja niistä palautumiseksi suhteessa sekä suojattaviin kohteisiin kohdistuviin riskeihin, että organisaation asettamiin tavoitteisiin.</v>
      </c>
      <c r="D6" s="1761"/>
      <c r="E6" s="1761"/>
      <c r="F6" s="1761"/>
      <c r="G6" s="1761"/>
      <c r="H6" s="1761"/>
      <c r="I6" s="1761"/>
      <c r="J6" s="1761"/>
      <c r="K6" s="1761"/>
      <c r="L6" s="1761"/>
      <c r="M6" s="153"/>
      <c r="N6" s="251"/>
      <c r="O6" s="801"/>
      <c r="P6" s="1741"/>
      <c r="Q6" s="1741"/>
      <c r="R6" s="1741"/>
      <c r="S6" s="1741"/>
      <c r="T6" s="1741"/>
      <c r="U6" s="802"/>
      <c r="V6" s="251"/>
    </row>
    <row r="7" spans="1:22" ht="14.4" customHeight="1" x14ac:dyDescent="0.2">
      <c r="A7" s="177"/>
      <c r="B7" s="307"/>
      <c r="C7" s="263">
        <v>1</v>
      </c>
      <c r="D7" s="263"/>
      <c r="E7" s="264" t="s">
        <v>1</v>
      </c>
      <c r="F7" s="265" t="str">
        <f>IF(VLOOKUP(CONCATENATE($C$3,"-",C7),Languages!$A:$D,1,TRUE)=CONCATENATE($C$3,"-",C7),VLOOKUP(CONCATENATE($C$3,"-",C7),Languages!$A:$D,Summary!$C$7,TRUE),NA())</f>
        <v>Tapahtumien havainnointi</v>
      </c>
      <c r="I7" s="266" t="str">
        <f ca="1">VLOOKUP(VLOOKUP(CONCATENATE($C$3,"-",$C7),Data!$K:$O,5,FALSE),Parameters!$C$7:$F$10,Summary!$C$7,FALSE)</f>
        <v>Kypsyystaso 0</v>
      </c>
      <c r="J7" s="461" t="str">
        <f>IF(VLOOKUP("KM110",Languages!$A:$D,1,TRUE)="KM110",VLOOKUP("KM110",Languages!$A:$D,Summary!$C$7,TRUE),NA())</f>
        <v>Päivämäärä</v>
      </c>
      <c r="K7" s="435"/>
      <c r="L7" s="147"/>
      <c r="M7" s="153"/>
      <c r="N7" s="251"/>
      <c r="O7" s="801"/>
      <c r="P7" s="1741"/>
      <c r="Q7" s="1741"/>
      <c r="R7" s="1741"/>
      <c r="S7" s="1741"/>
      <c r="T7" s="1741"/>
      <c r="U7" s="802"/>
      <c r="V7" s="251"/>
    </row>
    <row r="8" spans="1:22" ht="14.4" customHeight="1" x14ac:dyDescent="0.25">
      <c r="A8" s="177"/>
      <c r="B8" s="307"/>
      <c r="C8" s="263">
        <v>2</v>
      </c>
      <c r="D8" s="263"/>
      <c r="E8" s="264" t="s">
        <v>1</v>
      </c>
      <c r="F8" s="265" t="str">
        <f>IF(VLOOKUP(CONCATENATE($C$3,"-",C8),Languages!$A:$D,1,TRUE)=CONCATENATE($C$3,"-",C8),VLOOKUP(CONCATENATE($C$3,"-",C8),Languages!$A:$D,Summary!$C$7,TRUE),NA())</f>
        <v>Tapahtumien analysointi ja poikkeamatilanteiden määrittäminen</v>
      </c>
      <c r="G8" s="323"/>
      <c r="I8" s="266" t="str">
        <f ca="1">VLOOKUP(VLOOKUP(CONCATENATE($C$3,"-",$C8),Data!$K:$O,5,FALSE),Parameters!$C$7:$F$10,Summary!$C$7,FALSE)</f>
        <v>Kypsyystaso 0</v>
      </c>
      <c r="J8" s="1770"/>
      <c r="K8" s="1763"/>
      <c r="L8" s="147"/>
      <c r="M8" s="153"/>
      <c r="N8" s="251"/>
      <c r="O8" s="801"/>
      <c r="P8" s="1741"/>
      <c r="Q8" s="1741"/>
      <c r="R8" s="1741"/>
      <c r="S8" s="1741"/>
      <c r="T8" s="1741"/>
      <c r="U8" s="802"/>
      <c r="V8" s="251"/>
    </row>
    <row r="9" spans="1:22" ht="14.4" customHeight="1" x14ac:dyDescent="0.2">
      <c r="A9" s="177"/>
      <c r="B9" s="307"/>
      <c r="C9" s="263">
        <v>3</v>
      </c>
      <c r="D9" s="263"/>
      <c r="E9" s="264" t="s">
        <v>1</v>
      </c>
      <c r="F9" s="265" t="str">
        <f>IF(VLOOKUP(CONCATENATE($C$3,"-",C9),Languages!$A:$D,1,TRUE)=CONCATENATE($C$3,"-",C9),VLOOKUP(CONCATENATE($C$3,"-",C9),Languages!$A:$D,Summary!$C$7,TRUE),NA())</f>
        <v>Tapahtumiin ja poikkeamiin reagoiminen</v>
      </c>
      <c r="G9" s="324"/>
      <c r="I9" s="266" t="str">
        <f ca="1">VLOOKUP(VLOOKUP(CONCATENATE($C$3,"-",$C9),Data!$K:$O,5,FALSE),Parameters!$C$7:$F$10,Summary!$C$7,FALSE)</f>
        <v>Kypsyystaso 0</v>
      </c>
      <c r="J9" s="461" t="str">
        <f>IF(VLOOKUP("KM111",Languages!$A:$D,1,TRUE)="KM111",VLOOKUP("KM111",Languages!$A:$D,Summary!$C$7,TRUE),NA())</f>
        <v>Osallistujat</v>
      </c>
      <c r="K9" s="435"/>
      <c r="L9" s="147"/>
      <c r="M9" s="153"/>
      <c r="N9" s="251"/>
      <c r="O9" s="801"/>
      <c r="P9" s="1741"/>
      <c r="Q9" s="1741"/>
      <c r="R9" s="1741"/>
      <c r="S9" s="1741"/>
      <c r="T9" s="1741"/>
      <c r="U9" s="802"/>
      <c r="V9" s="251"/>
    </row>
    <row r="10" spans="1:22" ht="14.4" customHeight="1" x14ac:dyDescent="0.2">
      <c r="A10" s="177"/>
      <c r="B10" s="307"/>
      <c r="C10" s="263">
        <v>4</v>
      </c>
      <c r="D10" s="263"/>
      <c r="E10" s="264" t="s">
        <v>1</v>
      </c>
      <c r="F10" s="265" t="str">
        <f>IF(VLOOKUP(CONCATENATE($C$3,"-",C10),Languages!$A:$D,1,TRUE)=CONCATENATE($C$3,"-",C10),VLOOKUP(CONCATENATE($C$3,"-",C10),Languages!$A:$D,Summary!$C$7,TRUE),NA())</f>
        <v>Kyberturvallisuus osana toiminnan jatkuvuutta</v>
      </c>
      <c r="G10" s="1083"/>
      <c r="I10" s="266" t="str">
        <f ca="1">VLOOKUP(VLOOKUP(CONCATENATE($C$3,"-",$C10),Data!$K:$O,5,FALSE),Parameters!$C$7:$F$10,Summary!$C$7,FALSE)</f>
        <v>Kypsyystaso 0</v>
      </c>
      <c r="J10" s="1751"/>
      <c r="K10" s="1752"/>
      <c r="L10" s="147"/>
      <c r="M10" s="153"/>
      <c r="N10" s="251"/>
      <c r="O10" s="801"/>
      <c r="P10" s="1741"/>
      <c r="Q10" s="1741"/>
      <c r="R10" s="1741"/>
      <c r="S10" s="1741"/>
      <c r="T10" s="1741"/>
      <c r="U10" s="802"/>
      <c r="V10" s="251"/>
    </row>
    <row r="11" spans="1:22" ht="14.4" customHeight="1" x14ac:dyDescent="0.2">
      <c r="A11" s="177"/>
      <c r="B11" s="307"/>
      <c r="C11" s="263">
        <v>5</v>
      </c>
      <c r="D11" s="263"/>
      <c r="E11" s="264" t="s">
        <v>1</v>
      </c>
      <c r="F11" s="265" t="str">
        <f>IF(VLOOKUP(CONCATENATE($C$3,"-",C11),Languages!$A:$D,1,TRUE)=CONCATENATE($C$3,"-",C11),VLOOKUP(CONCATENATE($C$3,"-",C11),Languages!$A:$D,Summary!$C$7,TRUE),NA())</f>
        <v>Yleisiä hallintatoimia</v>
      </c>
      <c r="G11" s="1083"/>
      <c r="I11" s="266" t="str">
        <f ca="1">VLOOKUP(VLOOKUP(CONCATENATE($C$3,"-",$C11),Data!$K:$O,5,FALSE),Parameters!$C$7:$F$10,Summary!$C$7,FALSE)</f>
        <v>Kypsyystaso 1</v>
      </c>
      <c r="J11" s="1753"/>
      <c r="K11" s="1754"/>
      <c r="L11" s="147"/>
      <c r="M11" s="153"/>
      <c r="N11" s="251"/>
      <c r="O11" s="801"/>
      <c r="P11" s="1741"/>
      <c r="Q11" s="1741"/>
      <c r="R11" s="1741"/>
      <c r="S11" s="1741"/>
      <c r="T11" s="1741"/>
      <c r="U11" s="802"/>
      <c r="V11" s="251"/>
    </row>
    <row r="12" spans="1:22" s="176" customFormat="1" ht="30" customHeight="1" x14ac:dyDescent="0.25">
      <c r="A12" s="165"/>
      <c r="B12" s="268"/>
      <c r="C12" s="169">
        <v>1</v>
      </c>
      <c r="D12" s="169"/>
      <c r="E12" s="169" t="str">
        <f>IF(VLOOKUP(CONCATENATE($C$3,"-",C12),Languages!$A:$D,1,TRUE)=CONCATENATE($C$3,"-",C12),VLOOKUP(CONCATENATE($C$3,"-",C12),Languages!$A:$D,Summary!$C$7,TRUE),NA())</f>
        <v>Tapahtumien havainnointi</v>
      </c>
      <c r="F12" s="169"/>
      <c r="G12" s="270"/>
      <c r="H12" s="270"/>
      <c r="I12" s="271"/>
      <c r="J12" s="271"/>
      <c r="K12" s="271"/>
      <c r="L12" s="271"/>
      <c r="M12" s="153"/>
      <c r="N12" s="251"/>
      <c r="O12" s="801"/>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2"/>
      <c r="V12" s="251"/>
    </row>
    <row r="13" spans="1:22" s="277" customFormat="1" ht="54.45" customHeight="1" x14ac:dyDescent="0.2">
      <c r="A13" s="274"/>
      <c r="B13" s="275"/>
      <c r="C13" s="1773" t="str">
        <f>IF(VLOOKUP(CONCATENATE($C$3,"-",$C12,"-0"),Languages!$A:$D,1,TRUE)=CONCATENATE($C$3,"-",$C12,"-0"),VLOOKUP(CONCATENATE($C$3,"-",$C12,"-0"),Languages!$A:$D,Summary!$C$7,TRUE),NA())</f>
        <v>Kybertapahtumien havainnointi sisältää keskitetyn raportointikanavan tapahtumia varten sekä arviointiperusteiden määrittelyn. Arviointiperusteiden tulee noudattaa kyberriskienhallintastrategiaa, varmistaa tapahtumien johdonmukainen arviointi sekä tarjota rakenteen kybertapahtumien tunnistamiseksi, kybertapahtuman eskaloimiseksi ja tapahtuman korottaminen kyberpoikkeamaksi.</v>
      </c>
      <c r="D13" s="1773"/>
      <c r="E13" s="1773"/>
      <c r="F13" s="1773"/>
      <c r="G13" s="1773"/>
      <c r="H13" s="1773"/>
      <c r="I13" s="1773"/>
      <c r="J13" s="1773"/>
      <c r="K13" s="1773"/>
      <c r="L13" s="1773"/>
      <c r="M13" s="153"/>
      <c r="N13" s="251"/>
      <c r="O13" s="801"/>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802"/>
      <c r="V13" s="251"/>
    </row>
    <row r="14" spans="1:22" s="176" customFormat="1" ht="30" customHeight="1" x14ac:dyDescent="0.25">
      <c r="A14" s="165"/>
      <c r="B14" s="268"/>
      <c r="C14" s="169">
        <v>2</v>
      </c>
      <c r="D14" s="169"/>
      <c r="E14" s="169" t="str">
        <f>IF(VLOOKUP(CONCATENATE($C$3,"-",C14),Languages!$A:$D,1,TRUE)=CONCATENATE($C$3,"-",C14),VLOOKUP(CONCATENATE($C$3,"-",C14),Languages!$A:$D,Summary!$C$7,TRUE),NA())</f>
        <v>Tapahtumien analysointi ja poikkeamatilanteiden määrittäminen</v>
      </c>
      <c r="F14" s="169"/>
      <c r="G14" s="291"/>
      <c r="H14" s="291" t="s">
        <v>16</v>
      </c>
      <c r="I14" s="292"/>
      <c r="J14" s="292"/>
      <c r="K14" s="292"/>
      <c r="L14" s="292"/>
      <c r="M14" s="153"/>
      <c r="N14" s="251"/>
      <c r="O14" s="801"/>
      <c r="P14" s="1760"/>
      <c r="Q14" s="1742"/>
      <c r="R14" s="1742"/>
      <c r="S14" s="1742"/>
      <c r="T14" s="1742"/>
      <c r="U14" s="802"/>
      <c r="V14" s="251"/>
    </row>
    <row r="15" spans="1:22" s="277" customFormat="1" ht="49.95" customHeight="1" x14ac:dyDescent="0.2">
      <c r="A15" s="274"/>
      <c r="B15" s="275"/>
      <c r="C15" s="1773" t="str">
        <f>IF(VLOOKUP(CONCATENATE($C$3,"-",$C14,"-0"),Languages!$A:$D,1,TRUE)=CONCATENATE($C$3,"-",$C14,"-0"),VLOOKUP(CONCATENATE($C$3,"-",$C14,"-0"),Languages!$A:$D,Summary!$C$7,TRUE),NA())</f>
        <v>Kybertapahtumien eskalointi sisältää kohdassa "Kybertapahtumien havainnointi" mainittujen arviointiperusteiden soveltamista ja sellaisten tilanteiden tunnistamista, joissa kybertapahtumaa tulee käsitellä ennalta määritettyjen suunnitelmien mukaisesti. Eskaloidut kybertapahtumat ja -poikkeamat voivat johtaa ulkoisiin velvoitteisiin kuten esimerkiksi viranomaisraportointiin tai asiakkaiden tiedottamiseen. Useampien kybertapahtumien ja poikkeamien korrelointi keskenään saattaa paljastaa systemaattisia ongelmia ympäristössä.</v>
      </c>
      <c r="D15" s="1773"/>
      <c r="E15" s="1773"/>
      <c r="F15" s="1773"/>
      <c r="G15" s="1773"/>
      <c r="H15" s="1773"/>
      <c r="I15" s="1773"/>
      <c r="J15" s="1773"/>
      <c r="K15" s="1773"/>
      <c r="L15" s="1773"/>
      <c r="M15" s="153"/>
      <c r="N15" s="251"/>
      <c r="O15" s="801"/>
      <c r="P15" s="1759" t="str">
        <f>IF(VLOOKUP(CONCATENATE($C$3,"-",$C14),Import!$C$11:$H$470,2,FALSE)=0,"",VLOOKUP(CONCATENATE($C$3,"-",$C14),Import!$C$11:$H$470,2,FALSE))</f>
        <v/>
      </c>
      <c r="Q15" s="1741" t="str">
        <f>IF(VLOOKUP(CONCATENATE($C$3,"-",$C14),Import!$C$11:$H$470,3,FALSE)=0,"",VLOOKUP(CONCATENATE($C$3,"-",$C14),Import!$C$11:$H$470,3,FALSE))</f>
        <v/>
      </c>
      <c r="R15" s="1741" t="str">
        <f>IF(VLOOKUP(CONCATENATE($C$3,"-",$C14),Import!$C$11:$H$470,4,FALSE)=0,"",VLOOKUP(CONCATENATE($C$3,"-",$C14),Import!$C$11:$H$470,4,FALSE))</f>
        <v/>
      </c>
      <c r="S15" s="1741" t="str">
        <f>IF(VLOOKUP(CONCATENATE($C$3,"-",$C14),Import!$C$11:$H$470,5,FALSE)=0,"",VLOOKUP(CONCATENATE($C$3,"-",$C14),Import!$C$11:$H$470,5,FALSE))</f>
        <v/>
      </c>
      <c r="T15" s="1741" t="str">
        <f>IF(VLOOKUP(CONCATENATE($C$3,"-",$C14),Import!$C$11:$H$470,6,FALSE)=0,"",VLOOKUP(CONCATENATE($C$3,"-",$C14),Import!$C$11:$H$470,6,FALSE))</f>
        <v/>
      </c>
      <c r="U15" s="802"/>
      <c r="V15" s="251"/>
    </row>
    <row r="16" spans="1:22" s="176" customFormat="1" ht="30" customHeight="1" x14ac:dyDescent="0.25">
      <c r="A16" s="165"/>
      <c r="B16" s="268"/>
      <c r="C16" s="169">
        <v>3</v>
      </c>
      <c r="D16" s="169"/>
      <c r="E16" s="169" t="str">
        <f>IF(VLOOKUP(CONCATENATE($C$3,"-",C16),Languages!$A:$D,1,TRUE)=CONCATENATE($C$3,"-",C16),VLOOKUP(CONCATENATE($C$3,"-",C16),Languages!$A:$D,Summary!$C$7,TRUE),NA())</f>
        <v>Tapahtumiin ja poikkeamiin reagoiminen</v>
      </c>
      <c r="F16" s="169"/>
      <c r="G16" s="291"/>
      <c r="H16" s="291" t="s">
        <v>16</v>
      </c>
      <c r="I16" s="292"/>
      <c r="J16" s="292"/>
      <c r="K16" s="292"/>
      <c r="L16" s="292"/>
      <c r="M16" s="153"/>
      <c r="N16" s="251"/>
      <c r="O16" s="801"/>
      <c r="P16" s="1760"/>
      <c r="Q16" s="1742"/>
      <c r="R16" s="1742"/>
      <c r="S16" s="1742"/>
      <c r="T16" s="1742"/>
      <c r="U16" s="802"/>
      <c r="V16" s="251"/>
    </row>
    <row r="17" spans="1:22" s="295" customFormat="1" ht="46.05" customHeight="1" x14ac:dyDescent="0.2">
      <c r="A17" s="304"/>
      <c r="B17" s="1080"/>
      <c r="C17" s="1773" t="str">
        <f>IF(VLOOKUP(CONCATENATE($C$3,"-",$C16,"-0"),Languages!$A:$D,1,TRUE)=CONCATENATE($C$3,"-",$C16,"-0"),VLOOKUP(CONCATENATE($C$3,"-",$C16,"-0"),Languages!$A:$D,Summary!$C$7,TRUE),NA())</f>
        <v>Kyberpoikkeamiin reagoiminen edellyttää organisaatiolta prosessia, jolla voidaan rajata kyberpoikkeamien vaikutusta muihin toimintoihin. Prosessin tulee kuvata miten organisaatio hallitsee poikkeaman koko elinkaarta (esim. triage, käsittely, kommunikointi, koordinointi ja sulkeminen). Saatujen kokemusten arviointi osana kybertapahtumien ja -poikkeamien hoitamista auttaa organisaatiota poistamaan haavoittuvuudet, jotka johtivat poikkeamaan.</v>
      </c>
      <c r="D17" s="1773"/>
      <c r="E17" s="1773"/>
      <c r="F17" s="1773"/>
      <c r="G17" s="1773"/>
      <c r="H17" s="1773"/>
      <c r="I17" s="1773"/>
      <c r="J17" s="1773"/>
      <c r="K17" s="1773"/>
      <c r="L17" s="1773"/>
      <c r="M17" s="153"/>
      <c r="N17" s="251"/>
      <c r="O17" s="801"/>
      <c r="P17" s="1759" t="str">
        <f>IF(VLOOKUP(CONCATENATE($C$3,"-",$C16),Import!$C$11:$H$470,2,FALSE)=0,"",VLOOKUP(CONCATENATE($C$3,"-",$C16),Import!$C$11:$H$470,2,FALSE))</f>
        <v/>
      </c>
      <c r="Q17" s="1741" t="str">
        <f>IF(VLOOKUP(CONCATENATE($C$3,"-",$C16),Import!$C$11:$H$470,3,FALSE)=0,"",VLOOKUP(CONCATENATE($C$3,"-",$C16),Import!$C$11:$H$470,3,FALSE))</f>
        <v/>
      </c>
      <c r="R17" s="1741" t="str">
        <f>IF(VLOOKUP(CONCATENATE($C$3,"-",$C16),Import!$C$11:$H$470,4,FALSE)=0,"",VLOOKUP(CONCATENATE($C$3,"-",$C16),Import!$C$11:$H$470,4,FALSE))</f>
        <v/>
      </c>
      <c r="S17" s="1741" t="str">
        <f>IF(VLOOKUP(CONCATENATE($C$3,"-",$C16),Import!$C$11:$H$470,5,FALSE)=0,"",VLOOKUP(CONCATENATE($C$3,"-",$C16),Import!$C$11:$H$470,5,FALSE))</f>
        <v/>
      </c>
      <c r="T17" s="1741" t="str">
        <f>IF(VLOOKUP(CONCATENATE($C$3,"-",$C16),Import!$C$11:$H$470,6,FALSE)=0,"",VLOOKUP(CONCATENATE($C$3,"-",$C16),Import!$C$11:$H$470,6,FALSE))</f>
        <v/>
      </c>
      <c r="U17" s="802"/>
      <c r="V17" s="251"/>
    </row>
    <row r="18" spans="1:22" s="176" customFormat="1" ht="30" customHeight="1" x14ac:dyDescent="0.25">
      <c r="A18" s="165">
        <v>1</v>
      </c>
      <c r="B18" s="268"/>
      <c r="C18" s="169">
        <v>4</v>
      </c>
      <c r="D18" s="169"/>
      <c r="E18" s="169" t="str">
        <f>IF(VLOOKUP(CONCATENATE($C$3,"-",C18),Languages!$A:$D,1,TRUE)=CONCATENATE($C$3,"-",C18),VLOOKUP(CONCATENATE($C$3,"-",C18),Languages!$A:$D,Summary!$C$7,TRUE),NA())</f>
        <v>Kyberturvallisuus osana toiminnan jatkuvuutta</v>
      </c>
      <c r="F18" s="169"/>
      <c r="G18" s="291"/>
      <c r="H18" s="291" t="s">
        <v>16</v>
      </c>
      <c r="I18" s="292"/>
      <c r="J18" s="292"/>
      <c r="K18" s="292"/>
      <c r="L18" s="292"/>
      <c r="M18" s="153"/>
      <c r="N18" s="251"/>
      <c r="O18" s="801"/>
      <c r="P18" s="1760"/>
      <c r="Q18" s="1742"/>
      <c r="R18" s="1742"/>
      <c r="S18" s="1742"/>
      <c r="T18" s="1742"/>
      <c r="U18" s="802"/>
      <c r="V18" s="251"/>
    </row>
    <row r="19" spans="1:22" s="295" customFormat="1" ht="44.55" customHeight="1" x14ac:dyDescent="0.25">
      <c r="A19" s="165">
        <v>1</v>
      </c>
      <c r="B19" s="1080"/>
      <c r="C19" s="1773" t="str">
        <f>IF(VLOOKUP(CONCATENATE($C$3,"-",$C18,"-0"),Languages!$A:$D,1,TRUE)=CONCATENATE($C$3,"-",$C18,"-0"),VLOOKUP(CONCATENATE($C$3,"-",$C18,"-0"),Languages!$A:$D,Summary!$C$7,TRUE),NA())</f>
        <v>Jatkuvuudenhallinnan tavoitteena on varmistaa että oleellista toimintaa pystytään jatkamaan myös häiriötilanteessa, kuten vakavat kyberturvallisuuspoikkeaman tai onnettomuuden tapahduttua.  Jotta jatkuvuussuunnitelmat kattavat todennäköiset kyberpoikkeamatilanteet, tulee huomioida tunnistetut riskit ja organisaatioon kohdistuvat kyberuhat. Jatkuvuussuunnitelmien testauksen tulisi sisältää kyberpoikkeamaskenaarioita, jotta varmistutaan, että suunnitelmat toimivat tarkoituksenmukaisesti myös tositilanteessa.</v>
      </c>
      <c r="D19" s="1773"/>
      <c r="E19" s="1773"/>
      <c r="F19" s="1773"/>
      <c r="G19" s="1773"/>
      <c r="H19" s="1773"/>
      <c r="I19" s="1773"/>
      <c r="J19" s="1773"/>
      <c r="K19" s="1773"/>
      <c r="L19" s="1773"/>
      <c r="M19" s="153"/>
      <c r="N19" s="251"/>
      <c r="O19" s="801"/>
      <c r="P19" s="1759" t="str">
        <f>IF(VLOOKUP(CONCATENATE($C$3,"-",$C18),Import!$C$11:$H$470,2,FALSE)=0,"",VLOOKUP(CONCATENATE($C$3,"-",$C18),Import!$C$11:$H$470,2,FALSE))</f>
        <v/>
      </c>
      <c r="Q19" s="1741" t="str">
        <f>IF(VLOOKUP(CONCATENATE($C$3,"-",$C18),Import!$C$11:$H$470,3,FALSE)=0,"",VLOOKUP(CONCATENATE($C$3,"-",$C18),Import!$C$11:$H$470,3,FALSE))</f>
        <v/>
      </c>
      <c r="R19" s="1741" t="str">
        <f>IF(VLOOKUP(CONCATENATE($C$3,"-",$C18),Import!$C$11:$H$470,4,FALSE)=0,"",VLOOKUP(CONCATENATE($C$3,"-",$C18),Import!$C$11:$H$470,4,FALSE))</f>
        <v/>
      </c>
      <c r="S19" s="1741" t="str">
        <f>IF(VLOOKUP(CONCATENATE($C$3,"-",$C18),Import!$C$11:$H$470,5,FALSE)=0,"",VLOOKUP(CONCATENATE($C$3,"-",$C18),Import!$C$11:$H$470,5,FALSE))</f>
        <v/>
      </c>
      <c r="T19" s="1741" t="str">
        <f>IF(VLOOKUP(CONCATENATE($C$3,"-",$C18),Import!$C$11:$H$470,6,FALSE)=0,"",VLOOKUP(CONCATENATE($C$3,"-",$C18),Import!$C$11:$H$470,6,FALSE))</f>
        <v/>
      </c>
      <c r="U19" s="802"/>
      <c r="V19" s="251"/>
    </row>
    <row r="20" spans="1:22" s="176" customFormat="1" ht="30" customHeight="1" x14ac:dyDescent="0.25">
      <c r="A20" s="165"/>
      <c r="B20" s="268"/>
      <c r="C20" s="169">
        <v>5</v>
      </c>
      <c r="D20" s="169"/>
      <c r="E20" s="169" t="str">
        <f>IF(VLOOKUP(CONCATENATE($C$3,"-",C20),Languages!$A:$D,1,TRUE)=CONCATENATE($C$3,"-",C20),VLOOKUP(CONCATENATE($C$3,"-",C20),Languages!$A:$D,Summary!$C$7,TRUE),NA())</f>
        <v>Yleisiä hallintatoimia</v>
      </c>
      <c r="F20" s="169"/>
      <c r="G20" s="291"/>
      <c r="H20" s="291" t="s">
        <v>16</v>
      </c>
      <c r="I20" s="292"/>
      <c r="J20" s="292"/>
      <c r="K20" s="292"/>
      <c r="L20" s="292"/>
      <c r="M20" s="153"/>
      <c r="N20" s="251"/>
      <c r="O20" s="801"/>
      <c r="P20" s="1760"/>
      <c r="Q20" s="1742"/>
      <c r="R20" s="1742"/>
      <c r="S20" s="1742"/>
      <c r="T20" s="1742"/>
      <c r="U20" s="802"/>
      <c r="V20" s="251"/>
    </row>
    <row r="21" spans="1:22" s="277" customFormat="1" ht="48.6" customHeight="1" x14ac:dyDescent="0.2">
      <c r="A21" s="304"/>
      <c r="B21" s="305"/>
      <c r="C21" s="1773"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773"/>
      <c r="E21" s="1773"/>
      <c r="F21" s="1773"/>
      <c r="G21" s="1773"/>
      <c r="H21" s="1773"/>
      <c r="I21" s="1773"/>
      <c r="J21" s="1773"/>
      <c r="K21" s="1773"/>
      <c r="L21" s="1773"/>
      <c r="M21" s="153"/>
      <c r="N21" s="251"/>
      <c r="O21" s="801"/>
      <c r="P21" s="1759" t="str">
        <f>IF(VLOOKUP(CONCATENATE($C$3,"-",$C20),Import!$C$11:$H$470,2,FALSE)=0,"",VLOOKUP(CONCATENATE($C$3,"-",$C20),Import!$C$11:$H$470,2,FALSE))</f>
        <v/>
      </c>
      <c r="Q21" s="1741" t="str">
        <f>IF(VLOOKUP(CONCATENATE($C$3,"-",$C20),Import!$C$11:$H$470,3,FALSE)=0,"",VLOOKUP(CONCATENATE($C$3,"-",$C20),Import!$C$11:$H$470,3,FALSE))</f>
        <v/>
      </c>
      <c r="R21" s="1741" t="str">
        <f>IF(VLOOKUP(CONCATENATE($C$3,"-",$C20),Import!$C$11:$H$470,4,FALSE)=0,"",VLOOKUP(CONCATENATE($C$3,"-",$C20),Import!$C$11:$H$470,4,FALSE))</f>
        <v/>
      </c>
      <c r="S21" s="1741" t="str">
        <f>IF(VLOOKUP(CONCATENATE($C$3,"-",$C20),Import!$C$11:$H$470,5,FALSE)=0,"",VLOOKUP(CONCATENATE($C$3,"-",$C20),Import!$C$11:$H$470,5,FALSE))</f>
        <v/>
      </c>
      <c r="T21" s="1741" t="str">
        <f>IF(VLOOKUP(CONCATENATE($C$3,"-",$C20),Import!$C$11:$H$470,6,FALSE)=0,"",VLOOKUP(CONCATENATE($C$3,"-",$C20),Import!$C$11:$H$470,6,FALSE))</f>
        <v/>
      </c>
      <c r="U21" s="802"/>
      <c r="V21" s="251"/>
    </row>
    <row r="22" spans="1:22" s="277" customFormat="1" ht="18" customHeight="1" x14ac:dyDescent="0.2">
      <c r="A22" s="304"/>
      <c r="B22" s="305"/>
      <c r="C22" s="1081"/>
      <c r="D22" s="1375"/>
      <c r="E22" s="1081"/>
      <c r="F22" s="1081"/>
      <c r="G22" s="1081"/>
      <c r="H22" s="1081"/>
      <c r="I22" s="1081"/>
      <c r="J22" s="1081"/>
      <c r="K22" s="1081"/>
      <c r="L22" s="1081"/>
      <c r="M22" s="153"/>
      <c r="N22" s="251"/>
      <c r="O22" s="1096"/>
      <c r="P22" s="1760"/>
      <c r="Q22" s="1742"/>
      <c r="R22" s="1742"/>
      <c r="S22" s="1742"/>
      <c r="T22" s="1742"/>
      <c r="U22" s="1096"/>
      <c r="V22" s="251"/>
    </row>
    <row r="23" spans="1:22" s="277" customFormat="1" ht="18" customHeight="1" x14ac:dyDescent="0.2">
      <c r="A23" s="304"/>
      <c r="B23" s="1086"/>
      <c r="C23" s="1087"/>
      <c r="D23" s="1087"/>
      <c r="E23" s="1087"/>
      <c r="F23" s="1087"/>
      <c r="G23" s="1087"/>
      <c r="H23" s="1087"/>
      <c r="I23" s="1087"/>
      <c r="J23" s="1087"/>
      <c r="K23" s="1087"/>
      <c r="L23" s="1087"/>
      <c r="M23" s="1088"/>
      <c r="N23" s="251"/>
      <c r="O23" s="803"/>
      <c r="P23" s="1079"/>
      <c r="Q23" s="1079"/>
      <c r="R23" s="1079"/>
      <c r="S23" s="1079"/>
      <c r="T23" s="1079"/>
      <c r="U23" s="804"/>
      <c r="V23" s="251"/>
    </row>
    <row r="24" spans="1:22" s="277" customFormat="1" ht="18" customHeight="1" x14ac:dyDescent="0.25">
      <c r="A24" s="304"/>
      <c r="B24" s="646"/>
      <c r="C24" s="646"/>
      <c r="D24" s="646"/>
      <c r="E24" s="646"/>
      <c r="F24" s="646"/>
      <c r="G24" s="646"/>
      <c r="H24" s="646"/>
      <c r="I24" s="646"/>
      <c r="J24" s="646"/>
      <c r="K24" s="646"/>
      <c r="L24" s="646"/>
      <c r="M24" s="647"/>
      <c r="N24" s="134"/>
      <c r="O24" s="134"/>
      <c r="P24" s="812"/>
      <c r="Q24" s="249"/>
      <c r="R24" s="757"/>
      <c r="S24" s="249"/>
      <c r="T24" s="249"/>
      <c r="U24" s="134"/>
      <c r="V24" s="134"/>
    </row>
    <row r="25" spans="1:22" s="277" customFormat="1" ht="19.95" customHeight="1" x14ac:dyDescent="0.2">
      <c r="A25" s="304"/>
      <c r="B25" s="641"/>
      <c r="C25" s="639"/>
      <c r="D25" s="639"/>
      <c r="E25" s="639"/>
      <c r="F25" s="639"/>
      <c r="G25" s="639"/>
      <c r="H25" s="639"/>
      <c r="I25" s="639"/>
      <c r="J25" s="639"/>
      <c r="K25" s="639"/>
      <c r="L25" s="639"/>
      <c r="M25" s="640"/>
      <c r="N25" s="251"/>
      <c r="O25" s="460" t="str">
        <f>IF(VLOOKUP("KM116",Languages!$A:$D,1,TRUE)="KM116",VLOOKUP("KM116",Languages!$A:$D,Summary!$C$7,TRUE),NA())</f>
        <v>EDELLINEN ARVIOINTI</v>
      </c>
      <c r="P25" s="426"/>
      <c r="Q25" s="254"/>
      <c r="R25" s="758" t="str">
        <f>IF(VLOOKUP("KM110",Languages!$A:$D,1,TRUE)="KM110",VLOOKUP("KM110",Languages!$A:$D,Summary!$C$7,TRUE),NA())</f>
        <v>Päivämäärä</v>
      </c>
      <c r="S25" s="254"/>
      <c r="T25" s="254"/>
      <c r="U25" s="146"/>
      <c r="V25" s="251"/>
    </row>
    <row r="26" spans="1:22" s="176" customFormat="1" ht="19.95" customHeight="1" x14ac:dyDescent="0.25">
      <c r="A26" s="165"/>
      <c r="B26" s="268"/>
      <c r="C26" s="169">
        <v>1</v>
      </c>
      <c r="D26" s="169"/>
      <c r="E26" s="169" t="str">
        <f>IF(VLOOKUP(CONCATENATE($C$3,"-",C26),Languages!$A:$D,1,TRUE)=CONCATENATE($C$3,"-",C26),VLOOKUP(CONCATENATE($C$3,"-",C26),Languages!$A:$D,Summary!$C$7,TRUE),NA())</f>
        <v>Tapahtumien havainnointi</v>
      </c>
      <c r="F26" s="169"/>
      <c r="G26" s="270"/>
      <c r="H26" s="270"/>
      <c r="I26" s="271"/>
      <c r="J26" s="271"/>
      <c r="K26" s="271"/>
      <c r="L26" s="271"/>
      <c r="M26" s="153"/>
      <c r="N26" s="304"/>
      <c r="O26" s="305"/>
      <c r="P26" s="427"/>
      <c r="Q26" s="422"/>
      <c r="R26" s="684"/>
      <c r="S26" s="756"/>
      <c r="T26" s="756"/>
      <c r="U26" s="276"/>
      <c r="V26" s="304"/>
    </row>
    <row r="27" spans="1:22" s="284" customFormat="1" ht="19.95" customHeight="1" x14ac:dyDescent="0.2">
      <c r="A27" s="303"/>
      <c r="B27" s="278"/>
      <c r="C27" s="279" t="str">
        <f>IF(VLOOKUP("GEN-LEVEL",Languages!$A:$D,1,TRUE)="GEN-LEVEL",VLOOKUP("GEN-LEVEL",Languages!$A:$D,Summary!$C$7,TRUE),NA())</f>
        <v>Taso</v>
      </c>
      <c r="D27" s="279"/>
      <c r="E27" s="279"/>
      <c r="F27" s="280" t="str">
        <f>IF(VLOOKUP("GEN-PRACTICE",Languages!$A:$D,1,TRUE)="GEN-PRACTICE",VLOOKUP("GEN-PRACTICE",Languages!$A:$D,Summary!$C$7,TRUE),NA())</f>
        <v>Käytäntö</v>
      </c>
      <c r="G27" s="281"/>
      <c r="H27" s="881" t="str">
        <f>IF(VLOOKUP("GEN-ANSWER",Languages!$A:$D,1,TRUE)="GEN-ANSWER",VLOOKUP("GEN-ANSWER",Languages!$A:$D,Summary!$C$7,TRUE),NA())</f>
        <v>Vastaus</v>
      </c>
      <c r="I27" s="882" t="str">
        <f>IF(VLOOKUP("KM112",Languages!$A:$D,1,TRUE)="KM112",VLOOKUP("KM112",Languages!$A:$D,Summary!$C$7,TRUE),NA())</f>
        <v>Kommentit</v>
      </c>
      <c r="J27" s="882" t="str">
        <f>IF(VLOOKUP("KM113",Languages!$A:$D,1,TRUE)="KM113",VLOOKUP("KM113",Languages!$A:$D,Summary!$C$7,TRUE),NA())</f>
        <v>Sisäinen viittaus</v>
      </c>
      <c r="K27" s="882" t="str">
        <f>IF(VLOOKUP("KM114",Languages!$A:$D,1,TRUE)="KM114",VLOOKUP("KM114",Languages!$A:$D,Summary!$C$7,TRUE),NA())</f>
        <v>Ulkoinen viittaus</v>
      </c>
      <c r="L27" s="882" t="str">
        <f>IF(VLOOKUP("KM115",Languages!$A:$D,1,TRUE)="KM115",VLOOKUP("KM115",Languages!$A:$D,Summary!$C$7,TRUE),NA())</f>
        <v>Kehityskohde</v>
      </c>
      <c r="M27" s="282"/>
      <c r="N27" s="283"/>
      <c r="O27" s="278"/>
      <c r="P27" s="459" t="str">
        <f>IF(VLOOKUP("GEN-ANSWER",Languages!$A:$D,1,TRUE)="GEN-ANSWER",VLOOKUP("GEN-ANSWER",Languages!$A:$D,Summary!$C$7,TRUE),NA())</f>
        <v>Vastaus</v>
      </c>
      <c r="Q27" s="459" t="str">
        <f>IF(VLOOKUP("KM112",Languages!$A:$D,1,TRUE)="KM112",VLOOKUP("KM112",Languages!$A:$D,Summary!$C$7,TRUE),NA())</f>
        <v>Kommentit</v>
      </c>
      <c r="R27" s="459" t="str">
        <f>IF(VLOOKUP("KM113",Languages!$A:$D,1,TRUE)="KM113",VLOOKUP("KM113",Languages!$A:$D,Summary!$C$7,TRUE),NA())</f>
        <v>Sisäinen viittaus</v>
      </c>
      <c r="S27" s="459" t="str">
        <f>IF(VLOOKUP("KM114",Languages!$A:$D,1,TRUE)="KM114",VLOOKUP("KM114",Languages!$A:$D,Summary!$C$7,TRUE),NA())</f>
        <v>Ulkoinen viittaus</v>
      </c>
      <c r="T27" s="459" t="str">
        <f>IF(VLOOKUP("KM115",Languages!$A:$D,1,TRUE)="KM115",VLOOKUP("KM115",Languages!$A:$D,Summary!$C$7,TRUE),NA())</f>
        <v>Kehityskohde</v>
      </c>
      <c r="U27" s="282"/>
      <c r="V27" s="283"/>
    </row>
    <row r="28" spans="1:22" s="288" customFormat="1" ht="45" customHeight="1" x14ac:dyDescent="0.2">
      <c r="A28" s="274"/>
      <c r="B28" s="1747"/>
      <c r="C28" s="517">
        <v>1</v>
      </c>
      <c r="D28" s="1383" t="s">
        <v>3697</v>
      </c>
      <c r="E28" s="388" t="s">
        <v>5</v>
      </c>
      <c r="F28" s="462" t="str">
        <f>IF(VLOOKUP(CONCATENATE($C$3,"-",$E28),Languages!$A:$D,1,TRUE)=CONCATENATE($C$3,"-",$E28),VLOOKUP(CONCATENATE($C$3,"-",$E28),Languages!$A:$D,Summary!$C$7,TRUE),NA())</f>
        <v>Havaitut kybertapahtumat raportoidaan ennalta määritellyille henkilöille tai roolien haltijoille ja ne documentoidaan (ainakin tapauskohtaisesti). Tasolla 1 tämän ei tarvitse olla systemaattista ja säännöllistä.</v>
      </c>
      <c r="G28" s="1682">
        <f t="shared" ref="G28:G33" si="0">IFERROR(INT(LEFT($H28,1)),0)</f>
        <v>0</v>
      </c>
      <c r="H28" s="452" t="s">
        <v>2466</v>
      </c>
      <c r="I28" s="482"/>
      <c r="J28" s="482"/>
      <c r="K28" s="482"/>
      <c r="L28" s="483"/>
      <c r="M28" s="153"/>
      <c r="N28" s="251"/>
      <c r="O28" s="148"/>
      <c r="P28" s="863" t="str">
        <f>VLOOKUP(VLOOKUP($C$3&amp;"-"&amp;$E28,Import!$C:$D,2,FALSE),Parameters!$C$18:$F$22,Summary!$C$7,FALSE)</f>
        <v xml:space="preserve">0 - Vastaus puuttuu </v>
      </c>
      <c r="Q28" s="888" t="str">
        <f>IF(VLOOKUP($C$3&amp;"-"&amp;$E28,Import!$C:$H,3,FALSE)=0,"",VLOOKUP($C$3&amp;"-"&amp;$E28,Import!$C:$H,3,FALSE))</f>
        <v/>
      </c>
      <c r="R28" s="888" t="str">
        <f>IF(VLOOKUP($C$3&amp;"-"&amp;$E28,Import!$C:$H,4,FALSE)=0,"",VLOOKUP($C$3&amp;"-"&amp;$E28,Import!$C:$H,4,FALSE))</f>
        <v/>
      </c>
      <c r="S28" s="888" t="str">
        <f>IF(VLOOKUP($C$3&amp;"-"&amp;$E28,Import!$C:$H,5,FALSE)=0,"",VLOOKUP($C$3&amp;"-"&amp;$E28,Import!$C:$H,5,FALSE))</f>
        <v/>
      </c>
      <c r="T28" s="889" t="str">
        <f>IF(VLOOKUP($C$3&amp;"-"&amp;$E28,Import!$C:$H,6,FALSE)=0,"",VLOOKUP($C$3&amp;"-"&amp;$E28,Import!$C:$H,6,FALSE))</f>
        <v/>
      </c>
      <c r="U28" s="153"/>
      <c r="V28" s="251"/>
    </row>
    <row r="29" spans="1:22" s="288" customFormat="1" ht="60.6" customHeight="1" x14ac:dyDescent="0.2">
      <c r="A29" s="274"/>
      <c r="B29" s="1747"/>
      <c r="C29" s="1774">
        <v>2</v>
      </c>
      <c r="D29" s="1480" t="s">
        <v>3681</v>
      </c>
      <c r="E29" s="385" t="s">
        <v>7</v>
      </c>
      <c r="F29" s="463" t="str">
        <f>IF(VLOOKUP(CONCATENATE($C$3,"-",$E29),Languages!$A:$D,1,TRUE)=CONCATENATE($C$3,"-",$E29),VLOOKUP(CONCATENATE($C$3,"-",$E29),Languages!$A:$D,Summary!$C$7,TRUE),NA())</f>
        <v>Kybertapahtumista ja niiden havaitsemisesta on laadittu kriteeristö (johon kuuluu esimerkiksi määritelmä tilanteista, jotka täyttävät kybertapahtuman määritelmän tai määritelmä siitä, missä kybertapahtumia voidaan havaita).</v>
      </c>
      <c r="G29" s="1683">
        <f t="shared" si="0"/>
        <v>0</v>
      </c>
      <c r="H29" s="441" t="s">
        <v>2466</v>
      </c>
      <c r="I29" s="482"/>
      <c r="J29" s="442"/>
      <c r="K29" s="442"/>
      <c r="L29" s="443"/>
      <c r="M29" s="153"/>
      <c r="N29" s="251"/>
      <c r="O29" s="148"/>
      <c r="P29" s="866" t="str">
        <f>VLOOKUP(VLOOKUP($C$3&amp;"-"&amp;$E29,Import!$C:$D,2,FALSE),Parameters!$C$18:$F$22,Summary!$C$7,FALSE)</f>
        <v xml:space="preserve">0 - Vastaus puuttuu </v>
      </c>
      <c r="Q29" s="908" t="str">
        <f>IF(VLOOKUP($C$3&amp;"-"&amp;$E29,Import!$C:$H,3,FALSE)=0,"",VLOOKUP($C$3&amp;"-"&amp;$E29,Import!$C:$H,3,FALSE))</f>
        <v/>
      </c>
      <c r="R29" s="908" t="str">
        <f>IF(VLOOKUP($C$3&amp;"-"&amp;$E29,Import!$C:$H,4,FALSE)=0,"",VLOOKUP($C$3&amp;"-"&amp;$E29,Import!$C:$H,4,FALSE))</f>
        <v/>
      </c>
      <c r="S29" s="908" t="str">
        <f>IF(VLOOKUP($C$3&amp;"-"&amp;$E29,Import!$C:$H,5,FALSE)=0,"",VLOOKUP($C$3&amp;"-"&amp;$E29,Import!$C:$H,5,FALSE))</f>
        <v/>
      </c>
      <c r="T29" s="909" t="str">
        <f>IF(VLOOKUP($C$3&amp;"-"&amp;$E29,Import!$C:$H,6,FALSE)=0,"",VLOOKUP($C$3&amp;"-"&amp;$E29,Import!$C:$H,6,FALSE))</f>
        <v/>
      </c>
      <c r="U29" s="153"/>
      <c r="V29" s="251"/>
    </row>
    <row r="30" spans="1:22" s="288" customFormat="1" ht="34.950000000000003" customHeight="1" x14ac:dyDescent="0.2">
      <c r="A30" s="274"/>
      <c r="B30" s="1747"/>
      <c r="C30" s="1776"/>
      <c r="D30" s="1481" t="s">
        <v>3681</v>
      </c>
      <c r="E30" s="404" t="s">
        <v>8</v>
      </c>
      <c r="F30" s="470" t="str">
        <f>IF(VLOOKUP(CONCATENATE($C$3,"-",$E30),Languages!$A:$D,1,TRUE)=CONCATENATE($C$3,"-",$E30),VLOOKUP(CONCATENATE($C$3,"-",$E30),Languages!$A:$D,Summary!$C$7,TRUE),NA())</f>
        <v>Kybertapahtumat dokumentoidaan määritellyn kriteeristön mukaisesti.</v>
      </c>
      <c r="G30" s="1686">
        <f t="shared" si="0"/>
        <v>0</v>
      </c>
      <c r="H30" s="445" t="s">
        <v>2466</v>
      </c>
      <c r="I30" s="482"/>
      <c r="J30" s="437"/>
      <c r="K30" s="437"/>
      <c r="L30" s="446"/>
      <c r="M30" s="153"/>
      <c r="N30" s="251"/>
      <c r="O30" s="148"/>
      <c r="P30" s="874" t="str">
        <f>VLOOKUP(VLOOKUP($C$3&amp;"-"&amp;$E30,Import!$C:$D,2,FALSE),Parameters!$C$18:$F$22,Summary!$C$7,FALSE)</f>
        <v xml:space="preserve">0 - Vastaus puuttuu </v>
      </c>
      <c r="Q30" s="910" t="str">
        <f>IF(VLOOKUP($C$3&amp;"-"&amp;$E30,Import!$C:$H,3,FALSE)=0,"",VLOOKUP($C$3&amp;"-"&amp;$E30,Import!$C:$H,3,FALSE))</f>
        <v/>
      </c>
      <c r="R30" s="910" t="str">
        <f>IF(VLOOKUP($C$3&amp;"-"&amp;$E30,Import!$C:$H,4,FALSE)=0,"",VLOOKUP($C$3&amp;"-"&amp;$E30,Import!$C:$H,4,FALSE))</f>
        <v/>
      </c>
      <c r="S30" s="910" t="str">
        <f>IF(VLOOKUP($C$3&amp;"-"&amp;$E30,Import!$C:$H,5,FALSE)=0,"",VLOOKUP($C$3&amp;"-"&amp;$E30,Import!$C:$H,5,FALSE))</f>
        <v/>
      </c>
      <c r="T30" s="911" t="str">
        <f>IF(VLOOKUP($C$3&amp;"-"&amp;$E30,Import!$C:$H,6,FALSE)=0,"",VLOOKUP($C$3&amp;"-"&amp;$E30,Import!$C:$H,6,FALSE))</f>
        <v/>
      </c>
      <c r="U30" s="153"/>
      <c r="V30" s="251"/>
    </row>
    <row r="31" spans="1:22" s="288" customFormat="1" ht="57" customHeight="1" x14ac:dyDescent="0.2">
      <c r="A31" s="274"/>
      <c r="B31" s="1747"/>
      <c r="C31" s="1777">
        <v>3</v>
      </c>
      <c r="D31" s="1384" t="s">
        <v>1629</v>
      </c>
      <c r="E31" s="385" t="s">
        <v>9</v>
      </c>
      <c r="F31" s="463" t="str">
        <f>IF(VLOOKUP(CONCATENATE($C$3,"-",$E31),Languages!$A:$D,1,TRUE)=CONCATENATE($C$3,"-",$E31),VLOOKUP(CONCATENATE($C$3,"-",$E31),Languages!$A:$D,Summary!$C$7,TRUE),NA())</f>
        <v>Tapahtumien tietoja verrataan keskenään, jotta niistä tunnistettaisiin mahdollisia säännönmukaisuuksia, trendejä tai muita yhteisiä piirteitä, joilla voitaisiin tukea kyberpoikkeamien analysointityötä.</v>
      </c>
      <c r="G31" s="1683">
        <f t="shared" si="0"/>
        <v>0</v>
      </c>
      <c r="H31" s="441" t="s">
        <v>2466</v>
      </c>
      <c r="I31" s="482"/>
      <c r="J31" s="442"/>
      <c r="K31" s="442"/>
      <c r="L31" s="443"/>
      <c r="M31" s="153"/>
      <c r="N31" s="251"/>
      <c r="O31" s="148"/>
      <c r="P31" s="866" t="str">
        <f>VLOOKUP(VLOOKUP($C$3&amp;"-"&amp;$E31,Import!$C:$D,2,FALSE),Parameters!$C$18:$F$22,Summary!$C$7,FALSE)</f>
        <v xml:space="preserve">0 - Vastaus puuttuu </v>
      </c>
      <c r="Q31" s="908" t="str">
        <f>IF(VLOOKUP($C$3&amp;"-"&amp;$E31,Import!$C:$H,3,FALSE)=0,"",VLOOKUP($C$3&amp;"-"&amp;$E31,Import!$C:$H,3,FALSE))</f>
        <v/>
      </c>
      <c r="R31" s="908" t="str">
        <f>IF(VLOOKUP($C$3&amp;"-"&amp;$E31,Import!$C:$H,4,FALSE)=0,"",VLOOKUP($C$3&amp;"-"&amp;$E31,Import!$C:$H,4,FALSE))</f>
        <v/>
      </c>
      <c r="S31" s="908" t="str">
        <f>IF(VLOOKUP($C$3&amp;"-"&amp;$E31,Import!$C:$H,5,FALSE)=0,"",VLOOKUP($C$3&amp;"-"&amp;$E31,Import!$C:$H,5,FALSE))</f>
        <v/>
      </c>
      <c r="T31" s="909" t="str">
        <f>IF(VLOOKUP($C$3&amp;"-"&amp;$E31,Import!$C:$H,6,FALSE)=0,"",VLOOKUP($C$3&amp;"-"&amp;$E31,Import!$C:$H,6,FALSE))</f>
        <v/>
      </c>
      <c r="U31" s="153"/>
      <c r="V31" s="251"/>
    </row>
    <row r="32" spans="1:22" s="288" customFormat="1" ht="43.2" customHeight="1" x14ac:dyDescent="0.2">
      <c r="A32" s="274"/>
      <c r="B32" s="1747"/>
      <c r="C32" s="1778"/>
      <c r="D32" s="1385" t="s">
        <v>1629</v>
      </c>
      <c r="E32" s="285" t="s">
        <v>10</v>
      </c>
      <c r="F32" s="464" t="str">
        <f>IF(VLOOKUP(CONCATENATE($C$3,"-",$E32),Languages!$A:$D,1,TRUE)=CONCATENATE($C$3,"-",$E32),VLOOKUP(CONCATENATE($C$3,"-",$E32),Languages!$A:$D,Summary!$C$7,TRUE),NA())</f>
        <v>Kybertapahtumien havainnointitoimia mukautetaan perustuen tunnistettuihin riskeihin ja organisaation uhkaprofiiliin [kts. THREAT-2e].</v>
      </c>
      <c r="G32" s="1684">
        <f t="shared" si="0"/>
        <v>0</v>
      </c>
      <c r="H32" s="306" t="s">
        <v>2466</v>
      </c>
      <c r="I32" s="436"/>
      <c r="J32" s="436"/>
      <c r="K32" s="436"/>
      <c r="L32" s="444"/>
      <c r="M32" s="153"/>
      <c r="N32" s="251"/>
      <c r="O32" s="148"/>
      <c r="P32" s="869" t="str">
        <f>VLOOKUP(VLOOKUP($C$3&amp;"-"&amp;$E32,Import!$C:$D,2,FALSE),Parameters!$C$18:$F$22,Summary!$C$7,FALSE)</f>
        <v xml:space="preserve">0 - Vastaus puuttuu </v>
      </c>
      <c r="Q32" s="891" t="str">
        <f>IF(VLOOKUP($C$3&amp;"-"&amp;$E32,Import!$C:$H,3,FALSE)=0,"",VLOOKUP($C$3&amp;"-"&amp;$E32,Import!$C:$H,3,FALSE))</f>
        <v/>
      </c>
      <c r="R32" s="891" t="str">
        <f>IF(VLOOKUP($C$3&amp;"-"&amp;$E32,Import!$C:$H,4,FALSE)=0,"",VLOOKUP($C$3&amp;"-"&amp;$E32,Import!$C:$H,4,FALSE))</f>
        <v/>
      </c>
      <c r="S32" s="891" t="str">
        <f>IF(VLOOKUP($C$3&amp;"-"&amp;$E32,Import!$C:$H,5,FALSE)=0,"",VLOOKUP($C$3&amp;"-"&amp;$E32,Import!$C:$H,5,FALSE))</f>
        <v/>
      </c>
      <c r="T32" s="892" t="str">
        <f>IF(VLOOKUP($C$3&amp;"-"&amp;$E32,Import!$C:$H,6,FALSE)=0,"",VLOOKUP($C$3&amp;"-"&amp;$E32,Import!$C:$H,6,FALSE))</f>
        <v/>
      </c>
      <c r="U32" s="153"/>
      <c r="V32" s="251"/>
    </row>
    <row r="33" spans="1:22" s="288" customFormat="1" ht="34.950000000000003" customHeight="1" x14ac:dyDescent="0.2">
      <c r="A33" s="274"/>
      <c r="B33" s="1747"/>
      <c r="C33" s="1779"/>
      <c r="D33" s="1481" t="s">
        <v>3681</v>
      </c>
      <c r="E33" s="404" t="s">
        <v>11</v>
      </c>
      <c r="F33" s="468" t="str">
        <f>IF(VLOOKUP(CONCATENATE($C$3,"-",$E33),Languages!$A:$D,1,TRUE)=CONCATENATE($C$3,"-",$E33),VLOOKUP(CONCATENATE($C$3,"-",$E33),Languages!$A:$D,Summary!$C$7,TRUE),NA())</f>
        <v>Toiminnon tilannekuvaa seurataan siten, että se tukee mahdollisten kybertapahtumien havaitsemista.</v>
      </c>
      <c r="G33" s="1686">
        <f t="shared" si="0"/>
        <v>0</v>
      </c>
      <c r="H33" s="445" t="s">
        <v>2466</v>
      </c>
      <c r="I33" s="437"/>
      <c r="J33" s="437"/>
      <c r="K33" s="437"/>
      <c r="L33" s="446"/>
      <c r="M33" s="153"/>
      <c r="N33" s="251"/>
      <c r="O33" s="148"/>
      <c r="P33" s="874" t="str">
        <f>VLOOKUP(VLOOKUP($C$3&amp;"-"&amp;$E33,Import!$C:$D,2,FALSE),Parameters!$C$18:$F$22,Summary!$C$7,FALSE)</f>
        <v xml:space="preserve">0 - Vastaus puuttuu </v>
      </c>
      <c r="Q33" s="910" t="str">
        <f>IF(VLOOKUP($C$3&amp;"-"&amp;$E33,Import!$C:$H,3,FALSE)=0,"",VLOOKUP($C$3&amp;"-"&amp;$E33,Import!$C:$H,3,FALSE))</f>
        <v/>
      </c>
      <c r="R33" s="910" t="str">
        <f>IF(VLOOKUP($C$3&amp;"-"&amp;$E33,Import!$C:$H,4,FALSE)=0,"",VLOOKUP($C$3&amp;"-"&amp;$E33,Import!$C:$H,4,FALSE))</f>
        <v/>
      </c>
      <c r="S33" s="910" t="str">
        <f>IF(VLOOKUP($C$3&amp;"-"&amp;$E33,Import!$C:$H,5,FALSE)=0,"",VLOOKUP($C$3&amp;"-"&amp;$E33,Import!$C:$H,5,FALSE))</f>
        <v/>
      </c>
      <c r="T33" s="911" t="str">
        <f>IF(VLOOKUP($C$3&amp;"-"&amp;$E33,Import!$C:$H,6,FALSE)=0,"",VLOOKUP($C$3&amp;"-"&amp;$E33,Import!$C:$H,6,FALSE))</f>
        <v/>
      </c>
      <c r="U33" s="153"/>
      <c r="V33" s="251"/>
    </row>
    <row r="34" spans="1:22" s="176" customFormat="1" ht="30" customHeight="1" x14ac:dyDescent="0.25">
      <c r="A34" s="165"/>
      <c r="B34" s="268"/>
      <c r="C34" s="169">
        <v>2</v>
      </c>
      <c r="D34" s="169"/>
      <c r="E34" s="169" t="str">
        <f>IF(VLOOKUP(CONCATENATE($C$3,"-",C34),Languages!$A:$D,1,TRUE)=CONCATENATE($C$3,"-",C34),VLOOKUP(CONCATENATE($C$3,"-",C34),Languages!$A:$D,Summary!$C$7,TRUE),NA())</f>
        <v>Tapahtumien analysointi ja poikkeamatilanteiden määrittäminen</v>
      </c>
      <c r="F34" s="169"/>
      <c r="G34" s="291"/>
      <c r="H34" s="884"/>
      <c r="I34" s="906"/>
      <c r="J34" s="906"/>
      <c r="K34" s="906"/>
      <c r="L34" s="906"/>
      <c r="M34" s="153"/>
      <c r="N34" s="251"/>
      <c r="O34" s="148"/>
      <c r="P34" s="291"/>
      <c r="Q34" s="292"/>
      <c r="R34" s="292"/>
      <c r="S34" s="292"/>
      <c r="T34" s="292"/>
      <c r="U34" s="153"/>
      <c r="V34" s="251"/>
    </row>
    <row r="35" spans="1:22" s="284" customFormat="1" ht="19.95" customHeight="1" x14ac:dyDescent="0.2">
      <c r="A35" s="303"/>
      <c r="B35" s="278"/>
      <c r="C35" s="279" t="str">
        <f>IF(VLOOKUP("GEN-LEVEL",Languages!$A:$D,1,TRUE)="GEN-LEVEL",VLOOKUP("GEN-LEVEL",Languages!$A:$D,Summary!$C$7,TRUE),NA())</f>
        <v>Taso</v>
      </c>
      <c r="D35" s="279"/>
      <c r="E35" s="279"/>
      <c r="F35" s="280" t="str">
        <f>IF(VLOOKUP("GEN-PRACTICE",Languages!$A:$D,1,TRUE)="GEN-PRACTICE",VLOOKUP("GEN-PRACTICE",Languages!$A:$D,Summary!$C$7,TRUE),NA())</f>
        <v>Käytäntö</v>
      </c>
      <c r="G35" s="281"/>
      <c r="H35" s="881" t="str">
        <f>IF(VLOOKUP("GEN-ANSWER",Languages!$A:$D,1,TRUE)="GEN-ANSWER",VLOOKUP("GEN-ANSWER",Languages!$A:$D,Summary!$C$7,TRUE),NA())</f>
        <v>Vastaus</v>
      </c>
      <c r="I35" s="882" t="str">
        <f>IF(VLOOKUP("KM112",Languages!$A:$D,1,TRUE)="KM112",VLOOKUP("KM112",Languages!$A:$D,Summary!$C$7,TRUE),NA())</f>
        <v>Kommentit</v>
      </c>
      <c r="J35" s="882" t="str">
        <f>IF(VLOOKUP("KM113",Languages!$A:$D,1,TRUE)="KM113",VLOOKUP("KM113",Languages!$A:$D,Summary!$C$7,TRUE),NA())</f>
        <v>Sisäinen viittaus</v>
      </c>
      <c r="K35" s="882" t="str">
        <f>IF(VLOOKUP("KM114",Languages!$A:$D,1,TRUE)="KM114",VLOOKUP("KM114",Languages!$A:$D,Summary!$C$7,TRUE),NA())</f>
        <v>Ulkoinen viittaus</v>
      </c>
      <c r="L35" s="882" t="str">
        <f>IF(VLOOKUP("KM115",Languages!$A:$D,1,TRUE)="KM115",VLOOKUP("KM115",Languages!$A:$D,Summary!$C$7,TRUE),NA())</f>
        <v>Kehityskohde</v>
      </c>
      <c r="M35" s="282"/>
      <c r="N35" s="283"/>
      <c r="O35" s="278"/>
      <c r="P35" s="459" t="str">
        <f>IF(VLOOKUP("GEN-ANSWER",Languages!$A:$D,1,TRUE)="GEN-ANSWER",VLOOKUP("GEN-ANSWER",Languages!$A:$D,Summary!$C$7,TRUE),NA())</f>
        <v>Vastaus</v>
      </c>
      <c r="Q35" s="459" t="str">
        <f>IF(VLOOKUP("KM112",Languages!$A:$D,1,TRUE)="KM112",VLOOKUP("KM112",Languages!$A:$D,Summary!$C$7,TRUE),NA())</f>
        <v>Kommentit</v>
      </c>
      <c r="R35" s="459" t="str">
        <f>IF(VLOOKUP("KM113",Languages!$A:$D,1,TRUE)="KM113",VLOOKUP("KM113",Languages!$A:$D,Summary!$C$7,TRUE),NA())</f>
        <v>Sisäinen viittaus</v>
      </c>
      <c r="S35" s="459" t="str">
        <f>IF(VLOOKUP("KM114",Languages!$A:$D,1,TRUE)="KM114",VLOOKUP("KM114",Languages!$A:$D,Summary!$C$7,TRUE),NA())</f>
        <v>Ulkoinen viittaus</v>
      </c>
      <c r="T35" s="459" t="str">
        <f>IF(VLOOKUP("KM115",Languages!$A:$D,1,TRUE)="KM115",VLOOKUP("KM115",Languages!$A:$D,Summary!$C$7,TRUE),NA())</f>
        <v>Kehityskohde</v>
      </c>
      <c r="U35" s="282"/>
      <c r="V35" s="283"/>
    </row>
    <row r="36" spans="1:22" s="295" customFormat="1" ht="34.950000000000003" customHeight="1" x14ac:dyDescent="0.2">
      <c r="A36" s="304"/>
      <c r="B36" s="1756"/>
      <c r="C36" s="1771">
        <v>1</v>
      </c>
      <c r="D36" s="1413">
        <v>38</v>
      </c>
      <c r="E36" s="393" t="s">
        <v>17</v>
      </c>
      <c r="F36" s="463" t="str">
        <f>IF(VLOOKUP(CONCATENATE($C$3,"-",$E36),Languages!$A:$D,1,TRUE)=CONCATENATE($C$3,"-",$E36),VLOOKUP(CONCATENATE($C$3,"-",$E36),Languages!$A:$D,Summary!$C$7,TRUE),NA())</f>
        <v>Kyberpoikkeamien määrittämisestä on laadittu kriteeristö. Tasolla 1 tämän ei tarvitse olla systemaattista ja säännöllistä.</v>
      </c>
      <c r="G36" s="1683">
        <f t="shared" ref="G36:G44" si="1">IFERROR(INT(LEFT($H36,1)),0)</f>
        <v>0</v>
      </c>
      <c r="H36" s="441" t="s">
        <v>2466</v>
      </c>
      <c r="I36" s="482"/>
      <c r="J36" s="442"/>
      <c r="K36" s="442"/>
      <c r="L36" s="443"/>
      <c r="M36" s="153"/>
      <c r="N36" s="251"/>
      <c r="O36" s="148"/>
      <c r="P36" s="866" t="str">
        <f>VLOOKUP(VLOOKUP($C$3&amp;"-"&amp;$E36,Import!$C:$D,2,FALSE),Parameters!$C$18:$F$22,Summary!$C$7,FALSE)</f>
        <v xml:space="preserve">0 - Vastaus puuttuu </v>
      </c>
      <c r="Q36" s="908" t="str">
        <f>IF(VLOOKUP($C$3&amp;"-"&amp;$E36,Import!$C:$H,3,FALSE)=0,"",VLOOKUP($C$3&amp;"-"&amp;$E36,Import!$C:$H,3,FALSE))</f>
        <v/>
      </c>
      <c r="R36" s="908" t="str">
        <f>IF(VLOOKUP($C$3&amp;"-"&amp;$E36,Import!$C:$H,4,FALSE)=0,"",VLOOKUP($C$3&amp;"-"&amp;$E36,Import!$C:$H,4,FALSE))</f>
        <v/>
      </c>
      <c r="S36" s="908" t="str">
        <f>IF(VLOOKUP($C$3&amp;"-"&amp;$E36,Import!$C:$H,5,FALSE)=0,"",VLOOKUP($C$3&amp;"-"&amp;$E36,Import!$C:$H,5,FALSE))</f>
        <v/>
      </c>
      <c r="T36" s="909" t="str">
        <f>IF(VLOOKUP($C$3&amp;"-"&amp;$E36,Import!$C:$H,6,FALSE)=0,"",VLOOKUP($C$3&amp;"-"&amp;$E36,Import!$C:$H,6,FALSE))</f>
        <v/>
      </c>
      <c r="U36" s="153"/>
      <c r="V36" s="251"/>
    </row>
    <row r="37" spans="1:22" s="295" customFormat="1" ht="53.4" customHeight="1" x14ac:dyDescent="0.2">
      <c r="A37" s="304"/>
      <c r="B37" s="1756"/>
      <c r="C37" s="1772"/>
      <c r="D37" s="1460">
        <v>39</v>
      </c>
      <c r="E37" s="394" t="s">
        <v>18</v>
      </c>
      <c r="F37" s="470" t="str">
        <f>IF(VLOOKUP(CONCATENATE($C$3,"-",$E37),Languages!$A:$D,1,TRUE)=CONCATENATE($C$3,"-",$E37),VLOOKUP(CONCATENATE($C$3,"-",$E37),Languages!$A:$D,Summary!$C$7,TRUE),NA())</f>
        <v>Kybertapahtumat analysoidaan siten, että se tukee mahdollisten kyberpoikkeamien määrittämistä. Tasolla 1 tämän ei tarvitse olla systemaattista ja säännöllistä.</v>
      </c>
      <c r="G37" s="1686">
        <f t="shared" si="1"/>
        <v>0</v>
      </c>
      <c r="H37" s="445" t="s">
        <v>2466</v>
      </c>
      <c r="I37" s="482"/>
      <c r="J37" s="440"/>
      <c r="K37" s="440"/>
      <c r="L37" s="449"/>
      <c r="M37" s="153"/>
      <c r="N37" s="251"/>
      <c r="O37" s="148"/>
      <c r="P37" s="874" t="str">
        <f>VLOOKUP(VLOOKUP($C$3&amp;"-"&amp;$E37,Import!$C:$D,2,FALSE),Parameters!$C$18:$F$22,Summary!$C$7,FALSE)</f>
        <v xml:space="preserve">0 - Vastaus puuttuu </v>
      </c>
      <c r="Q37" s="900" t="str">
        <f>IF(VLOOKUP($C$3&amp;"-"&amp;$E37,Import!$C:$H,3,FALSE)=0,"",VLOOKUP($C$3&amp;"-"&amp;$E37,Import!$C:$H,3,FALSE))</f>
        <v/>
      </c>
      <c r="R37" s="900" t="str">
        <f>IF(VLOOKUP($C$3&amp;"-"&amp;$E37,Import!$C:$H,4,FALSE)=0,"",VLOOKUP($C$3&amp;"-"&amp;$E37,Import!$C:$H,4,FALSE))</f>
        <v/>
      </c>
      <c r="S37" s="900" t="str">
        <f>IF(VLOOKUP($C$3&amp;"-"&amp;$E37,Import!$C:$H,5,FALSE)=0,"",VLOOKUP($C$3&amp;"-"&amp;$E37,Import!$C:$H,5,FALSE))</f>
        <v/>
      </c>
      <c r="T37" s="901" t="str">
        <f>IF(VLOOKUP($C$3&amp;"-"&amp;$E37,Import!$C:$H,6,FALSE)=0,"",VLOOKUP($C$3&amp;"-"&amp;$E37,Import!$C:$H,6,FALSE))</f>
        <v/>
      </c>
      <c r="U37" s="153"/>
      <c r="V37" s="251"/>
    </row>
    <row r="38" spans="1:22" s="295" customFormat="1" ht="34.950000000000003" customHeight="1" x14ac:dyDescent="0.2">
      <c r="A38" s="304"/>
      <c r="B38" s="1756"/>
      <c r="C38" s="1764">
        <v>2</v>
      </c>
      <c r="D38" s="1413">
        <v>38</v>
      </c>
      <c r="E38" s="393" t="s">
        <v>19</v>
      </c>
      <c r="F38" s="463" t="str">
        <f>IF(VLOOKUP(CONCATENATE($C$3,"-",$E38),Languages!$A:$D,1,TRUE)=CONCATENATE($C$3,"-",$E38),VLOOKUP(CONCATENATE($C$3,"-",$E38),Languages!$A:$D,Summary!$C$7,TRUE),NA())</f>
        <v>Kyberpoikkeamien määrittämisestä on laadittu virallinen kriteeristö, joka perustuu siihen, miten poikkeamat voivat vaikuttaa toimintoon.</v>
      </c>
      <c r="G38" s="1683">
        <f t="shared" si="1"/>
        <v>0</v>
      </c>
      <c r="H38" s="441" t="s">
        <v>2466</v>
      </c>
      <c r="I38" s="482"/>
      <c r="J38" s="438"/>
      <c r="K38" s="438"/>
      <c r="L38" s="447"/>
      <c r="M38" s="153"/>
      <c r="N38" s="251"/>
      <c r="O38" s="148"/>
      <c r="P38" s="866" t="str">
        <f>VLOOKUP(VLOOKUP($C$3&amp;"-"&amp;$E38,Import!$C:$D,2,FALSE),Parameters!$C$18:$F$22,Summary!$C$7,FALSE)</f>
        <v xml:space="preserve">0 - Vastaus puuttuu </v>
      </c>
      <c r="Q38" s="898" t="str">
        <f>IF(VLOOKUP($C$3&amp;"-"&amp;$E38,Import!$C:$H,3,FALSE)=0,"",VLOOKUP($C$3&amp;"-"&amp;$E38,Import!$C:$H,3,FALSE))</f>
        <v/>
      </c>
      <c r="R38" s="898" t="str">
        <f>IF(VLOOKUP($C$3&amp;"-"&amp;$E38,Import!$C:$H,4,FALSE)=0,"",VLOOKUP($C$3&amp;"-"&amp;$E38,Import!$C:$H,4,FALSE))</f>
        <v/>
      </c>
      <c r="S38" s="898" t="str">
        <f>IF(VLOOKUP($C$3&amp;"-"&amp;$E38,Import!$C:$H,5,FALSE)=0,"",VLOOKUP($C$3&amp;"-"&amp;$E38,Import!$C:$H,5,FALSE))</f>
        <v/>
      </c>
      <c r="T38" s="899" t="str">
        <f>IF(VLOOKUP($C$3&amp;"-"&amp;$E38,Import!$C:$H,6,FALSE)=0,"",VLOOKUP($C$3&amp;"-"&amp;$E38,Import!$C:$H,6,FALSE))</f>
        <v/>
      </c>
      <c r="U38" s="153"/>
      <c r="V38" s="251"/>
    </row>
    <row r="39" spans="1:22" s="295" customFormat="1" ht="34.950000000000003" customHeight="1" x14ac:dyDescent="0.2">
      <c r="A39" s="304"/>
      <c r="B39" s="1756"/>
      <c r="C39" s="1769"/>
      <c r="D39" s="1458">
        <v>39</v>
      </c>
      <c r="E39" s="293" t="s">
        <v>20</v>
      </c>
      <c r="F39" s="464" t="str">
        <f>IF(VLOOKUP(CONCATENATE($C$3,"-",$E39),Languages!$A:$D,1,TRUE)=CONCATENATE($C$3,"-",$E39),VLOOKUP(CONCATENATE($C$3,"-",$E39),Languages!$A:$D,Summary!$C$7,TRUE),NA())</f>
        <v>Kybertapahtumat määritetään kyberpoikkeamiksi laaditun kriteeristön mukaisesti.</v>
      </c>
      <c r="G39" s="1684">
        <f t="shared" si="1"/>
        <v>0</v>
      </c>
      <c r="H39" s="306" t="s">
        <v>2466</v>
      </c>
      <c r="I39" s="482"/>
      <c r="J39" s="439"/>
      <c r="K39" s="439"/>
      <c r="L39" s="448"/>
      <c r="M39" s="153"/>
      <c r="N39" s="251"/>
      <c r="O39" s="148"/>
      <c r="P39" s="869" t="str">
        <f>VLOOKUP(VLOOKUP($C$3&amp;"-"&amp;$E39,Import!$C:$D,2,FALSE),Parameters!$C$18:$F$22,Summary!$C$7,FALSE)</f>
        <v xml:space="preserve">0 - Vastaus puuttuu </v>
      </c>
      <c r="Q39" s="893" t="str">
        <f>IF(VLOOKUP($C$3&amp;"-"&amp;$E39,Import!$C:$H,3,FALSE)=0,"",VLOOKUP($C$3&amp;"-"&amp;$E39,Import!$C:$H,3,FALSE))</f>
        <v/>
      </c>
      <c r="R39" s="893" t="str">
        <f>IF(VLOOKUP($C$3&amp;"-"&amp;$E39,Import!$C:$H,4,FALSE)=0,"",VLOOKUP($C$3&amp;"-"&amp;$E39,Import!$C:$H,4,FALSE))</f>
        <v/>
      </c>
      <c r="S39" s="893" t="str">
        <f>IF(VLOOKUP($C$3&amp;"-"&amp;$E39,Import!$C:$H,5,FALSE)=0,"",VLOOKUP($C$3&amp;"-"&amp;$E39,Import!$C:$H,5,FALSE))</f>
        <v/>
      </c>
      <c r="T39" s="894" t="str">
        <f>IF(VLOOKUP($C$3&amp;"-"&amp;$E39,Import!$C:$H,6,FALSE)=0,"",VLOOKUP($C$3&amp;"-"&amp;$E39,Import!$C:$H,6,FALSE))</f>
        <v/>
      </c>
      <c r="U39" s="153"/>
      <c r="V39" s="251"/>
    </row>
    <row r="40" spans="1:22" s="295" customFormat="1" ht="61.8" customHeight="1" x14ac:dyDescent="0.2">
      <c r="A40" s="304"/>
      <c r="B40" s="1756"/>
      <c r="C40" s="1769"/>
      <c r="D40" s="1465">
        <v>38</v>
      </c>
      <c r="E40" s="293" t="s">
        <v>21</v>
      </c>
      <c r="F40" s="464" t="str">
        <f>IF(VLOOKUP(CONCATENATE($C$3,"-",$E40),Languages!$A:$D,1,TRUE)=CONCATENATE($C$3,"-",$E40),VLOOKUP(CONCATENATE($C$3,"-",$E40),Languages!$A:$D,Summary!$C$7,TRUE),NA())</f>
        <v>Kyberpoikkeamien määrittämisen kriteeristö päivitetään aika ajoin ja määriteltyjen tilanteiden kuten organisaatiomuutosten, harjoitustoiminnasta saatujen kokemusten tai uusien havaittujen uhkien perusteella.</v>
      </c>
      <c r="G40" s="1684">
        <f t="shared" si="1"/>
        <v>0</v>
      </c>
      <c r="H40" s="306" t="s">
        <v>2466</v>
      </c>
      <c r="I40" s="482"/>
      <c r="J40" s="439"/>
      <c r="K40" s="439"/>
      <c r="L40" s="448"/>
      <c r="M40" s="153"/>
      <c r="N40" s="251"/>
      <c r="O40" s="148"/>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
      </c>
      <c r="S40" s="893" t="str">
        <f>IF(VLOOKUP($C$3&amp;"-"&amp;$E40,Import!$C:$H,5,FALSE)=0,"",VLOOKUP($C$3&amp;"-"&amp;$E40,Import!$C:$H,5,FALSE))</f>
        <v/>
      </c>
      <c r="T40" s="894" t="str">
        <f>IF(VLOOKUP($C$3&amp;"-"&amp;$E40,Import!$C:$H,6,FALSE)=0,"",VLOOKUP($C$3&amp;"-"&amp;$E40,Import!$C:$H,6,FALSE))</f>
        <v/>
      </c>
      <c r="U40" s="153"/>
      <c r="V40" s="251"/>
    </row>
    <row r="41" spans="1:22" s="295" customFormat="1" ht="46.8" customHeight="1" x14ac:dyDescent="0.2">
      <c r="A41" s="304"/>
      <c r="B41" s="1756"/>
      <c r="C41" s="1769"/>
      <c r="D41" s="1388" t="s">
        <v>3698</v>
      </c>
      <c r="E41" s="293" t="s">
        <v>103</v>
      </c>
      <c r="F41" s="464" t="str">
        <f>IF(VLOOKUP(CONCATENATE($C$3,"-",$E41),Languages!$A:$D,1,TRUE)=CONCATENATE($C$3,"-",$E41),VLOOKUP(CONCATENATE($C$3,"-",$E41),Languages!$A:$D,Summary!$C$7,TRUE),NA())</f>
        <v>Kybertapahtumista ja -poikkeamista pidetään rekisteriä / kantaa, johon tapahtumat ja poikkeamat kirjataan ja jossa niitä seurataan päättymiseen asti.</v>
      </c>
      <c r="G41" s="1684">
        <f t="shared" si="1"/>
        <v>0</v>
      </c>
      <c r="H41" s="306" t="s">
        <v>2466</v>
      </c>
      <c r="I41" s="439"/>
      <c r="J41" s="439"/>
      <c r="K41" s="439"/>
      <c r="L41" s="448"/>
      <c r="M41" s="153"/>
      <c r="N41" s="251"/>
      <c r="O41" s="148"/>
      <c r="P41" s="869" t="str">
        <f>VLOOKUP(VLOOKUP($C$3&amp;"-"&amp;$E41,Import!$C:$D,2,FALSE),Parameters!$C$18:$F$22,Summary!$C$7,FALSE)</f>
        <v xml:space="preserve">0 - Vastaus puuttuu </v>
      </c>
      <c r="Q41" s="893" t="str">
        <f>IF(VLOOKUP($C$3&amp;"-"&amp;$E41,Import!$C:$H,3,FALSE)=0,"",VLOOKUP($C$3&amp;"-"&amp;$E41,Import!$C:$H,3,FALSE))</f>
        <v/>
      </c>
      <c r="R41" s="893" t="str">
        <f>IF(VLOOKUP($C$3&amp;"-"&amp;$E41,Import!$C:$H,4,FALSE)=0,"",VLOOKUP($C$3&amp;"-"&amp;$E41,Import!$C:$H,4,FALSE))</f>
        <v/>
      </c>
      <c r="S41" s="893" t="str">
        <f>IF(VLOOKUP($C$3&amp;"-"&amp;$E41,Import!$C:$H,5,FALSE)=0,"",VLOOKUP($C$3&amp;"-"&amp;$E41,Import!$C:$H,5,FALSE))</f>
        <v/>
      </c>
      <c r="T41" s="894" t="str">
        <f>IF(VLOOKUP($C$3&amp;"-"&amp;$E41,Import!$C:$H,6,FALSE)=0,"",VLOOKUP($C$3&amp;"-"&amp;$E41,Import!$C:$H,6,FALSE))</f>
        <v/>
      </c>
      <c r="U41" s="153"/>
      <c r="V41" s="251"/>
    </row>
    <row r="42" spans="1:22" s="295" customFormat="1" ht="90" customHeight="1" x14ac:dyDescent="0.2">
      <c r="A42" s="304"/>
      <c r="B42" s="1756"/>
      <c r="C42" s="1765"/>
      <c r="D42" s="1389" t="s">
        <v>1629</v>
      </c>
      <c r="E42" s="394" t="s">
        <v>165</v>
      </c>
      <c r="F42" s="470" t="str">
        <f>IF(VLOOKUP(CONCATENATE($C$3,"-",$E42),Languages!$A:$D,1,TRUE)=CONCATENATE($C$3,"-",$E42),VLOOKUP(CONCATENATE($C$3,"-",$E42),Languages!$A:$D,Summary!$C$7,TRUE),NA())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G42" s="1686">
        <f t="shared" si="1"/>
        <v>0</v>
      </c>
      <c r="H42" s="445" t="s">
        <v>2466</v>
      </c>
      <c r="I42" s="482"/>
      <c r="J42" s="440"/>
      <c r="K42" s="440"/>
      <c r="L42" s="449"/>
      <c r="M42" s="153"/>
      <c r="N42" s="251"/>
      <c r="O42" s="148"/>
      <c r="P42" s="874" t="str">
        <f>VLOOKUP(VLOOKUP($C$3&amp;"-"&amp;$E42,Import!$C:$D,2,FALSE),Parameters!$C$18:$F$22,Summary!$C$7,FALSE)</f>
        <v xml:space="preserve">0 - Vastaus puuttuu </v>
      </c>
      <c r="Q42" s="900" t="str">
        <f>IF(VLOOKUP($C$3&amp;"-"&amp;$E42,Import!$C:$H,3,FALSE)=0,"",VLOOKUP($C$3&amp;"-"&amp;$E42,Import!$C:$H,3,FALSE))</f>
        <v/>
      </c>
      <c r="R42" s="900" t="str">
        <f>IF(VLOOKUP($C$3&amp;"-"&amp;$E42,Import!$C:$H,4,FALSE)=0,"",VLOOKUP($C$3&amp;"-"&amp;$E42,Import!$C:$H,4,FALSE))</f>
        <v/>
      </c>
      <c r="S42" s="900" t="str">
        <f>IF(VLOOKUP($C$3&amp;"-"&amp;$E42,Import!$C:$H,5,FALSE)=0,"",VLOOKUP($C$3&amp;"-"&amp;$E42,Import!$C:$H,5,FALSE))</f>
        <v/>
      </c>
      <c r="T42" s="901" t="str">
        <f>IF(VLOOKUP($C$3&amp;"-"&amp;$E42,Import!$C:$H,6,FALSE)=0,"",VLOOKUP($C$3&amp;"-"&amp;$E42,Import!$C:$H,6,FALSE))</f>
        <v/>
      </c>
      <c r="U42" s="153"/>
      <c r="V42" s="251"/>
    </row>
    <row r="43" spans="1:22" s="295" customFormat="1" ht="46.2" customHeight="1" x14ac:dyDescent="0.2">
      <c r="A43" s="304"/>
      <c r="B43" s="1756"/>
      <c r="C43" s="1766">
        <v>3</v>
      </c>
      <c r="D43" s="1413">
        <v>38</v>
      </c>
      <c r="E43" s="393" t="s">
        <v>167</v>
      </c>
      <c r="F43" s="463" t="str">
        <f>IF(VLOOKUP(CONCATENATE($C$3,"-",$E43),Languages!$A:$D,1,TRUE)=CONCATENATE($C$3,"-",$E43),VLOOKUP(CONCATENATE($C$3,"-",$E43),Languages!$A:$D,Summary!$C$7,TRUE),NA())</f>
        <v>Kyberpoikkeamien määrittämisen kriteeristö on linjassa kyberriskien priorisoinnin kriteereiden kanssa [kts. RISK-3b].</v>
      </c>
      <c r="G43" s="1683">
        <f t="shared" si="1"/>
        <v>0</v>
      </c>
      <c r="H43" s="441" t="s">
        <v>2466</v>
      </c>
      <c r="I43" s="438"/>
      <c r="J43" s="438"/>
      <c r="K43" s="438"/>
      <c r="L43" s="447"/>
      <c r="M43" s="153"/>
      <c r="N43" s="251"/>
      <c r="O43" s="148"/>
      <c r="P43" s="866" t="str">
        <f>VLOOKUP(VLOOKUP($C$3&amp;"-"&amp;$E43,Import!$C:$D,2,FALSE),Parameters!$C$18:$F$22,Summary!$C$7,FALSE)</f>
        <v xml:space="preserve">0 - Vastaus puuttuu </v>
      </c>
      <c r="Q43" s="898" t="str">
        <f>IF(VLOOKUP($C$3&amp;"-"&amp;$E43,Import!$C:$H,3,FALSE)=0,"",VLOOKUP($C$3&amp;"-"&amp;$E43,Import!$C:$H,3,FALSE))</f>
        <v/>
      </c>
      <c r="R43" s="898" t="str">
        <f>IF(VLOOKUP($C$3&amp;"-"&amp;$E43,Import!$C:$H,4,FALSE)=0,"",VLOOKUP($C$3&amp;"-"&amp;$E43,Import!$C:$H,4,FALSE))</f>
        <v/>
      </c>
      <c r="S43" s="898" t="str">
        <f>IF(VLOOKUP($C$3&amp;"-"&amp;$E43,Import!$C:$H,5,FALSE)=0,"",VLOOKUP($C$3&amp;"-"&amp;$E43,Import!$C:$H,5,FALSE))</f>
        <v/>
      </c>
      <c r="T43" s="899" t="str">
        <f>IF(VLOOKUP($C$3&amp;"-"&amp;$E43,Import!$C:$H,6,FALSE)=0,"",VLOOKUP($C$3&amp;"-"&amp;$E43,Import!$C:$H,6,FALSE))</f>
        <v/>
      </c>
      <c r="U43" s="153"/>
      <c r="V43" s="251"/>
    </row>
    <row r="44" spans="1:22" s="295" customFormat="1" ht="44.4" customHeight="1" x14ac:dyDescent="0.2">
      <c r="A44" s="304"/>
      <c r="B44" s="1756"/>
      <c r="C44" s="1768"/>
      <c r="D44" s="1460">
        <v>39</v>
      </c>
      <c r="E44" s="394" t="s">
        <v>198</v>
      </c>
      <c r="F44" s="470" t="str">
        <f>IF(VLOOKUP(CONCATENATE($C$3,"-",$E44),Languages!$A:$D,1,TRUE)=CONCATENATE($C$3,"-",$E44),VLOOKUP(CONCATENATE($C$3,"-",$E44),Languages!$A:$D,Summary!$C$7,TRUE),NA())</f>
        <v>Kyberpoikkeamien tietoja verrataan keskenään, jotta niistä tunnistettaisiin mahdollisia säännönmukaisuuksia, trendejä tai muita poikkeamille yhteisiä piirteitä.</v>
      </c>
      <c r="G44" s="1686">
        <f t="shared" si="1"/>
        <v>0</v>
      </c>
      <c r="H44" s="445" t="s">
        <v>2466</v>
      </c>
      <c r="I44" s="440"/>
      <c r="J44" s="440"/>
      <c r="K44" s="440"/>
      <c r="L44" s="449"/>
      <c r="M44" s="153"/>
      <c r="N44" s="251"/>
      <c r="O44" s="148"/>
      <c r="P44" s="874" t="str">
        <f>VLOOKUP(VLOOKUP($C$3&amp;"-"&amp;$E44,Import!$C:$D,2,FALSE),Parameters!$C$18:$F$22,Summary!$C$7,FALSE)</f>
        <v xml:space="preserve">0 - Vastaus puuttuu </v>
      </c>
      <c r="Q44" s="900" t="str">
        <f>IF(VLOOKUP($C$3&amp;"-"&amp;$E44,Import!$C:$H,3,FALSE)=0,"",VLOOKUP($C$3&amp;"-"&amp;$E44,Import!$C:$H,3,FALSE))</f>
        <v/>
      </c>
      <c r="R44" s="900" t="str">
        <f>IF(VLOOKUP($C$3&amp;"-"&amp;$E44,Import!$C:$H,4,FALSE)=0,"",VLOOKUP($C$3&amp;"-"&amp;$E44,Import!$C:$H,4,FALSE))</f>
        <v/>
      </c>
      <c r="S44" s="900" t="str">
        <f>IF(VLOOKUP($C$3&amp;"-"&amp;$E44,Import!$C:$H,5,FALSE)=0,"",VLOOKUP($C$3&amp;"-"&amp;$E44,Import!$C:$H,5,FALSE))</f>
        <v/>
      </c>
      <c r="T44" s="901" t="str">
        <f>IF(VLOOKUP($C$3&amp;"-"&amp;$E44,Import!$C:$H,6,FALSE)=0,"",VLOOKUP($C$3&amp;"-"&amp;$E44,Import!$C:$H,6,FALSE))</f>
        <v/>
      </c>
      <c r="U44" s="153"/>
      <c r="V44" s="251"/>
    </row>
    <row r="45" spans="1:22" s="176" customFormat="1" ht="30" customHeight="1" x14ac:dyDescent="0.25">
      <c r="A45" s="165"/>
      <c r="B45" s="268"/>
      <c r="C45" s="169">
        <v>3</v>
      </c>
      <c r="D45" s="169"/>
      <c r="E45" s="169" t="str">
        <f>IF(VLOOKUP(CONCATENATE($C$3,"-",C45),Languages!$A:$D,1,TRUE)=CONCATENATE($C$3,"-",C45),VLOOKUP(CONCATENATE($C$3,"-",C45),Languages!$A:$D,Summary!$C$7,TRUE),NA())</f>
        <v>Tapahtumiin ja poikkeamiin reagoiminen</v>
      </c>
      <c r="F45" s="169"/>
      <c r="G45" s="291"/>
      <c r="H45" s="884"/>
      <c r="I45" s="906"/>
      <c r="J45" s="906"/>
      <c r="K45" s="906"/>
      <c r="L45" s="906"/>
      <c r="M45" s="153"/>
      <c r="N45" s="251"/>
      <c r="O45" s="148"/>
      <c r="P45" s="291"/>
      <c r="Q45" s="292"/>
      <c r="R45" s="292"/>
      <c r="S45" s="292"/>
      <c r="T45" s="292"/>
      <c r="U45" s="153"/>
      <c r="V45" s="251"/>
    </row>
    <row r="46" spans="1:22" s="284" customFormat="1" ht="19.95" customHeight="1" x14ac:dyDescent="0.2">
      <c r="A46" s="303"/>
      <c r="B46" s="278"/>
      <c r="C46" s="279" t="str">
        <f>IF(VLOOKUP("GEN-LEVEL",Languages!$A:$D,1,TRUE)="GEN-LEVEL",VLOOKUP("GEN-LEVEL",Languages!$A:$D,Summary!$C$7,TRUE),NA())</f>
        <v>Taso</v>
      </c>
      <c r="D46" s="279"/>
      <c r="E46" s="279"/>
      <c r="F46" s="280" t="str">
        <f>IF(VLOOKUP("GEN-PRACTICE",Languages!$A:$D,1,TRUE)="GEN-PRACTICE",VLOOKUP("GEN-PRACTICE",Languages!$A:$D,Summary!$C$7,TRUE),NA())</f>
        <v>Käytäntö</v>
      </c>
      <c r="G46" s="281"/>
      <c r="H46" s="881" t="str">
        <f>IF(VLOOKUP("GEN-ANSWER",Languages!$A:$D,1,TRUE)="GEN-ANSWER",VLOOKUP("GEN-ANSWER",Languages!$A:$D,Summary!$C$7,TRUE),NA())</f>
        <v>Vastaus</v>
      </c>
      <c r="I46" s="882" t="str">
        <f>IF(VLOOKUP("KM112",Languages!$A:$D,1,TRUE)="KM112",VLOOKUP("KM112",Languages!$A:$D,Summary!$C$7,TRUE),NA())</f>
        <v>Kommentit</v>
      </c>
      <c r="J46" s="882" t="str">
        <f>IF(VLOOKUP("KM113",Languages!$A:$D,1,TRUE)="KM113",VLOOKUP("KM113",Languages!$A:$D,Summary!$C$7,TRUE),NA())</f>
        <v>Sisäinen viittaus</v>
      </c>
      <c r="K46" s="882" t="str">
        <f>IF(VLOOKUP("KM114",Languages!$A:$D,1,TRUE)="KM114",VLOOKUP("KM114",Languages!$A:$D,Summary!$C$7,TRUE),NA())</f>
        <v>Ulkoinen viittaus</v>
      </c>
      <c r="L46" s="882" t="str">
        <f>IF(VLOOKUP("KM115",Languages!$A:$D,1,TRUE)="KM115",VLOOKUP("KM115",Languages!$A:$D,Summary!$C$7,TRUE),NA())</f>
        <v>Kehityskohde</v>
      </c>
      <c r="M46" s="282"/>
      <c r="N46" s="283"/>
      <c r="O46" s="278"/>
      <c r="P46" s="459" t="str">
        <f>IF(VLOOKUP("GEN-ANSWER",Languages!$A:$D,1,TRUE)="GEN-ANSWER",VLOOKUP("GEN-ANSWER",Languages!$A:$D,Summary!$C$7,TRUE),NA())</f>
        <v>Vastaus</v>
      </c>
      <c r="Q46" s="459" t="str">
        <f>IF(VLOOKUP("KM112",Languages!$A:$D,1,TRUE)="KM112",VLOOKUP("KM112",Languages!$A:$D,Summary!$C$7,TRUE),NA())</f>
        <v>Kommentit</v>
      </c>
      <c r="R46" s="459" t="str">
        <f>IF(VLOOKUP("KM113",Languages!$A:$D,1,TRUE)="KM113",VLOOKUP("KM113",Languages!$A:$D,Summary!$C$7,TRUE),NA())</f>
        <v>Sisäinen viittaus</v>
      </c>
      <c r="S46" s="459" t="str">
        <f>IF(VLOOKUP("KM114",Languages!$A:$D,1,TRUE)="KM114",VLOOKUP("KM114",Languages!$A:$D,Summary!$C$7,TRUE),NA())</f>
        <v>Ulkoinen viittaus</v>
      </c>
      <c r="T46" s="459" t="str">
        <f>IF(VLOOKUP("KM115",Languages!$A:$D,1,TRUE)="KM115",VLOOKUP("KM115",Languages!$A:$D,Summary!$C$7,TRUE),NA())</f>
        <v>Kehityskohde</v>
      </c>
      <c r="U46" s="282"/>
      <c r="V46" s="283"/>
    </row>
    <row r="47" spans="1:22" s="295" customFormat="1" ht="59.4" customHeight="1" x14ac:dyDescent="0.2">
      <c r="A47" s="304"/>
      <c r="B47" s="296"/>
      <c r="C47" s="1771">
        <v>1</v>
      </c>
      <c r="D47" s="1482">
        <v>41</v>
      </c>
      <c r="E47" s="393" t="s">
        <v>22</v>
      </c>
      <c r="F47" s="463" t="str">
        <f>IF(VLOOKUP(CONCATENATE($C$3,"-",$E47),Languages!$A:$D,1,TRUE)=CONCATENATE($C$3,"-",$E47),VLOOKUP(CONCATENATE($C$3,"-",$E47),Languages!$A:$D,Summary!$C$7,TRUE),NA())</f>
        <v>Kyberpoikkeamiin reagoimista varten on tunnistettu soveltuvat työntekijät ja heille on annettu roolit (ainakin tapauskohtaisesti). Tasolla 1 tämän ei tarvitse olla systemaattista ja säännöllistä.</v>
      </c>
      <c r="G47" s="1683">
        <f t="shared" ref="G47:G58" si="2">IFERROR(INT(LEFT($H47,1)),0)</f>
        <v>0</v>
      </c>
      <c r="H47" s="441" t="s">
        <v>2466</v>
      </c>
      <c r="I47" s="482"/>
      <c r="J47" s="438"/>
      <c r="K47" s="438"/>
      <c r="L47" s="447"/>
      <c r="M47" s="153"/>
      <c r="N47" s="251"/>
      <c r="O47" s="148"/>
      <c r="P47" s="866" t="str">
        <f>VLOOKUP(VLOOKUP($C$3&amp;"-"&amp;$E47,Import!$C:$D,2,FALSE),Parameters!$C$18:$F$22,Summary!$C$7,FALSE)</f>
        <v xml:space="preserve">0 - Vastaus puuttuu </v>
      </c>
      <c r="Q47" s="898" t="str">
        <f>IF(VLOOKUP($C$3&amp;"-"&amp;$E47,Import!$C:$H,3,FALSE)=0,"",VLOOKUP($C$3&amp;"-"&amp;$E47,Import!$C:$H,3,FALSE))</f>
        <v/>
      </c>
      <c r="R47" s="898" t="str">
        <f>IF(VLOOKUP($C$3&amp;"-"&amp;$E47,Import!$C:$H,4,FALSE)=0,"",VLOOKUP($C$3&amp;"-"&amp;$E47,Import!$C:$H,4,FALSE))</f>
        <v/>
      </c>
      <c r="S47" s="898" t="str">
        <f>IF(VLOOKUP($C$3&amp;"-"&amp;$E47,Import!$C:$H,5,FALSE)=0,"",VLOOKUP($C$3&amp;"-"&amp;$E47,Import!$C:$H,5,FALSE))</f>
        <v/>
      </c>
      <c r="T47" s="899" t="str">
        <f>IF(VLOOKUP($C$3&amp;"-"&amp;$E47,Import!$C:$H,6,FALSE)=0,"",VLOOKUP($C$3&amp;"-"&amp;$E47,Import!$C:$H,6,FALSE))</f>
        <v/>
      </c>
      <c r="U47" s="153"/>
      <c r="V47" s="251"/>
    </row>
    <row r="48" spans="1:22" s="295" customFormat="1" ht="56.4" customHeight="1" x14ac:dyDescent="0.2">
      <c r="A48" s="304"/>
      <c r="B48" s="296"/>
      <c r="C48" s="1789"/>
      <c r="D48" s="1484">
        <v>42</v>
      </c>
      <c r="E48" s="293" t="s">
        <v>23</v>
      </c>
      <c r="F48" s="464" t="str">
        <f>IF(VLOOKUP(CONCATENATE($C$3,"-",$E48),Languages!$A:$D,1,TRUE)=CONCATENATE($C$3,"-",$E48),VLOOKUP(CONCATENATE($C$3,"-",$E48),Languages!$A:$D,Summary!$C$7,TRUE),NA())</f>
        <v>Kyberpoikkeamiin reagoidaan siten, että toiminnalla (voidaan toteuttaa tapauskohtaisesti) rajoitetaan toimintoon kohdistuvaa vaikutusta ja palautetaan toiminta normaaliksi. Tasolla 1 tämän ei tarvitse olla systemaattista ja säännöllistä.</v>
      </c>
      <c r="G48" s="1684">
        <f t="shared" si="2"/>
        <v>0</v>
      </c>
      <c r="H48" s="306" t="s">
        <v>2466</v>
      </c>
      <c r="I48" s="482"/>
      <c r="J48" s="439"/>
      <c r="K48" s="439"/>
      <c r="L48" s="448"/>
      <c r="M48" s="153"/>
      <c r="N48" s="251"/>
      <c r="O48" s="148"/>
      <c r="P48" s="869" t="str">
        <f>VLOOKUP(VLOOKUP($C$3&amp;"-"&amp;$E48,Import!$C:$D,2,FALSE),Parameters!$C$18:$F$22,Summary!$C$7,FALSE)</f>
        <v xml:space="preserve">0 - Vastaus puuttuu </v>
      </c>
      <c r="Q48" s="893" t="str">
        <f>IF(VLOOKUP($C$3&amp;"-"&amp;$E48,Import!$C:$H,3,FALSE)=0,"",VLOOKUP($C$3&amp;"-"&amp;$E48,Import!$C:$H,3,FALSE))</f>
        <v/>
      </c>
      <c r="R48" s="893" t="str">
        <f>IF(VLOOKUP($C$3&amp;"-"&amp;$E48,Import!$C:$H,4,FALSE)=0,"",VLOOKUP($C$3&amp;"-"&amp;$E48,Import!$C:$H,4,FALSE))</f>
        <v/>
      </c>
      <c r="S48" s="893" t="str">
        <f>IF(VLOOKUP($C$3&amp;"-"&amp;$E48,Import!$C:$H,5,FALSE)=0,"",VLOOKUP($C$3&amp;"-"&amp;$E48,Import!$C:$H,5,FALSE))</f>
        <v/>
      </c>
      <c r="T48" s="894" t="str">
        <f>IF(VLOOKUP($C$3&amp;"-"&amp;$E48,Import!$C:$H,6,FALSE)=0,"",VLOOKUP($C$3&amp;"-"&amp;$E48,Import!$C:$H,6,FALSE))</f>
        <v/>
      </c>
      <c r="U48" s="153"/>
      <c r="V48" s="251"/>
    </row>
    <row r="49" spans="1:22" s="295" customFormat="1" ht="45" customHeight="1" x14ac:dyDescent="0.2">
      <c r="A49" s="304"/>
      <c r="B49" s="296"/>
      <c r="C49" s="1772"/>
      <c r="D49" s="900" t="s">
        <v>1629</v>
      </c>
      <c r="E49" s="394" t="s">
        <v>24</v>
      </c>
      <c r="F49" s="470" t="str">
        <f>IF(VLOOKUP(CONCATENATE($C$3,"-",$E49),Languages!$A:$D,1,TRUE)=CONCATENATE($C$3,"-",$E49),VLOOKUP(CONCATENATE($C$3,"-",$E49),Languages!$A:$D,Summary!$C$7,TRUE),NA())</f>
        <v>Kyberpoikkeamista tuotetaan raportointia (esimerkiksi sisäisesti, CERT-FI tai soveltuville ISAC-ryhmille). Tasolla 1 tämän ei tarvitse olla systemaattista ja säännöllistä.</v>
      </c>
      <c r="G49" s="1686">
        <f t="shared" si="2"/>
        <v>0</v>
      </c>
      <c r="H49" s="445" t="s">
        <v>2466</v>
      </c>
      <c r="I49" s="482"/>
      <c r="J49" s="440"/>
      <c r="K49" s="440"/>
      <c r="L49" s="449"/>
      <c r="M49" s="153"/>
      <c r="N49" s="251"/>
      <c r="O49" s="148"/>
      <c r="P49" s="874" t="str">
        <f>VLOOKUP(VLOOKUP($C$3&amp;"-"&amp;$E49,Import!$C:$D,2,FALSE),Parameters!$C$18:$F$22,Summary!$C$7,FALSE)</f>
        <v xml:space="preserve">0 - Vastaus puuttuu </v>
      </c>
      <c r="Q49" s="900" t="str">
        <f>IF(VLOOKUP($C$3&amp;"-"&amp;$E49,Import!$C:$H,3,FALSE)=0,"",VLOOKUP($C$3&amp;"-"&amp;$E49,Import!$C:$H,3,FALSE))</f>
        <v/>
      </c>
      <c r="R49" s="900" t="str">
        <f>IF(VLOOKUP($C$3&amp;"-"&amp;$E49,Import!$C:$H,4,FALSE)=0,"",VLOOKUP($C$3&amp;"-"&amp;$E49,Import!$C:$H,4,FALSE))</f>
        <v/>
      </c>
      <c r="S49" s="900" t="str">
        <f>IF(VLOOKUP($C$3&amp;"-"&amp;$E49,Import!$C:$H,5,FALSE)=0,"",VLOOKUP($C$3&amp;"-"&amp;$E49,Import!$C:$H,5,FALSE))</f>
        <v/>
      </c>
      <c r="T49" s="901" t="str">
        <f>IF(VLOOKUP($C$3&amp;"-"&amp;$E49,Import!$C:$H,6,FALSE)=0,"",VLOOKUP($C$3&amp;"-"&amp;$E49,Import!$C:$H,6,FALSE))</f>
        <v/>
      </c>
      <c r="U49" s="153"/>
      <c r="V49" s="251"/>
    </row>
    <row r="50" spans="1:22" s="295" customFormat="1" ht="34.950000000000003" customHeight="1" x14ac:dyDescent="0.2">
      <c r="A50" s="304"/>
      <c r="B50" s="296"/>
      <c r="C50" s="1764">
        <v>2</v>
      </c>
      <c r="D50" s="1482">
        <v>41</v>
      </c>
      <c r="E50" s="393" t="s">
        <v>25</v>
      </c>
      <c r="F50" s="463" t="str">
        <f>IF(VLOOKUP(CONCATENATE($C$3,"-",$E50),Languages!$A:$D,1,TRUE)=CONCATENATE($C$3,"-",$E50),VLOOKUP(CONCATENATE($C$3,"-",$E50),Languages!$A:$D,Summary!$C$7,TRUE),NA())</f>
        <v>Kyberpoikkeamiin reagoimisen varalle on luotu suunnitelma, jota pidetään yllä ja joka kattaa koko poikkeamanhallinnan elinkaaren.</v>
      </c>
      <c r="G50" s="1683">
        <f t="shared" si="2"/>
        <v>0</v>
      </c>
      <c r="H50" s="441" t="s">
        <v>2466</v>
      </c>
      <c r="I50" s="482"/>
      <c r="J50" s="438"/>
      <c r="K50" s="438"/>
      <c r="L50" s="447"/>
      <c r="M50" s="153"/>
      <c r="N50" s="251"/>
      <c r="O50" s="148"/>
      <c r="P50" s="866" t="str">
        <f>VLOOKUP(VLOOKUP($C$3&amp;"-"&amp;$E50,Import!$C:$D,2,FALSE),Parameters!$C$18:$F$22,Summary!$C$7,FALSE)</f>
        <v xml:space="preserve">0 - Vastaus puuttuu </v>
      </c>
      <c r="Q50" s="898" t="str">
        <f>IF(VLOOKUP($C$3&amp;"-"&amp;$E50,Import!$C:$H,3,FALSE)=0,"",VLOOKUP($C$3&amp;"-"&amp;$E50,Import!$C:$H,3,FALSE))</f>
        <v/>
      </c>
      <c r="R50" s="898" t="str">
        <f>IF(VLOOKUP($C$3&amp;"-"&amp;$E50,Import!$C:$H,4,FALSE)=0,"",VLOOKUP($C$3&amp;"-"&amp;$E50,Import!$C:$H,4,FALSE))</f>
        <v/>
      </c>
      <c r="S50" s="898" t="str">
        <f>IF(VLOOKUP($C$3&amp;"-"&amp;$E50,Import!$C:$H,5,FALSE)=0,"",VLOOKUP($C$3&amp;"-"&amp;$E50,Import!$C:$H,5,FALSE))</f>
        <v/>
      </c>
      <c r="T50" s="899" t="str">
        <f>IF(VLOOKUP($C$3&amp;"-"&amp;$E50,Import!$C:$H,6,FALSE)=0,"",VLOOKUP($C$3&amp;"-"&amp;$E50,Import!$C:$H,6,FALSE))</f>
        <v/>
      </c>
      <c r="U50" s="153"/>
      <c r="V50" s="251"/>
    </row>
    <row r="51" spans="1:22" s="295" customFormat="1" ht="34.950000000000003" customHeight="1" x14ac:dyDescent="0.2">
      <c r="A51" s="304"/>
      <c r="B51" s="296"/>
      <c r="C51" s="1769"/>
      <c r="D51" s="1484">
        <v>42</v>
      </c>
      <c r="E51" s="293" t="s">
        <v>26</v>
      </c>
      <c r="F51" s="464" t="str">
        <f>IF(VLOOKUP(CONCATENATE($C$3,"-",$E51),Languages!$A:$D,1,TRUE)=CONCATENATE($C$3,"-",$E51),VLOOKUP(CONCATENATE($C$3,"-",$E51),Languages!$A:$D,Summary!$C$7,TRUE),NA())</f>
        <v>Kyberpoikkeamiin reagoidaan määriteltyjen suunnitelmien ja menettelytapojen mukaisesti.</v>
      </c>
      <c r="G51" s="1684">
        <f t="shared" si="2"/>
        <v>0</v>
      </c>
      <c r="H51" s="306" t="s">
        <v>2466</v>
      </c>
      <c r="I51" s="482"/>
      <c r="J51" s="439"/>
      <c r="K51" s="439"/>
      <c r="L51" s="448"/>
      <c r="M51" s="153"/>
      <c r="N51" s="251"/>
      <c r="O51" s="148"/>
      <c r="P51" s="869" t="str">
        <f>VLOOKUP(VLOOKUP($C$3&amp;"-"&amp;$E51,Import!$C:$D,2,FALSE),Parameters!$C$18:$F$22,Summary!$C$7,FALSE)</f>
        <v xml:space="preserve">0 - Vastaus puuttuu </v>
      </c>
      <c r="Q51" s="893" t="str">
        <f>IF(VLOOKUP($C$3&amp;"-"&amp;$E51,Import!$C:$H,3,FALSE)=0,"",VLOOKUP($C$3&amp;"-"&amp;$E51,Import!$C:$H,3,FALSE))</f>
        <v/>
      </c>
      <c r="R51" s="893" t="str">
        <f>IF(VLOOKUP($C$3&amp;"-"&amp;$E51,Import!$C:$H,4,FALSE)=0,"",VLOOKUP($C$3&amp;"-"&amp;$E51,Import!$C:$H,4,FALSE))</f>
        <v/>
      </c>
      <c r="S51" s="893" t="str">
        <f>IF(VLOOKUP($C$3&amp;"-"&amp;$E51,Import!$C:$H,5,FALSE)=0,"",VLOOKUP($C$3&amp;"-"&amp;$E51,Import!$C:$H,5,FALSE))</f>
        <v/>
      </c>
      <c r="T51" s="894" t="str">
        <f>IF(VLOOKUP($C$3&amp;"-"&amp;$E51,Import!$C:$H,6,FALSE)=0,"",VLOOKUP($C$3&amp;"-"&amp;$E51,Import!$C:$H,6,FALSE))</f>
        <v/>
      </c>
      <c r="U51" s="153"/>
      <c r="V51" s="251"/>
    </row>
    <row r="52" spans="1:22" s="295" customFormat="1" ht="45" customHeight="1" x14ac:dyDescent="0.2">
      <c r="A52" s="304"/>
      <c r="B52" s="296"/>
      <c r="C52" s="1769"/>
      <c r="D52" s="1483">
        <v>41</v>
      </c>
      <c r="E52" s="293" t="s">
        <v>27</v>
      </c>
      <c r="F52" s="464" t="str">
        <f>IF(VLOOKUP(CONCATENATE($C$3,"-",$E52),Languages!$A:$D,1,TRUE)=CONCATENATE($C$3,"-",$E52),VLOOKUP(CONCATENATE($C$3,"-",$E52),Languages!$A:$D,Summary!$C$7,TRUE),NA())</f>
        <v>Kyberpoikkeamien hallintasuunnitelma sisältää viestintäsuunnitelman, joka kattaa sekä sisäiset että ulkoiset sidosryhmät</v>
      </c>
      <c r="G52" s="1684">
        <f t="shared" si="2"/>
        <v>0</v>
      </c>
      <c r="H52" s="306" t="s">
        <v>2466</v>
      </c>
      <c r="I52" s="482"/>
      <c r="J52" s="439"/>
      <c r="K52" s="439"/>
      <c r="L52" s="448"/>
      <c r="M52" s="153"/>
      <c r="N52" s="251"/>
      <c r="O52" s="148"/>
      <c r="P52" s="869" t="str">
        <f>VLOOKUP(VLOOKUP($C$3&amp;"-"&amp;$E52,Import!$C:$D,2,FALSE),Parameters!$C$18:$F$22,Summary!$C$7,FALSE)</f>
        <v xml:space="preserve">0 - Vastaus puuttuu </v>
      </c>
      <c r="Q52" s="893" t="str">
        <f>IF(VLOOKUP($C$3&amp;"-"&amp;$E52,Import!$C:$H,3,FALSE)=0,"",VLOOKUP($C$3&amp;"-"&amp;$E52,Import!$C:$H,3,FALSE))</f>
        <v/>
      </c>
      <c r="R52" s="893" t="str">
        <f>IF(VLOOKUP($C$3&amp;"-"&amp;$E52,Import!$C:$H,4,FALSE)=0,"",VLOOKUP($C$3&amp;"-"&amp;$E52,Import!$C:$H,4,FALSE))</f>
        <v/>
      </c>
      <c r="S52" s="893" t="str">
        <f>IF(VLOOKUP($C$3&amp;"-"&amp;$E52,Import!$C:$H,5,FALSE)=0,"",VLOOKUP($C$3&amp;"-"&amp;$E52,Import!$C:$H,5,FALSE))</f>
        <v/>
      </c>
      <c r="T52" s="894" t="str">
        <f>IF(VLOOKUP($C$3&amp;"-"&amp;$E52,Import!$C:$H,6,FALSE)=0,"",VLOOKUP($C$3&amp;"-"&amp;$E52,Import!$C:$H,6,FALSE))</f>
        <v/>
      </c>
      <c r="U52" s="153"/>
      <c r="V52" s="251"/>
    </row>
    <row r="53" spans="1:22" s="295" customFormat="1" ht="45" customHeight="1" x14ac:dyDescent="0.2">
      <c r="A53" s="304"/>
      <c r="B53" s="296"/>
      <c r="C53" s="1769"/>
      <c r="D53" s="900" t="s">
        <v>3699</v>
      </c>
      <c r="E53" s="394" t="s">
        <v>28</v>
      </c>
      <c r="F53" s="470" t="str">
        <f>IF(VLOOKUP(CONCATENATE($C$3,"-",$E53),Languages!$A:$D,1,TRUE)=CONCATENATE($C$3,"-",$E53),VLOOKUP(CONCATENATE($C$3,"-",$E53),Languages!$A:$D,Summary!$C$7,TRUE),NA())</f>
        <v>Kyberpoikkeamiin reagoinnin suunnitelmia harjoitellaan määräajoin ja määriteltyjen tilanteiden kuten järjestelmämuutosten tai ulkoisten tapahtumien yhteydessä.</v>
      </c>
      <c r="G53" s="1686">
        <f t="shared" si="2"/>
        <v>0</v>
      </c>
      <c r="H53" s="445" t="s">
        <v>2466</v>
      </c>
      <c r="I53" s="482"/>
      <c r="J53" s="440"/>
      <c r="K53" s="440"/>
      <c r="L53" s="449"/>
      <c r="M53" s="153"/>
      <c r="N53" s="251"/>
      <c r="O53" s="148"/>
      <c r="P53" s="874" t="str">
        <f>VLOOKUP(VLOOKUP($C$3&amp;"-"&amp;$E53,Import!$C:$D,2,FALSE),Parameters!$C$18:$F$22,Summary!$C$7,FALSE)</f>
        <v xml:space="preserve">0 - Vastaus puuttuu </v>
      </c>
      <c r="Q53" s="900" t="str">
        <f>IF(VLOOKUP($C$3&amp;"-"&amp;$E53,Import!$C:$H,3,FALSE)=0,"",VLOOKUP($C$3&amp;"-"&amp;$E53,Import!$C:$H,3,FALSE))</f>
        <v/>
      </c>
      <c r="R53" s="900" t="str">
        <f>IF(VLOOKUP($C$3&amp;"-"&amp;$E53,Import!$C:$H,4,FALSE)=0,"",VLOOKUP($C$3&amp;"-"&amp;$E53,Import!$C:$H,4,FALSE))</f>
        <v/>
      </c>
      <c r="S53" s="900" t="str">
        <f>IF(VLOOKUP($C$3&amp;"-"&amp;$E53,Import!$C:$H,5,FALSE)=0,"",VLOOKUP($C$3&amp;"-"&amp;$E53,Import!$C:$H,5,FALSE))</f>
        <v/>
      </c>
      <c r="T53" s="901" t="str">
        <f>IF(VLOOKUP($C$3&amp;"-"&amp;$E53,Import!$C:$H,6,FALSE)=0,"",VLOOKUP($C$3&amp;"-"&amp;$E53,Import!$C:$H,6,FALSE))</f>
        <v/>
      </c>
      <c r="U53" s="153"/>
      <c r="V53" s="251"/>
    </row>
    <row r="54" spans="1:22" s="295" customFormat="1" ht="51" customHeight="1" x14ac:dyDescent="0.2">
      <c r="A54" s="304"/>
      <c r="B54" s="296"/>
      <c r="C54" s="1765"/>
      <c r="D54" s="902" t="s">
        <v>3700</v>
      </c>
      <c r="E54" s="396" t="s">
        <v>232</v>
      </c>
      <c r="F54" s="462" t="str">
        <f>IF(VLOOKUP(CONCATENATE($C$3,"-",$E54),Languages!$A:$D,1,TRUE)=CONCATENATE($C$3,"-",$E54),VLOOKUP(CONCATENATE($C$3,"-",$E54),Languages!$A:$D,Summary!$C$7,TRUE),NA())</f>
        <v>Kyberpoikkeamista saadut kokemukset käsitellään ja toimista otetaan opiksi (lessons learned). Korjaavia toimenpiteitä toteutetaan, mukaan lukien toimintasuunnitelmien päivittäminen.</v>
      </c>
      <c r="G54" s="1682">
        <f t="shared" si="2"/>
        <v>0</v>
      </c>
      <c r="H54" s="452" t="s">
        <v>2466</v>
      </c>
      <c r="I54" s="482"/>
      <c r="J54" s="450"/>
      <c r="K54" s="450"/>
      <c r="L54" s="451"/>
      <c r="M54" s="153"/>
      <c r="N54" s="251"/>
      <c r="O54" s="148"/>
      <c r="P54" s="863" t="str">
        <f>VLOOKUP(VLOOKUP($C$3&amp;"-"&amp;$E54,Import!$C:$D,2,FALSE),Parameters!$C$18:$F$22,Summary!$C$7,FALSE)</f>
        <v xml:space="preserve">0 - Vastaus puuttuu </v>
      </c>
      <c r="Q54" s="902" t="str">
        <f>IF(VLOOKUP($C$3&amp;"-"&amp;$E54,Import!$C:$H,3,FALSE)=0,"",VLOOKUP($C$3&amp;"-"&amp;$E54,Import!$C:$H,3,FALSE))</f>
        <v/>
      </c>
      <c r="R54" s="902" t="str">
        <f>IF(VLOOKUP($C$3&amp;"-"&amp;$E54,Import!$C:$H,4,FALSE)=0,"",VLOOKUP($C$3&amp;"-"&amp;$E54,Import!$C:$H,4,FALSE))</f>
        <v/>
      </c>
      <c r="S54" s="902" t="str">
        <f>IF(VLOOKUP($C$3&amp;"-"&amp;$E54,Import!$C:$H,5,FALSE)=0,"",VLOOKUP($C$3&amp;"-"&amp;$E54,Import!$C:$H,5,FALSE))</f>
        <v/>
      </c>
      <c r="T54" s="903" t="str">
        <f>IF(VLOOKUP($C$3&amp;"-"&amp;$E54,Import!$C:$H,6,FALSE)=0,"",VLOOKUP($C$3&amp;"-"&amp;$E54,Import!$C:$H,6,FALSE))</f>
        <v/>
      </c>
      <c r="U54" s="153"/>
      <c r="V54" s="251"/>
    </row>
    <row r="55" spans="1:22" s="295" customFormat="1" ht="57.6" customHeight="1" x14ac:dyDescent="0.2">
      <c r="A55" s="304"/>
      <c r="B55" s="296"/>
      <c r="C55" s="991">
        <v>3</v>
      </c>
      <c r="D55" s="924" t="s">
        <v>3700</v>
      </c>
      <c r="E55" s="1022" t="s">
        <v>264</v>
      </c>
      <c r="F55" s="471" t="str">
        <f>IF(VLOOKUP(CONCATENATE($C$3,"-",$E55),Languages!$A:$D,1,TRUE)=CONCATENATE($C$3,"-",$E55),VLOOKUP(CONCATENATE($C$3,"-",$E55),Languages!$A:$D,Summary!$C$7,TRUE),NA())</f>
        <v>Kyberpoikkeamien juurisyyt analysoidaan ja korjaavia toimenpiteitä toteutetaan, mukaan lukien toimintasuunnitelmien päivittäminen.</v>
      </c>
      <c r="G55" s="1689">
        <f t="shared" si="2"/>
        <v>0</v>
      </c>
      <c r="H55" s="487" t="s">
        <v>2466</v>
      </c>
      <c r="I55" s="482"/>
      <c r="J55" s="1020"/>
      <c r="K55" s="1020"/>
      <c r="L55" s="1021"/>
      <c r="M55" s="153"/>
      <c r="N55" s="251"/>
      <c r="O55" s="148"/>
      <c r="P55" s="890" t="str">
        <f>VLOOKUP(VLOOKUP($C$3&amp;"-"&amp;$E55,Import!$C:$D,2,FALSE),Parameters!$C$18:$F$22,Summary!$C$7,FALSE)</f>
        <v xml:space="preserve">0 - Vastaus puuttuu </v>
      </c>
      <c r="Q55" s="924" t="str">
        <f>IF(VLOOKUP($C$3&amp;"-"&amp;$E55,Import!$C:$H,3,FALSE)=0,"",VLOOKUP($C$3&amp;"-"&amp;$E55,Import!$C:$H,3,FALSE))</f>
        <v/>
      </c>
      <c r="R55" s="924" t="str">
        <f>IF(VLOOKUP($C$3&amp;"-"&amp;$E55,Import!$C:$H,4,FALSE)=0,"",VLOOKUP($C$3&amp;"-"&amp;$E55,Import!$C:$H,4,FALSE))</f>
        <v/>
      </c>
      <c r="S55" s="924" t="str">
        <f>IF(VLOOKUP($C$3&amp;"-"&amp;$E55,Import!$C:$H,5,FALSE)=0,"",VLOOKUP($C$3&amp;"-"&amp;$E55,Import!$C:$H,5,FALSE))</f>
        <v/>
      </c>
      <c r="T55" s="925" t="str">
        <f>IF(VLOOKUP($C$3&amp;"-"&amp;$E55,Import!$C:$H,6,FALSE)=0,"",VLOOKUP($C$3&amp;"-"&amp;$E55,Import!$C:$H,6,FALSE))</f>
        <v/>
      </c>
      <c r="U55" s="153"/>
      <c r="V55" s="251"/>
    </row>
    <row r="56" spans="1:22" s="295" customFormat="1" ht="56.4" customHeight="1" x14ac:dyDescent="0.2">
      <c r="A56" s="304"/>
      <c r="B56" s="296"/>
      <c r="C56" s="991">
        <v>3</v>
      </c>
      <c r="D56" s="893" t="s">
        <v>1629</v>
      </c>
      <c r="E56" s="293" t="s">
        <v>266</v>
      </c>
      <c r="F56" s="464" t="str">
        <f>IF(VLOOKUP(CONCATENATE($C$3,"-",$E56),Languages!$A:$D,1,TRUE)=CONCATENATE($C$3,"-",$E56),VLOOKUP(CONCATENATE($C$3,"-",$E56),Languages!$A:$D,Summary!$C$7,TRUE),NA())</f>
        <v>Kyberpoikkeamiin reagointi koordinoidaan soveltuvin osin toimittajien, viranomaisten ja muiden ulkopuolisten tahojen kanssa. Tähän kuuluu tukitoimet todistusaineiston keräämiselle ja säilyttämiselle.</v>
      </c>
      <c r="G56" s="1684">
        <f t="shared" si="2"/>
        <v>0</v>
      </c>
      <c r="H56" s="306" t="s">
        <v>2466</v>
      </c>
      <c r="I56" s="482"/>
      <c r="J56" s="439"/>
      <c r="K56" s="439"/>
      <c r="L56" s="448"/>
      <c r="M56" s="153"/>
      <c r="N56" s="251"/>
      <c r="O56" s="148"/>
      <c r="P56" s="869" t="str">
        <f>VLOOKUP(VLOOKUP($C$3&amp;"-"&amp;$E56,Import!$C:$D,2,FALSE),Parameters!$C$18:$F$22,Summary!$C$7,FALSE)</f>
        <v xml:space="preserve">0 - Vastaus puuttuu </v>
      </c>
      <c r="Q56" s="893" t="str">
        <f>IF(VLOOKUP($C$3&amp;"-"&amp;$E56,Import!$C:$H,3,FALSE)=0,"",VLOOKUP($C$3&amp;"-"&amp;$E56,Import!$C:$H,3,FALSE))</f>
        <v/>
      </c>
      <c r="R56" s="893" t="str">
        <f>IF(VLOOKUP($C$3&amp;"-"&amp;$E56,Import!$C:$H,4,FALSE)=0,"",VLOOKUP($C$3&amp;"-"&amp;$E56,Import!$C:$H,4,FALSE))</f>
        <v/>
      </c>
      <c r="S56" s="893" t="str">
        <f>IF(VLOOKUP($C$3&amp;"-"&amp;$E56,Import!$C:$H,5,FALSE)=0,"",VLOOKUP($C$3&amp;"-"&amp;$E56,Import!$C:$H,5,FALSE))</f>
        <v/>
      </c>
      <c r="T56" s="894" t="str">
        <f>IF(VLOOKUP($C$3&amp;"-"&amp;$E56,Import!$C:$H,6,FALSE)=0,"",VLOOKUP($C$3&amp;"-"&amp;$E56,Import!$C:$H,6,FALSE))</f>
        <v/>
      </c>
      <c r="U56" s="153"/>
      <c r="V56" s="251"/>
    </row>
    <row r="57" spans="1:22" s="295" customFormat="1" ht="56.4" customHeight="1" x14ac:dyDescent="0.2">
      <c r="A57" s="304"/>
      <c r="B57" s="989"/>
      <c r="C57" s="991">
        <v>3</v>
      </c>
      <c r="D57" s="896"/>
      <c r="E57" s="1002" t="s">
        <v>361</v>
      </c>
      <c r="F57" s="470" t="str">
        <f>IF(VLOOKUP(CONCATENATE($C$3,"-",$E57),Languages!$A:$D,1,TRUE)=CONCATENATE($C$3,"-",$E57),VLOOKUP(CONCATENATE($C$3,"-",$E57),Languages!$A:$D,Summary!$C$7,TRUE),NA())</f>
        <v>Kyberpoikkeamien käsittelyyn ja reagointiin osallistuvat työntekijät ottavat osaa yhteisiin harjoituksiin muiden organisaatioiden kanssa (esim. työpöytäharjoitukset, simulaatiot).</v>
      </c>
      <c r="G57" s="1684">
        <f t="shared" si="2"/>
        <v>0</v>
      </c>
      <c r="H57" s="497" t="s">
        <v>2466</v>
      </c>
      <c r="I57" s="482"/>
      <c r="J57" s="489"/>
      <c r="K57" s="489"/>
      <c r="L57" s="490"/>
      <c r="M57" s="153"/>
      <c r="N57" s="251"/>
      <c r="O57" s="148"/>
      <c r="P57" s="869" t="str">
        <f>VLOOKUP(VLOOKUP($C$3&amp;"-"&amp;$E57,Import!$C:$D,2,FALSE),Parameters!$C$18:$F$22,Summary!$C$7,FALSE)</f>
        <v xml:space="preserve">0 - Vastaus puuttuu </v>
      </c>
      <c r="Q57" s="896"/>
      <c r="R57" s="896"/>
      <c r="S57" s="896"/>
      <c r="T57" s="897"/>
      <c r="U57" s="153"/>
      <c r="V57" s="251"/>
    </row>
    <row r="58" spans="1:22" s="295" customFormat="1" ht="34.950000000000003" customHeight="1" x14ac:dyDescent="0.2">
      <c r="A58" s="304"/>
      <c r="B58" s="379"/>
      <c r="C58" s="990">
        <v>3</v>
      </c>
      <c r="D58" s="1485">
        <v>42</v>
      </c>
      <c r="E58" s="394" t="s">
        <v>2720</v>
      </c>
      <c r="F58" s="470" t="str">
        <f>IF(VLOOKUP(CONCATENATE($C$3,"-",$E58),Languages!$A:$D,1,TRUE)=CONCATENATE($C$3,"-",$E58),VLOOKUP(CONCATENATE($C$3,"-",$E58),Languages!$A:$D,Summary!$C$7,TRUE),NA())</f>
        <v>Kyberpoikkeamiin reagoinnissa noudatetaan ennalta määriteltyjä toimintatiloja [kts. SITUATION-3g].</v>
      </c>
      <c r="G58" s="1686">
        <f t="shared" si="2"/>
        <v>0</v>
      </c>
      <c r="H58" s="445" t="s">
        <v>2466</v>
      </c>
      <c r="I58" s="482"/>
      <c r="J58" s="440"/>
      <c r="K58" s="440"/>
      <c r="L58" s="449"/>
      <c r="M58" s="153"/>
      <c r="N58" s="251"/>
      <c r="O58" s="148"/>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
      </c>
      <c r="S58" s="900" t="str">
        <f>IF(VLOOKUP($C$3&amp;"-"&amp;$E58,Import!$C:$H,5,FALSE)=0,"",VLOOKUP($C$3&amp;"-"&amp;$E58,Import!$C:$H,5,FALSE))</f>
        <v/>
      </c>
      <c r="T58" s="901" t="str">
        <f>IF(VLOOKUP($C$3&amp;"-"&amp;$E58,Import!$C:$H,6,FALSE)=0,"",VLOOKUP($C$3&amp;"-"&amp;$E58,Import!$C:$H,6,FALSE))</f>
        <v/>
      </c>
      <c r="U58" s="153"/>
      <c r="V58" s="251"/>
    </row>
    <row r="59" spans="1:22" s="176" customFormat="1" ht="30" customHeight="1" x14ac:dyDescent="0.25">
      <c r="A59" s="165">
        <v>1</v>
      </c>
      <c r="B59" s="268"/>
      <c r="C59" s="169">
        <v>4</v>
      </c>
      <c r="D59" s="169"/>
      <c r="E59" s="169" t="str">
        <f>IF(VLOOKUP(CONCATENATE($C$3,"-",C59),Languages!$A:$D,1,TRUE)=CONCATENATE($C$3,"-",C59),VLOOKUP(CONCATENATE($C$3,"-",C59),Languages!$A:$D,Summary!$C$7,TRUE),NA())</f>
        <v>Kyberturvallisuus osana toiminnan jatkuvuutta</v>
      </c>
      <c r="F59" s="169"/>
      <c r="G59" s="291"/>
      <c r="H59" s="884"/>
      <c r="I59" s="906"/>
      <c r="J59" s="906"/>
      <c r="K59" s="906"/>
      <c r="L59" s="906"/>
      <c r="M59" s="153"/>
      <c r="N59" s="251"/>
      <c r="O59" s="148"/>
      <c r="P59" s="291"/>
      <c r="Q59" s="292"/>
      <c r="R59" s="292"/>
      <c r="S59" s="292"/>
      <c r="T59" s="292"/>
      <c r="U59" s="153"/>
      <c r="V59" s="251"/>
    </row>
    <row r="60" spans="1:22" s="284" customFormat="1" ht="19.95" customHeight="1" x14ac:dyDescent="0.2">
      <c r="A60" s="303"/>
      <c r="B60" s="278"/>
      <c r="C60" s="279" t="str">
        <f>IF(VLOOKUP("GEN-LEVEL",Languages!$A:$D,1,TRUE)="GEN-LEVEL",VLOOKUP("GEN-LEVEL",Languages!$A:$D,Summary!$C$7,TRUE),NA())</f>
        <v>Taso</v>
      </c>
      <c r="D60" s="279"/>
      <c r="E60" s="279"/>
      <c r="F60" s="280" t="str">
        <f>IF(VLOOKUP("GEN-PRACTICE",Languages!$A:$D,1,TRUE)="GEN-PRACTICE",VLOOKUP("GEN-PRACTICE",Languages!$A:$D,Summary!$C$7,TRUE),NA())</f>
        <v>Käytäntö</v>
      </c>
      <c r="G60" s="281"/>
      <c r="H60" s="881" t="str">
        <f>IF(VLOOKUP("GEN-ANSWER",Languages!$A:$D,1,TRUE)="GEN-ANSWER",VLOOKUP("GEN-ANSWER",Languages!$A:$D,Summary!$C$7,TRUE),NA())</f>
        <v>Vastaus</v>
      </c>
      <c r="I60" s="882" t="str">
        <f>IF(VLOOKUP("KM112",Languages!$A:$D,1,TRUE)="KM112",VLOOKUP("KM112",Languages!$A:$D,Summary!$C$7,TRUE),NA())</f>
        <v>Kommentit</v>
      </c>
      <c r="J60" s="882" t="str">
        <f>IF(VLOOKUP("KM113",Languages!$A:$D,1,TRUE)="KM113",VLOOKUP("KM113",Languages!$A:$D,Summary!$C$7,TRUE),NA())</f>
        <v>Sisäinen viittaus</v>
      </c>
      <c r="K60" s="882" t="str">
        <f>IF(VLOOKUP("KM114",Languages!$A:$D,1,TRUE)="KM114",VLOOKUP("KM114",Languages!$A:$D,Summary!$C$7,TRUE),NA())</f>
        <v>Ulkoinen viittaus</v>
      </c>
      <c r="L60" s="882" t="str">
        <f>IF(VLOOKUP("KM115",Languages!$A:$D,1,TRUE)="KM115",VLOOKUP("KM115",Languages!$A:$D,Summary!$C$7,TRUE),NA())</f>
        <v>Kehityskohde</v>
      </c>
      <c r="M60" s="282"/>
      <c r="N60" s="283"/>
      <c r="O60" s="278"/>
      <c r="P60" s="459" t="str">
        <f>IF(VLOOKUP("GEN-ANSWER",Languages!$A:$D,1,TRUE)="GEN-ANSWER",VLOOKUP("GEN-ANSWER",Languages!$A:$D,Summary!$C$7,TRUE),NA())</f>
        <v>Vastaus</v>
      </c>
      <c r="Q60" s="459" t="str">
        <f>IF(VLOOKUP("KM112",Languages!$A:$D,1,TRUE)="KM112",VLOOKUP("KM112",Languages!$A:$D,Summary!$C$7,TRUE),NA())</f>
        <v>Kommentit</v>
      </c>
      <c r="R60" s="459" t="str">
        <f>IF(VLOOKUP("KM113",Languages!$A:$D,1,TRUE)="KM113",VLOOKUP("KM113",Languages!$A:$D,Summary!$C$7,TRUE),NA())</f>
        <v>Sisäinen viittaus</v>
      </c>
      <c r="S60" s="459" t="str">
        <f>IF(VLOOKUP("KM114",Languages!$A:$D,1,TRUE)="KM114",VLOOKUP("KM114",Languages!$A:$D,Summary!$C$7,TRUE),NA())</f>
        <v>Ulkoinen viittaus</v>
      </c>
      <c r="T60" s="459" t="str">
        <f>IF(VLOOKUP("KM115",Languages!$A:$D,1,TRUE)="KM115",VLOOKUP("KM115",Languages!$A:$D,Summary!$C$7,TRUE),NA())</f>
        <v>Kehityskohde</v>
      </c>
      <c r="U60" s="282"/>
      <c r="V60" s="283"/>
    </row>
    <row r="61" spans="1:22" s="295" customFormat="1" ht="60" customHeight="1" x14ac:dyDescent="0.25">
      <c r="A61" s="165">
        <v>1</v>
      </c>
      <c r="B61" s="379"/>
      <c r="C61" s="1771">
        <v>1</v>
      </c>
      <c r="D61" s="1468">
        <v>44</v>
      </c>
      <c r="E61" s="393" t="s">
        <v>117</v>
      </c>
      <c r="F61" s="463" t="str">
        <f>IF(VLOOKUP(CONCATENATE($C$3,"-",$E61),Languages!$A:$D,1,TRUE)=CONCATENATE($C$3,"-",$E61),VLOOKUP(CONCATENATE($C$3,"-",$E61),Languages!$A:$D,Summary!$C$7,TRUE),NA())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G61" s="1683">
        <f t="shared" ref="G61:G76" si="3">IFERROR(INT(LEFT($H61,1)),0)</f>
        <v>0</v>
      </c>
      <c r="H61" s="441" t="s">
        <v>2466</v>
      </c>
      <c r="I61" s="482"/>
      <c r="J61" s="438"/>
      <c r="K61" s="438"/>
      <c r="L61" s="447"/>
      <c r="M61" s="153"/>
      <c r="N61" s="251"/>
      <c r="O61" s="148"/>
      <c r="P61" s="866" t="str">
        <f>VLOOKUP(VLOOKUP($C$3&amp;"-"&amp;$E61,Import!$C:$D,2,FALSE),Parameters!$C$18:$F$22,Summary!$C$7,FALSE)</f>
        <v xml:space="preserve">0 - Vastaus puuttuu </v>
      </c>
      <c r="Q61" s="898" t="str">
        <f>IF(VLOOKUP($C$3&amp;"-"&amp;$E61,Import!$C:$H,3,FALSE)=0,"",VLOOKUP($C$3&amp;"-"&amp;$E61,Import!$C:$H,3,FALSE))</f>
        <v/>
      </c>
      <c r="R61" s="898" t="str">
        <f>IF(VLOOKUP($C$3&amp;"-"&amp;$E61,Import!$C:$H,4,FALSE)=0,"",VLOOKUP($C$3&amp;"-"&amp;$E61,Import!$C:$H,4,FALSE))</f>
        <v/>
      </c>
      <c r="S61" s="898" t="str">
        <f>IF(VLOOKUP($C$3&amp;"-"&amp;$E61,Import!$C:$H,5,FALSE)=0,"",VLOOKUP($C$3&amp;"-"&amp;$E61,Import!$C:$H,5,FALSE))</f>
        <v/>
      </c>
      <c r="T61" s="899" t="str">
        <f>IF(VLOOKUP($C$3&amp;"-"&amp;$E61,Import!$C:$H,6,FALSE)=0,"",VLOOKUP($C$3&amp;"-"&amp;$E61,Import!$C:$H,6,FALSE))</f>
        <v/>
      </c>
      <c r="U61" s="153"/>
      <c r="V61" s="251"/>
    </row>
    <row r="62" spans="1:22" s="295" customFormat="1" ht="34.950000000000003" customHeight="1" x14ac:dyDescent="0.25">
      <c r="A62" s="165">
        <v>1</v>
      </c>
      <c r="B62" s="379"/>
      <c r="C62" s="1789"/>
      <c r="D62" s="1398">
        <v>45</v>
      </c>
      <c r="E62" s="293" t="s">
        <v>120</v>
      </c>
      <c r="F62" s="464" t="str">
        <f>IF(VLOOKUP(CONCATENATE($C$3,"-",$E62),Languages!$A:$D,1,TRUE)=CONCATENATE($C$3,"-",$E62),VLOOKUP(CONCATENATE($C$3,"-",$E62),Languages!$A:$D,Summary!$C$7,TRUE),NA())</f>
        <v>Tiedoista on saatavilla varmuuskopiot, joita testaan. Tasolla 1 tämän ei tarvitse olla systemaattista ja säännöllistä.</v>
      </c>
      <c r="G62" s="1684">
        <f t="shared" si="3"/>
        <v>0</v>
      </c>
      <c r="H62" s="306" t="s">
        <v>2466</v>
      </c>
      <c r="I62" s="482"/>
      <c r="J62" s="439"/>
      <c r="K62" s="439"/>
      <c r="L62" s="448"/>
      <c r="M62" s="153"/>
      <c r="N62" s="251"/>
      <c r="O62" s="148"/>
      <c r="P62" s="869" t="str">
        <f>VLOOKUP(VLOOKUP($C$3&amp;"-"&amp;$E62,Import!$C:$D,2,FALSE),Parameters!$C$18:$F$22,Summary!$C$7,FALSE)</f>
        <v xml:space="preserve">0 - Vastaus puuttuu </v>
      </c>
      <c r="Q62" s="893" t="str">
        <f>IF(VLOOKUP($C$3&amp;"-"&amp;$E62,Import!$C:$H,3,FALSE)=0,"",VLOOKUP($C$3&amp;"-"&amp;$E62,Import!$C:$H,3,FALSE))</f>
        <v/>
      </c>
      <c r="R62" s="893" t="str">
        <f>IF(VLOOKUP($C$3&amp;"-"&amp;$E62,Import!$C:$H,4,FALSE)=0,"",VLOOKUP($C$3&amp;"-"&amp;$E62,Import!$C:$H,4,FALSE))</f>
        <v/>
      </c>
      <c r="S62" s="893" t="str">
        <f>IF(VLOOKUP($C$3&amp;"-"&amp;$E62,Import!$C:$H,5,FALSE)=0,"",VLOOKUP($C$3&amp;"-"&amp;$E62,Import!$C:$H,5,FALSE))</f>
        <v/>
      </c>
      <c r="T62" s="894" t="str">
        <f>IF(VLOOKUP($C$3&amp;"-"&amp;$E62,Import!$C:$H,6,FALSE)=0,"",VLOOKUP($C$3&amp;"-"&amp;$E62,Import!$C:$H,6,FALSE))</f>
        <v/>
      </c>
      <c r="U62" s="153"/>
      <c r="V62" s="251"/>
    </row>
    <row r="63" spans="1:22" s="295" customFormat="1" ht="50.4" customHeight="1" x14ac:dyDescent="0.25">
      <c r="A63" s="165">
        <v>1</v>
      </c>
      <c r="B63" s="379"/>
      <c r="C63" s="1772"/>
      <c r="D63" s="1486">
        <v>46</v>
      </c>
      <c r="E63" s="394" t="s">
        <v>123</v>
      </c>
      <c r="F63" s="470" t="str">
        <f>IF(VLOOKUP(CONCATENATE($C$3,"-",$E63),Languages!$A:$D,1,TRUE)=CONCATENATE($C$3,"-",$E63),VLOOKUP(CONCATENATE($C$3,"-",$E63),Languages!$A:$D,Summary!$C$7,TRUE),NA())</f>
        <v>Varaosia tarvitsevat IT-laitteet (ja mahdolliset OT-laitteet) on tunnistettu. Tasolla 1 tämän ei tarvitse olla systemaattista ja säännöllistä.</v>
      </c>
      <c r="G63" s="1686">
        <f t="shared" si="3"/>
        <v>0</v>
      </c>
      <c r="H63" s="445" t="s">
        <v>2466</v>
      </c>
      <c r="I63" s="482"/>
      <c r="J63" s="440"/>
      <c r="K63" s="440"/>
      <c r="L63" s="449"/>
      <c r="M63" s="153"/>
      <c r="N63" s="251"/>
      <c r="O63" s="148"/>
      <c r="P63" s="874" t="str">
        <f>VLOOKUP(VLOOKUP($C$3&amp;"-"&amp;$E63,Import!$C:$D,2,FALSE),Parameters!$C$18:$F$22,Summary!$C$7,FALSE)</f>
        <v xml:space="preserve">0 - Vastaus puuttuu </v>
      </c>
      <c r="Q63" s="900" t="str">
        <f>IF(VLOOKUP($C$3&amp;"-"&amp;$E63,Import!$C:$H,3,FALSE)=0,"",VLOOKUP($C$3&amp;"-"&amp;$E63,Import!$C:$H,3,FALSE))</f>
        <v/>
      </c>
      <c r="R63" s="900" t="str">
        <f>IF(VLOOKUP($C$3&amp;"-"&amp;$E63,Import!$C:$H,4,FALSE)=0,"",VLOOKUP($C$3&amp;"-"&amp;$E63,Import!$C:$H,4,FALSE))</f>
        <v/>
      </c>
      <c r="S63" s="900" t="str">
        <f>IF(VLOOKUP($C$3&amp;"-"&amp;$E63,Import!$C:$H,5,FALSE)=0,"",VLOOKUP($C$3&amp;"-"&amp;$E63,Import!$C:$H,5,FALSE))</f>
        <v/>
      </c>
      <c r="T63" s="901" t="str">
        <f>IF(VLOOKUP($C$3&amp;"-"&amp;$E63,Import!$C:$H,6,FALSE)=0,"",VLOOKUP($C$3&amp;"-"&amp;$E63,Import!$C:$H,6,FALSE))</f>
        <v/>
      </c>
      <c r="U63" s="153"/>
      <c r="V63" s="251"/>
    </row>
    <row r="64" spans="1:22" s="295" customFormat="1" ht="34.950000000000003" customHeight="1" x14ac:dyDescent="0.25">
      <c r="A64" s="165">
        <v>1</v>
      </c>
      <c r="B64" s="379"/>
      <c r="C64" s="1764">
        <v>2</v>
      </c>
      <c r="D64" s="1468">
        <v>44</v>
      </c>
      <c r="E64" s="393" t="s">
        <v>126</v>
      </c>
      <c r="F64" s="463" t="str">
        <f>IF(VLOOKUP(CONCATENATE($C$3,"-",$E64),Languages!$A:$D,1,TRUE)=CONCATENATE($C$3,"-",$E64),VLOOKUP(CONCATENATE($C$3,"-",$E64),Languages!$A:$D,Summary!$C$7,TRUE),NA())</f>
        <v>Jatkuvuussuunnitelmat sisältävät arviot mahdollisten kyberpoikkeamien vaikutuksista.</v>
      </c>
      <c r="G64" s="1683">
        <f t="shared" si="3"/>
        <v>0</v>
      </c>
      <c r="H64" s="441" t="s">
        <v>2466</v>
      </c>
      <c r="I64" s="482"/>
      <c r="J64" s="438"/>
      <c r="K64" s="438"/>
      <c r="L64" s="447"/>
      <c r="M64" s="153"/>
      <c r="N64" s="251"/>
      <c r="O64" s="148"/>
      <c r="P64" s="866" t="str">
        <f>VLOOKUP(VLOOKUP($C$3&amp;"-"&amp;$E64,Import!$C:$D,2,FALSE),Parameters!$C$18:$F$22,Summary!$C$7,FALSE)</f>
        <v xml:space="preserve">0 - Vastaus puuttuu </v>
      </c>
      <c r="Q64" s="898" t="str">
        <f>IF(VLOOKUP($C$3&amp;"-"&amp;$E64,Import!$C:$H,3,FALSE)=0,"",VLOOKUP($C$3&amp;"-"&amp;$E64,Import!$C:$H,3,FALSE))</f>
        <v/>
      </c>
      <c r="R64" s="898" t="str">
        <f>IF(VLOOKUP($C$3&amp;"-"&amp;$E64,Import!$C:$H,4,FALSE)=0,"",VLOOKUP($C$3&amp;"-"&amp;$E64,Import!$C:$H,4,FALSE))</f>
        <v/>
      </c>
      <c r="S64" s="898" t="str">
        <f>IF(VLOOKUP($C$3&amp;"-"&amp;$E64,Import!$C:$H,5,FALSE)=0,"",VLOOKUP($C$3&amp;"-"&amp;$E64,Import!$C:$H,5,FALSE))</f>
        <v/>
      </c>
      <c r="T64" s="899" t="str">
        <f>IF(VLOOKUP($C$3&amp;"-"&amp;$E64,Import!$C:$H,6,FALSE)=0,"",VLOOKUP($C$3&amp;"-"&amp;$E64,Import!$C:$H,6,FALSE))</f>
        <v/>
      </c>
      <c r="U64" s="153"/>
      <c r="V64" s="251"/>
    </row>
    <row r="65" spans="1:22" s="295" customFormat="1" ht="52.8" customHeight="1" x14ac:dyDescent="0.25">
      <c r="A65" s="165">
        <v>1</v>
      </c>
      <c r="B65" s="379"/>
      <c r="C65" s="1769"/>
      <c r="D65" s="1469">
        <v>44</v>
      </c>
      <c r="E65" s="293" t="s">
        <v>129</v>
      </c>
      <c r="F65" s="464" t="str">
        <f>IF(VLOOKUP(CONCATENATE($C$3,"-",$E65),Languages!$A:$D,1,TRUE)=CONCATENATE($C$3,"-",$E65),VLOOKUP(CONCATENATE($C$3,"-",$E65),Languages!$A:$D,Summary!$C$7,TRUE),NA())</f>
        <v>Jatkuvuussuunnitelmissa on tunnistettu ja dokumentoitu ne laitteet, ohjelmistot ja tietovarannot sekä toiminnat, jotka minimissään tarvitaan toiminnon toiminnan ylläpitämiseksi.</v>
      </c>
      <c r="G65" s="1684">
        <f t="shared" si="3"/>
        <v>0</v>
      </c>
      <c r="H65" s="306" t="s">
        <v>2466</v>
      </c>
      <c r="I65" s="482"/>
      <c r="J65" s="439"/>
      <c r="K65" s="439"/>
      <c r="L65" s="448"/>
      <c r="M65" s="153"/>
      <c r="N65" s="251"/>
      <c r="O65" s="148"/>
      <c r="P65" s="869" t="str">
        <f>VLOOKUP(VLOOKUP($C$3&amp;"-"&amp;$E65,Import!$C:$D,2,FALSE),Parameters!$C$18:$F$22,Summary!$C$7,FALSE)</f>
        <v xml:space="preserve">0 - Vastaus puuttuu </v>
      </c>
      <c r="Q65" s="893" t="str">
        <f>IF(VLOOKUP($C$3&amp;"-"&amp;$E65,Import!$C:$H,3,FALSE)=0,"",VLOOKUP($C$3&amp;"-"&amp;$E65,Import!$C:$H,3,FALSE))</f>
        <v/>
      </c>
      <c r="R65" s="893" t="str">
        <f>IF(VLOOKUP($C$3&amp;"-"&amp;$E65,Import!$C:$H,4,FALSE)=0,"",VLOOKUP($C$3&amp;"-"&amp;$E65,Import!$C:$H,4,FALSE))</f>
        <v/>
      </c>
      <c r="S65" s="893" t="str">
        <f>IF(VLOOKUP($C$3&amp;"-"&amp;$E65,Import!$C:$H,5,FALSE)=0,"",VLOOKUP($C$3&amp;"-"&amp;$E65,Import!$C:$H,5,FALSE))</f>
        <v/>
      </c>
      <c r="T65" s="894" t="str">
        <f>IF(VLOOKUP($C$3&amp;"-"&amp;$E65,Import!$C:$H,6,FALSE)=0,"",VLOOKUP($C$3&amp;"-"&amp;$E65,Import!$C:$H,6,FALSE))</f>
        <v/>
      </c>
      <c r="U65" s="153"/>
      <c r="V65" s="251"/>
    </row>
    <row r="66" spans="1:22" s="295" customFormat="1" ht="72.599999999999994" customHeight="1" x14ac:dyDescent="0.25">
      <c r="A66" s="165">
        <v>1</v>
      </c>
      <c r="B66" s="379"/>
      <c r="C66" s="1769"/>
      <c r="D66" s="1388" t="s">
        <v>3701</v>
      </c>
      <c r="E66" s="293" t="s">
        <v>131</v>
      </c>
      <c r="F66" s="464" t="str">
        <f>IF(VLOOKUP(CONCATENATE($C$3,"-",$E66),Languages!$A:$D,1,TRUE)=CONCATENATE($C$3,"-",$E66),VLOOKUP(CONCATENATE($C$3,"-",$E66),Languages!$A:$D,Summary!$C$7,TRUE),NA())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G66" s="1684">
        <f t="shared" si="3"/>
        <v>0</v>
      </c>
      <c r="H66" s="306" t="s">
        <v>2466</v>
      </c>
      <c r="I66" s="482"/>
      <c r="J66" s="439"/>
      <c r="K66" s="439"/>
      <c r="L66" s="448"/>
      <c r="M66" s="153"/>
      <c r="N66" s="251"/>
      <c r="O66" s="148"/>
      <c r="P66" s="869" t="str">
        <f>VLOOKUP(VLOOKUP($C$3&amp;"-"&amp;$E66,Import!$C:$D,2,FALSE),Parameters!$C$18:$F$22,Summary!$C$7,FALSE)</f>
        <v xml:space="preserve">0 - Vastaus puuttuu </v>
      </c>
      <c r="Q66" s="893" t="str">
        <f>IF(VLOOKUP($C$3&amp;"-"&amp;$E66,Import!$C:$H,3,FALSE)=0,"",VLOOKUP($C$3&amp;"-"&amp;$E66,Import!$C:$H,3,FALSE))</f>
        <v/>
      </c>
      <c r="R66" s="893" t="str">
        <f>IF(VLOOKUP($C$3&amp;"-"&amp;$E66,Import!$C:$H,4,FALSE)=0,"",VLOOKUP($C$3&amp;"-"&amp;$E66,Import!$C:$H,4,FALSE))</f>
        <v/>
      </c>
      <c r="S66" s="893" t="str">
        <f>IF(VLOOKUP($C$3&amp;"-"&amp;$E66,Import!$C:$H,5,FALSE)=0,"",VLOOKUP($C$3&amp;"-"&amp;$E66,Import!$C:$H,5,FALSE))</f>
        <v/>
      </c>
      <c r="T66" s="894" t="str">
        <f>IF(VLOOKUP($C$3&amp;"-"&amp;$E66,Import!$C:$H,6,FALSE)=0,"",VLOOKUP($C$3&amp;"-"&amp;$E66,Import!$C:$H,6,FALSE))</f>
        <v/>
      </c>
      <c r="U66" s="153"/>
      <c r="V66" s="251"/>
    </row>
    <row r="67" spans="1:22" s="295" customFormat="1" ht="45" customHeight="1" x14ac:dyDescent="0.25">
      <c r="A67" s="165">
        <v>1</v>
      </c>
      <c r="B67" s="379"/>
      <c r="C67" s="1769"/>
      <c r="D67" s="1469">
        <v>44</v>
      </c>
      <c r="E67" s="293" t="s">
        <v>239</v>
      </c>
      <c r="F67" s="464" t="str">
        <f>IF(VLOOKUP(CONCATENATE($C$3,"-",$E67),Languages!$A:$D,1,TRUE)=CONCATENATE($C$3,"-",$E67),VLOOKUP(CONCATENATE($C$3,"-",$E67),Languages!$A:$D,Summary!$C$7,TRUE),NA())</f>
        <v>Jatkuvuussuunnitelmiin kuuluu toipumisajan ("RTO, Recovery Time Objective") ja toipumispisteen ("Recovery Point Objective, RPO") määrittely toiminnon kannalta tärkeille laitteille, ohjelmistoille ja tietovarannoille.</v>
      </c>
      <c r="G67" s="1684">
        <f t="shared" si="3"/>
        <v>0</v>
      </c>
      <c r="H67" s="306" t="s">
        <v>2466</v>
      </c>
      <c r="I67" s="482"/>
      <c r="J67" s="439"/>
      <c r="K67" s="439"/>
      <c r="L67" s="448"/>
      <c r="M67" s="153"/>
      <c r="N67" s="251"/>
      <c r="O67" s="148"/>
      <c r="P67" s="869" t="str">
        <f>VLOOKUP(VLOOKUP($C$3&amp;"-"&amp;$E67,Import!$C:$D,2,FALSE),Parameters!$C$18:$F$22,Summary!$C$7,FALSE)</f>
        <v xml:space="preserve">0 - Vastaus puuttuu </v>
      </c>
      <c r="Q67" s="893" t="str">
        <f>IF(VLOOKUP($C$3&amp;"-"&amp;$E67,Import!$C:$H,3,FALSE)=0,"",VLOOKUP($C$3&amp;"-"&amp;$E67,Import!$C:$H,3,FALSE))</f>
        <v/>
      </c>
      <c r="R67" s="893" t="str">
        <f>IF(VLOOKUP($C$3&amp;"-"&amp;$E67,Import!$C:$H,4,FALSE)=0,"",VLOOKUP($C$3&amp;"-"&amp;$E67,Import!$C:$H,4,FALSE))</f>
        <v/>
      </c>
      <c r="S67" s="893" t="str">
        <f>IF(VLOOKUP($C$3&amp;"-"&amp;$E67,Import!$C:$H,5,FALSE)=0,"",VLOOKUP($C$3&amp;"-"&amp;$E67,Import!$C:$H,5,FALSE))</f>
        <v/>
      </c>
      <c r="T67" s="894" t="str">
        <f>IF(VLOOKUP($C$3&amp;"-"&amp;$E67,Import!$C:$H,6,FALSE)=0,"",VLOOKUP($C$3&amp;"-"&amp;$E67,Import!$C:$H,6,FALSE))</f>
        <v/>
      </c>
      <c r="U67" s="153"/>
      <c r="V67" s="251"/>
    </row>
    <row r="68" spans="1:22" s="295" customFormat="1" ht="34.950000000000003" customHeight="1" x14ac:dyDescent="0.25">
      <c r="A68" s="165">
        <v>1</v>
      </c>
      <c r="B68" s="379"/>
      <c r="C68" s="1769"/>
      <c r="D68" s="1388" t="s">
        <v>1629</v>
      </c>
      <c r="E68" s="293" t="s">
        <v>327</v>
      </c>
      <c r="F68" s="464" t="str">
        <f>IF(VLOOKUP(CONCATENATE($C$3,"-",$E68),Languages!$A:$D,1,TRUE)=CONCATENATE($C$3,"-",$E68),VLOOKUP(CONCATENATE($C$3,"-",$E68),Languages!$A:$D,Summary!$C$7,TRUE),NA())</f>
        <v>Jatkuvuussuunnitelman käyttöönottamisen kriteerit kyberpoikkeamatilanteissa on määritetty ja viestitty poikkeamien käsittelystä ja valmiussuunnitelmista vastuussa oleville työntekijöille.</v>
      </c>
      <c r="G68" s="1684">
        <f t="shared" si="3"/>
        <v>0</v>
      </c>
      <c r="H68" s="306" t="s">
        <v>2466</v>
      </c>
      <c r="I68" s="482"/>
      <c r="J68" s="439"/>
      <c r="K68" s="439"/>
      <c r="L68" s="448"/>
      <c r="M68" s="153"/>
      <c r="N68" s="251"/>
      <c r="O68" s="148"/>
      <c r="P68" s="869" t="str">
        <f>VLOOKUP(VLOOKUP($C$3&amp;"-"&amp;$E68,Import!$C:$D,2,FALSE),Parameters!$C$18:$F$22,Summary!$C$7,FALSE)</f>
        <v xml:space="preserve">0 - Vastaus puuttuu </v>
      </c>
      <c r="Q68" s="893" t="str">
        <f>IF(VLOOKUP($C$3&amp;"-"&amp;$E68,Import!$C:$H,3,FALSE)=0,"",VLOOKUP($C$3&amp;"-"&amp;$E68,Import!$C:$H,3,FALSE))</f>
        <v/>
      </c>
      <c r="R68" s="893" t="str">
        <f>IF(VLOOKUP($C$3&amp;"-"&amp;$E68,Import!$C:$H,4,FALSE)=0,"",VLOOKUP($C$3&amp;"-"&amp;$E68,Import!$C:$H,4,FALSE))</f>
        <v/>
      </c>
      <c r="S68" s="893" t="str">
        <f>IF(VLOOKUP($C$3&amp;"-"&amp;$E68,Import!$C:$H,5,FALSE)=0,"",VLOOKUP($C$3&amp;"-"&amp;$E68,Import!$C:$H,5,FALSE))</f>
        <v/>
      </c>
      <c r="T68" s="894" t="str">
        <f>IF(VLOOKUP($C$3&amp;"-"&amp;$E68,Import!$C:$H,6,FALSE)=0,"",VLOOKUP($C$3&amp;"-"&amp;$E68,Import!$C:$H,6,FALSE))</f>
        <v/>
      </c>
      <c r="U68" s="153"/>
      <c r="V68" s="251"/>
    </row>
    <row r="69" spans="1:22" s="295" customFormat="1" ht="34.950000000000003" customHeight="1" x14ac:dyDescent="0.25">
      <c r="A69" s="165">
        <v>1</v>
      </c>
      <c r="B69" s="379"/>
      <c r="C69" s="1769"/>
      <c r="D69" s="1478">
        <v>47</v>
      </c>
      <c r="E69" s="293" t="s">
        <v>328</v>
      </c>
      <c r="F69" s="464" t="str">
        <f>IF(VLOOKUP(CONCATENATE($C$3,"-",$E69),Languages!$A:$D,1,TRUE)=CONCATENATE($C$3,"-",$E69),VLOOKUP(CONCATENATE($C$3,"-",$E69),Languages!$A:$D,Summary!$C$7,TRUE),NA())</f>
        <v>Jatkuvuussuunnitelmat testataan arvioimalla ja/tai harjoittelemalla aika ajoin ja määriteltyjen tilanteiden kuten järjestelmämuutosten tai ulkoisten tapahtumien yhteydessä.</v>
      </c>
      <c r="G69" s="1684">
        <f t="shared" si="3"/>
        <v>0</v>
      </c>
      <c r="H69" s="306" t="s">
        <v>2466</v>
      </c>
      <c r="I69" s="482"/>
      <c r="J69" s="439"/>
      <c r="K69" s="439"/>
      <c r="L69" s="448"/>
      <c r="M69" s="153"/>
      <c r="N69" s="251"/>
      <c r="O69" s="148"/>
      <c r="P69" s="869" t="str">
        <f>VLOOKUP(VLOOKUP($C$3&amp;"-"&amp;$E69,Import!$C:$D,2,FALSE),Parameters!$C$18:$F$22,Summary!$C$7,FALSE)</f>
        <v xml:space="preserve">0 - Vastaus puuttuu </v>
      </c>
      <c r="Q69" s="893" t="str">
        <f>IF(VLOOKUP($C$3&amp;"-"&amp;$E69,Import!$C:$H,3,FALSE)=0,"",VLOOKUP($C$3&amp;"-"&amp;$E69,Import!$C:$H,3,FALSE))</f>
        <v/>
      </c>
      <c r="R69" s="893" t="str">
        <f>IF(VLOOKUP($C$3&amp;"-"&amp;$E69,Import!$C:$H,4,FALSE)=0,"",VLOOKUP($C$3&amp;"-"&amp;$E69,Import!$C:$H,4,FALSE))</f>
        <v/>
      </c>
      <c r="S69" s="893" t="str">
        <f>IF(VLOOKUP($C$3&amp;"-"&amp;$E69,Import!$C:$H,5,FALSE)=0,"",VLOOKUP($C$3&amp;"-"&amp;$E69,Import!$C:$H,5,FALSE))</f>
        <v/>
      </c>
      <c r="T69" s="894" t="str">
        <f>IF(VLOOKUP($C$3&amp;"-"&amp;$E69,Import!$C:$H,6,FALSE)=0,"",VLOOKUP($C$3&amp;"-"&amp;$E69,Import!$C:$H,6,FALSE))</f>
        <v/>
      </c>
      <c r="U69" s="153"/>
      <c r="V69" s="251"/>
    </row>
    <row r="70" spans="1:22" s="295" customFormat="1" ht="34.950000000000003" customHeight="1" x14ac:dyDescent="0.25">
      <c r="A70" s="165">
        <v>1</v>
      </c>
      <c r="B70" s="379"/>
      <c r="C70" s="1769"/>
      <c r="D70" s="1398">
        <v>45</v>
      </c>
      <c r="E70" s="293" t="s">
        <v>987</v>
      </c>
      <c r="F70" s="464" t="str">
        <f>IF(VLOOKUP(CONCATENATE($C$3,"-",$E70),Languages!$A:$D,1,TRUE)=CONCATENATE($C$3,"-",$E70),VLOOKUP(CONCATENATE($C$3,"-",$E70),Languages!$A:$D,Summary!$C$7,TRUE),NA())</f>
        <v xml:space="preserve"> Varmuuskopiota suojaavat kyberturvallisuus kontrollit / hallintakeinot ovat yhtä hyvät tai perusteellisemmat kuin kontrollit, jotka suojaavat varmuuskopioitavaa tietoa.</v>
      </c>
      <c r="G70" s="1684">
        <f t="shared" si="3"/>
        <v>0</v>
      </c>
      <c r="H70" s="306" t="s">
        <v>2466</v>
      </c>
      <c r="I70" s="482"/>
      <c r="J70" s="439"/>
      <c r="K70" s="439"/>
      <c r="L70" s="448"/>
      <c r="M70" s="153"/>
      <c r="N70" s="251"/>
      <c r="O70" s="148"/>
      <c r="P70" s="869" t="str">
        <f>VLOOKUP(VLOOKUP($C$3&amp;"-"&amp;$E70,Import!$C:$D,2,FALSE),Parameters!$C$18:$F$22,Summary!$C$7,FALSE)</f>
        <v xml:space="preserve">0 - Vastaus puuttuu </v>
      </c>
      <c r="Q70" s="893" t="str">
        <f>IF(VLOOKUP($C$3&amp;"-"&amp;$E70,Import!$C:$H,3,FALSE)=0,"",VLOOKUP($C$3&amp;"-"&amp;$E70,Import!$C:$H,3,FALSE))</f>
        <v/>
      </c>
      <c r="R70" s="893" t="str">
        <f>IF(VLOOKUP($C$3&amp;"-"&amp;$E70,Import!$C:$H,4,FALSE)=0,"",VLOOKUP($C$3&amp;"-"&amp;$E70,Import!$C:$H,4,FALSE))</f>
        <v/>
      </c>
      <c r="S70" s="893" t="str">
        <f>IF(VLOOKUP($C$3&amp;"-"&amp;$E70,Import!$C:$H,5,FALSE)=0,"",VLOOKUP($C$3&amp;"-"&amp;$E70,Import!$C:$H,5,FALSE))</f>
        <v/>
      </c>
      <c r="T70" s="894" t="str">
        <f>IF(VLOOKUP($C$3&amp;"-"&amp;$E70,Import!$C:$H,6,FALSE)=0,"",VLOOKUP($C$3&amp;"-"&amp;$E70,Import!$C:$H,6,FALSE))</f>
        <v/>
      </c>
      <c r="U70" s="153"/>
      <c r="V70" s="251"/>
    </row>
    <row r="71" spans="1:22" s="295" customFormat="1" ht="64.2" customHeight="1" x14ac:dyDescent="0.25">
      <c r="A71" s="165">
        <v>1</v>
      </c>
      <c r="B71" s="379"/>
      <c r="C71" s="1769"/>
      <c r="D71" s="1398">
        <v>45</v>
      </c>
      <c r="E71" s="293" t="s">
        <v>988</v>
      </c>
      <c r="F71" s="464" t="str">
        <f>IF(VLOOKUP(CONCATENATE($C$3,"-",$E71),Languages!$A:$D,1,TRUE)=CONCATENATE($C$3,"-",$E71),VLOOKUP(CONCATENATE($C$3,"-",$E71),Languages!$A:$D,Summary!$C$7,TRUE),NA())</f>
        <v>Varmuuskopiot on erotettu sekä loogisesti että fyysisesti varmuuskopioidusta tiedosta.</v>
      </c>
      <c r="G71" s="1684">
        <f t="shared" si="3"/>
        <v>0</v>
      </c>
      <c r="H71" s="306" t="s">
        <v>2466</v>
      </c>
      <c r="I71" s="482"/>
      <c r="J71" s="439"/>
      <c r="K71" s="439"/>
      <c r="L71" s="448"/>
      <c r="M71" s="153"/>
      <c r="N71" s="251"/>
      <c r="O71" s="148"/>
      <c r="P71" s="869" t="str">
        <f>VLOOKUP(VLOOKUP($C$3&amp;"-"&amp;$E71,Import!$C:$D,2,FALSE),Parameters!$C$18:$F$22,Summary!$C$7,FALSE)</f>
        <v xml:space="preserve">0 - Vastaus puuttuu </v>
      </c>
      <c r="Q71" s="893" t="str">
        <f>IF(VLOOKUP($C$3&amp;"-"&amp;$E71,Import!$C:$H,3,FALSE)=0,"",VLOOKUP($C$3&amp;"-"&amp;$E71,Import!$C:$H,3,FALSE))</f>
        <v/>
      </c>
      <c r="R71" s="893" t="str">
        <f>IF(VLOOKUP($C$3&amp;"-"&amp;$E71,Import!$C:$H,4,FALSE)=0,"",VLOOKUP($C$3&amp;"-"&amp;$E71,Import!$C:$H,4,FALSE))</f>
        <v/>
      </c>
      <c r="S71" s="893" t="str">
        <f>IF(VLOOKUP($C$3&amp;"-"&amp;$E71,Import!$C:$H,5,FALSE)=0,"",VLOOKUP($C$3&amp;"-"&amp;$E71,Import!$C:$H,5,FALSE))</f>
        <v/>
      </c>
      <c r="T71" s="894" t="str">
        <f>IF(VLOOKUP($C$3&amp;"-"&amp;$E71,Import!$C:$H,6,FALSE)=0,"",VLOOKUP($C$3&amp;"-"&amp;$E71,Import!$C:$H,6,FALSE))</f>
        <v/>
      </c>
      <c r="U71" s="153"/>
      <c r="V71" s="251"/>
    </row>
    <row r="72" spans="1:22" s="295" customFormat="1" ht="61.8" customHeight="1" x14ac:dyDescent="0.25">
      <c r="A72" s="165">
        <v>1</v>
      </c>
      <c r="B72" s="379"/>
      <c r="C72" s="1765"/>
      <c r="D72" s="1486">
        <v>46</v>
      </c>
      <c r="E72" s="394" t="s">
        <v>989</v>
      </c>
      <c r="F72" s="470" t="str">
        <f>IF(VLOOKUP(CONCATENATE($C$3,"-",$E72),Languages!$A:$D,1,TRUE)=CONCATENATE($C$3,"-",$E72),VLOOKUP(CONCATENATE($C$3,"-",$E72),Languages!$A:$D,Summary!$C$7,TRUE),NA())</f>
        <v>Varaosia on saatavilla niitä tarvitseviin IT-laitteisiin (ja mahdollisiin OT-laitteisiin).</v>
      </c>
      <c r="G72" s="1686">
        <f t="shared" si="3"/>
        <v>0</v>
      </c>
      <c r="H72" s="445" t="s">
        <v>2466</v>
      </c>
      <c r="I72" s="482"/>
      <c r="J72" s="440"/>
      <c r="K72" s="440"/>
      <c r="L72" s="449"/>
      <c r="M72" s="153"/>
      <c r="N72" s="251"/>
      <c r="O72" s="148"/>
      <c r="P72" s="874" t="str">
        <f>VLOOKUP(VLOOKUP($C$3&amp;"-"&amp;$E72,Import!$C:$D,2,FALSE),Parameters!$C$18:$F$22,Summary!$C$7,FALSE)</f>
        <v xml:space="preserve">0 - Vastaus puuttuu </v>
      </c>
      <c r="Q72" s="900" t="str">
        <f>IF(VLOOKUP($C$3&amp;"-"&amp;$E72,Import!$C:$H,3,FALSE)=0,"",VLOOKUP($C$3&amp;"-"&amp;$E72,Import!$C:$H,3,FALSE))</f>
        <v/>
      </c>
      <c r="R72" s="900" t="str">
        <f>IF(VLOOKUP($C$3&amp;"-"&amp;$E72,Import!$C:$H,4,FALSE)=0,"",VLOOKUP($C$3&amp;"-"&amp;$E72,Import!$C:$H,4,FALSE))</f>
        <v/>
      </c>
      <c r="S72" s="900" t="str">
        <f>IF(VLOOKUP($C$3&amp;"-"&amp;$E72,Import!$C:$H,5,FALSE)=0,"",VLOOKUP($C$3&amp;"-"&amp;$E72,Import!$C:$H,5,FALSE))</f>
        <v/>
      </c>
      <c r="T72" s="901" t="str">
        <f>IF(VLOOKUP($C$3&amp;"-"&amp;$E72,Import!$C:$H,6,FALSE)=0,"",VLOOKUP($C$3&amp;"-"&amp;$E72,Import!$C:$H,6,FALSE))</f>
        <v/>
      </c>
      <c r="U72" s="153"/>
      <c r="V72" s="251"/>
    </row>
    <row r="73" spans="1:22" s="295" customFormat="1" ht="52.8" customHeight="1" x14ac:dyDescent="0.25">
      <c r="A73" s="165">
        <v>1</v>
      </c>
      <c r="B73" s="379"/>
      <c r="C73" s="1766">
        <v>3</v>
      </c>
      <c r="D73" s="1468">
        <v>44</v>
      </c>
      <c r="E73" s="393" t="s">
        <v>990</v>
      </c>
      <c r="F73" s="463" t="str">
        <f>IF(VLOOKUP(CONCATENATE($C$3,"-",$E73),Languages!$A:$D,1,TRUE)=CONCATENATE($C$3,"-",$E73),VLOOKUP(CONCATENATE($C$3,"-",$E73),Languages!$A:$D,Summary!$C$7,TRUE),NA())</f>
        <v>Jatkuvuussuunnitelmissa on huomioitu tunnistetut riskit ja organisaation uhkaprofiili [kts. THREAT-2e], jotta katetaan tunnistetut riskikategoriat ja uhat.</v>
      </c>
      <c r="G73" s="1683">
        <f t="shared" si="3"/>
        <v>0</v>
      </c>
      <c r="H73" s="441" t="s">
        <v>2466</v>
      </c>
      <c r="I73" s="482"/>
      <c r="J73" s="438"/>
      <c r="K73" s="438"/>
      <c r="L73" s="447"/>
      <c r="M73" s="153"/>
      <c r="N73" s="251"/>
      <c r="O73" s="148"/>
      <c r="P73" s="866" t="str">
        <f>VLOOKUP(VLOOKUP($C$3&amp;"-"&amp;$E73,Import!$C:$D,2,FALSE),Parameters!$C$18:$F$22,Summary!$C$7,FALSE)</f>
        <v xml:space="preserve">0 - Vastaus puuttuu </v>
      </c>
      <c r="Q73" s="898" t="str">
        <f>IF(VLOOKUP($C$3&amp;"-"&amp;$E73,Import!$C:$H,3,FALSE)=0,"",VLOOKUP($C$3&amp;"-"&amp;$E73,Import!$C:$H,3,FALSE))</f>
        <v/>
      </c>
      <c r="R73" s="898" t="str">
        <f>IF(VLOOKUP($C$3&amp;"-"&amp;$E73,Import!$C:$H,4,FALSE)=0,"",VLOOKUP($C$3&amp;"-"&amp;$E73,Import!$C:$H,4,FALSE))</f>
        <v/>
      </c>
      <c r="S73" s="898" t="str">
        <f>IF(VLOOKUP($C$3&amp;"-"&amp;$E73,Import!$C:$H,5,FALSE)=0,"",VLOOKUP($C$3&amp;"-"&amp;$E73,Import!$C:$H,5,FALSE))</f>
        <v/>
      </c>
      <c r="T73" s="899" t="str">
        <f>IF(VLOOKUP($C$3&amp;"-"&amp;$E73,Import!$C:$H,6,FALSE)=0,"",VLOOKUP($C$3&amp;"-"&amp;$E73,Import!$C:$H,6,FALSE))</f>
        <v/>
      </c>
      <c r="U73" s="153"/>
      <c r="V73" s="251"/>
    </row>
    <row r="74" spans="1:22" s="295" customFormat="1" ht="34.950000000000003" customHeight="1" x14ac:dyDescent="0.2">
      <c r="A74" s="304"/>
      <c r="B74" s="379"/>
      <c r="C74" s="1767"/>
      <c r="D74" s="1478">
        <v>47</v>
      </c>
      <c r="E74" s="293" t="s">
        <v>991</v>
      </c>
      <c r="F74" s="464" t="str">
        <f>IF(VLOOKUP(CONCATENATE($C$3,"-",$E74),Languages!$A:$D,1,TRUE)=CONCATENATE($C$3,"-",$E74),VLOOKUP(CONCATENATE($C$3,"-",$E74),Languages!$A:$D,Summary!$C$7,TRUE),NA())</f>
        <v>Jatkuvuusharjoituksiin sisältyy korkean prioriteetin riskeihin varautuminen.</v>
      </c>
      <c r="G74" s="1684">
        <f t="shared" si="3"/>
        <v>0</v>
      </c>
      <c r="H74" s="306" t="s">
        <v>2466</v>
      </c>
      <c r="I74" s="482"/>
      <c r="J74" s="439"/>
      <c r="K74" s="439"/>
      <c r="L74" s="448"/>
      <c r="M74" s="153"/>
      <c r="N74" s="251"/>
      <c r="O74" s="148"/>
      <c r="P74" s="869" t="str">
        <f>VLOOKUP(VLOOKUP($C$3&amp;"-"&amp;$E74,Import!$C:$D,2,FALSE),Parameters!$C$18:$F$22,Summary!$C$7,FALSE)</f>
        <v xml:space="preserve">0 - Vastaus puuttuu </v>
      </c>
      <c r="Q74" s="893" t="str">
        <f>IF(VLOOKUP($C$3&amp;"-"&amp;$E74,Import!$C:$H,3,FALSE)=0,"",VLOOKUP($C$3&amp;"-"&amp;$E74,Import!$C:$H,3,FALSE))</f>
        <v/>
      </c>
      <c r="R74" s="893" t="str">
        <f>IF(VLOOKUP($C$3&amp;"-"&amp;$E74,Import!$C:$H,4,FALSE)=0,"",VLOOKUP($C$3&amp;"-"&amp;$E74,Import!$C:$H,4,FALSE))</f>
        <v/>
      </c>
      <c r="S74" s="893" t="str">
        <f>IF(VLOOKUP($C$3&amp;"-"&amp;$E74,Import!$C:$H,5,FALSE)=0,"",VLOOKUP($C$3&amp;"-"&amp;$E74,Import!$C:$H,5,FALSE))</f>
        <v/>
      </c>
      <c r="T74" s="894" t="str">
        <f>IF(VLOOKUP($C$3&amp;"-"&amp;$E74,Import!$C:$H,6,FALSE)=0,"",VLOOKUP($C$3&amp;"-"&amp;$E74,Import!$C:$H,6,FALSE))</f>
        <v/>
      </c>
      <c r="U74" s="153"/>
      <c r="V74" s="251"/>
    </row>
    <row r="75" spans="1:22" s="295" customFormat="1" ht="49.2" customHeight="1" x14ac:dyDescent="0.2">
      <c r="A75" s="304"/>
      <c r="B75" s="379"/>
      <c r="C75" s="1767"/>
      <c r="D75" s="1388" t="s">
        <v>1629</v>
      </c>
      <c r="E75" s="293" t="s">
        <v>992</v>
      </c>
      <c r="F75" s="464" t="str">
        <f>IF(VLOOKUP(CONCATENATE($C$3,"-",$E75),Languages!$A:$D,1,TRUE)=CONCATENATE($C$3,"-",$E75),VLOOKUP(CONCATENATE($C$3,"-",$E75),Languages!$A:$D,Summary!$C$7,TRUE),NA())</f>
        <v>Jatkuvuussuunnitelmien testauksesta tai tositilanteista saatuja havaintoja verrataan asetettuihin toipumistavoitteisiin ja suunnitelmia kehitetään näiden havaintojen perusteella.</v>
      </c>
      <c r="G75" s="1684">
        <f t="shared" si="3"/>
        <v>0</v>
      </c>
      <c r="H75" s="306" t="s">
        <v>2466</v>
      </c>
      <c r="I75" s="439"/>
      <c r="J75" s="439"/>
      <c r="K75" s="439"/>
      <c r="L75" s="448"/>
      <c r="M75" s="153"/>
      <c r="N75" s="251"/>
      <c r="O75" s="148"/>
      <c r="P75" s="869" t="str">
        <f>VLOOKUP(VLOOKUP($C$3&amp;"-"&amp;$E75,Import!$C:$D,2,FALSE),Parameters!$C$18:$F$22,Summary!$C$7,FALSE)</f>
        <v xml:space="preserve">0 - Vastaus puuttuu </v>
      </c>
      <c r="Q75" s="893" t="str">
        <f>IF(VLOOKUP($C$3&amp;"-"&amp;$E75,Import!$C:$H,3,FALSE)=0,"",VLOOKUP($C$3&amp;"-"&amp;$E75,Import!$C:$H,3,FALSE))</f>
        <v/>
      </c>
      <c r="R75" s="893" t="str">
        <f>IF(VLOOKUP($C$3&amp;"-"&amp;$E75,Import!$C:$H,4,FALSE)=0,"",VLOOKUP($C$3&amp;"-"&amp;$E75,Import!$C:$H,4,FALSE))</f>
        <v/>
      </c>
      <c r="S75" s="893" t="str">
        <f>IF(VLOOKUP($C$3&amp;"-"&amp;$E75,Import!$C:$H,5,FALSE)=0,"",VLOOKUP($C$3&amp;"-"&amp;$E75,Import!$C:$H,5,FALSE))</f>
        <v/>
      </c>
      <c r="T75" s="894" t="str">
        <f>IF(VLOOKUP($C$3&amp;"-"&amp;$E75,Import!$C:$H,6,FALSE)=0,"",VLOOKUP($C$3&amp;"-"&amp;$E75,Import!$C:$H,6,FALSE))</f>
        <v/>
      </c>
      <c r="U75" s="153"/>
      <c r="V75" s="251"/>
    </row>
    <row r="76" spans="1:22" s="295" customFormat="1" ht="34.950000000000003" customHeight="1" x14ac:dyDescent="0.2">
      <c r="A76" s="304"/>
      <c r="B76" s="379"/>
      <c r="C76" s="1768"/>
      <c r="D76" s="1470">
        <v>44</v>
      </c>
      <c r="E76" s="394" t="s">
        <v>993</v>
      </c>
      <c r="F76" s="470" t="str">
        <f>IF(VLOOKUP(CONCATENATE($C$3,"-",$E76),Languages!$A:$D,1,TRUE)=CONCATENATE($C$3,"-",$E76),VLOOKUP(CONCATENATE($C$3,"-",$E76),Languages!$A:$D,Summary!$C$7,TRUE),NA())</f>
        <v>Jatkuvuussuunnitelmien sisältö tarkastetaan ja päivitetään määräajoin.</v>
      </c>
      <c r="G76" s="1686">
        <f t="shared" si="3"/>
        <v>0</v>
      </c>
      <c r="H76" s="445" t="s">
        <v>2466</v>
      </c>
      <c r="I76" s="440"/>
      <c r="J76" s="440"/>
      <c r="K76" s="440"/>
      <c r="L76" s="449"/>
      <c r="M76" s="153"/>
      <c r="N76" s="251"/>
      <c r="O76" s="148"/>
      <c r="P76" s="874" t="str">
        <f>VLOOKUP(VLOOKUP($C$3&amp;"-"&amp;$E76,Import!$C:$D,2,FALSE),Parameters!$C$18:$F$22,Summary!$C$7,FALSE)</f>
        <v xml:space="preserve">0 - Vastaus puuttuu </v>
      </c>
      <c r="Q76" s="900" t="str">
        <f>IF(VLOOKUP($C$3&amp;"-"&amp;$E76,Import!$C:$H,3,FALSE)=0,"",VLOOKUP($C$3&amp;"-"&amp;$E76,Import!$C:$H,3,FALSE))</f>
        <v/>
      </c>
      <c r="R76" s="900" t="str">
        <f>IF(VLOOKUP($C$3&amp;"-"&amp;$E76,Import!$C:$H,4,FALSE)=0,"",VLOOKUP($C$3&amp;"-"&amp;$E76,Import!$C:$H,4,FALSE))</f>
        <v/>
      </c>
      <c r="S76" s="900" t="str">
        <f>IF(VLOOKUP($C$3&amp;"-"&amp;$E76,Import!$C:$H,5,FALSE)=0,"",VLOOKUP($C$3&amp;"-"&amp;$E76,Import!$C:$H,5,FALSE))</f>
        <v/>
      </c>
      <c r="T76" s="901" t="str">
        <f>IF(VLOOKUP($C$3&amp;"-"&amp;$E76,Import!$C:$H,6,FALSE)=0,"",VLOOKUP($C$3&amp;"-"&amp;$E76,Import!$C:$H,6,FALSE))</f>
        <v/>
      </c>
      <c r="U76" s="153"/>
      <c r="V76" s="251"/>
    </row>
    <row r="77" spans="1:22" s="176" customFormat="1" ht="30" customHeight="1" x14ac:dyDescent="0.25">
      <c r="A77" s="165"/>
      <c r="B77" s="268"/>
      <c r="C77" s="169">
        <v>5</v>
      </c>
      <c r="D77" s="169"/>
      <c r="E77" s="169" t="str">
        <f>IF(VLOOKUP(CONCATENATE($C$3,"-",C77),Languages!$A:$D,1,TRUE)=CONCATENATE($C$3,"-",C77),VLOOKUP(CONCATENATE($C$3,"-",C77),Languages!$A:$D,Summary!$C$7,TRUE),NA())</f>
        <v>Yleisiä hallintatoimia</v>
      </c>
      <c r="F77" s="169"/>
      <c r="G77" s="291"/>
      <c r="H77" s="884"/>
      <c r="I77" s="906"/>
      <c r="J77" s="906"/>
      <c r="K77" s="906"/>
      <c r="L77" s="906"/>
      <c r="M77" s="153"/>
      <c r="N77" s="251"/>
      <c r="O77" s="148"/>
      <c r="P77" s="291"/>
      <c r="Q77" s="292"/>
      <c r="R77" s="292"/>
      <c r="S77" s="292"/>
      <c r="T77" s="292"/>
      <c r="U77" s="153"/>
      <c r="V77" s="251"/>
    </row>
    <row r="78" spans="1:22" s="284" customFormat="1" ht="19.95" customHeight="1" x14ac:dyDescent="0.2">
      <c r="A78" s="303"/>
      <c r="B78" s="278"/>
      <c r="C78" s="279" t="str">
        <f>IF(VLOOKUP("GEN-LEVEL",Languages!$A:$D,1,TRUE)="GEN-LEVEL",VLOOKUP("GEN-LEVEL",Languages!$A:$D,Summary!$C$7,TRUE),NA())</f>
        <v>Taso</v>
      </c>
      <c r="D78" s="279"/>
      <c r="E78" s="279"/>
      <c r="F78" s="280" t="str">
        <f>IF(VLOOKUP("GEN-PRACTICE",Languages!$A:$D,1,TRUE)="GEN-PRACTICE",VLOOKUP("GEN-PRACTICE",Languages!$A:$D,Summary!$C$7,TRUE),NA())</f>
        <v>Käytäntö</v>
      </c>
      <c r="G78" s="281"/>
      <c r="H78" s="881" t="str">
        <f>IF(VLOOKUP("GEN-ANSWER",Languages!$A:$D,1,TRUE)="GEN-ANSWER",VLOOKUP("GEN-ANSWER",Languages!$A:$D,Summary!$C$7,TRUE),NA())</f>
        <v>Vastaus</v>
      </c>
      <c r="I78" s="882" t="str">
        <f>IF(VLOOKUP("KM112",Languages!$A:$D,1,TRUE)="KM112",VLOOKUP("KM112",Languages!$A:$D,Summary!$C$7,TRUE),NA())</f>
        <v>Kommentit</v>
      </c>
      <c r="J78" s="882" t="str">
        <f>IF(VLOOKUP("KM113",Languages!$A:$D,1,TRUE)="KM113",VLOOKUP("KM113",Languages!$A:$D,Summary!$C$7,TRUE),NA())</f>
        <v>Sisäinen viittaus</v>
      </c>
      <c r="K78" s="882" t="str">
        <f>IF(VLOOKUP("KM114",Languages!$A:$D,1,TRUE)="KM114",VLOOKUP("KM114",Languages!$A:$D,Summary!$C$7,TRUE),NA())</f>
        <v>Ulkoinen viittaus</v>
      </c>
      <c r="L78" s="882" t="str">
        <f>IF(VLOOKUP("KM115",Languages!$A:$D,1,TRUE)="KM115",VLOOKUP("KM115",Languages!$A:$D,Summary!$C$7,TRUE),NA())</f>
        <v>Kehityskohde</v>
      </c>
      <c r="M78" s="282"/>
      <c r="N78" s="283"/>
      <c r="O78" s="278"/>
      <c r="P78" s="459" t="str">
        <f>IF(VLOOKUP("GEN-ANSWER",Languages!$A:$D,1,TRUE)="GEN-ANSWER",VLOOKUP("GEN-ANSWER",Languages!$A:$D,Summary!$C$7,TRUE),NA())</f>
        <v>Vastaus</v>
      </c>
      <c r="Q78" s="459" t="str">
        <f>IF(VLOOKUP("KM112",Languages!$A:$D,1,TRUE)="KM112",VLOOKUP("KM112",Languages!$A:$D,Summary!$C$7,TRUE),NA())</f>
        <v>Kommentit</v>
      </c>
      <c r="R78" s="459" t="str">
        <f>IF(VLOOKUP("KM113",Languages!$A:$D,1,TRUE)="KM113",VLOOKUP("KM113",Languages!$A:$D,Summary!$C$7,TRUE),NA())</f>
        <v>Sisäinen viittaus</v>
      </c>
      <c r="S78" s="459" t="str">
        <f>IF(VLOOKUP("KM114",Languages!$A:$D,1,TRUE)="KM114",VLOOKUP("KM114",Languages!$A:$D,Summary!$C$7,TRUE),NA())</f>
        <v>Ulkoinen viittaus</v>
      </c>
      <c r="T78" s="459" t="str">
        <f>IF(VLOOKUP("KM115",Languages!$A:$D,1,TRUE)="KM115",VLOOKUP("KM115",Languages!$A:$D,Summary!$C$7,TRUE),NA())</f>
        <v>Kehityskohde</v>
      </c>
      <c r="U78" s="282"/>
      <c r="V78" s="283"/>
    </row>
    <row r="79" spans="1:22" s="310" customFormat="1" ht="19.95" customHeight="1" x14ac:dyDescent="0.2">
      <c r="A79" s="283"/>
      <c r="B79" s="278"/>
      <c r="C79" s="453">
        <v>1</v>
      </c>
      <c r="D79" s="1382"/>
      <c r="E79" s="398"/>
      <c r="F79" s="399"/>
      <c r="G79" s="401"/>
      <c r="H79" s="885"/>
      <c r="I79" s="886"/>
      <c r="J79" s="886"/>
      <c r="K79" s="886"/>
      <c r="L79" s="887"/>
      <c r="M79" s="153"/>
      <c r="N79" s="251"/>
      <c r="O79" s="148"/>
      <c r="P79" s="513"/>
      <c r="Q79" s="400"/>
      <c r="R79" s="400"/>
      <c r="S79" s="400"/>
      <c r="T79" s="402"/>
      <c r="U79" s="153"/>
      <c r="V79" s="251"/>
    </row>
    <row r="80" spans="1:22" s="295" customFormat="1" ht="34.950000000000003" customHeight="1" x14ac:dyDescent="0.2">
      <c r="A80" s="304"/>
      <c r="B80" s="1756"/>
      <c r="C80" s="1764">
        <v>2</v>
      </c>
      <c r="D80" s="1377"/>
      <c r="E80" s="393" t="s">
        <v>134</v>
      </c>
      <c r="F80" s="463" t="str">
        <f>IF(VLOOKUP(CONCATENATE($C$3,"-",$E80),Languages!$A:$D,1,TRUE)=CONCATENATE($C$3,"-",$E80),VLOOKUP(CONCATENATE($C$3,"-",$E80),Languages!$A:$D,Summary!$C$7,TRUE),NA())</f>
        <v>RESPONSE-osion toimintaa varten on määritetty dokumentoidut toimintatavat, joita noudatetaan ja päivitetään säännöllisesti.</v>
      </c>
      <c r="G80" s="1683">
        <f t="shared" ref="G80:G85" si="4">IFERROR(INT(LEFT($H80,1)),0)</f>
        <v>0</v>
      </c>
      <c r="H80" s="441" t="s">
        <v>2466</v>
      </c>
      <c r="I80" s="482"/>
      <c r="J80" s="438"/>
      <c r="K80" s="438"/>
      <c r="L80" s="447"/>
      <c r="M80" s="153"/>
      <c r="N80" s="251"/>
      <c r="O80" s="148"/>
      <c r="P80" s="866" t="str">
        <f>VLOOKUP(VLOOKUP($C$3&amp;"-"&amp;$E80,Import!$C:$D,2,FALSE),Parameters!$C$18:$F$22,Summary!$C$7,FALSE)</f>
        <v xml:space="preserve">0 - Vastaus puuttuu </v>
      </c>
      <c r="Q80" s="898" t="str">
        <f>IF(VLOOKUP($C$3&amp;"-"&amp;$E80,Import!$C:$H,3,FALSE)=0,"",VLOOKUP($C$3&amp;"-"&amp;$E80,Import!$C:$H,3,FALSE))</f>
        <v/>
      </c>
      <c r="R80" s="898" t="str">
        <f>IF(VLOOKUP($C$3&amp;"-"&amp;$E80,Import!$C:$H,4,FALSE)=0,"",VLOOKUP($C$3&amp;"-"&amp;$E80,Import!$C:$H,4,FALSE))</f>
        <v/>
      </c>
      <c r="S80" s="898" t="str">
        <f>IF(VLOOKUP($C$3&amp;"-"&amp;$E80,Import!$C:$H,5,FALSE)=0,"",VLOOKUP($C$3&amp;"-"&amp;$E80,Import!$C:$H,5,FALSE))</f>
        <v/>
      </c>
      <c r="T80" s="899" t="str">
        <f>IF(VLOOKUP($C$3&amp;"-"&amp;$E80,Import!$C:$H,6,FALSE)=0,"",VLOOKUP($C$3&amp;"-"&amp;$E80,Import!$C:$H,6,FALSE))</f>
        <v/>
      </c>
      <c r="U80" s="153"/>
      <c r="V80" s="251"/>
    </row>
    <row r="81" spans="1:22" s="295" customFormat="1" ht="41.4" customHeight="1" x14ac:dyDescent="0.2">
      <c r="A81" s="304"/>
      <c r="B81" s="1756"/>
      <c r="C81" s="1765"/>
      <c r="D81" s="1378"/>
      <c r="E81" s="394" t="s">
        <v>137</v>
      </c>
      <c r="F81" s="470" t="str">
        <f>IF(VLOOKUP(CONCATENATE($C$3,"-",$E81),Languages!$A:$D,1,TRUE)=CONCATENATE($C$3,"-",$E81),VLOOKUP(CONCATENATE($C$3,"-",$E81),Languages!$A:$D,Summary!$C$7,TRUE),NA())</f>
        <v>RESPONSE-osion toimintaa varten on tarjolla riittävät resurssit (henkilöstö, rahoitus ja työkalut).</v>
      </c>
      <c r="G81" s="1686">
        <f t="shared" si="4"/>
        <v>0</v>
      </c>
      <c r="H81" s="445" t="s">
        <v>2466</v>
      </c>
      <c r="I81" s="482"/>
      <c r="J81" s="440"/>
      <c r="K81" s="440"/>
      <c r="L81" s="449"/>
      <c r="M81" s="153"/>
      <c r="N81" s="251"/>
      <c r="O81" s="148"/>
      <c r="P81" s="874" t="str">
        <f>VLOOKUP(VLOOKUP($C$3&amp;"-"&amp;$E81,Import!$C:$D,2,FALSE),Parameters!$C$18:$F$22,Summary!$C$7,FALSE)</f>
        <v xml:space="preserve">0 - Vastaus puuttuu </v>
      </c>
      <c r="Q81" s="900" t="str">
        <f>IF(VLOOKUP($C$3&amp;"-"&amp;$E81,Import!$C:$H,3,FALSE)=0,"",VLOOKUP($C$3&amp;"-"&amp;$E81,Import!$C:$H,3,FALSE))</f>
        <v/>
      </c>
      <c r="R81" s="900" t="str">
        <f>IF(VLOOKUP($C$3&amp;"-"&amp;$E81,Import!$C:$H,4,FALSE)=0,"",VLOOKUP($C$3&amp;"-"&amp;$E81,Import!$C:$H,4,FALSE))</f>
        <v/>
      </c>
      <c r="S81" s="900" t="str">
        <f>IF(VLOOKUP($C$3&amp;"-"&amp;$E81,Import!$C:$H,5,FALSE)=0,"",VLOOKUP($C$3&amp;"-"&amp;$E81,Import!$C:$H,5,FALSE))</f>
        <v/>
      </c>
      <c r="T81" s="901" t="str">
        <f>IF(VLOOKUP($C$3&amp;"-"&amp;$E81,Import!$C:$H,6,FALSE)=0,"",VLOOKUP($C$3&amp;"-"&amp;$E81,Import!$C:$H,6,FALSE))</f>
        <v/>
      </c>
      <c r="U81" s="153"/>
      <c r="V81" s="251"/>
    </row>
    <row r="82" spans="1:22" s="295" customFormat="1" ht="46.8" customHeight="1" x14ac:dyDescent="0.2">
      <c r="A82" s="304"/>
      <c r="B82" s="1756"/>
      <c r="C82" s="1766">
        <v>3</v>
      </c>
      <c r="D82" s="1379"/>
      <c r="E82" s="393" t="s">
        <v>140</v>
      </c>
      <c r="F82" s="463" t="str">
        <f>IF(VLOOKUP(CONCATENATE($C$3,"-",$E82),Languages!$A:$D,1,TRUE)=CONCATENATE($C$3,"-",$E82),VLOOKUP(CONCATENATE($C$3,"-",$E82),Languages!$A:$D,Summary!$C$7,TRUE),NA())</f>
        <v>RESPONSE-osion toimintaa ohjataan vaatimuksilla, jotka on asetettu organisaation johtotason politiikassa (tai vastaavassa ohjeistuksessa).</v>
      </c>
      <c r="G82" s="1683">
        <f t="shared" si="4"/>
        <v>0</v>
      </c>
      <c r="H82" s="441" t="s">
        <v>2466</v>
      </c>
      <c r="I82" s="438"/>
      <c r="J82" s="438"/>
      <c r="K82" s="438"/>
      <c r="L82" s="447"/>
      <c r="M82" s="153"/>
      <c r="N82" s="251"/>
      <c r="O82" s="148"/>
      <c r="P82" s="866" t="str">
        <f>VLOOKUP(VLOOKUP($C$3&amp;"-"&amp;$E82,Import!$C:$D,2,FALSE),Parameters!$C$18:$F$22,Summary!$C$7,FALSE)</f>
        <v xml:space="preserve">0 - Vastaus puuttuu </v>
      </c>
      <c r="Q82" s="898" t="str">
        <f>IF(VLOOKUP($C$3&amp;"-"&amp;$E82,Import!$C:$H,3,FALSE)=0,"",VLOOKUP($C$3&amp;"-"&amp;$E82,Import!$C:$H,3,FALSE))</f>
        <v/>
      </c>
      <c r="R82" s="898" t="str">
        <f>IF(VLOOKUP($C$3&amp;"-"&amp;$E82,Import!$C:$H,4,FALSE)=0,"",VLOOKUP($C$3&amp;"-"&amp;$E82,Import!$C:$H,4,FALSE))</f>
        <v/>
      </c>
      <c r="S82" s="898" t="str">
        <f>IF(VLOOKUP($C$3&amp;"-"&amp;$E82,Import!$C:$H,5,FALSE)=0,"",VLOOKUP($C$3&amp;"-"&amp;$E82,Import!$C:$H,5,FALSE))</f>
        <v/>
      </c>
      <c r="T82" s="899" t="str">
        <f>IF(VLOOKUP($C$3&amp;"-"&amp;$E82,Import!$C:$H,6,FALSE)=0,"",VLOOKUP($C$3&amp;"-"&amp;$E82,Import!$C:$H,6,FALSE))</f>
        <v/>
      </c>
      <c r="U82" s="153"/>
      <c r="V82" s="251"/>
    </row>
    <row r="83" spans="1:22" s="295" customFormat="1" ht="43.2" customHeight="1" x14ac:dyDescent="0.2">
      <c r="A83" s="304"/>
      <c r="B83" s="1756"/>
      <c r="C83" s="1767"/>
      <c r="D83" s="1380"/>
      <c r="E83" s="293" t="s">
        <v>142</v>
      </c>
      <c r="F83" s="464" t="str">
        <f>IF(VLOOKUP(CONCATENATE($C$3,"-",$E83),Languages!$A:$D,1,TRUE)=CONCATENATE($C$3,"-",$E83),VLOOKUP(CONCATENATE($C$3,"-",$E83),Languages!$A:$D,Summary!$C$7,TRUE),NA())</f>
        <v>RESPONSE-osion toimintaa suorittaville työntekijöille on määritelty vastuut, velvoitteet ja valtuutukset tehtäviensä suorittamista varten.</v>
      </c>
      <c r="G83" s="1684">
        <f t="shared" si="4"/>
        <v>0</v>
      </c>
      <c r="H83" s="306" t="s">
        <v>2466</v>
      </c>
      <c r="I83" s="482"/>
      <c r="J83" s="439"/>
      <c r="K83" s="439"/>
      <c r="L83" s="448"/>
      <c r="M83" s="153"/>
      <c r="N83" s="251"/>
      <c r="O83" s="148"/>
      <c r="P83" s="869" t="str">
        <f>VLOOKUP(VLOOKUP($C$3&amp;"-"&amp;$E83,Import!$C:$D,2,FALSE),Parameters!$C$18:$F$22,Summary!$C$7,FALSE)</f>
        <v xml:space="preserve">0 - Vastaus puuttuu </v>
      </c>
      <c r="Q83" s="893" t="str">
        <f>IF(VLOOKUP($C$3&amp;"-"&amp;$E83,Import!$C:$H,3,FALSE)=0,"",VLOOKUP($C$3&amp;"-"&amp;$E83,Import!$C:$H,3,FALSE))</f>
        <v/>
      </c>
      <c r="R83" s="893" t="str">
        <f>IF(VLOOKUP($C$3&amp;"-"&amp;$E83,Import!$C:$H,4,FALSE)=0,"",VLOOKUP($C$3&amp;"-"&amp;$E83,Import!$C:$H,4,FALSE))</f>
        <v/>
      </c>
      <c r="S83" s="893" t="str">
        <f>IF(VLOOKUP($C$3&amp;"-"&amp;$E83,Import!$C:$H,5,FALSE)=0,"",VLOOKUP($C$3&amp;"-"&amp;$E83,Import!$C:$H,5,FALSE))</f>
        <v/>
      </c>
      <c r="T83" s="894" t="str">
        <f>IF(VLOOKUP($C$3&amp;"-"&amp;$E83,Import!$C:$H,6,FALSE)=0,"",VLOOKUP($C$3&amp;"-"&amp;$E83,Import!$C:$H,6,FALSE))</f>
        <v/>
      </c>
      <c r="U83" s="153"/>
      <c r="V83" s="251"/>
    </row>
    <row r="84" spans="1:22" s="295" customFormat="1" ht="43.2" customHeight="1" x14ac:dyDescent="0.2">
      <c r="A84" s="304"/>
      <c r="B84" s="1756"/>
      <c r="C84" s="1767"/>
      <c r="D84" s="1380"/>
      <c r="E84" s="293" t="s">
        <v>144</v>
      </c>
      <c r="F84" s="464" t="str">
        <f>IF(VLOOKUP(CONCATENATE($C$3,"-",$E84),Languages!$A:$D,1,TRUE)=CONCATENATE($C$3,"-",$E84),VLOOKUP(CONCATENATE($C$3,"-",$E84),Languages!$A:$D,Summary!$C$7,TRUE),NA())</f>
        <v>RESPONSE-osion toimintaa suorittavilla työntekijöillä on riittävät tiedot ja taidot tehtäviensä suorittamiseen.</v>
      </c>
      <c r="G84" s="1684">
        <f t="shared" si="4"/>
        <v>0</v>
      </c>
      <c r="H84" s="306" t="s">
        <v>2466</v>
      </c>
      <c r="I84" s="482"/>
      <c r="J84" s="439"/>
      <c r="K84" s="439"/>
      <c r="L84" s="448"/>
      <c r="M84" s="153"/>
      <c r="N84" s="251"/>
      <c r="O84" s="148"/>
      <c r="P84" s="869" t="str">
        <f>VLOOKUP(VLOOKUP($C$3&amp;"-"&amp;$E84,Import!$C:$D,2,FALSE),Parameters!$C$18:$F$22,Summary!$C$7,FALSE)</f>
        <v xml:space="preserve">0 - Vastaus puuttuu </v>
      </c>
      <c r="Q84" s="893" t="str">
        <f>IF(VLOOKUP($C$3&amp;"-"&amp;$E84,Import!$C:$H,3,FALSE)=0,"",VLOOKUP($C$3&amp;"-"&amp;$E84,Import!$C:$H,3,FALSE))</f>
        <v/>
      </c>
      <c r="R84" s="893" t="str">
        <f>IF(VLOOKUP($C$3&amp;"-"&amp;$E84,Import!$C:$H,4,FALSE)=0,"",VLOOKUP($C$3&amp;"-"&amp;$E84,Import!$C:$H,4,FALSE))</f>
        <v/>
      </c>
      <c r="S84" s="893" t="str">
        <f>IF(VLOOKUP($C$3&amp;"-"&amp;$E84,Import!$C:$H,5,FALSE)=0,"",VLOOKUP($C$3&amp;"-"&amp;$E84,Import!$C:$H,5,FALSE))</f>
        <v/>
      </c>
      <c r="T84" s="894" t="str">
        <f>IF(VLOOKUP($C$3&amp;"-"&amp;$E84,Import!$C:$H,6,FALSE)=0,"",VLOOKUP($C$3&amp;"-"&amp;$E84,Import!$C:$H,6,FALSE))</f>
        <v/>
      </c>
      <c r="U84" s="153"/>
      <c r="V84" s="251"/>
    </row>
    <row r="85" spans="1:22" s="295" customFormat="1" ht="34.950000000000003" customHeight="1" x14ac:dyDescent="0.2">
      <c r="A85" s="304"/>
      <c r="B85" s="1756"/>
      <c r="C85" s="1768"/>
      <c r="D85" s="1381"/>
      <c r="E85" s="394" t="s">
        <v>146</v>
      </c>
      <c r="F85" s="470" t="str">
        <f>IF(VLOOKUP(CONCATENATE($C$3,"-",$E85),Languages!$A:$D,1,TRUE)=CONCATENATE($C$3,"-",$E85),VLOOKUP(CONCATENATE($C$3,"-",$E85),Languages!$A:$D,Summary!$C$7,TRUE),NA())</f>
        <v>RESPONSE-osion toiminnan vaikuttavuutta arvioidaan ja seurataan.</v>
      </c>
      <c r="G85" s="1686">
        <f t="shared" si="4"/>
        <v>0</v>
      </c>
      <c r="H85" s="445" t="s">
        <v>2466</v>
      </c>
      <c r="I85" s="440"/>
      <c r="J85" s="440"/>
      <c r="K85" s="440"/>
      <c r="L85" s="449"/>
      <c r="M85" s="153"/>
      <c r="N85" s="251"/>
      <c r="O85" s="148"/>
      <c r="P85" s="874" t="str">
        <f>VLOOKUP(VLOOKUP($C$3&amp;"-"&amp;$E85,Import!$C:$D,2,FALSE),Parameters!$C$18:$F$22,Summary!$C$7,FALSE)</f>
        <v xml:space="preserve">0 - Vastaus puuttuu </v>
      </c>
      <c r="Q85" s="900" t="str">
        <f>IF(VLOOKUP($C$3&amp;"-"&amp;$E85,Import!$C:$H,3,FALSE)=0,"",VLOOKUP($C$3&amp;"-"&amp;$E85,Import!$C:$H,3,FALSE))</f>
        <v/>
      </c>
      <c r="R85" s="900" t="str">
        <f>IF(VLOOKUP($C$3&amp;"-"&amp;$E85,Import!$C:$H,4,FALSE)=0,"",VLOOKUP($C$3&amp;"-"&amp;$E85,Import!$C:$H,4,FALSE))</f>
        <v/>
      </c>
      <c r="S85" s="900" t="str">
        <f>IF(VLOOKUP($C$3&amp;"-"&amp;$E85,Import!$C:$H,5,FALSE)=0,"",VLOOKUP($C$3&amp;"-"&amp;$E85,Import!$C:$H,5,FALSE))</f>
        <v/>
      </c>
      <c r="T85" s="901" t="str">
        <f>IF(VLOOKUP($C$3&amp;"-"&amp;$E85,Import!$C:$H,6,FALSE)=0,"",VLOOKUP($C$3&amp;"-"&amp;$E85,Import!$C:$H,6,FALSE))</f>
        <v/>
      </c>
      <c r="U85" s="153"/>
      <c r="V85" s="251"/>
    </row>
    <row r="86" spans="1:22" x14ac:dyDescent="0.2">
      <c r="A86" s="180"/>
      <c r="B86" s="328"/>
      <c r="C86" s="329"/>
      <c r="D86" s="329"/>
      <c r="E86" s="330"/>
      <c r="F86" s="331"/>
      <c r="G86" s="332"/>
      <c r="H86" s="333"/>
      <c r="I86" s="334"/>
      <c r="J86" s="334"/>
      <c r="K86" s="334"/>
      <c r="L86" s="334"/>
      <c r="M86" s="153"/>
      <c r="N86" s="251"/>
      <c r="O86" s="148"/>
      <c r="P86" s="333"/>
      <c r="Q86" s="334"/>
      <c r="R86" s="334"/>
      <c r="S86" s="334"/>
      <c r="T86" s="334"/>
      <c r="U86" s="153"/>
      <c r="V86" s="251"/>
    </row>
    <row r="87" spans="1:22" x14ac:dyDescent="0.25">
      <c r="A87" s="180"/>
      <c r="B87" s="180"/>
      <c r="C87" s="180"/>
      <c r="D87" s="180"/>
      <c r="E87" s="180"/>
      <c r="F87" s="180"/>
      <c r="G87" s="335"/>
      <c r="H87" s="180"/>
      <c r="I87" s="180"/>
      <c r="J87" s="180"/>
      <c r="K87" s="180"/>
      <c r="L87" s="180"/>
      <c r="M87" s="472"/>
      <c r="N87" s="341"/>
      <c r="O87" s="472"/>
      <c r="P87" s="180"/>
      <c r="Q87" s="180"/>
      <c r="R87" s="180"/>
      <c r="S87" s="180"/>
      <c r="T87" s="180"/>
      <c r="U87" s="472"/>
      <c r="V87" s="341"/>
    </row>
  </sheetData>
  <sheetProtection sheet="1" formatCells="0" formatColumns="0" formatRows="0"/>
  <mergeCells count="52">
    <mergeCell ref="P21:P22"/>
    <mergeCell ref="Q21:Q22"/>
    <mergeCell ref="R21:R22"/>
    <mergeCell ref="S21:S22"/>
    <mergeCell ref="T21:T22"/>
    <mergeCell ref="Q17:Q18"/>
    <mergeCell ref="R17:R18"/>
    <mergeCell ref="S17:S18"/>
    <mergeCell ref="T17:T18"/>
    <mergeCell ref="P19:P20"/>
    <mergeCell ref="Q19:Q20"/>
    <mergeCell ref="R19:R20"/>
    <mergeCell ref="S19:S20"/>
    <mergeCell ref="T19:T20"/>
    <mergeCell ref="C64:C72"/>
    <mergeCell ref="C80:C81"/>
    <mergeCell ref="C82:C85"/>
    <mergeCell ref="C73:C76"/>
    <mergeCell ref="J8:K8"/>
    <mergeCell ref="C21:L21"/>
    <mergeCell ref="J10:K11"/>
    <mergeCell ref="C15:L15"/>
    <mergeCell ref="C17:L17"/>
    <mergeCell ref="C19:L19"/>
    <mergeCell ref="C61:C63"/>
    <mergeCell ref="C47:C49"/>
    <mergeCell ref="C36:C37"/>
    <mergeCell ref="C29:C30"/>
    <mergeCell ref="C38:C42"/>
    <mergeCell ref="C43:C44"/>
    <mergeCell ref="B84:B85"/>
    <mergeCell ref="B80:B83"/>
    <mergeCell ref="B28:B29"/>
    <mergeCell ref="B30:B33"/>
    <mergeCell ref="B36:B37"/>
    <mergeCell ref="B38:B44"/>
    <mergeCell ref="C31:C33"/>
    <mergeCell ref="C6:L6"/>
    <mergeCell ref="C13:L13"/>
    <mergeCell ref="C50:C54"/>
    <mergeCell ref="P3:T11"/>
    <mergeCell ref="P13:P14"/>
    <mergeCell ref="Q13:Q14"/>
    <mergeCell ref="R13:R14"/>
    <mergeCell ref="S13:S14"/>
    <mergeCell ref="T13:T14"/>
    <mergeCell ref="P15:P16"/>
    <mergeCell ref="Q15:Q16"/>
    <mergeCell ref="R15:R16"/>
    <mergeCell ref="S15:S16"/>
    <mergeCell ref="T15:T16"/>
    <mergeCell ref="P17:P18"/>
  </mergeCells>
  <conditionalFormatting sqref="G28:G33 G36:G44 G47:G58 G61:G76 G80:G85">
    <cfRule type="containsText" dxfId="198" priority="37" operator="containsText" text="0">
      <formula>NOT(ISERROR(SEARCH("0",G28)))</formula>
    </cfRule>
  </conditionalFormatting>
  <pageMargins left="0.7" right="0.7" top="0.75" bottom="0.75" header="0.3" footer="0.3"/>
  <pageSetup paperSize="9" scale="42" orientation="portrait" r:id="rId1"/>
  <rowBreaks count="1" manualBreakCount="1">
    <brk id="44" max="16383" man="1"/>
  </rowBreaks>
  <colBreaks count="1" manualBreakCount="1">
    <brk id="14" max="1048575" man="1"/>
  </colBreaks>
  <ignoredErrors>
    <ignoredError sqref="P28:T33 P36:T44 P47:T56 P61:P76 P80:T85 P58:T58 Q60:T7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8" id="{D7A53347-6F96-4FDC-BD49-F3FCBC1798F4}">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G28:G33 G36:G44 G47:G58 G61:G76 G80:G85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Parameters!$B$18:$B$22</xm:f>
          </x14:formula1>
          <xm:sqref>H28:H33 H36:H44 H80:H85 H61:H76 H47:H58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2" tint="0.79998168889431442"/>
  </sheetPr>
  <dimension ref="A1:V61"/>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363281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98"/>
      <c r="P2" s="799"/>
      <c r="Q2" s="799"/>
      <c r="R2" s="799"/>
      <c r="S2" s="799"/>
      <c r="T2" s="799"/>
      <c r="U2" s="800"/>
      <c r="V2" s="251"/>
    </row>
    <row r="3" spans="1:22" s="256" customFormat="1" ht="25.05" customHeight="1" x14ac:dyDescent="0.25">
      <c r="A3" s="251"/>
      <c r="B3" s="148"/>
      <c r="C3" s="149" t="s">
        <v>2540</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1"/>
      <c r="P3" s="1741" t="str">
        <f>VLOOKUP($C$3,Infoimport!$B$4:$C$14,2,FALSE)</f>
        <v xml:space="preserve">THIRDPARTY, tiedot Infoimport-välilehdeltä
</v>
      </c>
      <c r="Q3" s="1741"/>
      <c r="R3" s="1741"/>
      <c r="S3" s="1741"/>
      <c r="T3" s="1741"/>
      <c r="U3" s="802"/>
      <c r="V3" s="251"/>
    </row>
    <row r="4" spans="1:22" s="317" customFormat="1" ht="25.05" customHeight="1" x14ac:dyDescent="0.3">
      <c r="A4" s="315"/>
      <c r="B4" s="316"/>
      <c r="C4" s="154" t="str">
        <f>IF(VLOOKUP($C$3,Languages!$A:$D,1,TRUE)=$C$3,VLOOKUP($C$3,Languages!$A:$D,Summary!$C$7,TRUE),NA())</f>
        <v>Kumppaniverkoston riskien hallinta (THIRD-PARTIES)</v>
      </c>
      <c r="D4" s="154"/>
      <c r="E4" s="257"/>
      <c r="F4" s="258"/>
      <c r="G4" s="319"/>
      <c r="H4" s="318"/>
      <c r="I4" s="260" t="str">
        <f ca="1">VLOOKUP(VLOOKUP(CONCATENATE($C$3),Data!$K:$O,5,FALSE),Parameters!$C$7:$F$10,Summary!$C$7,FALSE)</f>
        <v>Kypsyystaso 0</v>
      </c>
      <c r="J4" s="684"/>
      <c r="K4" s="261"/>
      <c r="L4" s="147"/>
      <c r="M4" s="153"/>
      <c r="N4" s="251"/>
      <c r="O4" s="801"/>
      <c r="P4" s="1741"/>
      <c r="Q4" s="1741"/>
      <c r="R4" s="1741"/>
      <c r="S4" s="1741"/>
      <c r="T4" s="1741"/>
      <c r="U4" s="802"/>
      <c r="V4" s="251"/>
    </row>
    <row r="5" spans="1:22" ht="10.050000000000001" customHeight="1" x14ac:dyDescent="0.25">
      <c r="A5" s="177"/>
      <c r="B5" s="307"/>
      <c r="C5" s="320"/>
      <c r="D5" s="320"/>
      <c r="E5" s="321"/>
      <c r="F5" s="321"/>
      <c r="G5" s="260"/>
      <c r="H5" s="260"/>
      <c r="I5" s="783"/>
      <c r="J5" s="261"/>
      <c r="K5" s="261"/>
      <c r="L5" s="147"/>
      <c r="M5" s="153"/>
      <c r="N5" s="251"/>
      <c r="O5" s="801"/>
      <c r="P5" s="1741"/>
      <c r="Q5" s="1741"/>
      <c r="R5" s="1741"/>
      <c r="S5" s="1741"/>
      <c r="T5" s="1741"/>
      <c r="U5" s="802"/>
      <c r="V5" s="251"/>
    </row>
    <row r="6" spans="1:22" ht="139.5" customHeight="1" x14ac:dyDescent="0.2">
      <c r="A6" s="177"/>
      <c r="B6" s="307"/>
      <c r="C6" s="1761" t="str">
        <f>IF(VLOOKUP(CONCATENATE(C3,"-0"),Languages!$A:$D,1,TRUE)=CONCATENATE(C3,"-0"),VLOOKUP(CONCATENATE(C3,"-0"),Languages!$A:$D,Summary!$C$7,TRUE),NA())</f>
        <v>Toimitusketjun ja ulkoisten riippuvuuksien hallinnan osiossa arvioidaan organisaation kykyä tunnistaa ja hallita toimitusketjuihin ja kolmansiin osapuoliin liittyviä riskejä. Organisaation tulee määritellä ja ylläpitää kontrolleja, joiden avulla se hallitsee organisaation ulkopuolisista toimijoista riippuvaisten yhteiskunnalle kriittisten palveluiden kyberriskejä.</v>
      </c>
      <c r="D6" s="1761"/>
      <c r="E6" s="1761"/>
      <c r="F6" s="1761"/>
      <c r="G6" s="1761"/>
      <c r="H6" s="1761"/>
      <c r="I6" s="1761"/>
      <c r="J6" s="1761"/>
      <c r="K6" s="1761"/>
      <c r="L6" s="1761"/>
      <c r="M6" s="153"/>
      <c r="N6" s="251"/>
      <c r="O6" s="801"/>
      <c r="P6" s="1741"/>
      <c r="Q6" s="1741"/>
      <c r="R6" s="1741"/>
      <c r="S6" s="1741"/>
      <c r="T6" s="1741"/>
      <c r="U6" s="802"/>
      <c r="V6" s="251"/>
    </row>
    <row r="7" spans="1:22" ht="14.4" customHeight="1" x14ac:dyDescent="0.2">
      <c r="A7" s="177"/>
      <c r="B7" s="307"/>
      <c r="C7" s="263">
        <v>1</v>
      </c>
      <c r="D7" s="263"/>
      <c r="E7" s="264" t="s">
        <v>1</v>
      </c>
      <c r="F7" s="265" t="str">
        <f>IF(VLOOKUP(CONCATENATE($C$3,"-",C7),Languages!$A:$D,1,TRUE)=CONCATENATE($C$3,"-",C7),VLOOKUP(CONCATENATE($C$3,"-",C7),Languages!$A:$D,Summary!$C$7,TRUE),NA())</f>
        <v>Kumppaniverkoston tunnistaminen ja priorisointi</v>
      </c>
      <c r="I7" s="266" t="str">
        <f ca="1">VLOOKUP(VLOOKUP(CONCATENATE($C$3,"-",$C7),Data!$K:$O,5,FALSE),Parameters!$C$7:$F$10,Summary!$C$7,FALSE)</f>
        <v>Kypsyystaso 0</v>
      </c>
      <c r="J7" s="461" t="str">
        <f>IF(VLOOKUP("KM110",Languages!$A:$D,1,TRUE)="KM110",VLOOKUP("KM110",Languages!$A:$D,Summary!$C$7,TRUE),NA())</f>
        <v>Päivämäärä</v>
      </c>
      <c r="K7" s="435"/>
      <c r="L7" s="147"/>
      <c r="M7" s="153"/>
      <c r="N7" s="251"/>
      <c r="O7" s="801"/>
      <c r="P7" s="1741"/>
      <c r="Q7" s="1741"/>
      <c r="R7" s="1741"/>
      <c r="S7" s="1741"/>
      <c r="T7" s="1741"/>
      <c r="U7" s="802"/>
      <c r="V7" s="251"/>
    </row>
    <row r="8" spans="1:22" ht="14.4" customHeight="1" x14ac:dyDescent="0.25">
      <c r="A8" s="177"/>
      <c r="B8" s="307"/>
      <c r="C8" s="263">
        <v>2</v>
      </c>
      <c r="D8" s="263"/>
      <c r="E8" s="264" t="s">
        <v>1</v>
      </c>
      <c r="F8" s="265" t="str">
        <f>IF(VLOOKUP(CONCATENATE($C$3,"-",C8),Languages!$A:$D,1,TRUE)=CONCATENATE($C$3,"-",C8),VLOOKUP(CONCATENATE($C$3,"-",C8),Languages!$A:$D,Summary!$C$7,TRUE),NA())</f>
        <v>Kumppaniverkostoon liittyvien riskien hallinta</v>
      </c>
      <c r="G8" s="323"/>
      <c r="I8" s="266" t="str">
        <f ca="1">VLOOKUP(VLOOKUP(CONCATENATE($C$3,"-",$C8),Data!$K:$O,5,FALSE),Parameters!$C$7:$F$10,Summary!$C$7,FALSE)</f>
        <v>Kypsyystaso 0</v>
      </c>
      <c r="J8" s="1770"/>
      <c r="K8" s="1763"/>
      <c r="L8" s="147"/>
      <c r="M8" s="153"/>
      <c r="N8" s="251"/>
      <c r="O8" s="801"/>
      <c r="P8" s="1741"/>
      <c r="Q8" s="1741"/>
      <c r="R8" s="1741"/>
      <c r="S8" s="1741"/>
      <c r="T8" s="1741"/>
      <c r="U8" s="802"/>
      <c r="V8" s="251"/>
    </row>
    <row r="9" spans="1:22" ht="14.4" customHeight="1" x14ac:dyDescent="0.2">
      <c r="A9" s="177"/>
      <c r="B9" s="307"/>
      <c r="C9" s="263">
        <v>3</v>
      </c>
      <c r="D9" s="263"/>
      <c r="E9" s="264" t="s">
        <v>1</v>
      </c>
      <c r="F9" s="265" t="str">
        <f>IF(VLOOKUP(CONCATENATE($C$3,"-",C9),Languages!$A:$D,1,TRUE)=CONCATENATE($C$3,"-",C9),VLOOKUP(CONCATENATE($C$3,"-",C9),Languages!$A:$D,Summary!$C$7,TRUE),NA())</f>
        <v>Yleisiä hallintatoimia</v>
      </c>
      <c r="G9" s="324"/>
      <c r="I9" s="266" t="str">
        <f ca="1">VLOOKUP(VLOOKUP(CONCATENATE($C$3,"-",$C9),Data!$K:$O,5,FALSE),Parameters!$C$7:$F$10,Summary!$C$7,FALSE)</f>
        <v>Kypsyystaso 1</v>
      </c>
      <c r="J9" s="461" t="str">
        <f>IF(VLOOKUP("KM111",Languages!$A:$D,1,TRUE)="KM111",VLOOKUP("KM111",Languages!$A:$D,Summary!$C$7,TRUE),NA())</f>
        <v>Osallistujat</v>
      </c>
      <c r="K9" s="435"/>
      <c r="L9" s="147"/>
      <c r="M9" s="153"/>
      <c r="N9" s="251"/>
      <c r="O9" s="801"/>
      <c r="P9" s="1741"/>
      <c r="Q9" s="1741"/>
      <c r="R9" s="1741"/>
      <c r="S9" s="1741"/>
      <c r="T9" s="1741"/>
      <c r="U9" s="802"/>
      <c r="V9" s="251"/>
    </row>
    <row r="10" spans="1:22" ht="14.4" customHeight="1" x14ac:dyDescent="0.2">
      <c r="A10" s="177"/>
      <c r="B10" s="307"/>
      <c r="C10" s="263"/>
      <c r="D10" s="263"/>
      <c r="E10" s="264"/>
      <c r="F10" s="265"/>
      <c r="G10" s="324"/>
      <c r="I10" s="266"/>
      <c r="J10" s="1751"/>
      <c r="K10" s="1752"/>
      <c r="L10" s="204"/>
      <c r="M10" s="153"/>
      <c r="N10" s="251"/>
      <c r="O10" s="801"/>
      <c r="P10" s="1741"/>
      <c r="Q10" s="1741"/>
      <c r="R10" s="1741"/>
      <c r="S10" s="1741"/>
      <c r="T10" s="1741"/>
      <c r="U10" s="802"/>
      <c r="V10" s="251"/>
    </row>
    <row r="11" spans="1:22" ht="14.4" customHeight="1" x14ac:dyDescent="0.2">
      <c r="A11" s="177"/>
      <c r="B11" s="307"/>
      <c r="C11" s="263"/>
      <c r="D11" s="263"/>
      <c r="E11" s="264"/>
      <c r="F11" s="265"/>
      <c r="G11" s="324"/>
      <c r="I11" s="266"/>
      <c r="J11" s="1753"/>
      <c r="K11" s="1754"/>
      <c r="L11" s="204"/>
      <c r="M11" s="153"/>
      <c r="N11" s="251"/>
      <c r="O11" s="801"/>
      <c r="P11" s="1741"/>
      <c r="Q11" s="1741"/>
      <c r="R11" s="1741"/>
      <c r="S11" s="1741"/>
      <c r="T11" s="1741"/>
      <c r="U11" s="802"/>
      <c r="V11" s="251"/>
    </row>
    <row r="12" spans="1:22" s="176" customFormat="1" ht="30" customHeight="1" x14ac:dyDescent="0.25">
      <c r="A12" s="165"/>
      <c r="B12" s="268"/>
      <c r="C12" s="169">
        <v>1</v>
      </c>
      <c r="D12" s="169"/>
      <c r="E12" s="169" t="str">
        <f>IF(VLOOKUP(CONCATENATE($C$3,"-",C12),Languages!$A:$D,1,TRUE)=CONCATENATE($C$3,"-",C12),VLOOKUP(CONCATENATE($C$3,"-",C12),Languages!$A:$D,Summary!$C$7,TRUE),NA())</f>
        <v>Kumppaniverkoston tunnistaminen ja priorisointi</v>
      </c>
      <c r="F12" s="169"/>
      <c r="G12" s="270"/>
      <c r="H12" s="270"/>
      <c r="I12" s="271"/>
      <c r="J12" s="271"/>
      <c r="K12" s="271"/>
      <c r="L12" s="271"/>
      <c r="M12" s="153"/>
      <c r="N12" s="251"/>
      <c r="O12" s="801"/>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2"/>
      <c r="V12" s="251"/>
    </row>
    <row r="13" spans="1:22" s="277" customFormat="1" ht="37.799999999999997" customHeight="1" x14ac:dyDescent="0.2">
      <c r="A13" s="274"/>
      <c r="B13" s="275"/>
      <c r="C13" s="1773" t="str">
        <f>IF(VLOOKUP(CONCATENATE($C$3,"-",$C12,"-0"),Languages!$A:$D,1,TRUE)=CONCATENATE($C$3,"-",$C12,"-0"),VLOOKUP(CONCATENATE($C$3,"-",$C12,"-0"),Languages!$A:$D,Summary!$C$7,TRUE),NA())</f>
        <v>Riippuvuuksien tunnistamiseen kuuluu, että organisaatio tunnistaa ja ymmärtää perusteellisesti (toiminnan osa-alueen toimintavarmuuden kannalta) tärkeimmät ulkoiset suhteet toimittajiin, alihankkijoihin ja muihin kolmansiin osapuoliin.</v>
      </c>
      <c r="D13" s="1773"/>
      <c r="E13" s="1773"/>
      <c r="F13" s="1773"/>
      <c r="G13" s="1773"/>
      <c r="H13" s="1773"/>
      <c r="I13" s="1773"/>
      <c r="J13" s="1773"/>
      <c r="K13" s="1773"/>
      <c r="L13" s="1773"/>
      <c r="M13" s="153"/>
      <c r="N13" s="251"/>
      <c r="O13" s="801"/>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802"/>
      <c r="V13" s="251"/>
    </row>
    <row r="14" spans="1:22" s="176" customFormat="1" ht="30" customHeight="1" x14ac:dyDescent="0.25">
      <c r="A14" s="165"/>
      <c r="B14" s="268"/>
      <c r="C14" s="169">
        <v>2</v>
      </c>
      <c r="D14" s="169"/>
      <c r="E14" s="169" t="str">
        <f>IF(VLOOKUP(CONCATENATE($C$3,"-",C14),Languages!$A:$D,1,TRUE)=CONCATENATE($C$3,"-",C14),VLOOKUP(CONCATENATE($C$3,"-",C14),Languages!$A:$D,Summary!$C$7,TRUE),NA())</f>
        <v>Kumppaniverkostoon liittyvien riskien hallinta</v>
      </c>
      <c r="F14" s="169"/>
      <c r="G14" s="291"/>
      <c r="H14" s="291" t="s">
        <v>16</v>
      </c>
      <c r="I14" s="292"/>
      <c r="J14" s="292"/>
      <c r="K14" s="292"/>
      <c r="L14" s="292"/>
      <c r="M14" s="153"/>
      <c r="N14" s="251"/>
      <c r="O14" s="801"/>
      <c r="P14" s="1760"/>
      <c r="Q14" s="1742"/>
      <c r="R14" s="1742"/>
      <c r="S14" s="1742"/>
      <c r="T14" s="1742"/>
      <c r="U14" s="802"/>
      <c r="V14" s="251"/>
    </row>
    <row r="15" spans="1:22" s="277" customFormat="1" ht="79.8" customHeight="1" x14ac:dyDescent="0.2">
      <c r="A15" s="274"/>
      <c r="B15" s="275"/>
      <c r="C15" s="1773" t="str">
        <f>IF(VLOOKUP(CONCATENATE($C$3,"-",$C14,"-0"),Languages!$A:$D,1,TRUE)=CONCATENATE($C$3,"-",$C14,"-0"),VLOOKUP(CONCATENATE($C$3,"-",$C14,"-0"),Languages!$A:$D,Summary!$C$7,TRUE),NA())</f>
        <v>Riippuvuusriskien hallinta sisältää hallintatoimenpiteitä kuten riippumatonta testausta, koodikatselmointeja, haavoittuvuusskannauksia tai turvallisen ohjelmistokehityksen vaatimuksia. Toimittajien, alihankkijoiden ja muiden kolmansien osapuolten kanssa solmitut sopimukset tuotteista ja palveluista tulee tarkastaa ja hyväksyttää kyberriskien hallinnan näkökulmasta. Sopimuksissa voidaan esimerkiksi velvoittaa toimittajia noudattamaan tiettyjä kyberturvallisuusstandardeja, -ohjeistuksia tai -vaatimuksia ja edellyttää, että toimittaja täyttää (tai ylittää) nuo vaatimukset. Palvelutasosopimuksissa ("service level agreement, SLA") voidaan asettaa valvonta- ja auditointivaatimukset varmistamaan, että toimittajat ja palvelut täyttävät niille asetetut kyberturvallisuus- ja toimintakykyvaatimukset.</v>
      </c>
      <c r="D15" s="1773"/>
      <c r="E15" s="1773"/>
      <c r="F15" s="1773"/>
      <c r="G15" s="1773"/>
      <c r="H15" s="1773"/>
      <c r="I15" s="1773"/>
      <c r="J15" s="1773"/>
      <c r="K15" s="1773"/>
      <c r="L15" s="1773"/>
      <c r="M15" s="153"/>
      <c r="N15" s="251"/>
      <c r="O15" s="801"/>
      <c r="P15" s="1759" t="str">
        <f>IF(VLOOKUP(CONCATENATE($C$3,"-",$C14),Import!$C$11:$H$470,2,FALSE)=0,"",VLOOKUP(CONCATENATE($C$3,"-",$C14),Import!$C$11:$H$470,2,FALSE))</f>
        <v/>
      </c>
      <c r="Q15" s="1741" t="str">
        <f>IF(VLOOKUP(CONCATENATE($C$3,"-",$C14),Import!$C$11:$H$470,3,FALSE)=0,"",VLOOKUP(CONCATENATE($C$3,"-",$C14),Import!$C$11:$H$470,3,FALSE))</f>
        <v/>
      </c>
      <c r="R15" s="1741" t="str">
        <f>IF(VLOOKUP(CONCATENATE($C$3,"-",$C14),Import!$C$11:$H$470,4,FALSE)=0,"",VLOOKUP(CONCATENATE($C$3,"-",$C14),Import!$C$11:$H$470,4,FALSE))</f>
        <v/>
      </c>
      <c r="S15" s="1741" t="str">
        <f>IF(VLOOKUP(CONCATENATE($C$3,"-",$C14),Import!$C$11:$H$470,5,FALSE)=0,"",VLOOKUP(CONCATENATE($C$3,"-",$C14),Import!$C$11:$H$470,5,FALSE))</f>
        <v/>
      </c>
      <c r="T15" s="1741" t="str">
        <f>IF(VLOOKUP(CONCATENATE($C$3,"-",$C14),Import!$C$11:$H$470,6,FALSE)=0,"",VLOOKUP(CONCATENATE($C$3,"-",$C14),Import!$C$11:$H$470,6,FALSE))</f>
        <v/>
      </c>
      <c r="U15" s="802"/>
      <c r="V15" s="251"/>
    </row>
    <row r="16" spans="1:22" s="176" customFormat="1" ht="30" customHeight="1" x14ac:dyDescent="0.25">
      <c r="A16" s="165"/>
      <c r="B16" s="268"/>
      <c r="C16" s="169">
        <v>3</v>
      </c>
      <c r="D16" s="169"/>
      <c r="E16" s="169" t="str">
        <f>IF(VLOOKUP(CONCATENATE($C$3,"-",C16),Languages!$A:$D,1,TRUE)=CONCATENATE($C$3,"-",C16),VLOOKUP(CONCATENATE($C$3,"-",C16),Languages!$A:$D,Summary!$C$7,TRUE),NA())</f>
        <v>Yleisiä hallintatoimia</v>
      </c>
      <c r="F16" s="169"/>
      <c r="G16" s="291"/>
      <c r="H16" s="291" t="s">
        <v>16</v>
      </c>
      <c r="I16" s="292"/>
      <c r="J16" s="292"/>
      <c r="K16" s="292"/>
      <c r="L16" s="292"/>
      <c r="M16" s="153"/>
      <c r="N16" s="251"/>
      <c r="O16" s="801"/>
      <c r="P16" s="1760"/>
      <c r="Q16" s="1742"/>
      <c r="R16" s="1742"/>
      <c r="S16" s="1742"/>
      <c r="T16" s="1742"/>
      <c r="U16" s="802"/>
      <c r="V16" s="251"/>
    </row>
    <row r="17" spans="1:22" s="277" customFormat="1" ht="56.4" customHeight="1" x14ac:dyDescent="0.2">
      <c r="A17" s="304"/>
      <c r="B17" s="305"/>
      <c r="C17" s="1773"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773"/>
      <c r="E17" s="1773"/>
      <c r="F17" s="1773"/>
      <c r="G17" s="1773"/>
      <c r="H17" s="1773"/>
      <c r="I17" s="1773"/>
      <c r="J17" s="1773"/>
      <c r="K17" s="1773"/>
      <c r="L17" s="1773"/>
      <c r="M17" s="153"/>
      <c r="N17" s="251"/>
      <c r="O17" s="801"/>
      <c r="P17" s="1759" t="str">
        <f>IF(VLOOKUP(CONCATENATE($C$3,"-",$C16),Import!$C$11:$H$470,2,FALSE)=0,"",VLOOKUP(CONCATENATE($C$3,"-",$C16),Import!$C$11:$H$470,2,FALSE))</f>
        <v/>
      </c>
      <c r="Q17" s="1741" t="str">
        <f>IF(VLOOKUP(CONCATENATE($C$3,"-",$C16),Import!$C$11:$H$470,3,FALSE)=0,"",VLOOKUP(CONCATENATE($C$3,"-",$C16),Import!$C$11:$H$470,3,FALSE))</f>
        <v/>
      </c>
      <c r="R17" s="1741" t="str">
        <f>IF(VLOOKUP(CONCATENATE($C$3,"-",$C16),Import!$C$11:$H$470,4,FALSE)=0,"",VLOOKUP(CONCATENATE($C$3,"-",$C16),Import!$C$11:$H$470,4,FALSE))</f>
        <v/>
      </c>
      <c r="S17" s="1741" t="str">
        <f>IF(VLOOKUP(CONCATENATE($C$3,"-",$C16),Import!$C$11:$H$470,5,FALSE)=0,"",VLOOKUP(CONCATENATE($C$3,"-",$C16),Import!$C$11:$H$470,5,FALSE))</f>
        <v/>
      </c>
      <c r="T17" s="1741" t="str">
        <f>IF(VLOOKUP(CONCATENATE($C$3,"-",$C16),Import!$C$11:$H$470,6,FALSE)=0,"",VLOOKUP(CONCATENATE($C$3,"-",$C16),Import!$C$11:$H$470,6,FALSE))</f>
        <v/>
      </c>
      <c r="U17" s="802"/>
      <c r="V17" s="251"/>
    </row>
    <row r="18" spans="1:22" s="277" customFormat="1" ht="56.4" customHeight="1" x14ac:dyDescent="0.2">
      <c r="A18" s="304"/>
      <c r="B18" s="305"/>
      <c r="C18" s="1081"/>
      <c r="D18" s="1375"/>
      <c r="E18" s="1081"/>
      <c r="F18" s="1081"/>
      <c r="G18" s="1081"/>
      <c r="H18" s="1081"/>
      <c r="I18" s="1081"/>
      <c r="J18" s="1081"/>
      <c r="K18" s="1081"/>
      <c r="L18" s="1081"/>
      <c r="M18" s="153"/>
      <c r="N18" s="251"/>
      <c r="O18" s="1096"/>
      <c r="P18" s="1760"/>
      <c r="Q18" s="1742"/>
      <c r="R18" s="1742"/>
      <c r="S18" s="1742"/>
      <c r="T18" s="1742"/>
      <c r="U18" s="1096"/>
      <c r="V18" s="251"/>
    </row>
    <row r="19" spans="1:22" s="277" customFormat="1" ht="24.6" customHeight="1" x14ac:dyDescent="0.2">
      <c r="A19" s="304"/>
      <c r="B19" s="1086"/>
      <c r="C19" s="1087"/>
      <c r="D19" s="1087"/>
      <c r="E19" s="1087"/>
      <c r="F19" s="1087"/>
      <c r="G19" s="1087"/>
      <c r="H19" s="1087"/>
      <c r="I19" s="1087"/>
      <c r="J19" s="1087"/>
      <c r="K19" s="1087"/>
      <c r="L19" s="1087"/>
      <c r="M19" s="1088"/>
      <c r="N19" s="251"/>
      <c r="O19" s="803"/>
      <c r="P19" s="1079"/>
      <c r="Q19" s="1079"/>
      <c r="R19" s="1079"/>
      <c r="S19" s="1079"/>
      <c r="T19" s="1079"/>
      <c r="U19" s="804"/>
      <c r="V19" s="251"/>
    </row>
    <row r="20" spans="1:22" s="277" customFormat="1" ht="18" customHeight="1" x14ac:dyDescent="0.25">
      <c r="A20" s="304"/>
      <c r="B20" s="646"/>
      <c r="C20" s="646"/>
      <c r="D20" s="646"/>
      <c r="E20" s="646"/>
      <c r="F20" s="646"/>
      <c r="G20" s="646"/>
      <c r="H20" s="646"/>
      <c r="I20" s="646"/>
      <c r="J20" s="646"/>
      <c r="K20" s="646"/>
      <c r="L20" s="646"/>
      <c r="M20" s="647"/>
      <c r="N20" s="134"/>
      <c r="O20" s="134"/>
      <c r="P20" s="250"/>
      <c r="Q20" s="249"/>
      <c r="R20" s="757"/>
      <c r="S20" s="249"/>
      <c r="T20" s="249"/>
      <c r="U20" s="134"/>
      <c r="V20" s="134"/>
    </row>
    <row r="21" spans="1:22" s="277" customFormat="1" ht="19.95" customHeight="1" x14ac:dyDescent="0.2">
      <c r="A21" s="304"/>
      <c r="B21" s="641"/>
      <c r="C21" s="639"/>
      <c r="D21" s="639"/>
      <c r="E21" s="639"/>
      <c r="F21" s="639"/>
      <c r="G21" s="639"/>
      <c r="H21" s="639"/>
      <c r="I21" s="639"/>
      <c r="J21" s="639"/>
      <c r="K21" s="639"/>
      <c r="L21" s="639"/>
      <c r="M21" s="640"/>
      <c r="N21" s="251"/>
      <c r="O21" s="460" t="str">
        <f>IF(VLOOKUP("KM116",Languages!$A:$D,1,TRUE)="KM116",VLOOKUP("KM116",Languages!$A:$D,Summary!$C$7,TRUE),NA())</f>
        <v>EDELLINEN ARVIOINTI</v>
      </c>
      <c r="P21" s="426"/>
      <c r="Q21" s="254"/>
      <c r="R21" s="758" t="str">
        <f>IF(VLOOKUP("KM110",Languages!$A:$D,1,TRUE)="KM110",VLOOKUP("KM110",Languages!$A:$D,Summary!$C$7,TRUE),NA())</f>
        <v>Päivämäärä</v>
      </c>
      <c r="S21" s="254"/>
      <c r="T21" s="254"/>
      <c r="U21" s="146"/>
      <c r="V21" s="251"/>
    </row>
    <row r="22" spans="1:22" s="176" customFormat="1" ht="19.95" customHeight="1" x14ac:dyDescent="0.25">
      <c r="A22" s="685"/>
      <c r="B22" s="268"/>
      <c r="C22" s="169">
        <v>1</v>
      </c>
      <c r="D22" s="169"/>
      <c r="E22" s="169" t="str">
        <f>IF(VLOOKUP(CONCATENATE($C$3,"-",C22),Languages!$A:$D,1,TRUE)=CONCATENATE($C$3,"-",C22),VLOOKUP(CONCATENATE($C$3,"-",C22),Languages!$A:$D,Summary!$C$7,TRUE),NA())</f>
        <v>Kumppaniverkoston tunnistaminen ja priorisointi</v>
      </c>
      <c r="F22" s="169"/>
      <c r="G22" s="270"/>
      <c r="H22" s="270"/>
      <c r="I22" s="271"/>
      <c r="J22" s="271"/>
      <c r="K22" s="271"/>
      <c r="L22" s="271"/>
      <c r="M22" s="153"/>
      <c r="N22" s="304"/>
      <c r="O22" s="305"/>
      <c r="P22" s="427"/>
      <c r="Q22" s="422"/>
      <c r="R22" s="684"/>
      <c r="S22" s="756"/>
      <c r="T22" s="756"/>
      <c r="U22" s="276"/>
      <c r="V22" s="304"/>
    </row>
    <row r="23" spans="1:22" s="284" customFormat="1" ht="19.95" customHeight="1" x14ac:dyDescent="0.2">
      <c r="A23" s="303"/>
      <c r="B23" s="278"/>
      <c r="C23" s="279" t="str">
        <f>IF(VLOOKUP("GEN-LEVEL",Languages!$A:$D,1,TRUE)="GEN-LEVEL",VLOOKUP("GEN-LEVEL",Languages!$A:$D,Summary!$C$7,TRUE),NA())</f>
        <v>Taso</v>
      </c>
      <c r="D23" s="279"/>
      <c r="E23" s="279"/>
      <c r="F23" s="280" t="str">
        <f>IF(VLOOKUP("GEN-PRACTICE",Languages!$A:$D,1,TRUE)="GEN-PRACTICE",VLOOKUP("GEN-PRACTICE",Languages!$A:$D,Summary!$C$7,TRUE),NA())</f>
        <v>Käytäntö</v>
      </c>
      <c r="G23" s="281"/>
      <c r="H23" s="881" t="str">
        <f>IF(VLOOKUP("GEN-ANSWER",Languages!$A:$D,1,TRUE)="GEN-ANSWER",VLOOKUP("GEN-ANSWER",Languages!$A:$D,Summary!$C$7,TRUE),NA())</f>
        <v>Vastaus</v>
      </c>
      <c r="I23" s="882" t="str">
        <f>IF(VLOOKUP("KM112",Languages!$A:$D,1,TRUE)="KM112",VLOOKUP("KM112",Languages!$A:$D,Summary!$C$7,TRUE),NA())</f>
        <v>Kommentit</v>
      </c>
      <c r="J23" s="882" t="str">
        <f>IF(VLOOKUP("KM113",Languages!$A:$D,1,TRUE)="KM113",VLOOKUP("KM113",Languages!$A:$D,Summary!$C$7,TRUE),NA())</f>
        <v>Sisäinen viittaus</v>
      </c>
      <c r="K23" s="882" t="str">
        <f>IF(VLOOKUP("KM114",Languages!$A:$D,1,TRUE)="KM114",VLOOKUP("KM114",Languages!$A:$D,Summary!$C$7,TRUE),NA())</f>
        <v>Ulkoinen viittaus</v>
      </c>
      <c r="L23" s="882" t="str">
        <f>IF(VLOOKUP("KM115",Languages!$A:$D,1,TRUE)="KM115",VLOOKUP("KM115",Languages!$A:$D,Summary!$C$7,TRUE),NA())</f>
        <v>Kehityskohde</v>
      </c>
      <c r="M23" s="282"/>
      <c r="N23" s="283"/>
      <c r="O23" s="278"/>
      <c r="P23" s="459" t="str">
        <f>IF(VLOOKUP("GEN-ANSWER",Languages!$A:$D,1,TRUE)="GEN-ANSWER",VLOOKUP("GEN-ANSWER",Languages!$A:$D,Summary!$C$7,TRUE),NA())</f>
        <v>Vastaus</v>
      </c>
      <c r="Q23" s="459" t="str">
        <f>IF(VLOOKUP("KM112",Languages!$A:$D,1,TRUE)="KM112",VLOOKUP("KM112",Languages!$A:$D,Summary!$C$7,TRUE),NA())</f>
        <v>Kommentit</v>
      </c>
      <c r="R23" s="459" t="str">
        <f>IF(VLOOKUP("KM113",Languages!$A:$D,1,TRUE)="KM113",VLOOKUP("KM113",Languages!$A:$D,Summary!$C$7,TRUE),NA())</f>
        <v>Sisäinen viittaus</v>
      </c>
      <c r="S23" s="459" t="str">
        <f>IF(VLOOKUP("KM114",Languages!$A:$D,1,TRUE)="KM114",VLOOKUP("KM114",Languages!$A:$D,Summary!$C$7,TRUE),NA())</f>
        <v>Ulkoinen viittaus</v>
      </c>
      <c r="T23" s="459" t="str">
        <f>IF(VLOOKUP("KM115",Languages!$A:$D,1,TRUE)="KM115",VLOOKUP("KM115",Languages!$A:$D,Summary!$C$7,TRUE),NA())</f>
        <v>Kehityskohde</v>
      </c>
      <c r="U23" s="282"/>
      <c r="V23" s="283"/>
    </row>
    <row r="24" spans="1:22" s="288" customFormat="1" ht="75" customHeight="1" x14ac:dyDescent="0.2">
      <c r="A24" s="274"/>
      <c r="B24" s="1747"/>
      <c r="C24" s="1792">
        <v>1</v>
      </c>
      <c r="D24" s="1475">
        <v>48</v>
      </c>
      <c r="E24" s="385" t="s">
        <v>5</v>
      </c>
      <c r="F24" s="463" t="str">
        <f>IF(VLOOKUP(CONCATENATE($C$3,"-",$E24),Languages!$A:$D,1,TRUE)=CONCATENATE($C$3,"-",$E24),VLOOKUP(CONCATENATE($C$3,"-",$E24),Languages!$A:$D,Summary!$C$7,TRUE),NA())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G24" s="1683">
        <f t="shared" ref="G24:G29" si="0">IFERROR(INT(LEFT($H24,1)),0)</f>
        <v>0</v>
      </c>
      <c r="H24" s="441" t="s">
        <v>2466</v>
      </c>
      <c r="I24" s="505"/>
      <c r="J24" s="442"/>
      <c r="K24" s="442"/>
      <c r="L24" s="443"/>
      <c r="M24" s="153"/>
      <c r="N24" s="251"/>
      <c r="O24" s="148"/>
      <c r="P24" s="866" t="str">
        <f>VLOOKUP(VLOOKUP($C$3&amp;"-"&amp;$E24,Import!$C:$D,2,FALSE),Parameters!$C$18:$F$22,Summary!$C$7,FALSE)</f>
        <v xml:space="preserve">0 - Vastaus puuttuu </v>
      </c>
      <c r="Q24" s="908" t="str">
        <f>IF(VLOOKUP($C$3&amp;"-"&amp;$E24,Import!$C:$H,3,FALSE)=0,"",VLOOKUP($C$3&amp;"-"&amp;$E24,Import!$C:$H,3,FALSE))</f>
        <v/>
      </c>
      <c r="R24" s="908" t="str">
        <f>IF(VLOOKUP($C$3&amp;"-"&amp;$E24,Import!$C:$H,4,FALSE)=0,"",VLOOKUP($C$3&amp;"-"&amp;$E24,Import!$C:$H,4,FALSE))</f>
        <v/>
      </c>
      <c r="S24" s="908" t="str">
        <f>IF(VLOOKUP($C$3&amp;"-"&amp;$E24,Import!$C:$H,5,FALSE)=0,"",VLOOKUP($C$3&amp;"-"&amp;$E24,Import!$C:$H,5,FALSE))</f>
        <v/>
      </c>
      <c r="T24" s="909" t="str">
        <f>IF(VLOOKUP($C$3&amp;"-"&amp;$E24,Import!$C:$H,6,FALSE)=0,"",VLOOKUP($C$3&amp;"-"&amp;$E24,Import!$C:$H,6,FALSE))</f>
        <v/>
      </c>
      <c r="U24" s="153"/>
      <c r="V24" s="251"/>
    </row>
    <row r="25" spans="1:22" s="288" customFormat="1" ht="60" customHeight="1" x14ac:dyDescent="0.2">
      <c r="A25" s="274"/>
      <c r="B25" s="1747"/>
      <c r="C25" s="1794"/>
      <c r="D25" s="1476">
        <v>48</v>
      </c>
      <c r="E25" s="404" t="s">
        <v>7</v>
      </c>
      <c r="F25" s="470" t="str">
        <f>IF(VLOOKUP(CONCATENATE($C$3,"-",$E25),Languages!$A:$D,1,TRUE)=CONCATENATE($C$3,"-",$E25),VLOOKUP(CONCATENATE($C$3,"-",$E25),Languages!$A:$D,Summary!$C$7,TRUE),NA())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G25" s="1686">
        <f t="shared" si="0"/>
        <v>0</v>
      </c>
      <c r="H25" s="445" t="s">
        <v>2466</v>
      </c>
      <c r="I25" s="505"/>
      <c r="J25" s="437"/>
      <c r="K25" s="437"/>
      <c r="L25" s="446"/>
      <c r="M25" s="153"/>
      <c r="N25" s="251"/>
      <c r="O25" s="148"/>
      <c r="P25" s="874" t="str">
        <f>VLOOKUP(VLOOKUP($C$3&amp;"-"&amp;$E25,Import!$C:$D,2,FALSE),Parameters!$C$18:$F$22,Summary!$C$7,FALSE)</f>
        <v xml:space="preserve">0 - Vastaus puuttuu </v>
      </c>
      <c r="Q25" s="910" t="str">
        <f>IF(VLOOKUP($C$3&amp;"-"&amp;$E25,Import!$C:$H,3,FALSE)=0,"",VLOOKUP($C$3&amp;"-"&amp;$E25,Import!$C:$H,3,FALSE))</f>
        <v/>
      </c>
      <c r="R25" s="910" t="str">
        <f>IF(VLOOKUP($C$3&amp;"-"&amp;$E25,Import!$C:$H,4,FALSE)=0,"",VLOOKUP($C$3&amp;"-"&amp;$E25,Import!$C:$H,4,FALSE))</f>
        <v/>
      </c>
      <c r="S25" s="910" t="str">
        <f>IF(VLOOKUP($C$3&amp;"-"&amp;$E25,Import!$C:$H,5,FALSE)=0,"",VLOOKUP($C$3&amp;"-"&amp;$E25,Import!$C:$H,5,FALSE))</f>
        <v/>
      </c>
      <c r="T25" s="911" t="str">
        <f>IF(VLOOKUP($C$3&amp;"-"&amp;$E25,Import!$C:$H,6,FALSE)=0,"",VLOOKUP($C$3&amp;"-"&amp;$E25,Import!$C:$H,6,FALSE))</f>
        <v/>
      </c>
      <c r="U25" s="153"/>
      <c r="V25" s="251"/>
    </row>
    <row r="26" spans="1:22" s="288" customFormat="1" ht="60" customHeight="1" x14ac:dyDescent="0.2">
      <c r="A26" s="274"/>
      <c r="B26" s="1747"/>
      <c r="C26" s="1774">
        <v>2</v>
      </c>
      <c r="D26" s="1475">
        <v>48</v>
      </c>
      <c r="E26" s="385" t="s">
        <v>8</v>
      </c>
      <c r="F26" s="463" t="str">
        <f>IF(VLOOKUP(CONCATENATE($C$3,"-",$E26),Languages!$A:$D,1,TRUE)=CONCATENATE($C$3,"-",$E26),VLOOKUP(CONCATENATE($C$3,"-",$E26),Languages!$A:$D,Summary!$C$7,TRUE),NA())</f>
        <v>Toimittajista ja muista kumppaneista aiheutuvien riskien tunnistamiseen käytetään määriteltyjä menetelmiä.</v>
      </c>
      <c r="G26" s="1683">
        <f t="shared" si="0"/>
        <v>0</v>
      </c>
      <c r="H26" s="441" t="s">
        <v>2466</v>
      </c>
      <c r="I26" s="442"/>
      <c r="J26" s="442"/>
      <c r="K26" s="442"/>
      <c r="L26" s="443"/>
      <c r="M26" s="153"/>
      <c r="N26" s="251"/>
      <c r="O26" s="148"/>
      <c r="P26" s="866" t="str">
        <f>VLOOKUP(VLOOKUP($C$3&amp;"-"&amp;$E26,Import!$C:$D,2,FALSE),Parameters!$C$18:$F$22,Summary!$C$7,FALSE)</f>
        <v xml:space="preserve">0 - Vastaus puuttuu </v>
      </c>
      <c r="Q26" s="908" t="str">
        <f>IF(VLOOKUP($C$3&amp;"-"&amp;$E26,Import!$C:$H,3,FALSE)=0,"",VLOOKUP($C$3&amp;"-"&amp;$E26,Import!$C:$H,3,FALSE))</f>
        <v/>
      </c>
      <c r="R26" s="908" t="str">
        <f>IF(VLOOKUP($C$3&amp;"-"&amp;$E26,Import!$C:$H,4,FALSE)=0,"",VLOOKUP($C$3&amp;"-"&amp;$E26,Import!$C:$H,4,FALSE))</f>
        <v/>
      </c>
      <c r="S26" s="908" t="str">
        <f>IF(VLOOKUP($C$3&amp;"-"&amp;$E26,Import!$C:$H,5,FALSE)=0,"",VLOOKUP($C$3&amp;"-"&amp;$E26,Import!$C:$H,5,FALSE))</f>
        <v/>
      </c>
      <c r="T26" s="909" t="str">
        <f>IF(VLOOKUP($C$3&amp;"-"&amp;$E26,Import!$C:$H,6,FALSE)=0,"",VLOOKUP($C$3&amp;"-"&amp;$E26,Import!$C:$H,6,FALSE))</f>
        <v/>
      </c>
      <c r="U26" s="153"/>
      <c r="V26" s="251"/>
    </row>
    <row r="27" spans="1:22" s="288" customFormat="1" ht="72" customHeight="1" x14ac:dyDescent="0.2">
      <c r="A27" s="274"/>
      <c r="B27" s="1747"/>
      <c r="C27" s="1776"/>
      <c r="D27" s="1476">
        <v>48</v>
      </c>
      <c r="E27" s="404" t="s">
        <v>9</v>
      </c>
      <c r="F27" s="468" t="str">
        <f>IF(VLOOKUP(CONCATENATE($C$3,"-",$E27),Languages!$A:$D,1,TRUE)=CONCATENATE($C$3,"-",$E27),VLOOKUP(CONCATENATE($C$3,"-",$E27),Languages!$A:$D,Summary!$C$7,TRUE),NA())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G27" s="1686">
        <f t="shared" si="0"/>
        <v>0</v>
      </c>
      <c r="H27" s="445" t="s">
        <v>2466</v>
      </c>
      <c r="I27" s="437"/>
      <c r="J27" s="437"/>
      <c r="K27" s="437"/>
      <c r="L27" s="446"/>
      <c r="M27" s="153"/>
      <c r="N27" s="251"/>
      <c r="O27" s="148"/>
      <c r="P27" s="874" t="str">
        <f>VLOOKUP(VLOOKUP($C$3&amp;"-"&amp;$E27,Import!$C:$D,2,FALSE),Parameters!$C$18:$F$22,Summary!$C$7,FALSE)</f>
        <v xml:space="preserve">0 - Vastaus puuttuu </v>
      </c>
      <c r="Q27" s="910" t="str">
        <f>IF(VLOOKUP($C$3&amp;"-"&amp;$E27,Import!$C:$H,3,FALSE)=0,"",VLOOKUP($C$3&amp;"-"&amp;$E27,Import!$C:$H,3,FALSE))</f>
        <v/>
      </c>
      <c r="R27" s="910" t="str">
        <f>IF(VLOOKUP($C$3&amp;"-"&amp;$E27,Import!$C:$H,4,FALSE)=0,"",VLOOKUP($C$3&amp;"-"&amp;$E27,Import!$C:$H,4,FALSE))</f>
        <v/>
      </c>
      <c r="S27" s="910" t="str">
        <f>IF(VLOOKUP($C$3&amp;"-"&amp;$E27,Import!$C:$H,5,FALSE)=0,"",VLOOKUP($C$3&amp;"-"&amp;$E27,Import!$C:$H,5,FALSE))</f>
        <v/>
      </c>
      <c r="T27" s="911" t="str">
        <f>IF(VLOOKUP($C$3&amp;"-"&amp;$E27,Import!$C:$H,6,FALSE)=0,"",VLOOKUP($C$3&amp;"-"&amp;$E27,Import!$C:$H,6,FALSE))</f>
        <v/>
      </c>
      <c r="U27" s="153"/>
      <c r="V27" s="251"/>
    </row>
    <row r="28" spans="1:22" s="288" customFormat="1" ht="72" customHeight="1" x14ac:dyDescent="0.2">
      <c r="A28" s="274"/>
      <c r="B28" s="1747"/>
      <c r="C28" s="995"/>
      <c r="D28" s="1476">
        <v>48</v>
      </c>
      <c r="E28" s="1004" t="s">
        <v>10</v>
      </c>
      <c r="F28" s="492" t="str">
        <f>IF(VLOOKUP(CONCATENATE($C$3,"-",$E28),Languages!$A:$D,1,TRUE)=CONCATENATE($C$3,"-",$E28),VLOOKUP(CONCATENATE($C$3,"-",$E28),Languages!$A:$D,Summary!$C$7,TRUE),NA())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G28" s="1686">
        <f t="shared" si="0"/>
        <v>0</v>
      </c>
      <c r="H28" s="488" t="s">
        <v>2466</v>
      </c>
      <c r="I28" s="1005"/>
      <c r="J28" s="1005"/>
      <c r="K28" s="1005"/>
      <c r="L28" s="1006"/>
      <c r="M28" s="153"/>
      <c r="N28" s="251"/>
      <c r="O28" s="148"/>
      <c r="P28" s="874" t="str">
        <f>VLOOKUP(VLOOKUP($C$3&amp;"-"&amp;$E28,Import!$C:$D,2,FALSE),Parameters!$C$18:$F$22,Summary!$C$7,FALSE)</f>
        <v xml:space="preserve">0 - Vastaus puuttuu </v>
      </c>
      <c r="Q28" s="910" t="str">
        <f>IF(VLOOKUP($C$3&amp;"-"&amp;$E28,Import!$C:$H,3,FALSE)=0,"",VLOOKUP($C$3&amp;"-"&amp;$E28,Import!$C:$H,3,FALSE))</f>
        <v/>
      </c>
      <c r="R28" s="910" t="str">
        <f>IF(VLOOKUP($C$3&amp;"-"&amp;$E28,Import!$C:$H,4,FALSE)=0,"",VLOOKUP($C$3&amp;"-"&amp;$E28,Import!$C:$H,4,FALSE))</f>
        <v/>
      </c>
      <c r="S28" s="910" t="str">
        <f>IF(VLOOKUP($C$3&amp;"-"&amp;$E28,Import!$C:$H,5,FALSE)=0,"",VLOOKUP($C$3&amp;"-"&amp;$E28,Import!$C:$H,5,FALSE))</f>
        <v/>
      </c>
      <c r="T28" s="911" t="str">
        <f>IF(VLOOKUP($C$3&amp;"-"&amp;$E28,Import!$C:$H,6,FALSE)=0,"",VLOOKUP($C$3&amp;"-"&amp;$E28,Import!$C:$H,6,FALSE))</f>
        <v/>
      </c>
      <c r="U28" s="153"/>
      <c r="V28" s="251"/>
    </row>
    <row r="29" spans="1:22" s="288" customFormat="1" ht="45" customHeight="1" x14ac:dyDescent="0.2">
      <c r="A29" s="274"/>
      <c r="B29" s="1747"/>
      <c r="C29" s="523">
        <v>3</v>
      </c>
      <c r="D29" s="1477">
        <v>48</v>
      </c>
      <c r="E29" s="411" t="s">
        <v>11</v>
      </c>
      <c r="F29" s="492" t="str">
        <f>IF(VLOOKUP(CONCATENATE($C$3,"-",$E29),Languages!$A:$D,1,TRUE)=CONCATENATE($C$3,"-",$E29),VLOOKUP(CONCATENATE($C$3,"-",$E29),Languages!$A:$D,Summary!$C$7,TRUE),NA())</f>
        <v>Toimittajien ja muiden kumppaniverkoston toimijoiden priorisointia päivitetään aika ajoin ja määriteltyjen tilanteiden kuten järjestelmämuutosten tai ulkoisten tapahtumien yhteydessä.</v>
      </c>
      <c r="G29" s="1682">
        <f t="shared" si="0"/>
        <v>0</v>
      </c>
      <c r="H29" s="452" t="s">
        <v>2466</v>
      </c>
      <c r="I29" s="450"/>
      <c r="J29" s="450"/>
      <c r="K29" s="450"/>
      <c r="L29" s="451"/>
      <c r="M29" s="153"/>
      <c r="N29" s="251"/>
      <c r="O29" s="148"/>
      <c r="P29" s="863" t="str">
        <f>VLOOKUP(VLOOKUP($C$3&amp;"-"&amp;$E29,Import!$C:$D,2,FALSE),Parameters!$C$18:$F$22,Summary!$C$7,FALSE)</f>
        <v xml:space="preserve">0 - Vastaus puuttuu </v>
      </c>
      <c r="Q29" s="902" t="str">
        <f>IF(VLOOKUP($C$3&amp;"-"&amp;$E29,Import!$C:$H,3,FALSE)=0,"",VLOOKUP($C$3&amp;"-"&amp;$E29,Import!$C:$H,3,FALSE))</f>
        <v/>
      </c>
      <c r="R29" s="902" t="str">
        <f>IF(VLOOKUP($C$3&amp;"-"&amp;$E29,Import!$C:$H,4,FALSE)=0,"",VLOOKUP($C$3&amp;"-"&amp;$E29,Import!$C:$H,4,FALSE))</f>
        <v/>
      </c>
      <c r="S29" s="902" t="str">
        <f>IF(VLOOKUP($C$3&amp;"-"&amp;$E29,Import!$C:$H,5,FALSE)=0,"",VLOOKUP($C$3&amp;"-"&amp;$E29,Import!$C:$H,5,FALSE))</f>
        <v/>
      </c>
      <c r="T29" s="903" t="str">
        <f>IF(VLOOKUP($C$3&amp;"-"&amp;$E29,Import!$C:$H,6,FALSE)=0,"",VLOOKUP($C$3&amp;"-"&amp;$E29,Import!$C:$H,6,FALSE))</f>
        <v/>
      </c>
      <c r="U29" s="153"/>
      <c r="V29" s="251"/>
    </row>
    <row r="30" spans="1:22" s="176" customFormat="1" ht="30" customHeight="1" x14ac:dyDescent="0.25">
      <c r="A30" s="165"/>
      <c r="B30" s="268"/>
      <c r="C30" s="169">
        <v>2</v>
      </c>
      <c r="D30" s="169"/>
      <c r="E30" s="169" t="str">
        <f>IF(VLOOKUP(CONCATENATE($C$3,"-",C30),Languages!$A:$D,1,TRUE)=CONCATENATE($C$3,"-",C30),VLOOKUP(CONCATENATE($C$3,"-",C30),Languages!$A:$D,Summary!$C$7,TRUE),NA())</f>
        <v>Kumppaniverkostoon liittyvien riskien hallinta</v>
      </c>
      <c r="F30" s="169"/>
      <c r="G30" s="291"/>
      <c r="H30" s="884"/>
      <c r="I30" s="906"/>
      <c r="J30" s="906"/>
      <c r="K30" s="906"/>
      <c r="L30" s="906"/>
      <c r="M30" s="153"/>
      <c r="N30" s="251"/>
      <c r="O30" s="148"/>
      <c r="P30" s="291"/>
      <c r="Q30" s="292"/>
      <c r="R30" s="292"/>
      <c r="S30" s="292"/>
      <c r="T30" s="292"/>
      <c r="U30" s="153"/>
      <c r="V30" s="251"/>
    </row>
    <row r="31" spans="1:22" s="284" customFormat="1" ht="19.95" customHeight="1" x14ac:dyDescent="0.2">
      <c r="A31" s="303"/>
      <c r="B31" s="278"/>
      <c r="C31" s="279" t="str">
        <f>IF(VLOOKUP("GEN-LEVEL",Languages!$A:$D,1,TRUE)="GEN-LEVEL",VLOOKUP("GEN-LEVEL",Languages!$A:$D,Summary!$C$7,TRUE),NA())</f>
        <v>Taso</v>
      </c>
      <c r="D31" s="279"/>
      <c r="E31" s="279"/>
      <c r="F31" s="280" t="str">
        <f>IF(VLOOKUP("GEN-PRACTICE",Languages!$A:$D,1,TRUE)="GEN-PRACTICE",VLOOKUP("GEN-PRACTICE",Languages!$A:$D,Summary!$C$7,TRUE),NA())</f>
        <v>Käytäntö</v>
      </c>
      <c r="G31" s="281"/>
      <c r="H31" s="881" t="str">
        <f>IF(VLOOKUP("GEN-ANSWER",Languages!$A:$D,1,TRUE)="GEN-ANSWER",VLOOKUP("GEN-ANSWER",Languages!$A:$D,Summary!$C$7,TRUE),NA())</f>
        <v>Vastaus</v>
      </c>
      <c r="I31" s="882" t="str">
        <f>IF(VLOOKUP("KM112",Languages!$A:$D,1,TRUE)="KM112",VLOOKUP("KM112",Languages!$A:$D,Summary!$C$7,TRUE),NA())</f>
        <v>Kommentit</v>
      </c>
      <c r="J31" s="882" t="str">
        <f>IF(VLOOKUP("KM113",Languages!$A:$D,1,TRUE)="KM113",VLOOKUP("KM113",Languages!$A:$D,Summary!$C$7,TRUE),NA())</f>
        <v>Sisäinen viittaus</v>
      </c>
      <c r="K31" s="882" t="str">
        <f>IF(VLOOKUP("KM114",Languages!$A:$D,1,TRUE)="KM114",VLOOKUP("KM114",Languages!$A:$D,Summary!$C$7,TRUE),NA())</f>
        <v>Ulkoinen viittaus</v>
      </c>
      <c r="L31" s="882" t="str">
        <f>IF(VLOOKUP("KM115",Languages!$A:$D,1,TRUE)="KM115",VLOOKUP("KM115",Languages!$A:$D,Summary!$C$7,TRUE),NA())</f>
        <v>Kehityskohde</v>
      </c>
      <c r="M31" s="282"/>
      <c r="N31" s="283"/>
      <c r="O31" s="278"/>
      <c r="P31" s="459" t="str">
        <f>IF(VLOOKUP("GEN-ANSWER",Languages!$A:$D,1,TRUE)="GEN-ANSWER",VLOOKUP("GEN-ANSWER",Languages!$A:$D,Summary!$C$7,TRUE),NA())</f>
        <v>Vastaus</v>
      </c>
      <c r="Q31" s="459" t="str">
        <f>IF(VLOOKUP("KM112",Languages!$A:$D,1,TRUE)="KM112",VLOOKUP("KM112",Languages!$A:$D,Summary!$C$7,TRUE),NA())</f>
        <v>Kommentit</v>
      </c>
      <c r="R31" s="459" t="str">
        <f>IF(VLOOKUP("KM113",Languages!$A:$D,1,TRUE)="KM113",VLOOKUP("KM113",Languages!$A:$D,Summary!$C$7,TRUE),NA())</f>
        <v>Sisäinen viittaus</v>
      </c>
      <c r="S31" s="459" t="str">
        <f>IF(VLOOKUP("KM114",Languages!$A:$D,1,TRUE)="KM114",VLOOKUP("KM114",Languages!$A:$D,Summary!$C$7,TRUE),NA())</f>
        <v>Ulkoinen viittaus</v>
      </c>
      <c r="T31" s="459" t="str">
        <f>IF(VLOOKUP("KM115",Languages!$A:$D,1,TRUE)="KM115",VLOOKUP("KM115",Languages!$A:$D,Summary!$C$7,TRUE),NA())</f>
        <v>Kehityskohde</v>
      </c>
      <c r="U31" s="282"/>
      <c r="V31" s="283"/>
    </row>
    <row r="32" spans="1:22" s="295" customFormat="1" ht="45" customHeight="1" x14ac:dyDescent="0.2">
      <c r="A32" s="304"/>
      <c r="B32" s="1756"/>
      <c r="C32" s="1771">
        <v>1</v>
      </c>
      <c r="D32" s="1413">
        <v>49</v>
      </c>
      <c r="E32" s="393" t="s">
        <v>17</v>
      </c>
      <c r="F32" s="463" t="str">
        <f>IF(VLOOKUP(CONCATENATE($C$3,"-",$E32),Languages!$A:$D,1,TRUE)=CONCATENATE($C$3,"-",$E32),VLOOKUP(CONCATENATE($C$3,"-",$E32),Languages!$A:$D,Summary!$C$7,TRUE),NA())</f>
        <v>Toimittajien ja muiden kumppaniverkoston toimijoiden valintaan vaikuttaa arvio niiden kyberturvallisuuskelpoisuuksista. Tasolla 1 tämän ei tarvitse olla systemaattista ja säännöllistä.</v>
      </c>
      <c r="G32" s="1683">
        <f t="shared" ref="G32:G44" si="1">IFERROR(INT(LEFT($H32,1)),0)</f>
        <v>0</v>
      </c>
      <c r="H32" s="441" t="s">
        <v>2466</v>
      </c>
      <c r="I32" s="505"/>
      <c r="J32" s="442"/>
      <c r="K32" s="442"/>
      <c r="L32" s="443"/>
      <c r="M32" s="153"/>
      <c r="N32" s="251"/>
      <c r="O32" s="148"/>
      <c r="P32" s="866" t="str">
        <f>VLOOKUP(VLOOKUP($C$3&amp;"-"&amp;$E32,Import!$C:$D,2,FALSE),Parameters!$C$18:$F$22,Summary!$C$7,FALSE)</f>
        <v xml:space="preserve">0 - Vastaus puuttuu </v>
      </c>
      <c r="Q32" s="908" t="str">
        <f>IF(VLOOKUP($C$3&amp;"-"&amp;$E32,Import!$C:$H,3,FALSE)=0,"",VLOOKUP($C$3&amp;"-"&amp;$E32,Import!$C:$H,3,FALSE))</f>
        <v/>
      </c>
      <c r="R32" s="908" t="str">
        <f>IF(VLOOKUP($C$3&amp;"-"&amp;$E32,Import!$C:$H,4,FALSE)=0,"",VLOOKUP($C$3&amp;"-"&amp;$E32,Import!$C:$H,4,FALSE))</f>
        <v/>
      </c>
      <c r="S32" s="908" t="str">
        <f>IF(VLOOKUP($C$3&amp;"-"&amp;$E32,Import!$C:$H,5,FALSE)=0,"",VLOOKUP($C$3&amp;"-"&amp;$E32,Import!$C:$H,5,FALSE))</f>
        <v/>
      </c>
      <c r="T32" s="909" t="str">
        <f>IF(VLOOKUP($C$3&amp;"-"&amp;$E32,Import!$C:$H,6,FALSE)=0,"",VLOOKUP($C$3&amp;"-"&amp;$E32,Import!$C:$H,6,FALSE))</f>
        <v/>
      </c>
      <c r="U32" s="153"/>
      <c r="V32" s="251"/>
    </row>
    <row r="33" spans="1:22" s="295" customFormat="1" ht="45" customHeight="1" x14ac:dyDescent="0.2">
      <c r="A33" s="304"/>
      <c r="B33" s="1756"/>
      <c r="C33" s="1772"/>
      <c r="D33" s="1460">
        <v>50</v>
      </c>
      <c r="E33" s="394" t="s">
        <v>18</v>
      </c>
      <c r="F33" s="470" t="str">
        <f>IF(VLOOKUP(CONCATENATE($C$3,"-",$E33),Languages!$A:$D,1,TRUE)=CONCATENATE($C$3,"-",$E33),VLOOKUP(CONCATENATE($C$3,"-",$E33),Languages!$A:$D,Summary!$C$7,TRUE),NA())</f>
        <v>Tuotteiden ja palveluiden valintaan vaikuttaa arvio niiden kyberkyvykkyyksistä. Tasolla 1 tämän ei tarvitse olla systemaattista ja säännöllistä.</v>
      </c>
      <c r="G33" s="1686">
        <f t="shared" si="1"/>
        <v>0</v>
      </c>
      <c r="H33" s="445" t="s">
        <v>2466</v>
      </c>
      <c r="I33" s="505"/>
      <c r="J33" s="440"/>
      <c r="K33" s="440"/>
      <c r="L33" s="449"/>
      <c r="M33" s="153"/>
      <c r="N33" s="251"/>
      <c r="O33" s="148"/>
      <c r="P33" s="874" t="str">
        <f>VLOOKUP(VLOOKUP($C$3&amp;"-"&amp;$E33,Import!$C:$D,2,FALSE),Parameters!$C$18:$F$22,Summary!$C$7,FALSE)</f>
        <v xml:space="preserve">0 - Vastaus puuttuu </v>
      </c>
      <c r="Q33" s="900" t="str">
        <f>IF(VLOOKUP($C$3&amp;"-"&amp;$E33,Import!$C:$H,3,FALSE)=0,"",VLOOKUP($C$3&amp;"-"&amp;$E33,Import!$C:$H,3,FALSE))</f>
        <v/>
      </c>
      <c r="R33" s="900" t="str">
        <f>IF(VLOOKUP($C$3&amp;"-"&amp;$E33,Import!$C:$H,4,FALSE)=0,"",VLOOKUP($C$3&amp;"-"&amp;$E33,Import!$C:$H,4,FALSE))</f>
        <v/>
      </c>
      <c r="S33" s="900" t="str">
        <f>IF(VLOOKUP($C$3&amp;"-"&amp;$E33,Import!$C:$H,5,FALSE)=0,"",VLOOKUP($C$3&amp;"-"&amp;$E33,Import!$C:$H,5,FALSE))</f>
        <v/>
      </c>
      <c r="T33" s="901" t="str">
        <f>IF(VLOOKUP($C$3&amp;"-"&amp;$E33,Import!$C:$H,6,FALSE)=0,"",VLOOKUP($C$3&amp;"-"&amp;$E33,Import!$C:$H,6,FALSE))</f>
        <v/>
      </c>
      <c r="U33" s="153"/>
      <c r="V33" s="251"/>
    </row>
    <row r="34" spans="1:22" s="295" customFormat="1" ht="60" customHeight="1" x14ac:dyDescent="0.2">
      <c r="A34" s="304"/>
      <c r="B34" s="296"/>
      <c r="C34" s="1764">
        <v>2</v>
      </c>
      <c r="D34" s="1387" t="s">
        <v>3696</v>
      </c>
      <c r="E34" s="393" t="s">
        <v>19</v>
      </c>
      <c r="F34" s="463" t="str">
        <f>IF(VLOOKUP(CONCATENATE($C$3,"-",$E34),Languages!$A:$D,1,TRUE)=CONCATENATE($C$3,"-",$E34),VLOOKUP(CONCATENATE($C$3,"-",$E34),Languages!$A:$D,Summary!$C$7,TRUE),NA())</f>
        <v>Määriteltyjä menetelmiä noudatetaan, kun tunnistetaan kyberturvallisuusvaatimuksia ja toteutetaan niihin liittyviä suojaustoimia, joilla suojaudutaan toimittajista ja kumppaniverkoston toimijoista aiheutuvilta riskeiltä.</v>
      </c>
      <c r="G34" s="1683">
        <f t="shared" si="1"/>
        <v>0</v>
      </c>
      <c r="H34" s="441" t="s">
        <v>2466</v>
      </c>
      <c r="I34" s="505"/>
      <c r="J34" s="438"/>
      <c r="K34" s="438"/>
      <c r="L34" s="447"/>
      <c r="M34" s="153"/>
      <c r="N34" s="251"/>
      <c r="O34" s="148"/>
      <c r="P34" s="866" t="str">
        <f>VLOOKUP(VLOOKUP($C$3&amp;"-"&amp;$E34,Import!$C:$D,2,FALSE),Parameters!$C$18:$F$22,Summary!$C$7,FALSE)</f>
        <v xml:space="preserve">0 - Vastaus puuttuu </v>
      </c>
      <c r="Q34" s="898" t="str">
        <f>IF(VLOOKUP($C$3&amp;"-"&amp;$E34,Import!$C:$H,3,FALSE)=0,"",VLOOKUP($C$3&amp;"-"&amp;$E34,Import!$C:$H,3,FALSE))</f>
        <v/>
      </c>
      <c r="R34" s="898" t="str">
        <f>IF(VLOOKUP($C$3&amp;"-"&amp;$E34,Import!$C:$H,4,FALSE)=0,"",VLOOKUP($C$3&amp;"-"&amp;$E34,Import!$C:$H,4,FALSE))</f>
        <v/>
      </c>
      <c r="S34" s="898" t="str">
        <f>IF(VLOOKUP($C$3&amp;"-"&amp;$E34,Import!$C:$H,5,FALSE)=0,"",VLOOKUP($C$3&amp;"-"&amp;$E34,Import!$C:$H,5,FALSE))</f>
        <v/>
      </c>
      <c r="T34" s="899" t="str">
        <f>IF(VLOOKUP($C$3&amp;"-"&amp;$E34,Import!$C:$H,6,FALSE)=0,"",VLOOKUP($C$3&amp;"-"&amp;$E34,Import!$C:$H,6,FALSE))</f>
        <v/>
      </c>
      <c r="U34" s="153"/>
      <c r="V34" s="251"/>
    </row>
    <row r="35" spans="1:22" s="295" customFormat="1" ht="34.950000000000003" customHeight="1" x14ac:dyDescent="0.2">
      <c r="A35" s="304"/>
      <c r="B35" s="296"/>
      <c r="C35" s="1769"/>
      <c r="D35" s="1465">
        <v>49</v>
      </c>
      <c r="E35" s="293" t="s">
        <v>20</v>
      </c>
      <c r="F35" s="464" t="str">
        <f>IF(VLOOKUP(CONCATENATE($C$3,"-",$E35),Languages!$A:$D,1,TRUE)=CONCATENATE($C$3,"-",$E35),VLOOKUP(CONCATENATE($C$3,"-",$E35),Languages!$A:$D,Summary!$C$7,TRUE),NA())</f>
        <v>Määriteltyjä menetelmiä noudatetaan, kun arvioidaan ja valitaan toimittajia ja muita kumppaniverkoston toimijoita.</v>
      </c>
      <c r="G35" s="1684">
        <f t="shared" si="1"/>
        <v>0</v>
      </c>
      <c r="H35" s="306" t="s">
        <v>2466</v>
      </c>
      <c r="I35" s="505"/>
      <c r="J35" s="439"/>
      <c r="K35" s="439"/>
      <c r="L35" s="448"/>
      <c r="M35" s="153"/>
      <c r="N35" s="251"/>
      <c r="O35" s="148"/>
      <c r="P35" s="869" t="str">
        <f>VLOOKUP(VLOOKUP($C$3&amp;"-"&amp;$E35,Import!$C:$D,2,FALSE),Parameters!$C$18:$F$22,Summary!$C$7,FALSE)</f>
        <v xml:space="preserve">0 - Vastaus puuttuu </v>
      </c>
      <c r="Q35" s="893" t="str">
        <f>IF(VLOOKUP($C$3&amp;"-"&amp;$E35,Import!$C:$H,3,FALSE)=0,"",VLOOKUP($C$3&amp;"-"&amp;$E35,Import!$C:$H,3,FALSE))</f>
        <v/>
      </c>
      <c r="R35" s="893" t="str">
        <f>IF(VLOOKUP($C$3&amp;"-"&amp;$E35,Import!$C:$H,4,FALSE)=0,"",VLOOKUP($C$3&amp;"-"&amp;$E35,Import!$C:$H,4,FALSE))</f>
        <v/>
      </c>
      <c r="S35" s="893" t="str">
        <f>IF(VLOOKUP($C$3&amp;"-"&amp;$E35,Import!$C:$H,5,FALSE)=0,"",VLOOKUP($C$3&amp;"-"&amp;$E35,Import!$C:$H,5,FALSE))</f>
        <v/>
      </c>
      <c r="T35" s="894" t="str">
        <f>IF(VLOOKUP($C$3&amp;"-"&amp;$E35,Import!$C:$H,6,FALSE)=0,"",VLOOKUP($C$3&amp;"-"&amp;$E35,Import!$C:$H,6,FALSE))</f>
        <v/>
      </c>
      <c r="U35" s="153"/>
      <c r="V35" s="251"/>
    </row>
    <row r="36" spans="1:22" s="295" customFormat="1" ht="34.950000000000003" customHeight="1" x14ac:dyDescent="0.2">
      <c r="A36" s="304"/>
      <c r="B36" s="296"/>
      <c r="C36" s="1769"/>
      <c r="D36" s="1407">
        <v>51</v>
      </c>
      <c r="E36" s="293" t="s">
        <v>21</v>
      </c>
      <c r="F36" s="464" t="str">
        <f>IF(VLOOKUP(CONCATENATE($C$3,"-",$E36),Languages!$A:$D,1,TRUE)=CONCATENATE($C$3,"-",$E36),VLOOKUP(CONCATENATE($C$3,"-",$E36),Languages!$A:$D,Summary!$C$7,TRUE),NA())</f>
        <v>Tiukempia suojaustoimia toteutetaan korkean prioriteetin toimittajille ja muille kumppaniverkoston toimijoille.</v>
      </c>
      <c r="G36" s="1684">
        <f t="shared" si="1"/>
        <v>0</v>
      </c>
      <c r="H36" s="306" t="s">
        <v>2466</v>
      </c>
      <c r="I36" s="505"/>
      <c r="J36" s="439"/>
      <c r="K36" s="439"/>
      <c r="L36" s="448"/>
      <c r="M36" s="153"/>
      <c r="N36" s="251"/>
      <c r="O36" s="148"/>
      <c r="P36" s="869" t="str">
        <f>VLOOKUP(VLOOKUP($C$3&amp;"-"&amp;$E36,Import!$C:$D,2,FALSE),Parameters!$C$18:$F$22,Summary!$C$7,FALSE)</f>
        <v xml:space="preserve">0 - Vastaus puuttuu </v>
      </c>
      <c r="Q36" s="893" t="str">
        <f>IF(VLOOKUP($C$3&amp;"-"&amp;$E36,Import!$C:$H,3,FALSE)=0,"",VLOOKUP($C$3&amp;"-"&amp;$E36,Import!$C:$H,3,FALSE))</f>
        <v/>
      </c>
      <c r="R36" s="893" t="str">
        <f>IF(VLOOKUP($C$3&amp;"-"&amp;$E36,Import!$C:$H,4,FALSE)=0,"",VLOOKUP($C$3&amp;"-"&amp;$E36,Import!$C:$H,4,FALSE))</f>
        <v/>
      </c>
      <c r="S36" s="893" t="str">
        <f>IF(VLOOKUP($C$3&amp;"-"&amp;$E36,Import!$C:$H,5,FALSE)=0,"",VLOOKUP($C$3&amp;"-"&amp;$E36,Import!$C:$H,5,FALSE))</f>
        <v/>
      </c>
      <c r="T36" s="894" t="str">
        <f>IF(VLOOKUP($C$3&amp;"-"&amp;$E36,Import!$C:$H,6,FALSE)=0,"",VLOOKUP($C$3&amp;"-"&amp;$E36,Import!$C:$H,6,FALSE))</f>
        <v/>
      </c>
      <c r="U36" s="153"/>
      <c r="V36" s="251"/>
    </row>
    <row r="37" spans="1:22" s="295" customFormat="1" ht="42.6" customHeight="1" x14ac:dyDescent="0.2">
      <c r="A37" s="304"/>
      <c r="B37" s="296"/>
      <c r="C37" s="1769"/>
      <c r="D37" s="1478">
        <v>52</v>
      </c>
      <c r="E37" s="293" t="s">
        <v>103</v>
      </c>
      <c r="F37" s="464" t="str">
        <f>IF(VLOOKUP(CONCATENATE($C$3,"-",$E37),Languages!$A:$D,1,TRUE)=CONCATENATE($C$3,"-",$E37),VLOOKUP(CONCATENATE($C$3,"-",$E37),Languages!$A:$D,Summary!$C$7,TRUE),NA())</f>
        <v>Kyberturvallisuusvaatimukset (esimerkiksi haavoittuvuustiedotus, poikkeamatapausten SLA vaatimukset) ovat osa toimittajien ja muiden kumppaniverkoston toimijoiden kanssa laadittavia sopimuksia.</v>
      </c>
      <c r="G37" s="1684">
        <f t="shared" si="1"/>
        <v>0</v>
      </c>
      <c r="H37" s="306" t="s">
        <v>2466</v>
      </c>
      <c r="I37" s="439"/>
      <c r="J37" s="439"/>
      <c r="K37" s="439"/>
      <c r="L37" s="448"/>
      <c r="M37" s="153"/>
      <c r="N37" s="251"/>
      <c r="O37" s="148"/>
      <c r="P37" s="869" t="str">
        <f>VLOOKUP(VLOOKUP($C$3&amp;"-"&amp;$E37,Import!$C:$D,2,FALSE),Parameters!$C$18:$F$22,Summary!$C$7,FALSE)</f>
        <v xml:space="preserve">0 - Vastaus puuttuu </v>
      </c>
      <c r="Q37" s="893" t="str">
        <f>IF(VLOOKUP($C$3&amp;"-"&amp;$E37,Import!$C:$H,3,FALSE)=0,"",VLOOKUP($C$3&amp;"-"&amp;$E37,Import!$C:$H,3,FALSE))</f>
        <v/>
      </c>
      <c r="R37" s="893" t="str">
        <f>IF(VLOOKUP($C$3&amp;"-"&amp;$E37,Import!$C:$H,4,FALSE)=0,"",VLOOKUP($C$3&amp;"-"&amp;$E37,Import!$C:$H,4,FALSE))</f>
        <v/>
      </c>
      <c r="S37" s="893" t="str">
        <f>IF(VLOOKUP($C$3&amp;"-"&amp;$E37,Import!$C:$H,5,FALSE)=0,"",VLOOKUP($C$3&amp;"-"&amp;$E37,Import!$C:$H,5,FALSE))</f>
        <v/>
      </c>
      <c r="T37" s="894" t="str">
        <f>IF(VLOOKUP($C$3&amp;"-"&amp;$E37,Import!$C:$H,6,FALSE)=0,"",VLOOKUP($C$3&amp;"-"&amp;$E37,Import!$C:$H,6,FALSE))</f>
        <v/>
      </c>
      <c r="U37" s="153"/>
      <c r="V37" s="251"/>
    </row>
    <row r="38" spans="1:22" s="295" customFormat="1" ht="34.950000000000003" customHeight="1" x14ac:dyDescent="0.2">
      <c r="A38" s="304"/>
      <c r="B38" s="296"/>
      <c r="C38" s="1765"/>
      <c r="D38" s="1479">
        <v>52</v>
      </c>
      <c r="E38" s="394" t="s">
        <v>165</v>
      </c>
      <c r="F38" s="470" t="str">
        <f>IF(VLOOKUP(CONCATENATE($C$3,"-",$E38),Languages!$A:$D,1,TRUE)=CONCATENATE($C$3,"-",$E38),VLOOKUP(CONCATENATE($C$3,"-",$E38),Languages!$A:$D,Summary!$C$7,TRUE),NA())</f>
        <v>Toimittajat ja muut kumppaniverkoston toimijat osoittavat aika ajoin kykynsä täyttää asetetut kyberturvallisuusvaatimukset.</v>
      </c>
      <c r="G38" s="1686">
        <f t="shared" si="1"/>
        <v>0</v>
      </c>
      <c r="H38" s="445" t="s">
        <v>2466</v>
      </c>
      <c r="I38" s="440"/>
      <c r="J38" s="440"/>
      <c r="K38" s="440"/>
      <c r="L38" s="449"/>
      <c r="M38" s="153"/>
      <c r="N38" s="251"/>
      <c r="O38" s="148"/>
      <c r="P38" s="874" t="str">
        <f>VLOOKUP(VLOOKUP($C$3&amp;"-"&amp;$E38,Import!$C:$D,2,FALSE),Parameters!$C$18:$F$22,Summary!$C$7,FALSE)</f>
        <v xml:space="preserve">0 - Vastaus puuttuu </v>
      </c>
      <c r="Q38" s="900" t="str">
        <f>IF(VLOOKUP($C$3&amp;"-"&amp;$E38,Import!$C:$H,3,FALSE)=0,"",VLOOKUP($C$3&amp;"-"&amp;$E38,Import!$C:$H,3,FALSE))</f>
        <v/>
      </c>
      <c r="R38" s="900" t="str">
        <f>IF(VLOOKUP($C$3&amp;"-"&amp;$E38,Import!$C:$H,4,FALSE)=0,"",VLOOKUP($C$3&amp;"-"&amp;$E38,Import!$C:$H,4,FALSE))</f>
        <v/>
      </c>
      <c r="S38" s="900" t="str">
        <f>IF(VLOOKUP($C$3&amp;"-"&amp;$E38,Import!$C:$H,5,FALSE)=0,"",VLOOKUP($C$3&amp;"-"&amp;$E38,Import!$C:$H,5,FALSE))</f>
        <v/>
      </c>
      <c r="T38" s="901" t="str">
        <f>IF(VLOOKUP($C$3&amp;"-"&amp;$E38,Import!$C:$H,6,FALSE)=0,"",VLOOKUP($C$3&amp;"-"&amp;$E38,Import!$C:$H,6,FALSE))</f>
        <v/>
      </c>
      <c r="U38" s="153"/>
      <c r="V38" s="251"/>
    </row>
    <row r="39" spans="1:22" s="295" customFormat="1" ht="45" customHeight="1" x14ac:dyDescent="0.2">
      <c r="A39" s="304"/>
      <c r="B39" s="296"/>
      <c r="C39" s="1766">
        <v>3</v>
      </c>
      <c r="D39" s="1456">
        <v>52</v>
      </c>
      <c r="E39" s="393" t="s">
        <v>167</v>
      </c>
      <c r="F39" s="463" t="str">
        <f>IF(VLOOKUP(CONCATENATE($C$3,"-",$E39),Languages!$A:$D,1,TRUE)=CONCATENATE($C$3,"-",$E39),VLOOKUP(CONCATENATE($C$3,"-",$E39),Languages!$A:$D,Summary!$C$7,TRUE),NA())</f>
        <v>Toimittajille ja muille kumppaniverkoston toimijoille asetetut kyberturvallisuusvaatimukset sisältävät soveltuvin osin vaatimuksia turvallisesta ohjelmisto- ja tuotekehityksestä.</v>
      </c>
      <c r="G39" s="1683">
        <f t="shared" si="1"/>
        <v>0</v>
      </c>
      <c r="H39" s="441" t="s">
        <v>2466</v>
      </c>
      <c r="I39" s="438"/>
      <c r="J39" s="438"/>
      <c r="K39" s="438"/>
      <c r="L39" s="447"/>
      <c r="M39" s="153"/>
      <c r="N39" s="251"/>
      <c r="O39" s="148"/>
      <c r="P39" s="866" t="str">
        <f>VLOOKUP(VLOOKUP($C$3&amp;"-"&amp;$E39,Import!$C:$D,2,FALSE),Parameters!$C$18:$F$22,Summary!$C$7,FALSE)</f>
        <v xml:space="preserve">0 - Vastaus puuttuu </v>
      </c>
      <c r="Q39" s="898" t="str">
        <f>IF(VLOOKUP($C$3&amp;"-"&amp;$E39,Import!$C:$H,3,FALSE)=0,"",VLOOKUP($C$3&amp;"-"&amp;$E39,Import!$C:$H,3,FALSE))</f>
        <v/>
      </c>
      <c r="R39" s="898" t="str">
        <f>IF(VLOOKUP($C$3&amp;"-"&amp;$E39,Import!$C:$H,4,FALSE)=0,"",VLOOKUP($C$3&amp;"-"&amp;$E39,Import!$C:$H,4,FALSE))</f>
        <v/>
      </c>
      <c r="S39" s="898" t="str">
        <f>IF(VLOOKUP($C$3&amp;"-"&amp;$E39,Import!$C:$H,5,FALSE)=0,"",VLOOKUP($C$3&amp;"-"&amp;$E39,Import!$C:$H,5,FALSE))</f>
        <v/>
      </c>
      <c r="T39" s="899" t="str">
        <f>IF(VLOOKUP($C$3&amp;"-"&amp;$E39,Import!$C:$H,6,FALSE)=0,"",VLOOKUP($C$3&amp;"-"&amp;$E39,Import!$C:$H,6,FALSE))</f>
        <v/>
      </c>
      <c r="U39" s="153"/>
      <c r="V39" s="251"/>
    </row>
    <row r="40" spans="1:22" s="295" customFormat="1" ht="42.6" customHeight="1" x14ac:dyDescent="0.2">
      <c r="A40" s="304"/>
      <c r="B40" s="296"/>
      <c r="C40" s="1767"/>
      <c r="D40" s="1458">
        <v>50</v>
      </c>
      <c r="E40" s="293" t="s">
        <v>198</v>
      </c>
      <c r="F40" s="464" t="str">
        <f>IF(VLOOKUP(CONCATENATE($C$3,"-",$E40),Languages!$A:$D,1,TRUE)=CONCATENATE($C$3,"-",$E40),VLOOKUP(CONCATENATE($C$3,"-",$E40),Languages!$A:$D,Summary!$C$7,TRUE),NA())</f>
        <v>Tuotteiden valintakriteereissä on huomioitu asianmukaisesti käyttöiän tai käyttötuen päättymisen ajankohdat.</v>
      </c>
      <c r="G40" s="1684">
        <f t="shared" si="1"/>
        <v>0</v>
      </c>
      <c r="H40" s="306" t="s">
        <v>2466</v>
      </c>
      <c r="I40" s="439"/>
      <c r="J40" s="439"/>
      <c r="K40" s="439"/>
      <c r="L40" s="448"/>
      <c r="M40" s="153"/>
      <c r="N40" s="251"/>
      <c r="O40" s="148"/>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
      </c>
      <c r="S40" s="893" t="str">
        <f>IF(VLOOKUP($C$3&amp;"-"&amp;$E40,Import!$C:$H,5,FALSE)=0,"",VLOOKUP($C$3&amp;"-"&amp;$E40,Import!$C:$H,5,FALSE))</f>
        <v/>
      </c>
      <c r="T40" s="894" t="str">
        <f>IF(VLOOKUP($C$3&amp;"-"&amp;$E40,Import!$C:$H,6,FALSE)=0,"",VLOOKUP($C$3&amp;"-"&amp;$E40,Import!$C:$H,6,FALSE))</f>
        <v/>
      </c>
      <c r="U40" s="153"/>
      <c r="V40" s="251"/>
    </row>
    <row r="41" spans="1:22" s="295" customFormat="1" ht="46.2" customHeight="1" x14ac:dyDescent="0.2">
      <c r="A41" s="304"/>
      <c r="B41" s="296"/>
      <c r="C41" s="1767"/>
      <c r="D41" s="1458">
        <v>50</v>
      </c>
      <c r="E41" s="293" t="s">
        <v>200</v>
      </c>
      <c r="F41" s="464" t="str">
        <f>IF(VLOOKUP(CONCATENATE($C$3,"-",$E41),Languages!$A:$D,1,TRUE)=CONCATENATE($C$3,"-",$E41),VLOOKUP(CONCATENATE($C$3,"-",$E41),Languages!$A:$D,Summary!$C$7,TRUE),NA())</f>
        <v>Valintakriteereiden osana on huomioitu asianmukaisesti toimet väärennettyjä tai vaarantuneita ohjelmistoja, laitteita tai palveluita vastaan.</v>
      </c>
      <c r="G41" s="1684">
        <f t="shared" si="1"/>
        <v>0</v>
      </c>
      <c r="H41" s="306" t="s">
        <v>2466</v>
      </c>
      <c r="I41" s="439"/>
      <c r="J41" s="439"/>
      <c r="K41" s="439"/>
      <c r="L41" s="448"/>
      <c r="M41" s="153"/>
      <c r="N41" s="251"/>
      <c r="O41" s="148"/>
      <c r="P41" s="869" t="str">
        <f>VLOOKUP(VLOOKUP($C$3&amp;"-"&amp;$E41,Import!$C:$D,2,FALSE),Parameters!$C$18:$F$22,Summary!$C$7,FALSE)</f>
        <v xml:space="preserve">0 - Vastaus puuttuu </v>
      </c>
      <c r="Q41" s="893" t="str">
        <f>IF(VLOOKUP($C$3&amp;"-"&amp;$E41,Import!$C:$H,3,FALSE)=0,"",VLOOKUP($C$3&amp;"-"&amp;$E41,Import!$C:$H,3,FALSE))</f>
        <v/>
      </c>
      <c r="R41" s="893" t="str">
        <f>IF(VLOOKUP($C$3&amp;"-"&amp;$E41,Import!$C:$H,4,FALSE)=0,"",VLOOKUP($C$3&amp;"-"&amp;$E41,Import!$C:$H,4,FALSE))</f>
        <v/>
      </c>
      <c r="S41" s="893" t="str">
        <f>IF(VLOOKUP($C$3&amp;"-"&amp;$E41,Import!$C:$H,5,FALSE)=0,"",VLOOKUP($C$3&amp;"-"&amp;$E41,Import!$C:$H,5,FALSE))</f>
        <v/>
      </c>
      <c r="T41" s="894" t="str">
        <f>IF(VLOOKUP($C$3&amp;"-"&amp;$E41,Import!$C:$H,6,FALSE)=0,"",VLOOKUP($C$3&amp;"-"&amp;$E41,Import!$C:$H,6,FALSE))</f>
        <v/>
      </c>
      <c r="U41" s="153"/>
      <c r="V41" s="251"/>
    </row>
    <row r="42" spans="1:22" s="295" customFormat="1" ht="46.2" customHeight="1" x14ac:dyDescent="0.2">
      <c r="A42" s="304"/>
      <c r="B42" s="989"/>
      <c r="C42" s="1767"/>
      <c r="D42" s="1458">
        <v>50</v>
      </c>
      <c r="E42" s="1002" t="s">
        <v>202</v>
      </c>
      <c r="F42" s="470" t="str">
        <f>IF(VLOOKUP(CONCATENATE($C$3,"-",$E42),Languages!$A:$D,1,TRUE)=CONCATENATE($C$3,"-",$E42),VLOOKUP(CONCATENATE($C$3,"-",$E42),Languages!$A:$D,Summary!$C$7,TRUE),NA())</f>
        <v xml:space="preserve">Korkean prioriteetin  omaisuuserien (laitteiden, ohjelmistojen ja tietovarantojen) valintakriteerit sisältävät ns. materiaaliluettelon (bill of materials) ainakin on keskeisten osien, kuten laitteiston ja ohjemlmistojen osalta. </v>
      </c>
      <c r="G42" s="1684">
        <f t="shared" si="1"/>
        <v>0</v>
      </c>
      <c r="H42" s="497" t="s">
        <v>2466</v>
      </c>
      <c r="I42" s="489"/>
      <c r="J42" s="489"/>
      <c r="K42" s="489"/>
      <c r="L42" s="490"/>
      <c r="M42" s="153"/>
      <c r="N42" s="251"/>
      <c r="O42" s="148"/>
      <c r="P42" s="869" t="str">
        <f>VLOOKUP(VLOOKUP($C$3&amp;"-"&amp;$E42,Import!$C:$D,2,FALSE),Parameters!$C$18:$F$22,Summary!$C$7,FALSE)</f>
        <v xml:space="preserve">0 - Vastaus puuttuu </v>
      </c>
      <c r="Q42" s="893" t="str">
        <f>IF(VLOOKUP($C$3&amp;"-"&amp;$E42,Import!$C:$H,3,FALSE)=0,"",VLOOKUP($C$3&amp;"-"&amp;$E42,Import!$C:$H,3,FALSE))</f>
        <v/>
      </c>
      <c r="R42" s="893" t="str">
        <f>IF(VLOOKUP($C$3&amp;"-"&amp;$E42,Import!$C:$H,4,FALSE)=0,"",VLOOKUP($C$3&amp;"-"&amp;$E42,Import!$C:$H,4,FALSE))</f>
        <v/>
      </c>
      <c r="S42" s="893" t="str">
        <f>IF(VLOOKUP($C$3&amp;"-"&amp;$E42,Import!$C:$H,5,FALSE)=0,"",VLOOKUP($C$3&amp;"-"&amp;$E42,Import!$C:$H,5,FALSE))</f>
        <v/>
      </c>
      <c r="T42" s="894" t="str">
        <f>IF(VLOOKUP($C$3&amp;"-"&amp;$E42,Import!$C:$H,6,FALSE)=0,"",VLOOKUP($C$3&amp;"-"&amp;$E42,Import!$C:$H,6,FALSE))</f>
        <v/>
      </c>
      <c r="U42" s="153"/>
      <c r="V42" s="251"/>
    </row>
    <row r="43" spans="1:22" s="295" customFormat="1" ht="46.2" customHeight="1" x14ac:dyDescent="0.2">
      <c r="A43" s="304"/>
      <c r="B43" s="989"/>
      <c r="C43" s="1767"/>
      <c r="D43" s="1458">
        <v>50</v>
      </c>
      <c r="E43" s="1002" t="s">
        <v>203</v>
      </c>
      <c r="F43" s="470" t="str">
        <f>IF(VLOOKUP(CONCATENATE($C$3,"-",$E43),Languages!$A:$D,1,TRUE)=CONCATENATE($C$3,"-",$E43),VLOOKUP(CONCATENATE($C$3,"-",$E43),Languages!$A:$D,Summary!$C$7,TRUE),NA())</f>
        <v>Korkean prioriteetin  omaisuuserien (laitteiden, ohjelmistojen ja tietovarantojen) valintakriteereissä on huomioitu kaikki kolmannen osapuolen hosting ympäristöt  ja lähdekoodi</v>
      </c>
      <c r="G43" s="1684">
        <f t="shared" si="1"/>
        <v>0</v>
      </c>
      <c r="H43" s="497" t="s">
        <v>2466</v>
      </c>
      <c r="I43" s="489"/>
      <c r="J43" s="489"/>
      <c r="K43" s="489"/>
      <c r="L43" s="490"/>
      <c r="M43" s="153"/>
      <c r="N43" s="251"/>
      <c r="O43" s="148"/>
      <c r="P43" s="869" t="str">
        <f>VLOOKUP(VLOOKUP($C$3&amp;"-"&amp;$E43,Import!$C:$D,2,FALSE),Parameters!$C$18:$F$22,Summary!$C$7,FALSE)</f>
        <v xml:space="preserve">0 - Vastaus puuttuu </v>
      </c>
      <c r="Q43" s="893" t="str">
        <f>IF(VLOOKUP($C$3&amp;"-"&amp;$E43,Import!$C:$H,3,FALSE)=0,"",VLOOKUP($C$3&amp;"-"&amp;$E43,Import!$C:$H,3,FALSE))</f>
        <v/>
      </c>
      <c r="R43" s="893" t="str">
        <f>IF(VLOOKUP($C$3&amp;"-"&amp;$E43,Import!$C:$H,4,FALSE)=0,"",VLOOKUP($C$3&amp;"-"&amp;$E43,Import!$C:$H,4,FALSE))</f>
        <v/>
      </c>
      <c r="S43" s="893" t="str">
        <f>IF(VLOOKUP($C$3&amp;"-"&amp;$E43,Import!$C:$H,5,FALSE)=0,"",VLOOKUP($C$3&amp;"-"&amp;$E43,Import!$C:$H,5,FALSE))</f>
        <v/>
      </c>
      <c r="T43" s="894" t="str">
        <f>IF(VLOOKUP($C$3&amp;"-"&amp;$E43,Import!$C:$H,6,FALSE)=0,"",VLOOKUP($C$3&amp;"-"&amp;$E43,Import!$C:$H,6,FALSE))</f>
        <v/>
      </c>
      <c r="U43" s="153"/>
      <c r="V43" s="251"/>
    </row>
    <row r="44" spans="1:22" s="295" customFormat="1" ht="51" customHeight="1" x14ac:dyDescent="0.2">
      <c r="A44" s="304"/>
      <c r="B44" s="296"/>
      <c r="C44" s="1768"/>
      <c r="D44" s="1458">
        <v>50</v>
      </c>
      <c r="E44" s="394" t="s">
        <v>204</v>
      </c>
      <c r="F44" s="470" t="str">
        <f>IF(VLOOKUP(CONCATENATE($C$3,"-",$E44),Languages!$A:$D,1,TRUE)=CONCATENATE($C$3,"-",$E44),VLOOKUP(CONCATENATE($C$3,"-",$E44),Languages!$A:$D,Summary!$C$7,TRUE),NA())</f>
        <v>Hankittavien laitteiden, ohjelmistojen ja tietovarantojen hyväksyntätestaukseen kuuluu kyberturvallisuusvaatimusten testaus.</v>
      </c>
      <c r="G44" s="1686">
        <f t="shared" si="1"/>
        <v>0</v>
      </c>
      <c r="H44" s="445" t="s">
        <v>2466</v>
      </c>
      <c r="I44" s="440"/>
      <c r="J44" s="440"/>
      <c r="K44" s="440"/>
      <c r="L44" s="449"/>
      <c r="M44" s="153"/>
      <c r="N44" s="251"/>
      <c r="O44" s="148"/>
      <c r="P44" s="869" t="str">
        <f>VLOOKUP(VLOOKUP($C$3&amp;"-"&amp;$E44,Import!$C:$D,2,FALSE),Parameters!$C$18:$F$22,Summary!$C$7,FALSE)</f>
        <v xml:space="preserve">0 - Vastaus puuttuu </v>
      </c>
      <c r="Q44" s="893" t="str">
        <f>IF(VLOOKUP($C$3&amp;"-"&amp;$E44,Import!$C:$H,3,FALSE)=0,"",VLOOKUP($C$3&amp;"-"&amp;$E44,Import!$C:$H,3,FALSE))</f>
        <v/>
      </c>
      <c r="R44" s="893" t="str">
        <f>IF(VLOOKUP($C$3&amp;"-"&amp;$E44,Import!$C:$H,4,FALSE)=0,"",VLOOKUP($C$3&amp;"-"&amp;$E44,Import!$C:$H,4,FALSE))</f>
        <v/>
      </c>
      <c r="S44" s="893" t="str">
        <f>IF(VLOOKUP($C$3&amp;"-"&amp;$E44,Import!$C:$H,5,FALSE)=0,"",VLOOKUP($C$3&amp;"-"&amp;$E44,Import!$C:$H,5,FALSE))</f>
        <v/>
      </c>
      <c r="T44" s="894" t="str">
        <f>IF(VLOOKUP($C$3&amp;"-"&amp;$E44,Import!$C:$H,6,FALSE)=0,"",VLOOKUP($C$3&amp;"-"&amp;$E44,Import!$C:$H,6,FALSE))</f>
        <v/>
      </c>
      <c r="U44" s="153"/>
      <c r="V44" s="251"/>
    </row>
    <row r="45" spans="1:22" s="176" customFormat="1" ht="30" customHeight="1" x14ac:dyDescent="0.25">
      <c r="A45" s="165"/>
      <c r="B45" s="268"/>
      <c r="C45" s="169">
        <v>3</v>
      </c>
      <c r="D45" s="169"/>
      <c r="E45" s="169" t="str">
        <f>IF(VLOOKUP(CONCATENATE($C$3,"-",C45),Languages!$A:$D,1,TRUE)=CONCATENATE($C$3,"-",C45),VLOOKUP(CONCATENATE($C$3,"-",C45),Languages!$A:$D,Summary!$C$7,TRUE),NA())</f>
        <v>Yleisiä hallintatoimia</v>
      </c>
      <c r="F45" s="169"/>
      <c r="G45" s="291"/>
      <c r="H45" s="884"/>
      <c r="I45" s="906"/>
      <c r="J45" s="906"/>
      <c r="K45" s="906"/>
      <c r="L45" s="906"/>
      <c r="M45" s="153"/>
      <c r="N45" s="251"/>
      <c r="O45" s="148"/>
      <c r="P45" s="291"/>
      <c r="Q45" s="292"/>
      <c r="R45" s="292"/>
      <c r="S45" s="292"/>
      <c r="T45" s="292"/>
      <c r="U45" s="153"/>
      <c r="V45" s="251"/>
    </row>
    <row r="46" spans="1:22" s="284" customFormat="1" ht="19.95" customHeight="1" x14ac:dyDescent="0.2">
      <c r="A46" s="303"/>
      <c r="B46" s="278"/>
      <c r="C46" s="279" t="str">
        <f>IF(VLOOKUP("GEN-LEVEL",Languages!$A:$D,1,TRUE)="GEN-LEVEL",VLOOKUP("GEN-LEVEL",Languages!$A:$D,Summary!$C$7,TRUE),NA())</f>
        <v>Taso</v>
      </c>
      <c r="D46" s="279"/>
      <c r="E46" s="279"/>
      <c r="F46" s="280" t="str">
        <f>IF(VLOOKUP("GEN-PRACTICE",Languages!$A:$D,1,TRUE)="GEN-PRACTICE",VLOOKUP("GEN-PRACTICE",Languages!$A:$D,Summary!$C$7,TRUE),NA())</f>
        <v>Käytäntö</v>
      </c>
      <c r="G46" s="281"/>
      <c r="H46" s="881" t="str">
        <f>IF(VLOOKUP("GEN-ANSWER",Languages!$A:$D,1,TRUE)="GEN-ANSWER",VLOOKUP("GEN-ANSWER",Languages!$A:$D,Summary!$C$7,TRUE),NA())</f>
        <v>Vastaus</v>
      </c>
      <c r="I46" s="882" t="str">
        <f>IF(VLOOKUP("KM112",Languages!$A:$D,1,TRUE)="KM112",VLOOKUP("KM112",Languages!$A:$D,Summary!$C$7,TRUE),NA())</f>
        <v>Kommentit</v>
      </c>
      <c r="J46" s="882" t="str">
        <f>IF(VLOOKUP("KM113",Languages!$A:$D,1,TRUE)="KM113",VLOOKUP("KM113",Languages!$A:$D,Summary!$C$7,TRUE),NA())</f>
        <v>Sisäinen viittaus</v>
      </c>
      <c r="K46" s="882" t="str">
        <f>IF(VLOOKUP("KM114",Languages!$A:$D,1,TRUE)="KM114",VLOOKUP("KM114",Languages!$A:$D,Summary!$C$7,TRUE),NA())</f>
        <v>Ulkoinen viittaus</v>
      </c>
      <c r="L46" s="882" t="str">
        <f>IF(VLOOKUP("KM115",Languages!$A:$D,1,TRUE)="KM115",VLOOKUP("KM115",Languages!$A:$D,Summary!$C$7,TRUE),NA())</f>
        <v>Kehityskohde</v>
      </c>
      <c r="M46" s="282"/>
      <c r="N46" s="283"/>
      <c r="O46" s="278"/>
      <c r="P46" s="459" t="str">
        <f>IF(VLOOKUP("GEN-ANSWER",Languages!$A:$D,1,TRUE)="GEN-ANSWER",VLOOKUP("GEN-ANSWER",Languages!$A:$D,Summary!$C$7,TRUE),NA())</f>
        <v>Vastaus</v>
      </c>
      <c r="Q46" s="459" t="str">
        <f>IF(VLOOKUP("KM112",Languages!$A:$D,1,TRUE)="KM112",VLOOKUP("KM112",Languages!$A:$D,Summary!$C$7,TRUE),NA())</f>
        <v>Kommentit</v>
      </c>
      <c r="R46" s="459" t="str">
        <f>IF(VLOOKUP("KM113",Languages!$A:$D,1,TRUE)="KM113",VLOOKUP("KM113",Languages!$A:$D,Summary!$C$7,TRUE),NA())</f>
        <v>Sisäinen viittaus</v>
      </c>
      <c r="S46" s="459" t="str">
        <f>IF(VLOOKUP("KM114",Languages!$A:$D,1,TRUE)="KM114",VLOOKUP("KM114",Languages!$A:$D,Summary!$C$7,TRUE),NA())</f>
        <v>Ulkoinen viittaus</v>
      </c>
      <c r="T46" s="459" t="str">
        <f>IF(VLOOKUP("KM115",Languages!$A:$D,1,TRUE)="KM115",VLOOKUP("KM115",Languages!$A:$D,Summary!$C$7,TRUE),NA())</f>
        <v>Kehityskohde</v>
      </c>
      <c r="U46" s="282"/>
      <c r="V46" s="283"/>
    </row>
    <row r="47" spans="1:22" s="310" customFormat="1" ht="19.95" customHeight="1" x14ac:dyDescent="0.2">
      <c r="A47" s="283"/>
      <c r="B47" s="278"/>
      <c r="C47" s="453">
        <v>1</v>
      </c>
      <c r="D47" s="1382"/>
      <c r="E47" s="398"/>
      <c r="F47" s="399"/>
      <c r="G47" s="401"/>
      <c r="H47" s="885"/>
      <c r="I47" s="886"/>
      <c r="J47" s="886"/>
      <c r="K47" s="886"/>
      <c r="L47" s="887"/>
      <c r="M47" s="153"/>
      <c r="N47" s="251"/>
      <c r="O47" s="148"/>
      <c r="P47" s="513"/>
      <c r="Q47" s="400"/>
      <c r="R47" s="400"/>
      <c r="S47" s="400"/>
      <c r="T47" s="402"/>
      <c r="U47" s="153"/>
      <c r="V47" s="251"/>
    </row>
    <row r="48" spans="1:22" s="295" customFormat="1" ht="34.950000000000003" customHeight="1" x14ac:dyDescent="0.2">
      <c r="A48" s="304"/>
      <c r="B48" s="1756"/>
      <c r="C48" s="1764">
        <v>2</v>
      </c>
      <c r="D48" s="1377"/>
      <c r="E48" s="393" t="s">
        <v>22</v>
      </c>
      <c r="F48" s="463" t="str">
        <f>IF(VLOOKUP(CONCATENATE($C$3,"-",$E48),Languages!$A:$D,1,TRUE)=CONCATENATE($C$3,"-",$E48),VLOOKUP(CONCATENATE($C$3,"-",$E48),Languages!$A:$D,Summary!$C$7,TRUE),NA())</f>
        <v>THIRD-PARTIES-osion toimintaa varten on määritetty dokumentoidut toimintatavat, joita noudatetaan ja ylläpidetään säännöllisesti.</v>
      </c>
      <c r="G48" s="1683">
        <f t="shared" ref="G48:G53" si="2">IFERROR(INT(LEFT($H48,1)),0)</f>
        <v>0</v>
      </c>
      <c r="H48" s="441" t="s">
        <v>2466</v>
      </c>
      <c r="I48" s="438"/>
      <c r="J48" s="438"/>
      <c r="K48" s="438"/>
      <c r="L48" s="447"/>
      <c r="M48" s="153"/>
      <c r="N48" s="251"/>
      <c r="O48" s="148"/>
      <c r="P48" s="866" t="str">
        <f>VLOOKUP(VLOOKUP($C$3&amp;"-"&amp;$E48,Import!$C:$D,2,FALSE),Parameters!$C$18:$F$22,Summary!$C$7,FALSE)</f>
        <v xml:space="preserve">0 - Vastaus puuttuu </v>
      </c>
      <c r="Q48" s="898" t="str">
        <f>IF(VLOOKUP($C$3&amp;"-"&amp;$E48,Import!$C:$H,3,FALSE)=0,"",VLOOKUP($C$3&amp;"-"&amp;$E48,Import!$C:$H,3,FALSE))</f>
        <v/>
      </c>
      <c r="R48" s="898" t="str">
        <f>IF(VLOOKUP($C$3&amp;"-"&amp;$E48,Import!$C:$H,4,FALSE)=0,"",VLOOKUP($C$3&amp;"-"&amp;$E48,Import!$C:$H,4,FALSE))</f>
        <v/>
      </c>
      <c r="S48" s="898" t="str">
        <f>IF(VLOOKUP($C$3&amp;"-"&amp;$E48,Import!$C:$H,5,FALSE)=0,"",VLOOKUP($C$3&amp;"-"&amp;$E48,Import!$C:$H,5,FALSE))</f>
        <v/>
      </c>
      <c r="T48" s="899" t="str">
        <f>IF(VLOOKUP($C$3&amp;"-"&amp;$E48,Import!$C:$H,6,FALSE)=0,"",VLOOKUP($C$3&amp;"-"&amp;$E48,Import!$C:$H,6,FALSE))</f>
        <v/>
      </c>
      <c r="U48" s="153"/>
      <c r="V48" s="251"/>
    </row>
    <row r="49" spans="1:22" s="295" customFormat="1" ht="34.950000000000003" customHeight="1" x14ac:dyDescent="0.2">
      <c r="A49" s="304"/>
      <c r="B49" s="1756"/>
      <c r="C49" s="1765"/>
      <c r="D49" s="1378"/>
      <c r="E49" s="394" t="s">
        <v>23</v>
      </c>
      <c r="F49" s="470" t="str">
        <f>IF(VLOOKUP(CONCATENATE($C$3,"-",$E49),Languages!$A:$D,1,TRUE)=CONCATENATE($C$3,"-",$E49),VLOOKUP(CONCATENATE($C$3,"-",$E49),Languages!$A:$D,Summary!$C$7,TRUE),NA())</f>
        <v>THIRD-PARTIES-osion toimintaa varten on tarjolla riittävät resurssit (henkilöstö, rahoitus ja työkalut).</v>
      </c>
      <c r="G49" s="1686">
        <f t="shared" si="2"/>
        <v>0</v>
      </c>
      <c r="H49" s="445" t="s">
        <v>2466</v>
      </c>
      <c r="I49" s="440"/>
      <c r="J49" s="440"/>
      <c r="K49" s="440"/>
      <c r="L49" s="449"/>
      <c r="M49" s="153"/>
      <c r="N49" s="251"/>
      <c r="O49" s="148"/>
      <c r="P49" s="874" t="str">
        <f>VLOOKUP(VLOOKUP($C$3&amp;"-"&amp;$E49,Import!$C:$D,2,FALSE),Parameters!$C$18:$F$22,Summary!$C$7,FALSE)</f>
        <v xml:space="preserve">0 - Vastaus puuttuu </v>
      </c>
      <c r="Q49" s="900" t="str">
        <f>IF(VLOOKUP($C$3&amp;"-"&amp;$E49,Import!$C:$H,3,FALSE)=0,"",VLOOKUP($C$3&amp;"-"&amp;$E49,Import!$C:$H,3,FALSE))</f>
        <v/>
      </c>
      <c r="R49" s="900" t="str">
        <f>IF(VLOOKUP($C$3&amp;"-"&amp;$E49,Import!$C:$H,4,FALSE)=0,"",VLOOKUP($C$3&amp;"-"&amp;$E49,Import!$C:$H,4,FALSE))</f>
        <v/>
      </c>
      <c r="S49" s="900" t="str">
        <f>IF(VLOOKUP($C$3&amp;"-"&amp;$E49,Import!$C:$H,5,FALSE)=0,"",VLOOKUP($C$3&amp;"-"&amp;$E49,Import!$C:$H,5,FALSE))</f>
        <v/>
      </c>
      <c r="T49" s="901" t="str">
        <f>IF(VLOOKUP($C$3&amp;"-"&amp;$E49,Import!$C:$H,6,FALSE)=0,"",VLOOKUP($C$3&amp;"-"&amp;$E49,Import!$C:$H,6,FALSE))</f>
        <v/>
      </c>
      <c r="U49" s="153"/>
      <c r="V49" s="251"/>
    </row>
    <row r="50" spans="1:22" s="295" customFormat="1" ht="47.4" customHeight="1" x14ac:dyDescent="0.2">
      <c r="A50" s="304"/>
      <c r="B50" s="1756"/>
      <c r="C50" s="1766">
        <v>3</v>
      </c>
      <c r="D50" s="1379"/>
      <c r="E50" s="393" t="s">
        <v>24</v>
      </c>
      <c r="F50" s="463" t="str">
        <f>IF(VLOOKUP(CONCATENATE($C$3,"-",$E50),Languages!$A:$D,1,TRUE)=CONCATENATE($C$3,"-",$E50),VLOOKUP(CONCATENATE($C$3,"-",$E50),Languages!$A:$D,Summary!$C$7,TRUE),NA())</f>
        <v>THIRD-PARTIES-osion toimintaa ohjataan vaatimuksilla, jotka on asetettu organisaation johtotason politiikassa (tai vastaavassa ohjeistuksessa).</v>
      </c>
      <c r="G50" s="1683">
        <f t="shared" si="2"/>
        <v>0</v>
      </c>
      <c r="H50" s="441" t="s">
        <v>2466</v>
      </c>
      <c r="I50" s="438"/>
      <c r="J50" s="438"/>
      <c r="K50" s="438"/>
      <c r="L50" s="447"/>
      <c r="M50" s="153"/>
      <c r="N50" s="251"/>
      <c r="O50" s="148"/>
      <c r="P50" s="866" t="str">
        <f>VLOOKUP(VLOOKUP($C$3&amp;"-"&amp;$E50,Import!$C:$D,2,FALSE),Parameters!$C$18:$F$22,Summary!$C$7,FALSE)</f>
        <v xml:space="preserve">0 - Vastaus puuttuu </v>
      </c>
      <c r="Q50" s="898" t="str">
        <f>IF(VLOOKUP($C$3&amp;"-"&amp;$E50,Import!$C:$H,3,FALSE)=0,"",VLOOKUP($C$3&amp;"-"&amp;$E50,Import!$C:$H,3,FALSE))</f>
        <v/>
      </c>
      <c r="R50" s="898" t="str">
        <f>IF(VLOOKUP($C$3&amp;"-"&amp;$E50,Import!$C:$H,4,FALSE)=0,"",VLOOKUP($C$3&amp;"-"&amp;$E50,Import!$C:$H,4,FALSE))</f>
        <v/>
      </c>
      <c r="S50" s="898" t="str">
        <f>IF(VLOOKUP($C$3&amp;"-"&amp;$E50,Import!$C:$H,5,FALSE)=0,"",VLOOKUP($C$3&amp;"-"&amp;$E50,Import!$C:$H,5,FALSE))</f>
        <v/>
      </c>
      <c r="T50" s="899" t="str">
        <f>IF(VLOOKUP($C$3&amp;"-"&amp;$E50,Import!$C:$H,6,FALSE)=0,"",VLOOKUP($C$3&amp;"-"&amp;$E50,Import!$C:$H,6,FALSE))</f>
        <v/>
      </c>
      <c r="U50" s="153"/>
      <c r="V50" s="251"/>
    </row>
    <row r="51" spans="1:22" s="295" customFormat="1" ht="34.950000000000003" customHeight="1" x14ac:dyDescent="0.2">
      <c r="A51" s="304"/>
      <c r="B51" s="1756"/>
      <c r="C51" s="1767"/>
      <c r="D51" s="1380"/>
      <c r="E51" s="293" t="s">
        <v>25</v>
      </c>
      <c r="F51" s="464" t="str">
        <f>IF(VLOOKUP(CONCATENATE($C$3,"-",$E51),Languages!$A:$D,1,TRUE)=CONCATENATE($C$3,"-",$E51),VLOOKUP(CONCATENATE($C$3,"-",$E51),Languages!$A:$D,Summary!$C$7,TRUE),NA())</f>
        <v xml:space="preserve">THIRD-PARTIES-osion toiminnan suorittamiseen tarvittavat vastuut, tilivelvollisuudet ja valtuutukset on jalkautettu soveltuville työntekijöille. </v>
      </c>
      <c r="G51" s="1684">
        <f t="shared" si="2"/>
        <v>0</v>
      </c>
      <c r="H51" s="306" t="s">
        <v>2466</v>
      </c>
      <c r="I51" s="439"/>
      <c r="J51" s="439"/>
      <c r="K51" s="439"/>
      <c r="L51" s="448"/>
      <c r="M51" s="153"/>
      <c r="N51" s="251"/>
      <c r="O51" s="148"/>
      <c r="P51" s="869" t="str">
        <f>VLOOKUP(VLOOKUP($C$3&amp;"-"&amp;$E51,Import!$C:$D,2,FALSE),Parameters!$C$18:$F$22,Summary!$C$7,FALSE)</f>
        <v xml:space="preserve">0 - Vastaus puuttuu </v>
      </c>
      <c r="Q51" s="893" t="str">
        <f>IF(VLOOKUP($C$3&amp;"-"&amp;$E51,Import!$C:$H,3,FALSE)=0,"",VLOOKUP($C$3&amp;"-"&amp;$E51,Import!$C:$H,3,FALSE))</f>
        <v/>
      </c>
      <c r="R51" s="893" t="str">
        <f>IF(VLOOKUP($C$3&amp;"-"&amp;$E51,Import!$C:$H,4,FALSE)=0,"",VLOOKUP($C$3&amp;"-"&amp;$E51,Import!$C:$H,4,FALSE))</f>
        <v/>
      </c>
      <c r="S51" s="893" t="str">
        <f>IF(VLOOKUP($C$3&amp;"-"&amp;$E51,Import!$C:$H,5,FALSE)=0,"",VLOOKUP($C$3&amp;"-"&amp;$E51,Import!$C:$H,5,FALSE))</f>
        <v/>
      </c>
      <c r="T51" s="894" t="str">
        <f>IF(VLOOKUP($C$3&amp;"-"&amp;$E51,Import!$C:$H,6,FALSE)=0,"",VLOOKUP($C$3&amp;"-"&amp;$E51,Import!$C:$H,6,FALSE))</f>
        <v/>
      </c>
      <c r="U51" s="153"/>
      <c r="V51" s="251"/>
    </row>
    <row r="52" spans="1:22" s="295" customFormat="1" ht="47.4" customHeight="1" x14ac:dyDescent="0.2">
      <c r="A52" s="304"/>
      <c r="B52" s="1756"/>
      <c r="C52" s="1767"/>
      <c r="D52" s="1380"/>
      <c r="E52" s="293" t="s">
        <v>26</v>
      </c>
      <c r="F52" s="464" t="str">
        <f>IF(VLOOKUP(CONCATENATE($C$3,"-",$E52),Languages!$A:$D,1,TRUE)=CONCATENATE($C$3,"-",$E52),VLOOKUP(CONCATENATE($C$3,"-",$E52),Languages!$A:$D,Summary!$C$7,TRUE),NA())</f>
        <v>THIRD-PARTIES-osion toimintaa suorittavilla työntekijöillä on riittävät tiedot ja taidot tehtäviensä suorittamiseen.</v>
      </c>
      <c r="G52" s="1684">
        <f t="shared" si="2"/>
        <v>0</v>
      </c>
      <c r="H52" s="306" t="s">
        <v>2466</v>
      </c>
      <c r="I52" s="439"/>
      <c r="J52" s="439"/>
      <c r="K52" s="439"/>
      <c r="L52" s="448"/>
      <c r="M52" s="153"/>
      <c r="N52" s="251"/>
      <c r="O52" s="148"/>
      <c r="P52" s="869" t="str">
        <f>VLOOKUP(VLOOKUP($C$3&amp;"-"&amp;$E52,Import!$C:$D,2,FALSE),Parameters!$C$18:$F$22,Summary!$C$7,FALSE)</f>
        <v xml:space="preserve">0 - Vastaus puuttuu </v>
      </c>
      <c r="Q52" s="893" t="str">
        <f>IF(VLOOKUP($C$3&amp;"-"&amp;$E52,Import!$C:$H,3,FALSE)=0,"",VLOOKUP($C$3&amp;"-"&amp;$E52,Import!$C:$H,3,FALSE))</f>
        <v/>
      </c>
      <c r="R52" s="893" t="str">
        <f>IF(VLOOKUP($C$3&amp;"-"&amp;$E52,Import!$C:$H,4,FALSE)=0,"",VLOOKUP($C$3&amp;"-"&amp;$E52,Import!$C:$H,4,FALSE))</f>
        <v/>
      </c>
      <c r="S52" s="893" t="str">
        <f>IF(VLOOKUP($C$3&amp;"-"&amp;$E52,Import!$C:$H,5,FALSE)=0,"",VLOOKUP($C$3&amp;"-"&amp;$E52,Import!$C:$H,5,FALSE))</f>
        <v/>
      </c>
      <c r="T52" s="894" t="str">
        <f>IF(VLOOKUP($C$3&amp;"-"&amp;$E52,Import!$C:$H,6,FALSE)=0,"",VLOOKUP($C$3&amp;"-"&amp;$E52,Import!$C:$H,6,FALSE))</f>
        <v/>
      </c>
      <c r="U52" s="153"/>
      <c r="V52" s="251"/>
    </row>
    <row r="53" spans="1:22" s="295" customFormat="1" ht="34.950000000000003" customHeight="1" x14ac:dyDescent="0.2">
      <c r="A53" s="304"/>
      <c r="B53" s="1756"/>
      <c r="C53" s="1768"/>
      <c r="D53" s="1381"/>
      <c r="E53" s="394" t="s">
        <v>27</v>
      </c>
      <c r="F53" s="470" t="str">
        <f>IF(VLOOKUP(CONCATENATE($C$3,"-",$E53),Languages!$A:$D,1,TRUE)=CONCATENATE($C$3,"-",$E53),VLOOKUP(CONCATENATE($C$3,"-",$E53),Languages!$A:$D,Summary!$C$7,TRUE),NA())</f>
        <v>THIRD-PARTIES-osion toiminnan vaikuttavuutta arvioidaan ja seurataan.</v>
      </c>
      <c r="G53" s="1686">
        <f t="shared" si="2"/>
        <v>0</v>
      </c>
      <c r="H53" s="445" t="s">
        <v>2466</v>
      </c>
      <c r="I53" s="440"/>
      <c r="J53" s="440"/>
      <c r="K53" s="440"/>
      <c r="L53" s="449"/>
      <c r="M53" s="153"/>
      <c r="N53" s="251"/>
      <c r="O53" s="148"/>
      <c r="P53" s="874" t="str">
        <f>VLOOKUP(VLOOKUP($C$3&amp;"-"&amp;$E53,Import!$C:$D,2,FALSE),Parameters!$C$18:$F$22,Summary!$C$7,FALSE)</f>
        <v xml:space="preserve">0 - Vastaus puuttuu </v>
      </c>
      <c r="Q53" s="900" t="str">
        <f>IF(VLOOKUP($C$3&amp;"-"&amp;$E53,Import!$C:$H,3,FALSE)=0,"",VLOOKUP($C$3&amp;"-"&amp;$E53,Import!$C:$H,3,FALSE))</f>
        <v/>
      </c>
      <c r="R53" s="900" t="str">
        <f>IF(VLOOKUP($C$3&amp;"-"&amp;$E53,Import!$C:$H,4,FALSE)=0,"",VLOOKUP($C$3&amp;"-"&amp;$E53,Import!$C:$H,4,FALSE))</f>
        <v/>
      </c>
      <c r="S53" s="900" t="str">
        <f>IF(VLOOKUP($C$3&amp;"-"&amp;$E53,Import!$C:$H,5,FALSE)=0,"",VLOOKUP($C$3&amp;"-"&amp;$E53,Import!$C:$H,5,FALSE))</f>
        <v/>
      </c>
      <c r="T53" s="901" t="str">
        <f>IF(VLOOKUP($C$3&amp;"-"&amp;$E53,Import!$C:$H,6,FALSE)=0,"",VLOOKUP($C$3&amp;"-"&amp;$E53,Import!$C:$H,6,FALSE))</f>
        <v/>
      </c>
      <c r="U53" s="153"/>
      <c r="V53" s="251"/>
    </row>
    <row r="54" spans="1:22" x14ac:dyDescent="0.2">
      <c r="A54" s="180"/>
      <c r="B54" s="328"/>
      <c r="C54" s="329"/>
      <c r="D54" s="329"/>
      <c r="E54" s="330"/>
      <c r="F54" s="331"/>
      <c r="G54" s="332"/>
      <c r="H54" s="333"/>
      <c r="I54" s="334"/>
      <c r="J54" s="334"/>
      <c r="K54" s="334"/>
      <c r="L54" s="334"/>
      <c r="M54" s="153"/>
      <c r="N54" s="251"/>
      <c r="O54" s="148"/>
      <c r="P54" s="333"/>
      <c r="Q54" s="334"/>
      <c r="R54" s="334"/>
      <c r="S54" s="334"/>
      <c r="T54" s="334"/>
      <c r="U54" s="153"/>
      <c r="V54" s="251"/>
    </row>
    <row r="55" spans="1:22" x14ac:dyDescent="0.25">
      <c r="A55" s="180"/>
      <c r="B55" s="180"/>
      <c r="C55" s="180"/>
      <c r="D55" s="180"/>
      <c r="E55" s="180"/>
      <c r="F55" s="180"/>
      <c r="G55" s="335"/>
      <c r="H55" s="180"/>
      <c r="I55" s="180"/>
      <c r="J55" s="180"/>
      <c r="K55" s="180"/>
      <c r="L55" s="180"/>
      <c r="M55" s="472"/>
      <c r="N55" s="308"/>
      <c r="O55" s="472"/>
      <c r="P55" s="180"/>
      <c r="Q55" s="180"/>
      <c r="R55" s="180"/>
      <c r="S55" s="180"/>
      <c r="T55" s="180"/>
      <c r="U55" s="472"/>
      <c r="V55" s="308"/>
    </row>
    <row r="56" spans="1:22" x14ac:dyDescent="0.25">
      <c r="N56" s="338"/>
      <c r="V56" s="338"/>
    </row>
    <row r="57" spans="1:22" x14ac:dyDescent="0.25">
      <c r="N57" s="338"/>
      <c r="V57" s="338"/>
    </row>
    <row r="58" spans="1:22" x14ac:dyDescent="0.25">
      <c r="N58" s="338"/>
      <c r="V58" s="338"/>
    </row>
    <row r="59" spans="1:22" x14ac:dyDescent="0.25">
      <c r="N59" s="338"/>
      <c r="V59" s="338"/>
    </row>
    <row r="60" spans="1:22" x14ac:dyDescent="0.25">
      <c r="N60" s="338"/>
      <c r="V60" s="338"/>
    </row>
    <row r="61" spans="1:22" x14ac:dyDescent="0.25">
      <c r="N61" s="338"/>
      <c r="V61" s="338"/>
    </row>
  </sheetData>
  <sheetProtection sheet="1" formatCells="0" formatColumns="0" formatRows="0"/>
  <mergeCells count="34">
    <mergeCell ref="C6:L6"/>
    <mergeCell ref="C13:L13"/>
    <mergeCell ref="R17:R18"/>
    <mergeCell ref="S17:S18"/>
    <mergeCell ref="T17:T18"/>
    <mergeCell ref="P17:P18"/>
    <mergeCell ref="Q17:Q18"/>
    <mergeCell ref="C17:L17"/>
    <mergeCell ref="P15:P16"/>
    <mergeCell ref="Q15:Q16"/>
    <mergeCell ref="R15:R16"/>
    <mergeCell ref="S15:S16"/>
    <mergeCell ref="T15:T16"/>
    <mergeCell ref="P3:T11"/>
    <mergeCell ref="P13:P14"/>
    <mergeCell ref="Q13:Q14"/>
    <mergeCell ref="R13:R14"/>
    <mergeCell ref="S13:S14"/>
    <mergeCell ref="T13:T14"/>
    <mergeCell ref="B52:B53"/>
    <mergeCell ref="B48:B51"/>
    <mergeCell ref="C48:C49"/>
    <mergeCell ref="C50:C53"/>
    <mergeCell ref="C39:C44"/>
    <mergeCell ref="C34:C38"/>
    <mergeCell ref="B24:B25"/>
    <mergeCell ref="B26:B29"/>
    <mergeCell ref="B32:B33"/>
    <mergeCell ref="J8:K8"/>
    <mergeCell ref="J10:K11"/>
    <mergeCell ref="C32:C33"/>
    <mergeCell ref="C15:L15"/>
    <mergeCell ref="C24:C25"/>
    <mergeCell ref="C26:C27"/>
  </mergeCells>
  <conditionalFormatting sqref="G24:G29 G32:G44 G48:G53">
    <cfRule type="containsText" dxfId="197" priority="21" operator="containsText" text="0">
      <formula>NOT(ISERROR(SEARCH("0",G24)))</formula>
    </cfRule>
  </conditionalFormatting>
  <pageMargins left="0.7" right="0.7" top="0.75" bottom="0.75" header="0.3" footer="0.3"/>
  <pageSetup paperSize="9" scale="42" orientation="portrait" r:id="rId1"/>
  <rowBreaks count="1" manualBreakCount="1">
    <brk id="44" max="16383" man="1"/>
  </rowBreaks>
  <colBreaks count="1" manualBreakCount="1">
    <brk id="14" max="1048575" man="1"/>
  </colBreaks>
  <ignoredErrors>
    <ignoredError sqref="P24:T27 P48:T53 P29:T29 P32:T4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2" id="{3085B42A-23B5-4DDA-80A7-EFE3C26BDEF6}">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G24:G29 G32:G44 G48:G53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Parameters!$B$18:$B$22</xm:f>
          </x14:formula1>
          <xm:sqref>H24:H29 H32:H44 H48:H53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2" tint="0.79998168889431442"/>
  </sheetPr>
  <dimension ref="A1:V71"/>
  <sheetViews>
    <sheetView showGridLines="0" topLeftCell="A31" zoomScale="80" zoomScaleNormal="80" workbookViewId="0">
      <selection activeCell="I40" sqref="I40"/>
    </sheetView>
  </sheetViews>
  <sheetFormatPr defaultColWidth="9.26953125" defaultRowHeight="13.8" x14ac:dyDescent="0.25"/>
  <cols>
    <col min="1" max="2" width="1.6328125" style="183" customWidth="1"/>
    <col min="3" max="3" width="2.6328125" style="183" customWidth="1"/>
    <col min="4" max="4" width="3.816406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460"/>
      <c r="P2" s="792"/>
      <c r="Q2" s="792"/>
      <c r="R2" s="792"/>
      <c r="S2" s="792"/>
      <c r="T2" s="792"/>
      <c r="U2" s="793"/>
      <c r="V2" s="251"/>
    </row>
    <row r="3" spans="1:22" s="256" customFormat="1" ht="25.05" customHeight="1" x14ac:dyDescent="0.25">
      <c r="A3" s="251"/>
      <c r="B3" s="148"/>
      <c r="C3" s="149" t="s">
        <v>74</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94"/>
      <c r="P3" s="1800" t="str">
        <f>VLOOKUP($C$3,Infoimport!$B$4:$C$14,2,FALSE)</f>
        <v xml:space="preserve">WORKFORCE, tiedot Infoimport-välilehdeltä
</v>
      </c>
      <c r="Q3" s="1800"/>
      <c r="R3" s="1800"/>
      <c r="S3" s="1800"/>
      <c r="T3" s="1800"/>
      <c r="U3" s="795"/>
      <c r="V3" s="251"/>
    </row>
    <row r="4" spans="1:22" s="317" customFormat="1" ht="25.05" customHeight="1" x14ac:dyDescent="0.3">
      <c r="A4" s="315"/>
      <c r="B4" s="316"/>
      <c r="C4" s="154" t="str">
        <f>IF(VLOOKUP($C$3,Languages!$A:$D,1,TRUE)=$C$3,VLOOKUP($C$3,Languages!$A:$D,Summary!$C$7,TRUE),NA())</f>
        <v>Henkilöstön johtaminen ja kehittäminen (WORKFORCE)</v>
      </c>
      <c r="D4" s="154"/>
      <c r="E4" s="257"/>
      <c r="F4" s="258"/>
      <c r="G4" s="319"/>
      <c r="H4" s="318"/>
      <c r="I4" s="260" t="str">
        <f ca="1">VLOOKUP(VLOOKUP(CONCATENATE($C$3),Data!$K:$O,5,FALSE),Parameters!$C$7:$F$10,Summary!$C$7,FALSE)</f>
        <v>Kypsyystaso 0</v>
      </c>
      <c r="J4" s="684"/>
      <c r="K4" s="261"/>
      <c r="L4" s="147"/>
      <c r="M4" s="153"/>
      <c r="N4" s="251"/>
      <c r="O4" s="794"/>
      <c r="P4" s="1800"/>
      <c r="Q4" s="1800"/>
      <c r="R4" s="1800"/>
      <c r="S4" s="1800"/>
      <c r="T4" s="1800"/>
      <c r="U4" s="795"/>
      <c r="V4" s="251"/>
    </row>
    <row r="5" spans="1:22" ht="10.050000000000001" customHeight="1" x14ac:dyDescent="0.25">
      <c r="A5" s="177"/>
      <c r="B5" s="307"/>
      <c r="C5" s="320"/>
      <c r="D5" s="320"/>
      <c r="E5" s="321"/>
      <c r="F5" s="321"/>
      <c r="G5" s="260"/>
      <c r="H5" s="260"/>
      <c r="I5" s="783"/>
      <c r="J5" s="261"/>
      <c r="K5" s="261"/>
      <c r="L5" s="147"/>
      <c r="M5" s="153"/>
      <c r="N5" s="251"/>
      <c r="O5" s="794"/>
      <c r="P5" s="1800"/>
      <c r="Q5" s="1800"/>
      <c r="R5" s="1800"/>
      <c r="S5" s="1800"/>
      <c r="T5" s="1800"/>
      <c r="U5" s="795"/>
      <c r="V5" s="251"/>
    </row>
    <row r="6" spans="1:22" ht="94.95" customHeight="1" x14ac:dyDescent="0.2">
      <c r="A6" s="177"/>
      <c r="B6" s="307"/>
      <c r="C6" s="1761" t="str">
        <f>IF(VLOOKUP(CONCATENATE(C3,"-0"),Languages!$A:$D,1,TRUE)=CONCATENATE(C3,"-0"),VLOOKUP(CONCATENATE(C3,"-0"),Languages!$A:$D,Summary!$C$7,TRUE),NA())</f>
        <v>Henkilöstön hallinnan osiossa arvioidaan organisaation kykyä kehittää ja ylläpitää henkilöstön kyberturvallisuusosaamista ja -valmiutta. Organisaation tulee määritellä ja ylläpitää suunnitelmia, prosesseja, teknologiaa ja kontrolleja organisaation kyberturvallisuuskulttuurin luomiseksi ja sopivan ja osaavan henkilöstön takaamiseksi, suhteessa sekä suojattaviin kohteisiin kohdistuviin riskeihin, että organisaation asettamiin tavoitteisiin.</v>
      </c>
      <c r="D6" s="1761"/>
      <c r="E6" s="1761"/>
      <c r="F6" s="1761"/>
      <c r="G6" s="1761"/>
      <c r="H6" s="1761"/>
      <c r="I6" s="1761"/>
      <c r="J6" s="1761"/>
      <c r="K6" s="1761"/>
      <c r="L6" s="1761"/>
      <c r="M6" s="153"/>
      <c r="N6" s="251"/>
      <c r="O6" s="794"/>
      <c r="P6" s="1800"/>
      <c r="Q6" s="1800"/>
      <c r="R6" s="1800"/>
      <c r="S6" s="1800"/>
      <c r="T6" s="1800"/>
      <c r="U6" s="795"/>
      <c r="V6" s="251"/>
    </row>
    <row r="7" spans="1:22" ht="14.4" customHeight="1" x14ac:dyDescent="0.2">
      <c r="A7" s="177"/>
      <c r="B7" s="307"/>
      <c r="C7" s="263">
        <v>1</v>
      </c>
      <c r="D7" s="263"/>
      <c r="E7" s="264" t="s">
        <v>1</v>
      </c>
      <c r="F7" s="265" t="str">
        <f>IF(VLOOKUP(CONCATENATE($C$3,"-",C7),Languages!$A:$D,1,TRUE)=CONCATENATE($C$3,"-",C7),VLOOKUP(CONCATENATE($C$3,"-",C7),Languages!$A:$D,Summary!$C$7,TRUE),NA())</f>
        <v>Kyberturvallisuuden vastuiden jakaminen</v>
      </c>
      <c r="I7" s="266" t="str">
        <f ca="1">VLOOKUP(VLOOKUP(CONCATENATE($C$3,"-",$C7),Data!$K:$O,5,FALSE),Parameters!$C$7:$F$10,Summary!$C$7,FALSE)</f>
        <v>Kypsyystaso 0</v>
      </c>
      <c r="J7" s="461" t="str">
        <f>IF(VLOOKUP("KM110",Languages!$A:$D,1,TRUE)="KM110",VLOOKUP("KM110",Languages!$A:$D,Summary!$C$7,TRUE),NA())</f>
        <v>Päivämäärä</v>
      </c>
      <c r="K7" s="435"/>
      <c r="L7" s="147"/>
      <c r="M7" s="153"/>
      <c r="N7" s="251"/>
      <c r="O7" s="794"/>
      <c r="P7" s="1800"/>
      <c r="Q7" s="1800"/>
      <c r="R7" s="1800"/>
      <c r="S7" s="1800"/>
      <c r="T7" s="1800"/>
      <c r="U7" s="795"/>
      <c r="V7" s="251"/>
    </row>
    <row r="8" spans="1:22" ht="14.4" customHeight="1" x14ac:dyDescent="0.25">
      <c r="A8" s="177"/>
      <c r="B8" s="307"/>
      <c r="C8" s="263">
        <v>2</v>
      </c>
      <c r="D8" s="263"/>
      <c r="E8" s="264" t="s">
        <v>1</v>
      </c>
      <c r="F8" s="265" t="str">
        <f>IF(VLOOKUP(CONCATENATE($C$3,"-",C8),Languages!$A:$D,1,TRUE)=CONCATENATE($C$3,"-",C8),VLOOKUP(CONCATENATE($C$3,"-",C8),Languages!$A:$D,Summary!$C$7,TRUE),NA())</f>
        <v>Kyberturvallisuuteen keskittyvän henkilöstön kehittäminen</v>
      </c>
      <c r="G8" s="323"/>
      <c r="I8" s="266" t="str">
        <f ca="1">VLOOKUP(VLOOKUP(CONCATENATE($C$3,"-",$C8),Data!$K:$O,5,FALSE),Parameters!$C$7:$F$10,Summary!$C$7,FALSE)</f>
        <v>Kypsyystaso 0</v>
      </c>
      <c r="J8" s="1770"/>
      <c r="K8" s="1763"/>
      <c r="L8" s="147"/>
      <c r="M8" s="153"/>
      <c r="N8" s="251"/>
      <c r="O8" s="794"/>
      <c r="P8" s="1800"/>
      <c r="Q8" s="1800"/>
      <c r="R8" s="1800"/>
      <c r="S8" s="1800"/>
      <c r="T8" s="1800"/>
      <c r="U8" s="795"/>
      <c r="V8" s="251"/>
    </row>
    <row r="9" spans="1:22" ht="14.4" customHeight="1" x14ac:dyDescent="0.2">
      <c r="A9" s="177"/>
      <c r="B9" s="307"/>
      <c r="C9" s="263">
        <v>3</v>
      </c>
      <c r="D9" s="263"/>
      <c r="E9" s="264" t="s">
        <v>1</v>
      </c>
      <c r="F9" s="265" t="str">
        <f>IF(VLOOKUP(CONCATENATE($C$3,"-",C9),Languages!$A:$D,1,TRUE)=CONCATENATE($C$3,"-",C9),VLOOKUP(CONCATENATE($C$3,"-",C9),Languages!$A:$D,Summary!$C$7,TRUE),NA())</f>
        <v>Henkilöstöhallinnon prosessit</v>
      </c>
      <c r="G9" s="324"/>
      <c r="I9" s="266" t="str">
        <f ca="1">VLOOKUP(VLOOKUP(CONCATENATE($C$3,"-",$C9),Data!$K:$O,5,FALSE),Parameters!$C$7:$F$10,Summary!$C$7,FALSE)</f>
        <v>Kypsyystaso 0</v>
      </c>
      <c r="J9" s="461" t="str">
        <f>IF(VLOOKUP("KM111",Languages!$A:$D,1,TRUE)="KM111",VLOOKUP("KM111",Languages!$A:$D,Summary!$C$7,TRUE),NA())</f>
        <v>Osallistujat</v>
      </c>
      <c r="K9" s="435"/>
      <c r="L9" s="147"/>
      <c r="M9" s="153"/>
      <c r="N9" s="251"/>
      <c r="O9" s="794"/>
      <c r="P9" s="1800"/>
      <c r="Q9" s="1800"/>
      <c r="R9" s="1800"/>
      <c r="S9" s="1800"/>
      <c r="T9" s="1800"/>
      <c r="U9" s="795"/>
      <c r="V9" s="251"/>
    </row>
    <row r="10" spans="1:22" ht="14.4" customHeight="1" x14ac:dyDescent="0.2">
      <c r="A10" s="177"/>
      <c r="B10" s="307"/>
      <c r="C10" s="263">
        <v>4</v>
      </c>
      <c r="D10" s="263"/>
      <c r="E10" s="264" t="s">
        <v>1</v>
      </c>
      <c r="F10" s="265" t="str">
        <f>IF(VLOOKUP(CONCATENATE($C$3,"-",C10),Languages!$A:$D,1,TRUE)=CONCATENATE($C$3,"-",C10),VLOOKUP(CONCATENATE($C$3,"-",C10),Languages!$A:$D,Summary!$C$7,TRUE),NA())</f>
        <v>Koulutus ja kybertietoisuuden lisääminen</v>
      </c>
      <c r="G10" s="1083"/>
      <c r="I10" s="266" t="str">
        <f ca="1">VLOOKUP(VLOOKUP(CONCATENATE($C$3,"-",$C10),Data!$K:$O,5,FALSE),Parameters!$C$7:$F$10,Summary!$C$7,FALSE)</f>
        <v>Kypsyystaso 0</v>
      </c>
      <c r="J10" s="1751"/>
      <c r="K10" s="1752"/>
      <c r="L10" s="147"/>
      <c r="M10" s="153"/>
      <c r="N10" s="251"/>
      <c r="O10" s="794"/>
      <c r="P10" s="1800"/>
      <c r="Q10" s="1800"/>
      <c r="R10" s="1800"/>
      <c r="S10" s="1800"/>
      <c r="T10" s="1800"/>
      <c r="U10" s="795"/>
      <c r="V10" s="251"/>
    </row>
    <row r="11" spans="1:22" ht="14.4" customHeight="1" x14ac:dyDescent="0.2">
      <c r="A11" s="177"/>
      <c r="B11" s="307"/>
      <c r="C11" s="263">
        <v>5</v>
      </c>
      <c r="D11" s="263"/>
      <c r="E11" s="264" t="s">
        <v>1</v>
      </c>
      <c r="F11" s="265" t="str">
        <f>IF(VLOOKUP(CONCATENATE($C$3,"-",C11),Languages!$A:$D,1,TRUE)=CONCATENATE($C$3,"-",C11),VLOOKUP(CONCATENATE($C$3,"-",C11),Languages!$A:$D,Summary!$C$7,TRUE),NA())</f>
        <v>Yleisiä hallintatoimia</v>
      </c>
      <c r="G11" s="1083"/>
      <c r="I11" s="266" t="str">
        <f ca="1">VLOOKUP(VLOOKUP(CONCATENATE($C$3,"-",$C11),Data!$K:$O,5,FALSE),Parameters!$C$7:$F$10,Summary!$C$7,FALSE)</f>
        <v>Kypsyystaso 1</v>
      </c>
      <c r="J11" s="1753"/>
      <c r="K11" s="1754"/>
      <c r="L11" s="147"/>
      <c r="M11" s="153"/>
      <c r="N11" s="251"/>
      <c r="O11" s="794"/>
      <c r="P11" s="1800"/>
      <c r="Q11" s="1800"/>
      <c r="R11" s="1800"/>
      <c r="S11" s="1800"/>
      <c r="T11" s="1800"/>
      <c r="U11" s="795"/>
      <c r="V11" s="251"/>
    </row>
    <row r="12" spans="1:22" s="176" customFormat="1" ht="30" customHeight="1" x14ac:dyDescent="0.25">
      <c r="A12" s="165"/>
      <c r="B12" s="268"/>
      <c r="C12" s="169">
        <v>1</v>
      </c>
      <c r="D12" s="169"/>
      <c r="E12" s="169" t="str">
        <f>IF(VLOOKUP(CONCATENATE($C$3,"-",C12),Languages!$A:$D,1,TRUE)=CONCATENATE($C$3,"-",C12),VLOOKUP(CONCATENATE($C$3,"-",C12),Languages!$A:$D,Summary!$C$7,TRUE),NA())</f>
        <v>Kyberturvallisuuden vastuiden jakaminen</v>
      </c>
      <c r="F12" s="169"/>
      <c r="G12" s="270"/>
      <c r="H12" s="270"/>
      <c r="I12" s="271"/>
      <c r="J12" s="271"/>
      <c r="K12" s="271"/>
      <c r="L12" s="271"/>
      <c r="M12" s="153"/>
      <c r="N12" s="251"/>
      <c r="O12" s="794"/>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795"/>
      <c r="V12" s="251"/>
    </row>
    <row r="13" spans="1:22" s="277" customFormat="1" ht="49.95" customHeight="1" x14ac:dyDescent="0.2">
      <c r="A13" s="274"/>
      <c r="B13" s="275"/>
      <c r="C13" s="1773" t="str">
        <f>IF(VLOOKUP(CONCATENATE($C$3,"-",$C12,"-0"),Languages!$A:$D,1,TRUE)=CONCATENATE($C$3,"-",$C12,"-0"),VLOOKUP(CONCATENATE($C$3,"-",$C12,"-0"),Languages!$A:$D,Summary!$C$7,TRUE),NA())</f>
        <v>Tärkeä osa kyberturvallisuuden vastuiden jakamista on varmistua siitä, että vastuut on katettu riittävästi ja riittävällä korvaavuudella ("redundancy"). Roolit, joihin kuuluu merkittäviä kyberturvallisuuden vastuita, on usein helppo tunnistaa, mutta roolien jatkuvuuden takaaminen voi olla haastavampaa. On äärimmäisen tärkeää määrittää konkreettiset suunnitelmat kyberturvallisuuden avainroolien (esim. pääkäyttäjien) kouluttamiseen, sijaisuuksien varmistamiseen, testauttamiseen ja arviointiin. On myös tärkeä huomioida, että kyberturvallisuuden vastuut eivät rajoitu vain perinteisiin IT-rooleihin.</v>
      </c>
      <c r="D13" s="1773"/>
      <c r="E13" s="1773"/>
      <c r="F13" s="1773"/>
      <c r="G13" s="1773"/>
      <c r="H13" s="1773"/>
      <c r="I13" s="1773"/>
      <c r="J13" s="1773"/>
      <c r="K13" s="1773"/>
      <c r="L13" s="1773"/>
      <c r="M13" s="153"/>
      <c r="N13" s="251"/>
      <c r="O13" s="794"/>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795"/>
      <c r="V13" s="251"/>
    </row>
    <row r="14" spans="1:22" s="176" customFormat="1" ht="30" customHeight="1" x14ac:dyDescent="0.25">
      <c r="A14" s="165"/>
      <c r="B14" s="268"/>
      <c r="C14" s="169">
        <v>2</v>
      </c>
      <c r="D14" s="169"/>
      <c r="E14" s="169" t="str">
        <f>IF(VLOOKUP(CONCATENATE($C$3,"-",C14),Languages!$A:$D,1,TRUE)=CONCATENATE($C$3,"-",C14),VLOOKUP(CONCATENATE($C$3,"-",C14),Languages!$A:$D,Summary!$C$7,TRUE),NA())</f>
        <v>Kyberturvallisuuteen keskittyvän henkilöstön kehittäminen</v>
      </c>
      <c r="F14" s="169"/>
      <c r="G14" s="291"/>
      <c r="H14" s="291" t="s">
        <v>16</v>
      </c>
      <c r="I14" s="292"/>
      <c r="J14" s="292"/>
      <c r="K14" s="292"/>
      <c r="L14" s="292"/>
      <c r="M14" s="153"/>
      <c r="N14" s="251"/>
      <c r="O14" s="794"/>
      <c r="P14" s="1760"/>
      <c r="Q14" s="1742"/>
      <c r="R14" s="1742"/>
      <c r="S14" s="1742"/>
      <c r="T14" s="1742"/>
      <c r="U14" s="795"/>
      <c r="V14" s="251"/>
    </row>
    <row r="15" spans="1:22" s="277" customFormat="1" ht="65.55" customHeight="1" x14ac:dyDescent="0.2">
      <c r="A15" s="274"/>
      <c r="B15" s="275"/>
      <c r="C15" s="1773" t="str">
        <f>IF(VLOOKUP(CONCATENATE($C$3,"-",$C14,"-0"),Languages!$A:$D,1,TRUE)=CONCATENATE($C$3,"-",$C14,"-0"),VLOOKUP(CONCATENATE($C$3,"-",$C14,"-0"),Languages!$A:$D,Summary!$C$7,TRUE),NA())</f>
        <v>Organisaation kyberhenkilöstön (eli työntekijöiden, joilla tehtävänkuvaan kuuluu kyberturvallisuuteen liittyviä vastuita) kehittämiseen kuuluu olemassa olevien työntekijöiden kouluttaminen ja tarvittaessa uusien työntekijöiden rekrytointi tunnistettujen osaamispuutteiden täyttämiseksi. Rekrytointiprosesseissa tulee huomioida esimerkiksi se, että sekä rekrytoijat että haastateltavat ovat tietoisia organisaation kyberhenkilöstöön kohdistuvista tarpeista. Lisäksi työntekijöiden (ja ulkoisten toimittajien) tulisi osallistua säännöllisesti koulutuksiin, joilla lisätään henkilöstön kyberturvallisuustietoisuutta (esimerkiksi tietojenkalastelun tai muiden uhkien pienentämiseksi). Koulutusten ja tietoisuuskampanjoiden tehokkuutta tulisi arvioida tarpeen mukaan.</v>
      </c>
      <c r="D15" s="1773"/>
      <c r="E15" s="1773"/>
      <c r="F15" s="1773"/>
      <c r="G15" s="1773"/>
      <c r="H15" s="1773"/>
      <c r="I15" s="1773"/>
      <c r="J15" s="1773"/>
      <c r="K15" s="1773"/>
      <c r="L15" s="1773"/>
      <c r="M15" s="153"/>
      <c r="N15" s="251"/>
      <c r="O15" s="794"/>
      <c r="P15" s="1759" t="str">
        <f>IF(VLOOKUP(CONCATENATE($C$3,"-",$C14),Import!$C$11:$H$470,2,FALSE)=0,"",VLOOKUP(CONCATENATE($C$3,"-",$C14),Import!$C$11:$H$470,2,FALSE))</f>
        <v/>
      </c>
      <c r="Q15" s="1741" t="str">
        <f>IF(VLOOKUP(CONCATENATE($C$3,"-",$C14),Import!$C$11:$H$470,3,FALSE)=0,"",VLOOKUP(CONCATENATE($C$3,"-",$C14),Import!$C$11:$H$470,3,FALSE))</f>
        <v/>
      </c>
      <c r="R15" s="1741" t="str">
        <f>IF(VLOOKUP(CONCATENATE($C$3,"-",$C14),Import!$C$11:$H$470,4,FALSE)=0,"",VLOOKUP(CONCATENATE($C$3,"-",$C14),Import!$C$11:$H$470,4,FALSE))</f>
        <v/>
      </c>
      <c r="S15" s="1741" t="str">
        <f>IF(VLOOKUP(CONCATENATE($C$3,"-",$C14),Import!$C$11:$H$470,5,FALSE)=0,"",VLOOKUP(CONCATENATE($C$3,"-",$C14),Import!$C$11:$H$470,5,FALSE))</f>
        <v/>
      </c>
      <c r="T15" s="1741" t="str">
        <f>IF(VLOOKUP(CONCATENATE($C$3,"-",$C14),Import!$C$11:$H$470,6,FALSE)=0,"",VLOOKUP(CONCATENATE($C$3,"-",$C14),Import!$C$11:$H$470,6,FALSE))</f>
        <v/>
      </c>
      <c r="U15" s="795"/>
      <c r="V15" s="251"/>
    </row>
    <row r="16" spans="1:22" s="176" customFormat="1" ht="30" customHeight="1" x14ac:dyDescent="0.25">
      <c r="A16" s="165"/>
      <c r="B16" s="268"/>
      <c r="C16" s="169">
        <v>3</v>
      </c>
      <c r="D16" s="169"/>
      <c r="E16" s="169" t="str">
        <f>IF(VLOOKUP(CONCATENATE($C$3,"-",C16),Languages!$A:$D,1,TRUE)=CONCATENATE($C$3,"-",C16),VLOOKUP(CONCATENATE($C$3,"-",C16),Languages!$A:$D,Summary!$C$7,TRUE),NA())</f>
        <v>Henkilöstöhallinnon prosessit</v>
      </c>
      <c r="F16" s="169"/>
      <c r="G16" s="291"/>
      <c r="H16" s="291" t="s">
        <v>16</v>
      </c>
      <c r="I16" s="292"/>
      <c r="J16" s="292"/>
      <c r="K16" s="292"/>
      <c r="L16" s="292"/>
      <c r="M16" s="153"/>
      <c r="N16" s="251"/>
      <c r="O16" s="794"/>
      <c r="P16" s="1760"/>
      <c r="Q16" s="1742"/>
      <c r="R16" s="1742"/>
      <c r="S16" s="1742"/>
      <c r="T16" s="1742"/>
      <c r="U16" s="795"/>
      <c r="V16" s="251"/>
    </row>
    <row r="17" spans="1:22" s="295" customFormat="1" ht="49.95" customHeight="1" x14ac:dyDescent="0.2">
      <c r="A17" s="304"/>
      <c r="B17" s="1080"/>
      <c r="C17" s="1773" t="str">
        <f>IF(VLOOKUP(CONCATENATE($C$3,"-",$C16,"-0"),Languages!$A:$D,1,TRUE)=CONCATENATE($C$3,"-",$C16,"-0"),VLOOKUP(CONCATENATE($C$3,"-",$C16,"-0"),Languages!$A:$D,Summary!$C$7,TRUE),NA())</f>
        <v>Henkilöstön hallintatoimiin kuuluvat esimerkiksi työntekijöiden taustatarkastukset (esim. turvallisuusselvitys) siten, että tarkempia selvityksiä teetetään työtehtäviin, joihin kuuluu pääsy toiminnan osa-alueen toimintavarmuuden kannalta tärkeisiin suojattaviin kohteisiin. Esimerkiksi pääkäyttäjille (joilla on tyypillisesti oikeudet tehdä muutoksia asetuksiin, muokata tai poistaa lokitietoja, luoda uusia tunnuksia tai muokata salasanoja) määritellään korkeampi riskitaso ja tehdään tarvittavat toimenpiteet järjestelmien suojaamiseksi näiden käyttäjien tahallisilta tai tahattomilta toimilta.</v>
      </c>
      <c r="D17" s="1773"/>
      <c r="E17" s="1773"/>
      <c r="F17" s="1773"/>
      <c r="G17" s="1773"/>
      <c r="H17" s="1773"/>
      <c r="I17" s="1773"/>
      <c r="J17" s="1773"/>
      <c r="K17" s="1773"/>
      <c r="L17" s="1773"/>
      <c r="M17" s="153"/>
      <c r="N17" s="251"/>
      <c r="O17" s="794"/>
      <c r="P17" s="1759" t="str">
        <f>IF(VLOOKUP(CONCATENATE($C$3,"-",$C16),Import!$C$11:$H$470,2,FALSE)=0,"",VLOOKUP(CONCATENATE($C$3,"-",$C16),Import!$C$11:$H$470,2,FALSE))</f>
        <v/>
      </c>
      <c r="Q17" s="1741" t="str">
        <f>IF(VLOOKUP(CONCATENATE($C$3,"-",$C16),Import!$C$11:$H$470,3,FALSE)=0,"",VLOOKUP(CONCATENATE($C$3,"-",$C16),Import!$C$11:$H$470,3,FALSE))</f>
        <v/>
      </c>
      <c r="R17" s="1741" t="str">
        <f>IF(VLOOKUP(CONCATENATE($C$3,"-",$C16),Import!$C$11:$H$470,4,FALSE)=0,"",VLOOKUP(CONCATENATE($C$3,"-",$C16),Import!$C$11:$H$470,4,FALSE))</f>
        <v/>
      </c>
      <c r="S17" s="1741" t="str">
        <f>IF(VLOOKUP(CONCATENATE($C$3,"-",$C16),Import!$C$11:$H$470,5,FALSE)=0,"",VLOOKUP(CONCATENATE($C$3,"-",$C16),Import!$C$11:$H$470,5,FALSE))</f>
        <v/>
      </c>
      <c r="T17" s="1741" t="str">
        <f>IF(VLOOKUP(CONCATENATE($C$3,"-",$C16),Import!$C$11:$H$470,6,FALSE)=0,"",VLOOKUP(CONCATENATE($C$3,"-",$C16),Import!$C$11:$H$470,6,FALSE))</f>
        <v/>
      </c>
      <c r="U17" s="795"/>
      <c r="V17" s="251"/>
    </row>
    <row r="18" spans="1:22" s="176" customFormat="1" ht="30" customHeight="1" x14ac:dyDescent="0.25">
      <c r="A18" s="165"/>
      <c r="B18" s="268"/>
      <c r="C18" s="169">
        <v>4</v>
      </c>
      <c r="D18" s="169"/>
      <c r="E18" s="169" t="str">
        <f>IF(VLOOKUP(CONCATENATE($C$3,"-",C18),Languages!$A:$D,1,TRUE)=CONCATENATE($C$3,"-",C18),VLOOKUP(CONCATENATE($C$3,"-",C18),Languages!$A:$D,Summary!$C$7,TRUE),NA())</f>
        <v>Koulutus ja kybertietoisuuden lisääminen</v>
      </c>
      <c r="F18" s="169"/>
      <c r="G18" s="291"/>
      <c r="H18" s="291" t="s">
        <v>16</v>
      </c>
      <c r="I18" s="292"/>
      <c r="J18" s="292"/>
      <c r="K18" s="292"/>
      <c r="L18" s="292"/>
      <c r="M18" s="153"/>
      <c r="N18" s="251"/>
      <c r="O18" s="794"/>
      <c r="P18" s="1760"/>
      <c r="Q18" s="1742"/>
      <c r="R18" s="1742"/>
      <c r="S18" s="1742"/>
      <c r="T18" s="1742"/>
      <c r="U18" s="795"/>
      <c r="V18" s="251"/>
    </row>
    <row r="19" spans="1:22" s="295" customFormat="1" ht="84.6" customHeight="1" x14ac:dyDescent="0.2">
      <c r="A19" s="304"/>
      <c r="B19" s="1080"/>
      <c r="C19" s="1773" t="str">
        <f>IF(VLOOKUP(CONCATENATE($C$3,"-",$C18,"-0"),Languages!$A:$D,1,TRUE)=CONCATENATE($C$3,"-",$C18,"-0"),VLOOKUP(CONCATENATE($C$3,"-",$C18,"-0"),Languages!$A:$D,Summary!$C$7,TRUE),NA())</f>
        <v>Kybertietoisuuden lisääminen on yhtä tärkeää organisaation kyberturvallisuuden parantamiseksi kuin teknisten kontrollien toteuttaminen. Organisaatioon kohdistuva kyberhyökkäys alkaa usein hankkimalla jalansija organisaation IT- tai OT-järjestelmiin. Hyökkääjä voi esimerkiksi ujuttaa organisaation verkkoon haitallisia tiedostoja tai laitteita varomattoman työntekijän tai alihankkijan avulla. Organisaation tulee jakaa tietoa organisaation sisällä, jotta henkilöstö osaisi paremmin tunnistaa epäilyttävän toiminnan, roskapostin tai tietojenkalastelun tunnistamiseksi ja tunnistaisi miten välttää jakamasta organisaation luottamuksellisia tietoja mahdolliselle hyökkääjälle. Tietoa toimialan uusimmista uhkista ja haavoittuvuuksista voidaan jakaa esimerkiksi organisaation sisäisten verkkosivujen kautta. Mikäli mitään tietoa uhkista, haavoittuvuuksista tai parhaista käytännöistä ei jaeta organisaatiossa saattaa turvallisuuskäytäntöjen ja turvallisten toimintatapojen noudattaminen alkaa lipsua organisaatiossa.</v>
      </c>
      <c r="D19" s="1773"/>
      <c r="E19" s="1773"/>
      <c r="F19" s="1773"/>
      <c r="G19" s="1773"/>
      <c r="H19" s="1773"/>
      <c r="I19" s="1773"/>
      <c r="J19" s="1773"/>
      <c r="K19" s="1773"/>
      <c r="L19" s="1773"/>
      <c r="M19" s="153"/>
      <c r="N19" s="251"/>
      <c r="O19" s="794"/>
      <c r="P19" s="1759" t="str">
        <f>IF(VLOOKUP(CONCATENATE($C$3,"-",$C18),Import!$C$11:$H$470,2,FALSE)=0,"",VLOOKUP(CONCATENATE($C$3,"-",$C18),Import!$C$11:$H$470,2,FALSE))</f>
        <v/>
      </c>
      <c r="Q19" s="1741" t="str">
        <f>IF(VLOOKUP(CONCATENATE($C$3,"-",$C18),Import!$C$11:$H$470,3,FALSE)=0,"",VLOOKUP(CONCATENATE($C$3,"-",$C18),Import!$C$11:$H$470,3,FALSE))</f>
        <v/>
      </c>
      <c r="R19" s="1741" t="str">
        <f>IF(VLOOKUP(CONCATENATE($C$3,"-",$C18),Import!$C$11:$H$470,4,FALSE)=0,"",VLOOKUP(CONCATENATE($C$3,"-",$C18),Import!$C$11:$H$470,4,FALSE))</f>
        <v/>
      </c>
      <c r="S19" s="1741" t="str">
        <f>IF(VLOOKUP(CONCATENATE($C$3,"-",$C18),Import!$C$11:$H$470,5,FALSE)=0,"",VLOOKUP(CONCATENATE($C$3,"-",$C18),Import!$C$11:$H$470,5,FALSE))</f>
        <v/>
      </c>
      <c r="T19" s="1741" t="str">
        <f>IF(VLOOKUP(CONCATENATE($C$3,"-",$C18),Import!$C$11:$H$470,6,FALSE)=0,"",VLOOKUP(CONCATENATE($C$3,"-",$C18),Import!$C$11:$H$470,6,FALSE))</f>
        <v/>
      </c>
      <c r="U19" s="795"/>
      <c r="V19" s="251"/>
    </row>
    <row r="20" spans="1:22" s="176" customFormat="1" ht="30" customHeight="1" x14ac:dyDescent="0.25">
      <c r="A20" s="165"/>
      <c r="B20" s="268"/>
      <c r="C20" s="169">
        <v>5</v>
      </c>
      <c r="D20" s="169"/>
      <c r="E20" s="169" t="str">
        <f>IF(VLOOKUP(CONCATENATE($C$3,"-",C20),Languages!$A:$D,1,TRUE)=CONCATENATE($C$3,"-",C20),VLOOKUP(CONCATENATE($C$3,"-",C20),Languages!$A:$D,Summary!$C$7,TRUE),NA())</f>
        <v>Yleisiä hallintatoimia</v>
      </c>
      <c r="F20" s="169"/>
      <c r="G20" s="291"/>
      <c r="H20" s="291" t="s">
        <v>16</v>
      </c>
      <c r="I20" s="292"/>
      <c r="J20" s="292"/>
      <c r="K20" s="292"/>
      <c r="L20" s="292"/>
      <c r="M20" s="153"/>
      <c r="N20" s="251"/>
      <c r="O20" s="794"/>
      <c r="P20" s="1760"/>
      <c r="Q20" s="1742"/>
      <c r="R20" s="1742"/>
      <c r="S20" s="1742"/>
      <c r="T20" s="1742"/>
      <c r="U20" s="795"/>
      <c r="V20" s="251"/>
    </row>
    <row r="21" spans="1:22" s="277" customFormat="1" ht="49.8" customHeight="1" x14ac:dyDescent="0.2">
      <c r="A21" s="304"/>
      <c r="B21" s="305"/>
      <c r="C21" s="1773"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773"/>
      <c r="E21" s="1773"/>
      <c r="F21" s="1773"/>
      <c r="G21" s="1773"/>
      <c r="H21" s="1773"/>
      <c r="I21" s="1773"/>
      <c r="J21" s="1773"/>
      <c r="K21" s="1773"/>
      <c r="L21" s="1773"/>
      <c r="M21" s="153"/>
      <c r="N21" s="251"/>
      <c r="O21" s="794"/>
      <c r="P21" s="1759" t="str">
        <f>IF(VLOOKUP(CONCATENATE($C$3,"-",$C20),Import!$C$11:$H$470,2,FALSE)=0,"",VLOOKUP(CONCATENATE($C$3,"-",$C20),Import!$C$11:$H$470,2,FALSE))</f>
        <v/>
      </c>
      <c r="Q21" s="1741" t="str">
        <f>IF(VLOOKUP(CONCATENATE($C$3,"-",$C20),Import!$C$11:$H$470,3,FALSE)=0,"",VLOOKUP(CONCATENATE($C$3,"-",$C20),Import!$C$11:$H$470,3,FALSE))</f>
        <v/>
      </c>
      <c r="R21" s="1741" t="str">
        <f>IF(VLOOKUP(CONCATENATE($C$3,"-",$C20),Import!$C$11:$H$470,4,FALSE)=0,"",VLOOKUP(CONCATENATE($C$3,"-",$C20),Import!$C$11:$H$470,4,FALSE))</f>
        <v/>
      </c>
      <c r="S21" s="1741" t="str">
        <f>IF(VLOOKUP(CONCATENATE($C$3,"-",$C20),Import!$C$11:$H$470,5,FALSE)=0,"",VLOOKUP(CONCATENATE($C$3,"-",$C20),Import!$C$11:$H$470,5,FALSE))</f>
        <v/>
      </c>
      <c r="T21" s="1741" t="str">
        <f>IF(VLOOKUP(CONCATENATE($C$3,"-",$C20),Import!$C$11:$H$470,6,FALSE)=0,"",VLOOKUP(CONCATENATE($C$3,"-",$C20),Import!$C$11:$H$470,6,FALSE))</f>
        <v/>
      </c>
      <c r="U21" s="795"/>
      <c r="V21" s="251"/>
    </row>
    <row r="22" spans="1:22" s="277" customFormat="1" ht="19.8" customHeight="1" x14ac:dyDescent="0.2">
      <c r="A22" s="304"/>
      <c r="B22" s="305"/>
      <c r="C22" s="1081"/>
      <c r="D22" s="1375"/>
      <c r="E22" s="1081"/>
      <c r="F22" s="1081"/>
      <c r="G22" s="1081"/>
      <c r="H22" s="1081"/>
      <c r="I22" s="1081"/>
      <c r="J22" s="1081"/>
      <c r="K22" s="1081"/>
      <c r="L22" s="1081"/>
      <c r="M22" s="153"/>
      <c r="N22" s="251"/>
      <c r="O22" s="1090"/>
      <c r="P22" s="1760"/>
      <c r="Q22" s="1742"/>
      <c r="R22" s="1742"/>
      <c r="S22" s="1742"/>
      <c r="T22" s="1742"/>
      <c r="U22" s="1090"/>
      <c r="V22" s="251"/>
    </row>
    <row r="23" spans="1:22" s="277" customFormat="1" ht="19.8" customHeight="1" x14ac:dyDescent="0.2">
      <c r="A23" s="304"/>
      <c r="B23" s="1086"/>
      <c r="C23" s="1087"/>
      <c r="D23" s="1087"/>
      <c r="E23" s="1087"/>
      <c r="F23" s="1087"/>
      <c r="G23" s="1087"/>
      <c r="H23" s="1087"/>
      <c r="I23" s="1087"/>
      <c r="J23" s="1087"/>
      <c r="K23" s="1087"/>
      <c r="L23" s="1087"/>
      <c r="M23" s="1088"/>
      <c r="N23" s="251"/>
      <c r="O23" s="796"/>
      <c r="P23" s="1084"/>
      <c r="Q23" s="1084"/>
      <c r="R23" s="1084"/>
      <c r="S23" s="1084"/>
      <c r="T23" s="1084"/>
      <c r="U23" s="797"/>
      <c r="V23" s="251"/>
    </row>
    <row r="24" spans="1:22" s="277" customFormat="1" ht="18" customHeight="1" x14ac:dyDescent="0.25">
      <c r="A24" s="304"/>
      <c r="B24" s="646"/>
      <c r="C24" s="646"/>
      <c r="D24" s="646"/>
      <c r="E24" s="646"/>
      <c r="F24" s="646"/>
      <c r="G24" s="646"/>
      <c r="H24" s="646"/>
      <c r="I24" s="646"/>
      <c r="J24" s="646"/>
      <c r="K24" s="646"/>
      <c r="L24" s="646"/>
      <c r="M24" s="647"/>
      <c r="N24" s="134"/>
      <c r="O24" s="134"/>
      <c r="P24" s="250"/>
      <c r="Q24" s="249"/>
      <c r="R24" s="757"/>
      <c r="S24" s="249"/>
      <c r="T24" s="249"/>
      <c r="U24" s="134"/>
      <c r="V24" s="134"/>
    </row>
    <row r="25" spans="1:22" s="277" customFormat="1" ht="19.95" customHeight="1" x14ac:dyDescent="0.2">
      <c r="A25" s="304"/>
      <c r="B25" s="641"/>
      <c r="C25" s="639"/>
      <c r="D25" s="639"/>
      <c r="E25" s="639"/>
      <c r="F25" s="639"/>
      <c r="G25" s="639"/>
      <c r="H25" s="639"/>
      <c r="I25" s="639"/>
      <c r="J25" s="639"/>
      <c r="K25" s="639"/>
      <c r="L25" s="639"/>
      <c r="M25" s="640"/>
      <c r="N25" s="251"/>
      <c r="O25" s="460" t="str">
        <f>IF(VLOOKUP("KM116",Languages!$A:$D,1,TRUE)="KM116",VLOOKUP("KM116",Languages!$A:$D,Summary!$C$7,TRUE),NA())</f>
        <v>EDELLINEN ARVIOINTI</v>
      </c>
      <c r="P25" s="426"/>
      <c r="Q25" s="254"/>
      <c r="R25" s="758" t="str">
        <f>IF(VLOOKUP("KM110",Languages!$A:$D,1,TRUE)="KM110",VLOOKUP("KM110",Languages!$A:$D,Summary!$C$7,TRUE),NA())</f>
        <v>Päivämäärä</v>
      </c>
      <c r="S25" s="254"/>
      <c r="T25" s="254"/>
      <c r="U25" s="146"/>
      <c r="V25" s="251"/>
    </row>
    <row r="26" spans="1:22" s="176" customFormat="1" ht="19.95" customHeight="1" x14ac:dyDescent="0.25">
      <c r="A26" s="165"/>
      <c r="B26" s="268"/>
      <c r="C26" s="169">
        <v>1</v>
      </c>
      <c r="D26" s="169"/>
      <c r="E26" s="169" t="str">
        <f>IF(VLOOKUP(CONCATENATE($C$3,"-",C26),Languages!$A:$D,1,TRUE)=CONCATENATE($C$3,"-",C26),VLOOKUP(CONCATENATE($C$3,"-",C26),Languages!$A:$D,Summary!$C$7,TRUE),NA())</f>
        <v>Kyberturvallisuuden vastuiden jakaminen</v>
      </c>
      <c r="F26" s="169"/>
      <c r="G26" s="270"/>
      <c r="H26" s="270"/>
      <c r="I26" s="271"/>
      <c r="J26" s="271"/>
      <c r="K26" s="271"/>
      <c r="L26" s="271"/>
      <c r="M26" s="153"/>
      <c r="N26" s="304"/>
      <c r="O26" s="305"/>
      <c r="P26" s="427"/>
      <c r="Q26" s="422"/>
      <c r="R26" s="684"/>
      <c r="S26" s="756"/>
      <c r="T26" s="756"/>
      <c r="U26" s="276"/>
      <c r="V26" s="304"/>
    </row>
    <row r="27" spans="1:22" s="284" customFormat="1" ht="19.95" customHeight="1" x14ac:dyDescent="0.2">
      <c r="A27" s="303"/>
      <c r="B27" s="278"/>
      <c r="C27" s="279" t="str">
        <f>IF(VLOOKUP("GEN-LEVEL",Languages!$A:$D,1,TRUE)="GEN-LEVEL",VLOOKUP("GEN-LEVEL",Languages!$A:$D,Summary!$C$7,TRUE),NA())</f>
        <v>Taso</v>
      </c>
      <c r="D27" s="279"/>
      <c r="E27" s="279"/>
      <c r="F27" s="280" t="str">
        <f>IF(VLOOKUP("GEN-PRACTICE",Languages!$A:$D,1,TRUE)="GEN-PRACTICE",VLOOKUP("GEN-PRACTICE",Languages!$A:$D,Summary!$C$7,TRUE),NA())</f>
        <v>Käytäntö</v>
      </c>
      <c r="G27" s="281"/>
      <c r="H27" s="881" t="str">
        <f>IF(VLOOKUP("GEN-ANSWER",Languages!$A:$D,1,TRUE)="GEN-ANSWER",VLOOKUP("GEN-ANSWER",Languages!$A:$D,Summary!$C$7,TRUE),NA())</f>
        <v>Vastaus</v>
      </c>
      <c r="I27" s="882" t="str">
        <f>IF(VLOOKUP("KM112",Languages!$A:$D,1,TRUE)="KM112",VLOOKUP("KM112",Languages!$A:$D,Summary!$C$7,TRUE),NA())</f>
        <v>Kommentit</v>
      </c>
      <c r="J27" s="882" t="str">
        <f>IF(VLOOKUP("KM113",Languages!$A:$D,1,TRUE)="KM113",VLOOKUP("KM113",Languages!$A:$D,Summary!$C$7,TRUE),NA())</f>
        <v>Sisäinen viittaus</v>
      </c>
      <c r="K27" s="882" t="str">
        <f>IF(VLOOKUP("KM114",Languages!$A:$D,1,TRUE)="KM114",VLOOKUP("KM114",Languages!$A:$D,Summary!$C$7,TRUE),NA())</f>
        <v>Ulkoinen viittaus</v>
      </c>
      <c r="L27" s="882" t="str">
        <f>IF(VLOOKUP("KM115",Languages!$A:$D,1,TRUE)="KM115",VLOOKUP("KM115",Languages!$A:$D,Summary!$C$7,TRUE),NA())</f>
        <v>Kehityskohde</v>
      </c>
      <c r="M27" s="282"/>
      <c r="N27" s="283"/>
      <c r="O27" s="278"/>
      <c r="P27" s="459" t="str">
        <f>IF(VLOOKUP("GEN-ANSWER",Languages!$A:$D,1,TRUE)="GEN-ANSWER",VLOOKUP("GEN-ANSWER",Languages!$A:$D,Summary!$C$7,TRUE),NA())</f>
        <v>Vastaus</v>
      </c>
      <c r="Q27" s="459" t="str">
        <f>IF(VLOOKUP("KM112",Languages!$A:$D,1,TRUE)="KM112",VLOOKUP("KM112",Languages!$A:$D,Summary!$C$7,TRUE),NA())</f>
        <v>Kommentit</v>
      </c>
      <c r="R27" s="459" t="str">
        <f>IF(VLOOKUP("KM113",Languages!$A:$D,1,TRUE)="KM113",VLOOKUP("KM113",Languages!$A:$D,Summary!$C$7,TRUE),NA())</f>
        <v>Sisäinen viittaus</v>
      </c>
      <c r="S27" s="459" t="str">
        <f>IF(VLOOKUP("KM114",Languages!$A:$D,1,TRUE)="KM114",VLOOKUP("KM114",Languages!$A:$D,Summary!$C$7,TRUE),NA())</f>
        <v>Ulkoinen viittaus</v>
      </c>
      <c r="T27" s="459" t="str">
        <f>IF(VLOOKUP("KM115",Languages!$A:$D,1,TRUE)="KM115",VLOOKUP("KM115",Languages!$A:$D,Summary!$C$7,TRUE),NA())</f>
        <v>Kehityskohde</v>
      </c>
      <c r="U27" s="282"/>
      <c r="V27" s="283"/>
    </row>
    <row r="28" spans="1:22" s="288" customFormat="1" ht="34.950000000000003" customHeight="1" x14ac:dyDescent="0.2">
      <c r="A28" s="274"/>
      <c r="B28" s="1747"/>
      <c r="C28" s="1792">
        <v>1</v>
      </c>
      <c r="D28" s="1412">
        <v>53</v>
      </c>
      <c r="E28" s="385" t="s">
        <v>5</v>
      </c>
      <c r="F28" s="463" t="str">
        <f>IF(VLOOKUP(CONCATENATE($C$3,"-",$E28),Languages!$A:$D,1,TRUE)=CONCATENATE($C$3,"-",$E28),VLOOKUP(CONCATENATE($C$3,"-",$E28),Languages!$A:$D,Summary!$C$7,TRUE),NA())</f>
        <v>Erilaisia tarkastuksia (esimerkiksi taustojen tarkistuksia, huumetestejä) suoritetaan uusia työntekijöitä palkatessa. Tasolla 1 tämän ei tarvitse olla systemaattista ja säännöllistä.</v>
      </c>
      <c r="G28" s="1683">
        <f t="shared" ref="G28:G34" si="0">IFERROR(INT(LEFT($H28,1)),0)</f>
        <v>0</v>
      </c>
      <c r="H28" s="441" t="s">
        <v>2466</v>
      </c>
      <c r="I28" s="505"/>
      <c r="J28" s="442"/>
      <c r="K28" s="442"/>
      <c r="L28" s="443"/>
      <c r="M28" s="153"/>
      <c r="N28" s="251"/>
      <c r="O28" s="148"/>
      <c r="P28" s="866" t="str">
        <f>VLOOKUP(VLOOKUP($C$3&amp;"-"&amp;$E28,Import!$C:$D,2,FALSE),Parameters!$C$18:$F$22,Summary!$C$7,FALSE)</f>
        <v xml:space="preserve">0 - Vastaus puuttuu </v>
      </c>
      <c r="Q28" s="908" t="str">
        <f>IF(VLOOKUP($C$3&amp;"-"&amp;$E28,Import!$C:$H,3,FALSE)=0,"",VLOOKUP($C$3&amp;"-"&amp;$E28,Import!$C:$H,3,FALSE))</f>
        <v/>
      </c>
      <c r="R28" s="908" t="str">
        <f>IF(VLOOKUP($C$3&amp;"-"&amp;$E28,Import!$C:$H,4,FALSE)=0,"",VLOOKUP($C$3&amp;"-"&amp;$E28,Import!$C:$H,4,FALSE))</f>
        <v/>
      </c>
      <c r="S28" s="908" t="str">
        <f>IF(VLOOKUP($C$3&amp;"-"&amp;$E28,Import!$C:$H,5,FALSE)=0,"",VLOOKUP($C$3&amp;"-"&amp;$E28,Import!$C:$H,5,FALSE))</f>
        <v/>
      </c>
      <c r="T28" s="909" t="str">
        <f>IF(VLOOKUP($C$3&amp;"-"&amp;$E28,Import!$C:$H,6,FALSE)=0,"",VLOOKUP($C$3&amp;"-"&amp;$E28,Import!$C:$H,6,FALSE))</f>
        <v/>
      </c>
      <c r="U28" s="153"/>
      <c r="V28" s="251"/>
    </row>
    <row r="29" spans="1:22" s="288" customFormat="1" ht="41.4" customHeight="1" x14ac:dyDescent="0.2">
      <c r="A29" s="274"/>
      <c r="B29" s="1747"/>
      <c r="C29" s="1794"/>
      <c r="D29" s="1397">
        <v>54</v>
      </c>
      <c r="E29" s="404" t="s">
        <v>7</v>
      </c>
      <c r="F29" s="470" t="str">
        <f>IF(VLOOKUP(CONCATENATE($C$3,"-",$E29),Languages!$A:$D,1,TRUE)=CONCATENATE($C$3,"-",$E29),VLOOKUP(CONCATENATE($C$3,"-",$E29),Languages!$A:$D,Summary!$C$7,TRUE),NA())</f>
        <v>Työsuhteen päättymiseen liittyvissä menettelyissä huomioidaan kyberturvallisuus. Tasolla 1 tämän ei tarvitse olla systemaattista ja säännöllistä.</v>
      </c>
      <c r="G29" s="1686">
        <f t="shared" si="0"/>
        <v>0</v>
      </c>
      <c r="H29" s="445" t="s">
        <v>2466</v>
      </c>
      <c r="I29" s="505"/>
      <c r="J29" s="437"/>
      <c r="K29" s="437"/>
      <c r="L29" s="446"/>
      <c r="M29" s="153"/>
      <c r="N29" s="251"/>
      <c r="O29" s="148"/>
      <c r="P29" s="874" t="str">
        <f>VLOOKUP(VLOOKUP($C$3&amp;"-"&amp;$E29,Import!$C:$D,2,FALSE),Parameters!$C$18:$F$22,Summary!$C$7,FALSE)</f>
        <v xml:space="preserve">0 - Vastaus puuttuu </v>
      </c>
      <c r="Q29" s="910" t="str">
        <f>IF(VLOOKUP($C$3&amp;"-"&amp;$E29,Import!$C:$H,3,FALSE)=0,"",VLOOKUP($C$3&amp;"-"&amp;$E29,Import!$C:$H,3,FALSE))</f>
        <v/>
      </c>
      <c r="R29" s="910" t="str">
        <f>IF(VLOOKUP($C$3&amp;"-"&amp;$E29,Import!$C:$H,4,FALSE)=0,"",VLOOKUP($C$3&amp;"-"&amp;$E29,Import!$C:$H,4,FALSE))</f>
        <v/>
      </c>
      <c r="S29" s="910" t="str">
        <f>IF(VLOOKUP($C$3&amp;"-"&amp;$E29,Import!$C:$H,5,FALSE)=0,"",VLOOKUP($C$3&amp;"-"&amp;$E29,Import!$C:$H,5,FALSE))</f>
        <v/>
      </c>
      <c r="T29" s="911" t="str">
        <f>IF(VLOOKUP($C$3&amp;"-"&amp;$E29,Import!$C:$H,6,FALSE)=0,"",VLOOKUP($C$3&amp;"-"&amp;$E29,Import!$C:$H,6,FALSE))</f>
        <v/>
      </c>
      <c r="U29" s="153"/>
      <c r="V29" s="251"/>
    </row>
    <row r="30" spans="1:22" s="288" customFormat="1" ht="34.950000000000003" customHeight="1" x14ac:dyDescent="0.2">
      <c r="A30" s="274"/>
      <c r="B30" s="1747"/>
      <c r="C30" s="1774">
        <v>2</v>
      </c>
      <c r="D30" s="1412">
        <v>53</v>
      </c>
      <c r="E30" s="385" t="s">
        <v>8</v>
      </c>
      <c r="F30" s="463" t="str">
        <f>IF(VLOOKUP(CONCATENATE($C$3,"-",$E30),Languages!$A:$D,1,TRUE)=CONCATENATE($C$3,"-",$E30),VLOOKUP(CONCATENATE($C$3,"-",$E30),Languages!$A:$D,Summary!$C$7,TRUE),NA())</f>
        <v>Soveltuvia tarkastuksia suoritetaan sellaisille työntekijöille, joilla on käyttö- tai pääsyoikeus toiminnon kannalta tärkeisiin laitteisiin, ohjelmistoihin tai tietovarantoihin.</v>
      </c>
      <c r="G30" s="1683">
        <f t="shared" si="0"/>
        <v>0</v>
      </c>
      <c r="H30" s="441" t="s">
        <v>2466</v>
      </c>
      <c r="I30" s="505"/>
      <c r="J30" s="442"/>
      <c r="K30" s="442"/>
      <c r="L30" s="443"/>
      <c r="M30" s="153"/>
      <c r="N30" s="251"/>
      <c r="O30" s="148"/>
      <c r="P30" s="866" t="str">
        <f>VLOOKUP(VLOOKUP($C$3&amp;"-"&amp;$E30,Import!$C:$D,2,FALSE),Parameters!$C$18:$F$22,Summary!$C$7,FALSE)</f>
        <v xml:space="preserve">0 - Vastaus puuttuu </v>
      </c>
      <c r="Q30" s="908" t="str">
        <f>IF(VLOOKUP($C$3&amp;"-"&amp;$E30,Import!$C:$H,3,FALSE)=0,"",VLOOKUP($C$3&amp;"-"&amp;$E30,Import!$C:$H,3,FALSE))</f>
        <v/>
      </c>
      <c r="R30" s="908" t="str">
        <f>IF(VLOOKUP($C$3&amp;"-"&amp;$E30,Import!$C:$H,4,FALSE)=0,"",VLOOKUP($C$3&amp;"-"&amp;$E30,Import!$C:$H,4,FALSE))</f>
        <v/>
      </c>
      <c r="S30" s="908" t="str">
        <f>IF(VLOOKUP($C$3&amp;"-"&amp;$E30,Import!$C:$H,5,FALSE)=0,"",VLOOKUP($C$3&amp;"-"&amp;$E30,Import!$C:$H,5,FALSE))</f>
        <v/>
      </c>
      <c r="T30" s="909" t="str">
        <f>IF(VLOOKUP($C$3&amp;"-"&amp;$E30,Import!$C:$H,6,FALSE)=0,"",VLOOKUP($C$3&amp;"-"&amp;$E30,Import!$C:$H,6,FALSE))</f>
        <v/>
      </c>
      <c r="U30" s="153"/>
      <c r="V30" s="251"/>
    </row>
    <row r="31" spans="1:22" s="288" customFormat="1" ht="34.950000000000003" customHeight="1" x14ac:dyDescent="0.2">
      <c r="A31" s="274"/>
      <c r="B31" s="1747"/>
      <c r="C31" s="1775"/>
      <c r="D31" s="1397">
        <v>54</v>
      </c>
      <c r="E31" s="404" t="s">
        <v>9</v>
      </c>
      <c r="F31" s="468" t="str">
        <f>IF(VLOOKUP(CONCATENATE($C$3,"-",$E31),Languages!$A:$D,1,TRUE)=CONCATENATE($C$3,"-",$E31),VLOOKUP(CONCATENATE($C$3,"-",$E31),Languages!$A:$D,Summary!$C$7,TRUE),NA())</f>
        <v>Työntekijöiden sisäisiin siirtoihin liittyvissä menettelyissä huomioidaan kyberturvallisuus. (huomioidaan kriittiset työyhdistelmät, oikeudet, tarve mahdollisille taustatarkistuksille/ turvallisuusselvityksille)</v>
      </c>
      <c r="G31" s="1686">
        <f t="shared" si="0"/>
        <v>0</v>
      </c>
      <c r="H31" s="445" t="s">
        <v>2466</v>
      </c>
      <c r="I31" s="505"/>
      <c r="J31" s="437"/>
      <c r="K31" s="437"/>
      <c r="L31" s="446"/>
      <c r="M31" s="153"/>
      <c r="N31" s="251"/>
      <c r="O31" s="148"/>
      <c r="P31" s="874" t="str">
        <f>VLOOKUP(VLOOKUP($C$3&amp;"-"&amp;$E31,Import!$C:$D,2,FALSE),Parameters!$C$18:$F$22,Summary!$C$7,FALSE)</f>
        <v xml:space="preserve">0 - Vastaus puuttuu </v>
      </c>
      <c r="Q31" s="910" t="str">
        <f>IF(VLOOKUP($C$3&amp;"-"&amp;$E31,Import!$C:$H,3,FALSE)=0,"",VLOOKUP($C$3&amp;"-"&amp;$E31,Import!$C:$H,3,FALSE))</f>
        <v/>
      </c>
      <c r="R31" s="910" t="str">
        <f>IF(VLOOKUP($C$3&amp;"-"&amp;$E31,Import!$C:$H,4,FALSE)=0,"",VLOOKUP($C$3&amp;"-"&amp;$E31,Import!$C:$H,4,FALSE))</f>
        <v/>
      </c>
      <c r="S31" s="910" t="str">
        <f>IF(VLOOKUP($C$3&amp;"-"&amp;$E31,Import!$C:$H,5,FALSE)=0,"",VLOOKUP($C$3&amp;"-"&amp;$E31,Import!$C:$H,5,FALSE))</f>
        <v/>
      </c>
      <c r="T31" s="911" t="str">
        <f>IF(VLOOKUP($C$3&amp;"-"&amp;$E31,Import!$C:$H,6,FALSE)=0,"",VLOOKUP($C$3&amp;"-"&amp;$E31,Import!$C:$H,6,FALSE))</f>
        <v/>
      </c>
      <c r="U31" s="153"/>
      <c r="V31" s="251"/>
    </row>
    <row r="32" spans="1:22" s="288" customFormat="1" ht="60.6" customHeight="1" x14ac:dyDescent="0.2">
      <c r="A32" s="274"/>
      <c r="B32" s="1747"/>
      <c r="C32" s="1775"/>
      <c r="D32" s="1413">
        <v>55</v>
      </c>
      <c r="E32" s="387" t="s">
        <v>10</v>
      </c>
      <c r="F32" s="467" t="str">
        <f>IF(VLOOKUP(CONCATENATE($C$3,"-",$E32),Languages!$A:$D,1,TRUE)=CONCATENATE($C$3,"-",$E32),VLOOKUP(CONCATENATE($C$3,"-",$E32),Languages!$A:$D,Summary!$C$7,TRUE),NA())</f>
        <v>Henkilöstö on tietoinen vastuistaan ja velvoitteistaan koskien (IT ja OT) laitteiden, ohjelmistojen ja tietovarantojen suojaamista ja hyväksyttävää käyttöä.</v>
      </c>
      <c r="G32" s="1683">
        <f t="shared" si="0"/>
        <v>0</v>
      </c>
      <c r="H32" s="441" t="s">
        <v>2466</v>
      </c>
      <c r="I32" s="505"/>
      <c r="J32" s="438"/>
      <c r="K32" s="438"/>
      <c r="L32" s="447"/>
      <c r="M32" s="153"/>
      <c r="N32" s="251"/>
      <c r="O32" s="148"/>
      <c r="P32" s="866" t="str">
        <f>VLOOKUP(VLOOKUP($C$3&amp;"-"&amp;$E32,Import!$C:$D,2,FALSE),Parameters!$C$18:$F$22,Summary!$C$7,FALSE)</f>
        <v xml:space="preserve">0 - Vastaus puuttuu </v>
      </c>
      <c r="Q32" s="898" t="str">
        <f>IF(VLOOKUP($C$3&amp;"-"&amp;$E32,Import!$C:$H,3,FALSE)=0,"",VLOOKUP($C$3&amp;"-"&amp;$E32,Import!$C:$H,3,FALSE))</f>
        <v/>
      </c>
      <c r="R32" s="898" t="str">
        <f>IF(VLOOKUP($C$3&amp;"-"&amp;$E32,Import!$C:$H,4,FALSE)=0,"",VLOOKUP($C$3&amp;"-"&amp;$E32,Import!$C:$H,4,FALSE))</f>
        <v/>
      </c>
      <c r="S32" s="898" t="str">
        <f>IF(VLOOKUP($C$3&amp;"-"&amp;$E32,Import!$C:$H,5,FALSE)=0,"",VLOOKUP($C$3&amp;"-"&amp;$E32,Import!$C:$H,5,FALSE))</f>
        <v/>
      </c>
      <c r="T32" s="899" t="str">
        <f>IF(VLOOKUP($C$3&amp;"-"&amp;$E32,Import!$C:$H,6,FALSE)=0,"",VLOOKUP($C$3&amp;"-"&amp;$E32,Import!$C:$H,6,FALSE))</f>
        <v/>
      </c>
      <c r="U32" s="153"/>
      <c r="V32" s="251"/>
    </row>
    <row r="33" spans="1:22" s="288" customFormat="1" ht="60.6" customHeight="1" x14ac:dyDescent="0.2">
      <c r="A33" s="274"/>
      <c r="B33" s="1747"/>
      <c r="C33" s="1778">
        <v>3</v>
      </c>
      <c r="D33" s="1408"/>
      <c r="E33" s="1003" t="s">
        <v>11</v>
      </c>
      <c r="F33" s="468" t="str">
        <f>IF(VLOOKUP(CONCATENATE($C$3,"-",$E33),Languages!$A:$D,1,TRUE)=CONCATENATE($C$3,"-",$E33),VLOOKUP(CONCATENATE($C$3,"-",$E33),Languages!$A:$D,Summary!$C$7,TRUE),NA())</f>
        <v>Jokaista työtehtävää varten teetetään soveltuvat tarkistukset, jotka ovat suhteessa työtehtävän riskeihin (mukaan lukien työntekijät, toimittajat ja alihankkijat).</v>
      </c>
      <c r="G33" s="1683">
        <f t="shared" si="0"/>
        <v>0</v>
      </c>
      <c r="H33" s="997" t="s">
        <v>2466</v>
      </c>
      <c r="I33" s="998"/>
      <c r="J33" s="998"/>
      <c r="K33" s="998"/>
      <c r="L33" s="999"/>
      <c r="M33" s="153"/>
      <c r="N33" s="251"/>
      <c r="O33" s="148"/>
      <c r="P33" s="866" t="str">
        <f>VLOOKUP(VLOOKUP($C$3&amp;"-"&amp;$E33,Import!$C:$D,2,FALSE),Parameters!$C$18:$F$22,Summary!$C$7,FALSE)</f>
        <v xml:space="preserve">0 - Vastaus puuttuu </v>
      </c>
      <c r="Q33" s="1000"/>
      <c r="R33" s="1000"/>
      <c r="S33" s="1000"/>
      <c r="T33" s="1001"/>
      <c r="U33" s="153"/>
      <c r="V33" s="251"/>
    </row>
    <row r="34" spans="1:22" s="288" customFormat="1" ht="45" customHeight="1" x14ac:dyDescent="0.2">
      <c r="A34" s="274"/>
      <c r="B34" s="1747"/>
      <c r="C34" s="1779"/>
      <c r="D34" s="1414">
        <v>55</v>
      </c>
      <c r="E34" s="390" t="s">
        <v>12</v>
      </c>
      <c r="F34" s="468" t="str">
        <f>IF(VLOOKUP(CONCATENATE($C$3,"-",$E34),Languages!$A:$D,1,TRUE)=CONCATENATE($C$3,"-",$E34),VLOOKUP(CONCATENATE($C$3,"-",$E34),Languages!$A:$D,Summary!$C$7,TRUE),NA())</f>
        <v xml:space="preserve">Organisaatiolla on muodollinen vastuullisuusprosessi, johon sisältyy kurinpitomenettelyhenkilöstölle, joka ei noudata määriteltyjä turvallisuuspolitiikkoja ja menettelyjä. </v>
      </c>
      <c r="G34" s="1686">
        <f t="shared" si="0"/>
        <v>0</v>
      </c>
      <c r="H34" s="445" t="s">
        <v>2466</v>
      </c>
      <c r="I34" s="440"/>
      <c r="J34" s="440"/>
      <c r="K34" s="440"/>
      <c r="L34" s="449"/>
      <c r="M34" s="153"/>
      <c r="N34" s="251"/>
      <c r="O34" s="148"/>
      <c r="P34" s="874" t="str">
        <f>VLOOKUP(VLOOKUP($C$3&amp;"-"&amp;$E34,Import!$C:$D,2,FALSE),Parameters!$C$18:$F$22,Summary!$C$7,FALSE)</f>
        <v xml:space="preserve">0 - Vastaus puuttuu </v>
      </c>
      <c r="Q34" s="900" t="str">
        <f>IF(VLOOKUP($C$3&amp;"-"&amp;$E34,Import!$C:$H,3,FALSE)=0,"",VLOOKUP($C$3&amp;"-"&amp;$E34,Import!$C:$H,3,FALSE))</f>
        <v/>
      </c>
      <c r="R34" s="900" t="str">
        <f>IF(VLOOKUP($C$3&amp;"-"&amp;$E34,Import!$C:$H,4,FALSE)=0,"",VLOOKUP($C$3&amp;"-"&amp;$E34,Import!$C:$H,4,FALSE))</f>
        <v/>
      </c>
      <c r="S34" s="900" t="str">
        <f>IF(VLOOKUP($C$3&amp;"-"&amp;$E34,Import!$C:$H,5,FALSE)=0,"",VLOOKUP($C$3&amp;"-"&amp;$E34,Import!$C:$H,5,FALSE))</f>
        <v/>
      </c>
      <c r="T34" s="901" t="str">
        <f>IF(VLOOKUP($C$3&amp;"-"&amp;$E34,Import!$C:$H,6,FALSE)=0,"",VLOOKUP($C$3&amp;"-"&amp;$E34,Import!$C:$H,6,FALSE))</f>
        <v/>
      </c>
      <c r="U34" s="153"/>
      <c r="V34" s="251"/>
    </row>
    <row r="35" spans="1:22" s="176" customFormat="1" ht="30" customHeight="1" x14ac:dyDescent="0.25">
      <c r="A35" s="165"/>
      <c r="B35" s="268"/>
      <c r="C35" s="169">
        <v>2</v>
      </c>
      <c r="D35" s="169"/>
      <c r="E35" s="169" t="str">
        <f>IF(VLOOKUP(CONCATENATE($C$3,"-",C35),Languages!$A:$D,1,TRUE)=CONCATENATE($C$3,"-",C35),VLOOKUP(CONCATENATE($C$3,"-",C35),Languages!$A:$D,Summary!$C$7,TRUE),NA())</f>
        <v>Kyberturvallisuuteen keskittyvän henkilöstön kehittäminen</v>
      </c>
      <c r="F35" s="169"/>
      <c r="G35" s="291"/>
      <c r="H35" s="884"/>
      <c r="I35" s="906"/>
      <c r="J35" s="906"/>
      <c r="K35" s="906"/>
      <c r="L35" s="906"/>
      <c r="M35" s="153"/>
      <c r="N35" s="251"/>
      <c r="O35" s="148"/>
      <c r="P35" s="291"/>
      <c r="Q35" s="292"/>
      <c r="R35" s="292"/>
      <c r="S35" s="292"/>
      <c r="T35" s="292"/>
      <c r="U35" s="153"/>
      <c r="V35" s="251"/>
    </row>
    <row r="36" spans="1:22" s="284" customFormat="1" ht="19.95" customHeight="1" x14ac:dyDescent="0.2">
      <c r="A36" s="303"/>
      <c r="B36" s="278"/>
      <c r="C36" s="279" t="str">
        <f>IF(VLOOKUP("GEN-LEVEL",Languages!$A:$D,1,TRUE)="GEN-LEVEL",VLOOKUP("GEN-LEVEL",Languages!$A:$D,Summary!$C$7,TRUE),NA())</f>
        <v>Taso</v>
      </c>
      <c r="D36" s="279"/>
      <c r="E36" s="279"/>
      <c r="F36" s="280" t="str">
        <f>IF(VLOOKUP("GEN-PRACTICE",Languages!$A:$D,1,TRUE)="GEN-PRACTICE",VLOOKUP("GEN-PRACTICE",Languages!$A:$D,Summary!$C$7,TRUE),NA())</f>
        <v>Käytäntö</v>
      </c>
      <c r="G36" s="281"/>
      <c r="H36" s="881" t="str">
        <f>IF(VLOOKUP("GEN-ANSWER",Languages!$A:$D,1,TRUE)="GEN-ANSWER",VLOOKUP("GEN-ANSWER",Languages!$A:$D,Summary!$C$7,TRUE),NA())</f>
        <v>Vastaus</v>
      </c>
      <c r="I36" s="882" t="str">
        <f>IF(VLOOKUP("KM112",Languages!$A:$D,1,TRUE)="KM112",VLOOKUP("KM112",Languages!$A:$D,Summary!$C$7,TRUE),NA())</f>
        <v>Kommentit</v>
      </c>
      <c r="J36" s="882" t="str">
        <f>IF(VLOOKUP("KM113",Languages!$A:$D,1,TRUE)="KM113",VLOOKUP("KM113",Languages!$A:$D,Summary!$C$7,TRUE),NA())</f>
        <v>Sisäinen viittaus</v>
      </c>
      <c r="K36" s="882" t="str">
        <f>IF(VLOOKUP("KM114",Languages!$A:$D,1,TRUE)="KM114",VLOOKUP("KM114",Languages!$A:$D,Summary!$C$7,TRUE),NA())</f>
        <v>Ulkoinen viittaus</v>
      </c>
      <c r="L36" s="882" t="str">
        <f>IF(VLOOKUP("KM115",Languages!$A:$D,1,TRUE)="KM115",VLOOKUP("KM115",Languages!$A:$D,Summary!$C$7,TRUE),NA())</f>
        <v>Kehityskohde</v>
      </c>
      <c r="M36" s="282"/>
      <c r="N36" s="283"/>
      <c r="O36" s="278"/>
      <c r="P36" s="459" t="str">
        <f>IF(VLOOKUP("GEN-ANSWER",Languages!$A:$D,1,TRUE)="GEN-ANSWER",VLOOKUP("GEN-ANSWER",Languages!$A:$D,Summary!$C$7,TRUE),NA())</f>
        <v>Vastaus</v>
      </c>
      <c r="Q36" s="459" t="str">
        <f>IF(VLOOKUP("KM112",Languages!$A:$D,1,TRUE)="KM112",VLOOKUP("KM112",Languages!$A:$D,Summary!$C$7,TRUE),NA())</f>
        <v>Kommentit</v>
      </c>
      <c r="R36" s="459" t="str">
        <f>IF(VLOOKUP("KM113",Languages!$A:$D,1,TRUE)="KM113",VLOOKUP("KM113",Languages!$A:$D,Summary!$C$7,TRUE),NA())</f>
        <v>Sisäinen viittaus</v>
      </c>
      <c r="S36" s="459" t="str">
        <f>IF(VLOOKUP("KM114",Languages!$A:$D,1,TRUE)="KM114",VLOOKUP("KM114",Languages!$A:$D,Summary!$C$7,TRUE),NA())</f>
        <v>Ulkoinen viittaus</v>
      </c>
      <c r="T36" s="459" t="str">
        <f>IF(VLOOKUP("KM115",Languages!$A:$D,1,TRUE)="KM115",VLOOKUP("KM115",Languages!$A:$D,Summary!$C$7,TRUE),NA())</f>
        <v>Kehityskohde</v>
      </c>
      <c r="U36" s="282"/>
      <c r="V36" s="283"/>
    </row>
    <row r="37" spans="1:22" s="295" customFormat="1" ht="45" customHeight="1" x14ac:dyDescent="0.2">
      <c r="A37" s="304"/>
      <c r="B37" s="1756"/>
      <c r="C37" s="992">
        <v>1</v>
      </c>
      <c r="D37" s="1396">
        <v>56</v>
      </c>
      <c r="E37" s="393" t="s">
        <v>17</v>
      </c>
      <c r="F37" s="463" t="str">
        <f>IF(VLOOKUP(CONCATENATE($C$3,"-",$E37),Languages!$A:$D,1,TRUE)=CONCATENATE($C$3,"-",$E37),VLOOKUP(CONCATENATE($C$3,"-",$E37),Languages!$A:$D,Summary!$C$7,TRUE),NA())</f>
        <v>Henkilöstön kyberturvallisuustietoisuutta kohotetaan erilaisin toimin. Tasolla 1 tämän ei tarvitse olla systemaattista ja säännöllistä.</v>
      </c>
      <c r="G37" s="1683">
        <f t="shared" ref="G37:G43" si="1">IFERROR(INT(LEFT($H37,1)),0)</f>
        <v>0</v>
      </c>
      <c r="H37" s="441" t="s">
        <v>2466</v>
      </c>
      <c r="I37" s="505"/>
      <c r="J37" s="442"/>
      <c r="K37" s="442"/>
      <c r="L37" s="443"/>
      <c r="M37" s="153"/>
      <c r="N37" s="251"/>
      <c r="O37" s="148"/>
      <c r="P37" s="866" t="str">
        <f>VLOOKUP(VLOOKUP($C$3&amp;"-"&amp;$E37,Import!$C:$D,2,FALSE),Parameters!$C$18:$F$22,Summary!$C$7,FALSE)</f>
        <v xml:space="preserve">0 - Vastaus puuttuu </v>
      </c>
      <c r="Q37" s="908" t="str">
        <f>IF(VLOOKUP($C$3&amp;"-"&amp;$E37,Import!$C:$H,3,FALSE)=0,"",VLOOKUP($C$3&amp;"-"&amp;$E37,Import!$C:$H,3,FALSE))</f>
        <v/>
      </c>
      <c r="R37" s="908" t="str">
        <f>IF(VLOOKUP($C$3&amp;"-"&amp;$E37,Import!$C:$H,4,FALSE)=0,"",VLOOKUP($C$3&amp;"-"&amp;$E37,Import!$C:$H,4,FALSE))</f>
        <v/>
      </c>
      <c r="S37" s="908" t="str">
        <f>IF(VLOOKUP($C$3&amp;"-"&amp;$E37,Import!$C:$H,5,FALSE)=0,"",VLOOKUP($C$3&amp;"-"&amp;$E37,Import!$C:$H,5,FALSE))</f>
        <v/>
      </c>
      <c r="T37" s="909" t="str">
        <f>IF(VLOOKUP($C$3&amp;"-"&amp;$E37,Import!$C:$H,6,FALSE)=0,"",VLOOKUP($C$3&amp;"-"&amp;$E37,Import!$C:$H,6,FALSE))</f>
        <v/>
      </c>
      <c r="U37" s="153"/>
      <c r="V37" s="251"/>
    </row>
    <row r="38" spans="1:22" s="295" customFormat="1" ht="60" customHeight="1" x14ac:dyDescent="0.2">
      <c r="A38" s="304"/>
      <c r="B38" s="1756"/>
      <c r="C38" s="1774">
        <v>2</v>
      </c>
      <c r="D38" s="1415">
        <v>56</v>
      </c>
      <c r="E38" s="394" t="s">
        <v>18</v>
      </c>
      <c r="F38" s="470" t="str">
        <f>IF(VLOOKUP(CONCATENATE($C$3,"-",$E38),Languages!$A:$D,1,TRUE)=CONCATENATE($C$3,"-",$E38),VLOOKUP(CONCATENATE($C$3,"-",$E38),Languages!$A:$D,Summary!$C$7,TRUE),NA())</f>
        <v>Kyberturvallisuustietoisuudelle on asetettu tavoitteet, joita ylläpidetään ja seurataan.</v>
      </c>
      <c r="G38" s="1686">
        <f t="shared" si="1"/>
        <v>0</v>
      </c>
      <c r="H38" s="445" t="s">
        <v>2466</v>
      </c>
      <c r="I38" s="440"/>
      <c r="J38" s="440"/>
      <c r="K38" s="440"/>
      <c r="L38" s="449"/>
      <c r="M38" s="153"/>
      <c r="N38" s="251"/>
      <c r="O38" s="148"/>
      <c r="P38" s="874" t="str">
        <f>VLOOKUP(VLOOKUP($C$3&amp;"-"&amp;$E38,Import!$C:$D,2,FALSE),Parameters!$C$18:$F$22,Summary!$C$7,FALSE)</f>
        <v xml:space="preserve">0 - Vastaus puuttuu </v>
      </c>
      <c r="Q38" s="900" t="str">
        <f>IF(VLOOKUP($C$3&amp;"-"&amp;$E38,Import!$C:$H,3,FALSE)=0,"",VLOOKUP($C$3&amp;"-"&amp;$E38,Import!$C:$H,3,FALSE))</f>
        <v/>
      </c>
      <c r="R38" s="900" t="str">
        <f>IF(VLOOKUP($C$3&amp;"-"&amp;$E38,Import!$C:$H,4,FALSE)=0,"",VLOOKUP($C$3&amp;"-"&amp;$E38,Import!$C:$H,4,FALSE))</f>
        <v/>
      </c>
      <c r="S38" s="900" t="str">
        <f>IF(VLOOKUP($C$3&amp;"-"&amp;$E38,Import!$C:$H,5,FALSE)=0,"",VLOOKUP($C$3&amp;"-"&amp;$E38,Import!$C:$H,5,FALSE))</f>
        <v/>
      </c>
      <c r="T38" s="901" t="str">
        <f>IF(VLOOKUP($C$3&amp;"-"&amp;$E38,Import!$C:$H,6,FALSE)=0,"",VLOOKUP($C$3&amp;"-"&amp;$E38,Import!$C:$H,6,FALSE))</f>
        <v/>
      </c>
      <c r="U38" s="153"/>
      <c r="V38" s="251"/>
    </row>
    <row r="39" spans="1:22" s="295" customFormat="1" ht="45" customHeight="1" x14ac:dyDescent="0.2">
      <c r="A39" s="304"/>
      <c r="B39" s="296"/>
      <c r="C39" s="1775"/>
      <c r="D39" s="1396">
        <v>56</v>
      </c>
      <c r="E39" s="393" t="s">
        <v>19</v>
      </c>
      <c r="F39" s="463" t="str">
        <f>IF(VLOOKUP(CONCATENATE($C$3,"-",$E39),Languages!$A:$D,1,TRUE)=CONCATENATE($C$3,"-",$E39),VLOOKUP(CONCATENATE($C$3,"-",$E39),Languages!$A:$D,Summary!$C$7,TRUE),NA())</f>
        <v>Kyberturvallisuustietoisuuden tavoitteet ovat linjassa organisaation määrittämän uhkaprofiilin kanssa [kts. THREAT-2e].</v>
      </c>
      <c r="G39" s="1683">
        <f t="shared" si="1"/>
        <v>0</v>
      </c>
      <c r="H39" s="441" t="s">
        <v>2466</v>
      </c>
      <c r="I39" s="438"/>
      <c r="J39" s="438"/>
      <c r="K39" s="438"/>
      <c r="L39" s="447"/>
      <c r="M39" s="153"/>
      <c r="N39" s="251"/>
      <c r="O39" s="148"/>
      <c r="P39" s="866" t="str">
        <f>VLOOKUP(VLOOKUP($C$3&amp;"-"&amp;$E39,Import!$C:$D,2,FALSE),Parameters!$C$18:$F$22,Summary!$C$7,FALSE)</f>
        <v xml:space="preserve">0 - Vastaus puuttuu </v>
      </c>
      <c r="Q39" s="898" t="str">
        <f>IF(VLOOKUP($C$3&amp;"-"&amp;$E39,Import!$C:$H,3,FALSE)=0,"",VLOOKUP($C$3&amp;"-"&amp;$E39,Import!$C:$H,3,FALSE))</f>
        <v/>
      </c>
      <c r="R39" s="898" t="str">
        <f>IF(VLOOKUP($C$3&amp;"-"&amp;$E39,Import!$C:$H,4,FALSE)=0,"",VLOOKUP($C$3&amp;"-"&amp;$E39,Import!$C:$H,4,FALSE))</f>
        <v/>
      </c>
      <c r="S39" s="898" t="str">
        <f>IF(VLOOKUP($C$3&amp;"-"&amp;$E39,Import!$C:$H,5,FALSE)=0,"",VLOOKUP($C$3&amp;"-"&amp;$E39,Import!$C:$H,5,FALSE))</f>
        <v/>
      </c>
      <c r="T39" s="899" t="str">
        <f>IF(VLOOKUP($C$3&amp;"-"&amp;$E39,Import!$C:$H,6,FALSE)=0,"",VLOOKUP($C$3&amp;"-"&amp;$E39,Import!$C:$H,6,FALSE))</f>
        <v/>
      </c>
      <c r="U39" s="153"/>
      <c r="V39" s="251"/>
    </row>
    <row r="40" spans="1:22" s="295" customFormat="1" ht="45" customHeight="1" x14ac:dyDescent="0.2">
      <c r="A40" s="304"/>
      <c r="B40" s="296"/>
      <c r="C40" s="1775"/>
      <c r="D40" s="1415">
        <v>56</v>
      </c>
      <c r="E40" s="394" t="s">
        <v>20</v>
      </c>
      <c r="F40" s="470" t="str">
        <f>IF(VLOOKUP(CONCATENATE($C$3,"-",$E40),Languages!$A:$D,1,TRUE)=CONCATENATE($C$3,"-",$E40),VLOOKUP(CONCATENATE($C$3,"-",$E40),Languages!$A:$D,Summary!$C$7,TRUE),NA())</f>
        <v>Kyberturvallisuustietoisuutta parantava toiminta on säännöllistä.</v>
      </c>
      <c r="G40" s="1686">
        <f t="shared" si="1"/>
        <v>0</v>
      </c>
      <c r="H40" s="445" t="s">
        <v>2466</v>
      </c>
      <c r="I40" s="1690"/>
      <c r="J40" s="440"/>
      <c r="K40" s="440"/>
      <c r="L40" s="449"/>
      <c r="M40" s="153"/>
      <c r="N40" s="251"/>
      <c r="O40" s="148"/>
      <c r="P40" s="874" t="str">
        <f>VLOOKUP(VLOOKUP($C$3&amp;"-"&amp;$E40,Import!$C:$D,2,FALSE),Parameters!$C$18:$F$22,Summary!$C$7,FALSE)</f>
        <v xml:space="preserve">0 - Vastaus puuttuu </v>
      </c>
      <c r="Q40" s="900" t="str">
        <f>IF(VLOOKUP($C$3&amp;"-"&amp;$E40,Import!$C:$H,3,FALSE)=0,"",VLOOKUP($C$3&amp;"-"&amp;$E40,Import!$C:$H,3,FALSE))</f>
        <v/>
      </c>
      <c r="R40" s="900" t="str">
        <f>IF(VLOOKUP($C$3&amp;"-"&amp;$E40,Import!$C:$H,4,FALSE)=0,"",VLOOKUP($C$3&amp;"-"&amp;$E40,Import!$C:$H,4,FALSE))</f>
        <v/>
      </c>
      <c r="S40" s="900" t="str">
        <f>IF(VLOOKUP($C$3&amp;"-"&amp;$E40,Import!$C:$H,5,FALSE)=0,"",VLOOKUP($C$3&amp;"-"&amp;$E40,Import!$C:$H,5,FALSE))</f>
        <v/>
      </c>
      <c r="T40" s="901" t="str">
        <f>IF(VLOOKUP($C$3&amp;"-"&amp;$E40,Import!$C:$H,6,FALSE)=0,"",VLOOKUP($C$3&amp;"-"&amp;$E40,Import!$C:$H,6,FALSE))</f>
        <v/>
      </c>
      <c r="U40" s="153"/>
      <c r="V40" s="251"/>
    </row>
    <row r="41" spans="1:22" s="295" customFormat="1" ht="34.950000000000003" customHeight="1" x14ac:dyDescent="0.2">
      <c r="A41" s="304"/>
      <c r="B41" s="296"/>
      <c r="C41" s="1766">
        <v>3</v>
      </c>
      <c r="D41" s="1396">
        <v>56</v>
      </c>
      <c r="E41" s="393" t="s">
        <v>21</v>
      </c>
      <c r="F41" s="463" t="str">
        <f>IF(VLOOKUP(CONCATENATE($C$3,"-",$E41),Languages!$A:$D,1,TRUE)=CONCATENATE($C$3,"-",$E41),VLOOKUP(CONCATENATE($C$3,"-",$E41),Languages!$A:$D,Summary!$C$7,TRUE),NA())</f>
        <v>Kyberturvallisuustietoisuutta edistävä toiminta on sisällytetty toimenkuvauksiin.</v>
      </c>
      <c r="G41" s="1683">
        <f t="shared" si="1"/>
        <v>0</v>
      </c>
      <c r="H41" s="441" t="s">
        <v>2466</v>
      </c>
      <c r="I41" s="438"/>
      <c r="J41" s="438"/>
      <c r="K41" s="438"/>
      <c r="L41" s="447"/>
      <c r="M41" s="153"/>
      <c r="N41" s="251"/>
      <c r="O41" s="148"/>
      <c r="P41" s="866" t="str">
        <f>VLOOKUP(VLOOKUP($C$3&amp;"-"&amp;$E41,Import!$C:$D,2,FALSE),Parameters!$C$18:$F$22,Summary!$C$7,FALSE)</f>
        <v xml:space="preserve">0 - Vastaus puuttuu </v>
      </c>
      <c r="Q41" s="898" t="str">
        <f>IF(VLOOKUP($C$3&amp;"-"&amp;$E41,Import!$C:$H,3,FALSE)=0,"",VLOOKUP($C$3&amp;"-"&amp;$E41,Import!$C:$H,3,FALSE))</f>
        <v/>
      </c>
      <c r="R41" s="898" t="str">
        <f>IF(VLOOKUP($C$3&amp;"-"&amp;$E41,Import!$C:$H,4,FALSE)=0,"",VLOOKUP($C$3&amp;"-"&amp;$E41,Import!$C:$H,4,FALSE))</f>
        <v/>
      </c>
      <c r="S41" s="898" t="str">
        <f>IF(VLOOKUP($C$3&amp;"-"&amp;$E41,Import!$C:$H,5,FALSE)=0,"",VLOOKUP($C$3&amp;"-"&amp;$E41,Import!$C:$H,5,FALSE))</f>
        <v/>
      </c>
      <c r="T41" s="899" t="str">
        <f>IF(VLOOKUP($C$3&amp;"-"&amp;$E41,Import!$C:$H,6,FALSE)=0,"",VLOOKUP($C$3&amp;"-"&amp;$E41,Import!$C:$H,6,FALSE))</f>
        <v/>
      </c>
      <c r="U41" s="153"/>
      <c r="V41" s="251"/>
    </row>
    <row r="42" spans="1:22" s="295" customFormat="1" ht="34.950000000000003" customHeight="1" x14ac:dyDescent="0.2">
      <c r="A42" s="304"/>
      <c r="B42" s="989"/>
      <c r="C42" s="1767"/>
      <c r="D42" s="1408"/>
      <c r="E42" s="996" t="s">
        <v>103</v>
      </c>
      <c r="F42" s="470" t="str">
        <f>IF(VLOOKUP(CONCATENATE($C$3,"-",$E42),Languages!$A:$D,1,TRUE)=CONCATENATE($C$3,"-",$E42),VLOOKUP(CONCATENATE($C$3,"-",$E42),Languages!$A:$D,Summary!$C$7,TRUE),NA())</f>
        <v>Kyberturvallisuustietoisuuden kohottamisen toimenpiteet ovat linjassa organisaation ennalta määriteltyjen toimintatilojen kanssa [kts. SITUATION-3g].</v>
      </c>
      <c r="G42" s="1683">
        <f t="shared" si="1"/>
        <v>0</v>
      </c>
      <c r="H42" s="997" t="s">
        <v>2466</v>
      </c>
      <c r="I42" s="998"/>
      <c r="J42" s="998"/>
      <c r="K42" s="998"/>
      <c r="L42" s="999"/>
      <c r="M42" s="153"/>
      <c r="N42" s="251"/>
      <c r="O42" s="148"/>
      <c r="P42" s="866" t="str">
        <f>VLOOKUP(VLOOKUP($C$3&amp;"-"&amp;$E42,Import!$C:$D,2,FALSE),Parameters!$C$18:$F$22,Summary!$C$7,FALSE)</f>
        <v xml:space="preserve">0 - Vastaus puuttuu </v>
      </c>
      <c r="Q42" s="1000"/>
      <c r="R42" s="1000"/>
      <c r="S42" s="1000"/>
      <c r="T42" s="1001"/>
      <c r="U42" s="153"/>
      <c r="V42" s="251"/>
    </row>
    <row r="43" spans="1:22" s="295" customFormat="1" ht="43.95" customHeight="1" x14ac:dyDescent="0.2">
      <c r="A43" s="304"/>
      <c r="B43" s="296"/>
      <c r="C43" s="1768"/>
      <c r="D43" s="1415">
        <v>56</v>
      </c>
      <c r="E43" s="394" t="s">
        <v>165</v>
      </c>
      <c r="F43" s="470" t="str">
        <f>IF(VLOOKUP(CONCATENATE($C$3,"-",$E43),Languages!$A:$D,1,TRUE)=CONCATENATE($C$3,"-",$E43),VLOOKUP(CONCATENATE($C$3,"-",$E43),Languages!$A:$D,Summary!$C$7,TRUE),NA())</f>
        <v>Kyberturvallisuustietoisuutta parantavien toimenpiteiden tehokkuutta arvioidaan säännöllisesti ja tiettyjen muutosten yhteydessä kuten järjestelmämuutokset, ulkoiset tapahtumat. Toimintaa kehitetään tarvittaessa.</v>
      </c>
      <c r="G43" s="1686">
        <f t="shared" si="1"/>
        <v>0</v>
      </c>
      <c r="H43" s="445" t="s">
        <v>2466</v>
      </c>
      <c r="I43" s="440"/>
      <c r="J43" s="440"/>
      <c r="K43" s="440"/>
      <c r="L43" s="449"/>
      <c r="M43" s="153"/>
      <c r="N43" s="251"/>
      <c r="O43" s="148"/>
      <c r="P43" s="874" t="str">
        <f>VLOOKUP(VLOOKUP($C$3&amp;"-"&amp;$E43,Import!$C:$D,2,FALSE),Parameters!$C$18:$F$22,Summary!$C$7,FALSE)</f>
        <v xml:space="preserve">0 - Vastaus puuttuu </v>
      </c>
      <c r="Q43" s="900" t="str">
        <f>IF(VLOOKUP($C$3&amp;"-"&amp;$E43,Import!$C:$H,3,FALSE)=0,"",VLOOKUP($C$3&amp;"-"&amp;$E43,Import!$C:$H,3,FALSE))</f>
        <v/>
      </c>
      <c r="R43" s="900" t="str">
        <f>IF(VLOOKUP($C$3&amp;"-"&amp;$E43,Import!$C:$H,4,FALSE)=0,"",VLOOKUP($C$3&amp;"-"&amp;$E43,Import!$C:$H,4,FALSE))</f>
        <v/>
      </c>
      <c r="S43" s="900" t="str">
        <f>IF(VLOOKUP($C$3&amp;"-"&amp;$E43,Import!$C:$H,5,FALSE)=0,"",VLOOKUP($C$3&amp;"-"&amp;$E43,Import!$C:$H,5,FALSE))</f>
        <v/>
      </c>
      <c r="T43" s="901" t="str">
        <f>IF(VLOOKUP($C$3&amp;"-"&amp;$E43,Import!$C:$H,6,FALSE)=0,"",VLOOKUP($C$3&amp;"-"&amp;$E43,Import!$C:$H,6,FALSE))</f>
        <v/>
      </c>
      <c r="U43" s="153"/>
      <c r="V43" s="251"/>
    </row>
    <row r="44" spans="1:22" s="176" customFormat="1" ht="30" customHeight="1" x14ac:dyDescent="0.25">
      <c r="A44" s="165"/>
      <c r="B44" s="268"/>
      <c r="C44" s="169">
        <v>3</v>
      </c>
      <c r="D44" s="169"/>
      <c r="E44" s="169" t="str">
        <f>IF(VLOOKUP(CONCATENATE($C$3,"-",C44),Languages!$A:$D,1,TRUE)=CONCATENATE($C$3,"-",C44),VLOOKUP(CONCATENATE($C$3,"-",C44),Languages!$A:$D,Summary!$C$7,TRUE),NA())</f>
        <v>Henkilöstöhallinnon prosessit</v>
      </c>
      <c r="F44" s="169"/>
      <c r="G44" s="291"/>
      <c r="H44" s="884"/>
      <c r="I44" s="906"/>
      <c r="J44" s="906"/>
      <c r="K44" s="906"/>
      <c r="L44" s="906"/>
      <c r="M44" s="153"/>
      <c r="N44" s="251"/>
      <c r="O44" s="148"/>
      <c r="P44" s="291"/>
      <c r="Q44" s="292"/>
      <c r="R44" s="292"/>
      <c r="S44" s="292"/>
      <c r="T44" s="292"/>
      <c r="U44" s="153"/>
      <c r="V44" s="251"/>
    </row>
    <row r="45" spans="1:22" s="284" customFormat="1" ht="19.95" customHeight="1" x14ac:dyDescent="0.2">
      <c r="A45" s="303"/>
      <c r="B45" s="278"/>
      <c r="C45" s="279" t="str">
        <f>IF(VLOOKUP("GEN-LEVEL",Languages!$A:$D,1,TRUE)="GEN-LEVEL",VLOOKUP("GEN-LEVEL",Languages!$A:$D,Summary!$C$7,TRUE),NA())</f>
        <v>Taso</v>
      </c>
      <c r="D45" s="279"/>
      <c r="E45" s="279"/>
      <c r="F45" s="280" t="str">
        <f>IF(VLOOKUP("GEN-PRACTICE",Languages!$A:$D,1,TRUE)="GEN-PRACTICE",VLOOKUP("GEN-PRACTICE",Languages!$A:$D,Summary!$C$7,TRUE),NA())</f>
        <v>Käytäntö</v>
      </c>
      <c r="G45" s="281"/>
      <c r="H45" s="881" t="str">
        <f>IF(VLOOKUP("GEN-ANSWER",Languages!$A:$D,1,TRUE)="GEN-ANSWER",VLOOKUP("GEN-ANSWER",Languages!$A:$D,Summary!$C$7,TRUE),NA())</f>
        <v>Vastaus</v>
      </c>
      <c r="I45" s="882" t="str">
        <f>IF(VLOOKUP("KM112",Languages!$A:$D,1,TRUE)="KM112",VLOOKUP("KM112",Languages!$A:$D,Summary!$C$7,TRUE),NA())</f>
        <v>Kommentit</v>
      </c>
      <c r="J45" s="882" t="str">
        <f>IF(VLOOKUP("KM113",Languages!$A:$D,1,TRUE)="KM113",VLOOKUP("KM113",Languages!$A:$D,Summary!$C$7,TRUE),NA())</f>
        <v>Sisäinen viittaus</v>
      </c>
      <c r="K45" s="882" t="str">
        <f>IF(VLOOKUP("KM114",Languages!$A:$D,1,TRUE)="KM114",VLOOKUP("KM114",Languages!$A:$D,Summary!$C$7,TRUE),NA())</f>
        <v>Ulkoinen viittaus</v>
      </c>
      <c r="L45" s="882" t="str">
        <f>IF(VLOOKUP("KM115",Languages!$A:$D,1,TRUE)="KM115",VLOOKUP("KM115",Languages!$A:$D,Summary!$C$7,TRUE),NA())</f>
        <v>Kehityskohde</v>
      </c>
      <c r="M45" s="282"/>
      <c r="N45" s="283"/>
      <c r="O45" s="278"/>
      <c r="P45" s="459" t="str">
        <f>IF(VLOOKUP("GEN-ANSWER",Languages!$A:$D,1,TRUE)="GEN-ANSWER",VLOOKUP("GEN-ANSWER",Languages!$A:$D,Summary!$C$7,TRUE),NA())</f>
        <v>Vastaus</v>
      </c>
      <c r="Q45" s="459" t="str">
        <f>IF(VLOOKUP("KM112",Languages!$A:$D,1,TRUE)="KM112",VLOOKUP("KM112",Languages!$A:$D,Summary!$C$7,TRUE),NA())</f>
        <v>Kommentit</v>
      </c>
      <c r="R45" s="459" t="str">
        <f>IF(VLOOKUP("KM113",Languages!$A:$D,1,TRUE)="KM113",VLOOKUP("KM113",Languages!$A:$D,Summary!$C$7,TRUE),NA())</f>
        <v>Sisäinen viittaus</v>
      </c>
      <c r="S45" s="459" t="str">
        <f>IF(VLOOKUP("KM114",Languages!$A:$D,1,TRUE)="KM114",VLOOKUP("KM114",Languages!$A:$D,Summary!$C$7,TRUE),NA())</f>
        <v>Ulkoinen viittaus</v>
      </c>
      <c r="T45" s="459" t="str">
        <f>IF(VLOOKUP("KM115",Languages!$A:$D,1,TRUE)="KM115",VLOOKUP("KM115",Languages!$A:$D,Summary!$C$7,TRUE),NA())</f>
        <v>Kehityskohde</v>
      </c>
      <c r="U45" s="282"/>
      <c r="V45" s="283"/>
    </row>
    <row r="46" spans="1:22" s="295" customFormat="1" ht="45" customHeight="1" x14ac:dyDescent="0.2">
      <c r="A46" s="304"/>
      <c r="B46" s="296"/>
      <c r="C46" s="1771">
        <v>1</v>
      </c>
      <c r="D46" s="1416">
        <v>57</v>
      </c>
      <c r="E46" s="393" t="s">
        <v>22</v>
      </c>
      <c r="F46" s="463" t="str">
        <f>IF(VLOOKUP(CONCATENATE($C$3,"-",$E46),Languages!$A:$D,1,TRUE)=CONCATENATE($C$3,"-",$E46),VLOOKUP(CONCATENATE($C$3,"-",$E46),Languages!$A:$D,Summary!$C$7,TRUE),NA())</f>
        <v>Toiminnon kyberturvallisuuteen liittyvät vastuut on tunnistettu. Tasolla 1 tämän ei tarvitse olla systemaattista ja säännöllistä.</v>
      </c>
      <c r="G46" s="1683">
        <f t="shared" ref="G46:G51" si="2">IFERROR(INT(LEFT($H46,1)),0)</f>
        <v>0</v>
      </c>
      <c r="H46" s="441" t="s">
        <v>2466</v>
      </c>
      <c r="I46" s="505"/>
      <c r="J46" s="438"/>
      <c r="K46" s="438"/>
      <c r="L46" s="447"/>
      <c r="M46" s="153"/>
      <c r="N46" s="251"/>
      <c r="O46" s="148"/>
      <c r="P46" s="866" t="str">
        <f>VLOOKUP(VLOOKUP($C$3&amp;"-"&amp;$E46,Import!$C:$D,2,FALSE),Parameters!$C$18:$F$22,Summary!$C$7,FALSE)</f>
        <v xml:space="preserve">0 - Vastaus puuttuu </v>
      </c>
      <c r="Q46" s="898" t="str">
        <f>IF(VLOOKUP($C$3&amp;"-"&amp;$E46,Import!$C:$H,3,FALSE)=0,"",VLOOKUP($C$3&amp;"-"&amp;$E46,Import!$C:$H,3,FALSE))</f>
        <v/>
      </c>
      <c r="R46" s="898" t="str">
        <f>IF(VLOOKUP($C$3&amp;"-"&amp;$E46,Import!$C:$H,4,FALSE)=0,"",VLOOKUP($C$3&amp;"-"&amp;$E46,Import!$C:$H,4,FALSE))</f>
        <v/>
      </c>
      <c r="S46" s="898" t="str">
        <f>IF(VLOOKUP($C$3&amp;"-"&amp;$E46,Import!$C:$H,5,FALSE)=0,"",VLOOKUP($C$3&amp;"-"&amp;$E46,Import!$C:$H,5,FALSE))</f>
        <v/>
      </c>
      <c r="T46" s="899" t="str">
        <f>IF(VLOOKUP($C$3&amp;"-"&amp;$E46,Import!$C:$H,6,FALSE)=0,"",VLOOKUP($C$3&amp;"-"&amp;$E46,Import!$C:$H,6,FALSE))</f>
        <v/>
      </c>
      <c r="U46" s="153"/>
      <c r="V46" s="251"/>
    </row>
    <row r="47" spans="1:22" s="295" customFormat="1" ht="45" customHeight="1" x14ac:dyDescent="0.2">
      <c r="A47" s="304"/>
      <c r="B47" s="296"/>
      <c r="C47" s="1772"/>
      <c r="D47" s="1397">
        <v>58</v>
      </c>
      <c r="E47" s="394" t="s">
        <v>23</v>
      </c>
      <c r="F47" s="470" t="str">
        <f>IF(VLOOKUP(CONCATENATE($C$3,"-",$E47),Languages!$A:$D,1,TRUE)=CONCATENATE($C$3,"-",$E47),VLOOKUP(CONCATENATE($C$3,"-",$E47),Languages!$A:$D,Summary!$C$7,TRUE),NA())</f>
        <v>Kyberturvallisuuteen liittyvät vastuut on osoitettu nimetyille henkilöille. Tasolla 1 tämän ei tarvitse olla systemaattista ja säännöllistä.</v>
      </c>
      <c r="G47" s="1686">
        <f t="shared" si="2"/>
        <v>0</v>
      </c>
      <c r="H47" s="445" t="s">
        <v>2466</v>
      </c>
      <c r="I47" s="505"/>
      <c r="J47" s="440"/>
      <c r="K47" s="440"/>
      <c r="L47" s="449"/>
      <c r="M47" s="153"/>
      <c r="N47" s="251"/>
      <c r="O47" s="148"/>
      <c r="P47" s="874" t="str">
        <f>VLOOKUP(VLOOKUP($C$3&amp;"-"&amp;$E47,Import!$C:$D,2,FALSE),Parameters!$C$18:$F$22,Summary!$C$7,FALSE)</f>
        <v xml:space="preserve">0 - Vastaus puuttuu </v>
      </c>
      <c r="Q47" s="900" t="str">
        <f>IF(VLOOKUP($C$3&amp;"-"&amp;$E47,Import!$C:$H,3,FALSE)=0,"",VLOOKUP($C$3&amp;"-"&amp;$E47,Import!$C:$H,3,FALSE))</f>
        <v/>
      </c>
      <c r="R47" s="900" t="str">
        <f>IF(VLOOKUP($C$3&amp;"-"&amp;$E47,Import!$C:$H,4,FALSE)=0,"",VLOOKUP($C$3&amp;"-"&amp;$E47,Import!$C:$H,4,FALSE))</f>
        <v/>
      </c>
      <c r="S47" s="900" t="str">
        <f>IF(VLOOKUP($C$3&amp;"-"&amp;$E47,Import!$C:$H,5,FALSE)=0,"",VLOOKUP($C$3&amp;"-"&amp;$E47,Import!$C:$H,5,FALSE))</f>
        <v/>
      </c>
      <c r="T47" s="901" t="str">
        <f>IF(VLOOKUP($C$3&amp;"-"&amp;$E47,Import!$C:$H,6,FALSE)=0,"",VLOOKUP($C$3&amp;"-"&amp;$E47,Import!$C:$H,6,FALSE))</f>
        <v/>
      </c>
      <c r="U47" s="153"/>
      <c r="V47" s="251"/>
    </row>
    <row r="48" spans="1:22" s="295" customFormat="1" ht="45" customHeight="1" x14ac:dyDescent="0.2">
      <c r="A48" s="304"/>
      <c r="B48" s="296"/>
      <c r="C48" s="1764">
        <v>2</v>
      </c>
      <c r="D48" s="1401">
        <v>58</v>
      </c>
      <c r="E48" s="393" t="s">
        <v>24</v>
      </c>
      <c r="F48" s="463" t="str">
        <f>IF(VLOOKUP(CONCATENATE($C$3,"-",$E48),Languages!$A:$D,1,TRUE)=CONCATENATE($C$3,"-",$E48),VLOOKUP(CONCATENATE($C$3,"-",$E48),Languages!$A:$D,Summary!$C$7,TRUE),NA())</f>
        <v>Kyberturvallisuuteen liittyvät vastuut on osoitettu nimetyille rooleille (mukaan lukien mahdolliset ulkoiset palveluntarjoajat).</v>
      </c>
      <c r="G48" s="1683">
        <f t="shared" si="2"/>
        <v>0</v>
      </c>
      <c r="H48" s="441" t="s">
        <v>2466</v>
      </c>
      <c r="I48" s="505"/>
      <c r="J48" s="438"/>
      <c r="K48" s="438"/>
      <c r="L48" s="447"/>
      <c r="M48" s="153"/>
      <c r="N48" s="251"/>
      <c r="O48" s="148"/>
      <c r="P48" s="866" t="str">
        <f>VLOOKUP(VLOOKUP($C$3&amp;"-"&amp;$E48,Import!$C:$D,2,FALSE),Parameters!$C$18:$F$22,Summary!$C$7,FALSE)</f>
        <v xml:space="preserve">0 - Vastaus puuttuu </v>
      </c>
      <c r="Q48" s="898" t="str">
        <f>IF(VLOOKUP($C$3&amp;"-"&amp;$E48,Import!$C:$H,3,FALSE)=0,"",VLOOKUP($C$3&amp;"-"&amp;$E48,Import!$C:$H,3,FALSE))</f>
        <v/>
      </c>
      <c r="R48" s="898" t="str">
        <f>IF(VLOOKUP($C$3&amp;"-"&amp;$E48,Import!$C:$H,4,FALSE)=0,"",VLOOKUP($C$3&amp;"-"&amp;$E48,Import!$C:$H,4,FALSE))</f>
        <v/>
      </c>
      <c r="S48" s="898" t="str">
        <f>IF(VLOOKUP($C$3&amp;"-"&amp;$E48,Import!$C:$H,5,FALSE)=0,"",VLOOKUP($C$3&amp;"-"&amp;$E48,Import!$C:$H,5,FALSE))</f>
        <v/>
      </c>
      <c r="T48" s="899" t="str">
        <f>IF(VLOOKUP($C$3&amp;"-"&amp;$E48,Import!$C:$H,6,FALSE)=0,"",VLOOKUP($C$3&amp;"-"&amp;$E48,Import!$C:$H,6,FALSE))</f>
        <v/>
      </c>
      <c r="U48" s="153"/>
      <c r="V48" s="251"/>
    </row>
    <row r="49" spans="1:22" s="295" customFormat="1" ht="34.950000000000003" customHeight="1" x14ac:dyDescent="0.2">
      <c r="A49" s="304"/>
      <c r="B49" s="296"/>
      <c r="C49" s="1765"/>
      <c r="D49" s="1417">
        <v>57</v>
      </c>
      <c r="E49" s="394" t="s">
        <v>25</v>
      </c>
      <c r="F49" s="470" t="str">
        <f>IF(VLOOKUP(CONCATENATE($C$3,"-",$E49),Languages!$A:$D,1,TRUE)=CONCATENATE($C$3,"-",$E49),VLOOKUP(CONCATENATE($C$3,"-",$E49),Languages!$A:$D,Summary!$C$7,TRUE),NA())</f>
        <v>Kyberturvallisuuteen liittyvät vastuut on dokumentoitu.</v>
      </c>
      <c r="G49" s="1686">
        <f t="shared" si="2"/>
        <v>0</v>
      </c>
      <c r="H49" s="445" t="s">
        <v>2466</v>
      </c>
      <c r="I49" s="440"/>
      <c r="J49" s="440"/>
      <c r="K49" s="440"/>
      <c r="L49" s="449"/>
      <c r="M49" s="153"/>
      <c r="N49" s="251"/>
      <c r="O49" s="148"/>
      <c r="P49" s="874" t="str">
        <f>VLOOKUP(VLOOKUP($C$3&amp;"-"&amp;$E49,Import!$C:$D,2,FALSE),Parameters!$C$18:$F$22,Summary!$C$7,FALSE)</f>
        <v xml:space="preserve">0 - Vastaus puuttuu </v>
      </c>
      <c r="Q49" s="900" t="str">
        <f>IF(VLOOKUP($C$3&amp;"-"&amp;$E49,Import!$C:$H,3,FALSE)=0,"",VLOOKUP($C$3&amp;"-"&amp;$E49,Import!$C:$H,3,FALSE))</f>
        <v/>
      </c>
      <c r="R49" s="900" t="str">
        <f>IF(VLOOKUP($C$3&amp;"-"&amp;$E49,Import!$C:$H,4,FALSE)=0,"",VLOOKUP($C$3&amp;"-"&amp;$E49,Import!$C:$H,4,FALSE))</f>
        <v/>
      </c>
      <c r="S49" s="900" t="str">
        <f>IF(VLOOKUP($C$3&amp;"-"&amp;$E49,Import!$C:$H,5,FALSE)=0,"",VLOOKUP($C$3&amp;"-"&amp;$E49,Import!$C:$H,5,FALSE))</f>
        <v/>
      </c>
      <c r="T49" s="901" t="str">
        <f>IF(VLOOKUP($C$3&amp;"-"&amp;$E49,Import!$C:$H,6,FALSE)=0,"",VLOOKUP($C$3&amp;"-"&amp;$E49,Import!$C:$H,6,FALSE))</f>
        <v/>
      </c>
      <c r="U49" s="153"/>
      <c r="V49" s="251"/>
    </row>
    <row r="50" spans="1:22" s="295" customFormat="1" ht="40.799999999999997" customHeight="1" x14ac:dyDescent="0.2">
      <c r="A50" s="304"/>
      <c r="B50" s="296"/>
      <c r="C50" s="1766">
        <v>3</v>
      </c>
      <c r="D50" s="1418">
        <v>57</v>
      </c>
      <c r="E50" s="1025" t="s">
        <v>26</v>
      </c>
      <c r="F50" s="1024" t="str">
        <f>IF(VLOOKUP(CONCATENATE($C$3,"-",$E50),Languages!$A:$D,1,TRUE)=CONCATENATE($C$3,"-",$E50),VLOOKUP(CONCATENATE($C$3,"-",$E50),Languages!$A:$D,Summary!$C$7,TRUE),NA())</f>
        <v>Kyberturvallisuuteen liittyvät vastuut ja työtehtävien vaatimukset tarkastetaan ja päivitetään aika ajoin ja määriteltyjen tilanteiden kuten järjestelmämuutosten yhteydessä tai organisaatiorakenteen muuttuessa.</v>
      </c>
      <c r="G50" s="1688">
        <f t="shared" si="2"/>
        <v>0</v>
      </c>
      <c r="H50" s="488" t="s">
        <v>2466</v>
      </c>
      <c r="I50" s="1026"/>
      <c r="J50" s="1026"/>
      <c r="K50" s="1026"/>
      <c r="L50" s="1027"/>
      <c r="M50" s="153"/>
      <c r="N50" s="251"/>
      <c r="O50" s="148"/>
      <c r="P50" s="923" t="str">
        <f>VLOOKUP(VLOOKUP($C$3&amp;"-"&amp;$E50,Import!$C:$D,2,FALSE),Parameters!$C$18:$F$22,Summary!$C$7,FALSE)</f>
        <v xml:space="preserve">0 - Vastaus puuttuu </v>
      </c>
      <c r="Q50" s="1028" t="str">
        <f>IF(VLOOKUP($C$3&amp;"-"&amp;$E50,Import!$C:$H,3,FALSE)=0,"",VLOOKUP($C$3&amp;"-"&amp;$E50,Import!$C:$H,3,FALSE))</f>
        <v/>
      </c>
      <c r="R50" s="1028" t="str">
        <f>IF(VLOOKUP($C$3&amp;"-"&amp;$E50,Import!$C:$H,4,FALSE)=0,"",VLOOKUP($C$3&amp;"-"&amp;$E50,Import!$C:$H,4,FALSE))</f>
        <v/>
      </c>
      <c r="S50" s="1028" t="str">
        <f>IF(VLOOKUP($C$3&amp;"-"&amp;$E50,Import!$C:$H,5,FALSE)=0,"",VLOOKUP($C$3&amp;"-"&amp;$E50,Import!$C:$H,5,FALSE))</f>
        <v/>
      </c>
      <c r="T50" s="1029" t="str">
        <f>IF(VLOOKUP($C$3&amp;"-"&amp;$E50,Import!$C:$H,6,FALSE)=0,"",VLOOKUP($C$3&amp;"-"&amp;$E50,Import!$C:$H,6,FALSE))</f>
        <v/>
      </c>
      <c r="U50" s="153"/>
      <c r="V50" s="251"/>
    </row>
    <row r="51" spans="1:22" s="295" customFormat="1" ht="45" customHeight="1" x14ac:dyDescent="0.2">
      <c r="A51" s="304"/>
      <c r="B51" s="296"/>
      <c r="C51" s="1768"/>
      <c r="D51" s="1419">
        <v>58</v>
      </c>
      <c r="E51" s="396" t="s">
        <v>27</v>
      </c>
      <c r="F51" s="462" t="str">
        <f>IF(VLOOKUP(CONCATENATE($C$3,"-",$E51),Languages!$A:$D,1,TRUE)=CONCATENATE($C$3,"-",$E51),VLOOKUP(CONCATENATE($C$3,"-",$E51),Languages!$A:$D,Summary!$C$7,TRUE),NA())</f>
        <v>Osoitettuja kyberturvallisuuden vastuita hallitaan siten, että varmistutaan niiden riittävyydestä ja riittävästä päällekkäisyydestä (mukaan lukien henkilöstönvaihdosten suunnittelu).</v>
      </c>
      <c r="G51" s="1682">
        <f t="shared" si="2"/>
        <v>0</v>
      </c>
      <c r="H51" s="452" t="s">
        <v>2466</v>
      </c>
      <c r="I51" s="450"/>
      <c r="J51" s="450"/>
      <c r="K51" s="450"/>
      <c r="L51" s="451"/>
      <c r="M51" s="153"/>
      <c r="N51" s="251"/>
      <c r="O51" s="148"/>
      <c r="P51" s="863" t="str">
        <f>VLOOKUP(VLOOKUP($C$3&amp;"-"&amp;$E51,Import!$C:$D,2,FALSE),Parameters!$C$18:$F$22,Summary!$C$7,FALSE)</f>
        <v xml:space="preserve">0 - Vastaus puuttuu </v>
      </c>
      <c r="Q51" s="902" t="str">
        <f>IF(VLOOKUP($C$3&amp;"-"&amp;$E51,Import!$C:$H,3,FALSE)=0,"",VLOOKUP($C$3&amp;"-"&amp;$E51,Import!$C:$H,3,FALSE))</f>
        <v/>
      </c>
      <c r="R51" s="902" t="str">
        <f>IF(VLOOKUP($C$3&amp;"-"&amp;$E51,Import!$C:$H,4,FALSE)=0,"",VLOOKUP($C$3&amp;"-"&amp;$E51,Import!$C:$H,4,FALSE))</f>
        <v/>
      </c>
      <c r="S51" s="902" t="str">
        <f>IF(VLOOKUP($C$3&amp;"-"&amp;$E51,Import!$C:$H,5,FALSE)=0,"",VLOOKUP($C$3&amp;"-"&amp;$E51,Import!$C:$H,5,FALSE))</f>
        <v/>
      </c>
      <c r="T51" s="903" t="str">
        <f>IF(VLOOKUP($C$3&amp;"-"&amp;$E51,Import!$C:$H,6,FALSE)=0,"",VLOOKUP($C$3&amp;"-"&amp;$E51,Import!$C:$H,6,FALSE))</f>
        <v/>
      </c>
      <c r="U51" s="153"/>
      <c r="V51" s="251"/>
    </row>
    <row r="52" spans="1:22" s="176" customFormat="1" ht="30" customHeight="1" x14ac:dyDescent="0.25">
      <c r="A52" s="165"/>
      <c r="B52" s="268"/>
      <c r="C52" s="169">
        <v>4</v>
      </c>
      <c r="D52" s="169"/>
      <c r="E52" s="169" t="str">
        <f>IF(VLOOKUP(CONCATENATE($C$3,"-",C52),Languages!$A:$D,1,TRUE)=CONCATENATE($C$3,"-",C52),VLOOKUP(CONCATENATE($C$3,"-",C52),Languages!$A:$D,Summary!$C$7,TRUE),NA())</f>
        <v>Koulutus ja kybertietoisuuden lisääminen</v>
      </c>
      <c r="F52" s="169"/>
      <c r="G52" s="291"/>
      <c r="H52" s="884"/>
      <c r="I52" s="906"/>
      <c r="J52" s="906"/>
      <c r="K52" s="906"/>
      <c r="L52" s="906"/>
      <c r="M52" s="153"/>
      <c r="N52" s="251"/>
      <c r="O52" s="148"/>
      <c r="P52" s="291"/>
      <c r="Q52" s="292"/>
      <c r="R52" s="292"/>
      <c r="S52" s="292"/>
      <c r="T52" s="292"/>
      <c r="U52" s="153"/>
      <c r="V52" s="251"/>
    </row>
    <row r="53" spans="1:22" s="284" customFormat="1" ht="19.95" customHeight="1" x14ac:dyDescent="0.2">
      <c r="A53" s="303"/>
      <c r="B53" s="278"/>
      <c r="C53" s="279" t="str">
        <f>IF(VLOOKUP("GEN-LEVEL",Languages!$A:$D,1,TRUE)="GEN-LEVEL",VLOOKUP("GEN-LEVEL",Languages!$A:$D,Summary!$C$7,TRUE),NA())</f>
        <v>Taso</v>
      </c>
      <c r="D53" s="279"/>
      <c r="E53" s="279"/>
      <c r="F53" s="280" t="str">
        <f>IF(VLOOKUP("GEN-PRACTICE",Languages!$A:$D,1,TRUE)="GEN-PRACTICE",VLOOKUP("GEN-PRACTICE",Languages!$A:$D,Summary!$C$7,TRUE),NA())</f>
        <v>Käytäntö</v>
      </c>
      <c r="G53" s="281"/>
      <c r="H53" s="881" t="str">
        <f>IF(VLOOKUP("GEN-ANSWER",Languages!$A:$D,1,TRUE)="GEN-ANSWER",VLOOKUP("GEN-ANSWER",Languages!$A:$D,Summary!$C$7,TRUE),NA())</f>
        <v>Vastaus</v>
      </c>
      <c r="I53" s="882" t="str">
        <f>IF(VLOOKUP("KM112",Languages!$A:$D,1,TRUE)="KM112",VLOOKUP("KM112",Languages!$A:$D,Summary!$C$7,TRUE),NA())</f>
        <v>Kommentit</v>
      </c>
      <c r="J53" s="882" t="str">
        <f>IF(VLOOKUP("KM113",Languages!$A:$D,1,TRUE)="KM113",VLOOKUP("KM113",Languages!$A:$D,Summary!$C$7,TRUE),NA())</f>
        <v>Sisäinen viittaus</v>
      </c>
      <c r="K53" s="882" t="str">
        <f>IF(VLOOKUP("KM114",Languages!$A:$D,1,TRUE)="KM114",VLOOKUP("KM114",Languages!$A:$D,Summary!$C$7,TRUE),NA())</f>
        <v>Ulkoinen viittaus</v>
      </c>
      <c r="L53" s="882" t="str">
        <f>IF(VLOOKUP("KM115",Languages!$A:$D,1,TRUE)="KM115",VLOOKUP("KM115",Languages!$A:$D,Summary!$C$7,TRUE),NA())</f>
        <v>Kehityskohde</v>
      </c>
      <c r="M53" s="282"/>
      <c r="N53" s="283"/>
      <c r="O53" s="278"/>
      <c r="P53" s="459" t="str">
        <f>IF(VLOOKUP("GEN-ANSWER",Languages!$A:$D,1,TRUE)="GEN-ANSWER",VLOOKUP("GEN-ANSWER",Languages!$A:$D,Summary!$C$7,TRUE),NA())</f>
        <v>Vastaus</v>
      </c>
      <c r="Q53" s="459" t="str">
        <f>IF(VLOOKUP("KM112",Languages!$A:$D,1,TRUE)="KM112",VLOOKUP("KM112",Languages!$A:$D,Summary!$C$7,TRUE),NA())</f>
        <v>Kommentit</v>
      </c>
      <c r="R53" s="459" t="str">
        <f>IF(VLOOKUP("KM113",Languages!$A:$D,1,TRUE)="KM113",VLOOKUP("KM113",Languages!$A:$D,Summary!$C$7,TRUE),NA())</f>
        <v>Sisäinen viittaus</v>
      </c>
      <c r="S53" s="459" t="str">
        <f>IF(VLOOKUP("KM114",Languages!$A:$D,1,TRUE)="KM114",VLOOKUP("KM114",Languages!$A:$D,Summary!$C$7,TRUE),NA())</f>
        <v>Ulkoinen viittaus</v>
      </c>
      <c r="T53" s="459" t="str">
        <f>IF(VLOOKUP("KM115",Languages!$A:$D,1,TRUE)="KM115",VLOOKUP("KM115",Languages!$A:$D,Summary!$C$7,TRUE),NA())</f>
        <v>Kehityskohde</v>
      </c>
      <c r="U53" s="282"/>
      <c r="V53" s="283"/>
    </row>
    <row r="54" spans="1:22" s="295" customFormat="1" ht="42.6" customHeight="1" x14ac:dyDescent="0.2">
      <c r="A54" s="304"/>
      <c r="B54" s="296"/>
      <c r="C54" s="1771">
        <v>1</v>
      </c>
      <c r="D54" s="1409">
        <v>59</v>
      </c>
      <c r="E54" s="396" t="s">
        <v>117</v>
      </c>
      <c r="F54" s="462" t="str">
        <f>IF(VLOOKUP(CONCATENATE($C$3,"-",$E54),Languages!$A:$D,1,TRUE)=CONCATENATE($C$3,"-",$E54),VLOOKUP(CONCATENATE($C$3,"-",$E54),Languages!$A:$D,Summary!$C$7,TRUE),NA())</f>
        <v>Kyberturvallisuuskoulutusta on saatavana sellaisille työntekijöille, joille on osoitettu kyberturvallisuuteen liittyviä vastuita. Tasolla 1 tämän ei tarvitse olla systemaattista ja säännöllistä.</v>
      </c>
      <c r="G54" s="1682">
        <f t="shared" ref="G54:G59" si="3">IFERROR(INT(LEFT($H54,1)),0)</f>
        <v>0</v>
      </c>
      <c r="H54" s="452" t="s">
        <v>2466</v>
      </c>
      <c r="I54" s="505"/>
      <c r="J54" s="450"/>
      <c r="K54" s="450"/>
      <c r="L54" s="451"/>
      <c r="M54" s="153"/>
      <c r="N54" s="251"/>
      <c r="O54" s="148"/>
      <c r="P54" s="863" t="str">
        <f>VLOOKUP(VLOOKUP($C$3&amp;"-"&amp;$E54,Import!$C:$D,2,FALSE),Parameters!$C$18:$F$22,Summary!$C$7,FALSE)</f>
        <v xml:space="preserve">0 - Vastaus puuttuu </v>
      </c>
      <c r="Q54" s="902" t="str">
        <f>IF(VLOOKUP($C$3&amp;"-"&amp;$E54,Import!$C:$H,3,FALSE)=0,"",VLOOKUP($C$3&amp;"-"&amp;$E54,Import!$C:$H,3,FALSE))</f>
        <v/>
      </c>
      <c r="R54" s="902" t="str">
        <f>IF(VLOOKUP($C$3&amp;"-"&amp;$E54,Import!$C:$H,4,FALSE)=0,"",VLOOKUP($C$3&amp;"-"&amp;$E54,Import!$C:$H,4,FALSE))</f>
        <v/>
      </c>
      <c r="S54" s="902" t="str">
        <f>IF(VLOOKUP($C$3&amp;"-"&amp;$E54,Import!$C:$H,5,FALSE)=0,"",VLOOKUP($C$3&amp;"-"&amp;$E54,Import!$C:$H,5,FALSE))</f>
        <v/>
      </c>
      <c r="T54" s="903" t="str">
        <f>IF(VLOOKUP($C$3&amp;"-"&amp;$E54,Import!$C:$H,6,FALSE)=0,"",VLOOKUP($C$3&amp;"-"&amp;$E54,Import!$C:$H,6,FALSE))</f>
        <v/>
      </c>
      <c r="U54" s="153"/>
      <c r="V54" s="251"/>
    </row>
    <row r="55" spans="1:22" s="295" customFormat="1" ht="34.950000000000003" customHeight="1" x14ac:dyDescent="0.2">
      <c r="A55" s="304"/>
      <c r="B55" s="296"/>
      <c r="C55" s="1772"/>
      <c r="D55" s="1387" t="s">
        <v>1629</v>
      </c>
      <c r="E55" s="396" t="s">
        <v>120</v>
      </c>
      <c r="F55" s="462" t="str">
        <f>IF(VLOOKUP(CONCATENATE($C$3,"-",$E55),Languages!$A:$D,1,TRUE)=CONCATENATE($C$3,"-",$E55),VLOOKUP(CONCATENATE($C$3,"-",$E55),Languages!$A:$D,Summary!$C$7,TRUE),NA())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G55" s="1682">
        <f t="shared" si="3"/>
        <v>0</v>
      </c>
      <c r="H55" s="452" t="s">
        <v>2466</v>
      </c>
      <c r="I55" s="505"/>
      <c r="J55" s="450"/>
      <c r="K55" s="450"/>
      <c r="L55" s="451"/>
      <c r="M55" s="153"/>
      <c r="N55" s="251"/>
      <c r="O55" s="148"/>
      <c r="P55" s="866" t="str">
        <f>VLOOKUP(VLOOKUP($C$3&amp;"-"&amp;$E55,Import!$C:$D,2,FALSE),Parameters!$C$18:$F$22,Summary!$C$7,FALSE)</f>
        <v xml:space="preserve">0 - Vastaus puuttuu </v>
      </c>
      <c r="Q55" s="898" t="str">
        <f>IF(VLOOKUP($C$3&amp;"-"&amp;$E55,Import!$C:$H,3,FALSE)=0,"",VLOOKUP($C$3&amp;"-"&amp;$E55,Import!$C:$H,3,FALSE))</f>
        <v/>
      </c>
      <c r="R55" s="898" t="str">
        <f>IF(VLOOKUP($C$3&amp;"-"&amp;$E55,Import!$C:$H,4,FALSE)=0,"",VLOOKUP($C$3&amp;"-"&amp;$E55,Import!$C:$H,4,FALSE))</f>
        <v/>
      </c>
      <c r="S55" s="898" t="str">
        <f>IF(VLOOKUP($C$3&amp;"-"&amp;$E55,Import!$C:$H,5,FALSE)=0,"",VLOOKUP($C$3&amp;"-"&amp;$E55,Import!$C:$H,5,FALSE))</f>
        <v/>
      </c>
      <c r="T55" s="899" t="str">
        <f>IF(VLOOKUP($C$3&amp;"-"&amp;$E55,Import!$C:$H,6,FALSE)=0,"",VLOOKUP($C$3&amp;"-"&amp;$E55,Import!$C:$H,6,FALSE))</f>
        <v/>
      </c>
      <c r="U55" s="153"/>
      <c r="V55" s="251"/>
    </row>
    <row r="56" spans="1:22" s="295" customFormat="1" ht="44.4" customHeight="1" x14ac:dyDescent="0.2">
      <c r="A56" s="304"/>
      <c r="B56" s="296"/>
      <c r="C56" s="1764">
        <v>2</v>
      </c>
      <c r="D56" s="1389" t="s">
        <v>1629</v>
      </c>
      <c r="E56" s="396" t="s">
        <v>123</v>
      </c>
      <c r="F56" s="462" t="str">
        <f>IF(VLOOKUP(CONCATENATE($C$3,"-",$E56),Languages!$A:$D,1,TRUE)=CONCATENATE($C$3,"-",$E56),VLOOKUP(CONCATENATE($C$3,"-",$E56),Languages!$A:$D,Summary!$C$7,TRUE),NA())</f>
        <v xml:space="preserve">Tunnistettuihin kyberturvallisuuden osaamispuutteisiin (tiedot, taidot ja kyvyt, pätevyydet) puututaan kouluttamalla, rekrytoimalla ja vaihtuvuuden pienenemiseen tähtäävillä toimilla. </v>
      </c>
      <c r="G56" s="1682">
        <f t="shared" si="3"/>
        <v>0</v>
      </c>
      <c r="H56" s="452" t="s">
        <v>2466</v>
      </c>
      <c r="I56" s="505"/>
      <c r="J56" s="450"/>
      <c r="K56" s="450"/>
      <c r="L56" s="451"/>
      <c r="M56" s="153"/>
      <c r="N56" s="251"/>
      <c r="O56" s="148"/>
      <c r="P56" s="874" t="str">
        <f>VLOOKUP(VLOOKUP($C$3&amp;"-"&amp;$E56,Import!$C:$D,2,FALSE),Parameters!$C$18:$F$22,Summary!$C$7,FALSE)</f>
        <v xml:space="preserve">0 - Vastaus puuttuu </v>
      </c>
      <c r="Q56" s="900" t="str">
        <f>IF(VLOOKUP($C$3&amp;"-"&amp;$E56,Import!$C:$H,3,FALSE)=0,"",VLOOKUP($C$3&amp;"-"&amp;$E56,Import!$C:$H,3,FALSE))</f>
        <v/>
      </c>
      <c r="R56" s="900" t="str">
        <f>IF(VLOOKUP($C$3&amp;"-"&amp;$E56,Import!$C:$H,4,FALSE)=0,"",VLOOKUP($C$3&amp;"-"&amp;$E56,Import!$C:$H,4,FALSE))</f>
        <v/>
      </c>
      <c r="S56" s="900" t="str">
        <f>IF(VLOOKUP($C$3&amp;"-"&amp;$E56,Import!$C:$H,5,FALSE)=0,"",VLOOKUP($C$3&amp;"-"&amp;$E56,Import!$C:$H,5,FALSE))</f>
        <v/>
      </c>
      <c r="T56" s="901" t="str">
        <f>IF(VLOOKUP($C$3&amp;"-"&amp;$E56,Import!$C:$H,6,FALSE)=0,"",VLOOKUP($C$3&amp;"-"&amp;$E56,Import!$C:$H,6,FALSE))</f>
        <v/>
      </c>
      <c r="U56" s="153"/>
      <c r="V56" s="251"/>
    </row>
    <row r="57" spans="1:22" s="295" customFormat="1" ht="45" customHeight="1" x14ac:dyDescent="0.2">
      <c r="A57" s="304"/>
      <c r="B57" s="296"/>
      <c r="C57" s="1765"/>
      <c r="D57" s="1410">
        <v>59</v>
      </c>
      <c r="E57" s="396" t="s">
        <v>126</v>
      </c>
      <c r="F57" s="462" t="str">
        <f>IF(VLOOKUP(CONCATENATE($C$3,"-",$E57),Languages!$A:$D,1,TRUE)=CONCATENATE($C$3,"-",$E57),VLOOKUP(CONCATENATE($C$3,"-",$E57),Languages!$A:$D,Summary!$C$7,TRUE),NA())</f>
        <v>Kyberturvallisuuskoulutus on edellytyksenä käyttö- tai pääsyoikeuksien myöntämiselle toiminnon kannalta tärkeisiin laitteisiin, ohjelmistoihin ja tietovarantoihin.</v>
      </c>
      <c r="G57" s="1682">
        <f t="shared" si="3"/>
        <v>0</v>
      </c>
      <c r="H57" s="452" t="s">
        <v>2466</v>
      </c>
      <c r="I57" s="505"/>
      <c r="J57" s="450"/>
      <c r="K57" s="450"/>
      <c r="L57" s="451"/>
      <c r="M57" s="153"/>
      <c r="N57" s="251"/>
      <c r="O57" s="148"/>
      <c r="P57" s="866" t="str">
        <f>VLOOKUP(VLOOKUP($C$3&amp;"-"&amp;$E57,Import!$C:$D,2,FALSE),Parameters!$C$18:$F$22,Summary!$C$7,FALSE)</f>
        <v xml:space="preserve">0 - Vastaus puuttuu </v>
      </c>
      <c r="Q57" s="898" t="str">
        <f>IF(VLOOKUP($C$3&amp;"-"&amp;$E57,Import!$C:$H,3,FALSE)=0,"",VLOOKUP($C$3&amp;"-"&amp;$E57,Import!$C:$H,3,FALSE))</f>
        <v/>
      </c>
      <c r="R57" s="898" t="str">
        <f>IF(VLOOKUP($C$3&amp;"-"&amp;$E57,Import!$C:$H,4,FALSE)=0,"",VLOOKUP($C$3&amp;"-"&amp;$E57,Import!$C:$H,4,FALSE))</f>
        <v/>
      </c>
      <c r="S57" s="898" t="str">
        <f>IF(VLOOKUP($C$3&amp;"-"&amp;$E57,Import!$C:$H,5,FALSE)=0,"",VLOOKUP($C$3&amp;"-"&amp;$E57,Import!$C:$H,5,FALSE))</f>
        <v/>
      </c>
      <c r="T57" s="899" t="str">
        <f>IF(VLOOKUP($C$3&amp;"-"&amp;$E57,Import!$C:$H,6,FALSE)=0,"",VLOOKUP($C$3&amp;"-"&amp;$E57,Import!$C:$H,6,FALSE))</f>
        <v/>
      </c>
      <c r="U57" s="153"/>
      <c r="V57" s="251"/>
    </row>
    <row r="58" spans="1:22" s="295" customFormat="1" ht="45" customHeight="1" x14ac:dyDescent="0.2">
      <c r="A58" s="304"/>
      <c r="B58" s="989"/>
      <c r="C58" s="1766">
        <v>3</v>
      </c>
      <c r="D58" s="1387" t="s">
        <v>1629</v>
      </c>
      <c r="E58" s="996" t="s">
        <v>129</v>
      </c>
      <c r="F58" s="1024" t="str">
        <f>IF(VLOOKUP(CONCATENATE($C$3,"-",$E58),Languages!$A:$D,1,TRUE)=CONCATENATE($C$3,"-",$E58),VLOOKUP(CONCATENATE($C$3,"-",$E58),Languages!$A:$D,Summary!$C$7,TRUE),NA())</f>
        <v>Koulutustoiminnan tehokkuutta arvioidaan aika ajoin ja koulutusta kehitetään tarpeen mukaan.</v>
      </c>
      <c r="G58" s="1689">
        <f t="shared" si="3"/>
        <v>0</v>
      </c>
      <c r="H58" s="997" t="s">
        <v>2466</v>
      </c>
      <c r="I58" s="998"/>
      <c r="J58" s="998"/>
      <c r="K58" s="998"/>
      <c r="L58" s="999"/>
      <c r="M58" s="153"/>
      <c r="N58" s="251"/>
      <c r="O58" s="148"/>
      <c r="P58" s="866" t="str">
        <f>VLOOKUP(VLOOKUP($C$3&amp;"-"&amp;$E58,Import!$C:$D,2,FALSE),Parameters!$C$18:$F$22,Summary!$C$7,FALSE)</f>
        <v xml:space="preserve">0 - Vastaus puuttuu </v>
      </c>
      <c r="Q58" s="898" t="str">
        <f>IF(VLOOKUP($C$3&amp;"-"&amp;$E58,Import!$C:$H,3,FALSE)=0,"",VLOOKUP($C$3&amp;"-"&amp;$E58,Import!$C:$H,3,FALSE))</f>
        <v/>
      </c>
      <c r="R58" s="898" t="str">
        <f>IF(VLOOKUP($C$3&amp;"-"&amp;$E58,Import!$C:$H,4,FALSE)=0,"",VLOOKUP($C$3&amp;"-"&amp;$E58,Import!$C:$H,4,FALSE))</f>
        <v/>
      </c>
      <c r="S58" s="898" t="str">
        <f>IF(VLOOKUP($C$3&amp;"-"&amp;$E58,Import!$C:$H,5,FALSE)=0,"",VLOOKUP($C$3&amp;"-"&amp;$E58,Import!$C:$H,5,FALSE))</f>
        <v/>
      </c>
      <c r="T58" s="899" t="str">
        <f>IF(VLOOKUP($C$3&amp;"-"&amp;$E58,Import!$C:$H,6,FALSE)=0,"",VLOOKUP($C$3&amp;"-"&amp;$E58,Import!$C:$H,6,FALSE))</f>
        <v/>
      </c>
      <c r="U58" s="153"/>
      <c r="V58" s="251"/>
    </row>
    <row r="59" spans="1:22" s="295" customFormat="1" ht="60" customHeight="1" x14ac:dyDescent="0.2">
      <c r="A59" s="304"/>
      <c r="B59" s="296"/>
      <c r="C59" s="1768"/>
      <c r="D59" s="1411">
        <v>59</v>
      </c>
      <c r="E59" s="394" t="s">
        <v>131</v>
      </c>
      <c r="F59" s="470" t="str">
        <f>IF(VLOOKUP(CONCATENATE($C$3,"-",$E59),Languages!$A:$D,1,TRUE)=CONCATENATE($C$3,"-",$E59),VLOOKUP(CONCATENATE($C$3,"-",$E59),Languages!$A:$D,Summary!$C$7,TRUE),NA())</f>
        <v>Koulutusohjelmat sisältävät jatkokoulutusta ja muita ammatillisia kehitysmahdollisuuksia henkilöstölle, jolla on merkittävisä kyberturvallisuusvastuita.</v>
      </c>
      <c r="G59" s="1686">
        <f t="shared" si="3"/>
        <v>0</v>
      </c>
      <c r="H59" s="445" t="s">
        <v>2466</v>
      </c>
      <c r="I59" s="440"/>
      <c r="J59" s="440"/>
      <c r="K59" s="440"/>
      <c r="L59" s="449"/>
      <c r="M59" s="153"/>
      <c r="N59" s="251"/>
      <c r="O59" s="148"/>
      <c r="P59" s="874" t="str">
        <f>VLOOKUP(VLOOKUP($C$3&amp;"-"&amp;$E59,Import!$C:$D,2,FALSE),Parameters!$C$18:$F$22,Summary!$C$7,FALSE)</f>
        <v xml:space="preserve">0 - Vastaus puuttuu </v>
      </c>
      <c r="Q59" s="900" t="str">
        <f>IF(VLOOKUP($C$3&amp;"-"&amp;$E59,Import!$C:$H,3,FALSE)=0,"",VLOOKUP($C$3&amp;"-"&amp;$E59,Import!$C:$H,3,FALSE))</f>
        <v/>
      </c>
      <c r="R59" s="900" t="str">
        <f>IF(VLOOKUP($C$3&amp;"-"&amp;$E59,Import!$C:$H,4,FALSE)=0,"",VLOOKUP($C$3&amp;"-"&amp;$E59,Import!$C:$H,4,FALSE))</f>
        <v/>
      </c>
      <c r="S59" s="900" t="str">
        <f>IF(VLOOKUP($C$3&amp;"-"&amp;$E59,Import!$C:$H,5,FALSE)=0,"",VLOOKUP($C$3&amp;"-"&amp;$E59,Import!$C:$H,5,FALSE))</f>
        <v/>
      </c>
      <c r="T59" s="901" t="str">
        <f>IF(VLOOKUP($C$3&amp;"-"&amp;$E59,Import!$C:$H,6,FALSE)=0,"",VLOOKUP($C$3&amp;"-"&amp;$E59,Import!$C:$H,6,FALSE))</f>
        <v/>
      </c>
      <c r="U59" s="153"/>
      <c r="V59" s="251"/>
    </row>
    <row r="60" spans="1:22" s="176" customFormat="1" ht="30" customHeight="1" x14ac:dyDescent="0.25">
      <c r="A60" s="165"/>
      <c r="B60" s="268"/>
      <c r="C60" s="169">
        <v>5</v>
      </c>
      <c r="D60" s="169"/>
      <c r="E60" s="169" t="str">
        <f>IF(VLOOKUP(CONCATENATE($C$3,"-",C60),Languages!$A:$D,1,TRUE)=CONCATENATE($C$3,"-",C60),VLOOKUP(CONCATENATE($C$3,"-",C60),Languages!$A:$D,Summary!$C$7,TRUE),NA())</f>
        <v>Yleisiä hallintatoimia</v>
      </c>
      <c r="F60" s="169"/>
      <c r="G60" s="291"/>
      <c r="H60" s="884"/>
      <c r="I60" s="906"/>
      <c r="J60" s="906"/>
      <c r="K60" s="906"/>
      <c r="L60" s="906"/>
      <c r="M60" s="153"/>
      <c r="N60" s="251"/>
      <c r="O60" s="148"/>
      <c r="P60" s="291"/>
      <c r="Q60" s="292"/>
      <c r="R60" s="292"/>
      <c r="S60" s="292"/>
      <c r="T60" s="292"/>
      <c r="U60" s="153"/>
      <c r="V60" s="251"/>
    </row>
    <row r="61" spans="1:22" s="284" customFormat="1" ht="19.95" customHeight="1" x14ac:dyDescent="0.2">
      <c r="A61" s="303"/>
      <c r="B61" s="278"/>
      <c r="C61" s="279" t="str">
        <f>IF(VLOOKUP("GEN-LEVEL",Languages!$A:$D,1,TRUE)="GEN-LEVEL",VLOOKUP("GEN-LEVEL",Languages!$A:$D,Summary!$C$7,TRUE),NA())</f>
        <v>Taso</v>
      </c>
      <c r="D61" s="279"/>
      <c r="E61" s="279"/>
      <c r="F61" s="280" t="str">
        <f>IF(VLOOKUP("GEN-PRACTICE",Languages!$A:$D,1,TRUE)="GEN-PRACTICE",VLOOKUP("GEN-PRACTICE",Languages!$A:$D,Summary!$C$7,TRUE),NA())</f>
        <v>Käytäntö</v>
      </c>
      <c r="G61" s="281"/>
      <c r="H61" s="881" t="str">
        <f>IF(VLOOKUP("GEN-ANSWER",Languages!$A:$D,1,TRUE)="GEN-ANSWER",VLOOKUP("GEN-ANSWER",Languages!$A:$D,Summary!$C$7,TRUE),NA())</f>
        <v>Vastaus</v>
      </c>
      <c r="I61" s="882" t="str">
        <f>IF(VLOOKUP("KM112",Languages!$A:$D,1,TRUE)="KM112",VLOOKUP("KM112",Languages!$A:$D,Summary!$C$7,TRUE),NA())</f>
        <v>Kommentit</v>
      </c>
      <c r="J61" s="882" t="str">
        <f>IF(VLOOKUP("KM113",Languages!$A:$D,1,TRUE)="KM113",VLOOKUP("KM113",Languages!$A:$D,Summary!$C$7,TRUE),NA())</f>
        <v>Sisäinen viittaus</v>
      </c>
      <c r="K61" s="882" t="str">
        <f>IF(VLOOKUP("KM114",Languages!$A:$D,1,TRUE)="KM114",VLOOKUP("KM114",Languages!$A:$D,Summary!$C$7,TRUE),NA())</f>
        <v>Ulkoinen viittaus</v>
      </c>
      <c r="L61" s="882" t="str">
        <f>IF(VLOOKUP("KM115",Languages!$A:$D,1,TRUE)="KM115",VLOOKUP("KM115",Languages!$A:$D,Summary!$C$7,TRUE),NA())</f>
        <v>Kehityskohde</v>
      </c>
      <c r="M61" s="282"/>
      <c r="N61" s="283"/>
      <c r="O61" s="278"/>
      <c r="P61" s="459" t="str">
        <f>IF(VLOOKUP("GEN-ANSWER",Languages!$A:$D,1,TRUE)="GEN-ANSWER",VLOOKUP("GEN-ANSWER",Languages!$A:$D,Summary!$C$7,TRUE),NA())</f>
        <v>Vastaus</v>
      </c>
      <c r="Q61" s="459" t="str">
        <f>IF(VLOOKUP("KM112",Languages!$A:$D,1,TRUE)="KM112",VLOOKUP("KM112",Languages!$A:$D,Summary!$C$7,TRUE),NA())</f>
        <v>Kommentit</v>
      </c>
      <c r="R61" s="459" t="str">
        <f>IF(VLOOKUP("KM113",Languages!$A:$D,1,TRUE)="KM113",VLOOKUP("KM113",Languages!$A:$D,Summary!$C$7,TRUE),NA())</f>
        <v>Sisäinen viittaus</v>
      </c>
      <c r="S61" s="459" t="str">
        <f>IF(VLOOKUP("KM114",Languages!$A:$D,1,TRUE)="KM114",VLOOKUP("KM114",Languages!$A:$D,Summary!$C$7,TRUE),NA())</f>
        <v>Ulkoinen viittaus</v>
      </c>
      <c r="T61" s="459" t="str">
        <f>IF(VLOOKUP("KM115",Languages!$A:$D,1,TRUE)="KM115",VLOOKUP("KM115",Languages!$A:$D,Summary!$C$7,TRUE),NA())</f>
        <v>Kehityskohde</v>
      </c>
      <c r="U61" s="282"/>
      <c r="V61" s="283"/>
    </row>
    <row r="62" spans="1:22" s="310" customFormat="1" ht="19.95" customHeight="1" x14ac:dyDescent="0.2">
      <c r="A62" s="283"/>
      <c r="B62" s="278"/>
      <c r="C62" s="453">
        <v>1</v>
      </c>
      <c r="D62" s="1382"/>
      <c r="E62" s="398"/>
      <c r="F62" s="399"/>
      <c r="G62" s="401"/>
      <c r="H62" s="885"/>
      <c r="I62" s="886"/>
      <c r="J62" s="886"/>
      <c r="K62" s="886"/>
      <c r="L62" s="887"/>
      <c r="M62" s="153"/>
      <c r="N62" s="251"/>
      <c r="O62" s="148"/>
      <c r="P62" s="513"/>
      <c r="Q62" s="400"/>
      <c r="R62" s="400"/>
      <c r="S62" s="400"/>
      <c r="T62" s="402"/>
      <c r="U62" s="153"/>
      <c r="V62" s="251"/>
    </row>
    <row r="63" spans="1:22" s="295" customFormat="1" ht="34.950000000000003" customHeight="1" x14ac:dyDescent="0.2">
      <c r="A63" s="304"/>
      <c r="B63" s="1756"/>
      <c r="C63" s="1764">
        <v>2</v>
      </c>
      <c r="D63" s="1377"/>
      <c r="E63" s="393" t="s">
        <v>134</v>
      </c>
      <c r="F63" s="463" t="str">
        <f>IF(VLOOKUP(CONCATENATE($C$3,"-",$E63),Languages!$A:$D,1,TRUE)=CONCATENATE($C$3,"-",$E63),VLOOKUP(CONCATENATE($C$3,"-",$E63),Languages!$A:$D,Summary!$C$7,TRUE),NA())</f>
        <v>WORKFORCE-osion toimintaa varten on määritetty dokumentoidut toimintatavat, joita noudatetaan ja päivitetään säännöllisesti.</v>
      </c>
      <c r="G63" s="1683">
        <f t="shared" ref="G63:G68" si="4">IFERROR(INT(LEFT($H63,1)),0)</f>
        <v>0</v>
      </c>
      <c r="H63" s="441" t="s">
        <v>2466</v>
      </c>
      <c r="I63" s="438"/>
      <c r="J63" s="438"/>
      <c r="K63" s="438"/>
      <c r="L63" s="447"/>
      <c r="M63" s="153"/>
      <c r="N63" s="251"/>
      <c r="O63" s="148"/>
      <c r="P63" s="866" t="str">
        <f>VLOOKUP(VLOOKUP($C$3&amp;"-"&amp;$E63,Import!$C:$D,2,FALSE),Parameters!$C$18:$F$22,Summary!$C$7,FALSE)</f>
        <v xml:space="preserve">0 - Vastaus puuttuu </v>
      </c>
      <c r="Q63" s="898" t="str">
        <f>IF(VLOOKUP($C$3&amp;"-"&amp;$E63,Import!$C:$H,3,FALSE)=0,"",VLOOKUP($C$3&amp;"-"&amp;$E63,Import!$C:$H,3,FALSE))</f>
        <v/>
      </c>
      <c r="R63" s="898" t="str">
        <f>IF(VLOOKUP($C$3&amp;"-"&amp;$E63,Import!$C:$H,4,FALSE)=0,"",VLOOKUP($C$3&amp;"-"&amp;$E63,Import!$C:$H,4,FALSE))</f>
        <v/>
      </c>
      <c r="S63" s="898" t="str">
        <f>IF(VLOOKUP($C$3&amp;"-"&amp;$E63,Import!$C:$H,5,FALSE)=0,"",VLOOKUP($C$3&amp;"-"&amp;$E63,Import!$C:$H,5,FALSE))</f>
        <v/>
      </c>
      <c r="T63" s="899" t="str">
        <f>IF(VLOOKUP($C$3&amp;"-"&amp;$E63,Import!$C:$H,6,FALSE)=0,"",VLOOKUP($C$3&amp;"-"&amp;$E63,Import!$C:$H,6,FALSE))</f>
        <v/>
      </c>
      <c r="U63" s="153"/>
      <c r="V63" s="251"/>
    </row>
    <row r="64" spans="1:22" s="295" customFormat="1" ht="34.950000000000003" customHeight="1" x14ac:dyDescent="0.2">
      <c r="A64" s="304"/>
      <c r="B64" s="1756"/>
      <c r="C64" s="1765"/>
      <c r="D64" s="1378"/>
      <c r="E64" s="394" t="s">
        <v>137</v>
      </c>
      <c r="F64" s="470" t="str">
        <f>IF(VLOOKUP(CONCATENATE($C$3,"-",$E64),Languages!$A:$D,1,TRUE)=CONCATENATE($C$3,"-",$E64),VLOOKUP(CONCATENATE($C$3,"-",$E64),Languages!$A:$D,Summary!$C$7,TRUE),NA())</f>
        <v>WORKFORCE-osion toimintaa varten on tarjolla riittävät resurssit (henkilöstö, rahoitus ja työkalut).</v>
      </c>
      <c r="G64" s="1686">
        <f t="shared" si="4"/>
        <v>0</v>
      </c>
      <c r="H64" s="445" t="s">
        <v>2466</v>
      </c>
      <c r="I64" s="440"/>
      <c r="J64" s="440"/>
      <c r="K64" s="440"/>
      <c r="L64" s="449"/>
      <c r="M64" s="153"/>
      <c r="N64" s="251"/>
      <c r="O64" s="148"/>
      <c r="P64" s="874" t="str">
        <f>VLOOKUP(VLOOKUP($C$3&amp;"-"&amp;$E64,Import!$C:$D,2,FALSE),Parameters!$C$18:$F$22,Summary!$C$7,FALSE)</f>
        <v xml:space="preserve">0 - Vastaus puuttuu </v>
      </c>
      <c r="Q64" s="900" t="str">
        <f>IF(VLOOKUP($C$3&amp;"-"&amp;$E64,Import!$C:$H,3,FALSE)=0,"",VLOOKUP($C$3&amp;"-"&amp;$E64,Import!$C:$H,3,FALSE))</f>
        <v/>
      </c>
      <c r="R64" s="900" t="str">
        <f>IF(VLOOKUP($C$3&amp;"-"&amp;$E64,Import!$C:$H,4,FALSE)=0,"",VLOOKUP($C$3&amp;"-"&amp;$E64,Import!$C:$H,4,FALSE))</f>
        <v/>
      </c>
      <c r="S64" s="900" t="str">
        <f>IF(VLOOKUP($C$3&amp;"-"&amp;$E64,Import!$C:$H,5,FALSE)=0,"",VLOOKUP($C$3&amp;"-"&amp;$E64,Import!$C:$H,5,FALSE))</f>
        <v/>
      </c>
      <c r="T64" s="901" t="str">
        <f>IF(VLOOKUP($C$3&amp;"-"&amp;$E64,Import!$C:$H,6,FALSE)=0,"",VLOOKUP($C$3&amp;"-"&amp;$E64,Import!$C:$H,6,FALSE))</f>
        <v/>
      </c>
      <c r="U64" s="153"/>
      <c r="V64" s="251"/>
    </row>
    <row r="65" spans="1:22" s="295" customFormat="1" ht="43.2" customHeight="1" x14ac:dyDescent="0.2">
      <c r="A65" s="304"/>
      <c r="B65" s="1756"/>
      <c r="C65" s="1766">
        <v>3</v>
      </c>
      <c r="D65" s="1379"/>
      <c r="E65" s="393" t="s">
        <v>140</v>
      </c>
      <c r="F65" s="463" t="str">
        <f>IF(VLOOKUP(CONCATENATE($C$3,"-",$E65),Languages!$A:$D,1,TRUE)=CONCATENATE($C$3,"-",$E65),VLOOKUP(CONCATENATE($C$3,"-",$E65),Languages!$A:$D,Summary!$C$7,TRUE),NA())</f>
        <v>WORKFORCE-osion toimintaa ohjataan vaatimuksilla, jotka on asetettu organisaation johtotason politiikassa (tai vastaavassa ohjeistuksessa).</v>
      </c>
      <c r="G65" s="1683">
        <f t="shared" si="4"/>
        <v>0</v>
      </c>
      <c r="H65" s="441" t="s">
        <v>2466</v>
      </c>
      <c r="I65" s="438"/>
      <c r="J65" s="438"/>
      <c r="K65" s="438"/>
      <c r="L65" s="447"/>
      <c r="M65" s="153"/>
      <c r="N65" s="251"/>
      <c r="O65" s="148"/>
      <c r="P65" s="866" t="str">
        <f>VLOOKUP(VLOOKUP($C$3&amp;"-"&amp;$E65,Import!$C:$D,2,FALSE),Parameters!$C$18:$F$22,Summary!$C$7,FALSE)</f>
        <v xml:space="preserve">0 - Vastaus puuttuu </v>
      </c>
      <c r="Q65" s="898" t="str">
        <f>IF(VLOOKUP($C$3&amp;"-"&amp;$E65,Import!$C:$H,3,FALSE)=0,"",VLOOKUP($C$3&amp;"-"&amp;$E65,Import!$C:$H,3,FALSE))</f>
        <v/>
      </c>
      <c r="R65" s="898" t="str">
        <f>IF(VLOOKUP($C$3&amp;"-"&amp;$E65,Import!$C:$H,4,FALSE)=0,"",VLOOKUP($C$3&amp;"-"&amp;$E65,Import!$C:$H,4,FALSE))</f>
        <v/>
      </c>
      <c r="S65" s="898" t="str">
        <f>IF(VLOOKUP($C$3&amp;"-"&amp;$E65,Import!$C:$H,5,FALSE)=0,"",VLOOKUP($C$3&amp;"-"&amp;$E65,Import!$C:$H,5,FALSE))</f>
        <v/>
      </c>
      <c r="T65" s="899" t="str">
        <f>IF(VLOOKUP($C$3&amp;"-"&amp;$E65,Import!$C:$H,6,FALSE)=0,"",VLOOKUP($C$3&amp;"-"&amp;$E65,Import!$C:$H,6,FALSE))</f>
        <v/>
      </c>
      <c r="U65" s="153"/>
      <c r="V65" s="251"/>
    </row>
    <row r="66" spans="1:22" s="295" customFormat="1" ht="34.950000000000003" customHeight="1" x14ac:dyDescent="0.2">
      <c r="A66" s="304"/>
      <c r="B66" s="1756"/>
      <c r="C66" s="1767"/>
      <c r="D66" s="1380"/>
      <c r="E66" s="293" t="s">
        <v>142</v>
      </c>
      <c r="F66" s="464" t="str">
        <f>IF(VLOOKUP(CONCATENATE($C$3,"-",$E66),Languages!$A:$D,1,TRUE)=CONCATENATE($C$3,"-",$E66),VLOOKUP(CONCATENATE($C$3,"-",$E66),Languages!$A:$D,Summary!$C$7,TRUE),NA())</f>
        <v>WORKFORCE-osion toiminnan suorittamiseen tarvittavat vastuut, tilivelvollisuudet ja valtuutukset on jalkautettu soveltuville työntekijöille.</v>
      </c>
      <c r="G66" s="1684">
        <f t="shared" si="4"/>
        <v>0</v>
      </c>
      <c r="H66" s="306" t="s">
        <v>2466</v>
      </c>
      <c r="I66" s="439"/>
      <c r="J66" s="439"/>
      <c r="K66" s="439"/>
      <c r="L66" s="448"/>
      <c r="M66" s="153"/>
      <c r="N66" s="251"/>
      <c r="O66" s="148"/>
      <c r="P66" s="869" t="str">
        <f>VLOOKUP(VLOOKUP($C$3&amp;"-"&amp;$E66,Import!$C:$D,2,FALSE),Parameters!$C$18:$F$22,Summary!$C$7,FALSE)</f>
        <v xml:space="preserve">0 - Vastaus puuttuu </v>
      </c>
      <c r="Q66" s="893" t="str">
        <f>IF(VLOOKUP($C$3&amp;"-"&amp;$E66,Import!$C:$H,3,FALSE)=0,"",VLOOKUP($C$3&amp;"-"&amp;$E66,Import!$C:$H,3,FALSE))</f>
        <v/>
      </c>
      <c r="R66" s="893" t="str">
        <f>IF(VLOOKUP($C$3&amp;"-"&amp;$E66,Import!$C:$H,4,FALSE)=0,"",VLOOKUP($C$3&amp;"-"&amp;$E66,Import!$C:$H,4,FALSE))</f>
        <v/>
      </c>
      <c r="S66" s="893" t="str">
        <f>IF(VLOOKUP($C$3&amp;"-"&amp;$E66,Import!$C:$H,5,FALSE)=0,"",VLOOKUP($C$3&amp;"-"&amp;$E66,Import!$C:$H,5,FALSE))</f>
        <v/>
      </c>
      <c r="T66" s="894" t="str">
        <f>IF(VLOOKUP($C$3&amp;"-"&amp;$E66,Import!$C:$H,6,FALSE)=0,"",VLOOKUP($C$3&amp;"-"&amp;$E66,Import!$C:$H,6,FALSE))</f>
        <v/>
      </c>
      <c r="U66" s="153"/>
      <c r="V66" s="251"/>
    </row>
    <row r="67" spans="1:22" s="295" customFormat="1" ht="41.4" customHeight="1" x14ac:dyDescent="0.2">
      <c r="A67" s="304"/>
      <c r="B67" s="1756"/>
      <c r="C67" s="1767"/>
      <c r="D67" s="1380"/>
      <c r="E67" s="293" t="s">
        <v>144</v>
      </c>
      <c r="F67" s="464" t="str">
        <f>IF(VLOOKUP(CONCATENATE($C$3,"-",$E67),Languages!$A:$D,1,TRUE)=CONCATENATE($C$3,"-",$E67),VLOOKUP(CONCATENATE($C$3,"-",$E67),Languages!$A:$D,Summary!$C$7,TRUE),NA())</f>
        <v>WORKFORCE-osion toimintaa suorittavilla työntekijöillä on riittävät tiedot ja taidot tehtäviensä suorittamiseen.</v>
      </c>
      <c r="G67" s="1684">
        <f t="shared" si="4"/>
        <v>0</v>
      </c>
      <c r="H67" s="306" t="s">
        <v>2466</v>
      </c>
      <c r="I67" s="439"/>
      <c r="J67" s="439"/>
      <c r="K67" s="439"/>
      <c r="L67" s="448"/>
      <c r="M67" s="153"/>
      <c r="N67" s="251"/>
      <c r="O67" s="148"/>
      <c r="P67" s="869" t="str">
        <f>VLOOKUP(VLOOKUP($C$3&amp;"-"&amp;$E67,Import!$C:$D,2,FALSE),Parameters!$C$18:$F$22,Summary!$C$7,FALSE)</f>
        <v xml:space="preserve">0 - Vastaus puuttuu </v>
      </c>
      <c r="Q67" s="893" t="str">
        <f>IF(VLOOKUP($C$3&amp;"-"&amp;$E67,Import!$C:$H,3,FALSE)=0,"",VLOOKUP($C$3&amp;"-"&amp;$E67,Import!$C:$H,3,FALSE))</f>
        <v/>
      </c>
      <c r="R67" s="893" t="str">
        <f>IF(VLOOKUP($C$3&amp;"-"&amp;$E67,Import!$C:$H,4,FALSE)=0,"",VLOOKUP($C$3&amp;"-"&amp;$E67,Import!$C:$H,4,FALSE))</f>
        <v/>
      </c>
      <c r="S67" s="893" t="str">
        <f>IF(VLOOKUP($C$3&amp;"-"&amp;$E67,Import!$C:$H,5,FALSE)=0,"",VLOOKUP($C$3&amp;"-"&amp;$E67,Import!$C:$H,5,FALSE))</f>
        <v/>
      </c>
      <c r="T67" s="894" t="str">
        <f>IF(VLOOKUP($C$3&amp;"-"&amp;$E67,Import!$C:$H,6,FALSE)=0,"",VLOOKUP($C$3&amp;"-"&amp;$E67,Import!$C:$H,6,FALSE))</f>
        <v/>
      </c>
      <c r="U67" s="153"/>
      <c r="V67" s="251"/>
    </row>
    <row r="68" spans="1:22" s="295" customFormat="1" ht="34.950000000000003" customHeight="1" x14ac:dyDescent="0.2">
      <c r="A68" s="304"/>
      <c r="B68" s="1756"/>
      <c r="C68" s="1768"/>
      <c r="D68" s="1381"/>
      <c r="E68" s="394" t="s">
        <v>146</v>
      </c>
      <c r="F68" s="470" t="str">
        <f>IF(VLOOKUP(CONCATENATE($C$3,"-",$E68),Languages!$A:$D,1,TRUE)=CONCATENATE($C$3,"-",$E68),VLOOKUP(CONCATENATE($C$3,"-",$E68),Languages!$A:$D,Summary!$C$7,TRUE),NA())</f>
        <v>WORKFORCE-osion toiminnan vaikuttavuutta arvioidaan ja seurataan.</v>
      </c>
      <c r="G68" s="1686">
        <f t="shared" si="4"/>
        <v>0</v>
      </c>
      <c r="H68" s="445" t="s">
        <v>2466</v>
      </c>
      <c r="I68" s="440"/>
      <c r="J68" s="440"/>
      <c r="K68" s="440"/>
      <c r="L68" s="449"/>
      <c r="M68" s="153"/>
      <c r="N68" s="251"/>
      <c r="O68" s="148"/>
      <c r="P68" s="874" t="str">
        <f>VLOOKUP(VLOOKUP($C$3&amp;"-"&amp;$E68,Import!$C:$D,2,FALSE),Parameters!$C$18:$F$22,Summary!$C$7,FALSE)</f>
        <v xml:space="preserve">0 - Vastaus puuttuu </v>
      </c>
      <c r="Q68" s="900" t="str">
        <f>IF(VLOOKUP($C$3&amp;"-"&amp;$E68,Import!$C:$H,3,FALSE)=0,"",VLOOKUP($C$3&amp;"-"&amp;$E68,Import!$C:$H,3,FALSE))</f>
        <v/>
      </c>
      <c r="R68" s="900" t="str">
        <f>IF(VLOOKUP($C$3&amp;"-"&amp;$E68,Import!$C:$H,4,FALSE)=0,"",VLOOKUP($C$3&amp;"-"&amp;$E68,Import!$C:$H,4,FALSE))</f>
        <v/>
      </c>
      <c r="S68" s="900" t="str">
        <f>IF(VLOOKUP($C$3&amp;"-"&amp;$E68,Import!$C:$H,5,FALSE)=0,"",VLOOKUP($C$3&amp;"-"&amp;$E68,Import!$C:$H,5,FALSE))</f>
        <v/>
      </c>
      <c r="T68" s="901" t="str">
        <f>IF(VLOOKUP($C$3&amp;"-"&amp;$E68,Import!$C:$H,6,FALSE)=0,"",VLOOKUP($C$3&amp;"-"&amp;$E68,Import!$C:$H,6,FALSE))</f>
        <v/>
      </c>
      <c r="U68" s="153"/>
      <c r="V68" s="251"/>
    </row>
    <row r="69" spans="1:22" x14ac:dyDescent="0.2">
      <c r="A69" s="180"/>
      <c r="B69" s="328"/>
      <c r="C69" s="329"/>
      <c r="D69" s="329"/>
      <c r="E69" s="330"/>
      <c r="F69" s="331"/>
      <c r="G69" s="332"/>
      <c r="H69" s="333"/>
      <c r="I69" s="334"/>
      <c r="J69" s="334"/>
      <c r="K69" s="334"/>
      <c r="L69" s="334"/>
      <c r="M69" s="153"/>
      <c r="N69" s="251"/>
      <c r="O69" s="148"/>
      <c r="P69" s="333"/>
      <c r="Q69" s="334"/>
      <c r="R69" s="334"/>
      <c r="S69" s="334"/>
      <c r="T69" s="334"/>
      <c r="U69" s="153"/>
      <c r="V69" s="251"/>
    </row>
    <row r="70" spans="1:22" x14ac:dyDescent="0.25">
      <c r="A70" s="180"/>
      <c r="B70" s="180"/>
      <c r="C70" s="180"/>
      <c r="D70" s="180"/>
      <c r="E70" s="180"/>
      <c r="F70" s="180"/>
      <c r="G70" s="335"/>
      <c r="H70" s="180"/>
      <c r="I70" s="180"/>
      <c r="J70" s="180"/>
      <c r="K70" s="180"/>
      <c r="L70" s="180"/>
      <c r="M70" s="472"/>
      <c r="N70" s="341"/>
      <c r="O70" s="472"/>
      <c r="P70" s="180"/>
      <c r="Q70" s="180"/>
      <c r="R70" s="180"/>
      <c r="S70" s="180"/>
      <c r="T70" s="180"/>
      <c r="U70" s="472"/>
      <c r="V70" s="341"/>
    </row>
    <row r="71" spans="1:22" x14ac:dyDescent="0.25">
      <c r="I71" s="337"/>
      <c r="J71" s="337"/>
      <c r="L71" s="337"/>
      <c r="Q71" s="337"/>
      <c r="R71" s="337"/>
      <c r="T71" s="337"/>
    </row>
  </sheetData>
  <sheetProtection sheet="1" formatCells="0" formatColumns="0" formatRows="0"/>
  <mergeCells count="52">
    <mergeCell ref="P21:P22"/>
    <mergeCell ref="Q21:Q22"/>
    <mergeCell ref="R21:R22"/>
    <mergeCell ref="S21:S22"/>
    <mergeCell ref="T21:T22"/>
    <mergeCell ref="P19:P20"/>
    <mergeCell ref="Q19:Q20"/>
    <mergeCell ref="R19:R20"/>
    <mergeCell ref="S19:S20"/>
    <mergeCell ref="T19:T20"/>
    <mergeCell ref="P17:P18"/>
    <mergeCell ref="Q17:Q18"/>
    <mergeCell ref="R17:R18"/>
    <mergeCell ref="S17:S18"/>
    <mergeCell ref="T17:T18"/>
    <mergeCell ref="P15:P16"/>
    <mergeCell ref="Q15:Q16"/>
    <mergeCell ref="R15:R16"/>
    <mergeCell ref="S15:S16"/>
    <mergeCell ref="T15:T16"/>
    <mergeCell ref="P3:T11"/>
    <mergeCell ref="P13:P14"/>
    <mergeCell ref="Q13:Q14"/>
    <mergeCell ref="R13:R14"/>
    <mergeCell ref="S13:S14"/>
    <mergeCell ref="T13:T14"/>
    <mergeCell ref="C6:L6"/>
    <mergeCell ref="B37:B38"/>
    <mergeCell ref="J8:K8"/>
    <mergeCell ref="J10:K11"/>
    <mergeCell ref="C13:L13"/>
    <mergeCell ref="B28:B29"/>
    <mergeCell ref="B30:B34"/>
    <mergeCell ref="C28:C29"/>
    <mergeCell ref="C15:L15"/>
    <mergeCell ref="C17:L17"/>
    <mergeCell ref="C19:L19"/>
    <mergeCell ref="C21:L21"/>
    <mergeCell ref="C30:C32"/>
    <mergeCell ref="C33:C34"/>
    <mergeCell ref="C38:C40"/>
    <mergeCell ref="C41:C43"/>
    <mergeCell ref="B63:B66"/>
    <mergeCell ref="B67:B68"/>
    <mergeCell ref="C46:C47"/>
    <mergeCell ref="C63:C64"/>
    <mergeCell ref="C65:C68"/>
    <mergeCell ref="C58:C59"/>
    <mergeCell ref="C48:C49"/>
    <mergeCell ref="C50:C51"/>
    <mergeCell ref="C54:C55"/>
    <mergeCell ref="C56:C57"/>
  </mergeCells>
  <conditionalFormatting sqref="G28:G34 G37:G43 G46:G51 G54:G59 G63:G68">
    <cfRule type="containsText" dxfId="196" priority="29" operator="containsText" text="0">
      <formula>NOT(ISERROR(SEARCH("0",G28)))</formula>
    </cfRule>
  </conditionalFormatting>
  <pageMargins left="0.7" right="0.7" top="0.75" bottom="0.75" header="0.3" footer="0.3"/>
  <pageSetup paperSize="9" scale="42" orientation="portrait" r:id="rId1"/>
  <rowBreaks count="1" manualBreakCount="1">
    <brk id="43" max="16383" man="1"/>
  </rowBreaks>
  <colBreaks count="1" manualBreakCount="1">
    <brk id="14" max="1048575" man="1"/>
  </colBreaks>
  <ignoredErrors>
    <ignoredError sqref="P28:T32 P43:T43 P46:T51 P59:T59 P63:T68 P34:T34 P37:T41 P54:T57"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0" id="{8BCB4737-1DBF-4151-AE0E-F320A5F799C9}">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G28:G34 G37:G43 G46:G51 G54:G59 G63:G68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Parameters!$B$18:$B$22</xm:f>
          </x14:formula1>
          <xm:sqref>H63:H68 H54:H59 H37:H43 H28:H34 H46:H51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2" tint="0.59999389629810485"/>
  </sheetPr>
  <dimension ref="A1:P22"/>
  <sheetViews>
    <sheetView showGridLines="0" zoomScaleNormal="100" workbookViewId="0">
      <selection activeCell="C9" sqref="C9:E9"/>
    </sheetView>
  </sheetViews>
  <sheetFormatPr defaultColWidth="9.26953125" defaultRowHeight="11.4" x14ac:dyDescent="0.25"/>
  <cols>
    <col min="1" max="2" width="1.6328125" style="139" customWidth="1"/>
    <col min="3" max="3" width="2.6328125" style="139" customWidth="1"/>
    <col min="4" max="4" width="2.6328125" style="299" customWidth="1"/>
    <col min="5" max="5" width="40.6328125" style="299" customWidth="1"/>
    <col min="6" max="8" width="12.6328125" style="137" customWidth="1"/>
    <col min="9" max="9" width="13.1796875" style="137" customWidth="1"/>
    <col min="10" max="10" width="12.6328125" style="364" customWidth="1"/>
    <col min="11" max="12" width="12.6328125" style="137" customWidth="1"/>
    <col min="13" max="13" width="1.6328125" style="139" customWidth="1"/>
    <col min="14" max="14" width="1.6328125" style="302" customWidth="1"/>
    <col min="15" max="16" width="9.08984375" style="137" customWidth="1"/>
    <col min="17" max="17" width="9.08984375" style="139" customWidth="1"/>
    <col min="18" max="16384" width="9.26953125" style="139"/>
  </cols>
  <sheetData>
    <row r="1" spans="1:16" x14ac:dyDescent="0.25">
      <c r="A1" s="134"/>
      <c r="B1" s="134"/>
      <c r="C1" s="134"/>
      <c r="D1" s="134"/>
      <c r="E1" s="134"/>
      <c r="F1" s="134"/>
      <c r="G1" s="134"/>
      <c r="H1" s="134"/>
      <c r="I1" s="134"/>
      <c r="J1" s="134"/>
      <c r="K1" s="134"/>
      <c r="L1" s="134"/>
      <c r="M1" s="134"/>
      <c r="N1" s="134"/>
    </row>
    <row r="2" spans="1:16" s="256" customFormat="1" ht="25.05" customHeight="1" x14ac:dyDescent="0.2">
      <c r="A2" s="251"/>
      <c r="B2" s="141"/>
      <c r="C2" s="346" t="s">
        <v>671</v>
      </c>
      <c r="D2" s="144"/>
      <c r="E2" s="144"/>
      <c r="F2" s="254"/>
      <c r="G2" s="144"/>
      <c r="H2" s="144"/>
      <c r="I2" s="144"/>
      <c r="J2" s="144"/>
      <c r="K2" s="144"/>
      <c r="L2" s="144"/>
      <c r="M2" s="146"/>
      <c r="N2" s="251"/>
      <c r="O2" s="255"/>
      <c r="P2" s="255"/>
    </row>
    <row r="3" spans="1:16" ht="25.05" customHeight="1" x14ac:dyDescent="0.3">
      <c r="A3" s="134"/>
      <c r="B3" s="156"/>
      <c r="C3" s="154" t="str">
        <f>IF(VLOOKUP($C$2,Languages!$A:$D,1,TRUE)=$C$2,VLOOKUP($C$2,Languages!$A:$D,Summary!$C$7,TRUE),NA())</f>
        <v>Kyberturvallisuuden investointien taso</v>
      </c>
      <c r="D3" s="257"/>
      <c r="E3" s="257"/>
      <c r="F3" s="347"/>
      <c r="G3" s="321"/>
      <c r="H3" s="348"/>
      <c r="I3" s="321"/>
      <c r="J3" s="321"/>
      <c r="K3" s="321"/>
      <c r="L3" s="321"/>
      <c r="M3" s="160"/>
      <c r="N3" s="134"/>
    </row>
    <row r="4" spans="1:16" ht="10.050000000000001" customHeight="1" x14ac:dyDescent="0.25">
      <c r="A4" s="134"/>
      <c r="B4" s="156"/>
      <c r="C4" s="262"/>
      <c r="D4" s="158"/>
      <c r="E4" s="158"/>
      <c r="F4" s="158"/>
      <c r="G4" s="158"/>
      <c r="H4" s="158"/>
      <c r="I4" s="158"/>
      <c r="J4" s="158"/>
      <c r="K4" s="158"/>
      <c r="L4" s="261"/>
      <c r="M4" s="160"/>
      <c r="N4" s="134"/>
    </row>
    <row r="5" spans="1:16" ht="79.95" customHeight="1" x14ac:dyDescent="0.25">
      <c r="A5" s="134"/>
      <c r="B5" s="156"/>
      <c r="C5" s="1801" t="str">
        <f>IF(VLOOKUP("INVEST-02",Languages!$A:$D,1,TRUE)="INVEST-02",VLOOKUP("INVEST-02",Languages!$A:$D,Summary!$C$7,TRUE),NA())</f>
        <v>Valitse viisi suurinta kyberturvallisuuteen liittyvää kuluerää tai investointia viimeisten 24 kk ajalta ja syötä summat tuhansissa euroissa (x 1 000 €). Syötä vain ne kuluerät tai investoinnit, joiden pääasiallinen tarkoitus on ollut kyberturvallisuuden parantaminen tai ylläpitäminen. Ei vaikuta arviointiin. 
Sarakkeeseen "Suunniteltu" voit syöttää arvioimasi kulut/investoinnit seuraavien 12 kk aikana. Mikäli summat eivät ole vielä tiedossa, mutta tiedät mihin kategorioihin aiotaan panostaa, voit merkitä kategoriat "x"-merkillä.</v>
      </c>
      <c r="D5" s="1801"/>
      <c r="E5" s="1801"/>
      <c r="F5" s="1801"/>
      <c r="G5" s="1801"/>
      <c r="H5" s="1801"/>
      <c r="I5" s="1801"/>
      <c r="J5" s="1801"/>
      <c r="K5" s="1801"/>
      <c r="L5" s="1801"/>
      <c r="M5" s="160"/>
      <c r="N5" s="134"/>
    </row>
    <row r="6" spans="1:16" s="176" customFormat="1" ht="4.95" customHeight="1" thickBot="1" x14ac:dyDescent="0.35">
      <c r="A6" s="165"/>
      <c r="B6" s="268"/>
      <c r="C6" s="349"/>
      <c r="D6" s="349"/>
      <c r="E6" s="349"/>
      <c r="F6" s="350"/>
      <c r="G6" s="351"/>
      <c r="H6" s="351"/>
      <c r="I6" s="351"/>
      <c r="J6" s="352"/>
      <c r="K6" s="352"/>
      <c r="L6" s="351"/>
      <c r="M6" s="272"/>
      <c r="N6" s="273"/>
      <c r="O6" s="174"/>
      <c r="P6" s="174"/>
    </row>
    <row r="7" spans="1:16" s="176" customFormat="1" ht="30" customHeight="1" x14ac:dyDescent="0.25">
      <c r="A7" s="165"/>
      <c r="B7" s="268"/>
      <c r="C7" s="1808" t="str">
        <f>IF(VLOOKUP("INVEST-03",Languages!$A:$D,1,TRUE)="INVEST-03",VLOOKUP("INVEST-03",Languages!$A:$D,Summary!$C$7,TRUE),NA())</f>
        <v>Kategoria</v>
      </c>
      <c r="D7" s="1808"/>
      <c r="E7" s="1808"/>
      <c r="F7" s="353" t="str">
        <f>IF(VLOOKUP("INVEST-04",Languages!$A:$D,1,TRUE)="INVEST-04",VLOOKUP("INVEST-04",Languages!$A:$D,Summary!$C$7,TRUE),NA())</f>
        <v>Henkilöstö (sisäinen)</v>
      </c>
      <c r="G7" s="353" t="str">
        <f>IF(VLOOKUP("INVEST-05",Languages!$A:$D,1,TRUE)="INVEST-05",VLOOKUP("INVEST-05",Languages!$A:$D,Summary!$C$7,TRUE),NA())</f>
        <v>Konsultointi</v>
      </c>
      <c r="H7" s="353" t="str">
        <f>IF(VLOOKUP("INVEST-06",Languages!$A:$D,1,TRUE)="INVEST-06",VLOOKUP("INVEST-06",Languages!$A:$D,Summary!$C$7,TRUE),NA())</f>
        <v>Palvelut</v>
      </c>
      <c r="I7" s="353" t="str">
        <f>IF(VLOOKUP("INVEST-07",Languages!$A:$D,1,TRUE)="INVEST-07",VLOOKUP("INVEST-07",Languages!$A:$D,Summary!$C$7,TRUE),NA())</f>
        <v>Ohjelmisto-lisenssit</v>
      </c>
      <c r="J7" s="353" t="str">
        <f>IF(VLOOKUP("INVEST-08",Languages!$A:$D,1,TRUE)="INVEST-08",VLOOKUP("INVEST-08",Languages!$A:$D,Summary!$C$7,TRUE),NA())</f>
        <v>Laite-investoinnit</v>
      </c>
      <c r="K7" s="281" t="str">
        <f>IF(VLOOKUP("INVEST-09",Languages!$A:$D,1,TRUE)="INVEST-09",VLOOKUP("INVEST-09",Languages!$A:$D,Summary!$C$7,TRUE),NA())</f>
        <v>Yhteensä</v>
      </c>
      <c r="L7" s="354" t="str">
        <f>IF(VLOOKUP("INVEST-10",Languages!$A:$D,1,TRUE)="INVEST-10",VLOOKUP("INVEST-10",Languages!$A:$D,Summary!$C$7,TRUE),NA())</f>
        <v>Suunniteltu</v>
      </c>
      <c r="M7" s="272"/>
      <c r="N7" s="273"/>
      <c r="O7" s="174"/>
      <c r="P7" s="174"/>
    </row>
    <row r="8" spans="1:16" s="176" customFormat="1" ht="30" customHeight="1" x14ac:dyDescent="0.25">
      <c r="A8" s="165"/>
      <c r="B8" s="355" t="s">
        <v>56</v>
      </c>
      <c r="C8" s="1809" t="str">
        <f>IF(VLOOKUP($B8,Languages!$A:$D,1,TRUE)=$B8,VLOOKUP($B8,Languages!$A:$D,Summary!$C$7,TRUE),NA())</f>
        <v>Kriittisten palveluiden suojaaminen (CRITICAL)</v>
      </c>
      <c r="D8" s="1810"/>
      <c r="E8" s="1810"/>
      <c r="F8" s="529"/>
      <c r="G8" s="529"/>
      <c r="H8" s="529"/>
      <c r="I8" s="529"/>
      <c r="J8" s="529"/>
      <c r="K8" s="357">
        <f>SUM(F8:J8)</f>
        <v>0</v>
      </c>
      <c r="L8" s="530"/>
      <c r="M8" s="272"/>
      <c r="N8" s="273"/>
      <c r="O8" s="174"/>
      <c r="P8" s="174"/>
    </row>
    <row r="9" spans="1:16" s="176" customFormat="1" ht="30" customHeight="1" x14ac:dyDescent="0.25">
      <c r="A9" s="165"/>
      <c r="B9" s="355" t="s">
        <v>48</v>
      </c>
      <c r="C9" s="1804" t="str">
        <f>IF(VLOOKUP($B9,Languages!$A:$D,1,TRUE)=$B9,VLOOKUP($B9,Languages!$A:$D,Summary!$C$7,TRUE),NA())</f>
        <v>Omaisuuden, muutosten ja konfiguraation hallinta (ASSET)</v>
      </c>
      <c r="D9" s="1805"/>
      <c r="E9" s="1805"/>
      <c r="F9" s="531"/>
      <c r="G9" s="531"/>
      <c r="H9" s="531"/>
      <c r="I9" s="531"/>
      <c r="J9" s="531"/>
      <c r="K9" s="356">
        <f t="shared" ref="K9:K18" si="0">SUM(F9:J9)</f>
        <v>0</v>
      </c>
      <c r="L9" s="532"/>
      <c r="M9" s="272"/>
      <c r="N9" s="273"/>
      <c r="O9" s="174"/>
      <c r="P9" s="174"/>
    </row>
    <row r="10" spans="1:16" s="176" customFormat="1" ht="30" customHeight="1" x14ac:dyDescent="0.25">
      <c r="A10" s="165"/>
      <c r="B10" s="355" t="s">
        <v>64</v>
      </c>
      <c r="C10" s="1804" t="str">
        <f>IF(VLOOKUP($B10,Languages!$A:$D,1,TRUE)=$B10,VLOOKUP($B10,Languages!$A:$D,Summary!$C$7,TRUE),NA())</f>
        <v>Uhkien ja haavoittuvuuksien hallinta (THREAT)</v>
      </c>
      <c r="D10" s="1805"/>
      <c r="E10" s="1805"/>
      <c r="F10" s="533"/>
      <c r="G10" s="533"/>
      <c r="H10" s="533"/>
      <c r="I10" s="533"/>
      <c r="J10" s="533"/>
      <c r="K10" s="356">
        <f t="shared" si="0"/>
        <v>0</v>
      </c>
      <c r="L10" s="534"/>
      <c r="M10" s="272"/>
      <c r="N10" s="273"/>
      <c r="O10" s="174"/>
      <c r="P10" s="174"/>
    </row>
    <row r="11" spans="1:16" s="176" customFormat="1" ht="30" customHeight="1" x14ac:dyDescent="0.25">
      <c r="A11" s="165"/>
      <c r="B11" s="355" t="s">
        <v>0</v>
      </c>
      <c r="C11" s="1804" t="str">
        <f>IF(VLOOKUP($B11,Languages!$A:$D,1,TRUE)=$B11,VLOOKUP($B11,Languages!$A:$D,Summary!$C$7,TRUE),NA())</f>
        <v>Riskienhallinta (RISK)</v>
      </c>
      <c r="D11" s="1805"/>
      <c r="E11" s="1805"/>
      <c r="F11" s="533"/>
      <c r="G11" s="533"/>
      <c r="H11" s="533"/>
      <c r="I11" s="533"/>
      <c r="J11" s="533"/>
      <c r="K11" s="356">
        <f t="shared" si="0"/>
        <v>0</v>
      </c>
      <c r="L11" s="534"/>
      <c r="M11" s="272"/>
      <c r="N11" s="273"/>
      <c r="O11" s="174"/>
      <c r="P11" s="174"/>
    </row>
    <row r="12" spans="1:16" s="176" customFormat="1" ht="30" customHeight="1" x14ac:dyDescent="0.25">
      <c r="A12" s="165"/>
      <c r="B12" s="355" t="s">
        <v>59</v>
      </c>
      <c r="C12" s="1804" t="str">
        <f>IF(VLOOKUP($B12,Languages!$A:$D,1,TRUE)=$B12,VLOOKUP($B12,Languages!$A:$D,Summary!$C$7,TRUE),NA())</f>
        <v>Identiteetin- ja pääsynhallinta (ACCESS)</v>
      </c>
      <c r="D12" s="1805"/>
      <c r="E12" s="1805"/>
      <c r="F12" s="533"/>
      <c r="G12" s="533"/>
      <c r="H12" s="533"/>
      <c r="I12" s="533"/>
      <c r="J12" s="533"/>
      <c r="K12" s="356">
        <f t="shared" si="0"/>
        <v>0</v>
      </c>
      <c r="L12" s="534"/>
      <c r="M12" s="272"/>
      <c r="N12" s="273"/>
      <c r="O12" s="174"/>
      <c r="P12" s="174"/>
    </row>
    <row r="13" spans="1:16" s="176" customFormat="1" ht="30" customHeight="1" x14ac:dyDescent="0.25">
      <c r="A13" s="165"/>
      <c r="B13" s="355" t="s">
        <v>67</v>
      </c>
      <c r="C13" s="1804" t="str">
        <f>IF(VLOOKUP($B13,Languages!$A:$D,1,TRUE)=$B13,VLOOKUP($B13,Languages!$A:$D,Summary!$C$7,TRUE),NA())</f>
        <v>Tilannekuva (SITUATION)</v>
      </c>
      <c r="D13" s="1805"/>
      <c r="E13" s="1805"/>
      <c r="F13" s="533"/>
      <c r="G13" s="533"/>
      <c r="H13" s="533"/>
      <c r="I13" s="533"/>
      <c r="J13" s="533"/>
      <c r="K13" s="356">
        <f t="shared" si="0"/>
        <v>0</v>
      </c>
      <c r="L13" s="534"/>
      <c r="M13" s="272"/>
      <c r="N13" s="273"/>
      <c r="O13" s="174"/>
      <c r="P13" s="174"/>
    </row>
    <row r="14" spans="1:16" s="176" customFormat="1" ht="30" customHeight="1" x14ac:dyDescent="0.25">
      <c r="A14" s="165"/>
      <c r="B14" s="355" t="s">
        <v>69</v>
      </c>
      <c r="C14" s="1804" t="str">
        <f>IF(VLOOKUP($B14,Languages!$A:$D,1,TRUE)=$B14,VLOOKUP($B14,Languages!$A:$D,Summary!$C$7,TRUE),NA())</f>
        <v>Tapahtumien ja poikkeamien hallinta, toiminnan jatkuvuus (RESPONSE)</v>
      </c>
      <c r="D14" s="1805"/>
      <c r="E14" s="1805"/>
      <c r="F14" s="533"/>
      <c r="G14" s="533"/>
      <c r="H14" s="533"/>
      <c r="I14" s="533"/>
      <c r="J14" s="533"/>
      <c r="K14" s="356">
        <f t="shared" si="0"/>
        <v>0</v>
      </c>
      <c r="L14" s="534"/>
      <c r="M14" s="272"/>
      <c r="N14" s="273"/>
      <c r="O14" s="174"/>
      <c r="P14" s="174"/>
    </row>
    <row r="15" spans="1:16" s="176" customFormat="1" ht="30" customHeight="1" x14ac:dyDescent="0.25">
      <c r="A15" s="165"/>
      <c r="B15" s="355" t="s">
        <v>2540</v>
      </c>
      <c r="C15" s="1804" t="str">
        <f>IF(VLOOKUP($B15,Languages!$A:$D,1,TRUE)=$B15,VLOOKUP($B15,Languages!$A:$D,Summary!$C$7,TRUE),NA())</f>
        <v>Kumppaniverkoston riskien hallinta (THIRD-PARTIES)</v>
      </c>
      <c r="D15" s="1805"/>
      <c r="E15" s="1805"/>
      <c r="F15" s="533"/>
      <c r="G15" s="533"/>
      <c r="H15" s="533"/>
      <c r="I15" s="533"/>
      <c r="J15" s="533"/>
      <c r="K15" s="356">
        <f t="shared" si="0"/>
        <v>0</v>
      </c>
      <c r="L15" s="534"/>
      <c r="M15" s="272"/>
      <c r="N15" s="273"/>
      <c r="O15" s="174"/>
      <c r="P15" s="174"/>
    </row>
    <row r="16" spans="1:16" s="176" customFormat="1" ht="30" customHeight="1" x14ac:dyDescent="0.25">
      <c r="A16" s="165"/>
      <c r="B16" s="355" t="s">
        <v>74</v>
      </c>
      <c r="C16" s="1804" t="str">
        <f>IF(VLOOKUP($B16,Languages!$A:$D,1,TRUE)=$B16,VLOOKUP($B16,Languages!$A:$D,Summary!$C$7,TRUE),NA())</f>
        <v>Henkilöstön johtaminen ja kehittäminen (WORKFORCE)</v>
      </c>
      <c r="D16" s="1805"/>
      <c r="E16" s="1805"/>
      <c r="F16" s="533"/>
      <c r="G16" s="533"/>
      <c r="H16" s="533"/>
      <c r="I16" s="533"/>
      <c r="J16" s="533"/>
      <c r="K16" s="356">
        <f t="shared" si="0"/>
        <v>0</v>
      </c>
      <c r="L16" s="534"/>
      <c r="M16" s="272"/>
      <c r="N16" s="273"/>
      <c r="O16" s="174"/>
      <c r="P16" s="174"/>
    </row>
    <row r="17" spans="1:16" s="176" customFormat="1" ht="30" customHeight="1" x14ac:dyDescent="0.25">
      <c r="A17" s="165"/>
      <c r="B17" s="355" t="s">
        <v>77</v>
      </c>
      <c r="C17" s="1804" t="str">
        <f>IF(VLOOKUP($B17,Languages!$A:$D,1,TRUE)=$B17,VLOOKUP($B17,Languages!$A:$D,Summary!$C$7,TRUE),NA())</f>
        <v>Kyberturvallisuusarkkitehtuuri (ARCHITECTURE)</v>
      </c>
      <c r="D17" s="1805"/>
      <c r="E17" s="1805"/>
      <c r="F17" s="533"/>
      <c r="G17" s="533"/>
      <c r="H17" s="533"/>
      <c r="I17" s="533"/>
      <c r="J17" s="533"/>
      <c r="K17" s="356">
        <f t="shared" si="0"/>
        <v>0</v>
      </c>
      <c r="L17" s="534"/>
      <c r="M17" s="272"/>
      <c r="N17" s="273"/>
      <c r="O17" s="174"/>
      <c r="P17" s="174"/>
    </row>
    <row r="18" spans="1:16" s="176" customFormat="1" ht="30" customHeight="1" x14ac:dyDescent="0.25">
      <c r="A18" s="165"/>
      <c r="B18" s="355" t="s">
        <v>79</v>
      </c>
      <c r="C18" s="1806" t="str">
        <f>IF(VLOOKUP($B18,Languages!$A:$D,1,TRUE)=$B18,VLOOKUP($B18,Languages!$A:$D,Summary!$C$7,TRUE),NA())</f>
        <v>Kyberturvallisuuden hallinta (PROGRAM)</v>
      </c>
      <c r="D18" s="1807"/>
      <c r="E18" s="1807"/>
      <c r="F18" s="535"/>
      <c r="G18" s="535"/>
      <c r="H18" s="535"/>
      <c r="I18" s="535"/>
      <c r="J18" s="535"/>
      <c r="K18" s="528">
        <f t="shared" si="0"/>
        <v>0</v>
      </c>
      <c r="L18" s="536"/>
      <c r="M18" s="272"/>
      <c r="N18" s="273"/>
      <c r="O18" s="174"/>
      <c r="P18" s="174"/>
    </row>
    <row r="19" spans="1:16" s="176" customFormat="1" ht="30" customHeight="1" x14ac:dyDescent="0.25">
      <c r="A19" s="165"/>
      <c r="B19" s="355"/>
      <c r="C19" s="1802" t="str">
        <f>IF(VLOOKUP("INVEST-11",Languages!$A:$D,1,TRUE)="INVEST-11",VLOOKUP("INVEST-11",Languages!$A:$D,Summary!$C$7,TRUE),NA())</f>
        <v>Yhteensä (x 1 000 €)</v>
      </c>
      <c r="D19" s="1802"/>
      <c r="E19" s="1803"/>
      <c r="F19" s="357">
        <f t="shared" ref="F19:L19" si="1">SUM(F8:F18)</f>
        <v>0</v>
      </c>
      <c r="G19" s="357">
        <f t="shared" si="1"/>
        <v>0</v>
      </c>
      <c r="H19" s="357">
        <f t="shared" si="1"/>
        <v>0</v>
      </c>
      <c r="I19" s="357">
        <f t="shared" si="1"/>
        <v>0</v>
      </c>
      <c r="J19" s="357">
        <f t="shared" si="1"/>
        <v>0</v>
      </c>
      <c r="K19" s="357">
        <f t="shared" si="1"/>
        <v>0</v>
      </c>
      <c r="L19" s="357">
        <f t="shared" si="1"/>
        <v>0</v>
      </c>
      <c r="M19" s="272"/>
      <c r="N19" s="273"/>
      <c r="O19" s="174"/>
      <c r="P19" s="174"/>
    </row>
    <row r="20" spans="1:16" s="176" customFormat="1" ht="30" customHeight="1" x14ac:dyDescent="0.3">
      <c r="A20" s="165"/>
      <c r="B20" s="268"/>
      <c r="C20" s="358"/>
      <c r="D20" s="359"/>
      <c r="E20" s="359"/>
      <c r="F20" s="323"/>
      <c r="G20" s="360"/>
      <c r="H20" s="360"/>
      <c r="I20" s="360"/>
      <c r="J20" s="361"/>
      <c r="K20" s="361"/>
      <c r="L20" s="360"/>
      <c r="M20" s="272"/>
      <c r="N20" s="273"/>
      <c r="O20" s="174"/>
      <c r="P20" s="174"/>
    </row>
    <row r="21" spans="1:16" x14ac:dyDescent="0.25">
      <c r="A21" s="235"/>
      <c r="B21" s="236"/>
      <c r="C21" s="297"/>
      <c r="D21" s="237"/>
      <c r="E21" s="237"/>
      <c r="F21" s="298"/>
      <c r="G21" s="298"/>
      <c r="H21" s="298"/>
      <c r="I21" s="298"/>
      <c r="J21" s="362"/>
      <c r="K21" s="363"/>
      <c r="L21" s="298"/>
      <c r="M21" s="242"/>
      <c r="N21" s="235"/>
    </row>
    <row r="22" spans="1:16" x14ac:dyDescent="0.25">
      <c r="A22" s="235"/>
      <c r="B22" s="235"/>
      <c r="C22" s="235"/>
      <c r="D22" s="235"/>
      <c r="E22" s="235"/>
      <c r="F22" s="235"/>
      <c r="G22" s="235"/>
      <c r="H22" s="235"/>
      <c r="I22" s="235"/>
      <c r="J22" s="235"/>
      <c r="K22" s="235"/>
      <c r="L22" s="235"/>
      <c r="M22" s="235"/>
      <c r="N22" s="235"/>
    </row>
  </sheetData>
  <sheetProtection sheet="1" objects="1" scenarios="1" formatRows="0"/>
  <mergeCells count="14">
    <mergeCell ref="C5:L5"/>
    <mergeCell ref="C19:E19"/>
    <mergeCell ref="C10:E10"/>
    <mergeCell ref="C9:E9"/>
    <mergeCell ref="C11:E11"/>
    <mergeCell ref="C12:E12"/>
    <mergeCell ref="C13:E13"/>
    <mergeCell ref="C14:E14"/>
    <mergeCell ref="C15:E15"/>
    <mergeCell ref="C16:E16"/>
    <mergeCell ref="C17:E17"/>
    <mergeCell ref="C18:E18"/>
    <mergeCell ref="C7:E7"/>
    <mergeCell ref="C8:E8"/>
  </mergeCells>
  <pageMargins left="0.7" right="0.7" top="0.75" bottom="0.75" header="0.3" footer="0.3"/>
  <pageSetup paperSize="9" scale="50"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83" id="{9E7226B3-1067-417A-A4CA-EACC958E7A86}">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G3</xm:sqref>
        </x14:conditionalFormatting>
        <x14:conditionalFormatting xmlns:xm="http://schemas.microsoft.com/office/excel/2006/main">
          <x14:cfRule type="iconSet" priority="2" id="{819A0D45-1B91-4729-8FFB-B5819B3F6A49}">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J3:L3</xm:sqref>
        </x14:conditionalFormatting>
        <x14:conditionalFormatting xmlns:xm="http://schemas.microsoft.com/office/excel/2006/main">
          <x14:cfRule type="iconSet" priority="1" id="{2AA324E3-BA02-40F5-939C-5D2DB0A2F2A7}">
            <x14:iconSet iconSet="4RedToBlack" showValue="0" custom="1">
              <x14:cfvo type="percent">
                <xm:f>0</xm:f>
              </x14:cfvo>
              <x14:cfvo type="num">
                <xm:f>1</xm:f>
              </x14:cfvo>
              <x14:cfvo type="num">
                <xm:f>2</xm:f>
              </x14:cfvo>
              <x14:cfvo type="num">
                <xm:f>3</xm:f>
              </x14:cfvo>
              <x14:cfIcon iconSet="4TrafficLights" iconId="0"/>
              <x14:cfIcon iconSet="3TrafficLights1" iconId="0"/>
              <x14:cfIcon iconSet="3TrafficLights1" iconId="1"/>
              <x14:cfIcon iconSet="3TrafficLights1" iconId="2"/>
            </x14:iconSet>
          </x14:cfRule>
          <xm:sqref>I3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2" tint="0.79998168889431442"/>
  </sheetPr>
  <dimension ref="A1:V102"/>
  <sheetViews>
    <sheetView showGridLines="0" topLeftCell="A9" zoomScale="80" zoomScaleNormal="80" workbookViewId="0">
      <selection activeCell="I33" sqref="I33"/>
    </sheetView>
  </sheetViews>
  <sheetFormatPr defaultColWidth="9.26953125" defaultRowHeight="13.8" x14ac:dyDescent="0.25"/>
  <cols>
    <col min="1" max="2" width="1.6328125" style="183" customWidth="1"/>
    <col min="3" max="3" width="2.6328125" style="183" customWidth="1"/>
    <col min="4" max="4" width="3.63281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460"/>
      <c r="P2" s="792"/>
      <c r="Q2" s="792"/>
      <c r="R2" s="792"/>
      <c r="S2" s="792"/>
      <c r="T2" s="792"/>
      <c r="U2" s="793"/>
      <c r="V2" s="251"/>
    </row>
    <row r="3" spans="1:22" s="256" customFormat="1" ht="25.05" customHeight="1" x14ac:dyDescent="0.25">
      <c r="A3" s="251"/>
      <c r="B3" s="148"/>
      <c r="C3" s="149" t="s">
        <v>77</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94"/>
      <c r="P3" s="1741" t="str">
        <f>VLOOKUP($C$3,Infoimport!$B$4:$C$14,2,FALSE)</f>
        <v xml:space="preserve">ARCHITECTURE, tiedot Infoimport-välilehdeltä
</v>
      </c>
      <c r="Q3" s="1741"/>
      <c r="R3" s="1741"/>
      <c r="S3" s="1741"/>
      <c r="T3" s="1741"/>
      <c r="U3" s="795"/>
      <c r="V3" s="251"/>
    </row>
    <row r="4" spans="1:22" s="317" customFormat="1" ht="25.05" customHeight="1" x14ac:dyDescent="0.3">
      <c r="A4" s="315"/>
      <c r="B4" s="316"/>
      <c r="C4" s="154" t="str">
        <f>IF(VLOOKUP($C$3,Languages!$A:$D,1,TRUE)=$C$3,VLOOKUP($C$3,Languages!$A:$D,Summary!$C$7,TRUE),NA())</f>
        <v>Kyberturvallisuusarkkitehtuuri (ARCHITECTURE)</v>
      </c>
      <c r="D4" s="154"/>
      <c r="E4" s="257"/>
      <c r="F4" s="258"/>
      <c r="G4" s="319"/>
      <c r="H4" s="318"/>
      <c r="I4" s="260" t="str">
        <f ca="1">VLOOKUP(VLOOKUP(CONCATENATE($C$3),Data!$K:$O,5,FALSE),Parameters!$C$7:$F$10,Summary!$C$7,FALSE)</f>
        <v>Kypsyystaso 0</v>
      </c>
      <c r="J4" s="684"/>
      <c r="K4" s="261"/>
      <c r="L4" s="147"/>
      <c r="M4" s="153"/>
      <c r="N4" s="251"/>
      <c r="O4" s="794"/>
      <c r="P4" s="1741"/>
      <c r="Q4" s="1741"/>
      <c r="R4" s="1741"/>
      <c r="S4" s="1741"/>
      <c r="T4" s="1741"/>
      <c r="U4" s="795"/>
      <c r="V4" s="251"/>
    </row>
    <row r="5" spans="1:22" ht="10.050000000000001" customHeight="1" x14ac:dyDescent="0.25">
      <c r="A5" s="177"/>
      <c r="B5" s="307"/>
      <c r="C5" s="320"/>
      <c r="D5" s="320"/>
      <c r="E5" s="321"/>
      <c r="F5" s="321"/>
      <c r="G5" s="260"/>
      <c r="H5" s="260"/>
      <c r="I5" s="783"/>
      <c r="J5" s="261"/>
      <c r="K5" s="261"/>
      <c r="L5" s="147"/>
      <c r="M5" s="153"/>
      <c r="N5" s="251"/>
      <c r="O5" s="794"/>
      <c r="P5" s="1741"/>
      <c r="Q5" s="1741"/>
      <c r="R5" s="1741"/>
      <c r="S5" s="1741"/>
      <c r="T5" s="1741"/>
      <c r="U5" s="795"/>
      <c r="V5" s="251"/>
    </row>
    <row r="6" spans="1:22" ht="60" customHeight="1" x14ac:dyDescent="0.2">
      <c r="A6" s="177"/>
      <c r="B6" s="307"/>
      <c r="C6" s="1761" t="str">
        <f>IF(VLOOKUP(CONCATENATE(C3,"-0"),Languages!$A:$D,1,TRUE)=CONCATENATE(C3,"-0"),VLOOKUP(CONCATENATE(C3,"-0"),Languages!$A:$D,Summary!$C$7,TRUE),NA())</f>
        <v>Kyberturvallisuusarkkitehtuurin (eli kyberarkkitehtuurin) osiossa arvioidaan organisaation kykyä hallita ja ylläpitää kyberturvallisuustoimintaansa. Organisaation tulee luoda ja ylläpitää rakenteita, joilla se hallinnoi ja ohjaa organisaation kyberturvallisuuskontrolleja, -prosesseja ja muuta kyberturvallisuuden toimintaa suhteessa sekä organisaation omaisuuteen kohdistuviin riskeihin, että organisaation asettamiin tavoitteisiin.</v>
      </c>
      <c r="D6" s="1761"/>
      <c r="E6" s="1761"/>
      <c r="F6" s="1761"/>
      <c r="G6" s="1761"/>
      <c r="H6" s="1761"/>
      <c r="I6" s="1761"/>
      <c r="J6" s="1761"/>
      <c r="K6" s="1761"/>
      <c r="L6" s="1761"/>
      <c r="M6" s="153"/>
      <c r="N6" s="251"/>
      <c r="O6" s="794"/>
      <c r="P6" s="1741"/>
      <c r="Q6" s="1741"/>
      <c r="R6" s="1741"/>
      <c r="S6" s="1741"/>
      <c r="T6" s="1741"/>
      <c r="U6" s="795"/>
      <c r="V6" s="251"/>
    </row>
    <row r="7" spans="1:22" ht="14.4" customHeight="1" x14ac:dyDescent="0.2">
      <c r="A7" s="177"/>
      <c r="B7" s="307"/>
      <c r="C7" s="263">
        <v>1</v>
      </c>
      <c r="D7" s="263"/>
      <c r="E7" s="264" t="s">
        <v>1</v>
      </c>
      <c r="F7" s="265" t="str">
        <f>IF(VLOOKUP(CONCATENATE($C$3,"-",C7),Languages!$A:$D,1,TRUE)=CONCATENATE($C$3,"-",C7),VLOOKUP(CONCATENATE($C$3,"-",C7),Languages!$A:$D,Summary!$C$7,TRUE),NA())</f>
        <v>Kyberarkkitehtuurin kehittäminen</v>
      </c>
      <c r="I7" s="266" t="str">
        <f ca="1">VLOOKUP(VLOOKUP(CONCATENATE($C$3,"-",$C7),Data!$K:$O,5,FALSE),Parameters!$C$7:$F$10,Summary!$C$7,FALSE)</f>
        <v>Kypsyystaso 0</v>
      </c>
      <c r="J7" s="461" t="str">
        <f>IF(VLOOKUP("KM110",Languages!$A:$D,1,TRUE)="KM110",VLOOKUP("KM110",Languages!$A:$D,Summary!$C$7,TRUE),NA())</f>
        <v>Päivämäärä</v>
      </c>
      <c r="K7" s="435"/>
      <c r="L7" s="147"/>
      <c r="M7" s="153"/>
      <c r="N7" s="251"/>
      <c r="O7" s="794"/>
      <c r="P7" s="1741"/>
      <c r="Q7" s="1741"/>
      <c r="R7" s="1741"/>
      <c r="S7" s="1741"/>
      <c r="T7" s="1741"/>
      <c r="U7" s="795"/>
      <c r="V7" s="251"/>
    </row>
    <row r="8" spans="1:22" ht="14.4" customHeight="1" x14ac:dyDescent="0.25">
      <c r="A8" s="177"/>
      <c r="B8" s="307"/>
      <c r="C8" s="263">
        <v>2</v>
      </c>
      <c r="D8" s="263"/>
      <c r="E8" s="264" t="s">
        <v>1</v>
      </c>
      <c r="F8" s="265" t="str">
        <f>IF(VLOOKUP(CONCATENATE($C$3,"-",C8),Languages!$A:$D,1,TRUE)=CONCATENATE($C$3,"-",C8),VLOOKUP(CONCATENATE($C$3,"-",C8),Languages!$A:$D,Summary!$C$7,TRUE),NA())</f>
        <v>Tietoverkkojen suojaus osana kyberarkkitehtuuria</v>
      </c>
      <c r="G8" s="323"/>
      <c r="I8" s="266" t="str">
        <f ca="1">VLOOKUP(VLOOKUP(CONCATENATE($C$3,"-",$C8),Data!$K:$O,5,FALSE),Parameters!$C$7:$F$10,Summary!$C$7,FALSE)</f>
        <v>Kypsyystaso 0</v>
      </c>
      <c r="J8" s="1770"/>
      <c r="K8" s="1763"/>
      <c r="L8" s="147"/>
      <c r="M8" s="153"/>
      <c r="N8" s="251"/>
      <c r="O8" s="794"/>
      <c r="P8" s="1741"/>
      <c r="Q8" s="1741"/>
      <c r="R8" s="1741"/>
      <c r="S8" s="1741"/>
      <c r="T8" s="1741"/>
      <c r="U8" s="795"/>
      <c r="V8" s="251"/>
    </row>
    <row r="9" spans="1:22" ht="14.4" customHeight="1" x14ac:dyDescent="0.2">
      <c r="A9" s="177"/>
      <c r="B9" s="307"/>
      <c r="C9" s="263">
        <v>3</v>
      </c>
      <c r="D9" s="263"/>
      <c r="E9" s="264" t="s">
        <v>1</v>
      </c>
      <c r="F9" s="265" t="str">
        <f>IF(VLOOKUP(CONCATENATE($C$3,"-",C9),Languages!$A:$D,1,TRUE)=CONCATENATE($C$3,"-",C9),VLOOKUP(CONCATENATE($C$3,"-",C9),Languages!$A:$D,Summary!$C$7,TRUE),NA())</f>
        <v>Laitteiden ja ohjelmistojen turvallisuus osana kyberarkkitehtuuria</v>
      </c>
      <c r="G9" s="324"/>
      <c r="I9" s="266" t="str">
        <f ca="1">VLOOKUP(VLOOKUP(CONCATENATE($C$3,"-",$C9),Data!$K:$O,5,FALSE),Parameters!$C$7:$F$10,Summary!$C$7,FALSE)</f>
        <v>Kypsyystaso 0</v>
      </c>
      <c r="J9" s="461" t="str">
        <f>IF(VLOOKUP("KM111",Languages!$A:$D,1,TRUE)="KM111",VLOOKUP("KM111",Languages!$A:$D,Summary!$C$7,TRUE),NA())</f>
        <v>Osallistujat</v>
      </c>
      <c r="K9" s="435"/>
      <c r="L9" s="147"/>
      <c r="M9" s="153"/>
      <c r="N9" s="251"/>
      <c r="O9" s="794"/>
      <c r="P9" s="1741"/>
      <c r="Q9" s="1741"/>
      <c r="R9" s="1741"/>
      <c r="S9" s="1741"/>
      <c r="T9" s="1741"/>
      <c r="U9" s="795"/>
      <c r="V9" s="251"/>
    </row>
    <row r="10" spans="1:22" ht="14.4" customHeight="1" x14ac:dyDescent="0.2">
      <c r="A10" s="177"/>
      <c r="B10" s="307"/>
      <c r="C10" s="263">
        <v>4</v>
      </c>
      <c r="D10" s="263"/>
      <c r="E10" s="264" t="s">
        <v>1</v>
      </c>
      <c r="F10" s="265" t="str">
        <f>IF(VLOOKUP(CONCATENATE($C$3,"-",C10),Languages!$A:$D,1,TRUE)=CONCATENATE($C$3,"-",C10),VLOOKUP(CONCATENATE($C$3,"-",C10),Languages!$A:$D,Summary!$C$7,TRUE),NA())</f>
        <v>Sovellusturvallisuus osana kyberarkkitehtuuria</v>
      </c>
      <c r="G10" s="1083"/>
      <c r="I10" s="266" t="str">
        <f ca="1">VLOOKUP(VLOOKUP(CONCATENATE($C$3,"-",$C10),Data!$K:$O,5,FALSE),Parameters!$C$7:$F$10,Summary!$C$7,FALSE)</f>
        <v>Kypsyystaso 1</v>
      </c>
      <c r="J10" s="1751"/>
      <c r="K10" s="1752"/>
      <c r="L10" s="147"/>
      <c r="M10" s="153"/>
      <c r="N10" s="251"/>
      <c r="O10" s="794"/>
      <c r="P10" s="1741"/>
      <c r="Q10" s="1741"/>
      <c r="R10" s="1741"/>
      <c r="S10" s="1741"/>
      <c r="T10" s="1741"/>
      <c r="U10" s="795"/>
      <c r="V10" s="251"/>
    </row>
    <row r="11" spans="1:22" ht="14.4" customHeight="1" x14ac:dyDescent="0.2">
      <c r="A11" s="177"/>
      <c r="B11" s="307"/>
      <c r="C11" s="263">
        <v>5</v>
      </c>
      <c r="D11" s="263"/>
      <c r="E11" s="264" t="s">
        <v>1</v>
      </c>
      <c r="F11" s="265" t="str">
        <f>IF(VLOOKUP(CONCATENATE($C$3,"-",C11),Languages!$A:$D,1,TRUE)=CONCATENATE($C$3,"-",C11),VLOOKUP(CONCATENATE($C$3,"-",C11),Languages!$A:$D,Summary!$C$7,TRUE),NA())</f>
        <v>Tietojen suojaus osana kyberarkkitehtuuria</v>
      </c>
      <c r="G11" s="1083"/>
      <c r="I11" s="266" t="str">
        <f ca="1">VLOOKUP(VLOOKUP(CONCATENATE($C$3,"-",$C11),Data!$K:$O,5,FALSE),Parameters!$C$7:$F$10,Summary!$C$7,FALSE)</f>
        <v>Kypsyystaso 0</v>
      </c>
      <c r="J11" s="1753"/>
      <c r="K11" s="1754"/>
      <c r="L11" s="147"/>
      <c r="M11" s="153"/>
      <c r="N11" s="251"/>
      <c r="O11" s="794"/>
      <c r="P11" s="1741"/>
      <c r="Q11" s="1741"/>
      <c r="R11" s="1741"/>
      <c r="S11" s="1741"/>
      <c r="T11" s="1741"/>
      <c r="U11" s="795"/>
      <c r="V11" s="251"/>
    </row>
    <row r="12" spans="1:22" ht="14.4" customHeight="1" x14ac:dyDescent="0.25">
      <c r="A12" s="177"/>
      <c r="B12" s="307"/>
      <c r="C12" s="263">
        <v>6</v>
      </c>
      <c r="D12" s="263"/>
      <c r="E12" s="264" t="s">
        <v>1</v>
      </c>
      <c r="F12" s="265" t="str">
        <f>IF(VLOOKUP(CONCATENATE($C$3,"-",C12),Languages!$A:$D,1,TRUE)=CONCATENATE($C$3,"-",C12),VLOOKUP(CONCATENATE($C$3,"-",C12),Languages!$A:$D,Summary!$C$7,TRUE),NA())</f>
        <v>Yleisiä hallintatoimia</v>
      </c>
      <c r="G12" s="1083"/>
      <c r="I12" s="266" t="str">
        <f ca="1">VLOOKUP(VLOOKUP(CONCATENATE($C$3,"-",$C12),Data!$K:$O,5,FALSE),Parameters!$C$7:$F$10,Summary!$C$7,FALSE)</f>
        <v>Kypsyystaso 1</v>
      </c>
      <c r="J12" s="783"/>
      <c r="K12" s="325"/>
      <c r="L12" s="147"/>
      <c r="M12" s="153"/>
      <c r="N12" s="251"/>
      <c r="O12" s="794"/>
      <c r="P12" s="1741"/>
      <c r="Q12" s="1741"/>
      <c r="R12" s="1741"/>
      <c r="S12" s="1741"/>
      <c r="T12" s="1741"/>
      <c r="U12" s="795"/>
      <c r="V12" s="251"/>
    </row>
    <row r="13" spans="1:22" s="176" customFormat="1" ht="30" customHeight="1" x14ac:dyDescent="0.25">
      <c r="A13" s="165"/>
      <c r="B13" s="268"/>
      <c r="C13" s="169">
        <v>1</v>
      </c>
      <c r="D13" s="169"/>
      <c r="E13" s="169" t="str">
        <f>IF(VLOOKUP(CONCATENATE($C$3,"-",C13),Languages!$A:$D,1,TRUE)=CONCATENATE($C$3,"-",C13),VLOOKUP(CONCATENATE($C$3,"-",C13),Languages!$A:$D,Summary!$C$7,TRUE),NA())</f>
        <v>Kyberarkkitehtuurin kehittäminen</v>
      </c>
      <c r="F13" s="169"/>
      <c r="G13" s="270"/>
      <c r="H13" s="270"/>
      <c r="I13" s="271"/>
      <c r="J13" s="271"/>
      <c r="K13" s="271"/>
      <c r="L13" s="271"/>
      <c r="M13" s="153"/>
      <c r="N13" s="251"/>
      <c r="O13" s="794"/>
      <c r="P13" s="459" t="str">
        <f>IF(VLOOKUP("GEN-ANSWER",Languages!$A:$D,1,TRUE)="GEN-ANSWER",VLOOKUP("GEN-ANSWER",Languages!$A:$D,Summary!$C$7,TRUE),NA())</f>
        <v>Vastaus</v>
      </c>
      <c r="Q13" s="459" t="str">
        <f>IF(VLOOKUP("KM112",Languages!$A:$D,1,TRUE)="KM112",VLOOKUP("KM112",Languages!$A:$D,Summary!$C$7,TRUE),NA())</f>
        <v>Kommentit</v>
      </c>
      <c r="R13" s="459" t="str">
        <f>IF(VLOOKUP("KM113",Languages!$A:$D,1,TRUE)="KM113",VLOOKUP("KM113",Languages!$A:$D,Summary!$C$7,TRUE),NA())</f>
        <v>Sisäinen viittaus</v>
      </c>
      <c r="S13" s="459" t="str">
        <f>IF(VLOOKUP("KM114",Languages!$A:$D,1,TRUE)="KM114",VLOOKUP("KM114",Languages!$A:$D,Summary!$C$7,TRUE),NA())</f>
        <v>Ulkoinen viittaus</v>
      </c>
      <c r="T13" s="459" t="str">
        <f>IF(VLOOKUP("KM115",Languages!$A:$D,1,TRUE)="KM115",VLOOKUP("KM115",Languages!$A:$D,Summary!$C$7,TRUE),NA())</f>
        <v>Kehityskohde</v>
      </c>
      <c r="U13" s="795"/>
      <c r="V13" s="251"/>
    </row>
    <row r="14" spans="1:22" s="277" customFormat="1" ht="84.45" customHeight="1" x14ac:dyDescent="0.2">
      <c r="A14" s="274"/>
      <c r="B14" s="275"/>
      <c r="C14" s="1773" t="str">
        <f>IF(VLOOKUP(CONCATENATE($C$3,"-",$C13,"-0"),Languages!$A:$D,1,TRUE)=CONCATENATE($C$3,"-",$C13,"-0"),VLOOKUP(CONCATENATE($C$3,"-",$C13,"-0"),Languages!$A:$D,Summary!$C$7,TRUE),NA())</f>
        <v>Kyberarkkitehtuuri luo edellytykset suunnitella ja kehittää organisaation kyberturvallisuutta kokonaisuutena pistemäisten ratkaisuiden, kuten yksittäisten identiteetin- tai pääsynhallintaratkaisujen, sijasta. Kyberarkkitehtuurin avulla voidaan lähestyä kriittisten järjestelmien ja tiedon suojaamista tunnettujen arkkitehtuurimenetelmien kautta (esim. tunnistaminen-suojautuminen-reagointi-palautuminen). Tällaisiin menetelmiin kuuluvat mm. verkkojen segmentointi, ylläpitoratkaisut, salausmenetelmät ja jäljityslokit ja niitä voidaan käyttää yhdessä saatavuuteen liittyvien menetelmien kuten monitoroinnin, palautusmenetelmien tai varmennuksen kanssa. Kun kyberarkkitehtuuri suunnitellaan toimimaan yhdessä organisaation yritysarkkitehtuuristrategian kanssa (myös "kokonaisarkkitehtuuri"), toimii se syötteenä mm. riskianalyyseille ja suojattavien kohteiden konfiguroinnille.</v>
      </c>
      <c r="D14" s="1773"/>
      <c r="E14" s="1773"/>
      <c r="F14" s="1773"/>
      <c r="G14" s="1773"/>
      <c r="H14" s="1773"/>
      <c r="I14" s="1773"/>
      <c r="J14" s="1773"/>
      <c r="K14" s="1773"/>
      <c r="L14" s="1773"/>
      <c r="M14" s="153"/>
      <c r="N14" s="251"/>
      <c r="O14" s="794"/>
      <c r="P14" s="1759" t="str">
        <f>IF(VLOOKUP(CONCATENATE($C$3,"-",$C13),Import!$C$11:$H$470,2,FALSE)=0,"",VLOOKUP(CONCATENATE($C$3,"-",$C13),Import!$C$11:$H$470,2,FALSE))</f>
        <v/>
      </c>
      <c r="Q14" s="1741" t="str">
        <f>IF(VLOOKUP(CONCATENATE($C$3,"-",$C13),Import!$C$11:$H$470,3,FALSE)=0,"",VLOOKUP(CONCATENATE($C$3,"-",$C13),Import!$C$11:$H$470,3,FALSE))</f>
        <v/>
      </c>
      <c r="R14" s="1741" t="str">
        <f>IF(VLOOKUP(CONCATENATE($C$3,"-",$C13),Import!$C$11:$H$470,4,FALSE)=0,"",VLOOKUP(CONCATENATE($C$3,"-",$C13),Import!$C$11:$H$470,4,FALSE))</f>
        <v/>
      </c>
      <c r="S14" s="1741" t="str">
        <f>IF(VLOOKUP(CONCATENATE($C$3,"-",$C13),Import!$C$11:$H$470,5,FALSE)=0,"",VLOOKUP(CONCATENATE($C$3,"-",$C13),Import!$C$11:$H$470,5,FALSE))</f>
        <v/>
      </c>
      <c r="T14" s="1741" t="str">
        <f>IF(VLOOKUP(CONCATENATE($C$3,"-",$C13),Import!$C$11:$H$470,6,FALSE)=0,"",VLOOKUP(CONCATENATE($C$3,"-",$C13),Import!$C$11:$H$470,6,FALSE))</f>
        <v/>
      </c>
      <c r="U14" s="795"/>
      <c r="V14" s="251"/>
    </row>
    <row r="15" spans="1:22" s="176" customFormat="1" ht="30" customHeight="1" x14ac:dyDescent="0.25">
      <c r="A15" s="165"/>
      <c r="B15" s="268"/>
      <c r="C15" s="169">
        <v>2</v>
      </c>
      <c r="D15" s="169"/>
      <c r="E15" s="169" t="str">
        <f>IF(VLOOKUP(CONCATENATE($C$3,"-",C15),Languages!$A:$D,1,TRUE)=CONCATENATE($C$3,"-",C15),VLOOKUP(CONCATENATE($C$3,"-",C15),Languages!$A:$D,Summary!$C$7,TRUE),NA())</f>
        <v>Tietoverkkojen suojaus osana kyberarkkitehtuuria</v>
      </c>
      <c r="F15" s="169"/>
      <c r="G15" s="291"/>
      <c r="H15" s="291" t="s">
        <v>16</v>
      </c>
      <c r="I15" s="292"/>
      <c r="J15" s="292"/>
      <c r="K15" s="292"/>
      <c r="L15" s="292"/>
      <c r="M15" s="153"/>
      <c r="N15" s="251"/>
      <c r="O15" s="794"/>
      <c r="P15" s="1760"/>
      <c r="Q15" s="1742"/>
      <c r="R15" s="1742"/>
      <c r="S15" s="1742"/>
      <c r="T15" s="1742"/>
      <c r="U15" s="795"/>
      <c r="V15" s="251"/>
    </row>
    <row r="16" spans="1:22" s="277" customFormat="1" ht="30" customHeight="1" x14ac:dyDescent="0.2">
      <c r="A16" s="274"/>
      <c r="B16" s="275"/>
      <c r="C16" s="1773" t="str">
        <f>IF(VLOOKUP(CONCATENATE($C$3,"-",$C15,"-0"),Languages!$A:$D,1,TRUE)=CONCATENATE($C$3,"-",$C15,"-0"),VLOOKUP(CONCATENATE($C$3,"-",$C15,"-0"),Languages!$A:$D,Summary!$C$7,TRUE),NA())</f>
        <v>Verkkojen segmentointi voidaan toteuttaa fyysisellä ja/tai loogisella tasolla ja sen tarkoitus on pienentää hyökkäyspinta-alaa. Optimitilanteessa jokaiselle laitteelle on perusteltu syy sen sijoittamiseen tiettyyn verkkosegmenttiin.</v>
      </c>
      <c r="D16" s="1773"/>
      <c r="E16" s="1773"/>
      <c r="F16" s="1773"/>
      <c r="G16" s="1773"/>
      <c r="H16" s="1773"/>
      <c r="I16" s="1773"/>
      <c r="J16" s="1773"/>
      <c r="K16" s="1773"/>
      <c r="L16" s="1773"/>
      <c r="M16" s="153"/>
      <c r="N16" s="251"/>
      <c r="O16" s="794"/>
      <c r="P16" s="1759" t="str">
        <f>IF(VLOOKUP(CONCATENATE($C$3,"-",$C15),Import!$C$11:$H$470,2,FALSE)=0,"",VLOOKUP(CONCATENATE($C$3,"-",$C15),Import!$C$11:$H$470,2,FALSE))</f>
        <v/>
      </c>
      <c r="Q16" s="1741" t="str">
        <f>IF(VLOOKUP(CONCATENATE($C$3,"-",$C15),Import!$C$11:$H$470,3,FALSE)=0,"",VLOOKUP(CONCATENATE($C$3,"-",$C15),Import!$C$11:$H$470,3,FALSE))</f>
        <v/>
      </c>
      <c r="R16" s="1741" t="str">
        <f>IF(VLOOKUP(CONCATENATE($C$3,"-",$C15),Import!$C$11:$H$470,4,FALSE)=0,"",VLOOKUP(CONCATENATE($C$3,"-",$C15),Import!$C$11:$H$470,4,FALSE))</f>
        <v/>
      </c>
      <c r="S16" s="1741" t="str">
        <f>IF(VLOOKUP(CONCATENATE($C$3,"-",$C15),Import!$C$11:$H$470,5,FALSE)=0,"",VLOOKUP(CONCATENATE($C$3,"-",$C15),Import!$C$11:$H$470,5,FALSE))</f>
        <v/>
      </c>
      <c r="T16" s="1741" t="str">
        <f>IF(VLOOKUP(CONCATENATE($C$3,"-",$C15),Import!$C$11:$H$470,6,FALSE)=0,"",VLOOKUP(CONCATENATE($C$3,"-",$C15),Import!$C$11:$H$470,6,FALSE))</f>
        <v/>
      </c>
      <c r="U16" s="795"/>
      <c r="V16" s="251"/>
    </row>
    <row r="17" spans="1:22" s="176" customFormat="1" ht="30" customHeight="1" x14ac:dyDescent="0.25">
      <c r="A17" s="165"/>
      <c r="B17" s="268"/>
      <c r="C17" s="169">
        <v>3</v>
      </c>
      <c r="D17" s="169"/>
      <c r="E17" s="169" t="str">
        <f>IF(VLOOKUP(CONCATENATE($C$3,"-",C17),Languages!$A:$D,1,TRUE)=CONCATENATE($C$3,"-",C17),VLOOKUP(CONCATENATE($C$3,"-",C17),Languages!$A:$D,Summary!$C$7,TRUE),NA())</f>
        <v>Laitteiden ja ohjelmistojen turvallisuus osana kyberarkkitehtuuria</v>
      </c>
      <c r="F17" s="169"/>
      <c r="G17" s="291"/>
      <c r="H17" s="291" t="s">
        <v>16</v>
      </c>
      <c r="I17" s="292"/>
      <c r="J17" s="292"/>
      <c r="K17" s="292"/>
      <c r="L17" s="292"/>
      <c r="M17" s="153"/>
      <c r="N17" s="251"/>
      <c r="O17" s="794"/>
      <c r="P17" s="1760"/>
      <c r="Q17" s="1742"/>
      <c r="R17" s="1742"/>
      <c r="S17" s="1742"/>
      <c r="T17" s="1742"/>
      <c r="U17" s="795"/>
      <c r="V17" s="251"/>
    </row>
    <row r="18" spans="1:22" s="295" customFormat="1" ht="30" customHeight="1" x14ac:dyDescent="0.2">
      <c r="A18" s="304"/>
      <c r="B18" s="1080"/>
      <c r="C18" s="1773" t="str">
        <f>IF(VLOOKUP(CONCATENATE($C$3,"-",$C17,"-0"),Languages!$A:$D,1,TRUE)=CONCATENATE($C$3,"-",$C17,"-0"),VLOOKUP(CONCATENATE($C$3,"-",$C17,"-0"),Languages!$A:$D,Summary!$C$7,TRUE),NA())</f>
        <v>Riittävät ja tarkoituksenmukaiset suojausmekanismit on toteutettu toiminnan kannalta tärkeille laitteille, ohjelmistoille ja tietovarannoille, ottaen huomioon niiden kriittisyyden. Pääsyoikeudet on rajattu ja vain tarvittavat toiminnot on aktivoitu. Vakioituja ja turvallisia konfiguraatioita käytetään. Tietoturvaohjelmistoja ja -komponentteja käytetään soveltuvin osin.</v>
      </c>
      <c r="D18" s="1773"/>
      <c r="E18" s="1773"/>
      <c r="F18" s="1773"/>
      <c r="G18" s="1773"/>
      <c r="H18" s="1773"/>
      <c r="I18" s="1773"/>
      <c r="J18" s="1773"/>
      <c r="K18" s="1773"/>
      <c r="L18" s="1773"/>
      <c r="M18" s="153"/>
      <c r="N18" s="251"/>
      <c r="O18" s="794"/>
      <c r="P18" s="1759" t="str">
        <f>IF(VLOOKUP(CONCATENATE($C$3,"-",$C17),Import!$C$11:$H$470,2,FALSE)=0,"",VLOOKUP(CONCATENATE($C$3,"-",$C17),Import!$C$11:$H$470,2,FALSE))</f>
        <v/>
      </c>
      <c r="Q18" s="1741" t="str">
        <f>IF(VLOOKUP(CONCATENATE($C$3,"-",$C17),Import!$C$11:$H$470,3,FALSE)=0,"",VLOOKUP(CONCATENATE($C$3,"-",$C17),Import!$C$11:$H$470,3,FALSE))</f>
        <v/>
      </c>
      <c r="R18" s="1741" t="str">
        <f>IF(VLOOKUP(CONCATENATE($C$3,"-",$C17),Import!$C$11:$H$470,4,FALSE)=0,"",VLOOKUP(CONCATENATE($C$3,"-",$C17),Import!$C$11:$H$470,4,FALSE))</f>
        <v/>
      </c>
      <c r="S18" s="1741" t="str">
        <f>IF(VLOOKUP(CONCATENATE($C$3,"-",$C17),Import!$C$11:$H$470,5,FALSE)=0,"",VLOOKUP(CONCATENATE($C$3,"-",$C17),Import!$C$11:$H$470,5,FALSE))</f>
        <v/>
      </c>
      <c r="T18" s="1741" t="str">
        <f>IF(VLOOKUP(CONCATENATE($C$3,"-",$C17),Import!$C$11:$H$470,6,FALSE)=0,"",VLOOKUP(CONCATENATE($C$3,"-",$C17),Import!$C$11:$H$470,6,FALSE))</f>
        <v/>
      </c>
      <c r="U18" s="795"/>
      <c r="V18" s="251"/>
    </row>
    <row r="19" spans="1:22" s="176" customFormat="1" ht="30" customHeight="1" x14ac:dyDescent="0.25">
      <c r="A19" s="165"/>
      <c r="B19" s="268"/>
      <c r="C19" s="169">
        <v>4</v>
      </c>
      <c r="D19" s="169"/>
      <c r="E19" s="169" t="str">
        <f>IF(VLOOKUP(CONCATENATE($C$3,"-",C19),Languages!$A:$D,1,TRUE)=CONCATENATE($C$3,"-",C19),VLOOKUP(CONCATENATE($C$3,"-",C19),Languages!$A:$D,Summary!$C$7,TRUE),NA())</f>
        <v>Sovellusturvallisuus osana kyberarkkitehtuuria</v>
      </c>
      <c r="F19" s="169"/>
      <c r="G19" s="291"/>
      <c r="H19" s="291" t="s">
        <v>16</v>
      </c>
      <c r="I19" s="292"/>
      <c r="J19" s="292"/>
      <c r="K19" s="292"/>
      <c r="L19" s="292"/>
      <c r="M19" s="153"/>
      <c r="N19" s="251"/>
      <c r="O19" s="794"/>
      <c r="P19" s="1760"/>
      <c r="Q19" s="1742"/>
      <c r="R19" s="1742"/>
      <c r="S19" s="1742"/>
      <c r="T19" s="1742"/>
      <c r="U19" s="795"/>
      <c r="V19" s="251"/>
    </row>
    <row r="20" spans="1:22" s="295" customFormat="1" ht="30" customHeight="1" x14ac:dyDescent="0.2">
      <c r="A20" s="304"/>
      <c r="B20" s="1080"/>
      <c r="C20" s="1773" t="str">
        <f>IF(VLOOKUP(CONCATENATE($C$3,"-",$C19,"-0"),Languages!$A:$D,1,TRUE)=CONCATENATE($C$3,"-",$C19,"-0"),VLOOKUP(CONCATENATE($C$3,"-",$C19,"-0"),Languages!$A:$D,Summary!$C$7,TRUE),NA())</f>
        <v>Sovellusturvallisuus on keskeisessä roolissa kyberarkkitehtuurissa, kun suojataan käyttäjiä ja tietoa. Kehitettävien sovelluksien tulee olla sietokykyisiä myös epäsuotuisissa olosuhteissa ja väärinkäyttöä vastaan. Sovellusturvallisuus tulee huomioida myös käytettäessä kolmansien osapuolien ratkaisuja.</v>
      </c>
      <c r="D20" s="1773"/>
      <c r="E20" s="1773"/>
      <c r="F20" s="1773"/>
      <c r="G20" s="1773"/>
      <c r="H20" s="1773"/>
      <c r="I20" s="1773"/>
      <c r="J20" s="1773"/>
      <c r="K20" s="1773"/>
      <c r="L20" s="1773"/>
      <c r="M20" s="153"/>
      <c r="N20" s="251"/>
      <c r="O20" s="794"/>
      <c r="P20" s="1759" t="str">
        <f>IF(VLOOKUP(CONCATENATE($C$3,"-",$C19),Import!$C$11:$H$470,2,FALSE)=0,"",VLOOKUP(CONCATENATE($C$3,"-",$C19),Import!$C$11:$H$470,2,FALSE))</f>
        <v/>
      </c>
      <c r="Q20" s="1741" t="str">
        <f>IF(VLOOKUP(CONCATENATE($C$3,"-",$C19),Import!$C$11:$H$470,3,FALSE)=0,"",VLOOKUP(CONCATENATE($C$3,"-",$C19),Import!$C$11:$H$470,3,FALSE))</f>
        <v/>
      </c>
      <c r="R20" s="1741" t="str">
        <f>IF(VLOOKUP(CONCATENATE($C$3,"-",$C19),Import!$C$11:$H$470,4,FALSE)=0,"",VLOOKUP(CONCATENATE($C$3,"-",$C19),Import!$C$11:$H$470,4,FALSE))</f>
        <v/>
      </c>
      <c r="S20" s="1741" t="str">
        <f>IF(VLOOKUP(CONCATENATE($C$3,"-",$C19),Import!$C$11:$H$470,5,FALSE)=0,"",VLOOKUP(CONCATENATE($C$3,"-",$C19),Import!$C$11:$H$470,5,FALSE))</f>
        <v/>
      </c>
      <c r="T20" s="1741" t="str">
        <f>IF(VLOOKUP(CONCATENATE($C$3,"-",$C19),Import!$C$11:$H$470,6,FALSE)=0,"",VLOOKUP(CONCATENATE($C$3,"-",$C19),Import!$C$11:$H$470,6,FALSE))</f>
        <v/>
      </c>
      <c r="U20" s="795"/>
      <c r="V20" s="251"/>
    </row>
    <row r="21" spans="1:22" s="176" customFormat="1" ht="30" customHeight="1" x14ac:dyDescent="0.25">
      <c r="A21" s="165"/>
      <c r="B21" s="268"/>
      <c r="C21" s="169">
        <v>5</v>
      </c>
      <c r="D21" s="169"/>
      <c r="E21" s="169" t="str">
        <f>IF(VLOOKUP(CONCATENATE($C$3,"-",C21),Languages!$A:$D,1,TRUE)=CONCATENATE($C$3,"-",C21),VLOOKUP(CONCATENATE($C$3,"-",C21),Languages!$A:$D,Summary!$C$7,TRUE),NA())</f>
        <v>Tietojen suojaus osana kyberarkkitehtuuria</v>
      </c>
      <c r="F21" s="169"/>
      <c r="G21" s="291"/>
      <c r="H21" s="291" t="s">
        <v>16</v>
      </c>
      <c r="I21" s="292"/>
      <c r="J21" s="292"/>
      <c r="K21" s="292"/>
      <c r="L21" s="292"/>
      <c r="M21" s="153"/>
      <c r="N21" s="251"/>
      <c r="O21" s="794"/>
      <c r="P21" s="1760"/>
      <c r="Q21" s="1742"/>
      <c r="R21" s="1742"/>
      <c r="S21" s="1742"/>
      <c r="T21" s="1742"/>
      <c r="U21" s="795"/>
      <c r="V21" s="251"/>
    </row>
    <row r="22" spans="1:22" s="295" customFormat="1" ht="30" customHeight="1" x14ac:dyDescent="0.2">
      <c r="A22" s="304"/>
      <c r="B22" s="1080"/>
      <c r="C22" s="1773" t="str">
        <f>IF(VLOOKUP(CONCATENATE($C$3,"-",$C21,"-0"),Languages!$A:$D,1,TRUE)=CONCATENATE($C$3,"-",$C21,"-0"),VLOOKUP(CONCATENATE($C$3,"-",$C21,"-0"),Languages!$A:$D,Summary!$C$7,TRUE),NA())</f>
        <v>Kyberarkkitehtuuri rakentuu suojattavan tiedon ympärille. Jotta sensitiivistä tietoa voidaan suojata, tulee se ensin tunnistaa ja luokitella. Suojaamiseen käytettävien kontrollien ja keinojen, kuten salauksen ja avaintenhallinnan prosessien, tulee olla toteutettu ja systemaattisessa käytössä.</v>
      </c>
      <c r="D22" s="1773"/>
      <c r="E22" s="1773"/>
      <c r="F22" s="1773"/>
      <c r="G22" s="1773"/>
      <c r="H22" s="1773"/>
      <c r="I22" s="1773"/>
      <c r="J22" s="1773"/>
      <c r="K22" s="1773"/>
      <c r="L22" s="1773"/>
      <c r="M22" s="153"/>
      <c r="N22" s="251"/>
      <c r="O22" s="794"/>
      <c r="P22" s="1759" t="str">
        <f>IF(VLOOKUP(CONCATENATE($C$3,"-",$C21),Import!$C$11:$H$470,2,FALSE)=0,"",VLOOKUP(CONCATENATE($C$3,"-",$C21),Import!$C$11:$H$470,2,FALSE))</f>
        <v/>
      </c>
      <c r="Q22" s="1741" t="str">
        <f>IF(VLOOKUP(CONCATENATE($C$3,"-",$C21),Import!$C$11:$H$470,3,FALSE)=0,"",VLOOKUP(CONCATENATE($C$3,"-",$C21),Import!$C$11:$H$470,3,FALSE))</f>
        <v/>
      </c>
      <c r="R22" s="1741" t="str">
        <f>IF(VLOOKUP(CONCATENATE($C$3,"-",$C21),Import!$C$11:$H$470,4,FALSE)=0,"",VLOOKUP(CONCATENATE($C$3,"-",$C21),Import!$C$11:$H$470,4,FALSE))</f>
        <v/>
      </c>
      <c r="S22" s="1741" t="str">
        <f>IF(VLOOKUP(CONCATENATE($C$3,"-",$C21),Import!$C$11:$H$470,5,FALSE)=0,"",VLOOKUP(CONCATENATE($C$3,"-",$C21),Import!$C$11:$H$470,5,FALSE))</f>
        <v/>
      </c>
      <c r="T22" s="1741" t="str">
        <f>IF(VLOOKUP(CONCATENATE($C$3,"-",$C21),Import!$C$11:$H$470,6,FALSE)=0,"",VLOOKUP(CONCATENATE($C$3,"-",$C21),Import!$C$11:$H$470,6,FALSE))</f>
        <v/>
      </c>
      <c r="U22" s="795"/>
      <c r="V22" s="251"/>
    </row>
    <row r="23" spans="1:22" s="176" customFormat="1" ht="30" customHeight="1" x14ac:dyDescent="0.25">
      <c r="A23" s="165"/>
      <c r="B23" s="268"/>
      <c r="C23" s="169">
        <v>6</v>
      </c>
      <c r="D23" s="169"/>
      <c r="E23" s="169" t="str">
        <f>IF(VLOOKUP(CONCATENATE($C$3,"-",C23),Languages!$A:$D,1,TRUE)=CONCATENATE($C$3,"-",C23),VLOOKUP(CONCATENATE($C$3,"-",C23),Languages!$A:$D,Summary!$C$7,TRUE),NA())</f>
        <v>Yleisiä hallintatoimia</v>
      </c>
      <c r="F23" s="169"/>
      <c r="G23" s="291"/>
      <c r="H23" s="291" t="s">
        <v>16</v>
      </c>
      <c r="I23" s="292"/>
      <c r="J23" s="292"/>
      <c r="K23" s="292"/>
      <c r="L23" s="292"/>
      <c r="M23" s="153"/>
      <c r="N23" s="251"/>
      <c r="O23" s="794"/>
      <c r="P23" s="1760"/>
      <c r="Q23" s="1742"/>
      <c r="R23" s="1742"/>
      <c r="S23" s="1742"/>
      <c r="T23" s="1742"/>
      <c r="U23" s="795"/>
      <c r="V23" s="251"/>
    </row>
    <row r="24" spans="1:22" s="277" customFormat="1" ht="49.8" customHeight="1" x14ac:dyDescent="0.2">
      <c r="A24" s="304"/>
      <c r="B24" s="305"/>
      <c r="C24" s="1773" t="str">
        <f>IF(VLOOKUP(CONCATENATE($C$3,"-",$C23,"-0"),Languages!$A:$D,1,TRUE)=CONCATENATE($C$3,"-",$C23,"-0"),VLOOKUP(CONCATENATE($C$3,"-",$C23,"-0"),Languages!$A:$D,Summary!$C$7,TRUE),NA())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4" s="1773"/>
      <c r="E24" s="1773"/>
      <c r="F24" s="1773"/>
      <c r="G24" s="1773"/>
      <c r="H24" s="1773"/>
      <c r="I24" s="1773"/>
      <c r="J24" s="1773"/>
      <c r="K24" s="1773"/>
      <c r="L24" s="1773"/>
      <c r="M24" s="153"/>
      <c r="N24" s="251"/>
      <c r="O24" s="794"/>
      <c r="P24" s="1759" t="str">
        <f>IF(VLOOKUP(CONCATENATE($C$3,"-",$C23),Import!$C$11:$H$470,2,FALSE)=0,"",VLOOKUP(CONCATENATE($C$3,"-",$C23),Import!$C$11:$H$470,2,FALSE))</f>
        <v/>
      </c>
      <c r="Q24" s="1741" t="str">
        <f>IF(VLOOKUP(CONCATENATE($C$3,"-",$C23),Import!$C$11:$H$470,3,FALSE)=0,"",VLOOKUP(CONCATENATE($C$3,"-",$C23),Import!$C$11:$H$470,3,FALSE))</f>
        <v/>
      </c>
      <c r="R24" s="1741" t="str">
        <f>IF(VLOOKUP(CONCATENATE($C$3,"-",$C23),Import!$C$11:$H$470,4,FALSE)=0,"",VLOOKUP(CONCATENATE($C$3,"-",$C23),Import!$C$11:$H$470,4,FALSE))</f>
        <v/>
      </c>
      <c r="S24" s="1741" t="str">
        <f>IF(VLOOKUP(CONCATENATE($C$3,"-",$C23),Import!$C$11:$H$470,5,FALSE)=0,"",VLOOKUP(CONCATENATE($C$3,"-",$C23),Import!$C$11:$H$470,5,FALSE))</f>
        <v/>
      </c>
      <c r="T24" s="1741" t="str">
        <f>IF(VLOOKUP(CONCATENATE($C$3,"-",$C23),Import!$C$11:$H$470,6,FALSE)=0,"",VLOOKUP(CONCATENATE($C$3,"-",$C23),Import!$C$11:$H$470,6,FALSE))</f>
        <v/>
      </c>
      <c r="U24" s="795"/>
      <c r="V24" s="251"/>
    </row>
    <row r="25" spans="1:22" s="277" customFormat="1" ht="20.399999999999999" customHeight="1" x14ac:dyDescent="0.2">
      <c r="A25" s="304"/>
      <c r="B25" s="305"/>
      <c r="C25" s="1081"/>
      <c r="D25" s="1375"/>
      <c r="E25" s="1081"/>
      <c r="F25" s="1081"/>
      <c r="G25" s="1081"/>
      <c r="H25" s="1081"/>
      <c r="I25" s="1081"/>
      <c r="J25" s="1081"/>
      <c r="K25" s="1081"/>
      <c r="L25" s="1081"/>
      <c r="M25" s="153"/>
      <c r="N25" s="251"/>
      <c r="O25" s="1090"/>
      <c r="P25" s="1760"/>
      <c r="Q25" s="1742"/>
      <c r="R25" s="1742"/>
      <c r="S25" s="1742"/>
      <c r="T25" s="1742"/>
      <c r="U25" s="1090"/>
      <c r="V25" s="251"/>
    </row>
    <row r="26" spans="1:22" s="277" customFormat="1" ht="20.399999999999999" customHeight="1" x14ac:dyDescent="0.2">
      <c r="A26" s="304"/>
      <c r="B26" s="1086"/>
      <c r="C26" s="1087"/>
      <c r="D26" s="1087"/>
      <c r="E26" s="1087"/>
      <c r="F26" s="1087"/>
      <c r="G26" s="1087"/>
      <c r="H26" s="1087"/>
      <c r="I26" s="1087"/>
      <c r="J26" s="1087"/>
      <c r="K26" s="1087"/>
      <c r="L26" s="1087"/>
      <c r="M26" s="1088"/>
      <c r="N26" s="251"/>
      <c r="O26" s="796"/>
      <c r="P26" s="1079"/>
      <c r="Q26" s="1079"/>
      <c r="R26" s="1079"/>
      <c r="S26" s="1079"/>
      <c r="T26" s="1079"/>
      <c r="U26" s="797"/>
      <c r="V26" s="251"/>
    </row>
    <row r="27" spans="1:22" s="277" customFormat="1" ht="18" customHeight="1" x14ac:dyDescent="0.25">
      <c r="A27" s="304"/>
      <c r="B27" s="646"/>
      <c r="C27" s="646"/>
      <c r="D27" s="646"/>
      <c r="E27" s="646"/>
      <c r="F27" s="646"/>
      <c r="G27" s="646"/>
      <c r="H27" s="646"/>
      <c r="I27" s="646"/>
      <c r="J27" s="646"/>
      <c r="K27" s="646"/>
      <c r="L27" s="646"/>
      <c r="M27" s="647"/>
      <c r="N27" s="134"/>
      <c r="O27" s="134"/>
      <c r="P27" s="250"/>
      <c r="Q27" s="249"/>
      <c r="R27" s="757"/>
      <c r="S27" s="249"/>
      <c r="T27" s="249"/>
      <c r="U27" s="134"/>
      <c r="V27" s="134"/>
    </row>
    <row r="28" spans="1:22" s="277" customFormat="1" ht="19.95" customHeight="1" x14ac:dyDescent="0.2">
      <c r="A28" s="304"/>
      <c r="B28" s="641"/>
      <c r="C28" s="639"/>
      <c r="D28" s="639"/>
      <c r="E28" s="639"/>
      <c r="F28" s="639"/>
      <c r="G28" s="639"/>
      <c r="H28" s="639"/>
      <c r="I28" s="639"/>
      <c r="J28" s="639"/>
      <c r="K28" s="639"/>
      <c r="L28" s="639"/>
      <c r="M28" s="640"/>
      <c r="N28" s="251"/>
      <c r="O28" s="460" t="str">
        <f>IF(VLOOKUP("KM116",Languages!$A:$D,1,TRUE)="KM116",VLOOKUP("KM116",Languages!$A:$D,Summary!$C$7,TRUE),NA())</f>
        <v>EDELLINEN ARVIOINTI</v>
      </c>
      <c r="P28" s="426"/>
      <c r="Q28" s="254"/>
      <c r="R28" s="758" t="str">
        <f>IF(VLOOKUP("KM110",Languages!$A:$D,1,TRUE)="KM110",VLOOKUP("KM110",Languages!$A:$D,Summary!$C$7,TRUE),NA())</f>
        <v>Päivämäärä</v>
      </c>
      <c r="S28" s="254"/>
      <c r="T28" s="254"/>
      <c r="U28" s="146"/>
      <c r="V28" s="251"/>
    </row>
    <row r="29" spans="1:22" s="176" customFormat="1" ht="19.95" customHeight="1" x14ac:dyDescent="0.25">
      <c r="A29" s="165"/>
      <c r="B29" s="268"/>
      <c r="C29" s="169">
        <v>1</v>
      </c>
      <c r="D29" s="169"/>
      <c r="E29" s="169" t="str">
        <f>IF(VLOOKUP(CONCATENATE($C$3,"-",C29),Languages!$A:$D,1,TRUE)=CONCATENATE($C$3,"-",C29),VLOOKUP(CONCATENATE($C$3,"-",C29),Languages!$A:$D,Summary!$C$7,TRUE),NA())</f>
        <v>Kyberarkkitehtuurin kehittäminen</v>
      </c>
      <c r="F29" s="169"/>
      <c r="G29" s="270"/>
      <c r="H29" s="270"/>
      <c r="I29" s="271"/>
      <c r="J29" s="271"/>
      <c r="K29" s="271"/>
      <c r="L29" s="271"/>
      <c r="M29" s="153"/>
      <c r="N29" s="304"/>
      <c r="O29" s="305"/>
      <c r="P29" s="427"/>
      <c r="Q29" s="422"/>
      <c r="R29" s="684"/>
      <c r="S29" s="756"/>
      <c r="T29" s="756"/>
      <c r="U29" s="276"/>
      <c r="V29" s="304"/>
    </row>
    <row r="30" spans="1:22" s="284" customFormat="1" ht="19.95" customHeight="1" x14ac:dyDescent="0.2">
      <c r="A30" s="303"/>
      <c r="B30" s="278"/>
      <c r="C30" s="279" t="str">
        <f>IF(VLOOKUP("GEN-LEVEL",Languages!$A:$D,1,TRUE)="GEN-LEVEL",VLOOKUP("GEN-LEVEL",Languages!$A:$D,Summary!$C$7,TRUE),NA())</f>
        <v>Taso</v>
      </c>
      <c r="D30" s="279"/>
      <c r="E30" s="279"/>
      <c r="F30" s="280" t="str">
        <f>IF(VLOOKUP("GEN-PRACTICE",Languages!$A:$D,1,TRUE)="GEN-PRACTICE",VLOOKUP("GEN-PRACTICE",Languages!$A:$D,Summary!$C$7,TRUE),NA())</f>
        <v>Käytäntö</v>
      </c>
      <c r="G30" s="281"/>
      <c r="H30" s="881" t="str">
        <f>IF(VLOOKUP("GEN-ANSWER",Languages!$A:$D,1,TRUE)="GEN-ANSWER",VLOOKUP("GEN-ANSWER",Languages!$A:$D,Summary!$C$7,TRUE),NA())</f>
        <v>Vastaus</v>
      </c>
      <c r="I30" s="882" t="str">
        <f>IF(VLOOKUP("KM112",Languages!$A:$D,1,TRUE)="KM112",VLOOKUP("KM112",Languages!$A:$D,Summary!$C$7,TRUE),NA())</f>
        <v>Kommentit</v>
      </c>
      <c r="J30" s="882" t="str">
        <f>IF(VLOOKUP("KM113",Languages!$A:$D,1,TRUE)="KM113",VLOOKUP("KM113",Languages!$A:$D,Summary!$C$7,TRUE),NA())</f>
        <v>Sisäinen viittaus</v>
      </c>
      <c r="K30" s="882" t="str">
        <f>IF(VLOOKUP("KM114",Languages!$A:$D,1,TRUE)="KM114",VLOOKUP("KM114",Languages!$A:$D,Summary!$C$7,TRUE),NA())</f>
        <v>Ulkoinen viittaus</v>
      </c>
      <c r="L30" s="882" t="str">
        <f>IF(VLOOKUP("KM115",Languages!$A:$D,1,TRUE)="KM115",VLOOKUP("KM115",Languages!$A:$D,Summary!$C$7,TRUE),NA())</f>
        <v>Kehityskohde</v>
      </c>
      <c r="M30" s="282"/>
      <c r="N30" s="283"/>
      <c r="O30" s="278"/>
      <c r="P30" s="459" t="str">
        <f>IF(VLOOKUP("GEN-ANSWER",Languages!$A:$D,1,TRUE)="GEN-ANSWER",VLOOKUP("GEN-ANSWER",Languages!$A:$D,Summary!$C$7,TRUE),NA())</f>
        <v>Vastaus</v>
      </c>
      <c r="Q30" s="459" t="str">
        <f>IF(VLOOKUP("KM112",Languages!$A:$D,1,TRUE)="KM112",VLOOKUP("KM112",Languages!$A:$D,Summary!$C$7,TRUE),NA())</f>
        <v>Kommentit</v>
      </c>
      <c r="R30" s="459" t="str">
        <f>IF(VLOOKUP("KM113",Languages!$A:$D,1,TRUE)="KM113",VLOOKUP("KM113",Languages!$A:$D,Summary!$C$7,TRUE),NA())</f>
        <v>Sisäinen viittaus</v>
      </c>
      <c r="S30" s="459" t="str">
        <f>IF(VLOOKUP("KM114",Languages!$A:$D,1,TRUE)="KM114",VLOOKUP("KM114",Languages!$A:$D,Summary!$C$7,TRUE),NA())</f>
        <v>Ulkoinen viittaus</v>
      </c>
      <c r="T30" s="459" t="str">
        <f>IF(VLOOKUP("KM115",Languages!$A:$D,1,TRUE)="KM115",VLOOKUP("KM115",Languages!$A:$D,Summary!$C$7,TRUE),NA())</f>
        <v>Kehityskohde</v>
      </c>
      <c r="U30" s="282"/>
      <c r="V30" s="283"/>
    </row>
    <row r="31" spans="1:22" s="288" customFormat="1" ht="67.2" customHeight="1" x14ac:dyDescent="0.2">
      <c r="A31" s="274"/>
      <c r="B31" s="412"/>
      <c r="C31" s="517">
        <v>1</v>
      </c>
      <c r="D31" s="1455">
        <v>60</v>
      </c>
      <c r="E31" s="388" t="s">
        <v>5</v>
      </c>
      <c r="F31" s="462" t="str">
        <f>IF(VLOOKUP(CONCATENATE($C$3,"-",$E31),Languages!$A:$D,1,TRUE)=CONCATENATE($C$3,"-",$E31),VLOOKUP(CONCATENATE($C$3,"-",$E31),Languages!$A:$D,Summary!$C$7,TRUE),NA())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G31" s="1682">
        <f t="shared" ref="G31:G41" si="0">IFERROR(INT(LEFT($H31,1)),0)</f>
        <v>0</v>
      </c>
      <c r="H31" s="452" t="s">
        <v>2466</v>
      </c>
      <c r="I31" s="494"/>
      <c r="J31" s="482"/>
      <c r="K31" s="482"/>
      <c r="L31" s="483"/>
      <c r="M31" s="153"/>
      <c r="N31" s="251"/>
      <c r="O31" s="148"/>
      <c r="P31" s="863" t="str">
        <f>VLOOKUP(VLOOKUP($C$3&amp;"-"&amp;$E31,Import!$C:$D,2,FALSE),Parameters!$C$18:$F$22,Summary!$C$7,FALSE)</f>
        <v xml:space="preserve">0 - Vastaus puuttuu </v>
      </c>
      <c r="Q31" s="888" t="str">
        <f>IF(VLOOKUP($C$3&amp;"-"&amp;$E31,Import!$C:$H,3,FALSE)=0,"",VLOOKUP($C$3&amp;"-"&amp;$E31,Import!$C:$H,3,FALSE))</f>
        <v/>
      </c>
      <c r="R31" s="888" t="str">
        <f>IF(VLOOKUP($C$3&amp;"-"&amp;$E31,Import!$C:$H,4,FALSE)=0,"",VLOOKUP($C$3&amp;"-"&amp;$E31,Import!$C:$H,4,FALSE))</f>
        <v/>
      </c>
      <c r="S31" s="888" t="str">
        <f>IF(VLOOKUP($C$3&amp;"-"&amp;$E31,Import!$C:$H,5,FALSE)=0,"",VLOOKUP($C$3&amp;"-"&amp;$E31,Import!$C:$H,5,FALSE))</f>
        <v/>
      </c>
      <c r="T31" s="889" t="str">
        <f>IF(VLOOKUP($C$3&amp;"-"&amp;$E31,Import!$C:$H,6,FALSE)=0,"",VLOOKUP($C$3&amp;"-"&amp;$E31,Import!$C:$H,6,FALSE))</f>
        <v/>
      </c>
      <c r="U31" s="153"/>
      <c r="V31" s="251"/>
    </row>
    <row r="32" spans="1:22" s="288" customFormat="1" ht="81.599999999999994" customHeight="1" x14ac:dyDescent="0.2">
      <c r="A32" s="274"/>
      <c r="B32" s="412"/>
      <c r="C32" s="1774">
        <v>2</v>
      </c>
      <c r="D32" s="1456">
        <v>60</v>
      </c>
      <c r="E32" s="385" t="s">
        <v>7</v>
      </c>
      <c r="F32" s="463" t="str">
        <f>IF(VLOOKUP(CONCATENATE($C$3,"-",$E32),Languages!$A:$D,1,TRUE)=CONCATENATE($C$3,"-",$E32),VLOOKUP(CONCATENATE($C$3,"-",$E32),Languages!$A:$D,Summary!$C$7,TRUE),NA())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G32" s="1683">
        <f t="shared" si="0"/>
        <v>0</v>
      </c>
      <c r="H32" s="441" t="s">
        <v>2466</v>
      </c>
      <c r="I32" s="442"/>
      <c r="J32" s="442"/>
      <c r="K32" s="442"/>
      <c r="L32" s="443"/>
      <c r="M32" s="153"/>
      <c r="N32" s="251"/>
      <c r="O32" s="148"/>
      <c r="P32" s="866" t="str">
        <f>VLOOKUP(VLOOKUP($C$3&amp;"-"&amp;$E32,Import!$C:$D,2,FALSE),Parameters!$C$18:$F$22,Summary!$C$7,FALSE)</f>
        <v xml:space="preserve">0 - Vastaus puuttuu </v>
      </c>
      <c r="Q32" s="908" t="str">
        <f>IF(VLOOKUP($C$3&amp;"-"&amp;$E32,Import!$C:$H,3,FALSE)=0,"",VLOOKUP($C$3&amp;"-"&amp;$E32,Import!$C:$H,3,FALSE))</f>
        <v/>
      </c>
      <c r="R32" s="908" t="str">
        <f>IF(VLOOKUP($C$3&amp;"-"&amp;$E32,Import!$C:$H,4,FALSE)=0,"",VLOOKUP($C$3&amp;"-"&amp;$E32,Import!$C:$H,4,FALSE))</f>
        <v/>
      </c>
      <c r="S32" s="908" t="str">
        <f>IF(VLOOKUP($C$3&amp;"-"&amp;$E32,Import!$C:$H,5,FALSE)=0,"",VLOOKUP($C$3&amp;"-"&amp;$E32,Import!$C:$H,5,FALSE))</f>
        <v/>
      </c>
      <c r="T32" s="909" t="str">
        <f>IF(VLOOKUP($C$3&amp;"-"&amp;$E32,Import!$C:$H,6,FALSE)=0,"",VLOOKUP($C$3&amp;"-"&amp;$E32,Import!$C:$H,6,FALSE))</f>
        <v/>
      </c>
      <c r="U32" s="153"/>
      <c r="V32" s="251"/>
    </row>
    <row r="33" spans="1:22" s="288" customFormat="1" ht="60" customHeight="1" x14ac:dyDescent="0.2">
      <c r="A33" s="274"/>
      <c r="B33" s="412"/>
      <c r="C33" s="1775"/>
      <c r="D33" s="1458">
        <v>61</v>
      </c>
      <c r="E33" s="285" t="s">
        <v>8</v>
      </c>
      <c r="F33" s="464" t="str">
        <f>IF(VLOOKUP(CONCATENATE($C$3,"-",$E33),Languages!$A:$D,1,TRUE)=CONCATENATE($C$3,"-",$E33),VLOOKUP(CONCATENATE($C$3,"-",$E33),Languages!$A:$D,Summary!$C$7,TRUE),NA())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G33" s="1684">
        <f t="shared" si="0"/>
        <v>0</v>
      </c>
      <c r="H33" s="306" t="s">
        <v>2466</v>
      </c>
      <c r="I33" s="436"/>
      <c r="J33" s="436"/>
      <c r="K33" s="436"/>
      <c r="L33" s="444"/>
      <c r="M33" s="153"/>
      <c r="N33" s="251"/>
      <c r="O33" s="148"/>
      <c r="P33" s="869" t="str">
        <f>VLOOKUP(VLOOKUP($C$3&amp;"-"&amp;$E33,Import!$C:$D,2,FALSE),Parameters!$C$18:$F$22,Summary!$C$7,FALSE)</f>
        <v xml:space="preserve">0 - Vastaus puuttuu </v>
      </c>
      <c r="Q33" s="891" t="str">
        <f>IF(VLOOKUP($C$3&amp;"-"&amp;$E33,Import!$C:$H,3,FALSE)=0,"",VLOOKUP($C$3&amp;"-"&amp;$E33,Import!$C:$H,3,FALSE))</f>
        <v/>
      </c>
      <c r="R33" s="891" t="str">
        <f>IF(VLOOKUP($C$3&amp;"-"&amp;$E33,Import!$C:$H,4,FALSE)=0,"",VLOOKUP($C$3&amp;"-"&amp;$E33,Import!$C:$H,4,FALSE))</f>
        <v/>
      </c>
      <c r="S33" s="891" t="str">
        <f>IF(VLOOKUP($C$3&amp;"-"&amp;$E33,Import!$C:$H,5,FALSE)=0,"",VLOOKUP($C$3&amp;"-"&amp;$E33,Import!$C:$H,5,FALSE))</f>
        <v/>
      </c>
      <c r="T33" s="892" t="str">
        <f>IF(VLOOKUP($C$3&amp;"-"&amp;$E33,Import!$C:$H,6,FALSE)=0,"",VLOOKUP($C$3&amp;"-"&amp;$E33,Import!$C:$H,6,FALSE))</f>
        <v/>
      </c>
      <c r="U33" s="153"/>
      <c r="V33" s="251"/>
    </row>
    <row r="34" spans="1:22" s="288" customFormat="1" ht="72.599999999999994" customHeight="1" x14ac:dyDescent="0.2">
      <c r="A34" s="274"/>
      <c r="B34" s="412"/>
      <c r="C34" s="1775"/>
      <c r="D34" s="1461">
        <v>62</v>
      </c>
      <c r="E34" s="285" t="s">
        <v>9</v>
      </c>
      <c r="F34" s="465" t="str">
        <f>IF(VLOOKUP(CONCATENATE($C$3,"-",$E34),Languages!$A:$D,1,TRUE)=CONCATENATE($C$3,"-",$E34),VLOOKUP(CONCATENATE($C$3,"-",$E34),Languages!$A:$D,Summary!$C$7,TRUE),NA())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G34" s="1684">
        <f t="shared" si="0"/>
        <v>0</v>
      </c>
      <c r="H34" s="306" t="s">
        <v>2466</v>
      </c>
      <c r="I34" s="436"/>
      <c r="J34" s="436"/>
      <c r="K34" s="436"/>
      <c r="L34" s="444"/>
      <c r="M34" s="153"/>
      <c r="N34" s="251"/>
      <c r="O34" s="148"/>
      <c r="P34" s="869" t="str">
        <f>VLOOKUP(VLOOKUP($C$3&amp;"-"&amp;$E34,Import!$C:$D,2,FALSE),Parameters!$C$18:$F$22,Summary!$C$7,FALSE)</f>
        <v xml:space="preserve">0 - Vastaus puuttuu </v>
      </c>
      <c r="Q34" s="891" t="str">
        <f>IF(VLOOKUP($C$3&amp;"-"&amp;$E34,Import!$C:$H,3,FALSE)=0,"",VLOOKUP($C$3&amp;"-"&amp;$E34,Import!$C:$H,3,FALSE))</f>
        <v/>
      </c>
      <c r="R34" s="891" t="str">
        <f>IF(VLOOKUP($C$3&amp;"-"&amp;$E34,Import!$C:$H,4,FALSE)=0,"",VLOOKUP($C$3&amp;"-"&amp;$E34,Import!$C:$H,4,FALSE))</f>
        <v/>
      </c>
      <c r="S34" s="891" t="str">
        <f>IF(VLOOKUP($C$3&amp;"-"&amp;$E34,Import!$C:$H,5,FALSE)=0,"",VLOOKUP($C$3&amp;"-"&amp;$E34,Import!$C:$H,5,FALSE))</f>
        <v/>
      </c>
      <c r="T34" s="892" t="str">
        <f>IF(VLOOKUP($C$3&amp;"-"&amp;$E34,Import!$C:$H,6,FALSE)=0,"",VLOOKUP($C$3&amp;"-"&amp;$E34,Import!$C:$H,6,FALSE))</f>
        <v/>
      </c>
      <c r="U34" s="153"/>
      <c r="V34" s="251"/>
    </row>
    <row r="35" spans="1:22" s="288" customFormat="1" ht="43.2" customHeight="1" x14ac:dyDescent="0.2">
      <c r="A35" s="274"/>
      <c r="B35" s="412"/>
      <c r="C35" s="1775"/>
      <c r="D35" s="1461">
        <v>62</v>
      </c>
      <c r="E35" s="289" t="s">
        <v>10</v>
      </c>
      <c r="F35" s="465" t="str">
        <f>IF(VLOOKUP(CONCATENATE($C$3,"-",$E35),Languages!$A:$D,1,TRUE)=CONCATENATE($C$3,"-",$E35),VLOOKUP(CONCATENATE($C$3,"-",$E35),Languages!$A:$D,Summary!$C$7,TRUE),NA())</f>
        <v xml:space="preserve">Organisaation johto tukee aktiivisesti ja näkyvästi organisaation kyberarkkitehtuuria (ja sen kehitystä). </v>
      </c>
      <c r="G35" s="1684">
        <f t="shared" si="0"/>
        <v>0</v>
      </c>
      <c r="H35" s="306" t="s">
        <v>2466</v>
      </c>
      <c r="I35" s="439"/>
      <c r="J35" s="439"/>
      <c r="K35" s="439"/>
      <c r="L35" s="448"/>
      <c r="M35" s="153"/>
      <c r="N35" s="251"/>
      <c r="O35" s="148"/>
      <c r="P35" s="869" t="str">
        <f>VLOOKUP(VLOOKUP($C$3&amp;"-"&amp;$E35,Import!$C:$D,2,FALSE),Parameters!$C$18:$F$22,Summary!$C$7,FALSE)</f>
        <v xml:space="preserve">0 - Vastaus puuttuu </v>
      </c>
      <c r="Q35" s="893" t="str">
        <f>IF(VLOOKUP($C$3&amp;"-"&amp;$E35,Import!$C:$H,3,FALSE)=0,"",VLOOKUP($C$3&amp;"-"&amp;$E35,Import!$C:$H,3,FALSE))</f>
        <v/>
      </c>
      <c r="R35" s="893" t="str">
        <f>IF(VLOOKUP($C$3&amp;"-"&amp;$E35,Import!$C:$H,4,FALSE)=0,"",VLOOKUP($C$3&amp;"-"&amp;$E35,Import!$C:$H,4,FALSE))</f>
        <v/>
      </c>
      <c r="S35" s="893" t="str">
        <f>IF(VLOOKUP($C$3&amp;"-"&amp;$E35,Import!$C:$H,5,FALSE)=0,"",VLOOKUP($C$3&amp;"-"&amp;$E35,Import!$C:$H,5,FALSE))</f>
        <v/>
      </c>
      <c r="T35" s="894" t="str">
        <f>IF(VLOOKUP($C$3&amp;"-"&amp;$E35,Import!$C:$H,6,FALSE)=0,"",VLOOKUP($C$3&amp;"-"&amp;$E35,Import!$C:$H,6,FALSE))</f>
        <v/>
      </c>
      <c r="U35" s="153"/>
      <c r="V35" s="251"/>
    </row>
    <row r="36" spans="1:22" s="288" customFormat="1" ht="34.950000000000003" customHeight="1" x14ac:dyDescent="0.2">
      <c r="A36" s="274"/>
      <c r="B36" s="412"/>
      <c r="C36" s="1775"/>
      <c r="D36" s="1459">
        <v>61</v>
      </c>
      <c r="E36" s="386" t="s">
        <v>11</v>
      </c>
      <c r="F36" s="466" t="str">
        <f>IF(VLOOKUP(CONCATENATE($C$3,"-",$E36),Languages!$A:$D,1,TRUE)=CONCATENATE($C$3,"-",$E36),VLOOKUP(CONCATENATE($C$3,"-",$E36),Languages!$A:$D,Summary!$C$7,TRUE),NA())</f>
        <v>Kyberarkkitehtuuri määrittää kyberturvallisuusvaatimukset toiminnon kannalta tärkeille laitteille, ohjelmistoille ja tietovarannoille.</v>
      </c>
      <c r="G36" s="1685">
        <f t="shared" si="0"/>
        <v>0</v>
      </c>
      <c r="H36" s="497" t="s">
        <v>2466</v>
      </c>
      <c r="I36" s="494"/>
      <c r="J36" s="489"/>
      <c r="K36" s="489"/>
      <c r="L36" s="490"/>
      <c r="M36" s="153"/>
      <c r="N36" s="251"/>
      <c r="O36" s="148"/>
      <c r="P36" s="895" t="str">
        <f>VLOOKUP(VLOOKUP($C$3&amp;"-"&amp;$E36,Import!$C:$D,2,FALSE),Parameters!$C$18:$F$22,Summary!$C$7,FALSE)</f>
        <v xml:space="preserve">0 - Vastaus puuttuu </v>
      </c>
      <c r="Q36" s="896" t="str">
        <f>IF(VLOOKUP($C$3&amp;"-"&amp;$E36,Import!$C:$H,3,FALSE)=0,"",VLOOKUP($C$3&amp;"-"&amp;$E36,Import!$C:$H,3,FALSE))</f>
        <v/>
      </c>
      <c r="R36" s="896" t="str">
        <f>IF(VLOOKUP($C$3&amp;"-"&amp;$E36,Import!$C:$H,4,FALSE)=0,"",VLOOKUP($C$3&amp;"-"&amp;$E36,Import!$C:$H,4,FALSE))</f>
        <v/>
      </c>
      <c r="S36" s="896" t="str">
        <f>IF(VLOOKUP($C$3&amp;"-"&amp;$E36,Import!$C:$H,5,FALSE)=0,"",VLOOKUP($C$3&amp;"-"&amp;$E36,Import!$C:$H,5,FALSE))</f>
        <v/>
      </c>
      <c r="T36" s="897" t="str">
        <f>IF(VLOOKUP($C$3&amp;"-"&amp;$E36,Import!$C:$H,6,FALSE)=0,"",VLOOKUP($C$3&amp;"-"&amp;$E36,Import!$C:$H,6,FALSE))</f>
        <v/>
      </c>
      <c r="U36" s="153"/>
      <c r="V36" s="251"/>
    </row>
    <row r="37" spans="1:22" s="288" customFormat="1" ht="60" customHeight="1" x14ac:dyDescent="0.2">
      <c r="A37" s="274"/>
      <c r="B37" s="381"/>
      <c r="C37" s="1776"/>
      <c r="D37" s="1395" t="s">
        <v>1629</v>
      </c>
      <c r="E37" s="411" t="s">
        <v>12</v>
      </c>
      <c r="F37" s="492" t="str">
        <f>IF(VLOOKUP(CONCATENATE($C$3,"-",$E37),Languages!$A:$D,1,TRUE)=CONCATENATE($C$3,"-",$E37),VLOOKUP(CONCATENATE($C$3,"-",$E37),Languages!$A:$D,Summary!$C$7,TRUE),NA())</f>
        <v>Kyberturvallisuuden suojausmekanismit on valittu ja toteutettu siten, että kyberturvallisuusvaatimukset toteutuvat.</v>
      </c>
      <c r="G37" s="1682">
        <f t="shared" si="0"/>
        <v>0</v>
      </c>
      <c r="H37" s="452" t="s">
        <v>2466</v>
      </c>
      <c r="I37" s="494"/>
      <c r="J37" s="450"/>
      <c r="K37" s="450"/>
      <c r="L37" s="451"/>
      <c r="M37" s="153"/>
      <c r="N37" s="251"/>
      <c r="O37" s="148"/>
      <c r="P37" s="863" t="str">
        <f>VLOOKUP(VLOOKUP($C$3&amp;"-"&amp;$E37,Import!$C:$D,2,FALSE),Parameters!$C$18:$F$22,Summary!$C$7,FALSE)</f>
        <v xml:space="preserve">0 - Vastaus puuttuu </v>
      </c>
      <c r="Q37" s="902" t="str">
        <f>IF(VLOOKUP($C$3&amp;"-"&amp;$E37,Import!$C:$H,3,FALSE)=0,"",VLOOKUP($C$3&amp;"-"&amp;$E37,Import!$C:$H,3,FALSE))</f>
        <v/>
      </c>
      <c r="R37" s="902" t="str">
        <f>IF(VLOOKUP($C$3&amp;"-"&amp;$E37,Import!$C:$H,4,FALSE)=0,"",VLOOKUP($C$3&amp;"-"&amp;$E37,Import!$C:$H,4,FALSE))</f>
        <v/>
      </c>
      <c r="S37" s="902" t="str">
        <f>IF(VLOOKUP($C$3&amp;"-"&amp;$E37,Import!$C:$H,5,FALSE)=0,"",VLOOKUP($C$3&amp;"-"&amp;$E37,Import!$C:$H,5,FALSE))</f>
        <v/>
      </c>
      <c r="T37" s="903" t="str">
        <f>IF(VLOOKUP($C$3&amp;"-"&amp;$E37,Import!$C:$H,6,FALSE)=0,"",VLOOKUP($C$3&amp;"-"&amp;$E37,Import!$C:$H,6,FALSE))</f>
        <v/>
      </c>
      <c r="U37" s="153"/>
      <c r="V37" s="251"/>
    </row>
    <row r="38" spans="1:22" s="288" customFormat="1" ht="60" customHeight="1" x14ac:dyDescent="0.2">
      <c r="A38" s="274"/>
      <c r="B38" s="381"/>
      <c r="C38" s="1777">
        <v>3</v>
      </c>
      <c r="D38" s="1457">
        <v>60</v>
      </c>
      <c r="E38" s="1018" t="s">
        <v>13</v>
      </c>
      <c r="F38" s="1019" t="str">
        <f>IF(VLOOKUP(CONCATENATE($C$3,"-",$E38),Languages!$A:$D,1,TRUE)=CONCATENATE($C$3,"-",$E38),VLOOKUP(CONCATENATE($C$3,"-",$E38),Languages!$A:$D,Summary!$C$7,TRUE),NA())</f>
        <v>Kyberarkkitehtuurin kehittämissuunnitelma tai strategia ja kyberarkkitehtuurin hallinta ovat linjassa organisaation yritysarkkitehtuuristrategian (myös "kokonaisarkkitehtuuri") ja yritysarkkitehtuurin hallinnan kanssa.</v>
      </c>
      <c r="G38" s="1689">
        <f t="shared" si="0"/>
        <v>0</v>
      </c>
      <c r="H38" s="487" t="s">
        <v>2466</v>
      </c>
      <c r="I38" s="1020"/>
      <c r="J38" s="1020"/>
      <c r="K38" s="1020"/>
      <c r="L38" s="1021"/>
      <c r="M38" s="153"/>
      <c r="N38" s="251"/>
      <c r="O38" s="148"/>
      <c r="P38" s="890" t="str">
        <f>VLOOKUP(VLOOKUP($C$3&amp;"-"&amp;$E38,Import!$C:$D,2,FALSE),Parameters!$C$18:$F$22,Summary!$C$7,FALSE)</f>
        <v xml:space="preserve">0 - Vastaus puuttuu </v>
      </c>
      <c r="Q38" s="924" t="str">
        <f>IF(VLOOKUP($C$3&amp;"-"&amp;$E38,Import!$C:$H,3,FALSE)=0,"",VLOOKUP($C$3&amp;"-"&amp;$E38,Import!$C:$H,3,FALSE))</f>
        <v/>
      </c>
      <c r="R38" s="924" t="str">
        <f>IF(VLOOKUP($C$3&amp;"-"&amp;$E38,Import!$C:$H,4,FALSE)=0,"",VLOOKUP($C$3&amp;"-"&amp;$E38,Import!$C:$H,4,FALSE))</f>
        <v/>
      </c>
      <c r="S38" s="924" t="str">
        <f>IF(VLOOKUP($C$3&amp;"-"&amp;$E38,Import!$C:$H,5,FALSE)=0,"",VLOOKUP($C$3&amp;"-"&amp;$E38,Import!$C:$H,5,FALSE))</f>
        <v/>
      </c>
      <c r="T38" s="925" t="str">
        <f>IF(VLOOKUP($C$3&amp;"-"&amp;$E38,Import!$C:$H,6,FALSE)=0,"",VLOOKUP($C$3&amp;"-"&amp;$E38,Import!$C:$H,6,FALSE))</f>
        <v/>
      </c>
      <c r="U38" s="153"/>
      <c r="V38" s="251"/>
    </row>
    <row r="39" spans="1:22" s="288" customFormat="1" ht="42.6" customHeight="1" x14ac:dyDescent="0.2">
      <c r="A39" s="274"/>
      <c r="B39" s="380"/>
      <c r="C39" s="1778"/>
      <c r="D39" s="1388" t="s">
        <v>1629</v>
      </c>
      <c r="E39" s="289" t="s">
        <v>14</v>
      </c>
      <c r="F39" s="465" t="str">
        <f>IF(VLOOKUP(CONCATENATE($C$3,"-",$E39),Languages!$A:$D,1,TRUE)=CONCATENATE($C$3,"-",$E39),VLOOKUP(CONCATENATE($C$3,"-",$E39),Languages!$A:$D,Summary!$C$7,TRUE),NA())</f>
        <v>Organisaation järjestelmien ja verkkojen vaatimustenmukaisuutta kyberarkkitehtuuriin nähden arvioidaan aika ajoin ja määriteltyjen tilanteiden kuten järjestelmämuutosten tai ulkoisten tapahtumien yhteydessä.</v>
      </c>
      <c r="G39" s="1684">
        <f t="shared" si="0"/>
        <v>0</v>
      </c>
      <c r="H39" s="306" t="s">
        <v>2466</v>
      </c>
      <c r="I39" s="439"/>
      <c r="J39" s="439"/>
      <c r="K39" s="439"/>
      <c r="L39" s="448"/>
      <c r="M39" s="153"/>
      <c r="N39" s="251"/>
      <c r="O39" s="148"/>
      <c r="P39" s="869" t="str">
        <f>VLOOKUP(VLOOKUP($C$3&amp;"-"&amp;$E39,Import!$C:$D,2,FALSE),Parameters!$C$18:$F$22,Summary!$C$7,FALSE)</f>
        <v xml:space="preserve">0 - Vastaus puuttuu </v>
      </c>
      <c r="Q39" s="893" t="str">
        <f>IF(VLOOKUP($C$3&amp;"-"&amp;$E39,Import!$C:$H,3,FALSE)=0,"",VLOOKUP($C$3&amp;"-"&amp;$E39,Import!$C:$H,3,FALSE))</f>
        <v/>
      </c>
      <c r="R39" s="893" t="str">
        <f>IF(VLOOKUP($C$3&amp;"-"&amp;$E39,Import!$C:$H,4,FALSE)=0,"",VLOOKUP($C$3&amp;"-"&amp;$E39,Import!$C:$H,4,FALSE))</f>
        <v/>
      </c>
      <c r="S39" s="893" t="str">
        <f>IF(VLOOKUP($C$3&amp;"-"&amp;$E39,Import!$C:$H,5,FALSE)=0,"",VLOOKUP($C$3&amp;"-"&amp;$E39,Import!$C:$H,5,FALSE))</f>
        <v/>
      </c>
      <c r="T39" s="894" t="str">
        <f>IF(VLOOKUP($C$3&amp;"-"&amp;$E39,Import!$C:$H,6,FALSE)=0,"",VLOOKUP($C$3&amp;"-"&amp;$E39,Import!$C:$H,6,FALSE))</f>
        <v/>
      </c>
      <c r="U39" s="153"/>
      <c r="V39" s="251"/>
    </row>
    <row r="40" spans="1:22" s="288" customFormat="1" ht="42.6" customHeight="1" x14ac:dyDescent="0.2">
      <c r="A40" s="274"/>
      <c r="B40" s="987"/>
      <c r="C40" s="1778"/>
      <c r="D40" s="1458">
        <v>61</v>
      </c>
      <c r="E40" s="386" t="s">
        <v>15</v>
      </c>
      <c r="F40" s="468" t="str">
        <f>IF(VLOOKUP(CONCATENATE($C$3,"-",$E40),Languages!$A:$D,1,TRUE)=CONCATENATE($C$3,"-",$E40),VLOOKUP(CONCATENATE($C$3,"-",$E40),Languages!$A:$D,Summary!$C$7,TRUE),NA())</f>
        <v>Kyberturvallisuusarkkitehtuurin kehitystä ohjaavat organisaation riskiarviointien tulokset [kts. RISK-3d] sekä organisaation uhkaprofiili [kts. THREAT-2e].</v>
      </c>
      <c r="G40" s="1684">
        <f t="shared" si="0"/>
        <v>0</v>
      </c>
      <c r="H40" s="497" t="s">
        <v>2466</v>
      </c>
      <c r="I40" s="489"/>
      <c r="J40" s="489"/>
      <c r="K40" s="489"/>
      <c r="L40" s="490"/>
      <c r="M40" s="153"/>
      <c r="N40" s="251"/>
      <c r="O40" s="148"/>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
      </c>
      <c r="S40" s="893" t="str">
        <f>IF(VLOOKUP($C$3&amp;"-"&amp;$E40,Import!$C:$H,5,FALSE)=0,"",VLOOKUP($C$3&amp;"-"&amp;$E40,Import!$C:$H,5,FALSE))</f>
        <v/>
      </c>
      <c r="T40" s="894" t="str">
        <f>IF(VLOOKUP($C$3&amp;"-"&amp;$E40,Import!$C:$H,6,FALSE)=0,"",VLOOKUP($C$3&amp;"-"&amp;$E40,Import!$C:$H,6,FALSE))</f>
        <v/>
      </c>
      <c r="U40" s="153"/>
      <c r="V40" s="251"/>
    </row>
    <row r="41" spans="1:22" s="288" customFormat="1" ht="34.950000000000003" customHeight="1" x14ac:dyDescent="0.2">
      <c r="A41" s="274"/>
      <c r="B41" s="380"/>
      <c r="C41" s="1779"/>
      <c r="D41" s="1460">
        <v>61</v>
      </c>
      <c r="E41" s="390" t="s">
        <v>186</v>
      </c>
      <c r="F41" s="468" t="str">
        <f>IF(VLOOKUP(CONCATENATE($C$3,"-",$E41),Languages!$A:$D,1,TRUE)=CONCATENATE($C$3,"-",$E41),VLOOKUP(CONCATENATE($C$3,"-",$E41),Languages!$A:$D,Summary!$C$7,TRUE),NA())</f>
        <v>Kyberarkkitehtuuri käsittelee ennalta määriteltyjä toimintatiloja [kts. SITUATION-3g].</v>
      </c>
      <c r="G41" s="1686">
        <f t="shared" si="0"/>
        <v>0</v>
      </c>
      <c r="H41" s="445" t="s">
        <v>2466</v>
      </c>
      <c r="I41" s="440"/>
      <c r="J41" s="440"/>
      <c r="K41" s="440"/>
      <c r="L41" s="449"/>
      <c r="M41" s="153"/>
      <c r="N41" s="251"/>
      <c r="O41" s="148"/>
      <c r="P41" s="874" t="str">
        <f>VLOOKUP(VLOOKUP($C$3&amp;"-"&amp;$E41,Import!$C:$D,2,FALSE),Parameters!$C$18:$F$22,Summary!$C$7,FALSE)</f>
        <v xml:space="preserve">0 - Vastaus puuttuu </v>
      </c>
      <c r="Q41" s="900" t="str">
        <f>IF(VLOOKUP($C$3&amp;"-"&amp;$E41,Import!$C:$H,3,FALSE)=0,"",VLOOKUP($C$3&amp;"-"&amp;$E41,Import!$C:$H,3,FALSE))</f>
        <v/>
      </c>
      <c r="R41" s="900" t="str">
        <f>IF(VLOOKUP($C$3&amp;"-"&amp;$E41,Import!$C:$H,4,FALSE)=0,"",VLOOKUP($C$3&amp;"-"&amp;$E41,Import!$C:$H,4,FALSE))</f>
        <v/>
      </c>
      <c r="S41" s="900" t="str">
        <f>IF(VLOOKUP($C$3&amp;"-"&amp;$E41,Import!$C:$H,5,FALSE)=0,"",VLOOKUP($C$3&amp;"-"&amp;$E41,Import!$C:$H,5,FALSE))</f>
        <v/>
      </c>
      <c r="T41" s="901" t="str">
        <f>IF(VLOOKUP($C$3&amp;"-"&amp;$E41,Import!$C:$H,6,FALSE)=0,"",VLOOKUP($C$3&amp;"-"&amp;$E41,Import!$C:$H,6,FALSE))</f>
        <v/>
      </c>
      <c r="U41" s="153"/>
      <c r="V41" s="251"/>
    </row>
    <row r="42" spans="1:22" s="176" customFormat="1" ht="30" customHeight="1" x14ac:dyDescent="0.25">
      <c r="A42" s="165"/>
      <c r="B42" s="268"/>
      <c r="C42" s="169">
        <v>2</v>
      </c>
      <c r="D42" s="169"/>
      <c r="E42" s="169" t="str">
        <f>IF(VLOOKUP(CONCATENATE($C$3,"-",C42),Languages!$A:$D,1,TRUE)=CONCATENATE($C$3,"-",C42),VLOOKUP(CONCATENATE($C$3,"-",C42),Languages!$A:$D,Summary!$C$7,TRUE),NA())</f>
        <v>Tietoverkkojen suojaus osana kyberarkkitehtuuria</v>
      </c>
      <c r="F42" s="169"/>
      <c r="G42" s="291"/>
      <c r="H42" s="884"/>
      <c r="I42" s="906"/>
      <c r="J42" s="906"/>
      <c r="K42" s="906"/>
      <c r="L42" s="906"/>
      <c r="M42" s="153"/>
      <c r="N42" s="251"/>
      <c r="O42" s="148"/>
      <c r="P42" s="291"/>
      <c r="Q42" s="292"/>
      <c r="R42" s="292"/>
      <c r="S42" s="292"/>
      <c r="T42" s="292"/>
      <c r="U42" s="153"/>
      <c r="V42" s="251"/>
    </row>
    <row r="43" spans="1:22" s="284" customFormat="1" ht="19.95" customHeight="1" x14ac:dyDescent="0.2">
      <c r="A43" s="303"/>
      <c r="B43" s="278"/>
      <c r="C43" s="279" t="str">
        <f>IF(VLOOKUP("GEN-LEVEL",Languages!$A:$D,1,TRUE)="GEN-LEVEL",VLOOKUP("GEN-LEVEL",Languages!$A:$D,Summary!$C$7,TRUE),NA())</f>
        <v>Taso</v>
      </c>
      <c r="D43" s="279"/>
      <c r="E43" s="279"/>
      <c r="F43" s="280" t="str">
        <f>IF(VLOOKUP("GEN-PRACTICE",Languages!$A:$D,1,TRUE)="GEN-PRACTICE",VLOOKUP("GEN-PRACTICE",Languages!$A:$D,Summary!$C$7,TRUE),NA())</f>
        <v>Käytäntö</v>
      </c>
      <c r="G43" s="281"/>
      <c r="H43" s="881" t="str">
        <f>IF(VLOOKUP("GEN-ANSWER",Languages!$A:$D,1,TRUE)="GEN-ANSWER",VLOOKUP("GEN-ANSWER",Languages!$A:$D,Summary!$C$7,TRUE),NA())</f>
        <v>Vastaus</v>
      </c>
      <c r="I43" s="882" t="str">
        <f>IF(VLOOKUP("KM112",Languages!$A:$D,1,TRUE)="KM112",VLOOKUP("KM112",Languages!$A:$D,Summary!$C$7,TRUE),NA())</f>
        <v>Kommentit</v>
      </c>
      <c r="J43" s="882" t="str">
        <f>IF(VLOOKUP("KM113",Languages!$A:$D,1,TRUE)="KM113",VLOOKUP("KM113",Languages!$A:$D,Summary!$C$7,TRUE),NA())</f>
        <v>Sisäinen viittaus</v>
      </c>
      <c r="K43" s="882" t="str">
        <f>IF(VLOOKUP("KM114",Languages!$A:$D,1,TRUE)="KM114",VLOOKUP("KM114",Languages!$A:$D,Summary!$C$7,TRUE),NA())</f>
        <v>Ulkoinen viittaus</v>
      </c>
      <c r="L43" s="882" t="str">
        <f>IF(VLOOKUP("KM115",Languages!$A:$D,1,TRUE)="KM115",VLOOKUP("KM115",Languages!$A:$D,Summary!$C$7,TRUE),NA())</f>
        <v>Kehityskohde</v>
      </c>
      <c r="M43" s="282"/>
      <c r="N43" s="283"/>
      <c r="O43" s="278"/>
      <c r="P43" s="459" t="str">
        <f>IF(VLOOKUP("GEN-ANSWER",Languages!$A:$D,1,TRUE)="GEN-ANSWER",VLOOKUP("GEN-ANSWER",Languages!$A:$D,Summary!$C$7,TRUE),NA())</f>
        <v>Vastaus</v>
      </c>
      <c r="Q43" s="459" t="str">
        <f>IF(VLOOKUP("KM112",Languages!$A:$D,1,TRUE)="KM112",VLOOKUP("KM112",Languages!$A:$D,Summary!$C$7,TRUE),NA())</f>
        <v>Kommentit</v>
      </c>
      <c r="R43" s="459" t="str">
        <f>IF(VLOOKUP("KM113",Languages!$A:$D,1,TRUE)="KM113",VLOOKUP("KM113",Languages!$A:$D,Summary!$C$7,TRUE),NA())</f>
        <v>Sisäinen viittaus</v>
      </c>
      <c r="S43" s="459" t="str">
        <f>IF(VLOOKUP("KM114",Languages!$A:$D,1,TRUE)="KM114",VLOOKUP("KM114",Languages!$A:$D,Summary!$C$7,TRUE),NA())</f>
        <v>Ulkoinen viittaus</v>
      </c>
      <c r="T43" s="459" t="str">
        <f>IF(VLOOKUP("KM115",Languages!$A:$D,1,TRUE)="KM115",VLOOKUP("KM115",Languages!$A:$D,Summary!$C$7,TRUE),NA())</f>
        <v>Kehityskohde</v>
      </c>
      <c r="U43" s="282"/>
      <c r="V43" s="283"/>
    </row>
    <row r="44" spans="1:22" s="295" customFormat="1" ht="68.400000000000006" customHeight="1" x14ac:dyDescent="0.2">
      <c r="A44" s="304"/>
      <c r="B44" s="1023"/>
      <c r="C44" s="1771">
        <v>1</v>
      </c>
      <c r="D44" s="1466">
        <v>64</v>
      </c>
      <c r="E44" s="396" t="s">
        <v>17</v>
      </c>
      <c r="F44" s="462" t="str">
        <f>IF(VLOOKUP(CONCATENATE($C$3,"-",$E44),Languages!$A:$D,1,TRUE)=CONCATENATE($C$3,"-",$E44),VLOOKUP(CONCATENATE($C$3,"-",$E44),Languages!$A:$D,Summary!$C$7,TRUE),NA())</f>
        <v>Verkon suojauksia on toteutettu, ainakin tapauskohtaisesti. Tasolla 1 tämän ei tarvitse olla systemaattista tai säännöllistä.</v>
      </c>
      <c r="G44" s="1682">
        <f t="shared" ref="G44:G55" si="1">IFERROR(INT(LEFT($H44,1)),0)</f>
        <v>0</v>
      </c>
      <c r="H44" s="452" t="s">
        <v>2466</v>
      </c>
      <c r="I44" s="494"/>
      <c r="J44" s="482"/>
      <c r="K44" s="482"/>
      <c r="L44" s="483"/>
      <c r="M44" s="153"/>
      <c r="N44" s="251"/>
      <c r="O44" s="148"/>
      <c r="P44" s="863" t="str">
        <f>VLOOKUP(VLOOKUP($C$3&amp;"-"&amp;$E44,Import!$C:$D,2,FALSE),Parameters!$C$18:$F$22,Summary!$C$7,FALSE)</f>
        <v xml:space="preserve">0 - Vastaus puuttuu </v>
      </c>
      <c r="Q44" s="888" t="str">
        <f>IF(VLOOKUP($C$3&amp;"-"&amp;$E44,Import!$C:$H,3,FALSE)=0,"",VLOOKUP($C$3&amp;"-"&amp;$E44,Import!$C:$H,3,FALSE))</f>
        <v/>
      </c>
      <c r="R44" s="888" t="str">
        <f>IF(VLOOKUP($C$3&amp;"-"&amp;$E44,Import!$C:$H,4,FALSE)=0,"",VLOOKUP($C$3&amp;"-"&amp;$E44,Import!$C:$H,4,FALSE))</f>
        <v/>
      </c>
      <c r="S44" s="888" t="str">
        <f>IF(VLOOKUP($C$3&amp;"-"&amp;$E44,Import!$C:$H,5,FALSE)=0,"",VLOOKUP($C$3&amp;"-"&amp;$E44,Import!$C:$H,5,FALSE))</f>
        <v/>
      </c>
      <c r="T44" s="889" t="str">
        <f>IF(VLOOKUP($C$3&amp;"-"&amp;$E44,Import!$C:$H,6,FALSE)=0,"",VLOOKUP($C$3&amp;"-"&amp;$E44,Import!$C:$H,6,FALSE))</f>
        <v/>
      </c>
      <c r="U44" s="153"/>
      <c r="V44" s="251"/>
    </row>
    <row r="45" spans="1:22" s="295" customFormat="1" ht="60" customHeight="1" x14ac:dyDescent="0.2">
      <c r="A45" s="304"/>
      <c r="B45" s="1023"/>
      <c r="C45" s="1772"/>
      <c r="D45" s="1462">
        <v>63</v>
      </c>
      <c r="E45" s="396" t="s">
        <v>18</v>
      </c>
      <c r="F45" s="462" t="str">
        <f>IF(VLOOKUP(CONCATENATE($C$3,"-",$E45),Languages!$A:$D,1,TRUE)=CONCATENATE($C$3,"-",$E45),VLOOKUP(CONCATENATE($C$3,"-",$E45),Languages!$A:$D,Summary!$C$7,TRUE),NA())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G45" s="389">
        <f t="shared" si="1"/>
        <v>0</v>
      </c>
      <c r="H45" s="452" t="s">
        <v>2466</v>
      </c>
      <c r="I45" s="494"/>
      <c r="J45" s="450"/>
      <c r="K45" s="450"/>
      <c r="L45" s="451"/>
      <c r="M45" s="153"/>
      <c r="N45" s="251"/>
      <c r="O45" s="148"/>
      <c r="P45" s="866" t="str">
        <f>VLOOKUP(VLOOKUP($C$3&amp;"-"&amp;$E45,Import!$C:$D,2,FALSE),Parameters!$C$18:$F$22,Summary!$C$7,FALSE)</f>
        <v xml:space="preserve">0 - Vastaus puuttuu </v>
      </c>
      <c r="Q45" s="898" t="str">
        <f>IF(VLOOKUP($C$3&amp;"-"&amp;$E45,Import!$C:$H,3,FALSE)=0,"",VLOOKUP($C$3&amp;"-"&amp;$E45,Import!$C:$H,3,FALSE))</f>
        <v/>
      </c>
      <c r="R45" s="898" t="str">
        <f>IF(VLOOKUP($C$3&amp;"-"&amp;$E45,Import!$C:$H,4,FALSE)=0,"",VLOOKUP($C$3&amp;"-"&amp;$E45,Import!$C:$H,4,FALSE))</f>
        <v/>
      </c>
      <c r="S45" s="898" t="str">
        <f>IF(VLOOKUP($C$3&amp;"-"&amp;$E45,Import!$C:$H,5,FALSE)=0,"",VLOOKUP($C$3&amp;"-"&amp;$E45,Import!$C:$H,5,FALSE))</f>
        <v/>
      </c>
      <c r="T45" s="899" t="str">
        <f>IF(VLOOKUP($C$3&amp;"-"&amp;$E45,Import!$C:$H,6,FALSE)=0,"",VLOOKUP($C$3&amp;"-"&amp;$E45,Import!$C:$H,6,FALSE))</f>
        <v/>
      </c>
      <c r="U45" s="153"/>
      <c r="V45" s="251"/>
    </row>
    <row r="46" spans="1:22" s="295" customFormat="1" ht="34.950000000000003" customHeight="1" x14ac:dyDescent="0.2">
      <c r="A46" s="304"/>
      <c r="B46" s="296"/>
      <c r="C46" s="1764">
        <v>2</v>
      </c>
      <c r="D46" s="1465">
        <v>64</v>
      </c>
      <c r="E46" s="1022" t="s">
        <v>19</v>
      </c>
      <c r="F46" s="471" t="str">
        <f>IF(VLOOKUP(CONCATENATE($C$3,"-",$E46),Languages!$A:$D,1,TRUE)=CONCATENATE($C$3,"-",$E46),VLOOKUP(CONCATENATE($C$3,"-",$E46),Languages!$A:$D,Summary!$C$7,TRUE),NA())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G46" s="392">
        <f t="shared" si="1"/>
        <v>0</v>
      </c>
      <c r="H46" s="487" t="s">
        <v>2466</v>
      </c>
      <c r="I46" s="494"/>
      <c r="J46" s="1020"/>
      <c r="K46" s="1020"/>
      <c r="L46" s="1021"/>
      <c r="M46" s="153"/>
      <c r="N46" s="251"/>
      <c r="O46" s="148"/>
      <c r="P46" s="869" t="str">
        <f>VLOOKUP(VLOOKUP($C$3&amp;"-"&amp;$E46,Import!$C:$D,2,FALSE),Parameters!$C$18:$F$22,Summary!$C$7,FALSE)</f>
        <v xml:space="preserve">0 - Vastaus puuttuu </v>
      </c>
      <c r="Q46" s="893" t="str">
        <f>IF(VLOOKUP($C$3&amp;"-"&amp;$E46,Import!$C:$H,3,FALSE)=0,"",VLOOKUP($C$3&amp;"-"&amp;$E46,Import!$C:$H,3,FALSE))</f>
        <v/>
      </c>
      <c r="R46" s="893" t="str">
        <f>IF(VLOOKUP($C$3&amp;"-"&amp;$E46,Import!$C:$H,4,FALSE)=0,"",VLOOKUP($C$3&amp;"-"&amp;$E46,Import!$C:$H,4,FALSE))</f>
        <v/>
      </c>
      <c r="S46" s="893" t="str">
        <f>IF(VLOOKUP($C$3&amp;"-"&amp;$E46,Import!$C:$H,5,FALSE)=0,"",VLOOKUP($C$3&amp;"-"&amp;$E46,Import!$C:$H,5,FALSE))</f>
        <v/>
      </c>
      <c r="T46" s="894" t="str">
        <f>IF(VLOOKUP($C$3&amp;"-"&amp;$E46,Import!$C:$H,6,FALSE)=0,"",VLOOKUP($C$3&amp;"-"&amp;$E46,Import!$C:$H,6,FALSE))</f>
        <v/>
      </c>
      <c r="U46" s="153"/>
      <c r="V46" s="251"/>
    </row>
    <row r="47" spans="1:22" s="295" customFormat="1" ht="77.400000000000006" customHeight="1" x14ac:dyDescent="0.2">
      <c r="A47" s="304"/>
      <c r="B47" s="379"/>
      <c r="C47" s="1769"/>
      <c r="D47" s="1463">
        <v>63</v>
      </c>
      <c r="E47" s="293" t="s">
        <v>20</v>
      </c>
      <c r="F47" s="464" t="str">
        <f>IF(VLOOKUP(CONCATENATE($C$3,"-",$E47),Languages!$A:$D,1,TRUE)=CONCATENATE($C$3,"-",$E47),VLOOKUP(CONCATENATE($C$3,"-",$E47),Languages!$A:$D,Summary!$C$7,TRUE),NA())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G47" s="286">
        <f t="shared" si="1"/>
        <v>0</v>
      </c>
      <c r="H47" s="306" t="s">
        <v>2466</v>
      </c>
      <c r="I47" s="494"/>
      <c r="J47" s="439"/>
      <c r="K47" s="439"/>
      <c r="L47" s="448"/>
      <c r="M47" s="153"/>
      <c r="N47" s="251"/>
      <c r="O47" s="148"/>
      <c r="P47" s="869" t="str">
        <f>VLOOKUP(VLOOKUP($C$3&amp;"-"&amp;$E47,Import!$C:$D,2,FALSE),Parameters!$C$18:$F$22,Summary!$C$7,FALSE)</f>
        <v xml:space="preserve">0 - Vastaus puuttuu </v>
      </c>
      <c r="Q47" s="893" t="str">
        <f>IF(VLOOKUP($C$3&amp;"-"&amp;$E47,Import!$C:$H,3,FALSE)=0,"",VLOOKUP($C$3&amp;"-"&amp;$E47,Import!$C:$H,3,FALSE))</f>
        <v/>
      </c>
      <c r="R47" s="893" t="str">
        <f>IF(VLOOKUP($C$3&amp;"-"&amp;$E47,Import!$C:$H,4,FALSE)=0,"",VLOOKUP($C$3&amp;"-"&amp;$E47,Import!$C:$H,4,FALSE))</f>
        <v/>
      </c>
      <c r="S47" s="893" t="str">
        <f>IF(VLOOKUP($C$3&amp;"-"&amp;$E47,Import!$C:$H,5,FALSE)=0,"",VLOOKUP($C$3&amp;"-"&amp;$E47,Import!$C:$H,5,FALSE))</f>
        <v/>
      </c>
      <c r="T47" s="894" t="str">
        <f>IF(VLOOKUP($C$3&amp;"-"&amp;$E47,Import!$C:$H,6,FALSE)=0,"",VLOOKUP($C$3&amp;"-"&amp;$E47,Import!$C:$H,6,FALSE))</f>
        <v/>
      </c>
      <c r="U47" s="153"/>
      <c r="V47" s="251"/>
    </row>
    <row r="48" spans="1:22" s="295" customFormat="1" ht="56.4" customHeight="1" x14ac:dyDescent="0.2">
      <c r="A48" s="304"/>
      <c r="B48" s="379"/>
      <c r="C48" s="1769"/>
      <c r="D48" s="1465">
        <v>64</v>
      </c>
      <c r="E48" s="293" t="s">
        <v>21</v>
      </c>
      <c r="F48" s="464" t="str">
        <f>IF(VLOOKUP(CONCATENATE($C$3,"-",$E48),Languages!$A:$D,1,TRUE)=CONCATENATE($C$3,"-",$E48),VLOOKUP(CONCATENATE($C$3,"-",$E48),Languages!$A:$D,Summary!$C$7,TRUE),NA())</f>
        <v>Verkkojen suojauksessa huomioidaan pienimmän valtuuden ja pienimmän toiminnallisuuden periaatteet.</v>
      </c>
      <c r="G48" s="286">
        <f t="shared" si="1"/>
        <v>0</v>
      </c>
      <c r="H48" s="306" t="s">
        <v>2466</v>
      </c>
      <c r="I48" s="494"/>
      <c r="J48" s="439"/>
      <c r="K48" s="439"/>
      <c r="L48" s="448"/>
      <c r="M48" s="153"/>
      <c r="N48" s="251"/>
      <c r="O48" s="148"/>
      <c r="P48" s="869" t="str">
        <f>VLOOKUP(VLOOKUP($C$3&amp;"-"&amp;$E48,Import!$C:$D,2,FALSE),Parameters!$C$18:$F$22,Summary!$C$7,FALSE)</f>
        <v xml:space="preserve">0 - Vastaus puuttuu </v>
      </c>
      <c r="Q48" s="893" t="str">
        <f>IF(VLOOKUP($C$3&amp;"-"&amp;$E48,Import!$C:$H,3,FALSE)=0,"",VLOOKUP($C$3&amp;"-"&amp;$E48,Import!$C:$H,3,FALSE))</f>
        <v/>
      </c>
      <c r="R48" s="893" t="str">
        <f>IF(VLOOKUP($C$3&amp;"-"&amp;$E48,Import!$C:$H,4,FALSE)=0,"",VLOOKUP($C$3&amp;"-"&amp;$E48,Import!$C:$H,4,FALSE))</f>
        <v/>
      </c>
      <c r="S48" s="893" t="str">
        <f>IF(VLOOKUP($C$3&amp;"-"&amp;$E48,Import!$C:$H,5,FALSE)=0,"",VLOOKUP($C$3&amp;"-"&amp;$E48,Import!$C:$H,5,FALSE))</f>
        <v/>
      </c>
      <c r="T48" s="894" t="str">
        <f>IF(VLOOKUP($C$3&amp;"-"&amp;$E48,Import!$C:$H,6,FALSE)=0,"",VLOOKUP($C$3&amp;"-"&amp;$E48,Import!$C:$H,6,FALSE))</f>
        <v/>
      </c>
      <c r="U48" s="153"/>
      <c r="V48" s="251"/>
    </row>
    <row r="49" spans="1:22" s="295" customFormat="1" ht="54.6" customHeight="1" x14ac:dyDescent="0.2">
      <c r="A49" s="304"/>
      <c r="B49" s="379"/>
      <c r="C49" s="1769"/>
      <c r="D49" s="1414">
        <v>64</v>
      </c>
      <c r="E49" s="394" t="s">
        <v>103</v>
      </c>
      <c r="F49" s="470" t="str">
        <f>IF(VLOOKUP(CONCATENATE($C$3,"-",$E49),Languages!$A:$D,1,TRUE)=CONCATENATE($C$3,"-",$E49),VLOOKUP(CONCATENATE($C$3,"-",$E49),Languages!$A:$D,Summary!$C$7,TRUE),NA())</f>
        <v xml:space="preserve">Verkkojen suojaus sisältää valvonnan, analyysin ja verkkoliikenteen hallinnan (esimerkiksi palomuurit, IDPS) </v>
      </c>
      <c r="G49" s="391">
        <f t="shared" si="1"/>
        <v>0</v>
      </c>
      <c r="H49" s="445" t="s">
        <v>2466</v>
      </c>
      <c r="I49" s="494"/>
      <c r="J49" s="440"/>
      <c r="K49" s="440"/>
      <c r="L49" s="449"/>
      <c r="M49" s="153"/>
      <c r="N49" s="251"/>
      <c r="O49" s="148"/>
      <c r="P49" s="874" t="str">
        <f>VLOOKUP(VLOOKUP($C$3&amp;"-"&amp;$E49,Import!$C:$D,2,FALSE),Parameters!$C$18:$F$22,Summary!$C$7,FALSE)</f>
        <v xml:space="preserve">0 - Vastaus puuttuu </v>
      </c>
      <c r="Q49" s="900" t="str">
        <f>IF(VLOOKUP($C$3&amp;"-"&amp;$E49,Import!$C:$H,3,FALSE)=0,"",VLOOKUP($C$3&amp;"-"&amp;$E49,Import!$C:$H,3,FALSE))</f>
        <v/>
      </c>
      <c r="R49" s="900" t="str">
        <f>IF(VLOOKUP($C$3&amp;"-"&amp;$E49,Import!$C:$H,4,FALSE)=0,"",VLOOKUP($C$3&amp;"-"&amp;$E49,Import!$C:$H,4,FALSE))</f>
        <v/>
      </c>
      <c r="S49" s="900" t="str">
        <f>IF(VLOOKUP($C$3&amp;"-"&amp;$E49,Import!$C:$H,5,FALSE)=0,"",VLOOKUP($C$3&amp;"-"&amp;$E49,Import!$C:$H,5,FALSE))</f>
        <v/>
      </c>
      <c r="T49" s="901" t="str">
        <f>IF(VLOOKUP($C$3&amp;"-"&amp;$E49,Import!$C:$H,6,FALSE)=0,"",VLOOKUP($C$3&amp;"-"&amp;$E49,Import!$C:$H,6,FALSE))</f>
        <v/>
      </c>
      <c r="U49" s="153"/>
      <c r="V49" s="251"/>
    </row>
    <row r="50" spans="1:22" s="295" customFormat="1" ht="43.2" customHeight="1" x14ac:dyDescent="0.2">
      <c r="A50" s="304"/>
      <c r="B50" s="379"/>
      <c r="C50" s="1769"/>
      <c r="D50" s="1413">
        <v>64</v>
      </c>
      <c r="E50" s="393" t="s">
        <v>165</v>
      </c>
      <c r="F50" s="463" t="str">
        <f>IF(VLOOKUP(CONCATENATE($C$3,"-",$E50),Languages!$A:$D,1,TRUE)=CONCATENATE($C$3,"-",$E50),VLOOKUP(CONCATENATE($C$3,"-",$E50),Languages!$A:$D,Summary!$C$7,TRUE),NA())</f>
        <v>Verkkoliikennettä ja sähköpostia valvotaan, analysoidaan ja hallitaan (esimerkiksi estämällä haitallisia linkkejä tai epäilyttäviä latauksia, sähköpostin autentikointi tai IP-osoitteiden estäminen).</v>
      </c>
      <c r="G50" s="384">
        <f t="shared" si="1"/>
        <v>0</v>
      </c>
      <c r="H50" s="441" t="s">
        <v>2466</v>
      </c>
      <c r="I50" s="494"/>
      <c r="J50" s="438"/>
      <c r="K50" s="438"/>
      <c r="L50" s="447"/>
      <c r="M50" s="153"/>
      <c r="N50" s="251"/>
      <c r="O50" s="148"/>
      <c r="P50" s="866" t="str">
        <f>VLOOKUP(VLOOKUP($C$3&amp;"-"&amp;$E50,Import!$C:$D,2,FALSE),Parameters!$C$18:$F$22,Summary!$C$7,FALSE)</f>
        <v xml:space="preserve">0 - Vastaus puuttuu </v>
      </c>
      <c r="Q50" s="898" t="str">
        <f>IF(VLOOKUP($C$3&amp;"-"&amp;$E50,Import!$C:$H,3,FALSE)=0,"",VLOOKUP($C$3&amp;"-"&amp;$E50,Import!$C:$H,3,FALSE))</f>
        <v/>
      </c>
      <c r="R50" s="898" t="str">
        <f>IF(VLOOKUP($C$3&amp;"-"&amp;$E50,Import!$C:$H,4,FALSE)=0,"",VLOOKUP($C$3&amp;"-"&amp;$E50,Import!$C:$H,4,FALSE))</f>
        <v/>
      </c>
      <c r="S50" s="898" t="str">
        <f>IF(VLOOKUP($C$3&amp;"-"&amp;$E50,Import!$C:$H,5,FALSE)=0,"",VLOOKUP($C$3&amp;"-"&amp;$E50,Import!$C:$H,5,FALSE))</f>
        <v/>
      </c>
      <c r="T50" s="899" t="str">
        <f>IF(VLOOKUP($C$3&amp;"-"&amp;$E50,Import!$C:$H,6,FALSE)=0,"",VLOOKUP($C$3&amp;"-"&amp;$E50,Import!$C:$H,6,FALSE))</f>
        <v/>
      </c>
      <c r="U50" s="153"/>
      <c r="V50" s="251"/>
    </row>
    <row r="51" spans="1:22" s="295" customFormat="1" ht="56.4" customHeight="1" x14ac:dyDescent="0.2">
      <c r="A51" s="304"/>
      <c r="B51" s="379"/>
      <c r="C51" s="991">
        <v>3</v>
      </c>
      <c r="D51" s="1463">
        <v>63</v>
      </c>
      <c r="E51" s="293" t="s">
        <v>167</v>
      </c>
      <c r="F51" s="464" t="str">
        <f>IF(VLOOKUP(CONCATENATE($C$3,"-",$E51),Languages!$A:$D,1,TRUE)=CONCATENATE($C$3,"-",$E51),VLOOKUP(CONCATENATE($C$3,"-",$E51),Languages!$A:$D,Summary!$C$7,TRUE),NA())</f>
        <v>Kaikki laitteet, ohjelmistot ja tietovarannot on segmentoitu turvallisuusvyöhykkeisiin perustuen niille asetettuihin kybervaatimuksiin.</v>
      </c>
      <c r="G51" s="286">
        <f t="shared" si="1"/>
        <v>0</v>
      </c>
      <c r="H51" s="306" t="s">
        <v>2466</v>
      </c>
      <c r="I51" s="439"/>
      <c r="J51" s="439"/>
      <c r="K51" s="439"/>
      <c r="L51" s="448"/>
      <c r="M51" s="153"/>
      <c r="N51" s="251"/>
      <c r="O51" s="148"/>
      <c r="P51" s="869" t="str">
        <f>VLOOKUP(VLOOKUP($C$3&amp;"-"&amp;$E51,Import!$C:$D,2,FALSE),Parameters!$C$18:$F$22,Summary!$C$7,FALSE)</f>
        <v xml:space="preserve">0 - Vastaus puuttuu </v>
      </c>
      <c r="Q51" s="893" t="str">
        <f>IF(VLOOKUP($C$3&amp;"-"&amp;$E51,Import!$C:$H,3,FALSE)=0,"",VLOOKUP($C$3&amp;"-"&amp;$E51,Import!$C:$H,3,FALSE))</f>
        <v/>
      </c>
      <c r="R51" s="893" t="str">
        <f>IF(VLOOKUP($C$3&amp;"-"&amp;$E51,Import!$C:$H,4,FALSE)=0,"",VLOOKUP($C$3&amp;"-"&amp;$E51,Import!$C:$H,4,FALSE))</f>
        <v/>
      </c>
      <c r="S51" s="893" t="str">
        <f>IF(VLOOKUP($C$3&amp;"-"&amp;$E51,Import!$C:$H,5,FALSE)=0,"",VLOOKUP($C$3&amp;"-"&amp;$E51,Import!$C:$H,5,FALSE))</f>
        <v/>
      </c>
      <c r="T51" s="894" t="str">
        <f>IF(VLOOKUP($C$3&amp;"-"&amp;$E51,Import!$C:$H,6,FALSE)=0,"",VLOOKUP($C$3&amp;"-"&amp;$E51,Import!$C:$H,6,FALSE))</f>
        <v/>
      </c>
      <c r="U51" s="153"/>
      <c r="V51" s="251"/>
    </row>
    <row r="52" spans="1:22" s="295" customFormat="1" ht="60" customHeight="1" x14ac:dyDescent="0.2">
      <c r="A52" s="304"/>
      <c r="B52" s="379"/>
      <c r="C52" s="991"/>
      <c r="D52" s="1463">
        <v>63</v>
      </c>
      <c r="E52" s="293" t="s">
        <v>198</v>
      </c>
      <c r="F52" s="464" t="str">
        <f>IF(VLOOKUP(CONCATENATE($C$3,"-",$E52),Languages!$A:$D,1,TRUE)=CONCATENATE($C$3,"-",$E52),VLOOKUP(CONCATENATE($C$3,"-",$E52),Languages!$A:$D,Summary!$C$7,TRUE),NA())</f>
        <v>Verkkojen erottelu on toteutettu turvallisuuslähtöisesti siten että laitteet, ohjelmistot ja tietovarannot on segmentoitu loogisesti tai fyysisesti omiin turva-alueisiinsa, joilla on jokaisella oma todentamisensa/ autentikointi.</v>
      </c>
      <c r="G52" s="286">
        <f t="shared" si="1"/>
        <v>0</v>
      </c>
      <c r="H52" s="306" t="s">
        <v>2466</v>
      </c>
      <c r="I52" s="439"/>
      <c r="J52" s="439"/>
      <c r="K52" s="439"/>
      <c r="L52" s="448"/>
      <c r="M52" s="153"/>
      <c r="N52" s="251"/>
      <c r="O52" s="148"/>
      <c r="P52" s="869" t="str">
        <f>VLOOKUP(VLOOKUP($C$3&amp;"-"&amp;$E52,Import!$C:$D,2,FALSE),Parameters!$C$18:$F$22,Summary!$C$7,FALSE)</f>
        <v xml:space="preserve">0 - Vastaus puuttuu </v>
      </c>
      <c r="Q52" s="893" t="str">
        <f>IF(VLOOKUP($C$3&amp;"-"&amp;$E52,Import!$C:$H,3,FALSE)=0,"",VLOOKUP($C$3&amp;"-"&amp;$E52,Import!$C:$H,3,FALSE))</f>
        <v/>
      </c>
      <c r="R52" s="893" t="str">
        <f>IF(VLOOKUP($C$3&amp;"-"&amp;$E52,Import!$C:$H,4,FALSE)=0,"",VLOOKUP($C$3&amp;"-"&amp;$E52,Import!$C:$H,4,FALSE))</f>
        <v/>
      </c>
      <c r="S52" s="893" t="str">
        <f>IF(VLOOKUP($C$3&amp;"-"&amp;$E52,Import!$C:$H,5,FALSE)=0,"",VLOOKUP($C$3&amp;"-"&amp;$E52,Import!$C:$H,5,FALSE))</f>
        <v/>
      </c>
      <c r="T52" s="894" t="str">
        <f>IF(VLOOKUP($C$3&amp;"-"&amp;$E52,Import!$C:$H,6,FALSE)=0,"",VLOOKUP($C$3&amp;"-"&amp;$E52,Import!$C:$H,6,FALSE))</f>
        <v/>
      </c>
      <c r="U52" s="153"/>
      <c r="V52" s="251"/>
    </row>
    <row r="53" spans="1:22" s="295" customFormat="1" ht="45" customHeight="1" x14ac:dyDescent="0.2">
      <c r="A53" s="304"/>
      <c r="B53" s="379"/>
      <c r="C53" s="991"/>
      <c r="D53" s="1463">
        <v>63</v>
      </c>
      <c r="E53" s="293" t="s">
        <v>200</v>
      </c>
      <c r="F53" s="464" t="str">
        <f>IF(VLOOKUP(CONCATENATE($C$3,"-",$E53),Languages!$A:$D,1,TRUE)=CONCATENATE($C$3,"-",$E53),VLOOKUP(CONCATENATE($C$3,"-",$E53),Languages!$A:$D,Summary!$C$7,TRUE),NA())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G53" s="286">
        <f t="shared" si="1"/>
        <v>0</v>
      </c>
      <c r="H53" s="306" t="s">
        <v>2466</v>
      </c>
      <c r="I53" s="439"/>
      <c r="J53" s="439"/>
      <c r="K53" s="439"/>
      <c r="L53" s="448"/>
      <c r="M53" s="153"/>
      <c r="N53" s="251"/>
      <c r="O53" s="148"/>
      <c r="P53" s="869" t="str">
        <f>VLOOKUP(VLOOKUP($C$3&amp;"-"&amp;$E53,Import!$C:$D,2,FALSE),Parameters!$C$18:$F$22,Summary!$C$7,FALSE)</f>
        <v xml:space="preserve">0 - Vastaus puuttuu </v>
      </c>
      <c r="Q53" s="893" t="str">
        <f>IF(VLOOKUP($C$3&amp;"-"&amp;$E53,Import!$C:$H,3,FALSE)=0,"",VLOOKUP($C$3&amp;"-"&amp;$E53,Import!$C:$H,3,FALSE))</f>
        <v/>
      </c>
      <c r="R53" s="893" t="str">
        <f>IF(VLOOKUP($C$3&amp;"-"&amp;$E53,Import!$C:$H,4,FALSE)=0,"",VLOOKUP($C$3&amp;"-"&amp;$E53,Import!$C:$H,4,FALSE))</f>
        <v/>
      </c>
      <c r="S53" s="893" t="str">
        <f>IF(VLOOKUP($C$3&amp;"-"&amp;$E53,Import!$C:$H,5,FALSE)=0,"",VLOOKUP($C$3&amp;"-"&amp;$E53,Import!$C:$H,5,FALSE))</f>
        <v/>
      </c>
      <c r="T53" s="894" t="str">
        <f>IF(VLOOKUP($C$3&amp;"-"&amp;$E53,Import!$C:$H,6,FALSE)=0,"",VLOOKUP($C$3&amp;"-"&amp;$E53,Import!$C:$H,6,FALSE))</f>
        <v/>
      </c>
      <c r="U53" s="153"/>
      <c r="V53" s="251"/>
    </row>
    <row r="54" spans="1:22" s="295" customFormat="1" ht="44.55" customHeight="1" x14ac:dyDescent="0.2">
      <c r="A54" s="304"/>
      <c r="B54" s="379"/>
      <c r="C54" s="991"/>
      <c r="D54" s="1465">
        <v>64</v>
      </c>
      <c r="E54" s="293" t="s">
        <v>202</v>
      </c>
      <c r="F54" s="464" t="str">
        <f>IF(VLOOKUP(CONCATENATE($C$3,"-",$E54),Languages!$A:$D,1,TRUE)=CONCATENATE($C$3,"-",$E54),VLOOKUP(CONCATENATE($C$3,"-",$E54),Languages!$A:$D,Summary!$C$7,TRUE),NA())</f>
        <v>Laitteiden yhteyksiä verkkoon hallitaan siten, että vain luvalliset laitteet voivat muodostaa yhteyden (esimerkiksi laitetason pääsynhallinta (NAC)).</v>
      </c>
      <c r="G54" s="286">
        <f t="shared" si="1"/>
        <v>0</v>
      </c>
      <c r="H54" s="306" t="s">
        <v>2466</v>
      </c>
      <c r="I54" s="439"/>
      <c r="J54" s="439"/>
      <c r="K54" s="439"/>
      <c r="L54" s="448"/>
      <c r="M54" s="153"/>
      <c r="N54" s="251"/>
      <c r="O54" s="148"/>
      <c r="P54" s="869" t="str">
        <f>VLOOKUP(VLOOKUP($C$3&amp;"-"&amp;$E54,Import!$C:$D,2,FALSE),Parameters!$C$18:$F$22,Summary!$C$7,FALSE)</f>
        <v xml:space="preserve">0 - Vastaus puuttuu </v>
      </c>
      <c r="Q54" s="893" t="str">
        <f>IF(VLOOKUP($C$3&amp;"-"&amp;$E54,Import!$C:$H,3,FALSE)=0,"",VLOOKUP($C$3&amp;"-"&amp;$E54,Import!$C:$H,3,FALSE))</f>
        <v/>
      </c>
      <c r="R54" s="893" t="str">
        <f>IF(VLOOKUP($C$3&amp;"-"&amp;$E54,Import!$C:$H,4,FALSE)=0,"",VLOOKUP($C$3&amp;"-"&amp;$E54,Import!$C:$H,4,FALSE))</f>
        <v/>
      </c>
      <c r="S54" s="893" t="str">
        <f>IF(VLOOKUP($C$3&amp;"-"&amp;$E54,Import!$C:$H,5,FALSE)=0,"",VLOOKUP($C$3&amp;"-"&amp;$E54,Import!$C:$H,5,FALSE))</f>
        <v/>
      </c>
      <c r="T54" s="894" t="str">
        <f>IF(VLOOKUP($C$3&amp;"-"&amp;$E54,Import!$C:$H,6,FALSE)=0,"",VLOOKUP($C$3&amp;"-"&amp;$E54,Import!$C:$H,6,FALSE))</f>
        <v/>
      </c>
      <c r="U54" s="153"/>
      <c r="V54" s="251"/>
    </row>
    <row r="55" spans="1:22" s="295" customFormat="1" ht="34.950000000000003" customHeight="1" x14ac:dyDescent="0.2">
      <c r="A55" s="304"/>
      <c r="B55" s="379"/>
      <c r="C55" s="990"/>
      <c r="D55" s="1464">
        <v>63</v>
      </c>
      <c r="E55" s="394" t="s">
        <v>203</v>
      </c>
      <c r="F55" s="470" t="str">
        <f>IF(VLOOKUP(CONCATENATE($C$3,"-",$E55),Languages!$A:$D,1,TRUE)=CONCATENATE($C$3,"-",$E55),VLOOKUP(CONCATENATE($C$3,"-",$E55),Languages!$A:$D,Summary!$C$7,TRUE),NA())</f>
        <v>Kyberarkkitehtuuri mahdollistaa saastuneiden laitteiden, ohjelmistojen ja tietovarantojen erottamisen muista.</v>
      </c>
      <c r="G55" s="391">
        <f t="shared" si="1"/>
        <v>0</v>
      </c>
      <c r="H55" s="445" t="s">
        <v>2466</v>
      </c>
      <c r="I55" s="440"/>
      <c r="J55" s="440"/>
      <c r="K55" s="440"/>
      <c r="L55" s="449"/>
      <c r="M55" s="153"/>
      <c r="N55" s="251"/>
      <c r="O55" s="148"/>
      <c r="P55" s="874" t="str">
        <f>VLOOKUP(VLOOKUP($C$3&amp;"-"&amp;$E55,Import!$C:$D,2,FALSE),Parameters!$C$18:$F$22,Summary!$C$7,FALSE)</f>
        <v xml:space="preserve">0 - Vastaus puuttuu </v>
      </c>
      <c r="Q55" s="900" t="str">
        <f>IF(VLOOKUP($C$3&amp;"-"&amp;$E55,Import!$C:$H,3,FALSE)=0,"",VLOOKUP($C$3&amp;"-"&amp;$E55,Import!$C:$H,3,FALSE))</f>
        <v/>
      </c>
      <c r="R55" s="900" t="str">
        <f>IF(VLOOKUP($C$3&amp;"-"&amp;$E55,Import!$C:$H,4,FALSE)=0,"",VLOOKUP($C$3&amp;"-"&amp;$E55,Import!$C:$H,4,FALSE))</f>
        <v/>
      </c>
      <c r="S55" s="900" t="str">
        <f>IF(VLOOKUP($C$3&amp;"-"&amp;$E55,Import!$C:$H,5,FALSE)=0,"",VLOOKUP($C$3&amp;"-"&amp;$E55,Import!$C:$H,5,FALSE))</f>
        <v/>
      </c>
      <c r="T55" s="901" t="str">
        <f>IF(VLOOKUP($C$3&amp;"-"&amp;$E55,Import!$C:$H,6,FALSE)=0,"",VLOOKUP($C$3&amp;"-"&amp;$E55,Import!$C:$H,6,FALSE))</f>
        <v/>
      </c>
      <c r="U55" s="153"/>
      <c r="V55" s="251"/>
    </row>
    <row r="56" spans="1:22" s="176" customFormat="1" ht="30" customHeight="1" x14ac:dyDescent="0.25">
      <c r="A56" s="165"/>
      <c r="B56" s="268"/>
      <c r="C56" s="169">
        <v>3</v>
      </c>
      <c r="D56" s="169"/>
      <c r="E56" s="169" t="str">
        <f>IF(VLOOKUP(CONCATENATE($C$3,"-",C56),Languages!$A:$D,1,TRUE)=CONCATENATE($C$3,"-",C56),VLOOKUP(CONCATENATE($C$3,"-",C56),Languages!$A:$D,Summary!$C$7,TRUE),NA())</f>
        <v>Laitteiden ja ohjelmistojen turvallisuus osana kyberarkkitehtuuria</v>
      </c>
      <c r="F56" s="169"/>
      <c r="G56" s="291"/>
      <c r="H56" s="884"/>
      <c r="I56" s="906"/>
      <c r="J56" s="906"/>
      <c r="K56" s="906"/>
      <c r="L56" s="906"/>
      <c r="M56" s="153"/>
      <c r="N56" s="251"/>
      <c r="O56" s="148"/>
      <c r="P56" s="291"/>
      <c r="Q56" s="292"/>
      <c r="R56" s="292"/>
      <c r="S56" s="292"/>
      <c r="T56" s="292"/>
      <c r="U56" s="153"/>
      <c r="V56" s="251"/>
    </row>
    <row r="57" spans="1:22" s="284" customFormat="1" ht="19.95" customHeight="1" x14ac:dyDescent="0.2">
      <c r="A57" s="303"/>
      <c r="B57" s="278"/>
      <c r="C57" s="279" t="str">
        <f>IF(VLOOKUP("GEN-LEVEL",Languages!$A:$D,1,TRUE)="GEN-LEVEL",VLOOKUP("GEN-LEVEL",Languages!$A:$D,Summary!$C$7,TRUE),NA())</f>
        <v>Taso</v>
      </c>
      <c r="D57" s="279"/>
      <c r="E57" s="279"/>
      <c r="F57" s="280" t="str">
        <f>IF(VLOOKUP("GEN-PRACTICE",Languages!$A:$D,1,TRUE)="GEN-PRACTICE",VLOOKUP("GEN-PRACTICE",Languages!$A:$D,Summary!$C$7,TRUE),NA())</f>
        <v>Käytäntö</v>
      </c>
      <c r="G57" s="281"/>
      <c r="H57" s="881" t="str">
        <f>IF(VLOOKUP("GEN-ANSWER",Languages!$A:$D,1,TRUE)="GEN-ANSWER",VLOOKUP("GEN-ANSWER",Languages!$A:$D,Summary!$C$7,TRUE),NA())</f>
        <v>Vastaus</v>
      </c>
      <c r="I57" s="882" t="str">
        <f>IF(VLOOKUP("KM112",Languages!$A:$D,1,TRUE)="KM112",VLOOKUP("KM112",Languages!$A:$D,Summary!$C$7,TRUE),NA())</f>
        <v>Kommentit</v>
      </c>
      <c r="J57" s="882" t="str">
        <f>IF(VLOOKUP("KM113",Languages!$A:$D,1,TRUE)="KM113",VLOOKUP("KM113",Languages!$A:$D,Summary!$C$7,TRUE),NA())</f>
        <v>Sisäinen viittaus</v>
      </c>
      <c r="K57" s="882" t="str">
        <f>IF(VLOOKUP("KM114",Languages!$A:$D,1,TRUE)="KM114",VLOOKUP("KM114",Languages!$A:$D,Summary!$C$7,TRUE),NA())</f>
        <v>Ulkoinen viittaus</v>
      </c>
      <c r="L57" s="882" t="str">
        <f>IF(VLOOKUP("KM115",Languages!$A:$D,1,TRUE)="KM115",VLOOKUP("KM115",Languages!$A:$D,Summary!$C$7,TRUE),NA())</f>
        <v>Kehityskohde</v>
      </c>
      <c r="M57" s="282"/>
      <c r="N57" s="283"/>
      <c r="O57" s="278"/>
      <c r="P57" s="459" t="str">
        <f>IF(VLOOKUP("GEN-ANSWER",Languages!$A:$D,1,TRUE)="GEN-ANSWER",VLOOKUP("GEN-ANSWER",Languages!$A:$D,Summary!$C$7,TRUE),NA())</f>
        <v>Vastaus</v>
      </c>
      <c r="Q57" s="459" t="str">
        <f>IF(VLOOKUP("KM112",Languages!$A:$D,1,TRUE)="KM112",VLOOKUP("KM112",Languages!$A:$D,Summary!$C$7,TRUE),NA())</f>
        <v>Kommentit</v>
      </c>
      <c r="R57" s="459" t="str">
        <f>IF(VLOOKUP("KM113",Languages!$A:$D,1,TRUE)="KM113",VLOOKUP("KM113",Languages!$A:$D,Summary!$C$7,TRUE),NA())</f>
        <v>Sisäinen viittaus</v>
      </c>
      <c r="S57" s="459" t="str">
        <f>IF(VLOOKUP("KM114",Languages!$A:$D,1,TRUE)="KM114",VLOOKUP("KM114",Languages!$A:$D,Summary!$C$7,TRUE),NA())</f>
        <v>Ulkoinen viittaus</v>
      </c>
      <c r="T57" s="459" t="str">
        <f>IF(VLOOKUP("KM115",Languages!$A:$D,1,TRUE)="KM115",VLOOKUP("KM115",Languages!$A:$D,Summary!$C$7,TRUE),NA())</f>
        <v>Kehityskohde</v>
      </c>
      <c r="U57" s="282"/>
      <c r="V57" s="283"/>
    </row>
    <row r="58" spans="1:22" s="295" customFormat="1" ht="45" customHeight="1" x14ac:dyDescent="0.2">
      <c r="A58" s="304"/>
      <c r="B58" s="379"/>
      <c r="C58" s="1771">
        <v>1</v>
      </c>
      <c r="D58" s="1467">
        <v>65</v>
      </c>
      <c r="E58" s="396" t="s">
        <v>22</v>
      </c>
      <c r="F58" s="462" t="str">
        <f>IF(VLOOKUP(CONCATENATE($C$3,"-",$E58),Languages!$A:$D,1,TRUE)=CONCATENATE($C$3,"-",$E58),VLOOKUP(CONCATENATE($C$3,"-",$E58),Languages!$A:$D,Summary!$C$7,TRUE),NA())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G58" s="1682">
        <f t="shared" ref="G58:G70" si="2">IFERROR(INT(LEFT($H58,1)),0)</f>
        <v>0</v>
      </c>
      <c r="H58" s="452" t="s">
        <v>2466</v>
      </c>
      <c r="I58" s="494"/>
      <c r="J58" s="450"/>
      <c r="K58" s="450"/>
      <c r="L58" s="451"/>
      <c r="M58" s="153"/>
      <c r="N58" s="251"/>
      <c r="O58" s="148"/>
      <c r="P58" s="863" t="str">
        <f>VLOOKUP(VLOOKUP($C$3&amp;"-"&amp;$E58,Import!$C:$D,2,FALSE),Parameters!$C$18:$F$22,Summary!$C$7,FALSE)</f>
        <v xml:space="preserve">0 - Vastaus puuttuu </v>
      </c>
      <c r="Q58" s="902" t="str">
        <f>IF(VLOOKUP($C$3&amp;"-"&amp;$E58,Import!$C:$H,3,FALSE)=0,"",VLOOKUP($C$3&amp;"-"&amp;$E58,Import!$C:$H,3,FALSE))</f>
        <v/>
      </c>
      <c r="R58" s="902" t="str">
        <f>IF(VLOOKUP($C$3&amp;"-"&amp;$E58,Import!$C:$H,4,FALSE)=0,"",VLOOKUP($C$3&amp;"-"&amp;$E58,Import!$C:$H,4,FALSE))</f>
        <v/>
      </c>
      <c r="S58" s="902" t="str">
        <f>IF(VLOOKUP($C$3&amp;"-"&amp;$E58,Import!$C:$H,5,FALSE)=0,"",VLOOKUP($C$3&amp;"-"&amp;$E58,Import!$C:$H,5,FALSE))</f>
        <v/>
      </c>
      <c r="T58" s="903" t="str">
        <f>IF(VLOOKUP($C$3&amp;"-"&amp;$E58,Import!$C:$H,6,FALSE)=0,"",VLOOKUP($C$3&amp;"-"&amp;$E58,Import!$C:$H,6,FALSE))</f>
        <v/>
      </c>
      <c r="U58" s="153"/>
      <c r="V58" s="251"/>
    </row>
    <row r="59" spans="1:22" s="295" customFormat="1" ht="34.950000000000003" customHeight="1" x14ac:dyDescent="0.2">
      <c r="A59" s="304"/>
      <c r="B59" s="296"/>
      <c r="C59" s="1772"/>
      <c r="D59" s="1467">
        <v>65</v>
      </c>
      <c r="E59" s="396" t="s">
        <v>23</v>
      </c>
      <c r="F59" s="462" t="str">
        <f>IF(VLOOKUP(CONCATENATE($C$3,"-",$E59),Languages!$A:$D,1,TRUE)=CONCATENATE($C$3,"-",$E59),VLOOKUP(CONCATENATE($C$3,"-",$E59),Languages!$A:$D,Summary!$C$7,TRUE),NA())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G59" s="1682">
        <f t="shared" si="2"/>
        <v>0</v>
      </c>
      <c r="H59" s="452" t="s">
        <v>2466</v>
      </c>
      <c r="I59" s="494"/>
      <c r="J59" s="450"/>
      <c r="K59" s="450"/>
      <c r="L59" s="451"/>
      <c r="M59" s="153"/>
      <c r="N59" s="251"/>
      <c r="O59" s="148"/>
      <c r="P59" s="863" t="str">
        <f>VLOOKUP(VLOOKUP($C$3&amp;"-"&amp;$E59,Import!$C:$D,2,FALSE),Parameters!$C$18:$F$22,Summary!$C$7,FALSE)</f>
        <v xml:space="preserve">0 - Vastaus puuttuu </v>
      </c>
      <c r="Q59" s="902" t="str">
        <f>IF(VLOOKUP($C$3&amp;"-"&amp;$E59,Import!$C:$H,3,FALSE)=0,"",VLOOKUP($C$3&amp;"-"&amp;$E59,Import!$C:$H,3,FALSE))</f>
        <v/>
      </c>
      <c r="R59" s="902" t="str">
        <f>IF(VLOOKUP($C$3&amp;"-"&amp;$E59,Import!$C:$H,4,FALSE)=0,"",VLOOKUP($C$3&amp;"-"&amp;$E59,Import!$C:$H,4,FALSE))</f>
        <v/>
      </c>
      <c r="S59" s="902" t="str">
        <f>IF(VLOOKUP($C$3&amp;"-"&amp;$E59,Import!$C:$H,5,FALSE)=0,"",VLOOKUP($C$3&amp;"-"&amp;$E59,Import!$C:$H,5,FALSE))</f>
        <v/>
      </c>
      <c r="T59" s="903" t="str">
        <f>IF(VLOOKUP($C$3&amp;"-"&amp;$E59,Import!$C:$H,6,FALSE)=0,"",VLOOKUP($C$3&amp;"-"&amp;$E59,Import!$C:$H,6,FALSE))</f>
        <v/>
      </c>
      <c r="U59" s="153"/>
      <c r="V59" s="251"/>
    </row>
    <row r="60" spans="1:22" s="295" customFormat="1" ht="34.950000000000003" customHeight="1" x14ac:dyDescent="0.2">
      <c r="A60" s="304"/>
      <c r="B60" s="296"/>
      <c r="C60" s="1764">
        <v>2</v>
      </c>
      <c r="D60" s="1468">
        <v>65</v>
      </c>
      <c r="E60" s="393" t="s">
        <v>24</v>
      </c>
      <c r="F60" s="463" t="str">
        <f>IF(VLOOKUP(CONCATENATE($C$3,"-",$E60),Languages!$A:$D,1,TRUE)=CONCATENATE($C$3,"-",$E60),VLOOKUP(CONCATENATE($C$3,"-",$E60),Languages!$A:$D,Summary!$C$7,TRUE),NA())</f>
        <v>Pienimmän käyttöoikeuden periaate on pantu täytäntöön (esimerkiksi rajoittamalla hallinta- tai ylläpitotunnusten oikeuksia).</v>
      </c>
      <c r="G60" s="1683">
        <f t="shared" si="2"/>
        <v>0</v>
      </c>
      <c r="H60" s="441" t="s">
        <v>2466</v>
      </c>
      <c r="I60" s="494"/>
      <c r="J60" s="438"/>
      <c r="K60" s="438"/>
      <c r="L60" s="447"/>
      <c r="M60" s="153"/>
      <c r="N60" s="251"/>
      <c r="O60" s="148"/>
      <c r="P60" s="866" t="str">
        <f>VLOOKUP(VLOOKUP($C$3&amp;"-"&amp;$E60,Import!$C:$D,2,FALSE),Parameters!$C$18:$F$22,Summary!$C$7,FALSE)</f>
        <v xml:space="preserve">0 - Vastaus puuttuu </v>
      </c>
      <c r="Q60" s="898" t="str">
        <f>IF(VLOOKUP($C$3&amp;"-"&amp;$E60,Import!$C:$H,3,FALSE)=0,"",VLOOKUP($C$3&amp;"-"&amp;$E60,Import!$C:$H,3,FALSE))</f>
        <v/>
      </c>
      <c r="R60" s="898" t="str">
        <f>IF(VLOOKUP($C$3&amp;"-"&amp;$E60,Import!$C:$H,4,FALSE)=0,"",VLOOKUP($C$3&amp;"-"&amp;$E60,Import!$C:$H,4,FALSE))</f>
        <v/>
      </c>
      <c r="S60" s="898" t="str">
        <f>IF(VLOOKUP($C$3&amp;"-"&amp;$E60,Import!$C:$H,5,FALSE)=0,"",VLOOKUP($C$3&amp;"-"&amp;$E60,Import!$C:$H,5,FALSE))</f>
        <v/>
      </c>
      <c r="T60" s="899" t="str">
        <f>IF(VLOOKUP($C$3&amp;"-"&amp;$E60,Import!$C:$H,6,FALSE)=0,"",VLOOKUP($C$3&amp;"-"&amp;$E60,Import!$C:$H,6,FALSE))</f>
        <v/>
      </c>
      <c r="U60" s="153"/>
      <c r="V60" s="251"/>
    </row>
    <row r="61" spans="1:22" s="295" customFormat="1" ht="40.799999999999997" customHeight="1" x14ac:dyDescent="0.2">
      <c r="A61" s="304"/>
      <c r="B61" s="296"/>
      <c r="C61" s="1769"/>
      <c r="D61" s="1469">
        <v>65</v>
      </c>
      <c r="E61" s="293" t="s">
        <v>25</v>
      </c>
      <c r="F61" s="464" t="str">
        <f>IF(VLOOKUP(CONCATENATE($C$3,"-",$E61),Languages!$A:$D,1,TRUE)=CONCATENATE($C$3,"-",$E61),VLOOKUP(CONCATENATE($C$3,"-",$E61),Languages!$A:$D,Summary!$C$7,TRUE),NA())</f>
        <v>Pienimmän toiminnallisuuden periaate on pantu täytäntöön (esim. rajoittamalla käytettäviä palveluita, ohjelmia, portteja tai liitettäviä laitteita).</v>
      </c>
      <c r="G61" s="1684">
        <f t="shared" si="2"/>
        <v>0</v>
      </c>
      <c r="H61" s="306" t="s">
        <v>2466</v>
      </c>
      <c r="I61" s="494"/>
      <c r="J61" s="439"/>
      <c r="K61" s="439"/>
      <c r="L61" s="448"/>
      <c r="M61" s="153"/>
      <c r="N61" s="251"/>
      <c r="O61" s="148"/>
      <c r="P61" s="869" t="str">
        <f>VLOOKUP(VLOOKUP($C$3&amp;"-"&amp;$E61,Import!$C:$D,2,FALSE),Parameters!$C$18:$F$22,Summary!$C$7,FALSE)</f>
        <v xml:space="preserve">0 - Vastaus puuttuu </v>
      </c>
      <c r="Q61" s="893" t="str">
        <f>IF(VLOOKUP($C$3&amp;"-"&amp;$E61,Import!$C:$H,3,FALSE)=0,"",VLOOKUP($C$3&amp;"-"&amp;$E61,Import!$C:$H,3,FALSE))</f>
        <v/>
      </c>
      <c r="R61" s="893" t="str">
        <f>IF(VLOOKUP($C$3&amp;"-"&amp;$E61,Import!$C:$H,4,FALSE)=0,"",VLOOKUP($C$3&amp;"-"&amp;$E61,Import!$C:$H,4,FALSE))</f>
        <v/>
      </c>
      <c r="S61" s="893" t="str">
        <f>IF(VLOOKUP($C$3&amp;"-"&amp;$E61,Import!$C:$H,5,FALSE)=0,"",VLOOKUP($C$3&amp;"-"&amp;$E61,Import!$C:$H,5,FALSE))</f>
        <v/>
      </c>
      <c r="T61" s="894" t="str">
        <f>IF(VLOOKUP($C$3&amp;"-"&amp;$E61,Import!$C:$H,6,FALSE)=0,"",VLOOKUP($C$3&amp;"-"&amp;$E61,Import!$C:$H,6,FALSE))</f>
        <v/>
      </c>
      <c r="U61" s="153"/>
      <c r="V61" s="251"/>
    </row>
    <row r="62" spans="1:22" s="295" customFormat="1" ht="34.950000000000003" customHeight="1" x14ac:dyDescent="0.2">
      <c r="A62" s="304"/>
      <c r="B62" s="296"/>
      <c r="C62" s="1769"/>
      <c r="D62" s="1458">
        <v>66</v>
      </c>
      <c r="E62" s="293" t="s">
        <v>26</v>
      </c>
      <c r="F62" s="464" t="str">
        <f>IF(VLOOKUP(CONCATENATE($C$3,"-",$E62),Languages!$A:$D,1,TRUE)=CONCATENATE($C$3,"-",$E62),VLOOKUP(CONCATENATE($C$3,"-",$E62),Languages!$A:$D,Summary!$C$7,TRUE),NA())</f>
        <v xml:space="preserve">Turvallisia konfiguraatiota on määritelty ja niitä ylläpidetään sekä käytetään osana laitteiden, ohjelmistojen ja tietovarantojen käyttöönottoprosessia, mikäli tehtävissä / toteutettavissa. </v>
      </c>
      <c r="G62" s="1684">
        <f t="shared" si="2"/>
        <v>0</v>
      </c>
      <c r="H62" s="306" t="s">
        <v>2466</v>
      </c>
      <c r="I62" s="494"/>
      <c r="J62" s="439"/>
      <c r="K62" s="439"/>
      <c r="L62" s="448"/>
      <c r="M62" s="153"/>
      <c r="N62" s="251"/>
      <c r="O62" s="148"/>
      <c r="P62" s="869" t="str">
        <f>VLOOKUP(VLOOKUP($C$3&amp;"-"&amp;$E62,Import!$C:$D,2,FALSE),Parameters!$C$18:$F$22,Summary!$C$7,FALSE)</f>
        <v xml:space="preserve">0 - Vastaus puuttuu </v>
      </c>
      <c r="Q62" s="893" t="str">
        <f>IF(VLOOKUP($C$3&amp;"-"&amp;$E62,Import!$C:$H,3,FALSE)=0,"",VLOOKUP($C$3&amp;"-"&amp;$E62,Import!$C:$H,3,FALSE))</f>
        <v/>
      </c>
      <c r="R62" s="893" t="str">
        <f>IF(VLOOKUP($C$3&amp;"-"&amp;$E62,Import!$C:$H,4,FALSE)=0,"",VLOOKUP($C$3&amp;"-"&amp;$E62,Import!$C:$H,4,FALSE))</f>
        <v/>
      </c>
      <c r="S62" s="893" t="str">
        <f>IF(VLOOKUP($C$3&amp;"-"&amp;$E62,Import!$C:$H,5,FALSE)=0,"",VLOOKUP($C$3&amp;"-"&amp;$E62,Import!$C:$H,5,FALSE))</f>
        <v/>
      </c>
      <c r="T62" s="894" t="str">
        <f>IF(VLOOKUP($C$3&amp;"-"&amp;$E62,Import!$C:$H,6,FALSE)=0,"",VLOOKUP($C$3&amp;"-"&amp;$E62,Import!$C:$H,6,FALSE))</f>
        <v/>
      </c>
      <c r="U62" s="153"/>
      <c r="V62" s="251"/>
    </row>
    <row r="63" spans="1:22" s="295" customFormat="1" ht="45" customHeight="1" x14ac:dyDescent="0.2">
      <c r="A63" s="304"/>
      <c r="B63" s="379"/>
      <c r="C63" s="1769"/>
      <c r="D63" s="1458">
        <v>66</v>
      </c>
      <c r="E63" s="293" t="s">
        <v>27</v>
      </c>
      <c r="F63" s="464" t="str">
        <f>IF(VLOOKUP(CONCATENATE($C$3,"-",$E63),Languages!$A:$D,1,TRUE)=CONCATENATE($C$3,"-",$E63),VLOOKUP(CONCATENATE($C$3,"-",$E63),Languages!$A:$D,Summary!$C$7,TRUE),NA())</f>
        <v>Tietoturvaohjelmistot vaaditaan soveltuvin osin osana laitteiden konfiguraatiota (esimerkiksi päätelaitteen turva- ja havainnointiratkaisut tai päätelaitekohtaiset palomuuriratkaisut).</v>
      </c>
      <c r="G63" s="1684">
        <f t="shared" si="2"/>
        <v>0</v>
      </c>
      <c r="H63" s="306" t="s">
        <v>2466</v>
      </c>
      <c r="I63" s="494"/>
      <c r="J63" s="439"/>
      <c r="K63" s="439"/>
      <c r="L63" s="448"/>
      <c r="M63" s="153"/>
      <c r="N63" s="251"/>
      <c r="O63" s="148"/>
      <c r="P63" s="869" t="str">
        <f>VLOOKUP(VLOOKUP($C$3&amp;"-"&amp;$E63,Import!$C:$D,2,FALSE),Parameters!$C$18:$F$22,Summary!$C$7,FALSE)</f>
        <v xml:space="preserve">0 - Vastaus puuttuu </v>
      </c>
      <c r="Q63" s="893" t="str">
        <f>IF(VLOOKUP($C$3&amp;"-"&amp;$E63,Import!$C:$H,3,FALSE)=0,"",VLOOKUP($C$3&amp;"-"&amp;$E63,Import!$C:$H,3,FALSE))</f>
        <v/>
      </c>
      <c r="R63" s="893" t="str">
        <f>IF(VLOOKUP($C$3&amp;"-"&amp;$E63,Import!$C:$H,4,FALSE)=0,"",VLOOKUP($C$3&amp;"-"&amp;$E63,Import!$C:$H,4,FALSE))</f>
        <v/>
      </c>
      <c r="S63" s="893" t="str">
        <f>IF(VLOOKUP($C$3&amp;"-"&amp;$E63,Import!$C:$H,5,FALSE)=0,"",VLOOKUP($C$3&amp;"-"&amp;$E63,Import!$C:$H,5,FALSE))</f>
        <v/>
      </c>
      <c r="T63" s="894" t="str">
        <f>IF(VLOOKUP($C$3&amp;"-"&amp;$E63,Import!$C:$H,6,FALSE)=0,"",VLOOKUP($C$3&amp;"-"&amp;$E63,Import!$C:$H,6,FALSE))</f>
        <v/>
      </c>
      <c r="U63" s="153"/>
      <c r="V63" s="251"/>
    </row>
    <row r="64" spans="1:22" s="295" customFormat="1" ht="34.950000000000003" customHeight="1" x14ac:dyDescent="0.2">
      <c r="A64" s="304"/>
      <c r="B64" s="379"/>
      <c r="C64" s="1769"/>
      <c r="D64" s="1388" t="s">
        <v>1629</v>
      </c>
      <c r="E64" s="293" t="s">
        <v>28</v>
      </c>
      <c r="F64" s="464" t="str">
        <f>IF(VLOOKUP(CONCATENATE($C$3,"-",$E64),Languages!$A:$D,1,TRUE)=CONCATENATE($C$3,"-",$E64),VLOOKUP(CONCATENATE($C$3,"-",$E64),Languages!$A:$D,Summary!$C$7,TRUE),NA())</f>
        <v>Siirrettäviä ja irrotettavia muistilaitteita valvotaan (esimerkiksi rajoittamalla USB-laitteiden tai ulkoisten levyjen käyttöä).</v>
      </c>
      <c r="G64" s="1684">
        <f t="shared" si="2"/>
        <v>0</v>
      </c>
      <c r="H64" s="306" t="s">
        <v>2466</v>
      </c>
      <c r="I64" s="494"/>
      <c r="J64" s="439"/>
      <c r="K64" s="439"/>
      <c r="L64" s="448"/>
      <c r="M64" s="153"/>
      <c r="N64" s="251"/>
      <c r="O64" s="148"/>
      <c r="P64" s="869" t="str">
        <f>VLOOKUP(VLOOKUP($C$3&amp;"-"&amp;$E64,Import!$C:$D,2,FALSE),Parameters!$C$18:$F$22,Summary!$C$7,FALSE)</f>
        <v xml:space="preserve">0 - Vastaus puuttuu </v>
      </c>
      <c r="Q64" s="893" t="str">
        <f>IF(VLOOKUP($C$3&amp;"-"&amp;$E64,Import!$C:$H,3,FALSE)=0,"",VLOOKUP($C$3&amp;"-"&amp;$E64,Import!$C:$H,3,FALSE))</f>
        <v/>
      </c>
      <c r="R64" s="893" t="str">
        <f>IF(VLOOKUP($C$3&amp;"-"&amp;$E64,Import!$C:$H,4,FALSE)=0,"",VLOOKUP($C$3&amp;"-"&amp;$E64,Import!$C:$H,4,FALSE))</f>
        <v/>
      </c>
      <c r="S64" s="893" t="str">
        <f>IF(VLOOKUP($C$3&amp;"-"&amp;$E64,Import!$C:$H,5,FALSE)=0,"",VLOOKUP($C$3&amp;"-"&amp;$E64,Import!$C:$H,5,FALSE))</f>
        <v/>
      </c>
      <c r="T64" s="894" t="str">
        <f>IF(VLOOKUP($C$3&amp;"-"&amp;$E64,Import!$C:$H,6,FALSE)=0,"",VLOOKUP($C$3&amp;"-"&amp;$E64,Import!$C:$H,6,FALSE))</f>
        <v/>
      </c>
      <c r="U64" s="153"/>
      <c r="V64" s="251"/>
    </row>
    <row r="65" spans="1:22" s="295" customFormat="1" ht="60" customHeight="1" x14ac:dyDescent="0.2">
      <c r="A65" s="304"/>
      <c r="B65" s="379"/>
      <c r="C65" s="1769"/>
      <c r="D65" s="1470">
        <v>65</v>
      </c>
      <c r="E65" s="394" t="s">
        <v>232</v>
      </c>
      <c r="F65" s="470" t="str">
        <f>IF(VLOOKUP(CONCATENATE($C$3,"-",$E65),Languages!$A:$D,1,TRUE)=CONCATENATE($C$3,"-",$E65),VLOOKUP(CONCATENATE($C$3,"-",$E65),Languages!$A:$D,Summary!$C$7,TRUE),NA())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G65" s="1686">
        <f t="shared" si="2"/>
        <v>0</v>
      </c>
      <c r="H65" s="445" t="s">
        <v>2466</v>
      </c>
      <c r="I65" s="494"/>
      <c r="J65" s="440"/>
      <c r="K65" s="440"/>
      <c r="L65" s="449"/>
      <c r="M65" s="153"/>
      <c r="N65" s="251"/>
      <c r="O65" s="148"/>
      <c r="P65" s="874" t="str">
        <f>VLOOKUP(VLOOKUP($C$3&amp;"-"&amp;$E65,Import!$C:$D,2,FALSE),Parameters!$C$18:$F$22,Summary!$C$7,FALSE)</f>
        <v xml:space="preserve">0 - Vastaus puuttuu </v>
      </c>
      <c r="Q65" s="900" t="str">
        <f>IF(VLOOKUP($C$3&amp;"-"&amp;$E65,Import!$C:$H,3,FALSE)=0,"",VLOOKUP($C$3&amp;"-"&amp;$E65,Import!$C:$H,3,FALSE))</f>
        <v/>
      </c>
      <c r="R65" s="900" t="str">
        <f>IF(VLOOKUP($C$3&amp;"-"&amp;$E65,Import!$C:$H,4,FALSE)=0,"",VLOOKUP($C$3&amp;"-"&amp;$E65,Import!$C:$H,4,FALSE))</f>
        <v/>
      </c>
      <c r="S65" s="900" t="str">
        <f>IF(VLOOKUP($C$3&amp;"-"&amp;$E65,Import!$C:$H,5,FALSE)=0,"",VLOOKUP($C$3&amp;"-"&amp;$E65,Import!$C:$H,5,FALSE))</f>
        <v/>
      </c>
      <c r="T65" s="901" t="str">
        <f>IF(VLOOKUP($C$3&amp;"-"&amp;$E65,Import!$C:$H,6,FALSE)=0,"",VLOOKUP($C$3&amp;"-"&amp;$E65,Import!$C:$H,6,FALSE))</f>
        <v/>
      </c>
      <c r="U65" s="153"/>
      <c r="V65" s="251"/>
    </row>
    <row r="66" spans="1:22" s="295" customFormat="1" ht="34.950000000000003" customHeight="1" x14ac:dyDescent="0.2">
      <c r="A66" s="304"/>
      <c r="B66" s="379"/>
      <c r="C66" s="1769"/>
      <c r="D66" s="1387" t="s">
        <v>1629</v>
      </c>
      <c r="E66" s="393" t="s">
        <v>264</v>
      </c>
      <c r="F66" s="463" t="str">
        <f>IF(VLOOKUP(CONCATENATE($C$3,"-",$E66),Languages!$A:$D,1,TRUE)=CONCATENATE($C$3,"-",$E66),VLOOKUP(CONCATENATE($C$3,"-",$E66),Languages!$A:$D,Summary!$C$7,TRUE),NA())</f>
        <v xml:space="preserve">Ylläpidon ja kapasiteetinhallinnan toimenpiteitä tehdään kaikille toiminnon laitteille, ohjelmistoille ja tietovarannoille. (omaisuuserät, assets) </v>
      </c>
      <c r="G66" s="1683">
        <f t="shared" si="2"/>
        <v>0</v>
      </c>
      <c r="H66" s="441" t="s">
        <v>2466</v>
      </c>
      <c r="I66" s="494"/>
      <c r="J66" s="438"/>
      <c r="K66" s="438"/>
      <c r="L66" s="447"/>
      <c r="M66" s="153"/>
      <c r="N66" s="251"/>
      <c r="O66" s="148"/>
      <c r="P66" s="866" t="str">
        <f>VLOOKUP(VLOOKUP($C$3&amp;"-"&amp;$E66,Import!$C:$D,2,FALSE),Parameters!$C$18:$F$22,Summary!$C$7,FALSE)</f>
        <v xml:space="preserve">0 - Vastaus puuttuu </v>
      </c>
      <c r="Q66" s="898" t="str">
        <f>IF(VLOOKUP($C$3&amp;"-"&amp;$E66,Import!$C:$H,3,FALSE)=0,"",VLOOKUP($C$3&amp;"-"&amp;$E66,Import!$C:$H,3,FALSE))</f>
        <v/>
      </c>
      <c r="R66" s="898" t="str">
        <f>IF(VLOOKUP($C$3&amp;"-"&amp;$E66,Import!$C:$H,4,FALSE)=0,"",VLOOKUP($C$3&amp;"-"&amp;$E66,Import!$C:$H,4,FALSE))</f>
        <v/>
      </c>
      <c r="S66" s="898" t="str">
        <f>IF(VLOOKUP($C$3&amp;"-"&amp;$E66,Import!$C:$H,5,FALSE)=0,"",VLOOKUP($C$3&amp;"-"&amp;$E66,Import!$C:$H,5,FALSE))</f>
        <v/>
      </c>
      <c r="T66" s="899" t="str">
        <f>IF(VLOOKUP($C$3&amp;"-"&amp;$E66,Import!$C:$H,6,FALSE)=0,"",VLOOKUP($C$3&amp;"-"&amp;$E66,Import!$C:$H,6,FALSE))</f>
        <v/>
      </c>
      <c r="U66" s="153"/>
      <c r="V66" s="251"/>
    </row>
    <row r="67" spans="1:22" s="295" customFormat="1" ht="34.950000000000003" customHeight="1" x14ac:dyDescent="0.2">
      <c r="A67" s="304"/>
      <c r="B67" s="989"/>
      <c r="C67" s="1769"/>
      <c r="D67" s="1387" t="s">
        <v>1629</v>
      </c>
      <c r="E67" s="996" t="s">
        <v>266</v>
      </c>
      <c r="F67" s="470" t="str">
        <f>IF(VLOOKUP(CONCATENATE($C$3,"-",$E67),Languages!$A:$D,1,TRUE)=CONCATENATE($C$3,"-",$E67),VLOOKUP(CONCATENATE($C$3,"-",$E67),Languages!$A:$D,Summary!$C$7,TRUE),NA())</f>
        <v>Toiminnon laitteiden, ohjelmistojen ja tietovarantojen toimintaa suojataan valvomalla / hallitsemalla myös fyysistä toimintaympäristöä.</v>
      </c>
      <c r="G67" s="1683">
        <f t="shared" si="2"/>
        <v>0</v>
      </c>
      <c r="H67" s="997" t="s">
        <v>2466</v>
      </c>
      <c r="I67" s="494"/>
      <c r="J67" s="998"/>
      <c r="K67" s="998"/>
      <c r="L67" s="999"/>
      <c r="M67" s="153"/>
      <c r="N67" s="251"/>
      <c r="O67" s="148"/>
      <c r="P67" s="866" t="str">
        <f>VLOOKUP(VLOOKUP($C$3&amp;"-"&amp;$E67,Import!$C:$D,2,FALSE),Parameters!$C$18:$F$22,Summary!$C$7,FALSE)</f>
        <v xml:space="preserve">0 - Vastaus puuttuu </v>
      </c>
      <c r="Q67" s="898" t="str">
        <f>IF(VLOOKUP($C$3&amp;"-"&amp;$E67,Import!$C:$H,3,FALSE)=0,"",VLOOKUP($C$3&amp;"-"&amp;$E67,Import!$C:$H,3,FALSE))</f>
        <v/>
      </c>
      <c r="R67" s="898" t="str">
        <f>IF(VLOOKUP($C$3&amp;"-"&amp;$E67,Import!$C:$H,4,FALSE)=0,"",VLOOKUP($C$3&amp;"-"&amp;$E67,Import!$C:$H,4,FALSE))</f>
        <v/>
      </c>
      <c r="S67" s="898" t="str">
        <f>IF(VLOOKUP($C$3&amp;"-"&amp;$E67,Import!$C:$H,5,FALSE)=0,"",VLOOKUP($C$3&amp;"-"&amp;$E67,Import!$C:$H,5,FALSE))</f>
        <v/>
      </c>
      <c r="T67" s="899" t="str">
        <f>IF(VLOOKUP($C$3&amp;"-"&amp;$E67,Import!$C:$H,6,FALSE)=0,"",VLOOKUP($C$3&amp;"-"&amp;$E67,Import!$C:$H,6,FALSE))</f>
        <v/>
      </c>
      <c r="U67" s="153"/>
      <c r="V67" s="251"/>
    </row>
    <row r="68" spans="1:22" s="295" customFormat="1" ht="34.950000000000003" customHeight="1" x14ac:dyDescent="0.2">
      <c r="A68" s="304"/>
      <c r="B68" s="989"/>
      <c r="C68" s="1765"/>
      <c r="D68" s="1468">
        <v>65</v>
      </c>
      <c r="E68" s="1025" t="s">
        <v>361</v>
      </c>
      <c r="F68" s="470" t="str">
        <f>IF(VLOOKUP(CONCATENATE($C$3,"-",$E68),Languages!$A:$D,1,TRUE)=CONCATENATE($C$3,"-",$E68),VLOOKUP(CONCATENATE($C$3,"-",$E68),Languages!$A:$D,Summary!$C$7,TRUE),NA())</f>
        <v>Korkean prioriteetin laitteille, ohjelmistoille ja tietovarannoille asetetaan tarkempia kyberturvallisuuskontrolleja / hallintakeinoja.</v>
      </c>
      <c r="G68" s="1682">
        <f t="shared" si="2"/>
        <v>0</v>
      </c>
      <c r="H68" s="488" t="s">
        <v>2466</v>
      </c>
      <c r="I68" s="494"/>
      <c r="J68" s="1026"/>
      <c r="K68" s="1026"/>
      <c r="L68" s="1027"/>
      <c r="M68" s="153"/>
      <c r="N68" s="251"/>
      <c r="O68" s="148"/>
      <c r="P68" s="863" t="str">
        <f>VLOOKUP(VLOOKUP($C$3&amp;"-"&amp;$E68,Import!$C:$D,2,FALSE),Parameters!$C$18:$F$22,Summary!$C$7,FALSE)</f>
        <v xml:space="preserve">0 - Vastaus puuttuu </v>
      </c>
      <c r="Q68" s="898" t="str">
        <f>IF(VLOOKUP($C$3&amp;"-"&amp;$E68,Import!$C:$H,3,FALSE)=0,"",VLOOKUP($C$3&amp;"-"&amp;$E68,Import!$C:$H,3,FALSE))</f>
        <v/>
      </c>
      <c r="R68" s="898" t="str">
        <f>IF(VLOOKUP($C$3&amp;"-"&amp;$E68,Import!$C:$H,4,FALSE)=0,"",VLOOKUP($C$3&amp;"-"&amp;$E68,Import!$C:$H,4,FALSE))</f>
        <v/>
      </c>
      <c r="S68" s="898" t="str">
        <f>IF(VLOOKUP($C$3&amp;"-"&amp;$E68,Import!$C:$H,5,FALSE)=0,"",VLOOKUP($C$3&amp;"-"&amp;$E68,Import!$C:$H,5,FALSE))</f>
        <v/>
      </c>
      <c r="T68" s="899" t="str">
        <f>IF(VLOOKUP($C$3&amp;"-"&amp;$E68,Import!$C:$H,6,FALSE)=0,"",VLOOKUP($C$3&amp;"-"&amp;$E68,Import!$C:$H,6,FALSE))</f>
        <v/>
      </c>
      <c r="U68" s="153"/>
      <c r="V68" s="251"/>
    </row>
    <row r="69" spans="1:22" s="295" customFormat="1" ht="34.950000000000003" customHeight="1" x14ac:dyDescent="0.2">
      <c r="A69" s="304"/>
      <c r="B69" s="989"/>
      <c r="C69" s="991">
        <v>3</v>
      </c>
      <c r="D69" s="1471">
        <v>66</v>
      </c>
      <c r="E69" s="996" t="s">
        <v>2720</v>
      </c>
      <c r="F69" s="1024" t="str">
        <f>IF(VLOOKUP(CONCATENATE($C$3,"-",$E69),Languages!$A:$D,1,TRUE)=CONCATENATE($C$3,"-",$E69),VLOOKUP(CONCATENATE($C$3,"-",$E69),Languages!$A:$D,Summary!$C$7,TRUE),NA())</f>
        <v>Laiteohjelmistojen (firmware) konfiguraatioita ja muutoksia hallitaan koko laitteen eliniän ajan.</v>
      </c>
      <c r="G69" s="1689">
        <f t="shared" si="2"/>
        <v>0</v>
      </c>
      <c r="H69" s="997" t="s">
        <v>2466</v>
      </c>
      <c r="I69" s="1112"/>
      <c r="J69" s="998"/>
      <c r="K69" s="998"/>
      <c r="L69" s="999"/>
      <c r="M69" s="153"/>
      <c r="N69" s="251"/>
      <c r="O69" s="148"/>
      <c r="P69" s="890" t="str">
        <f>VLOOKUP(VLOOKUP($C$3&amp;"-"&amp;$E69,Import!$C:$D,2,FALSE),Parameters!$C$18:$F$22,Summary!$C$7,FALSE)</f>
        <v xml:space="preserve">0 - Vastaus puuttuu </v>
      </c>
      <c r="Q69" s="898" t="str">
        <f>IF(VLOOKUP($C$3&amp;"-"&amp;$E69,Import!$C:$H,3,FALSE)=0,"",VLOOKUP($C$3&amp;"-"&amp;$E69,Import!$C:$H,3,FALSE))</f>
        <v/>
      </c>
      <c r="R69" s="898" t="str">
        <f>IF(VLOOKUP($C$3&amp;"-"&amp;$E69,Import!$C:$H,4,FALSE)=0,"",VLOOKUP($C$3&amp;"-"&amp;$E69,Import!$C:$H,4,FALSE))</f>
        <v/>
      </c>
      <c r="S69" s="898" t="str">
        <f>IF(VLOOKUP($C$3&amp;"-"&amp;$E69,Import!$C:$H,5,FALSE)=0,"",VLOOKUP($C$3&amp;"-"&amp;$E69,Import!$C:$H,5,FALSE))</f>
        <v/>
      </c>
      <c r="T69" s="899" t="str">
        <f>IF(VLOOKUP($C$3&amp;"-"&amp;$E69,Import!$C:$H,6,FALSE)=0,"",VLOOKUP($C$3&amp;"-"&amp;$E69,Import!$C:$H,6,FALSE))</f>
        <v/>
      </c>
      <c r="U69" s="153"/>
      <c r="V69" s="251"/>
    </row>
    <row r="70" spans="1:22" s="295" customFormat="1" ht="34.950000000000003" customHeight="1" x14ac:dyDescent="0.2">
      <c r="A70" s="304"/>
      <c r="B70" s="379"/>
      <c r="C70" s="990">
        <v>3</v>
      </c>
      <c r="D70" s="1389" t="s">
        <v>1629</v>
      </c>
      <c r="E70" s="394" t="s">
        <v>2721</v>
      </c>
      <c r="F70" s="470" t="str">
        <f>IF(VLOOKUP(CONCATENATE($C$3,"-",$E70),Languages!$A:$D,1,TRUE)=CONCATENATE($C$3,"-",$E70),VLOOKUP(CONCATENATE($C$3,"-",$E70),Languages!$A:$D,Summary!$C$7,TRUE),NA())</f>
        <v>Suojausmekanismeja / kontrolleja (esimerkiksi sallitut / estolistat, suojaavat asetukset) on käytössä estämään valtuuttamattoman / luvattoman koodin suorittaminen.</v>
      </c>
      <c r="G70" s="1686">
        <f t="shared" si="2"/>
        <v>0</v>
      </c>
      <c r="H70" s="445" t="s">
        <v>2466</v>
      </c>
      <c r="I70" s="440"/>
      <c r="J70" s="440"/>
      <c r="K70" s="440"/>
      <c r="L70" s="449"/>
      <c r="M70" s="153"/>
      <c r="N70" s="251"/>
      <c r="O70" s="148"/>
      <c r="P70" s="874" t="str">
        <f>VLOOKUP(VLOOKUP($C$3&amp;"-"&amp;$E70,Import!$C:$D,2,FALSE),Parameters!$C$18:$F$22,Summary!$C$7,FALSE)</f>
        <v xml:space="preserve">0 - Vastaus puuttuu </v>
      </c>
      <c r="Q70" s="900" t="str">
        <f>IF(VLOOKUP($C$3&amp;"-"&amp;$E70,Import!$C:$H,3,FALSE)=0,"",VLOOKUP($C$3&amp;"-"&amp;$E70,Import!$C:$H,3,FALSE))</f>
        <v/>
      </c>
      <c r="R70" s="900" t="str">
        <f>IF(VLOOKUP($C$3&amp;"-"&amp;$E70,Import!$C:$H,4,FALSE)=0,"",VLOOKUP($C$3&amp;"-"&amp;$E70,Import!$C:$H,4,FALSE))</f>
        <v/>
      </c>
      <c r="S70" s="900" t="str">
        <f>IF(VLOOKUP($C$3&amp;"-"&amp;$E70,Import!$C:$H,5,FALSE)=0,"",VLOOKUP($C$3&amp;"-"&amp;$E70,Import!$C:$H,5,FALSE))</f>
        <v/>
      </c>
      <c r="T70" s="901" t="str">
        <f>IF(VLOOKUP($C$3&amp;"-"&amp;$E70,Import!$C:$H,6,FALSE)=0,"",VLOOKUP($C$3&amp;"-"&amp;$E70,Import!$C:$H,6,FALSE))</f>
        <v/>
      </c>
      <c r="U70" s="153"/>
      <c r="V70" s="251"/>
    </row>
    <row r="71" spans="1:22" s="176" customFormat="1" ht="30" customHeight="1" x14ac:dyDescent="0.25">
      <c r="A71" s="165"/>
      <c r="B71" s="268"/>
      <c r="C71" s="169">
        <v>4</v>
      </c>
      <c r="D71" s="169"/>
      <c r="E71" s="169" t="str">
        <f>IF(VLOOKUP(CONCATENATE($C$3,"-",C71),Languages!$A:$D,1,TRUE)=CONCATENATE($C$3,"-",C71),VLOOKUP(CONCATENATE($C$3,"-",C71),Languages!$A:$D,Summary!$C$7,TRUE),NA())</f>
        <v>Sovellusturvallisuus osana kyberarkkitehtuuria</v>
      </c>
      <c r="F71" s="169"/>
      <c r="G71" s="291"/>
      <c r="H71" s="884"/>
      <c r="I71" s="906"/>
      <c r="J71" s="906"/>
      <c r="K71" s="906"/>
      <c r="L71" s="906"/>
      <c r="M71" s="153"/>
      <c r="N71" s="251"/>
      <c r="O71" s="148"/>
      <c r="P71" s="291"/>
      <c r="Q71" s="292"/>
      <c r="R71" s="292"/>
      <c r="S71" s="292"/>
      <c r="T71" s="292"/>
      <c r="U71" s="153"/>
      <c r="V71" s="251"/>
    </row>
    <row r="72" spans="1:22" s="284" customFormat="1" ht="19.95" customHeight="1" x14ac:dyDescent="0.2">
      <c r="A72" s="303"/>
      <c r="B72" s="278"/>
      <c r="C72" s="279" t="str">
        <f>IF(VLOOKUP("GEN-LEVEL",Languages!$A:$D,1,TRUE)="GEN-LEVEL",VLOOKUP("GEN-LEVEL",Languages!$A:$D,Summary!$C$7,TRUE),NA())</f>
        <v>Taso</v>
      </c>
      <c r="D72" s="279"/>
      <c r="E72" s="279"/>
      <c r="F72" s="280" t="str">
        <f>IF(VLOOKUP("GEN-PRACTICE",Languages!$A:$D,1,TRUE)="GEN-PRACTICE",VLOOKUP("GEN-PRACTICE",Languages!$A:$D,Summary!$C$7,TRUE),NA())</f>
        <v>Käytäntö</v>
      </c>
      <c r="G72" s="281"/>
      <c r="H72" s="881" t="str">
        <f>IF(VLOOKUP("GEN-ANSWER",Languages!$A:$D,1,TRUE)="GEN-ANSWER",VLOOKUP("GEN-ANSWER",Languages!$A:$D,Summary!$C$7,TRUE),NA())</f>
        <v>Vastaus</v>
      </c>
      <c r="I72" s="882" t="str">
        <f>IF(VLOOKUP("KM112",Languages!$A:$D,1,TRUE)="KM112",VLOOKUP("KM112",Languages!$A:$D,Summary!$C$7,TRUE),NA())</f>
        <v>Kommentit</v>
      </c>
      <c r="J72" s="882" t="str">
        <f>IF(VLOOKUP("KM113",Languages!$A:$D,1,TRUE)="KM113",VLOOKUP("KM113",Languages!$A:$D,Summary!$C$7,TRUE),NA())</f>
        <v>Sisäinen viittaus</v>
      </c>
      <c r="K72" s="882" t="str">
        <f>IF(VLOOKUP("KM114",Languages!$A:$D,1,TRUE)="KM114",VLOOKUP("KM114",Languages!$A:$D,Summary!$C$7,TRUE),NA())</f>
        <v>Ulkoinen viittaus</v>
      </c>
      <c r="L72" s="882" t="str">
        <f>IF(VLOOKUP("KM115",Languages!$A:$D,1,TRUE)="KM115",VLOOKUP("KM115",Languages!$A:$D,Summary!$C$7,TRUE),NA())</f>
        <v>Kehityskohde</v>
      </c>
      <c r="M72" s="282"/>
      <c r="N72" s="283"/>
      <c r="O72" s="278"/>
      <c r="P72" s="459" t="str">
        <f>IF(VLOOKUP("GEN-ANSWER",Languages!$A:$D,1,TRUE)="GEN-ANSWER",VLOOKUP("GEN-ANSWER",Languages!$A:$D,Summary!$C$7,TRUE),NA())</f>
        <v>Vastaus</v>
      </c>
      <c r="Q72" s="459" t="str">
        <f>IF(VLOOKUP("KM112",Languages!$A:$D,1,TRUE)="KM112",VLOOKUP("KM112",Languages!$A:$D,Summary!$C$7,TRUE),NA())</f>
        <v>Kommentit</v>
      </c>
      <c r="R72" s="459" t="str">
        <f>IF(VLOOKUP("KM113",Languages!$A:$D,1,TRUE)="KM113",VLOOKUP("KM113",Languages!$A:$D,Summary!$C$7,TRUE),NA())</f>
        <v>Sisäinen viittaus</v>
      </c>
      <c r="S72" s="459" t="str">
        <f>IF(VLOOKUP("KM114",Languages!$A:$D,1,TRUE)="KM114",VLOOKUP("KM114",Languages!$A:$D,Summary!$C$7,TRUE),NA())</f>
        <v>Ulkoinen viittaus</v>
      </c>
      <c r="T72" s="459" t="str">
        <f>IF(VLOOKUP("KM115",Languages!$A:$D,1,TRUE)="KM115",VLOOKUP("KM115",Languages!$A:$D,Summary!$C$7,TRUE),NA())</f>
        <v>Kehityskohde</v>
      </c>
      <c r="U72" s="282"/>
      <c r="V72" s="283"/>
    </row>
    <row r="73" spans="1:22" s="295" customFormat="1" ht="45" customHeight="1" x14ac:dyDescent="0.2">
      <c r="A73" s="304"/>
      <c r="B73" s="296"/>
      <c r="C73" s="453">
        <v>1</v>
      </c>
      <c r="D73" s="1382"/>
      <c r="E73" s="396"/>
      <c r="F73" s="462"/>
      <c r="G73" s="389"/>
      <c r="H73" s="907"/>
      <c r="I73" s="498"/>
      <c r="J73" s="498"/>
      <c r="K73" s="498"/>
      <c r="L73" s="397"/>
      <c r="M73" s="153"/>
      <c r="N73" s="251"/>
      <c r="O73" s="148"/>
      <c r="P73" s="389"/>
      <c r="Q73" s="904"/>
      <c r="R73" s="904"/>
      <c r="S73" s="904"/>
      <c r="T73" s="905"/>
      <c r="U73" s="153"/>
      <c r="V73" s="251"/>
    </row>
    <row r="74" spans="1:22" s="295" customFormat="1" ht="54" customHeight="1" x14ac:dyDescent="0.2">
      <c r="A74" s="304"/>
      <c r="B74" s="296"/>
      <c r="C74" s="1764">
        <v>2</v>
      </c>
      <c r="D74" s="1472">
        <v>67</v>
      </c>
      <c r="E74" s="393" t="s">
        <v>117</v>
      </c>
      <c r="F74" s="463" t="str">
        <f>IF(VLOOKUP(CONCATENATE($C$3,"-",$E74),Languages!$A:$D,1,TRUE)=CONCATENATE($C$3,"-",$E74),VLOOKUP(CONCATENATE($C$3,"-",$E74),Languages!$A:$D,Summary!$C$7,TRUE),NA())</f>
        <v>Sisäisesti kehitettävät ohjelmistot ja sovellukset, jotka on tarkoitettu otettavaksi käyttöön korkean prioriteetin laitteissa tai ohjelmistoissa [kts. ASSET-1c], kehitetään noudattaen turvallisen sovelluskehityksen periaatteita.</v>
      </c>
      <c r="G74" s="1683">
        <f t="shared" ref="G74:G81" si="3">IFERROR(INT(LEFT($H74,1)),0)</f>
        <v>0</v>
      </c>
      <c r="H74" s="441" t="s">
        <v>2466</v>
      </c>
      <c r="I74" s="494"/>
      <c r="J74" s="438"/>
      <c r="K74" s="438"/>
      <c r="L74" s="447"/>
      <c r="M74" s="153"/>
      <c r="N74" s="251"/>
      <c r="O74" s="148"/>
      <c r="P74" s="866" t="str">
        <f>VLOOKUP(VLOOKUP($C$3&amp;"-"&amp;$E74,Import!$C:$D,2,FALSE),Parameters!$C$18:$F$22,Summary!$C$7,FALSE)</f>
        <v xml:space="preserve">0 - Vastaus puuttuu </v>
      </c>
      <c r="Q74" s="898" t="str">
        <f>IF(VLOOKUP($C$3&amp;"-"&amp;$E74,Import!$C:$H,3,FALSE)=0,"",VLOOKUP($C$3&amp;"-"&amp;$E74,Import!$C:$H,3,FALSE))</f>
        <v/>
      </c>
      <c r="R74" s="898" t="str">
        <f>IF(VLOOKUP($C$3&amp;"-"&amp;$E74,Import!$C:$H,4,FALSE)=0,"",VLOOKUP($C$3&amp;"-"&amp;$E74,Import!$C:$H,4,FALSE))</f>
        <v/>
      </c>
      <c r="S74" s="898" t="str">
        <f>IF(VLOOKUP($C$3&amp;"-"&amp;$E74,Import!$C:$H,5,FALSE)=0,"",VLOOKUP($C$3&amp;"-"&amp;$E74,Import!$C:$H,5,FALSE))</f>
        <v/>
      </c>
      <c r="T74" s="899" t="str">
        <f>IF(VLOOKUP($C$3&amp;"-"&amp;$E74,Import!$C:$H,6,FALSE)=0,"",VLOOKUP($C$3&amp;"-"&amp;$E74,Import!$C:$H,6,FALSE))</f>
        <v/>
      </c>
      <c r="U74" s="153"/>
      <c r="V74" s="251"/>
    </row>
    <row r="75" spans="1:22" s="295" customFormat="1" ht="45" customHeight="1" x14ac:dyDescent="0.2">
      <c r="A75" s="304"/>
      <c r="B75" s="296"/>
      <c r="C75" s="1769"/>
      <c r="D75" s="1474">
        <v>68</v>
      </c>
      <c r="E75" s="293" t="s">
        <v>120</v>
      </c>
      <c r="F75" s="464" t="str">
        <f>IF(VLOOKUP(CONCATENATE($C$3,"-",$E75),Languages!$A:$D,1,TRUE)=CONCATENATE($C$3,"-",$E75),VLOOKUP(CONCATENATE($C$3,"-",$E75),Languages!$A:$D,Summary!$C$7,TRUE),NA())</f>
        <v>Korkean prioriteetin laitteisiin tai ohjelmistoihin [kts. ASSET-1c] tehtävien ohjelmisto- ja sovellushankintojen valinnassa huomioidaan, miten toimittaja noudattaa turvallisen sovelluskehityksen periaatteita.</v>
      </c>
      <c r="G75" s="1684">
        <f t="shared" si="3"/>
        <v>0</v>
      </c>
      <c r="H75" s="306" t="s">
        <v>2466</v>
      </c>
      <c r="I75" s="494"/>
      <c r="J75" s="439"/>
      <c r="K75" s="439"/>
      <c r="L75" s="448"/>
      <c r="M75" s="153"/>
      <c r="N75" s="251"/>
      <c r="O75" s="148"/>
      <c r="P75" s="869" t="str">
        <f>VLOOKUP(VLOOKUP($C$3&amp;"-"&amp;$E75,Import!$C:$D,2,FALSE),Parameters!$C$18:$F$22,Summary!$C$7,FALSE)</f>
        <v xml:space="preserve">0 - Vastaus puuttuu </v>
      </c>
      <c r="Q75" s="893" t="str">
        <f>IF(VLOOKUP($C$3&amp;"-"&amp;$E75,Import!$C:$H,3,FALSE)=0,"",VLOOKUP($C$3&amp;"-"&amp;$E75,Import!$C:$H,3,FALSE))</f>
        <v/>
      </c>
      <c r="R75" s="893" t="str">
        <f>IF(VLOOKUP($C$3&amp;"-"&amp;$E75,Import!$C:$H,4,FALSE)=0,"",VLOOKUP($C$3&amp;"-"&amp;$E75,Import!$C:$H,4,FALSE))</f>
        <v/>
      </c>
      <c r="S75" s="893" t="str">
        <f>IF(VLOOKUP($C$3&amp;"-"&amp;$E75,Import!$C:$H,5,FALSE)=0,"",VLOOKUP($C$3&amp;"-"&amp;$E75,Import!$C:$H,5,FALSE))</f>
        <v/>
      </c>
      <c r="T75" s="894" t="str">
        <f>IF(VLOOKUP($C$3&amp;"-"&amp;$E75,Import!$C:$H,6,FALSE)=0,"",VLOOKUP($C$3&amp;"-"&amp;$E75,Import!$C:$H,6,FALSE))</f>
        <v/>
      </c>
      <c r="U75" s="153"/>
      <c r="V75" s="251"/>
    </row>
    <row r="76" spans="1:22" s="295" customFormat="1" ht="34.950000000000003" customHeight="1" x14ac:dyDescent="0.2">
      <c r="A76" s="304"/>
      <c r="B76" s="296"/>
      <c r="C76" s="1765"/>
      <c r="D76" s="900" t="s">
        <v>1629</v>
      </c>
      <c r="E76" s="394" t="s">
        <v>123</v>
      </c>
      <c r="F76" s="470" t="str">
        <f>IF(VLOOKUP(CONCATENATE($C$3,"-",$E76),Languages!$A:$D,1,TRUE)=CONCATENATE($C$3,"-",$E76),VLOOKUP(CONCATENATE($C$3,"-",$E76),Languages!$A:$D,Summary!$C$7,TRUE),NA())</f>
        <v>Ohjelmistojen ja sovellusten käyttöönottoprosessissa edellytetään turvallisia ohjelmistokonfiguraatioita (sekä sisäisesti kehitettyjen että hankittujen ohjelmistojen osalta)</v>
      </c>
      <c r="G76" s="1686">
        <f t="shared" si="3"/>
        <v>0</v>
      </c>
      <c r="H76" s="445" t="s">
        <v>2466</v>
      </c>
      <c r="I76" s="494"/>
      <c r="J76" s="440"/>
      <c r="K76" s="440"/>
      <c r="L76" s="449"/>
      <c r="M76" s="153"/>
      <c r="N76" s="251"/>
      <c r="O76" s="148"/>
      <c r="P76" s="874" t="str">
        <f>VLOOKUP(VLOOKUP($C$3&amp;"-"&amp;$E76,Import!$C:$D,2,FALSE),Parameters!$C$18:$F$22,Summary!$C$7,FALSE)</f>
        <v xml:space="preserve">0 - Vastaus puuttuu </v>
      </c>
      <c r="Q76" s="900" t="str">
        <f>IF(VLOOKUP($C$3&amp;"-"&amp;$E76,Import!$C:$H,3,FALSE)=0,"",VLOOKUP($C$3&amp;"-"&amp;$E76,Import!$C:$H,3,FALSE))</f>
        <v/>
      </c>
      <c r="R76" s="900" t="str">
        <f>IF(VLOOKUP($C$3&amp;"-"&amp;$E76,Import!$C:$H,4,FALSE)=0,"",VLOOKUP($C$3&amp;"-"&amp;$E76,Import!$C:$H,4,FALSE))</f>
        <v/>
      </c>
      <c r="S76" s="900" t="str">
        <f>IF(VLOOKUP($C$3&amp;"-"&amp;$E76,Import!$C:$H,5,FALSE)=0,"",VLOOKUP($C$3&amp;"-"&amp;$E76,Import!$C:$H,5,FALSE))</f>
        <v/>
      </c>
      <c r="T76" s="901" t="str">
        <f>IF(VLOOKUP($C$3&amp;"-"&amp;$E76,Import!$C:$H,6,FALSE)=0,"",VLOOKUP($C$3&amp;"-"&amp;$E76,Import!$C:$H,6,FALSE))</f>
        <v/>
      </c>
      <c r="U76" s="153"/>
      <c r="V76" s="251"/>
    </row>
    <row r="77" spans="1:22" s="295" customFormat="1" ht="34.950000000000003" customHeight="1" x14ac:dyDescent="0.2">
      <c r="A77" s="304"/>
      <c r="B77" s="296"/>
      <c r="C77" s="1766">
        <v>3</v>
      </c>
      <c r="D77" s="1472">
        <v>67</v>
      </c>
      <c r="E77" s="393" t="s">
        <v>126</v>
      </c>
      <c r="F77" s="463" t="str">
        <f>IF(VLOOKUP(CONCATENATE($C$3,"-",$E77),Languages!$A:$D,1,TRUE)=CONCATENATE($C$3,"-",$E77),VLOOKUP(CONCATENATE($C$3,"-",$E77),Languages!$A:$D,Summary!$C$7,TRUE),NA())</f>
        <v>Kaikki sisäisesti kehitettävät ohjelmistot ja sovellukset kehitetään käyttäen turvallisen sovelluskehityksen periaatteita.</v>
      </c>
      <c r="G77" s="1683">
        <f t="shared" si="3"/>
        <v>0</v>
      </c>
      <c r="H77" s="441" t="s">
        <v>2466</v>
      </c>
      <c r="I77" s="438"/>
      <c r="J77" s="438"/>
      <c r="K77" s="438"/>
      <c r="L77" s="447"/>
      <c r="M77" s="153"/>
      <c r="N77" s="251"/>
      <c r="O77" s="148"/>
      <c r="P77" s="866" t="str">
        <f>VLOOKUP(VLOOKUP($C$3&amp;"-"&amp;$E77,Import!$C:$D,2,FALSE),Parameters!$C$18:$F$22,Summary!$C$7,FALSE)</f>
        <v xml:space="preserve">0 - Vastaus puuttuu </v>
      </c>
      <c r="Q77" s="898" t="str">
        <f>IF(VLOOKUP($C$3&amp;"-"&amp;$E77,Import!$C:$H,3,FALSE)=0,"",VLOOKUP($C$3&amp;"-"&amp;$E77,Import!$C:$H,3,FALSE))</f>
        <v/>
      </c>
      <c r="R77" s="898" t="str">
        <f>IF(VLOOKUP($C$3&amp;"-"&amp;$E77,Import!$C:$H,4,FALSE)=0,"",VLOOKUP($C$3&amp;"-"&amp;$E77,Import!$C:$H,4,FALSE))</f>
        <v/>
      </c>
      <c r="S77" s="898" t="str">
        <f>IF(VLOOKUP($C$3&amp;"-"&amp;$E77,Import!$C:$H,5,FALSE)=0,"",VLOOKUP($C$3&amp;"-"&amp;$E77,Import!$C:$H,5,FALSE))</f>
        <v/>
      </c>
      <c r="T77" s="899" t="str">
        <f>IF(VLOOKUP($C$3&amp;"-"&amp;$E77,Import!$C:$H,6,FALSE)=0,"",VLOOKUP($C$3&amp;"-"&amp;$E77,Import!$C:$H,6,FALSE))</f>
        <v/>
      </c>
      <c r="U77" s="153"/>
      <c r="V77" s="251"/>
    </row>
    <row r="78" spans="1:22" s="295" customFormat="1" ht="34.950000000000003" customHeight="1" x14ac:dyDescent="0.2">
      <c r="A78" s="304"/>
      <c r="B78" s="296"/>
      <c r="C78" s="1767"/>
      <c r="D78" s="1474">
        <v>68</v>
      </c>
      <c r="E78" s="293" t="s">
        <v>129</v>
      </c>
      <c r="F78" s="464" t="str">
        <f>IF(VLOOKUP(CONCATENATE($C$3,"-",$E78),Languages!$A:$D,1,TRUE)=CONCATENATE($C$3,"-",$E78),VLOOKUP(CONCATENATE($C$3,"-",$E78),Languages!$A:$D,Summary!$C$7,TRUE),NA())</f>
        <v>Kaikkien ohjelmisto- ja sovellushankintojen valinnassa huomioidaan noudattaako toimittaja turvallisen sovelluskehityksen periaatteita.</v>
      </c>
      <c r="G78" s="1684">
        <f t="shared" si="3"/>
        <v>0</v>
      </c>
      <c r="H78" s="306" t="s">
        <v>2466</v>
      </c>
      <c r="I78" s="439"/>
      <c r="J78" s="439"/>
      <c r="K78" s="439"/>
      <c r="L78" s="448"/>
      <c r="M78" s="153"/>
      <c r="N78" s="251"/>
      <c r="O78" s="148"/>
      <c r="P78" s="869" t="str">
        <f>VLOOKUP(VLOOKUP($C$3&amp;"-"&amp;$E78,Import!$C:$D,2,FALSE),Parameters!$C$18:$F$22,Summary!$C$7,FALSE)</f>
        <v xml:space="preserve">0 - Vastaus puuttuu </v>
      </c>
      <c r="Q78" s="893" t="str">
        <f>IF(VLOOKUP($C$3&amp;"-"&amp;$E78,Import!$C:$H,3,FALSE)=0,"",VLOOKUP($C$3&amp;"-"&amp;$E78,Import!$C:$H,3,FALSE))</f>
        <v/>
      </c>
      <c r="R78" s="893" t="str">
        <f>IF(VLOOKUP($C$3&amp;"-"&amp;$E78,Import!$C:$H,4,FALSE)=0,"",VLOOKUP($C$3&amp;"-"&amp;$E78,Import!$C:$H,4,FALSE))</f>
        <v/>
      </c>
      <c r="S78" s="893" t="str">
        <f>IF(VLOOKUP($C$3&amp;"-"&amp;$E78,Import!$C:$H,5,FALSE)=0,"",VLOOKUP($C$3&amp;"-"&amp;$E78,Import!$C:$H,5,FALSE))</f>
        <v/>
      </c>
      <c r="T78" s="894" t="str">
        <f>IF(VLOOKUP($C$3&amp;"-"&amp;$E78,Import!$C:$H,6,FALSE)=0,"",VLOOKUP($C$3&amp;"-"&amp;$E78,Import!$C:$H,6,FALSE))</f>
        <v/>
      </c>
      <c r="U78" s="153"/>
      <c r="V78" s="251"/>
    </row>
    <row r="79" spans="1:22" s="295" customFormat="1" ht="42.6" customHeight="1" x14ac:dyDescent="0.2">
      <c r="A79" s="304"/>
      <c r="B79" s="296"/>
      <c r="C79" s="1767"/>
      <c r="D79" s="1473">
        <v>67</v>
      </c>
      <c r="E79" s="293" t="s">
        <v>131</v>
      </c>
      <c r="F79" s="464" t="str">
        <f>IF(VLOOKUP(CONCATENATE($C$3,"-",$E79),Languages!$A:$D,1,TRUE)=CONCATENATE($C$3,"-",$E79),VLOOKUP(CONCATENATE($C$3,"-",$E79),Languages!$A:$D,Summary!$C$7,TRUE),NA())</f>
        <v>Arkkitehtuurikatselmointiprosessissa arvioidaan uusien ja päivitettyjen ohjelmistojen ja sovellusten turvallisuutta ennen niiden vientiä tuotantoon.</v>
      </c>
      <c r="G79" s="1684">
        <f t="shared" si="3"/>
        <v>0</v>
      </c>
      <c r="H79" s="306" t="s">
        <v>2466</v>
      </c>
      <c r="I79" s="439"/>
      <c r="J79" s="439"/>
      <c r="K79" s="439"/>
      <c r="L79" s="448"/>
      <c r="M79" s="153"/>
      <c r="N79" s="251"/>
      <c r="O79" s="148"/>
      <c r="P79" s="869" t="str">
        <f>VLOOKUP(VLOOKUP($C$3&amp;"-"&amp;$E79,Import!$C:$D,2,FALSE),Parameters!$C$18:$F$22,Summary!$C$7,FALSE)</f>
        <v xml:space="preserve">0 - Vastaus puuttuu </v>
      </c>
      <c r="Q79" s="893" t="str">
        <f>IF(VLOOKUP($C$3&amp;"-"&amp;$E79,Import!$C:$H,3,FALSE)=0,"",VLOOKUP($C$3&amp;"-"&amp;$E79,Import!$C:$H,3,FALSE))</f>
        <v/>
      </c>
      <c r="R79" s="893" t="str">
        <f>IF(VLOOKUP($C$3&amp;"-"&amp;$E79,Import!$C:$H,4,FALSE)=0,"",VLOOKUP($C$3&amp;"-"&amp;$E79,Import!$C:$H,4,FALSE))</f>
        <v/>
      </c>
      <c r="S79" s="893" t="str">
        <f>IF(VLOOKUP($C$3&amp;"-"&amp;$E79,Import!$C:$H,5,FALSE)=0,"",VLOOKUP($C$3&amp;"-"&amp;$E79,Import!$C:$H,5,FALSE))</f>
        <v/>
      </c>
      <c r="T79" s="894" t="str">
        <f>IF(VLOOKUP($C$3&amp;"-"&amp;$E79,Import!$C:$H,6,FALSE)=0,"",VLOOKUP($C$3&amp;"-"&amp;$E79,Import!$C:$H,6,FALSE))</f>
        <v/>
      </c>
      <c r="U79" s="153"/>
      <c r="V79" s="251"/>
    </row>
    <row r="80" spans="1:22" s="295" customFormat="1" ht="34.950000000000003" customHeight="1" x14ac:dyDescent="0.2">
      <c r="A80" s="304"/>
      <c r="B80" s="296"/>
      <c r="C80" s="1767"/>
      <c r="D80" s="1474">
        <v>68</v>
      </c>
      <c r="E80" s="293" t="s">
        <v>239</v>
      </c>
      <c r="F80" s="464" t="str">
        <f>IF(VLOOKUP(CONCATENATE($C$3,"-",$E80),Languages!$A:$D,1,TRUE)=CONCATENATE($C$3,"-",$E80),VLOOKUP(CONCATENATE($C$3,"-",$E80),Languages!$A:$D,Summary!$C$7,TRUE),NA())</f>
        <v>Ohjelmistojen ja laiteohjelmistojen (firmware) aitous varmistetaan ennen käyttöönottoa.</v>
      </c>
      <c r="G80" s="1684">
        <f t="shared" si="3"/>
        <v>0</v>
      </c>
      <c r="H80" s="306" t="s">
        <v>2466</v>
      </c>
      <c r="I80" s="439"/>
      <c r="J80" s="439"/>
      <c r="K80" s="439"/>
      <c r="L80" s="448"/>
      <c r="M80" s="153"/>
      <c r="N80" s="251"/>
      <c r="O80" s="148"/>
      <c r="P80" s="869" t="str">
        <f>VLOOKUP(VLOOKUP($C$3&amp;"-"&amp;$E80,Import!$C:$D,2,FALSE),Parameters!$C$18:$F$22,Summary!$C$7,FALSE)</f>
        <v xml:space="preserve">0 - Vastaus puuttuu </v>
      </c>
      <c r="Q80" s="893" t="str">
        <f>IF(VLOOKUP($C$3&amp;"-"&amp;$E80,Import!$C:$H,3,FALSE)=0,"",VLOOKUP($C$3&amp;"-"&amp;$E80,Import!$C:$H,3,FALSE))</f>
        <v/>
      </c>
      <c r="R80" s="893" t="str">
        <f>IF(VLOOKUP($C$3&amp;"-"&amp;$E80,Import!$C:$H,4,FALSE)=0,"",VLOOKUP($C$3&amp;"-"&amp;$E80,Import!$C:$H,4,FALSE))</f>
        <v/>
      </c>
      <c r="S80" s="893" t="str">
        <f>IF(VLOOKUP($C$3&amp;"-"&amp;$E80,Import!$C:$H,5,FALSE)=0,"",VLOOKUP($C$3&amp;"-"&amp;$E80,Import!$C:$H,5,FALSE))</f>
        <v/>
      </c>
      <c r="T80" s="894" t="str">
        <f>IF(VLOOKUP($C$3&amp;"-"&amp;$E80,Import!$C:$H,6,FALSE)=0,"",VLOOKUP($C$3&amp;"-"&amp;$E80,Import!$C:$H,6,FALSE))</f>
        <v/>
      </c>
      <c r="U80" s="153"/>
      <c r="V80" s="251"/>
    </row>
    <row r="81" spans="1:22" s="295" customFormat="1" ht="67.8" customHeight="1" x14ac:dyDescent="0.2">
      <c r="A81" s="304"/>
      <c r="B81" s="379"/>
      <c r="C81" s="1768"/>
      <c r="D81" s="900" t="s">
        <v>3695</v>
      </c>
      <c r="E81" s="394" t="s">
        <v>327</v>
      </c>
      <c r="F81" s="470" t="str">
        <f>IF(VLOOKUP(CONCATENATE($C$3,"-",$E81),Languages!$A:$D,1,TRUE)=CONCATENATE($C$3,"-",$E81),VLOOKUP(CONCATENATE($C$3,"-",$E81),Languages!$A:$D,Summary!$C$7,TRUE),NA())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G81" s="1686">
        <f t="shared" si="3"/>
        <v>0</v>
      </c>
      <c r="H81" s="445" t="s">
        <v>2466</v>
      </c>
      <c r="I81" s="440"/>
      <c r="J81" s="440"/>
      <c r="K81" s="440"/>
      <c r="L81" s="449"/>
      <c r="M81" s="153"/>
      <c r="N81" s="251"/>
      <c r="O81" s="148"/>
      <c r="P81" s="874" t="str">
        <f>VLOOKUP(VLOOKUP($C$3&amp;"-"&amp;$E81,Import!$C:$D,2,FALSE),Parameters!$C$18:$F$22,Summary!$C$7,FALSE)</f>
        <v xml:space="preserve">0 - Vastaus puuttuu </v>
      </c>
      <c r="Q81" s="900" t="str">
        <f>IF(VLOOKUP($C$3&amp;"-"&amp;$E81,Import!$C:$H,3,FALSE)=0,"",VLOOKUP($C$3&amp;"-"&amp;$E81,Import!$C:$H,3,FALSE))</f>
        <v/>
      </c>
      <c r="R81" s="900" t="str">
        <f>IF(VLOOKUP($C$3&amp;"-"&amp;$E81,Import!$C:$H,4,FALSE)=0,"",VLOOKUP($C$3&amp;"-"&amp;$E81,Import!$C:$H,4,FALSE))</f>
        <v/>
      </c>
      <c r="S81" s="900" t="str">
        <f>IF(VLOOKUP($C$3&amp;"-"&amp;$E81,Import!$C:$H,5,FALSE)=0,"",VLOOKUP($C$3&amp;"-"&amp;$E81,Import!$C:$H,5,FALSE))</f>
        <v/>
      </c>
      <c r="T81" s="901" t="str">
        <f>IF(VLOOKUP($C$3&amp;"-"&amp;$E81,Import!$C:$H,6,FALSE)=0,"",VLOOKUP($C$3&amp;"-"&amp;$E81,Import!$C:$H,6,FALSE))</f>
        <v/>
      </c>
      <c r="U81" s="153"/>
      <c r="V81" s="251"/>
    </row>
    <row r="82" spans="1:22" s="176" customFormat="1" ht="30" customHeight="1" x14ac:dyDescent="0.25">
      <c r="A82" s="165"/>
      <c r="B82" s="268"/>
      <c r="C82" s="169">
        <v>5</v>
      </c>
      <c r="D82" s="169"/>
      <c r="E82" s="169" t="str">
        <f>IF(VLOOKUP(CONCATENATE($C$3,"-",C82),Languages!$A:$D,1,TRUE)=CONCATENATE($C$3,"-",C82),VLOOKUP(CONCATENATE($C$3,"-",C82),Languages!$A:$D,Summary!$C$7,TRUE),NA())</f>
        <v>Tietojen suojaus osana kyberarkkitehtuuria</v>
      </c>
      <c r="F82" s="169"/>
      <c r="G82" s="291"/>
      <c r="H82" s="884"/>
      <c r="I82" s="906"/>
      <c r="J82" s="906"/>
      <c r="K82" s="906"/>
      <c r="L82" s="906"/>
      <c r="M82" s="153"/>
      <c r="N82" s="251"/>
      <c r="O82" s="148"/>
      <c r="P82" s="291"/>
      <c r="Q82" s="292"/>
      <c r="R82" s="292"/>
      <c r="S82" s="292"/>
      <c r="T82" s="292"/>
      <c r="U82" s="153"/>
      <c r="V82" s="251"/>
    </row>
    <row r="83" spans="1:22" s="284" customFormat="1" ht="19.95" customHeight="1" x14ac:dyDescent="0.2">
      <c r="A83" s="303"/>
      <c r="B83" s="278"/>
      <c r="C83" s="279" t="str">
        <f>IF(VLOOKUP("GEN-LEVEL",Languages!$A:$D,1,TRUE)="GEN-LEVEL",VLOOKUP("GEN-LEVEL",Languages!$A:$D,Summary!$C$7,TRUE),NA())</f>
        <v>Taso</v>
      </c>
      <c r="D83" s="279"/>
      <c r="E83" s="279"/>
      <c r="F83" s="280" t="str">
        <f>IF(VLOOKUP("GEN-PRACTICE",Languages!$A:$D,1,TRUE)="GEN-PRACTICE",VLOOKUP("GEN-PRACTICE",Languages!$A:$D,Summary!$C$7,TRUE),NA())</f>
        <v>Käytäntö</v>
      </c>
      <c r="G83" s="281"/>
      <c r="H83" s="881" t="str">
        <f>IF(VLOOKUP("GEN-ANSWER",Languages!$A:$D,1,TRUE)="GEN-ANSWER",VLOOKUP("GEN-ANSWER",Languages!$A:$D,Summary!$C$7,TRUE),NA())</f>
        <v>Vastaus</v>
      </c>
      <c r="I83" s="882" t="str">
        <f>IF(VLOOKUP("KM112",Languages!$A:$D,1,TRUE)="KM112",VLOOKUP("KM112",Languages!$A:$D,Summary!$C$7,TRUE),NA())</f>
        <v>Kommentit</v>
      </c>
      <c r="J83" s="882" t="str">
        <f>IF(VLOOKUP("KM113",Languages!$A:$D,1,TRUE)="KM113",VLOOKUP("KM113",Languages!$A:$D,Summary!$C$7,TRUE),NA())</f>
        <v>Sisäinen viittaus</v>
      </c>
      <c r="K83" s="882" t="str">
        <f>IF(VLOOKUP("KM114",Languages!$A:$D,1,TRUE)="KM114",VLOOKUP("KM114",Languages!$A:$D,Summary!$C$7,TRUE),NA())</f>
        <v>Ulkoinen viittaus</v>
      </c>
      <c r="L83" s="882" t="str">
        <f>IF(VLOOKUP("KM115",Languages!$A:$D,1,TRUE)="KM115",VLOOKUP("KM115",Languages!$A:$D,Summary!$C$7,TRUE),NA())</f>
        <v>Kehityskohde</v>
      </c>
      <c r="M83" s="282"/>
      <c r="N83" s="283"/>
      <c r="O83" s="278"/>
      <c r="P83" s="459" t="str">
        <f>IF(VLOOKUP("GEN-ANSWER",Languages!$A:$D,1,TRUE)="GEN-ANSWER",VLOOKUP("GEN-ANSWER",Languages!$A:$D,Summary!$C$7,TRUE),NA())</f>
        <v>Vastaus</v>
      </c>
      <c r="Q83" s="459" t="str">
        <f>IF(VLOOKUP("KM112",Languages!$A:$D,1,TRUE)="KM112",VLOOKUP("KM112",Languages!$A:$D,Summary!$C$7,TRUE),NA())</f>
        <v>Kommentit</v>
      </c>
      <c r="R83" s="459" t="str">
        <f>IF(VLOOKUP("KM113",Languages!$A:$D,1,TRUE)="KM113",VLOOKUP("KM113",Languages!$A:$D,Summary!$C$7,TRUE),NA())</f>
        <v>Sisäinen viittaus</v>
      </c>
      <c r="S83" s="459" t="str">
        <f>IF(VLOOKUP("KM114",Languages!$A:$D,1,TRUE)="KM114",VLOOKUP("KM114",Languages!$A:$D,Summary!$C$7,TRUE),NA())</f>
        <v>Ulkoinen viittaus</v>
      </c>
      <c r="T83" s="459" t="str">
        <f>IF(VLOOKUP("KM115",Languages!$A:$D,1,TRUE)="KM115",VLOOKUP("KM115",Languages!$A:$D,Summary!$C$7,TRUE),NA())</f>
        <v>Kehityskohde</v>
      </c>
      <c r="U83" s="282"/>
      <c r="V83" s="283"/>
    </row>
    <row r="84" spans="1:22" s="295" customFormat="1" ht="34.950000000000003" customHeight="1" x14ac:dyDescent="0.2">
      <c r="A84" s="304"/>
      <c r="B84" s="379"/>
      <c r="C84" s="519">
        <v>1</v>
      </c>
      <c r="D84" s="1581">
        <v>69</v>
      </c>
      <c r="E84" s="396" t="s">
        <v>134</v>
      </c>
      <c r="F84" s="462" t="str">
        <f>IF(VLOOKUP(CONCATENATE($C$3,"-",$E84),Languages!$A:$D,1,TRUE)=CONCATENATE($C$3,"-",$E84),VLOOKUP(CONCATENATE($C$3,"-",$E84),Languages!$A:$D,Summary!$C$7,TRUE),NA())</f>
        <v>Tallennettua arkaluontoista tietoa ("data at rest") suojataan. Tasolla 1 tämän ei tarvitse olla systemaattista ja säännöllistä.</v>
      </c>
      <c r="G84" s="1682">
        <f t="shared" ref="G84:G91" si="4">IFERROR(INT(LEFT($H84,1)),0)</f>
        <v>0</v>
      </c>
      <c r="H84" s="452" t="s">
        <v>2466</v>
      </c>
      <c r="I84" s="998"/>
      <c r="J84" s="450"/>
      <c r="K84" s="450"/>
      <c r="L84" s="451"/>
      <c r="M84" s="153"/>
      <c r="N84" s="251"/>
      <c r="O84" s="148"/>
      <c r="P84" s="863" t="str">
        <f>VLOOKUP(VLOOKUP($C$3&amp;"-"&amp;$E84,Import!$C:$D,2,FALSE),Parameters!$C$18:$F$22,Summary!$C$7,FALSE)</f>
        <v xml:space="preserve">0 - Vastaus puuttuu </v>
      </c>
      <c r="Q84" s="902" t="str">
        <f>IF(VLOOKUP($C$3&amp;"-"&amp;$E84,Import!$C:$H,3,FALSE)=0,"",VLOOKUP($C$3&amp;"-"&amp;$E84,Import!$C:$H,3,FALSE))</f>
        <v/>
      </c>
      <c r="R84" s="902" t="str">
        <f>IF(VLOOKUP($C$3&amp;"-"&amp;$E84,Import!$C:$H,4,FALSE)=0,"",VLOOKUP($C$3&amp;"-"&amp;$E84,Import!$C:$H,4,FALSE))</f>
        <v/>
      </c>
      <c r="S84" s="902" t="str">
        <f>IF(VLOOKUP($C$3&amp;"-"&amp;$E84,Import!$C:$H,5,FALSE)=0,"",VLOOKUP($C$3&amp;"-"&amp;$E84,Import!$C:$H,5,FALSE))</f>
        <v/>
      </c>
      <c r="T84" s="903" t="str">
        <f>IF(VLOOKUP($C$3&amp;"-"&amp;$E84,Import!$C:$H,6,FALSE)=0,"",VLOOKUP($C$3&amp;"-"&amp;$E84,Import!$C:$H,6,FALSE))</f>
        <v/>
      </c>
      <c r="U84" s="153"/>
      <c r="V84" s="251"/>
    </row>
    <row r="85" spans="1:22" s="295" customFormat="1" ht="34.950000000000003" customHeight="1" x14ac:dyDescent="0.2">
      <c r="A85" s="304"/>
      <c r="B85" s="379"/>
      <c r="C85" s="1764">
        <v>2</v>
      </c>
      <c r="D85" s="1581">
        <v>69</v>
      </c>
      <c r="E85" s="393" t="s">
        <v>137</v>
      </c>
      <c r="F85" s="463" t="str">
        <f>IF(VLOOKUP(CONCATENATE($C$3,"-",$E85),Languages!$A:$D,1,TRUE)=CONCATENATE($C$3,"-",$E85),VLOOKUP(CONCATENATE($C$3,"-",$E85),Languages!$A:$D,Summary!$C$7,TRUE),NA())</f>
        <v>Kaikkea tallennettua tietoa ("data at rest") suojataan valittujen tietotyyppien osalta [kts. ASSET-2c].</v>
      </c>
      <c r="G85" s="1683">
        <f t="shared" si="4"/>
        <v>0</v>
      </c>
      <c r="H85" s="441" t="s">
        <v>2466</v>
      </c>
      <c r="I85" s="438"/>
      <c r="J85" s="438"/>
      <c r="K85" s="438"/>
      <c r="L85" s="447"/>
      <c r="M85" s="153"/>
      <c r="N85" s="251"/>
      <c r="O85" s="148"/>
      <c r="P85" s="866" t="str">
        <f>VLOOKUP(VLOOKUP($C$3&amp;"-"&amp;$E85,Import!$C:$D,2,FALSE),Parameters!$C$18:$F$22,Summary!$C$7,FALSE)</f>
        <v xml:space="preserve">0 - Vastaus puuttuu </v>
      </c>
      <c r="Q85" s="898" t="str">
        <f>IF(VLOOKUP($C$3&amp;"-"&amp;$E85,Import!$C:$H,3,FALSE)=0,"",VLOOKUP($C$3&amp;"-"&amp;$E85,Import!$C:$H,3,FALSE))</f>
        <v/>
      </c>
      <c r="R85" s="898" t="str">
        <f>IF(VLOOKUP($C$3&amp;"-"&amp;$E85,Import!$C:$H,4,FALSE)=0,"",VLOOKUP($C$3&amp;"-"&amp;$E85,Import!$C:$H,4,FALSE))</f>
        <v/>
      </c>
      <c r="S85" s="898" t="str">
        <f>IF(VLOOKUP($C$3&amp;"-"&amp;$E85,Import!$C:$H,5,FALSE)=0,"",VLOOKUP($C$3&amp;"-"&amp;$E85,Import!$C:$H,5,FALSE))</f>
        <v/>
      </c>
      <c r="T85" s="899" t="str">
        <f>IF(VLOOKUP($C$3&amp;"-"&amp;$E85,Import!$C:$H,6,FALSE)=0,"",VLOOKUP($C$3&amp;"-"&amp;$E85,Import!$C:$H,6,FALSE))</f>
        <v/>
      </c>
      <c r="U85" s="153"/>
      <c r="V85" s="251"/>
    </row>
    <row r="86" spans="1:22" s="295" customFormat="1" ht="34.950000000000003" customHeight="1" x14ac:dyDescent="0.2">
      <c r="A86" s="304"/>
      <c r="B86" s="379"/>
      <c r="C86" s="1769"/>
      <c r="D86" s="1581">
        <v>69</v>
      </c>
      <c r="E86" s="293" t="s">
        <v>140</v>
      </c>
      <c r="F86" s="464" t="str">
        <f>IF(VLOOKUP(CONCATENATE($C$3,"-",$E86),Languages!$A:$D,1,TRUE)=CONCATENATE($C$3,"-",$E86),VLOOKUP(CONCATENATE($C$3,"-",$E86),Languages!$A:$D,Summary!$C$7,TRUE),NA())</f>
        <v>Kaikkea siirrossa olevaa tietoa ("data in transit") suojataan valittujen tietotyyppien / kategorioiden osalta [kts. ASSET-2c].</v>
      </c>
      <c r="G86" s="1684">
        <f t="shared" si="4"/>
        <v>0</v>
      </c>
      <c r="H86" s="306" t="s">
        <v>2466</v>
      </c>
      <c r="I86" s="439"/>
      <c r="J86" s="439"/>
      <c r="K86" s="439"/>
      <c r="L86" s="448"/>
      <c r="M86" s="153"/>
      <c r="N86" s="251"/>
      <c r="O86" s="148"/>
      <c r="P86" s="869" t="str">
        <f>VLOOKUP(VLOOKUP($C$3&amp;"-"&amp;$E86,Import!$C:$D,2,FALSE),Parameters!$C$18:$F$22,Summary!$C$7,FALSE)</f>
        <v xml:space="preserve">0 - Vastaus puuttuu </v>
      </c>
      <c r="Q86" s="893" t="str">
        <f>IF(VLOOKUP($C$3&amp;"-"&amp;$E86,Import!$C:$H,3,FALSE)=0,"",VLOOKUP($C$3&amp;"-"&amp;$E86,Import!$C:$H,3,FALSE))</f>
        <v/>
      </c>
      <c r="R86" s="893" t="str">
        <f>IF(VLOOKUP($C$3&amp;"-"&amp;$E86,Import!$C:$H,4,FALSE)=0,"",VLOOKUP($C$3&amp;"-"&amp;$E86,Import!$C:$H,4,FALSE))</f>
        <v/>
      </c>
      <c r="S86" s="893" t="str">
        <f>IF(VLOOKUP($C$3&amp;"-"&amp;$E86,Import!$C:$H,5,FALSE)=0,"",VLOOKUP($C$3&amp;"-"&amp;$E86,Import!$C:$H,5,FALSE))</f>
        <v/>
      </c>
      <c r="T86" s="894" t="str">
        <f>IF(VLOOKUP($C$3&amp;"-"&amp;$E86,Import!$C:$H,6,FALSE)=0,"",VLOOKUP($C$3&amp;"-"&amp;$E86,Import!$C:$H,6,FALSE))</f>
        <v/>
      </c>
      <c r="U86" s="153"/>
      <c r="V86" s="251"/>
    </row>
    <row r="87" spans="1:22" s="295" customFormat="1" ht="34.950000000000003" customHeight="1" x14ac:dyDescent="0.2">
      <c r="A87" s="304"/>
      <c r="B87" s="379"/>
      <c r="C87" s="1769"/>
      <c r="D87" s="1581">
        <v>69</v>
      </c>
      <c r="E87" s="293" t="s">
        <v>142</v>
      </c>
      <c r="F87" s="464" t="str">
        <f>IF(VLOOKUP(CONCATENATE($C$3,"-",$E87),Languages!$A:$D,1,TRUE)=CONCATENATE($C$3,"-",$E87),VLOOKUP(CONCATENATE($C$3,"-",$E87),Languages!$A:$D,Summary!$C$7,TRUE),NA())</f>
        <v>Salausmenetelmät ovat käytössä tallennetulle ja siirrossa olevalle tiedolle valittujen tietotyyppien / kategorioiden osalta [kts. ASSET-2c].</v>
      </c>
      <c r="G87" s="1684">
        <f t="shared" si="4"/>
        <v>0</v>
      </c>
      <c r="H87" s="306" t="s">
        <v>2466</v>
      </c>
      <c r="I87" s="439"/>
      <c r="J87" s="439"/>
      <c r="K87" s="439"/>
      <c r="L87" s="448"/>
      <c r="M87" s="153"/>
      <c r="N87" s="251"/>
      <c r="O87" s="148"/>
      <c r="P87" s="869" t="str">
        <f>VLOOKUP(VLOOKUP($C$3&amp;"-"&amp;$E87,Import!$C:$D,2,FALSE),Parameters!$C$18:$F$22,Summary!$C$7,FALSE)</f>
        <v xml:space="preserve">0 - Vastaus puuttuu </v>
      </c>
      <c r="Q87" s="893" t="str">
        <f>IF(VLOOKUP($C$3&amp;"-"&amp;$E87,Import!$C:$H,3,FALSE)=0,"",VLOOKUP($C$3&amp;"-"&amp;$E87,Import!$C:$H,3,FALSE))</f>
        <v/>
      </c>
      <c r="R87" s="893" t="str">
        <f>IF(VLOOKUP($C$3&amp;"-"&amp;$E87,Import!$C:$H,4,FALSE)=0,"",VLOOKUP($C$3&amp;"-"&amp;$E87,Import!$C:$H,4,FALSE))</f>
        <v/>
      </c>
      <c r="S87" s="893" t="str">
        <f>IF(VLOOKUP($C$3&amp;"-"&amp;$E87,Import!$C:$H,5,FALSE)=0,"",VLOOKUP($C$3&amp;"-"&amp;$E87,Import!$C:$H,5,FALSE))</f>
        <v/>
      </c>
      <c r="T87" s="894" t="str">
        <f>IF(VLOOKUP($C$3&amp;"-"&amp;$E87,Import!$C:$H,6,FALSE)=0,"",VLOOKUP($C$3&amp;"-"&amp;$E87,Import!$C:$H,6,FALSE))</f>
        <v/>
      </c>
      <c r="U87" s="153"/>
      <c r="V87" s="251"/>
    </row>
    <row r="88" spans="1:22" s="295" customFormat="1" ht="45" customHeight="1" x14ac:dyDescent="0.2">
      <c r="A88" s="304"/>
      <c r="B88" s="379"/>
      <c r="C88" s="1769"/>
      <c r="D88" s="1581">
        <v>69</v>
      </c>
      <c r="E88" s="293" t="s">
        <v>144</v>
      </c>
      <c r="F88" s="464" t="str">
        <f>IF(VLOOKUP(CONCATENATE($C$3,"-",$E88),Languages!$A:$D,1,TRUE)=CONCATENATE($C$3,"-",$E88),VLOOKUP(CONCATENATE($C$3,"-",$E88),Languages!$A:$D,Summary!$C$7,TRUE),NA())</f>
        <v>Avaintenhallintainfrastruktuuri (eli avainten luonti, säilytys, tuhoaminen, päivittäminen ja kumoaminen) on käytössä salausmenetelmien tukemiseksi.</v>
      </c>
      <c r="G88" s="1684">
        <f t="shared" si="4"/>
        <v>0</v>
      </c>
      <c r="H88" s="306" t="s">
        <v>2466</v>
      </c>
      <c r="I88" s="439"/>
      <c r="J88" s="439"/>
      <c r="K88" s="439"/>
      <c r="L88" s="448"/>
      <c r="M88" s="153"/>
      <c r="N88" s="251"/>
      <c r="O88" s="148"/>
      <c r="P88" s="869" t="str">
        <f>VLOOKUP(VLOOKUP($C$3&amp;"-"&amp;$E88,Import!$C:$D,2,FALSE),Parameters!$C$18:$F$22,Summary!$C$7,FALSE)</f>
        <v xml:space="preserve">0 - Vastaus puuttuu </v>
      </c>
      <c r="Q88" s="893" t="str">
        <f>IF(VLOOKUP($C$3&amp;"-"&amp;$E88,Import!$C:$H,3,FALSE)=0,"",VLOOKUP($C$3&amp;"-"&amp;$E88,Import!$C:$H,3,FALSE))</f>
        <v/>
      </c>
      <c r="R88" s="893" t="str">
        <f>IF(VLOOKUP($C$3&amp;"-"&amp;$E88,Import!$C:$H,4,FALSE)=0,"",VLOOKUP($C$3&amp;"-"&amp;$E88,Import!$C:$H,4,FALSE))</f>
        <v/>
      </c>
      <c r="S88" s="893" t="str">
        <f>IF(VLOOKUP($C$3&amp;"-"&amp;$E88,Import!$C:$H,5,FALSE)=0,"",VLOOKUP($C$3&amp;"-"&amp;$E88,Import!$C:$H,5,FALSE))</f>
        <v/>
      </c>
      <c r="T88" s="894" t="str">
        <f>IF(VLOOKUP($C$3&amp;"-"&amp;$E88,Import!$C:$H,6,FALSE)=0,"",VLOOKUP($C$3&amp;"-"&amp;$E88,Import!$C:$H,6,FALSE))</f>
        <v/>
      </c>
      <c r="U88" s="153"/>
      <c r="V88" s="251"/>
    </row>
    <row r="89" spans="1:22" s="295" customFormat="1" ht="34.950000000000003" customHeight="1" x14ac:dyDescent="0.2">
      <c r="A89" s="304"/>
      <c r="B89" s="379"/>
      <c r="C89" s="1765"/>
      <c r="D89" s="1581">
        <v>69</v>
      </c>
      <c r="E89" s="394" t="s">
        <v>146</v>
      </c>
      <c r="F89" s="470" t="str">
        <f>IF(VLOOKUP(CONCATENATE($C$3,"-",$E89),Languages!$A:$D,1,TRUE)=CONCATENATE($C$3,"-",$E89),VLOOKUP(CONCATENATE($C$3,"-",$E89),Languages!$A:$D,Summary!$C$7,TRUE),NA())</f>
        <v>Käytössä on suojausmekanismeja rajoittamaan tiedon varastamisen mahdollisuutta (esimerkiksi tiedon hävittämistä estävät työkalut).</v>
      </c>
      <c r="G89" s="1686">
        <f t="shared" si="4"/>
        <v>0</v>
      </c>
      <c r="H89" s="445" t="s">
        <v>2466</v>
      </c>
      <c r="I89" s="440"/>
      <c r="J89" s="440"/>
      <c r="K89" s="440"/>
      <c r="L89" s="449"/>
      <c r="M89" s="153"/>
      <c r="N89" s="251"/>
      <c r="O89" s="148"/>
      <c r="P89" s="874" t="str">
        <f>VLOOKUP(VLOOKUP($C$3&amp;"-"&amp;$E89,Import!$C:$D,2,FALSE),Parameters!$C$18:$F$22,Summary!$C$7,FALSE)</f>
        <v xml:space="preserve">0 - Vastaus puuttuu </v>
      </c>
      <c r="Q89" s="900" t="str">
        <f>IF(VLOOKUP($C$3&amp;"-"&amp;$E89,Import!$C:$H,3,FALSE)=0,"",VLOOKUP($C$3&amp;"-"&amp;$E89,Import!$C:$H,3,FALSE))</f>
        <v/>
      </c>
      <c r="R89" s="900" t="str">
        <f>IF(VLOOKUP($C$3&amp;"-"&amp;$E89,Import!$C:$H,4,FALSE)=0,"",VLOOKUP($C$3&amp;"-"&amp;$E89,Import!$C:$H,4,FALSE))</f>
        <v/>
      </c>
      <c r="S89" s="900" t="str">
        <f>IF(VLOOKUP($C$3&amp;"-"&amp;$E89,Import!$C:$H,5,FALSE)=0,"",VLOOKUP($C$3&amp;"-"&amp;$E89,Import!$C:$H,5,FALSE))</f>
        <v/>
      </c>
      <c r="T89" s="901" t="str">
        <f>IF(VLOOKUP($C$3&amp;"-"&amp;$E89,Import!$C:$H,6,FALSE)=0,"",VLOOKUP($C$3&amp;"-"&amp;$E89,Import!$C:$H,6,FALSE))</f>
        <v/>
      </c>
      <c r="U89" s="153"/>
      <c r="V89" s="251"/>
    </row>
    <row r="90" spans="1:22" s="295" customFormat="1" ht="45" customHeight="1" x14ac:dyDescent="0.2">
      <c r="A90" s="304"/>
      <c r="B90" s="379"/>
      <c r="C90" s="1766">
        <v>3</v>
      </c>
      <c r="D90" s="1581">
        <v>69</v>
      </c>
      <c r="E90" s="393" t="s">
        <v>148</v>
      </c>
      <c r="F90" s="463" t="str">
        <f>IF(VLOOKUP(CONCATENATE($C$3,"-",$E90),Languages!$A:$D,1,TRUE)=CONCATENATE($C$3,"-",$E90),VLOOKUP(CONCATENATE($C$3,"-",$E90),Languages!$A:$D,Summary!$C$7,TRUE),NA())</f>
        <v>Kyberarkkitehtuuriin kuuluu suojausmekanismeja (esimerkiksi laitteiden kovalevyjen salaus) tiedolle, joka on tallennettu laitteille, jotka saatetaan hukata tai varastaa.</v>
      </c>
      <c r="G90" s="1683">
        <f t="shared" si="4"/>
        <v>0</v>
      </c>
      <c r="H90" s="441" t="s">
        <v>2466</v>
      </c>
      <c r="I90" s="438"/>
      <c r="J90" s="438"/>
      <c r="K90" s="438"/>
      <c r="L90" s="447"/>
      <c r="M90" s="153"/>
      <c r="N90" s="251"/>
      <c r="O90" s="148"/>
      <c r="P90" s="866" t="str">
        <f>VLOOKUP(VLOOKUP($C$3&amp;"-"&amp;$E90,Import!$C:$D,2,FALSE),Parameters!$C$18:$F$22,Summary!$C$7,FALSE)</f>
        <v xml:space="preserve">0 - Vastaus puuttuu </v>
      </c>
      <c r="Q90" s="898" t="str">
        <f>IF(VLOOKUP($C$3&amp;"-"&amp;$E90,Import!$C:$H,3,FALSE)=0,"",VLOOKUP($C$3&amp;"-"&amp;$E90,Import!$C:$H,3,FALSE))</f>
        <v/>
      </c>
      <c r="R90" s="898" t="str">
        <f>IF(VLOOKUP($C$3&amp;"-"&amp;$E90,Import!$C:$H,4,FALSE)=0,"",VLOOKUP($C$3&amp;"-"&amp;$E90,Import!$C:$H,4,FALSE))</f>
        <v/>
      </c>
      <c r="S90" s="898" t="str">
        <f>IF(VLOOKUP($C$3&amp;"-"&amp;$E90,Import!$C:$H,5,FALSE)=0,"",VLOOKUP($C$3&amp;"-"&amp;$E90,Import!$C:$H,5,FALSE))</f>
        <v/>
      </c>
      <c r="T90" s="899" t="str">
        <f>IF(VLOOKUP($C$3&amp;"-"&amp;$E90,Import!$C:$H,6,FALSE)=0,"",VLOOKUP($C$3&amp;"-"&amp;$E90,Import!$C:$H,6,FALSE))</f>
        <v/>
      </c>
      <c r="U90" s="153"/>
      <c r="V90" s="251"/>
    </row>
    <row r="91" spans="1:22" s="295" customFormat="1" ht="43.2" customHeight="1" x14ac:dyDescent="0.2">
      <c r="A91" s="304"/>
      <c r="B91" s="379"/>
      <c r="C91" s="1768"/>
      <c r="D91" s="1582" t="s">
        <v>3786</v>
      </c>
      <c r="E91" s="394" t="s">
        <v>995</v>
      </c>
      <c r="F91" s="470" t="str">
        <f>IF(VLOOKUP(CONCATENATE($C$3,"-",$E91),Languages!$A:$D,1,TRUE)=CONCATENATE($C$3,"-",$E91),VLOOKUP(CONCATENATE($C$3,"-",$E91),Languages!$A:$D,Summary!$C$7,TRUE),NA())</f>
        <v>Kyberarkkitehtuuri kattaa suojausmenetelmät sovellusten, laiteohjelmistojen (firmware) ja tiedon luvattomien muutosten varalle.</v>
      </c>
      <c r="G91" s="1686">
        <f t="shared" si="4"/>
        <v>0</v>
      </c>
      <c r="H91" s="445" t="s">
        <v>2466</v>
      </c>
      <c r="I91" s="440"/>
      <c r="J91" s="440"/>
      <c r="K91" s="440"/>
      <c r="L91" s="449"/>
      <c r="M91" s="153"/>
      <c r="N91" s="251"/>
      <c r="O91" s="148"/>
      <c r="P91" s="874" t="str">
        <f>VLOOKUP(VLOOKUP($C$3&amp;"-"&amp;$E91,Import!$C:$D,2,FALSE),Parameters!$C$18:$F$22,Summary!$C$7,FALSE)</f>
        <v xml:space="preserve">0 - Vastaus puuttuu </v>
      </c>
      <c r="Q91" s="900" t="str">
        <f>IF(VLOOKUP($C$3&amp;"-"&amp;$E91,Import!$C:$H,3,FALSE)=0,"",VLOOKUP($C$3&amp;"-"&amp;$E91,Import!$C:$H,3,FALSE))</f>
        <v/>
      </c>
      <c r="R91" s="900" t="str">
        <f>IF(VLOOKUP($C$3&amp;"-"&amp;$E91,Import!$C:$H,4,FALSE)=0,"",VLOOKUP($C$3&amp;"-"&amp;$E91,Import!$C:$H,4,FALSE))</f>
        <v/>
      </c>
      <c r="S91" s="900" t="str">
        <f>IF(VLOOKUP($C$3&amp;"-"&amp;$E91,Import!$C:$H,5,FALSE)=0,"",VLOOKUP($C$3&amp;"-"&amp;$E91,Import!$C:$H,5,FALSE))</f>
        <v/>
      </c>
      <c r="T91" s="901" t="str">
        <f>IF(VLOOKUP($C$3&amp;"-"&amp;$E91,Import!$C:$H,6,FALSE)=0,"",VLOOKUP($C$3&amp;"-"&amp;$E91,Import!$C:$H,6,FALSE))</f>
        <v/>
      </c>
      <c r="U91" s="153"/>
      <c r="V91" s="251"/>
    </row>
    <row r="92" spans="1:22" s="176" customFormat="1" ht="30" customHeight="1" x14ac:dyDescent="0.25">
      <c r="A92" s="165"/>
      <c r="B92" s="268"/>
      <c r="C92" s="169">
        <v>6</v>
      </c>
      <c r="D92" s="169"/>
      <c r="E92" s="169" t="str">
        <f>IF(VLOOKUP(CONCATENATE($C$3,"-",C92),Languages!$A:$D,1,TRUE)=CONCATENATE($C$3,"-",C92),VLOOKUP(CONCATENATE($C$3,"-",C92),Languages!$A:$D,Summary!$C$7,TRUE),NA())</f>
        <v>Yleisiä hallintatoimia</v>
      </c>
      <c r="F92" s="169"/>
      <c r="G92" s="291"/>
      <c r="H92" s="884"/>
      <c r="I92" s="906"/>
      <c r="J92" s="906"/>
      <c r="K92" s="906"/>
      <c r="L92" s="906"/>
      <c r="M92" s="153"/>
      <c r="N92" s="251"/>
      <c r="O92" s="148"/>
      <c r="P92" s="291"/>
      <c r="Q92" s="292"/>
      <c r="R92" s="292"/>
      <c r="S92" s="292"/>
      <c r="T92" s="292"/>
      <c r="U92" s="153"/>
      <c r="V92" s="251"/>
    </row>
    <row r="93" spans="1:22" s="284" customFormat="1" ht="19.95" customHeight="1" x14ac:dyDescent="0.2">
      <c r="A93" s="303"/>
      <c r="B93" s="278"/>
      <c r="C93" s="279" t="str">
        <f>IF(VLOOKUP("GEN-LEVEL",Languages!$A:$D,1,TRUE)="GEN-LEVEL",VLOOKUP("GEN-LEVEL",Languages!$A:$D,Summary!$C$7,TRUE),NA())</f>
        <v>Taso</v>
      </c>
      <c r="D93" s="279"/>
      <c r="E93" s="279"/>
      <c r="F93" s="280" t="str">
        <f>IF(VLOOKUP("GEN-PRACTICE",Languages!$A:$D,1,TRUE)="GEN-PRACTICE",VLOOKUP("GEN-PRACTICE",Languages!$A:$D,Summary!$C$7,TRUE),NA())</f>
        <v>Käytäntö</v>
      </c>
      <c r="G93" s="281"/>
      <c r="H93" s="881" t="str">
        <f>IF(VLOOKUP("GEN-ANSWER",Languages!$A:$D,1,TRUE)="GEN-ANSWER",VLOOKUP("GEN-ANSWER",Languages!$A:$D,Summary!$C$7,TRUE),NA())</f>
        <v>Vastaus</v>
      </c>
      <c r="I93" s="882" t="str">
        <f>IF(VLOOKUP("KM112",Languages!$A:$D,1,TRUE)="KM112",VLOOKUP("KM112",Languages!$A:$D,Summary!$C$7,TRUE),NA())</f>
        <v>Kommentit</v>
      </c>
      <c r="J93" s="882" t="str">
        <f>IF(VLOOKUP("KM113",Languages!$A:$D,1,TRUE)="KM113",VLOOKUP("KM113",Languages!$A:$D,Summary!$C$7,TRUE),NA())</f>
        <v>Sisäinen viittaus</v>
      </c>
      <c r="K93" s="882" t="str">
        <f>IF(VLOOKUP("KM114",Languages!$A:$D,1,TRUE)="KM114",VLOOKUP("KM114",Languages!$A:$D,Summary!$C$7,TRUE),NA())</f>
        <v>Ulkoinen viittaus</v>
      </c>
      <c r="L93" s="882" t="str">
        <f>IF(VLOOKUP("KM115",Languages!$A:$D,1,TRUE)="KM115",VLOOKUP("KM115",Languages!$A:$D,Summary!$C$7,TRUE),NA())</f>
        <v>Kehityskohde</v>
      </c>
      <c r="M93" s="282"/>
      <c r="N93" s="283"/>
      <c r="O93" s="278"/>
      <c r="P93" s="459" t="str">
        <f>IF(VLOOKUP("GEN-ANSWER",Languages!$A:$D,1,TRUE)="GEN-ANSWER",VLOOKUP("GEN-ANSWER",Languages!$A:$D,Summary!$C$7,TRUE),NA())</f>
        <v>Vastaus</v>
      </c>
      <c r="Q93" s="459" t="str">
        <f>IF(VLOOKUP("KM112",Languages!$A:$D,1,TRUE)="KM112",VLOOKUP("KM112",Languages!$A:$D,Summary!$C$7,TRUE),NA())</f>
        <v>Kommentit</v>
      </c>
      <c r="R93" s="459" t="str">
        <f>IF(VLOOKUP("KM113",Languages!$A:$D,1,TRUE)="KM113",VLOOKUP("KM113",Languages!$A:$D,Summary!$C$7,TRUE),NA())</f>
        <v>Sisäinen viittaus</v>
      </c>
      <c r="S93" s="459" t="str">
        <f>IF(VLOOKUP("KM114",Languages!$A:$D,1,TRUE)="KM114",VLOOKUP("KM114",Languages!$A:$D,Summary!$C$7,TRUE),NA())</f>
        <v>Ulkoinen viittaus</v>
      </c>
      <c r="T93" s="459" t="str">
        <f>IF(VLOOKUP("KM115",Languages!$A:$D,1,TRUE)="KM115",VLOOKUP("KM115",Languages!$A:$D,Summary!$C$7,TRUE),NA())</f>
        <v>Kehityskohde</v>
      </c>
      <c r="U93" s="282"/>
      <c r="V93" s="283"/>
    </row>
    <row r="94" spans="1:22" s="310" customFormat="1" ht="19.95" customHeight="1" x14ac:dyDescent="0.2">
      <c r="A94" s="283"/>
      <c r="B94" s="278"/>
      <c r="C94" s="453">
        <v>1</v>
      </c>
      <c r="D94" s="1382"/>
      <c r="E94" s="398"/>
      <c r="F94" s="399"/>
      <c r="G94" s="401"/>
      <c r="H94" s="885"/>
      <c r="I94" s="886"/>
      <c r="J94" s="886"/>
      <c r="K94" s="886"/>
      <c r="L94" s="887"/>
      <c r="M94" s="153"/>
      <c r="N94" s="251"/>
      <c r="O94" s="148"/>
      <c r="P94" s="513"/>
      <c r="Q94" s="400"/>
      <c r="R94" s="400"/>
      <c r="S94" s="400"/>
      <c r="T94" s="402"/>
      <c r="U94" s="153"/>
      <c r="V94" s="251"/>
    </row>
    <row r="95" spans="1:22" s="295" customFormat="1" ht="34.950000000000003" customHeight="1" x14ac:dyDescent="0.2">
      <c r="A95" s="304"/>
      <c r="B95" s="1756"/>
      <c r="C95" s="1764">
        <v>2</v>
      </c>
      <c r="D95" s="1377"/>
      <c r="E95" s="393" t="s">
        <v>997</v>
      </c>
      <c r="F95" s="463" t="str">
        <f>IF(VLOOKUP(CONCATENATE($C$3,"-",$E95),Languages!$A:$D,1,TRUE)=CONCATENATE($C$3,"-",$E95),VLOOKUP(CONCATENATE($C$3,"-",$E95),Languages!$A:$D,Summary!$C$7,TRUE),NA())</f>
        <v>ARCHITECTURE-osion toimintaa varten on määritetty dokumentoidut toimintatavat, joita noudatetaan ja päivitetään säännöllisesti.</v>
      </c>
      <c r="G95" s="1683">
        <f t="shared" ref="G95:G100" si="5">IFERROR(INT(LEFT($H95,1)),0)</f>
        <v>0</v>
      </c>
      <c r="H95" s="441" t="s">
        <v>2466</v>
      </c>
      <c r="I95" s="494"/>
      <c r="J95" s="438"/>
      <c r="K95" s="438"/>
      <c r="L95" s="447"/>
      <c r="M95" s="153"/>
      <c r="N95" s="251"/>
      <c r="O95" s="148"/>
      <c r="P95" s="866" t="str">
        <f>VLOOKUP(VLOOKUP($C$3&amp;"-"&amp;$E95,Import!$C:$D,2,FALSE),Parameters!$C$18:$F$22,Summary!$C$7,FALSE)</f>
        <v xml:space="preserve">0 - Vastaus puuttuu </v>
      </c>
      <c r="Q95" s="898" t="str">
        <f>IF(VLOOKUP($C$3&amp;"-"&amp;$E95,Import!$C:$H,3,FALSE)=0,"",VLOOKUP($C$3&amp;"-"&amp;$E95,Import!$C:$H,3,FALSE))</f>
        <v/>
      </c>
      <c r="R95" s="898" t="str">
        <f>IF(VLOOKUP($C$3&amp;"-"&amp;$E95,Import!$C:$H,4,FALSE)=0,"",VLOOKUP($C$3&amp;"-"&amp;$E95,Import!$C:$H,4,FALSE))</f>
        <v/>
      </c>
      <c r="S95" s="898" t="str">
        <f>IF(VLOOKUP($C$3&amp;"-"&amp;$E95,Import!$C:$H,5,FALSE)=0,"",VLOOKUP($C$3&amp;"-"&amp;$E95,Import!$C:$H,5,FALSE))</f>
        <v/>
      </c>
      <c r="T95" s="899" t="str">
        <f>IF(VLOOKUP($C$3&amp;"-"&amp;$E95,Import!$C:$H,6,FALSE)=0,"",VLOOKUP($C$3&amp;"-"&amp;$E95,Import!$C:$H,6,FALSE))</f>
        <v/>
      </c>
      <c r="U95" s="153"/>
      <c r="V95" s="251"/>
    </row>
    <row r="96" spans="1:22" s="295" customFormat="1" ht="34.950000000000003" customHeight="1" x14ac:dyDescent="0.2">
      <c r="A96" s="304"/>
      <c r="B96" s="1756"/>
      <c r="C96" s="1765"/>
      <c r="D96" s="1378"/>
      <c r="E96" s="394" t="s">
        <v>998</v>
      </c>
      <c r="F96" s="470" t="str">
        <f>IF(VLOOKUP(CONCATENATE($C$3,"-",$E96),Languages!$A:$D,1,TRUE)=CONCATENATE($C$3,"-",$E96),VLOOKUP(CONCATENATE($C$3,"-",$E96),Languages!$A:$D,Summary!$C$7,TRUE),NA())</f>
        <v>ARCHITECTURE-osion toimintaa varten on tarjolla riittävät resurssit (henkilöstö, rahoitus ja työkalut).</v>
      </c>
      <c r="G96" s="1686">
        <f t="shared" si="5"/>
        <v>0</v>
      </c>
      <c r="H96" s="445" t="s">
        <v>2466</v>
      </c>
      <c r="I96" s="494"/>
      <c r="J96" s="440"/>
      <c r="K96" s="440"/>
      <c r="L96" s="449"/>
      <c r="M96" s="153"/>
      <c r="N96" s="251"/>
      <c r="O96" s="148"/>
      <c r="P96" s="874" t="str">
        <f>VLOOKUP(VLOOKUP($C$3&amp;"-"&amp;$E96,Import!$C:$D,2,FALSE),Parameters!$C$18:$F$22,Summary!$C$7,FALSE)</f>
        <v xml:space="preserve">0 - Vastaus puuttuu </v>
      </c>
      <c r="Q96" s="900" t="str">
        <f>IF(VLOOKUP($C$3&amp;"-"&amp;$E96,Import!$C:$H,3,FALSE)=0,"",VLOOKUP($C$3&amp;"-"&amp;$E96,Import!$C:$H,3,FALSE))</f>
        <v/>
      </c>
      <c r="R96" s="900" t="str">
        <f>IF(VLOOKUP($C$3&amp;"-"&amp;$E96,Import!$C:$H,4,FALSE)=0,"",VLOOKUP($C$3&amp;"-"&amp;$E96,Import!$C:$H,4,FALSE))</f>
        <v/>
      </c>
      <c r="S96" s="900" t="str">
        <f>IF(VLOOKUP($C$3&amp;"-"&amp;$E96,Import!$C:$H,5,FALSE)=0,"",VLOOKUP($C$3&amp;"-"&amp;$E96,Import!$C:$H,5,FALSE))</f>
        <v/>
      </c>
      <c r="T96" s="901" t="str">
        <f>IF(VLOOKUP($C$3&amp;"-"&amp;$E96,Import!$C:$H,6,FALSE)=0,"",VLOOKUP($C$3&amp;"-"&amp;$E96,Import!$C:$H,6,FALSE))</f>
        <v/>
      </c>
      <c r="U96" s="153"/>
      <c r="V96" s="251"/>
    </row>
    <row r="97" spans="1:22" s="295" customFormat="1" ht="45" customHeight="1" x14ac:dyDescent="0.2">
      <c r="A97" s="304"/>
      <c r="B97" s="1756"/>
      <c r="C97" s="1811">
        <v>3</v>
      </c>
      <c r="D97" s="1392"/>
      <c r="E97" s="393" t="s">
        <v>999</v>
      </c>
      <c r="F97" s="463" t="str">
        <f>IF(VLOOKUP(CONCATENATE($C$3,"-",$E97),Languages!$A:$D,1,TRUE)=CONCATENATE($C$3,"-",$E97),VLOOKUP(CONCATENATE($C$3,"-",$E97),Languages!$A:$D,Summary!$C$7,TRUE),NA())</f>
        <v>ARCHITECTURE-osion toimintaa ohjataan vaatimuksilla, jotka on asetettu organisaation johtotason politiikassa (tai vastaavassa ohjeistuksessa).</v>
      </c>
      <c r="G97" s="1683">
        <f t="shared" si="5"/>
        <v>0</v>
      </c>
      <c r="H97" s="441" t="s">
        <v>2466</v>
      </c>
      <c r="I97" s="438"/>
      <c r="J97" s="438"/>
      <c r="K97" s="438"/>
      <c r="L97" s="447"/>
      <c r="M97" s="153"/>
      <c r="N97" s="251"/>
      <c r="O97" s="148"/>
      <c r="P97" s="866" t="str">
        <f>VLOOKUP(VLOOKUP($C$3&amp;"-"&amp;$E97,Import!$C:$D,2,FALSE),Parameters!$C$18:$F$22,Summary!$C$7,FALSE)</f>
        <v xml:space="preserve">0 - Vastaus puuttuu </v>
      </c>
      <c r="Q97" s="898" t="str">
        <f>IF(VLOOKUP($C$3&amp;"-"&amp;$E97,Import!$C:$H,3,FALSE)=0,"",VLOOKUP($C$3&amp;"-"&amp;$E97,Import!$C:$H,3,FALSE))</f>
        <v/>
      </c>
      <c r="R97" s="898" t="str">
        <f>IF(VLOOKUP($C$3&amp;"-"&amp;$E97,Import!$C:$H,4,FALSE)=0,"",VLOOKUP($C$3&amp;"-"&amp;$E97,Import!$C:$H,4,FALSE))</f>
        <v/>
      </c>
      <c r="S97" s="898" t="str">
        <f>IF(VLOOKUP($C$3&amp;"-"&amp;$E97,Import!$C:$H,5,FALSE)=0,"",VLOOKUP($C$3&amp;"-"&amp;$E97,Import!$C:$H,5,FALSE))</f>
        <v/>
      </c>
      <c r="T97" s="899" t="str">
        <f>IF(VLOOKUP($C$3&amp;"-"&amp;$E97,Import!$C:$H,6,FALSE)=0,"",VLOOKUP($C$3&amp;"-"&amp;$E97,Import!$C:$H,6,FALSE))</f>
        <v/>
      </c>
      <c r="U97" s="153"/>
      <c r="V97" s="251"/>
    </row>
    <row r="98" spans="1:22" s="295" customFormat="1" ht="34.950000000000003" customHeight="1" x14ac:dyDescent="0.2">
      <c r="A98" s="304"/>
      <c r="B98" s="1756"/>
      <c r="C98" s="1812"/>
      <c r="D98" s="1393"/>
      <c r="E98" s="293" t="s">
        <v>1000</v>
      </c>
      <c r="F98" s="464" t="str">
        <f>IF(VLOOKUP(CONCATENATE($C$3,"-",$E98),Languages!$A:$D,1,TRUE)=CONCATENATE($C$3,"-",$E98),VLOOKUP(CONCATENATE($C$3,"-",$E98),Languages!$A:$D,Summary!$C$7,TRUE),NA())</f>
        <v>ARCHITECTURE-osion toiminnan suorittamiseen tarvittavat vastuut, tilivelvollisuudet ja valtuutukset on jalkautettu soveltuville työntekijöille.</v>
      </c>
      <c r="G98" s="1684">
        <f t="shared" si="5"/>
        <v>0</v>
      </c>
      <c r="H98" s="306" t="s">
        <v>2466</v>
      </c>
      <c r="I98" s="494"/>
      <c r="J98" s="439"/>
      <c r="K98" s="439"/>
      <c r="L98" s="448"/>
      <c r="M98" s="153"/>
      <c r="N98" s="251"/>
      <c r="O98" s="148"/>
      <c r="P98" s="869" t="str">
        <f>VLOOKUP(VLOOKUP($C$3&amp;"-"&amp;$E98,Import!$C:$D,2,FALSE),Parameters!$C$18:$F$22,Summary!$C$7,FALSE)</f>
        <v xml:space="preserve">0 - Vastaus puuttuu </v>
      </c>
      <c r="Q98" s="893" t="str">
        <f>IF(VLOOKUP($C$3&amp;"-"&amp;$E98,Import!$C:$H,3,FALSE)=0,"",VLOOKUP($C$3&amp;"-"&amp;$E98,Import!$C:$H,3,FALSE))</f>
        <v/>
      </c>
      <c r="R98" s="893" t="str">
        <f>IF(VLOOKUP($C$3&amp;"-"&amp;$E98,Import!$C:$H,4,FALSE)=0,"",VLOOKUP($C$3&amp;"-"&amp;$E98,Import!$C:$H,4,FALSE))</f>
        <v/>
      </c>
      <c r="S98" s="893" t="str">
        <f>IF(VLOOKUP($C$3&amp;"-"&amp;$E98,Import!$C:$H,5,FALSE)=0,"",VLOOKUP($C$3&amp;"-"&amp;$E98,Import!$C:$H,5,FALSE))</f>
        <v/>
      </c>
      <c r="T98" s="894" t="str">
        <f>IF(VLOOKUP($C$3&amp;"-"&amp;$E98,Import!$C:$H,6,FALSE)=0,"",VLOOKUP($C$3&amp;"-"&amp;$E98,Import!$C:$H,6,FALSE))</f>
        <v/>
      </c>
      <c r="U98" s="153"/>
      <c r="V98" s="251"/>
    </row>
    <row r="99" spans="1:22" s="295" customFormat="1" ht="45" customHeight="1" x14ac:dyDescent="0.2">
      <c r="A99" s="304"/>
      <c r="B99" s="1756"/>
      <c r="C99" s="1812"/>
      <c r="D99" s="1393"/>
      <c r="E99" s="293" t="s">
        <v>1001</v>
      </c>
      <c r="F99" s="464" t="str">
        <f>IF(VLOOKUP(CONCATENATE($C$3,"-",$E99),Languages!$A:$D,1,TRUE)=CONCATENATE($C$3,"-",$E99),VLOOKUP(CONCATENATE($C$3,"-",$E99),Languages!$A:$D,Summary!$C$7,TRUE),NA())</f>
        <v>ARCHITECTURE-osion toimintaa suorittavilla työntekijöillä on riittävät tiedot ja taidot tehtäviensä suorittamiseen.</v>
      </c>
      <c r="G99" s="1684">
        <f t="shared" si="5"/>
        <v>0</v>
      </c>
      <c r="H99" s="306" t="s">
        <v>2466</v>
      </c>
      <c r="I99" s="494"/>
      <c r="J99" s="439"/>
      <c r="K99" s="439"/>
      <c r="L99" s="448"/>
      <c r="M99" s="153"/>
      <c r="N99" s="251"/>
      <c r="O99" s="148"/>
      <c r="P99" s="869" t="str">
        <f>VLOOKUP(VLOOKUP($C$3&amp;"-"&amp;$E99,Import!$C:$D,2,FALSE),Parameters!$C$18:$F$22,Summary!$C$7,FALSE)</f>
        <v xml:space="preserve">0 - Vastaus puuttuu </v>
      </c>
      <c r="Q99" s="893" t="str">
        <f>IF(VLOOKUP($C$3&amp;"-"&amp;$E99,Import!$C:$H,3,FALSE)=0,"",VLOOKUP($C$3&amp;"-"&amp;$E99,Import!$C:$H,3,FALSE))</f>
        <v/>
      </c>
      <c r="R99" s="893" t="str">
        <f>IF(VLOOKUP($C$3&amp;"-"&amp;$E99,Import!$C:$H,4,FALSE)=0,"",VLOOKUP($C$3&amp;"-"&amp;$E99,Import!$C:$H,4,FALSE))</f>
        <v/>
      </c>
      <c r="S99" s="893" t="str">
        <f>IF(VLOOKUP($C$3&amp;"-"&amp;$E99,Import!$C:$H,5,FALSE)=0,"",VLOOKUP($C$3&amp;"-"&amp;$E99,Import!$C:$H,5,FALSE))</f>
        <v/>
      </c>
      <c r="T99" s="894" t="str">
        <f>IF(VLOOKUP($C$3&amp;"-"&amp;$E99,Import!$C:$H,6,FALSE)=0,"",VLOOKUP($C$3&amp;"-"&amp;$E99,Import!$C:$H,6,FALSE))</f>
        <v/>
      </c>
      <c r="U99" s="153"/>
      <c r="V99" s="251"/>
    </row>
    <row r="100" spans="1:22" s="295" customFormat="1" ht="34.950000000000003" customHeight="1" x14ac:dyDescent="0.2">
      <c r="A100" s="304"/>
      <c r="B100" s="1756"/>
      <c r="C100" s="1813"/>
      <c r="D100" s="1394"/>
      <c r="E100" s="394" t="s">
        <v>1002</v>
      </c>
      <c r="F100" s="470" t="str">
        <f>IF(VLOOKUP(CONCATENATE($C$3,"-",$E100),Languages!$A:$D,1,TRUE)=CONCATENATE($C$3,"-",$E100),VLOOKUP(CONCATENATE($C$3,"-",$E100),Languages!$A:$D,Summary!$C$7,TRUE),NA())</f>
        <v>ARCHITECTURE-osion toiminnan vaikuttavuutta arvioidaan ja seurataan.</v>
      </c>
      <c r="G100" s="1686">
        <f t="shared" si="5"/>
        <v>0</v>
      </c>
      <c r="H100" s="445" t="s">
        <v>2466</v>
      </c>
      <c r="I100" s="440"/>
      <c r="J100" s="440"/>
      <c r="K100" s="440"/>
      <c r="L100" s="449"/>
      <c r="M100" s="153"/>
      <c r="N100" s="251"/>
      <c r="O100" s="148"/>
      <c r="P100" s="874" t="str">
        <f>VLOOKUP(VLOOKUP($C$3&amp;"-"&amp;$E100,Import!$C:$D,2,FALSE),Parameters!$C$18:$F$22,Summary!$C$7,FALSE)</f>
        <v xml:space="preserve">0 - Vastaus puuttuu </v>
      </c>
      <c r="Q100" s="900" t="str">
        <f>IF(VLOOKUP($C$3&amp;"-"&amp;$E100,Import!$C:$H,3,FALSE)=0,"",VLOOKUP($C$3&amp;"-"&amp;$E100,Import!$C:$H,3,FALSE))</f>
        <v/>
      </c>
      <c r="R100" s="900" t="str">
        <f>IF(VLOOKUP($C$3&amp;"-"&amp;$E100,Import!$C:$H,4,FALSE)=0,"",VLOOKUP($C$3&amp;"-"&amp;$E100,Import!$C:$H,4,FALSE))</f>
        <v/>
      </c>
      <c r="S100" s="900" t="str">
        <f>IF(VLOOKUP($C$3&amp;"-"&amp;$E100,Import!$C:$H,5,FALSE)=0,"",VLOOKUP($C$3&amp;"-"&amp;$E100,Import!$C:$H,5,FALSE))</f>
        <v/>
      </c>
      <c r="T100" s="901" t="str">
        <f>IF(VLOOKUP($C$3&amp;"-"&amp;$E100,Import!$C:$H,6,FALSE)=0,"",VLOOKUP($C$3&amp;"-"&amp;$E100,Import!$C:$H,6,FALSE))</f>
        <v/>
      </c>
      <c r="U100" s="153"/>
      <c r="V100" s="251"/>
    </row>
    <row r="101" spans="1:22" x14ac:dyDescent="0.2">
      <c r="A101" s="180"/>
      <c r="B101" s="328"/>
      <c r="C101" s="329"/>
      <c r="D101" s="329"/>
      <c r="E101" s="330"/>
      <c r="F101" s="331"/>
      <c r="G101" s="332"/>
      <c r="H101" s="333"/>
      <c r="I101" s="334"/>
      <c r="J101" s="334"/>
      <c r="K101" s="334"/>
      <c r="L101" s="334"/>
      <c r="M101" s="153"/>
      <c r="N101" s="251"/>
      <c r="O101" s="148"/>
      <c r="P101" s="333"/>
      <c r="Q101" s="334"/>
      <c r="R101" s="334"/>
      <c r="S101" s="334"/>
      <c r="T101" s="334"/>
      <c r="U101" s="153"/>
      <c r="V101" s="251"/>
    </row>
    <row r="102" spans="1:22" x14ac:dyDescent="0.25">
      <c r="A102" s="180"/>
      <c r="B102" s="180"/>
      <c r="C102" s="180"/>
      <c r="D102" s="180"/>
      <c r="E102" s="180"/>
      <c r="F102" s="180"/>
      <c r="G102" s="335"/>
      <c r="H102" s="180"/>
      <c r="I102" s="180"/>
      <c r="J102" s="180"/>
      <c r="K102" s="180"/>
      <c r="L102" s="180"/>
      <c r="M102" s="472"/>
      <c r="N102" s="341"/>
      <c r="O102" s="472"/>
      <c r="P102" s="180"/>
      <c r="Q102" s="180"/>
      <c r="R102" s="180"/>
      <c r="S102" s="180"/>
      <c r="T102" s="180"/>
      <c r="U102" s="472"/>
      <c r="V102" s="341"/>
    </row>
  </sheetData>
  <sheetProtection sheet="1" formatCells="0" formatColumns="0" formatRows="0"/>
  <mergeCells count="54">
    <mergeCell ref="P24:P25"/>
    <mergeCell ref="Q24:Q25"/>
    <mergeCell ref="R24:R25"/>
    <mergeCell ref="S24:S25"/>
    <mergeCell ref="T24:T25"/>
    <mergeCell ref="P22:P23"/>
    <mergeCell ref="Q22:Q23"/>
    <mergeCell ref="R22:R23"/>
    <mergeCell ref="S22:S23"/>
    <mergeCell ref="T22:T23"/>
    <mergeCell ref="P20:P21"/>
    <mergeCell ref="Q20:Q21"/>
    <mergeCell ref="R20:R21"/>
    <mergeCell ref="S20:S21"/>
    <mergeCell ref="T20:T21"/>
    <mergeCell ref="S16:S17"/>
    <mergeCell ref="T16:T17"/>
    <mergeCell ref="P18:P19"/>
    <mergeCell ref="Q18:Q19"/>
    <mergeCell ref="R18:R19"/>
    <mergeCell ref="S18:S19"/>
    <mergeCell ref="T18:T19"/>
    <mergeCell ref="B99:B100"/>
    <mergeCell ref="B95:B98"/>
    <mergeCell ref="C14:L14"/>
    <mergeCell ref="C95:C96"/>
    <mergeCell ref="C97:C100"/>
    <mergeCell ref="C90:C91"/>
    <mergeCell ref="C85:C89"/>
    <mergeCell ref="C58:C59"/>
    <mergeCell ref="C60:C68"/>
    <mergeCell ref="C77:C81"/>
    <mergeCell ref="C74:C76"/>
    <mergeCell ref="C16:L16"/>
    <mergeCell ref="C18:L18"/>
    <mergeCell ref="C20:L20"/>
    <mergeCell ref="C22:L22"/>
    <mergeCell ref="C24:L24"/>
    <mergeCell ref="C44:C45"/>
    <mergeCell ref="C46:C50"/>
    <mergeCell ref="P3:T12"/>
    <mergeCell ref="C6:L6"/>
    <mergeCell ref="J8:K8"/>
    <mergeCell ref="J10:K11"/>
    <mergeCell ref="C32:C37"/>
    <mergeCell ref="C38:C41"/>
    <mergeCell ref="P14:P15"/>
    <mergeCell ref="Q14:Q15"/>
    <mergeCell ref="R14:R15"/>
    <mergeCell ref="S14:S15"/>
    <mergeCell ref="T14:T15"/>
    <mergeCell ref="P16:P17"/>
    <mergeCell ref="Q16:Q17"/>
    <mergeCell ref="R16:R17"/>
  </mergeCells>
  <conditionalFormatting sqref="G31:G41 G44:G55 G58:G70 G74:G81 G84:G91 G95:G100">
    <cfRule type="containsText" dxfId="195" priority="53" operator="containsText" text="0">
      <formula>NOT(ISERROR(SEARCH("0",G31)))</formula>
    </cfRule>
  </conditionalFormatting>
  <pageMargins left="0.7" right="0.7" top="0.75" bottom="0.75" header="0.3" footer="0.3"/>
  <pageSetup paperSize="9" scale="36" orientation="portrait" r:id="rId1"/>
  <rowBreaks count="1" manualBreakCount="1">
    <brk id="55" max="16383" man="1"/>
  </rowBreaks>
  <colBreaks count="1" manualBreakCount="1">
    <brk id="14" max="1048575" man="1"/>
  </colBreaks>
  <ignoredErrors>
    <ignoredError sqref="P31:T39 P44:T55 P70:T70 P74:T81 P84:T91 P95:T100 P41:T41 P58:T6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506" id="{7C426902-0367-45AC-A385-4DC12FC24B6B}">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G31:G41 G44:G55 G58:G70 G74:G81 G84:G91 G95:G100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Parameters!$B$18:$B$22</xm:f>
          </x14:formula1>
          <xm:sqref>H95:H100 H44:H55 H31:H41 H84:H91 H58:H70 H74:H81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tabColor theme="2" tint="0.79998168889431442"/>
  </sheetPr>
  <dimension ref="A1:V54"/>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269531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09"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style="245" customWidth="1"/>
    <col min="18" max="18" width="20.6328125" style="245" customWidth="1"/>
    <col min="19" max="19" width="20.6328125" style="309"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805"/>
      <c r="P2" s="806"/>
      <c r="Q2" s="806"/>
      <c r="R2" s="806"/>
      <c r="S2" s="806"/>
      <c r="T2" s="806"/>
      <c r="U2" s="807"/>
      <c r="V2" s="251"/>
    </row>
    <row r="3" spans="1:22" s="256" customFormat="1" ht="25.05" customHeight="1" x14ac:dyDescent="0.25">
      <c r="A3" s="251"/>
      <c r="B3" s="148"/>
      <c r="C3" s="149" t="s">
        <v>79</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8"/>
      <c r="P3" s="1741" t="str">
        <f>VLOOKUP($C$3,Infoimport!$B$4:$C$14,2,FALSE)</f>
        <v>PROGRAM, tiedot Infoimport-välilehdeltä</v>
      </c>
      <c r="Q3" s="1741"/>
      <c r="R3" s="1741"/>
      <c r="S3" s="1741"/>
      <c r="T3" s="1741"/>
      <c r="U3" s="809"/>
      <c r="V3" s="251"/>
    </row>
    <row r="4" spans="1:22" s="317" customFormat="1" ht="25.05" customHeight="1" x14ac:dyDescent="0.3">
      <c r="A4" s="315"/>
      <c r="B4" s="316"/>
      <c r="C4" s="154" t="str">
        <f>IF(VLOOKUP($C$3,Languages!$A:$D,1,TRUE)=$C$3,VLOOKUP($C$3,Languages!$A:$D,Summary!$C$7,TRUE),NA())</f>
        <v>Kyberturvallisuuden hallinta (PROGRAM)</v>
      </c>
      <c r="D4" s="154"/>
      <c r="E4" s="257"/>
      <c r="F4" s="258"/>
      <c r="G4" s="319"/>
      <c r="H4" s="342"/>
      <c r="I4" s="260" t="str">
        <f ca="1">VLOOKUP(VLOOKUP(CONCATENATE($C$3),Data!$K:$O,5,FALSE),Parameters!$C$7:$F$10,Summary!$C$7,FALSE)</f>
        <v>Kypsyystaso 0</v>
      </c>
      <c r="J4" s="684"/>
      <c r="K4" s="261"/>
      <c r="L4" s="147"/>
      <c r="M4" s="153"/>
      <c r="N4" s="251"/>
      <c r="O4" s="808"/>
      <c r="P4" s="1741"/>
      <c r="Q4" s="1741"/>
      <c r="R4" s="1741"/>
      <c r="S4" s="1741"/>
      <c r="T4" s="1741"/>
      <c r="U4" s="809"/>
      <c r="V4" s="251"/>
    </row>
    <row r="5" spans="1:22" ht="10.050000000000001" customHeight="1" x14ac:dyDescent="0.25">
      <c r="A5" s="177"/>
      <c r="B5" s="307"/>
      <c r="C5" s="320"/>
      <c r="D5" s="320"/>
      <c r="E5" s="321"/>
      <c r="F5" s="321"/>
      <c r="G5" s="260"/>
      <c r="H5" s="260"/>
      <c r="I5" s="783"/>
      <c r="J5" s="261"/>
      <c r="K5" s="261"/>
      <c r="L5" s="147"/>
      <c r="M5" s="153"/>
      <c r="N5" s="251"/>
      <c r="O5" s="808"/>
      <c r="P5" s="1741"/>
      <c r="Q5" s="1741"/>
      <c r="R5" s="1741"/>
      <c r="S5" s="1741"/>
      <c r="T5" s="1741"/>
      <c r="U5" s="809"/>
      <c r="V5" s="251"/>
    </row>
    <row r="6" spans="1:22" ht="70.05" customHeight="1" x14ac:dyDescent="0.2">
      <c r="A6" s="177"/>
      <c r="B6" s="307"/>
      <c r="C6" s="1761" t="str">
        <f>IF(VLOOKUP(CONCATENATE(C3,"-0"),Languages!$A:$D,1,TRUE)=CONCATENATE(C3,"-0"),VLOOKUP(CONCATENATE(C3,"-0"),Languages!$A:$D,Summary!$C$7,TRUE),NA())</f>
        <v>Kyberturvallisuusohjelman osiossa arvioidaan organisaation kykyä hallita ja ylläpitää organisaationlaajuista kyberturvallisuusohjelmaa. Kyberturvallisuusohjelman tarkoitus on määritellä kyberturvallisuuden hallintamalli ("governance"), kyberturvallisuuden strateginen kehittäminen ja liiketoimintajohdon tuki kyberturvallisuudelle tavalla, joka on suhteessa sekä suojattaviin kohteisiin kohdistuviin riskeihin, että organisaation asettamiin tavoitteisiin nähden.</v>
      </c>
      <c r="D6" s="1761"/>
      <c r="E6" s="1761"/>
      <c r="F6" s="1761"/>
      <c r="G6" s="1761"/>
      <c r="H6" s="1761"/>
      <c r="I6" s="1761"/>
      <c r="J6" s="1761"/>
      <c r="K6" s="1761"/>
      <c r="L6" s="1761"/>
      <c r="M6" s="153"/>
      <c r="N6" s="251"/>
      <c r="O6" s="808"/>
      <c r="P6" s="1741"/>
      <c r="Q6" s="1741"/>
      <c r="R6" s="1741"/>
      <c r="S6" s="1741"/>
      <c r="T6" s="1741"/>
      <c r="U6" s="809"/>
      <c r="V6" s="251"/>
    </row>
    <row r="7" spans="1:22" ht="14.4" customHeight="1" x14ac:dyDescent="0.2">
      <c r="A7" s="177"/>
      <c r="B7" s="307"/>
      <c r="C7" s="263">
        <v>1</v>
      </c>
      <c r="D7" s="263"/>
      <c r="E7" s="264" t="s">
        <v>1</v>
      </c>
      <c r="F7" s="265" t="str">
        <f>IF(VLOOKUP(CONCATENATE($C$3,"-",C7),Languages!$A:$D,1,TRUE)=CONCATENATE($C$3,"-",C7),VLOOKUP(CONCATENATE($C$3,"-",C7),Languages!$A:$D,Summary!$C$7,TRUE),NA())</f>
        <v>Kyberturvallisuusstrategia</v>
      </c>
      <c r="I7" s="266" t="str">
        <f ca="1">VLOOKUP(VLOOKUP(CONCATENATE($C$3,"-",$C7),Data!$K:$O,5,FALSE),Parameters!$C$7:$F$10,Summary!$C$7,FALSE)</f>
        <v>Kypsyystaso 0</v>
      </c>
      <c r="J7" s="461" t="str">
        <f>IF(VLOOKUP("KM110",Languages!$A:$D,1,TRUE)="KM110",VLOOKUP("KM110",Languages!$A:$D,Summary!$C$7,TRUE),NA())</f>
        <v>Päivämäärä</v>
      </c>
      <c r="K7" s="435"/>
      <c r="L7" s="147"/>
      <c r="M7" s="153"/>
      <c r="N7" s="251"/>
      <c r="O7" s="808"/>
      <c r="P7" s="1741"/>
      <c r="Q7" s="1741"/>
      <c r="R7" s="1741"/>
      <c r="S7" s="1741"/>
      <c r="T7" s="1741"/>
      <c r="U7" s="809"/>
      <c r="V7" s="251"/>
    </row>
    <row r="8" spans="1:22" ht="14.4" customHeight="1" x14ac:dyDescent="0.25">
      <c r="A8" s="177"/>
      <c r="B8" s="307"/>
      <c r="C8" s="263">
        <v>2</v>
      </c>
      <c r="D8" s="263"/>
      <c r="E8" s="264" t="s">
        <v>1</v>
      </c>
      <c r="F8" s="265" t="str">
        <f>IF(VLOOKUP(CONCATENATE($C$3,"-",C8),Languages!$A:$D,1,TRUE)=CONCATENATE($C$3,"-",C8),VLOOKUP(CONCATENATE($C$3,"-",C8),Languages!$A:$D,Summary!$C$7,TRUE),NA())</f>
        <v>Johdon tuki kyberturvallisuusohjelmalle</v>
      </c>
      <c r="G8" s="323"/>
      <c r="I8" s="266" t="str">
        <f ca="1">VLOOKUP(VLOOKUP(CONCATENATE($C$3,"-",$C8),Data!$K:$O,5,FALSE),Parameters!$C$7:$F$10,Summary!$C$7,FALSE)</f>
        <v>Kypsyystaso 0</v>
      </c>
      <c r="J8" s="1770"/>
      <c r="K8" s="1763"/>
      <c r="L8" s="147"/>
      <c r="M8" s="153"/>
      <c r="N8" s="251"/>
      <c r="O8" s="808"/>
      <c r="P8" s="1741"/>
      <c r="Q8" s="1741"/>
      <c r="R8" s="1741"/>
      <c r="S8" s="1741"/>
      <c r="T8" s="1741"/>
      <c r="U8" s="809"/>
      <c r="V8" s="251"/>
    </row>
    <row r="9" spans="1:22" ht="14.4" customHeight="1" x14ac:dyDescent="0.2">
      <c r="A9" s="177"/>
      <c r="B9" s="307"/>
      <c r="C9" s="263">
        <v>3</v>
      </c>
      <c r="D9" s="263"/>
      <c r="E9" s="264" t="s">
        <v>1</v>
      </c>
      <c r="F9" s="265" t="str">
        <f>IF(VLOOKUP(CONCATENATE($C$3,"-",C9),Languages!$A:$D,1,TRUE)=CONCATENATE($C$3,"-",C9),VLOOKUP(CONCATENATE($C$3,"-",C9),Languages!$A:$D,Summary!$C$7,TRUE),NA())</f>
        <v>Yleisiä hallintatoimia</v>
      </c>
      <c r="G9" s="324"/>
      <c r="I9" s="266" t="str">
        <f ca="1">VLOOKUP(VLOOKUP(CONCATENATE($C$3,"-",$C9),Data!$K:$O,5,FALSE),Parameters!$C$7:$F$10,Summary!$C$7,FALSE)</f>
        <v>Kypsyystaso 1</v>
      </c>
      <c r="J9" s="461" t="str">
        <f>IF(VLOOKUP("KM111",Languages!$A:$D,1,TRUE)="KM111",VLOOKUP("KM111",Languages!$A:$D,Summary!$C$7,TRUE),NA())</f>
        <v>Osallistujat</v>
      </c>
      <c r="K9" s="435"/>
      <c r="L9" s="147"/>
      <c r="M9" s="153"/>
      <c r="N9" s="251"/>
      <c r="O9" s="808"/>
      <c r="P9" s="1741"/>
      <c r="Q9" s="1741"/>
      <c r="R9" s="1741"/>
      <c r="S9" s="1741"/>
      <c r="T9" s="1741"/>
      <c r="U9" s="809"/>
      <c r="V9" s="251"/>
    </row>
    <row r="10" spans="1:22" ht="14.4" customHeight="1" x14ac:dyDescent="0.2">
      <c r="A10" s="177"/>
      <c r="B10" s="307"/>
      <c r="C10" s="263"/>
      <c r="D10" s="263"/>
      <c r="E10" s="264"/>
      <c r="F10" s="265"/>
      <c r="G10" s="324"/>
      <c r="I10" s="266"/>
      <c r="J10" s="1751"/>
      <c r="K10" s="1752"/>
      <c r="L10" s="147"/>
      <c r="M10" s="153"/>
      <c r="N10" s="251"/>
      <c r="O10" s="808"/>
      <c r="P10" s="1741"/>
      <c r="Q10" s="1741"/>
      <c r="R10" s="1741"/>
      <c r="S10" s="1741"/>
      <c r="T10" s="1741"/>
      <c r="U10" s="809"/>
      <c r="V10" s="251"/>
    </row>
    <row r="11" spans="1:22" ht="14.4" customHeight="1" x14ac:dyDescent="0.2">
      <c r="A11" s="177"/>
      <c r="B11" s="307"/>
      <c r="C11" s="263"/>
      <c r="D11" s="263"/>
      <c r="E11" s="264"/>
      <c r="F11" s="265"/>
      <c r="G11" s="324"/>
      <c r="I11" s="266"/>
      <c r="J11" s="1753"/>
      <c r="K11" s="1754"/>
      <c r="L11" s="147"/>
      <c r="M11" s="153"/>
      <c r="N11" s="251"/>
      <c r="O11" s="808"/>
      <c r="P11" s="1741"/>
      <c r="Q11" s="1741"/>
      <c r="R11" s="1741"/>
      <c r="S11" s="1741"/>
      <c r="T11" s="1741"/>
      <c r="U11" s="809"/>
      <c r="V11" s="251"/>
    </row>
    <row r="12" spans="1:22" s="176" customFormat="1" ht="30" customHeight="1" x14ac:dyDescent="0.25">
      <c r="A12" s="165"/>
      <c r="B12" s="268"/>
      <c r="C12" s="169">
        <v>1</v>
      </c>
      <c r="D12" s="169"/>
      <c r="E12" s="169" t="str">
        <f>IF(VLOOKUP(CONCATENATE($C$3,"-",C12),Languages!$A:$D,1,TRUE)=CONCATENATE($C$3,"-",C12),VLOOKUP(CONCATENATE($C$3,"-",C12),Languages!$A:$D,Summary!$C$7,TRUE),NA())</f>
        <v>Kyberturvallisuusstrategia</v>
      </c>
      <c r="F12" s="169"/>
      <c r="G12" s="270"/>
      <c r="H12" s="270"/>
      <c r="I12" s="270"/>
      <c r="J12" s="270"/>
      <c r="K12" s="270"/>
      <c r="L12" s="270"/>
      <c r="M12" s="153"/>
      <c r="N12" s="251"/>
      <c r="O12" s="808"/>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9"/>
      <c r="V12" s="251"/>
    </row>
    <row r="13" spans="1:22" s="277" customFormat="1" ht="63" customHeight="1" x14ac:dyDescent="0.2">
      <c r="A13" s="274"/>
      <c r="B13" s="275"/>
      <c r="C13" s="1773" t="str">
        <f>IF(VLOOKUP(CONCATENATE($C$3,"-",$C12,"-0"),Languages!$A:$D,1,TRUE)=CONCATENATE($C$3,"-",$C12,"-0"),VLOOKUP(CONCATENATE($C$3,"-",$C12,"-0"),Languages!$A:$D,Summary!$C$7,TRUE),NA())</f>
        <v>Kyberturvallisuusstrategia toimii kyberturvallisuusohjelman perustana. Yksinkertaisimmassa muodossa, kyberturvallisuusstrategia pitää sisällään listan kyberturvallisuustavoitteista ja suunnitelman niiden saavuttamiseksi. Korkeammalla kypsyystasolla kyberturvallisuusstrategia on täydellisempi ja sisältää prioriteetit, hallintamallin kuvauksen ("governance"), kyberturvallisuusohjelman organisaatiorakenteen ja ylemmän johdon vahvemman osallistumisen ohjelmaan suunnitteluun. Kyberturvallisuusstrategia voi olla oma dokumenttinsa, mutta usein se on kirjattu osaksi organisaation kyberturvallisuuspolitiikkaa.</v>
      </c>
      <c r="D13" s="1773"/>
      <c r="E13" s="1773"/>
      <c r="F13" s="1773"/>
      <c r="G13" s="1773"/>
      <c r="H13" s="1773"/>
      <c r="I13" s="1773"/>
      <c r="J13" s="1773"/>
      <c r="K13" s="1773"/>
      <c r="L13" s="1773"/>
      <c r="M13" s="153"/>
      <c r="N13" s="251"/>
      <c r="O13" s="808"/>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809"/>
      <c r="V13" s="251"/>
    </row>
    <row r="14" spans="1:22" s="176" customFormat="1" ht="30" customHeight="1" thickBot="1" x14ac:dyDescent="0.3">
      <c r="A14" s="165"/>
      <c r="B14" s="268"/>
      <c r="C14" s="343">
        <v>2</v>
      </c>
      <c r="D14" s="343"/>
      <c r="E14" s="343" t="str">
        <f>IF(VLOOKUP(CONCATENATE($C$3,"-",C14),Languages!$A:$D,1,TRUE)=CONCATENATE($C$3,"-",C14),VLOOKUP(CONCATENATE($C$3,"-",C14),Languages!$A:$D,Summary!$C$7,TRUE),NA())</f>
        <v>Johdon tuki kyberturvallisuusohjelmalle</v>
      </c>
      <c r="F14" s="343"/>
      <c r="G14" s="344"/>
      <c r="H14" s="344" t="s">
        <v>16</v>
      </c>
      <c r="I14" s="344"/>
      <c r="J14" s="344"/>
      <c r="K14" s="344"/>
      <c r="L14" s="344"/>
      <c r="M14" s="153"/>
      <c r="N14" s="251"/>
      <c r="O14" s="808"/>
      <c r="P14" s="1760"/>
      <c r="Q14" s="1742"/>
      <c r="R14" s="1742"/>
      <c r="S14" s="1742"/>
      <c r="T14" s="1742"/>
      <c r="U14" s="809"/>
      <c r="V14" s="251"/>
    </row>
    <row r="15" spans="1:22" s="277" customFormat="1" ht="45" customHeight="1" x14ac:dyDescent="0.2">
      <c r="A15" s="274"/>
      <c r="B15" s="275"/>
      <c r="C15" s="1814" t="str">
        <f>IF(VLOOKUP(CONCATENATE($C$3,"-",$C14,"-0"),Languages!$A:$D,1,TRUE)=CONCATENATE($C$3,"-",$C14,"-0"),VLOOKUP(CONCATENATE($C$3,"-",$C14,"-0"),Languages!$A:$D,Summary!$C$7,TRUE),NA())</f>
        <v>Johdon tuki on tärkeää kyberturvallisuusohjelman jalkauttamiselle kyberturvallisuusstrategian mukaisesti. Perustasolla tuki sisältää riittävien resurssien turvaamisen (henkilöt, työkalut ja rahoitus). Kehittyneemmässä organisaatiossa tuki pitää sisällään ylimmän johdon näkyvän osallistumisen sekä vastuiden määrittelyn ja valtuutukset kyberturvallisuusohjelmalle. Lisäksi tuki kattaa organisatorisen tuen, jota vaaditaan poliitikkojen tai vastaavien ohjeistusten määrittämiseksi ja ylläpitämiseksi.</v>
      </c>
      <c r="D15" s="1814"/>
      <c r="E15" s="1814"/>
      <c r="F15" s="1814"/>
      <c r="G15" s="1814"/>
      <c r="H15" s="1814"/>
      <c r="I15" s="1814"/>
      <c r="J15" s="1814"/>
      <c r="K15" s="1814"/>
      <c r="L15" s="1814"/>
      <c r="M15" s="153"/>
      <c r="N15" s="251"/>
      <c r="O15" s="808"/>
      <c r="P15" s="1759" t="str">
        <f>IF(VLOOKUP(CONCATENATE($C$3,"-",$C14),Import!$C$11:$H$470,2,FALSE)=0,"",VLOOKUP(CONCATENATE($C$3,"-",$C14),Import!$C$11:$H$470,2,FALSE))</f>
        <v/>
      </c>
      <c r="Q15" s="1741" t="str">
        <f>IF(VLOOKUP(CONCATENATE($C$3,"-",$C14),Import!$C$11:$H$470,3,FALSE)=0,"",VLOOKUP(CONCATENATE($C$3,"-",$C14),Import!$C$11:$H$470,3,FALSE))</f>
        <v/>
      </c>
      <c r="R15" s="1741" t="str">
        <f>IF(VLOOKUP(CONCATENATE($C$3,"-",$C14),Import!$C$11:$H$470,4,FALSE)=0,"",VLOOKUP(CONCATENATE($C$3,"-",$C14),Import!$C$11:$H$470,4,FALSE))</f>
        <v/>
      </c>
      <c r="S15" s="1741" t="str">
        <f>IF(VLOOKUP(CONCATENATE($C$3,"-",$C14),Import!$C$11:$H$470,5,FALSE)=0,"",VLOOKUP(CONCATENATE($C$3,"-",$C14),Import!$C$11:$H$470,5,FALSE))</f>
        <v/>
      </c>
      <c r="T15" s="1741" t="str">
        <f>IF(VLOOKUP(CONCATENATE($C$3,"-",$C14),Import!$C$11:$H$470,6,FALSE)=0,"",VLOOKUP(CONCATENATE($C$3,"-",$C14),Import!$C$11:$H$470,6,FALSE))</f>
        <v/>
      </c>
      <c r="U15" s="809"/>
      <c r="V15" s="251"/>
    </row>
    <row r="16" spans="1:22" s="176" customFormat="1" ht="30" customHeight="1" x14ac:dyDescent="0.25">
      <c r="A16" s="165"/>
      <c r="B16" s="268"/>
      <c r="C16" s="169">
        <v>3</v>
      </c>
      <c r="D16" s="169"/>
      <c r="E16" s="169" t="str">
        <f>IF(VLOOKUP(CONCATENATE($C$3,"-",C16),Languages!$A:$D,1,TRUE)=CONCATENATE($C$3,"-",C16),VLOOKUP(CONCATENATE($C$3,"-",C16),Languages!$A:$D,Summary!$C$7,TRUE),NA())</f>
        <v>Yleisiä hallintatoimia</v>
      </c>
      <c r="F16" s="169"/>
      <c r="G16" s="291"/>
      <c r="H16" s="291" t="s">
        <v>16</v>
      </c>
      <c r="I16" s="291"/>
      <c r="J16" s="291"/>
      <c r="K16" s="291"/>
      <c r="L16" s="291"/>
      <c r="M16" s="153"/>
      <c r="N16" s="251"/>
      <c r="O16" s="808"/>
      <c r="P16" s="1760"/>
      <c r="Q16" s="1742"/>
      <c r="R16" s="1742"/>
      <c r="S16" s="1742"/>
      <c r="T16" s="1742"/>
      <c r="U16" s="809"/>
      <c r="V16" s="251"/>
    </row>
    <row r="17" spans="1:22" s="277" customFormat="1" ht="52.8" customHeight="1" x14ac:dyDescent="0.2">
      <c r="A17" s="304"/>
      <c r="B17" s="305"/>
      <c r="C17" s="1773"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773"/>
      <c r="E17" s="1773"/>
      <c r="F17" s="1773"/>
      <c r="G17" s="1773"/>
      <c r="H17" s="1773"/>
      <c r="I17" s="1773"/>
      <c r="J17" s="1773"/>
      <c r="K17" s="1773"/>
      <c r="L17" s="1773"/>
      <c r="M17" s="153"/>
      <c r="N17" s="251"/>
      <c r="O17" s="808"/>
      <c r="P17" s="1759" t="str">
        <f>IF(VLOOKUP(CONCATENATE($C$3,"-",$C16),Import!$C$11:$H$470,2,FALSE)=0,"",VLOOKUP(CONCATENATE($C$3,"-",$C16),Import!$C$11:$H$470,2,FALSE))</f>
        <v/>
      </c>
      <c r="Q17" s="1741" t="str">
        <f>IF(VLOOKUP(CONCATENATE($C$3,"-",$C16),Import!$C$11:$H$470,3,FALSE)=0,"",VLOOKUP(CONCATENATE($C$3,"-",$C16),Import!$C$11:$H$470,3,FALSE))</f>
        <v/>
      </c>
      <c r="R17" s="1741" t="str">
        <f>IF(VLOOKUP(CONCATENATE($C$3,"-",$C16),Import!$C$11:$H$470,4,FALSE)=0,"",VLOOKUP(CONCATENATE($C$3,"-",$C16),Import!$C$11:$H$470,4,FALSE))</f>
        <v/>
      </c>
      <c r="S17" s="1741" t="str">
        <f>IF(VLOOKUP(CONCATENATE($C$3,"-",$C16),Import!$C$11:$H$470,5,FALSE)=0,"",VLOOKUP(CONCATENATE($C$3,"-",$C16),Import!$C$11:$H$470,5,FALSE))</f>
        <v/>
      </c>
      <c r="T17" s="1741" t="str">
        <f>IF(VLOOKUP(CONCATENATE($C$3,"-",$C16),Import!$C$11:$H$470,6,FALSE)=0,"",VLOOKUP(CONCATENATE($C$3,"-",$C16),Import!$C$11:$H$470,6,FALSE))</f>
        <v/>
      </c>
      <c r="U17" s="809"/>
      <c r="V17" s="251"/>
    </row>
    <row r="18" spans="1:22" s="277" customFormat="1" ht="20.399999999999999" customHeight="1" x14ac:dyDescent="0.2">
      <c r="A18" s="304"/>
      <c r="B18" s="305"/>
      <c r="C18" s="1081"/>
      <c r="D18" s="1375"/>
      <c r="E18" s="1081"/>
      <c r="F18" s="1081"/>
      <c r="G18" s="1081"/>
      <c r="H18" s="1081"/>
      <c r="I18" s="1081"/>
      <c r="J18" s="1081"/>
      <c r="K18" s="1081"/>
      <c r="L18" s="1081"/>
      <c r="M18" s="153"/>
      <c r="N18" s="251"/>
      <c r="O18" s="1089"/>
      <c r="P18" s="1760"/>
      <c r="Q18" s="1742"/>
      <c r="R18" s="1742"/>
      <c r="S18" s="1742"/>
      <c r="T18" s="1742"/>
      <c r="U18" s="1089"/>
      <c r="V18" s="251"/>
    </row>
    <row r="19" spans="1:22" s="277" customFormat="1" ht="20.399999999999999" customHeight="1" x14ac:dyDescent="0.2">
      <c r="A19" s="304"/>
      <c r="B19" s="1086"/>
      <c r="C19" s="1087"/>
      <c r="D19" s="1087"/>
      <c r="E19" s="1087"/>
      <c r="F19" s="1087"/>
      <c r="G19" s="1087"/>
      <c r="H19" s="1087"/>
      <c r="I19" s="1087"/>
      <c r="J19" s="1087"/>
      <c r="K19" s="1087"/>
      <c r="L19" s="1087"/>
      <c r="M19" s="1088"/>
      <c r="N19" s="251"/>
      <c r="O19" s="810"/>
      <c r="P19" s="1079"/>
      <c r="Q19" s="1079"/>
      <c r="R19" s="1079"/>
      <c r="S19" s="1079"/>
      <c r="T19" s="1079"/>
      <c r="U19" s="811"/>
      <c r="V19" s="251"/>
    </row>
    <row r="20" spans="1:22" s="277" customFormat="1" ht="18" customHeight="1" x14ac:dyDescent="0.25">
      <c r="A20" s="304"/>
      <c r="B20" s="646"/>
      <c r="C20" s="646"/>
      <c r="D20" s="646"/>
      <c r="E20" s="646"/>
      <c r="F20" s="646"/>
      <c r="G20" s="646"/>
      <c r="H20" s="646"/>
      <c r="I20" s="646"/>
      <c r="J20" s="646"/>
      <c r="K20" s="646"/>
      <c r="L20" s="646"/>
      <c r="M20" s="647"/>
      <c r="N20" s="134"/>
      <c r="O20" s="134"/>
      <c r="P20" s="250"/>
      <c r="Q20" s="249"/>
      <c r="R20" s="757"/>
      <c r="S20" s="249"/>
      <c r="T20" s="249"/>
      <c r="U20" s="134"/>
      <c r="V20" s="134"/>
    </row>
    <row r="21" spans="1:22" s="277" customFormat="1" ht="19.95" customHeight="1" x14ac:dyDescent="0.2">
      <c r="A21" s="304"/>
      <c r="B21" s="641"/>
      <c r="C21" s="639"/>
      <c r="D21" s="639"/>
      <c r="E21" s="639"/>
      <c r="F21" s="639"/>
      <c r="G21" s="639"/>
      <c r="H21" s="639"/>
      <c r="I21" s="639"/>
      <c r="J21" s="639"/>
      <c r="K21" s="639"/>
      <c r="L21" s="639"/>
      <c r="M21" s="640"/>
      <c r="N21" s="251"/>
      <c r="O21" s="460" t="str">
        <f>IF(VLOOKUP("KM116",Languages!$A:$D,1,TRUE)="KM116",VLOOKUP("KM116",Languages!$A:$D,Summary!$C$7,TRUE),NA())</f>
        <v>EDELLINEN ARVIOINTI</v>
      </c>
      <c r="P21" s="426"/>
      <c r="Q21" s="254"/>
      <c r="R21" s="758" t="str">
        <f>IF(VLOOKUP("KM110",Languages!$A:$D,1,TRUE)="KM110",VLOOKUP("KM110",Languages!$A:$D,Summary!$C$7,TRUE),NA())</f>
        <v>Päivämäärä</v>
      </c>
      <c r="S21" s="254"/>
      <c r="T21" s="254"/>
      <c r="U21" s="146"/>
      <c r="V21" s="251"/>
    </row>
    <row r="22" spans="1:22" s="176" customFormat="1" ht="19.95" customHeight="1" x14ac:dyDescent="0.25">
      <c r="A22" s="165"/>
      <c r="B22" s="268"/>
      <c r="C22" s="169">
        <v>1</v>
      </c>
      <c r="D22" s="169"/>
      <c r="E22" s="169" t="str">
        <f>IF(VLOOKUP(CONCATENATE($C$3,"-",C22),Languages!$A:$D,1,TRUE)=CONCATENATE($C$3,"-",C22),VLOOKUP(CONCATENATE($C$3,"-",C22),Languages!$A:$D,Summary!$C$7,TRUE),NA())</f>
        <v>Kyberturvallisuusstrategia</v>
      </c>
      <c r="F22" s="169"/>
      <c r="G22" s="270"/>
      <c r="H22" s="270"/>
      <c r="I22" s="270"/>
      <c r="J22" s="270"/>
      <c r="K22" s="270"/>
      <c r="L22" s="270"/>
      <c r="M22" s="153"/>
      <c r="N22" s="304"/>
      <c r="O22" s="305"/>
      <c r="P22" s="427"/>
      <c r="Q22" s="422"/>
      <c r="R22" s="862"/>
      <c r="S22" s="835"/>
      <c r="T22" s="835"/>
      <c r="U22" s="276"/>
      <c r="V22" s="304"/>
    </row>
    <row r="23" spans="1:22" s="284" customFormat="1" ht="19.95" customHeight="1" x14ac:dyDescent="0.2">
      <c r="A23" s="303"/>
      <c r="B23" s="278"/>
      <c r="C23" s="279" t="str">
        <f>IF(VLOOKUP("GEN-LEVEL",Languages!$A:$D,1,TRUE)="GEN-LEVEL",VLOOKUP("GEN-LEVEL",Languages!$A:$D,Summary!$C$7,TRUE),NA())</f>
        <v>Taso</v>
      </c>
      <c r="D23" s="279"/>
      <c r="E23" s="279"/>
      <c r="F23" s="280" t="str">
        <f>IF(VLOOKUP("GEN-PRACTICE",Languages!$A:$D,1,TRUE)="GEN-PRACTICE",VLOOKUP("GEN-PRACTICE",Languages!$A:$D,Summary!$C$7,TRUE),NA())</f>
        <v>Käytäntö</v>
      </c>
      <c r="G23" s="281"/>
      <c r="H23" s="881" t="str">
        <f>IF(VLOOKUP("GEN-ANSWER",Languages!$A:$D,1,TRUE)="GEN-ANSWER",VLOOKUP("GEN-ANSWER",Languages!$A:$D,Summary!$C$7,TRUE),NA())</f>
        <v>Vastaus</v>
      </c>
      <c r="I23" s="882" t="str">
        <f>IF(VLOOKUP("KM112",Languages!$A:$D,1,TRUE)="KM112",VLOOKUP("KM112",Languages!$A:$D,Summary!$C$7,TRUE),NA())</f>
        <v>Kommentit</v>
      </c>
      <c r="J23" s="882" t="str">
        <f>IF(VLOOKUP("KM113",Languages!$A:$D,1,TRUE)="KM113",VLOOKUP("KM113",Languages!$A:$D,Summary!$C$7,TRUE),NA())</f>
        <v>Sisäinen viittaus</v>
      </c>
      <c r="K23" s="882" t="str">
        <f>IF(VLOOKUP("KM114",Languages!$A:$D,1,TRUE)="KM114",VLOOKUP("KM114",Languages!$A:$D,Summary!$C$7,TRUE),NA())</f>
        <v>Ulkoinen viittaus</v>
      </c>
      <c r="L23" s="882" t="str">
        <f>IF(VLOOKUP("KM115",Languages!$A:$D,1,TRUE)="KM115",VLOOKUP("KM115",Languages!$A:$D,Summary!$C$7,TRUE),NA())</f>
        <v>Kehityskohde</v>
      </c>
      <c r="M23" s="282"/>
      <c r="N23" s="283"/>
      <c r="O23" s="278"/>
      <c r="P23" s="459" t="str">
        <f>IF(VLOOKUP("GEN-ANSWER",Languages!$A:$D,1,TRUE)="GEN-ANSWER",VLOOKUP("GEN-ANSWER",Languages!$A:$D,Summary!$C$7,TRUE),NA())</f>
        <v>Vastaus</v>
      </c>
      <c r="Q23" s="459" t="str">
        <f>IF(VLOOKUP("KM112",Languages!$A:$D,1,TRUE)="KM112",VLOOKUP("KM112",Languages!$A:$D,Summary!$C$7,TRUE),NA())</f>
        <v>Kommentit</v>
      </c>
      <c r="R23" s="459" t="str">
        <f>IF(VLOOKUP("KM113",Languages!$A:$D,1,TRUE)="KM113",VLOOKUP("KM113",Languages!$A:$D,Summary!$C$7,TRUE),NA())</f>
        <v>Sisäinen viittaus</v>
      </c>
      <c r="S23" s="459" t="str">
        <f>IF(VLOOKUP("KM114",Languages!$A:$D,1,TRUE)="KM114",VLOOKUP("KM114",Languages!$A:$D,Summary!$C$7,TRUE),NA())</f>
        <v>Ulkoinen viittaus</v>
      </c>
      <c r="T23" s="459" t="str">
        <f>IF(VLOOKUP("KM115",Languages!$A:$D,1,TRUE)="KM115",VLOOKUP("KM115",Languages!$A:$D,Summary!$C$7,TRUE),NA())</f>
        <v>Kehityskohde</v>
      </c>
      <c r="U23" s="282"/>
      <c r="V23" s="283"/>
    </row>
    <row r="24" spans="1:22" s="288" customFormat="1" ht="40.799999999999997" customHeight="1" x14ac:dyDescent="0.2">
      <c r="A24" s="274"/>
      <c r="B24" s="1747"/>
      <c r="C24" s="517">
        <v>1</v>
      </c>
      <c r="D24" s="1403">
        <v>70</v>
      </c>
      <c r="E24" s="388" t="s">
        <v>5</v>
      </c>
      <c r="F24" s="462" t="str">
        <f>IF(VLOOKUP(CONCATENATE($C$3,"-",$E24),Languages!$A:$D,1,TRUE)=CONCATENATE($C$3,"-",$E24),VLOOKUP(CONCATENATE($C$3,"-",$E24),Languages!$A:$D,Summary!$C$7,TRUE),NA())</f>
        <v>Organisaatiolla on kyberturvallisuusstrategia. Tasolla 1 sen kehittämisen ja ylläpidon ei tarvitse olla systemaattista ja säännöllistä.</v>
      </c>
      <c r="G24" s="1682">
        <f t="shared" ref="G24:G31" si="0">IFERROR(INT(LEFT($H24,1)),0)</f>
        <v>0</v>
      </c>
      <c r="H24" s="452" t="s">
        <v>2466</v>
      </c>
      <c r="I24" s="499"/>
      <c r="J24" s="499"/>
      <c r="K24" s="499"/>
      <c r="L24" s="500"/>
      <c r="M24" s="153"/>
      <c r="N24" s="251"/>
      <c r="O24" s="148"/>
      <c r="P24" s="863" t="str">
        <f>VLOOKUP(VLOOKUP($C$3&amp;"-"&amp;$E24,Import!$C:$D,2,FALSE),Parameters!$C$18:$F$22,Summary!$C$7,FALSE)</f>
        <v xml:space="preserve">0 - Vastaus puuttuu </v>
      </c>
      <c r="Q24" s="864" t="str">
        <f>IF(VLOOKUP($C$3&amp;"-"&amp;$E24,Import!$C:$H,3,FALSE)=0,"",VLOOKUP($C$3&amp;"-"&amp;$E24,Import!$C:$H,3,FALSE))</f>
        <v/>
      </c>
      <c r="R24" s="864" t="str">
        <f>IF(VLOOKUP($C$3&amp;"-"&amp;$E24,Import!$C:$H,4,FALSE)=0,"",VLOOKUP($C$3&amp;"-"&amp;$E24,Import!$C:$H,4,FALSE))</f>
        <v/>
      </c>
      <c r="S24" s="864" t="str">
        <f>IF(VLOOKUP($C$3&amp;"-"&amp;$E24,Import!$C:$H,5,FALSE)=0,"",VLOOKUP($C$3&amp;"-"&amp;$E24,Import!$C:$H,5,FALSE))</f>
        <v/>
      </c>
      <c r="T24" s="865" t="str">
        <f>IF(VLOOKUP($C$3&amp;"-"&amp;$E24,Import!$C:$H,6,FALSE)=0,"",VLOOKUP($C$3&amp;"-"&amp;$E24,Import!$C:$H,6,FALSE))</f>
        <v/>
      </c>
      <c r="U24" s="153"/>
      <c r="V24" s="251"/>
    </row>
    <row r="25" spans="1:22" s="288" customFormat="1" ht="34.950000000000003" customHeight="1" x14ac:dyDescent="0.2">
      <c r="A25" s="274"/>
      <c r="B25" s="1747"/>
      <c r="C25" s="1774">
        <v>2</v>
      </c>
      <c r="D25" s="1404">
        <v>70</v>
      </c>
      <c r="E25" s="385" t="s">
        <v>7</v>
      </c>
      <c r="F25" s="463" t="str">
        <f>IF(VLOOKUP(CONCATENATE($C$3,"-",$E25),Languages!$A:$D,1,TRUE)=CONCATENATE($C$3,"-",$E25),VLOOKUP(CONCATENATE($C$3,"-",$E25),Languages!$A:$D,Summary!$C$7,TRUE),NA())</f>
        <v>Kyberturvallisuusstrategia määrittelee organisaation kyberturvallisuustavoitteet.</v>
      </c>
      <c r="G25" s="1683">
        <f t="shared" si="0"/>
        <v>0</v>
      </c>
      <c r="H25" s="441" t="s">
        <v>2466</v>
      </c>
      <c r="I25" s="501"/>
      <c r="J25" s="501"/>
      <c r="K25" s="501"/>
      <c r="L25" s="502"/>
      <c r="M25" s="153"/>
      <c r="N25" s="251"/>
      <c r="O25" s="148"/>
      <c r="P25" s="866" t="str">
        <f>VLOOKUP(VLOOKUP($C$3&amp;"-"&amp;$E25,Import!$C:$D,2,FALSE),Parameters!$C$18:$F$22,Summary!$C$7,FALSE)</f>
        <v xml:space="preserve">0 - Vastaus puuttuu </v>
      </c>
      <c r="Q25" s="867" t="str">
        <f>IF(VLOOKUP($C$3&amp;"-"&amp;$E25,Import!$C:$H,3,FALSE)=0,"",VLOOKUP($C$3&amp;"-"&amp;$E25,Import!$C:$H,3,FALSE))</f>
        <v/>
      </c>
      <c r="R25" s="867" t="str">
        <f>IF(VLOOKUP($C$3&amp;"-"&amp;$E25,Import!$C:$H,4,FALSE)=0,"",VLOOKUP($C$3&amp;"-"&amp;$E25,Import!$C:$H,4,FALSE))</f>
        <v/>
      </c>
      <c r="S25" s="867" t="str">
        <f>IF(VLOOKUP($C$3&amp;"-"&amp;$E25,Import!$C:$H,5,FALSE)=0,"",VLOOKUP($C$3&amp;"-"&amp;$E25,Import!$C:$H,5,FALSE))</f>
        <v/>
      </c>
      <c r="T25" s="868" t="str">
        <f>IF(VLOOKUP($C$3&amp;"-"&amp;$E25,Import!$C:$H,6,FALSE)=0,"",VLOOKUP($C$3&amp;"-"&amp;$E25,Import!$C:$H,6,FALSE))</f>
        <v/>
      </c>
      <c r="U25" s="153"/>
      <c r="V25" s="251"/>
    </row>
    <row r="26" spans="1:22" s="288" customFormat="1" ht="57" customHeight="1" x14ac:dyDescent="0.2">
      <c r="A26" s="274"/>
      <c r="B26" s="1747"/>
      <c r="C26" s="1775"/>
      <c r="D26" s="1405">
        <v>70</v>
      </c>
      <c r="E26" s="285" t="s">
        <v>8</v>
      </c>
      <c r="F26" s="464" t="str">
        <f>IF(VLOOKUP(CONCATENATE($C$3,"-",$E26),Languages!$A:$D,1,TRUE)=CONCATENATE($C$3,"-",$E26),VLOOKUP(CONCATENATE($C$3,"-",$E26),Languages!$A:$D,Summary!$C$7,TRUE),NA())</f>
        <v>Kyberturvallisuusstrategia ja -prioriteetit on dokumentoitu. Strategia ja prioriteetit ovat linjassa organisaation yleisten strategisten tavoitteiden ja kriittiseen infrastruktuuriin kohdistuvien riskien kanssa.</v>
      </c>
      <c r="G26" s="1684">
        <f t="shared" si="0"/>
        <v>0</v>
      </c>
      <c r="H26" s="306" t="s">
        <v>2466</v>
      </c>
      <c r="I26" s="503"/>
      <c r="J26" s="503"/>
      <c r="K26" s="503"/>
      <c r="L26" s="504"/>
      <c r="M26" s="153"/>
      <c r="N26" s="251"/>
      <c r="O26" s="148"/>
      <c r="P26" s="869" t="str">
        <f>VLOOKUP(VLOOKUP($C$3&amp;"-"&amp;$E26,Import!$C:$D,2,FALSE),Parameters!$C$18:$F$22,Summary!$C$7,FALSE)</f>
        <v xml:space="preserve">0 - Vastaus puuttuu </v>
      </c>
      <c r="Q26" s="870" t="str">
        <f>IF(VLOOKUP($C$3&amp;"-"&amp;$E26,Import!$C:$H,3,FALSE)=0,"",VLOOKUP($C$3&amp;"-"&amp;$E26,Import!$C:$H,3,FALSE))</f>
        <v/>
      </c>
      <c r="R26" s="870" t="str">
        <f>IF(VLOOKUP($C$3&amp;"-"&amp;$E26,Import!$C:$H,4,FALSE)=0,"",VLOOKUP($C$3&amp;"-"&amp;$E26,Import!$C:$H,4,FALSE))</f>
        <v/>
      </c>
      <c r="S26" s="870" t="str">
        <f>IF(VLOOKUP($C$3&amp;"-"&amp;$E26,Import!$C:$H,5,FALSE)=0,"",VLOOKUP($C$3&amp;"-"&amp;$E26,Import!$C:$H,5,FALSE))</f>
        <v/>
      </c>
      <c r="T26" s="871" t="str">
        <f>IF(VLOOKUP($C$3&amp;"-"&amp;$E26,Import!$C:$H,6,FALSE)=0,"",VLOOKUP($C$3&amp;"-"&amp;$E26,Import!$C:$H,6,FALSE))</f>
        <v/>
      </c>
      <c r="U26" s="153"/>
      <c r="V26" s="251"/>
    </row>
    <row r="27" spans="1:22" s="288" customFormat="1" ht="42" customHeight="1" x14ac:dyDescent="0.2">
      <c r="A27" s="274"/>
      <c r="B27" s="1747"/>
      <c r="C27" s="1775"/>
      <c r="D27" s="1405">
        <v>70</v>
      </c>
      <c r="E27" s="285" t="s">
        <v>9</v>
      </c>
      <c r="F27" s="465" t="str">
        <f>IF(VLOOKUP(CONCATENATE($C$3,"-",$E27),Languages!$A:$D,1,TRUE)=CONCATENATE($C$3,"-",$E27),VLOOKUP(CONCATENATE($C$3,"-",$E27),Languages!$A:$D,Summary!$C$7,TRUE),NA())</f>
        <v>Kyberturvallisuusstrategia määrittää organisaation kyberturvallisuuden hallintamallin ("governance") ja valvontatoimet.</v>
      </c>
      <c r="G27" s="1684">
        <f t="shared" si="0"/>
        <v>0</v>
      </c>
      <c r="H27" s="306" t="s">
        <v>2466</v>
      </c>
      <c r="I27" s="503"/>
      <c r="J27" s="503"/>
      <c r="K27" s="503"/>
      <c r="L27" s="504"/>
      <c r="M27" s="153"/>
      <c r="N27" s="251"/>
      <c r="O27" s="148"/>
      <c r="P27" s="869" t="str">
        <f>VLOOKUP(VLOOKUP($C$3&amp;"-"&amp;$E27,Import!$C:$D,2,FALSE),Parameters!$C$18:$F$22,Summary!$C$7,FALSE)</f>
        <v xml:space="preserve">0 - Vastaus puuttuu </v>
      </c>
      <c r="Q27" s="870" t="str">
        <f>IF(VLOOKUP($C$3&amp;"-"&amp;$E27,Import!$C:$H,3,FALSE)=0,"",VLOOKUP($C$3&amp;"-"&amp;$E27,Import!$C:$H,3,FALSE))</f>
        <v/>
      </c>
      <c r="R27" s="870" t="str">
        <f>IF(VLOOKUP($C$3&amp;"-"&amp;$E27,Import!$C:$H,4,FALSE)=0,"",VLOOKUP($C$3&amp;"-"&amp;$E27,Import!$C:$H,4,FALSE))</f>
        <v/>
      </c>
      <c r="S27" s="870" t="str">
        <f>IF(VLOOKUP($C$3&amp;"-"&amp;$E27,Import!$C:$H,5,FALSE)=0,"",VLOOKUP($C$3&amp;"-"&amp;$E27,Import!$C:$H,5,FALSE))</f>
        <v/>
      </c>
      <c r="T27" s="871" t="str">
        <f>IF(VLOOKUP($C$3&amp;"-"&amp;$E27,Import!$C:$H,6,FALSE)=0,"",VLOOKUP($C$3&amp;"-"&amp;$E27,Import!$C:$H,6,FALSE))</f>
        <v/>
      </c>
      <c r="U27" s="153"/>
      <c r="V27" s="251"/>
    </row>
    <row r="28" spans="1:22" s="288" customFormat="1" ht="34.950000000000003" customHeight="1" x14ac:dyDescent="0.2">
      <c r="A28" s="274"/>
      <c r="B28" s="1747"/>
      <c r="C28" s="1775"/>
      <c r="D28" s="1405">
        <v>70</v>
      </c>
      <c r="E28" s="289" t="s">
        <v>10</v>
      </c>
      <c r="F28" s="465" t="str">
        <f>IF(VLOOKUP(CONCATENATE($C$3,"-",$E28),Languages!$A:$D,1,TRUE)=CONCATENATE($C$3,"-",$E28),VLOOKUP(CONCATENATE($C$3,"-",$E28),Languages!$A:$D,Summary!$C$7,TRUE),NA())</f>
        <v>Kyberturvallisuusstrategia määrittelee kyberturvallisuuden hallinta- ja organisaatiorakenteen.</v>
      </c>
      <c r="G28" s="1684">
        <f t="shared" si="0"/>
        <v>0</v>
      </c>
      <c r="H28" s="306" t="s">
        <v>2466</v>
      </c>
      <c r="I28" s="505"/>
      <c r="J28" s="505"/>
      <c r="K28" s="505"/>
      <c r="L28" s="506"/>
      <c r="M28" s="153"/>
      <c r="N28" s="251"/>
      <c r="O28" s="148"/>
      <c r="P28" s="869" t="str">
        <f>VLOOKUP(VLOOKUP($C$3&amp;"-"&amp;$E28,Import!$C:$D,2,FALSE),Parameters!$C$18:$F$22,Summary!$C$7,FALSE)</f>
        <v xml:space="preserve">0 - Vastaus puuttuu </v>
      </c>
      <c r="Q28" s="872" t="str">
        <f>IF(VLOOKUP($C$3&amp;"-"&amp;$E28,Import!$C:$H,3,FALSE)=0,"",VLOOKUP($C$3&amp;"-"&amp;$E28,Import!$C:$H,3,FALSE))</f>
        <v/>
      </c>
      <c r="R28" s="872" t="str">
        <f>IF(VLOOKUP($C$3&amp;"-"&amp;$E28,Import!$C:$H,4,FALSE)=0,"",VLOOKUP($C$3&amp;"-"&amp;$E28,Import!$C:$H,4,FALSE))</f>
        <v/>
      </c>
      <c r="S28" s="872" t="str">
        <f>IF(VLOOKUP($C$3&amp;"-"&amp;$E28,Import!$C:$H,5,FALSE)=0,"",VLOOKUP($C$3&amp;"-"&amp;$E28,Import!$C:$H,5,FALSE))</f>
        <v/>
      </c>
      <c r="T28" s="873" t="str">
        <f>IF(VLOOKUP($C$3&amp;"-"&amp;$E28,Import!$C:$H,6,FALSE)=0,"",VLOOKUP($C$3&amp;"-"&amp;$E28,Import!$C:$H,6,FALSE))</f>
        <v/>
      </c>
      <c r="U28" s="153"/>
      <c r="V28" s="251"/>
    </row>
    <row r="29" spans="1:22" s="288" customFormat="1" ht="34.950000000000003" customHeight="1" x14ac:dyDescent="0.2">
      <c r="A29" s="274"/>
      <c r="B29" s="1747"/>
      <c r="C29" s="1775"/>
      <c r="D29" s="1405">
        <v>70</v>
      </c>
      <c r="E29" s="289" t="s">
        <v>11</v>
      </c>
      <c r="F29" s="465" t="str">
        <f>IF(VLOOKUP(CONCATENATE($C$3,"-",$E29),Languages!$A:$D,1,TRUE)=CONCATENATE($C$3,"-",$E29),VLOOKUP(CONCATENATE($C$3,"-",$E29),Languages!$A:$D,Summary!$C$7,TRUE),NA())</f>
        <v>Kyberturvallisuusstrategia nimeää ne standardit ja ohjeet, joita tulee noudattaa.</v>
      </c>
      <c r="G29" s="1684">
        <f t="shared" si="0"/>
        <v>0</v>
      </c>
      <c r="H29" s="306" t="s">
        <v>2466</v>
      </c>
      <c r="I29" s="505"/>
      <c r="J29" s="505"/>
      <c r="K29" s="505"/>
      <c r="L29" s="506"/>
      <c r="M29" s="153"/>
      <c r="N29" s="251"/>
      <c r="O29" s="148"/>
      <c r="P29" s="869" t="str">
        <f>VLOOKUP(VLOOKUP($C$3&amp;"-"&amp;$E29,Import!$C:$D,2,FALSE),Parameters!$C$18:$F$22,Summary!$C$7,FALSE)</f>
        <v xml:space="preserve">0 - Vastaus puuttuu </v>
      </c>
      <c r="Q29" s="872" t="str">
        <f>IF(VLOOKUP($C$3&amp;"-"&amp;$E29,Import!$C:$H,3,FALSE)=0,"",VLOOKUP($C$3&amp;"-"&amp;$E29,Import!$C:$H,3,FALSE))</f>
        <v/>
      </c>
      <c r="R29" s="872" t="str">
        <f>IF(VLOOKUP($C$3&amp;"-"&amp;$E29,Import!$C:$H,4,FALSE)=0,"",VLOOKUP($C$3&amp;"-"&amp;$E29,Import!$C:$H,4,FALSE))</f>
        <v/>
      </c>
      <c r="S29" s="872" t="str">
        <f>IF(VLOOKUP($C$3&amp;"-"&amp;$E29,Import!$C:$H,5,FALSE)=0,"",VLOOKUP($C$3&amp;"-"&amp;$E29,Import!$C:$H,5,FALSE))</f>
        <v/>
      </c>
      <c r="T29" s="873" t="str">
        <f>IF(VLOOKUP($C$3&amp;"-"&amp;$E29,Import!$C:$H,6,FALSE)=0,"",VLOOKUP($C$3&amp;"-"&amp;$E29,Import!$C:$H,6,FALSE))</f>
        <v/>
      </c>
      <c r="U29" s="153"/>
      <c r="V29" s="251"/>
    </row>
    <row r="30" spans="1:22" s="288" customFormat="1" ht="70.5" customHeight="1" x14ac:dyDescent="0.2">
      <c r="A30" s="274"/>
      <c r="B30" s="326"/>
      <c r="C30" s="1776"/>
      <c r="D30" s="1406">
        <v>70</v>
      </c>
      <c r="E30" s="390" t="s">
        <v>12</v>
      </c>
      <c r="F30" s="468" t="str">
        <f>IF(VLOOKUP(CONCATENATE($C$3,"-",$E30),Languages!$A:$D,1,TRUE)=CONCATENATE($C$3,"-",$E30),VLOOKUP(CONCATENATE($C$3,"-",$E30),Languages!$A:$D,Summary!$C$7,TRUE),NA())</f>
        <v>Kyberturvallisuusstrategia nimeää / tunnistaa  kaikki soveltuvat vaatimustenmukaisuusvaatimukset, jotka ohjelman pitää noudattaa. (esimerkiksi NIST CSF, ISO, PCI DSS) (toimeenpano-ohjelma vai strategia)</v>
      </c>
      <c r="G30" s="1686">
        <f t="shared" si="0"/>
        <v>0</v>
      </c>
      <c r="H30" s="445" t="s">
        <v>2466</v>
      </c>
      <c r="I30" s="507"/>
      <c r="J30" s="507"/>
      <c r="K30" s="507"/>
      <c r="L30" s="508"/>
      <c r="M30" s="153"/>
      <c r="N30" s="251"/>
      <c r="O30" s="148"/>
      <c r="P30" s="874" t="str">
        <f>VLOOKUP(VLOOKUP($C$3&amp;"-"&amp;$E30,Import!$C:$D,2,FALSE),Parameters!$C$18:$F$22,Summary!$C$7,FALSE)</f>
        <v xml:space="preserve">0 - Vastaus puuttuu </v>
      </c>
      <c r="Q30" s="875" t="str">
        <f>IF(VLOOKUP($C$3&amp;"-"&amp;$E30,Import!$C:$H,3,FALSE)=0,"",VLOOKUP($C$3&amp;"-"&amp;$E30,Import!$C:$H,3,FALSE))</f>
        <v/>
      </c>
      <c r="R30" s="875" t="str">
        <f>IF(VLOOKUP($C$3&amp;"-"&amp;$E30,Import!$C:$H,4,FALSE)=0,"",VLOOKUP($C$3&amp;"-"&amp;$E30,Import!$C:$H,4,FALSE))</f>
        <v/>
      </c>
      <c r="S30" s="875" t="str">
        <f>IF(VLOOKUP($C$3&amp;"-"&amp;$E30,Import!$C:$H,5,FALSE)=0,"",VLOOKUP($C$3&amp;"-"&amp;$E30,Import!$C:$H,5,FALSE))</f>
        <v/>
      </c>
      <c r="T30" s="876" t="str">
        <f>IF(VLOOKUP($C$3&amp;"-"&amp;$E30,Import!$C:$H,6,FALSE)=0,"",VLOOKUP($C$3&amp;"-"&amp;$E30,Import!$C:$H,6,FALSE))</f>
        <v/>
      </c>
      <c r="U30" s="153"/>
      <c r="V30" s="251"/>
    </row>
    <row r="31" spans="1:22" s="288" customFormat="1" ht="45" customHeight="1" x14ac:dyDescent="0.2">
      <c r="A31" s="274"/>
      <c r="B31" s="327"/>
      <c r="C31" s="523">
        <v>3</v>
      </c>
      <c r="D31" s="1403">
        <v>70</v>
      </c>
      <c r="E31" s="411" t="s">
        <v>13</v>
      </c>
      <c r="F31" s="492" t="str">
        <f>IF(VLOOKUP(CONCATENATE($C$3,"-",$E31),Languages!$A:$D,1,TRUE)=CONCATENATE($C$3,"-",$E31),VLOOKUP(CONCATENATE($C$3,"-",$E31),Languages!$A:$D,Summary!$C$7,TRUE),NA())</f>
        <v>Kyberturvallisuusstrategia on päivitetty säännöllisesti ja määriteltyjen ehtojen täyttyessä kuten muutokset organisaation liiketoiminnassa, toimintaympäristössä tai uhkaprofiilissa [kts. THREAT-2e].</v>
      </c>
      <c r="G31" s="1682">
        <f t="shared" si="0"/>
        <v>0</v>
      </c>
      <c r="H31" s="452" t="s">
        <v>2466</v>
      </c>
      <c r="I31" s="509"/>
      <c r="J31" s="509"/>
      <c r="K31" s="509"/>
      <c r="L31" s="510"/>
      <c r="M31" s="153"/>
      <c r="N31" s="251"/>
      <c r="O31" s="148"/>
      <c r="P31" s="863" t="str">
        <f>VLOOKUP(VLOOKUP($C$3&amp;"-"&amp;$E31,Import!$C:$D,2,FALSE),Parameters!$C$18:$F$22,Summary!$C$7,FALSE)</f>
        <v xml:space="preserve">0 - Vastaus puuttuu </v>
      </c>
      <c r="Q31" s="877" t="str">
        <f>IF(VLOOKUP($C$3&amp;"-"&amp;$E31,Import!$C:$H,3,FALSE)=0,"",VLOOKUP($C$3&amp;"-"&amp;$E31,Import!$C:$H,3,FALSE))</f>
        <v/>
      </c>
      <c r="R31" s="877" t="str">
        <f>IF(VLOOKUP($C$3&amp;"-"&amp;$E31,Import!$C:$H,4,FALSE)=0,"",VLOOKUP($C$3&amp;"-"&amp;$E31,Import!$C:$H,4,FALSE))</f>
        <v/>
      </c>
      <c r="S31" s="877" t="str">
        <f>IF(VLOOKUP($C$3&amp;"-"&amp;$E31,Import!$C:$H,5,FALSE)=0,"",VLOOKUP($C$3&amp;"-"&amp;$E31,Import!$C:$H,5,FALSE))</f>
        <v/>
      </c>
      <c r="T31" s="878" t="str">
        <f>IF(VLOOKUP($C$3&amp;"-"&amp;$E31,Import!$C:$H,6,FALSE)=0,"",VLOOKUP($C$3&amp;"-"&amp;$E31,Import!$C:$H,6,FALSE))</f>
        <v/>
      </c>
      <c r="U31" s="153"/>
      <c r="V31" s="251"/>
    </row>
    <row r="32" spans="1:22" s="176" customFormat="1" ht="30" customHeight="1" thickBot="1" x14ac:dyDescent="0.3">
      <c r="A32" s="165"/>
      <c r="B32" s="268"/>
      <c r="C32" s="343">
        <v>2</v>
      </c>
      <c r="D32" s="343"/>
      <c r="E32" s="343" t="str">
        <f>IF(VLOOKUP(CONCATENATE($C$3,"-",C32),Languages!$A:$D,1,TRUE)=CONCATENATE($C$3,"-",C32),VLOOKUP(CONCATENATE($C$3,"-",C32),Languages!$A:$D,Summary!$C$7,TRUE),NA())</f>
        <v>Johdon tuki kyberturvallisuusohjelmalle</v>
      </c>
      <c r="F32" s="343"/>
      <c r="G32" s="344"/>
      <c r="H32" s="883"/>
      <c r="I32" s="883"/>
      <c r="J32" s="883"/>
      <c r="K32" s="883"/>
      <c r="L32" s="883"/>
      <c r="M32" s="153"/>
      <c r="N32" s="251"/>
      <c r="O32" s="148"/>
      <c r="P32" s="344"/>
      <c r="Q32" s="344"/>
      <c r="R32" s="344"/>
      <c r="S32" s="344"/>
      <c r="T32" s="344"/>
      <c r="U32" s="153"/>
      <c r="V32" s="251"/>
    </row>
    <row r="33" spans="1:22" s="284" customFormat="1" ht="19.95" customHeight="1" x14ac:dyDescent="0.2">
      <c r="A33" s="303"/>
      <c r="B33" s="278"/>
      <c r="C33" s="279" t="str">
        <f>IF(VLOOKUP("GEN-LEVEL",Languages!$A:$D,1,TRUE)="GEN-LEVEL",VLOOKUP("GEN-LEVEL",Languages!$A:$D,Summary!$C$7,TRUE),NA())</f>
        <v>Taso</v>
      </c>
      <c r="D33" s="279"/>
      <c r="E33" s="279"/>
      <c r="F33" s="280" t="str">
        <f>IF(VLOOKUP("GEN-PRACTICE",Languages!$A:$D,1,TRUE)="GEN-PRACTICE",VLOOKUP("GEN-PRACTICE",Languages!$A:$D,Summary!$C$7,TRUE),NA())</f>
        <v>Käytäntö</v>
      </c>
      <c r="G33" s="281"/>
      <c r="H33" s="881" t="str">
        <f>IF(VLOOKUP("GEN-ANSWER",Languages!$A:$D,1,TRUE)="GEN-ANSWER",VLOOKUP("GEN-ANSWER",Languages!$A:$D,Summary!$C$7,TRUE),NA())</f>
        <v>Vastaus</v>
      </c>
      <c r="I33" s="882" t="str">
        <f>IF(VLOOKUP("KM112",Languages!$A:$D,1,TRUE)="KM112",VLOOKUP("KM112",Languages!$A:$D,Summary!$C$7,TRUE),NA())</f>
        <v>Kommentit</v>
      </c>
      <c r="J33" s="882" t="str">
        <f>IF(VLOOKUP("KM113",Languages!$A:$D,1,TRUE)="KM113",VLOOKUP("KM113",Languages!$A:$D,Summary!$C$7,TRUE),NA())</f>
        <v>Sisäinen viittaus</v>
      </c>
      <c r="K33" s="882" t="str">
        <f>IF(VLOOKUP("KM114",Languages!$A:$D,1,TRUE)="KM114",VLOOKUP("KM114",Languages!$A:$D,Summary!$C$7,TRUE),NA())</f>
        <v>Ulkoinen viittaus</v>
      </c>
      <c r="L33" s="882" t="str">
        <f>IF(VLOOKUP("KM115",Languages!$A:$D,1,TRUE)="KM115",VLOOKUP("KM115",Languages!$A:$D,Summary!$C$7,TRUE),NA())</f>
        <v>Kehityskohde</v>
      </c>
      <c r="M33" s="282"/>
      <c r="N33" s="283"/>
      <c r="O33" s="278"/>
      <c r="P33" s="459" t="str">
        <f>IF(VLOOKUP("GEN-ANSWER",Languages!$A:$D,1,TRUE)="GEN-ANSWER",VLOOKUP("GEN-ANSWER",Languages!$A:$D,Summary!$C$7,TRUE),NA())</f>
        <v>Vastaus</v>
      </c>
      <c r="Q33" s="459" t="str">
        <f>IF(VLOOKUP("KM112",Languages!$A:$D,1,TRUE)="KM112",VLOOKUP("KM112",Languages!$A:$D,Summary!$C$7,TRUE),NA())</f>
        <v>Kommentit</v>
      </c>
      <c r="R33" s="459" t="str">
        <f>IF(VLOOKUP("KM113",Languages!$A:$D,1,TRUE)="KM113",VLOOKUP("KM113",Languages!$A:$D,Summary!$C$7,TRUE),NA())</f>
        <v>Sisäinen viittaus</v>
      </c>
      <c r="S33" s="459" t="str">
        <f>IF(VLOOKUP("KM114",Languages!$A:$D,1,TRUE)="KM114",VLOOKUP("KM114",Languages!$A:$D,Summary!$C$7,TRUE),NA())</f>
        <v>Ulkoinen viittaus</v>
      </c>
      <c r="T33" s="459" t="str">
        <f>IF(VLOOKUP("KM115",Languages!$A:$D,1,TRUE)="KM115",VLOOKUP("KM115",Languages!$A:$D,Summary!$C$7,TRUE),NA())</f>
        <v>Kehityskohde</v>
      </c>
      <c r="U33" s="282"/>
      <c r="V33" s="283"/>
    </row>
    <row r="34" spans="1:22" s="295" customFormat="1" ht="45" customHeight="1" x14ac:dyDescent="0.2">
      <c r="A34" s="304"/>
      <c r="B34" s="1756"/>
      <c r="C34" s="992">
        <v>1</v>
      </c>
      <c r="D34" s="1396">
        <v>72</v>
      </c>
      <c r="E34" s="393" t="s">
        <v>17</v>
      </c>
      <c r="F34" s="463" t="str">
        <f>IF(VLOOKUP(CONCATENATE($C$3,"-",$E34),Languages!$A:$D,1,TRUE)=CONCATENATE($C$3,"-",$E34),VLOOKUP(CONCATENATE($C$3,"-",$E34),Languages!$A:$D,Summary!$C$7,TRUE),NA())</f>
        <v>Organisaation ylin johto tukee kyberturvallisuuden hallintaa. Tasolla 1 tämän ei tarvitse olla systemaattista ja säännöllistä.</v>
      </c>
      <c r="G34" s="1683">
        <f t="shared" ref="G34:G43" si="1">IFERROR(INT(LEFT($H34,1)),0)</f>
        <v>0</v>
      </c>
      <c r="H34" s="441" t="s">
        <v>2466</v>
      </c>
      <c r="I34" s="505"/>
      <c r="J34" s="501"/>
      <c r="K34" s="501"/>
      <c r="L34" s="502"/>
      <c r="M34" s="153"/>
      <c r="N34" s="251"/>
      <c r="O34" s="148"/>
      <c r="P34" s="866" t="str">
        <f>VLOOKUP(VLOOKUP($C$3&amp;"-"&amp;$E34,Import!$C:$D,2,FALSE),Parameters!$C$18:$F$22,Summary!$C$7,FALSE)</f>
        <v xml:space="preserve">0 - Vastaus puuttuu </v>
      </c>
      <c r="Q34" s="867" t="str">
        <f>IF(VLOOKUP($C$3&amp;"-"&amp;$E34,Import!$C:$H,3,FALSE)=0,"",VLOOKUP($C$3&amp;"-"&amp;$E34,Import!$C:$H,3,FALSE))</f>
        <v/>
      </c>
      <c r="R34" s="867" t="str">
        <f>IF(VLOOKUP($C$3&amp;"-"&amp;$E34,Import!$C:$H,4,FALSE)=0,"",VLOOKUP($C$3&amp;"-"&amp;$E34,Import!$C:$H,4,FALSE))</f>
        <v/>
      </c>
      <c r="S34" s="867" t="str">
        <f>IF(VLOOKUP($C$3&amp;"-"&amp;$E34,Import!$C:$H,5,FALSE)=0,"",VLOOKUP($C$3&amp;"-"&amp;$E34,Import!$C:$H,5,FALSE))</f>
        <v/>
      </c>
      <c r="T34" s="868" t="str">
        <f>IF(VLOOKUP($C$3&amp;"-"&amp;$E34,Import!$C:$H,6,FALSE)=0,"",VLOOKUP($C$3&amp;"-"&amp;$E34,Import!$C:$H,6,FALSE))</f>
        <v/>
      </c>
      <c r="U34" s="153"/>
      <c r="V34" s="251"/>
    </row>
    <row r="35" spans="1:22" s="295" customFormat="1" ht="34.950000000000003" customHeight="1" x14ac:dyDescent="0.2">
      <c r="A35" s="304"/>
      <c r="B35" s="1756"/>
      <c r="C35" s="1774">
        <v>2</v>
      </c>
      <c r="D35" s="1397">
        <v>71</v>
      </c>
      <c r="E35" s="394" t="s">
        <v>18</v>
      </c>
      <c r="F35" s="470" t="str">
        <f>IF(VLOOKUP(CONCATENATE($C$3,"-",$E35),Languages!$A:$D,1,TRUE)=CONCATENATE($C$3,"-",$E35),VLOOKUP(CONCATENATE($C$3,"-",$E35),Languages!$A:$D,Summary!$C$7,TRUE),NA())</f>
        <v>Kyberturvallisuuden hallinta perustuu kyberturvallisuusstrategiaan.</v>
      </c>
      <c r="G35" s="1686">
        <f t="shared" si="1"/>
        <v>0</v>
      </c>
      <c r="H35" s="445" t="s">
        <v>2466</v>
      </c>
      <c r="I35" s="507"/>
      <c r="J35" s="507"/>
      <c r="K35" s="507"/>
      <c r="L35" s="508"/>
      <c r="M35" s="153"/>
      <c r="N35" s="251"/>
      <c r="O35" s="148"/>
      <c r="P35" s="874" t="str">
        <f>VLOOKUP(VLOOKUP($C$3&amp;"-"&amp;$E35,Import!$C:$D,2,FALSE),Parameters!$C$18:$F$22,Summary!$C$7,FALSE)</f>
        <v xml:space="preserve">0 - Vastaus puuttuu </v>
      </c>
      <c r="Q35" s="875" t="str">
        <f>IF(VLOOKUP($C$3&amp;"-"&amp;$E35,Import!$C:$H,3,FALSE)=0,"",VLOOKUP($C$3&amp;"-"&amp;$E35,Import!$C:$H,3,FALSE))</f>
        <v/>
      </c>
      <c r="R35" s="875" t="str">
        <f>IF(VLOOKUP($C$3&amp;"-"&amp;$E35,Import!$C:$H,4,FALSE)=0,"",VLOOKUP($C$3&amp;"-"&amp;$E35,Import!$C:$H,4,FALSE))</f>
        <v/>
      </c>
      <c r="S35" s="875" t="str">
        <f>IF(VLOOKUP($C$3&amp;"-"&amp;$E35,Import!$C:$H,5,FALSE)=0,"",VLOOKUP($C$3&amp;"-"&amp;$E35,Import!$C:$H,5,FALSE))</f>
        <v/>
      </c>
      <c r="T35" s="876" t="str">
        <f>IF(VLOOKUP($C$3&amp;"-"&amp;$E35,Import!$C:$H,6,FALSE)=0,"",VLOOKUP($C$3&amp;"-"&amp;$E35,Import!$C:$H,6,FALSE))</f>
        <v/>
      </c>
      <c r="U35" s="153"/>
      <c r="V35" s="251"/>
    </row>
    <row r="36" spans="1:22" s="295" customFormat="1" ht="34.950000000000003" customHeight="1" x14ac:dyDescent="0.2">
      <c r="A36" s="304"/>
      <c r="B36" s="1756"/>
      <c r="C36" s="1775"/>
      <c r="D36" s="1396">
        <v>72</v>
      </c>
      <c r="E36" s="393" t="s">
        <v>19</v>
      </c>
      <c r="F36" s="463" t="str">
        <f>IF(VLOOKUP(CONCATENATE($C$3,"-",$E36),Languages!$A:$D,1,TRUE)=CONCATENATE($C$3,"-",$E36),VLOOKUP(CONCATENATE($C$3,"-",$E36),Languages!$A:$D,Summary!$C$7,TRUE),NA())</f>
        <v>Organisaation ylimmän johdon tuki kyberturvallisuuden hallinnalle  on näkyvää ja aktiivista.</v>
      </c>
      <c r="G36" s="1683">
        <f t="shared" si="1"/>
        <v>0</v>
      </c>
      <c r="H36" s="441" t="s">
        <v>2466</v>
      </c>
      <c r="I36" s="511"/>
      <c r="J36" s="511"/>
      <c r="K36" s="511"/>
      <c r="L36" s="512"/>
      <c r="M36" s="153"/>
      <c r="N36" s="251"/>
      <c r="O36" s="148"/>
      <c r="P36" s="866" t="str">
        <f>VLOOKUP(VLOOKUP($C$3&amp;"-"&amp;$E36,Import!$C:$D,2,FALSE),Parameters!$C$18:$F$22,Summary!$C$7,FALSE)</f>
        <v xml:space="preserve">0 - Vastaus puuttuu </v>
      </c>
      <c r="Q36" s="879" t="str">
        <f>IF(VLOOKUP($C$3&amp;"-"&amp;$E36,Import!$C:$H,3,FALSE)=0,"",VLOOKUP($C$3&amp;"-"&amp;$E36,Import!$C:$H,3,FALSE))</f>
        <v/>
      </c>
      <c r="R36" s="879" t="str">
        <f>IF(VLOOKUP($C$3&amp;"-"&amp;$E36,Import!$C:$H,4,FALSE)=0,"",VLOOKUP($C$3&amp;"-"&amp;$E36,Import!$C:$H,4,FALSE))</f>
        <v/>
      </c>
      <c r="S36" s="879" t="str">
        <f>IF(VLOOKUP($C$3&amp;"-"&amp;$E36,Import!$C:$H,5,FALSE)=0,"",VLOOKUP($C$3&amp;"-"&amp;$E36,Import!$C:$H,5,FALSE))</f>
        <v/>
      </c>
      <c r="T36" s="880" t="str">
        <f>IF(VLOOKUP($C$3&amp;"-"&amp;$E36,Import!$C:$H,6,FALSE)=0,"",VLOOKUP($C$3&amp;"-"&amp;$E36,Import!$C:$H,6,FALSE))</f>
        <v/>
      </c>
      <c r="U36" s="153"/>
      <c r="V36" s="251"/>
    </row>
    <row r="37" spans="1:22" s="295" customFormat="1" ht="40.200000000000003" customHeight="1" x14ac:dyDescent="0.2">
      <c r="A37" s="304"/>
      <c r="B37" s="1756"/>
      <c r="C37" s="1775"/>
      <c r="D37" s="1398">
        <v>72</v>
      </c>
      <c r="E37" s="293" t="s">
        <v>20</v>
      </c>
      <c r="F37" s="464" t="str">
        <f>IF(VLOOKUP(CONCATENATE($C$3,"-",$E37),Languages!$A:$D,1,TRUE)=CONCATENATE($C$3,"-",$E37),VLOOKUP(CONCATENATE($C$3,"-",$E37),Languages!$A:$D,Summary!$C$7,TRUE),NA())</f>
        <v>Organisaation ylin johto tukee kyberturvallisuuspolitiikkojen ja -ohjeiden kehittämistä, ylläpitoa ja täytäntöönpanoa.</v>
      </c>
      <c r="G37" s="1684">
        <f t="shared" si="1"/>
        <v>0</v>
      </c>
      <c r="H37" s="306" t="s">
        <v>2466</v>
      </c>
      <c r="I37" s="505"/>
      <c r="J37" s="505"/>
      <c r="K37" s="505"/>
      <c r="L37" s="506"/>
      <c r="M37" s="153"/>
      <c r="N37" s="251"/>
      <c r="O37" s="148"/>
      <c r="P37" s="869" t="str">
        <f>VLOOKUP(VLOOKUP($C$3&amp;"-"&amp;$E37,Import!$C:$D,2,FALSE),Parameters!$C$18:$F$22,Summary!$C$7,FALSE)</f>
        <v xml:space="preserve">0 - Vastaus puuttuu </v>
      </c>
      <c r="Q37" s="872" t="str">
        <f>IF(VLOOKUP($C$3&amp;"-"&amp;$E37,Import!$C:$H,3,FALSE)=0,"",VLOOKUP($C$3&amp;"-"&amp;$E37,Import!$C:$H,3,FALSE))</f>
        <v/>
      </c>
      <c r="R37" s="872" t="str">
        <f>IF(VLOOKUP($C$3&amp;"-"&amp;$E37,Import!$C:$H,4,FALSE)=0,"",VLOOKUP($C$3&amp;"-"&amp;$E37,Import!$C:$H,4,FALSE))</f>
        <v/>
      </c>
      <c r="S37" s="872" t="str">
        <f>IF(VLOOKUP($C$3&amp;"-"&amp;$E37,Import!$C:$H,5,FALSE)=0,"",VLOOKUP($C$3&amp;"-"&amp;$E37,Import!$C:$H,5,FALSE))</f>
        <v/>
      </c>
      <c r="T37" s="873" t="str">
        <f>IF(VLOOKUP($C$3&amp;"-"&amp;$E37,Import!$C:$H,6,FALSE)=0,"",VLOOKUP($C$3&amp;"-"&amp;$E37,Import!$C:$H,6,FALSE))</f>
        <v/>
      </c>
      <c r="U37" s="153"/>
      <c r="V37" s="251"/>
    </row>
    <row r="38" spans="1:22" s="295" customFormat="1" ht="34.950000000000003" customHeight="1" x14ac:dyDescent="0.2">
      <c r="A38" s="304"/>
      <c r="B38" s="1756"/>
      <c r="C38" s="1775"/>
      <c r="D38" s="1388" t="s">
        <v>1629</v>
      </c>
      <c r="E38" s="293" t="s">
        <v>21</v>
      </c>
      <c r="F38" s="464" t="str">
        <f>IF(VLOOKUP(CONCATENATE($C$3,"-",$E38),Languages!$A:$D,1,TRUE)=CONCATENATE($C$3,"-",$E38),VLOOKUP(CONCATENATE($C$3,"-",$E38),Languages!$A:$D,Summary!$C$7,TRUE),NA())</f>
        <v>Vastuu kyberturvallisuuden hallinnasta on osoitettu organisaatiossa taholle, jolla on riittävät toimivaltuudet.</v>
      </c>
      <c r="G38" s="1684">
        <f t="shared" si="1"/>
        <v>0</v>
      </c>
      <c r="H38" s="306" t="s">
        <v>2466</v>
      </c>
      <c r="I38" s="505"/>
      <c r="J38" s="505"/>
      <c r="K38" s="505"/>
      <c r="L38" s="506"/>
      <c r="M38" s="153"/>
      <c r="N38" s="251"/>
      <c r="O38" s="148"/>
      <c r="P38" s="869" t="str">
        <f>VLOOKUP(VLOOKUP($C$3&amp;"-"&amp;$E38,Import!$C:$D,2,FALSE),Parameters!$C$18:$F$22,Summary!$C$7,FALSE)</f>
        <v xml:space="preserve">0 - Vastaus puuttuu </v>
      </c>
      <c r="Q38" s="872" t="str">
        <f>IF(VLOOKUP($C$3&amp;"-"&amp;$E38,Import!$C:$H,3,FALSE)=0,"",VLOOKUP($C$3&amp;"-"&amp;$E38,Import!$C:$H,3,FALSE))</f>
        <v/>
      </c>
      <c r="R38" s="872" t="str">
        <f>IF(VLOOKUP($C$3&amp;"-"&amp;$E38,Import!$C:$H,4,FALSE)=0,"",VLOOKUP($C$3&amp;"-"&amp;$E38,Import!$C:$H,4,FALSE))</f>
        <v/>
      </c>
      <c r="S38" s="872" t="str">
        <f>IF(VLOOKUP($C$3&amp;"-"&amp;$E38,Import!$C:$H,5,FALSE)=0,"",VLOOKUP($C$3&amp;"-"&amp;$E38,Import!$C:$H,5,FALSE))</f>
        <v/>
      </c>
      <c r="T38" s="873" t="str">
        <f>IF(VLOOKUP($C$3&amp;"-"&amp;$E38,Import!$C:$H,6,FALSE)=0,"",VLOOKUP($C$3&amp;"-"&amp;$E38,Import!$C:$H,6,FALSE))</f>
        <v/>
      </c>
      <c r="U38" s="153"/>
      <c r="V38" s="251"/>
    </row>
    <row r="39" spans="1:22" s="295" customFormat="1" ht="34.950000000000003" customHeight="1" x14ac:dyDescent="0.2">
      <c r="A39" s="304"/>
      <c r="B39" s="1756"/>
      <c r="C39" s="1775"/>
      <c r="D39" s="1399">
        <v>73</v>
      </c>
      <c r="E39" s="293" t="s">
        <v>103</v>
      </c>
      <c r="F39" s="464" t="str">
        <f>IF(VLOOKUP(CONCATENATE($C$3,"-",$E39),Languages!$A:$D,1,TRUE)=CONCATENATE($C$3,"-",$E39),VLOOKUP(CONCATENATE($C$3,"-",$E39),Languages!$A:$D,Summary!$C$7,TRUE),NA())</f>
        <v>Kyberturvallisuuden hallinnan sidosryhmät on tunnistettu ja osallistettu.</v>
      </c>
      <c r="G39" s="1684">
        <f t="shared" si="1"/>
        <v>0</v>
      </c>
      <c r="H39" s="306" t="s">
        <v>2466</v>
      </c>
      <c r="I39" s="505"/>
      <c r="J39" s="505"/>
      <c r="K39" s="505"/>
      <c r="L39" s="506"/>
      <c r="M39" s="153"/>
      <c r="N39" s="251"/>
      <c r="O39" s="148"/>
      <c r="P39" s="869" t="str">
        <f>VLOOKUP(VLOOKUP($C$3&amp;"-"&amp;$E39,Import!$C:$D,2,FALSE),Parameters!$C$18:$F$22,Summary!$C$7,FALSE)</f>
        <v xml:space="preserve">0 - Vastaus puuttuu </v>
      </c>
      <c r="Q39" s="872" t="str">
        <f>IF(VLOOKUP($C$3&amp;"-"&amp;$E39,Import!$C:$H,3,FALSE)=0,"",VLOOKUP($C$3&amp;"-"&amp;$E39,Import!$C:$H,3,FALSE))</f>
        <v/>
      </c>
      <c r="R39" s="872" t="str">
        <f>IF(VLOOKUP($C$3&amp;"-"&amp;$E39,Import!$C:$H,4,FALSE)=0,"",VLOOKUP($C$3&amp;"-"&amp;$E39,Import!$C:$H,4,FALSE))</f>
        <v/>
      </c>
      <c r="S39" s="872" t="str">
        <f>IF(VLOOKUP($C$3&amp;"-"&amp;$E39,Import!$C:$H,5,FALSE)=0,"",VLOOKUP($C$3&amp;"-"&amp;$E39,Import!$C:$H,5,FALSE))</f>
        <v/>
      </c>
      <c r="T39" s="873" t="str">
        <f>IF(VLOOKUP($C$3&amp;"-"&amp;$E39,Import!$C:$H,6,FALSE)=0,"",VLOOKUP($C$3&amp;"-"&amp;$E39,Import!$C:$H,6,FALSE))</f>
        <v/>
      </c>
      <c r="U39" s="153"/>
      <c r="V39" s="251"/>
    </row>
    <row r="40" spans="1:22" s="295" customFormat="1" ht="34.950000000000003" customHeight="1" x14ac:dyDescent="0.2">
      <c r="A40" s="304"/>
      <c r="B40" s="1756"/>
      <c r="C40" s="1766">
        <v>3</v>
      </c>
      <c r="D40" s="1400">
        <v>71</v>
      </c>
      <c r="E40" s="293" t="s">
        <v>165</v>
      </c>
      <c r="F40" s="464" t="str">
        <f>IF(VLOOKUP(CONCATENATE($C$3,"-",$E40),Languages!$A:$D,1,TRUE)=CONCATENATE($C$3,"-",$E40),VLOOKUP(CONCATENATE($C$3,"-",$E40),Languages!$A:$D,Summary!$C$7,TRUE),NA())</f>
        <v>Kyberturvallisuuden hallinnan toiminta tarkastetaan aika ajoin, jotta varmistetaan että toimet ovat linjassa kyberturvallisuusstrategian kanssa.</v>
      </c>
      <c r="G40" s="1684">
        <f t="shared" si="1"/>
        <v>0</v>
      </c>
      <c r="H40" s="306" t="s">
        <v>2466</v>
      </c>
      <c r="I40" s="505"/>
      <c r="J40" s="505"/>
      <c r="K40" s="505"/>
      <c r="L40" s="506"/>
      <c r="M40" s="153"/>
      <c r="N40" s="251"/>
      <c r="O40" s="148"/>
      <c r="P40" s="869" t="str">
        <f>VLOOKUP(VLOOKUP($C$3&amp;"-"&amp;$E40,Import!$C:$D,2,FALSE),Parameters!$C$18:$F$22,Summary!$C$7,FALSE)</f>
        <v xml:space="preserve">0 - Vastaus puuttuu </v>
      </c>
      <c r="Q40" s="872" t="str">
        <f>IF(VLOOKUP($C$3&amp;"-"&amp;$E40,Import!$C:$H,3,FALSE)=0,"",VLOOKUP($C$3&amp;"-"&amp;$E40,Import!$C:$H,3,FALSE))</f>
        <v/>
      </c>
      <c r="R40" s="872" t="str">
        <f>IF(VLOOKUP($C$3&amp;"-"&amp;$E40,Import!$C:$H,4,FALSE)=0,"",VLOOKUP($C$3&amp;"-"&amp;$E40,Import!$C:$H,4,FALSE))</f>
        <v/>
      </c>
      <c r="S40" s="872" t="str">
        <f>IF(VLOOKUP($C$3&amp;"-"&amp;$E40,Import!$C:$H,5,FALSE)=0,"",VLOOKUP($C$3&amp;"-"&amp;$E40,Import!$C:$H,5,FALSE))</f>
        <v/>
      </c>
      <c r="T40" s="873" t="str">
        <f>IF(VLOOKUP($C$3&amp;"-"&amp;$E40,Import!$C:$H,6,FALSE)=0,"",VLOOKUP($C$3&amp;"-"&amp;$E40,Import!$C:$H,6,FALSE))</f>
        <v/>
      </c>
      <c r="U40" s="153"/>
      <c r="V40" s="251"/>
    </row>
    <row r="41" spans="1:22" s="295" customFormat="1" ht="34.950000000000003" customHeight="1" x14ac:dyDescent="0.2">
      <c r="A41" s="304"/>
      <c r="B41" s="1756"/>
      <c r="C41" s="1767"/>
      <c r="D41" s="1397">
        <v>71</v>
      </c>
      <c r="E41" s="394" t="s">
        <v>167</v>
      </c>
      <c r="F41" s="470" t="str">
        <f>IF(VLOOKUP(CONCATENATE($C$3,"-",$E41),Languages!$A:$D,1,TRUE)=CONCATENATE($C$3,"-",$E41),VLOOKUP(CONCATENATE($C$3,"-",$E41),Languages!$A:$D,Summary!$C$7,TRUE),NA())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G41" s="1686">
        <f t="shared" si="1"/>
        <v>0</v>
      </c>
      <c r="H41" s="445" t="s">
        <v>2466</v>
      </c>
      <c r="I41" s="507"/>
      <c r="J41" s="507"/>
      <c r="K41" s="507"/>
      <c r="L41" s="508"/>
      <c r="M41" s="153"/>
      <c r="N41" s="251"/>
      <c r="O41" s="148"/>
      <c r="P41" s="874" t="str">
        <f>VLOOKUP(VLOOKUP($C$3&amp;"-"&amp;$E41,Import!$C:$D,2,FALSE),Parameters!$C$18:$F$22,Summary!$C$7,FALSE)</f>
        <v xml:space="preserve">0 - Vastaus puuttuu </v>
      </c>
      <c r="Q41" s="875" t="str">
        <f>IF(VLOOKUP($C$3&amp;"-"&amp;$E41,Import!$C:$H,3,FALSE)=0,"",VLOOKUP($C$3&amp;"-"&amp;$E41,Import!$C:$H,3,FALSE))</f>
        <v/>
      </c>
      <c r="R41" s="875" t="str">
        <f>IF(VLOOKUP($C$3&amp;"-"&amp;$E41,Import!$C:$H,4,FALSE)=0,"",VLOOKUP($C$3&amp;"-"&amp;$E41,Import!$C:$H,4,FALSE))</f>
        <v/>
      </c>
      <c r="S41" s="875" t="str">
        <f>IF(VLOOKUP($C$3&amp;"-"&amp;$E41,Import!$C:$H,5,FALSE)=0,"",VLOOKUP($C$3&amp;"-"&amp;$E41,Import!$C:$H,5,FALSE))</f>
        <v/>
      </c>
      <c r="T41" s="876" t="str">
        <f>IF(VLOOKUP($C$3&amp;"-"&amp;$E41,Import!$C:$H,6,FALSE)=0,"",VLOOKUP($C$3&amp;"-"&amp;$E41,Import!$C:$H,6,FALSE))</f>
        <v/>
      </c>
      <c r="U41" s="153"/>
      <c r="V41" s="251"/>
    </row>
    <row r="42" spans="1:22" s="295" customFormat="1" ht="40.799999999999997" customHeight="1" x14ac:dyDescent="0.2">
      <c r="A42" s="304"/>
      <c r="B42" s="1756"/>
      <c r="C42" s="1767"/>
      <c r="D42" s="1401">
        <v>71</v>
      </c>
      <c r="E42" s="393" t="s">
        <v>198</v>
      </c>
      <c r="F42" s="463" t="str">
        <f>IF(VLOOKUP(CONCATENATE($C$3,"-",$E42),Languages!$A:$D,1,TRUE)=CONCATENATE($C$3,"-",$E42),VLOOKUP(CONCATENATE($C$3,"-",$E42),Languages!$A:$D,Summary!$C$7,TRUE),NA())</f>
        <v xml:space="preserve">Kyberturvallisuuden kehittämisohjelma huomioi organisaatiota velvoittavien lakien, sääntöjen ja määräysten noudattamisen.
</v>
      </c>
      <c r="G42" s="1683">
        <f t="shared" si="1"/>
        <v>0</v>
      </c>
      <c r="H42" s="441" t="s">
        <v>2466</v>
      </c>
      <c r="I42" s="511"/>
      <c r="J42" s="511"/>
      <c r="K42" s="511"/>
      <c r="L42" s="512"/>
      <c r="M42" s="153"/>
      <c r="N42" s="251"/>
      <c r="O42" s="148"/>
      <c r="P42" s="866" t="str">
        <f>VLOOKUP(VLOOKUP($C$3&amp;"-"&amp;$E42,Import!$C:$D,2,FALSE),Parameters!$C$18:$F$22,Summary!$C$7,FALSE)</f>
        <v xml:space="preserve">0 - Vastaus puuttuu </v>
      </c>
      <c r="Q42" s="879" t="str">
        <f>IF(VLOOKUP($C$3&amp;"-"&amp;$E42,Import!$C:$H,3,FALSE)=0,"",VLOOKUP($C$3&amp;"-"&amp;$E42,Import!$C:$H,3,FALSE))</f>
        <v/>
      </c>
      <c r="R42" s="879" t="str">
        <f>IF(VLOOKUP($C$3&amp;"-"&amp;$E42,Import!$C:$H,4,FALSE)=0,"",VLOOKUP($C$3&amp;"-"&amp;$E42,Import!$C:$H,4,FALSE))</f>
        <v/>
      </c>
      <c r="S42" s="879" t="str">
        <f>IF(VLOOKUP($C$3&amp;"-"&amp;$E42,Import!$C:$H,5,FALSE)=0,"",VLOOKUP($C$3&amp;"-"&amp;$E42,Import!$C:$H,5,FALSE))</f>
        <v/>
      </c>
      <c r="T42" s="880" t="str">
        <f>IF(VLOOKUP($C$3&amp;"-"&amp;$E42,Import!$C:$H,6,FALSE)=0,"",VLOOKUP($C$3&amp;"-"&amp;$E42,Import!$C:$H,6,FALSE))</f>
        <v/>
      </c>
      <c r="U42" s="153"/>
      <c r="V42" s="251"/>
    </row>
    <row r="43" spans="1:22" s="295" customFormat="1" ht="60" customHeight="1" x14ac:dyDescent="0.2">
      <c r="A43" s="304"/>
      <c r="B43" s="1756"/>
      <c r="C43" s="1768"/>
      <c r="D43" s="1402">
        <v>73</v>
      </c>
      <c r="E43" s="394" t="s">
        <v>200</v>
      </c>
      <c r="F43" s="470" t="str">
        <f>IF(VLOOKUP(CONCATENATE($C$3,"-",$E43),Languages!$A:$D,1,TRUE)=CONCATENATE($C$3,"-",$E43),VLOOKUP(CONCATENATE($C$3,"-",$E43),Languages!$A:$D,Summary!$C$7,TRUE),NA())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G43" s="1686">
        <f t="shared" si="1"/>
        <v>0</v>
      </c>
      <c r="H43" s="445" t="s">
        <v>2466</v>
      </c>
      <c r="I43" s="507"/>
      <c r="J43" s="507"/>
      <c r="K43" s="507"/>
      <c r="L43" s="508"/>
      <c r="M43" s="153"/>
      <c r="N43" s="251"/>
      <c r="O43" s="148"/>
      <c r="P43" s="874" t="str">
        <f>VLOOKUP(VLOOKUP($C$3&amp;"-"&amp;$E43,Import!$C:$D,2,FALSE),Parameters!$C$18:$F$22,Summary!$C$7,FALSE)</f>
        <v xml:space="preserve">0 - Vastaus puuttuu </v>
      </c>
      <c r="Q43" s="875" t="str">
        <f>IF(VLOOKUP($C$3&amp;"-"&amp;$E43,Import!$C:$H,3,FALSE)=0,"",VLOOKUP($C$3&amp;"-"&amp;$E43,Import!$C:$H,3,FALSE))</f>
        <v/>
      </c>
      <c r="R43" s="875" t="str">
        <f>IF(VLOOKUP($C$3&amp;"-"&amp;$E43,Import!$C:$H,4,FALSE)=0,"",VLOOKUP($C$3&amp;"-"&amp;$E43,Import!$C:$H,4,FALSE))</f>
        <v/>
      </c>
      <c r="S43" s="875" t="str">
        <f>IF(VLOOKUP($C$3&amp;"-"&amp;$E43,Import!$C:$H,5,FALSE)=0,"",VLOOKUP($C$3&amp;"-"&amp;$E43,Import!$C:$H,5,FALSE))</f>
        <v/>
      </c>
      <c r="T43" s="876" t="str">
        <f>IF(VLOOKUP($C$3&amp;"-"&amp;$E43,Import!$C:$H,6,FALSE)=0,"",VLOOKUP($C$3&amp;"-"&amp;$E43,Import!$C:$H,6,FALSE))</f>
        <v/>
      </c>
      <c r="U43" s="153"/>
      <c r="V43" s="251"/>
    </row>
    <row r="44" spans="1:22" s="176" customFormat="1" ht="30" customHeight="1" x14ac:dyDescent="0.25">
      <c r="A44" s="165"/>
      <c r="B44" s="268"/>
      <c r="C44" s="169">
        <v>3</v>
      </c>
      <c r="D44" s="169"/>
      <c r="E44" s="169" t="str">
        <f>IF(VLOOKUP(CONCATENATE($C$3,"-",C44),Languages!$A:$D,1,TRUE)=CONCATENATE($C$3,"-",C44),VLOOKUP(CONCATENATE($C$3,"-",C44),Languages!$A:$D,Summary!$C$7,TRUE),NA())</f>
        <v>Yleisiä hallintatoimia</v>
      </c>
      <c r="F44" s="169"/>
      <c r="G44" s="291"/>
      <c r="H44" s="884"/>
      <c r="I44" s="884"/>
      <c r="J44" s="884"/>
      <c r="K44" s="884"/>
      <c r="L44" s="884"/>
      <c r="M44" s="153"/>
      <c r="N44" s="251"/>
      <c r="O44" s="148"/>
      <c r="P44" s="291"/>
      <c r="Q44" s="291"/>
      <c r="R44" s="291"/>
      <c r="S44" s="291"/>
      <c r="T44" s="291"/>
      <c r="U44" s="153"/>
      <c r="V44" s="251"/>
    </row>
    <row r="45" spans="1:22" s="284" customFormat="1" ht="19.95" customHeight="1" x14ac:dyDescent="0.2">
      <c r="A45" s="303"/>
      <c r="B45" s="278"/>
      <c r="C45" s="279" t="str">
        <f>IF(VLOOKUP("GEN-LEVEL",Languages!$A:$D,1,TRUE)="GEN-LEVEL",VLOOKUP("GEN-LEVEL",Languages!$A:$D,Summary!$C$7,TRUE),NA())</f>
        <v>Taso</v>
      </c>
      <c r="D45" s="279"/>
      <c r="E45" s="279"/>
      <c r="F45" s="280" t="str">
        <f>IF(VLOOKUP("GEN-PRACTICE",Languages!$A:$D,1,TRUE)="GEN-PRACTICE",VLOOKUP("GEN-PRACTICE",Languages!$A:$D,Summary!$C$7,TRUE),NA())</f>
        <v>Käytäntö</v>
      </c>
      <c r="G45" s="281"/>
      <c r="H45" s="881" t="str">
        <f>IF(VLOOKUP("GEN-ANSWER",Languages!$A:$D,1,TRUE)="GEN-ANSWER",VLOOKUP("GEN-ANSWER",Languages!$A:$D,Summary!$C$7,TRUE),NA())</f>
        <v>Vastaus</v>
      </c>
      <c r="I45" s="882" t="str">
        <f>IF(VLOOKUP("KM112",Languages!$A:$D,1,TRUE)="KM112",VLOOKUP("KM112",Languages!$A:$D,Summary!$C$7,TRUE),NA())</f>
        <v>Kommentit</v>
      </c>
      <c r="J45" s="882" t="str">
        <f>IF(VLOOKUP("KM113",Languages!$A:$D,1,TRUE)="KM113",VLOOKUP("KM113",Languages!$A:$D,Summary!$C$7,TRUE),NA())</f>
        <v>Sisäinen viittaus</v>
      </c>
      <c r="K45" s="882" t="str">
        <f>IF(VLOOKUP("KM114",Languages!$A:$D,1,TRUE)="KM114",VLOOKUP("KM114",Languages!$A:$D,Summary!$C$7,TRUE),NA())</f>
        <v>Ulkoinen viittaus</v>
      </c>
      <c r="L45" s="882" t="str">
        <f>IF(VLOOKUP("KM115",Languages!$A:$D,1,TRUE)="KM115",VLOOKUP("KM115",Languages!$A:$D,Summary!$C$7,TRUE),NA())</f>
        <v>Kehityskohde</v>
      </c>
      <c r="M45" s="282"/>
      <c r="N45" s="283"/>
      <c r="O45" s="278"/>
      <c r="P45" s="459" t="str">
        <f>IF(VLOOKUP("GEN-ANSWER",Languages!$A:$D,1,TRUE)="GEN-ANSWER",VLOOKUP("GEN-ANSWER",Languages!$A:$D,Summary!$C$7,TRUE),NA())</f>
        <v>Vastaus</v>
      </c>
      <c r="Q45" s="459" t="str">
        <f>IF(VLOOKUP("KM112",Languages!$A:$D,1,TRUE)="KM112",VLOOKUP("KM112",Languages!$A:$D,Summary!$C$7,TRUE),NA())</f>
        <v>Kommentit</v>
      </c>
      <c r="R45" s="459" t="str">
        <f>IF(VLOOKUP("KM113",Languages!$A:$D,1,TRUE)="KM113",VLOOKUP("KM113",Languages!$A:$D,Summary!$C$7,TRUE),NA())</f>
        <v>Sisäinen viittaus</v>
      </c>
      <c r="S45" s="459" t="str">
        <f>IF(VLOOKUP("KM114",Languages!$A:$D,1,TRUE)="KM114",VLOOKUP("KM114",Languages!$A:$D,Summary!$C$7,TRUE),NA())</f>
        <v>Ulkoinen viittaus</v>
      </c>
      <c r="T45" s="459" t="str">
        <f>IF(VLOOKUP("KM115",Languages!$A:$D,1,TRUE)="KM115",VLOOKUP("KM115",Languages!$A:$D,Summary!$C$7,TRUE),NA())</f>
        <v>Kehityskohde</v>
      </c>
      <c r="U45" s="282"/>
      <c r="V45" s="283"/>
    </row>
    <row r="46" spans="1:22" s="310" customFormat="1" ht="19.95" customHeight="1" x14ac:dyDescent="0.2">
      <c r="A46" s="283"/>
      <c r="B46" s="278"/>
      <c r="C46" s="453">
        <v>1</v>
      </c>
      <c r="D46" s="1382"/>
      <c r="E46" s="398"/>
      <c r="F46" s="399"/>
      <c r="G46" s="401"/>
      <c r="H46" s="885"/>
      <c r="I46" s="886"/>
      <c r="J46" s="886"/>
      <c r="K46" s="886"/>
      <c r="L46" s="887"/>
      <c r="M46" s="153"/>
      <c r="N46" s="251"/>
      <c r="O46" s="148"/>
      <c r="P46" s="513"/>
      <c r="Q46" s="400"/>
      <c r="R46" s="400"/>
      <c r="S46" s="400"/>
      <c r="T46" s="402"/>
      <c r="U46" s="153"/>
      <c r="V46" s="251"/>
    </row>
    <row r="47" spans="1:22" s="295" customFormat="1" ht="34.950000000000003" customHeight="1" x14ac:dyDescent="0.2">
      <c r="A47" s="304"/>
      <c r="B47" s="1756"/>
      <c r="C47" s="1764">
        <v>2</v>
      </c>
      <c r="D47" s="1377"/>
      <c r="E47" s="393" t="s">
        <v>22</v>
      </c>
      <c r="F47" s="463" t="str">
        <f>IF(VLOOKUP(CONCATENATE($C$3,"-",$E47),Languages!$A:$D,1,TRUE)=CONCATENATE($C$3,"-",$E47),VLOOKUP(CONCATENATE($C$3,"-",$E47),Languages!$A:$D,Summary!$C$7,TRUE),NA())</f>
        <v>PROGRAM-osion toimintaa varten on määritetty dokumentoidut toimintatavat, joita noudatetaan ja päivitetään säännöllisesti.</v>
      </c>
      <c r="G47" s="1683">
        <f t="shared" ref="G47:G52" si="2">IFERROR(INT(LEFT($H47,1)),0)</f>
        <v>0</v>
      </c>
      <c r="H47" s="441" t="s">
        <v>2466</v>
      </c>
      <c r="I47" s="511"/>
      <c r="J47" s="511"/>
      <c r="K47" s="511"/>
      <c r="L47" s="512"/>
      <c r="M47" s="153"/>
      <c r="N47" s="251"/>
      <c r="O47" s="148"/>
      <c r="P47" s="866" t="str">
        <f>VLOOKUP(VLOOKUP($C$3&amp;"-"&amp;$E47,Import!$C:$D,2,FALSE),Parameters!$C$18:$F$22,Summary!$C$7,FALSE)</f>
        <v xml:space="preserve">0 - Vastaus puuttuu </v>
      </c>
      <c r="Q47" s="879" t="str">
        <f>IF(VLOOKUP($C$3&amp;"-"&amp;$E47,Import!$C:$H,3,FALSE)=0,"",VLOOKUP($C$3&amp;"-"&amp;$E47,Import!$C:$H,3,FALSE))</f>
        <v/>
      </c>
      <c r="R47" s="879" t="str">
        <f>IF(VLOOKUP($C$3&amp;"-"&amp;$E47,Import!$C:$H,4,FALSE)=0,"",VLOOKUP($C$3&amp;"-"&amp;$E47,Import!$C:$H,4,FALSE))</f>
        <v/>
      </c>
      <c r="S47" s="879" t="str">
        <f>IF(VLOOKUP($C$3&amp;"-"&amp;$E47,Import!$C:$H,5,FALSE)=0,"",VLOOKUP($C$3&amp;"-"&amp;$E47,Import!$C:$H,5,FALSE))</f>
        <v/>
      </c>
      <c r="T47" s="880" t="str">
        <f>IF(VLOOKUP($C$3&amp;"-"&amp;$E47,Import!$C:$H,6,FALSE)=0,"",VLOOKUP($C$3&amp;"-"&amp;$E47,Import!$C:$H,6,FALSE))</f>
        <v/>
      </c>
      <c r="U47" s="153"/>
      <c r="V47" s="251"/>
    </row>
    <row r="48" spans="1:22" s="295" customFormat="1" ht="34.950000000000003" customHeight="1" x14ac:dyDescent="0.2">
      <c r="A48" s="304"/>
      <c r="B48" s="1756"/>
      <c r="C48" s="1765"/>
      <c r="D48" s="1378"/>
      <c r="E48" s="394" t="s">
        <v>23</v>
      </c>
      <c r="F48" s="470" t="str">
        <f>IF(VLOOKUP(CONCATENATE($C$3,"-",$E48),Languages!$A:$D,1,TRUE)=CONCATENATE($C$3,"-",$E48),VLOOKUP(CONCATENATE($C$3,"-",$E48),Languages!$A:$D,Summary!$C$7,TRUE),NA())</f>
        <v>PROGRAM-osion toimintaa varten on tarjolla riittävät resurssit (henkilöstö, rahoitus ja työkalut).</v>
      </c>
      <c r="G48" s="1686">
        <f t="shared" si="2"/>
        <v>0</v>
      </c>
      <c r="H48" s="445" t="s">
        <v>2466</v>
      </c>
      <c r="I48" s="507"/>
      <c r="J48" s="507"/>
      <c r="K48" s="507"/>
      <c r="L48" s="508"/>
      <c r="M48" s="153"/>
      <c r="N48" s="251"/>
      <c r="O48" s="148"/>
      <c r="P48" s="874" t="str">
        <f>VLOOKUP(VLOOKUP($C$3&amp;"-"&amp;$E48,Import!$C:$D,2,FALSE),Parameters!$C$18:$F$22,Summary!$C$7,FALSE)</f>
        <v xml:space="preserve">0 - Vastaus puuttuu </v>
      </c>
      <c r="Q48" s="875" t="str">
        <f>IF(VLOOKUP($C$3&amp;"-"&amp;$E48,Import!$C:$H,3,FALSE)=0,"",VLOOKUP($C$3&amp;"-"&amp;$E48,Import!$C:$H,3,FALSE))</f>
        <v/>
      </c>
      <c r="R48" s="875" t="str">
        <f>IF(VLOOKUP($C$3&amp;"-"&amp;$E48,Import!$C:$H,4,FALSE)=0,"",VLOOKUP($C$3&amp;"-"&amp;$E48,Import!$C:$H,4,FALSE))</f>
        <v/>
      </c>
      <c r="S48" s="875" t="str">
        <f>IF(VLOOKUP($C$3&amp;"-"&amp;$E48,Import!$C:$H,5,FALSE)=0,"",VLOOKUP($C$3&amp;"-"&amp;$E48,Import!$C:$H,5,FALSE))</f>
        <v/>
      </c>
      <c r="T48" s="876" t="str">
        <f>IF(VLOOKUP($C$3&amp;"-"&amp;$E48,Import!$C:$H,6,FALSE)=0,"",VLOOKUP($C$3&amp;"-"&amp;$E48,Import!$C:$H,6,FALSE))</f>
        <v/>
      </c>
      <c r="U48" s="153"/>
      <c r="V48" s="251"/>
    </row>
    <row r="49" spans="1:22" s="295" customFormat="1" ht="34.950000000000003" customHeight="1" x14ac:dyDescent="0.2">
      <c r="A49" s="304"/>
      <c r="B49" s="1756"/>
      <c r="C49" s="1766">
        <v>3</v>
      </c>
      <c r="D49" s="1379"/>
      <c r="E49" s="393" t="s">
        <v>24</v>
      </c>
      <c r="F49" s="463" t="str">
        <f>IF(VLOOKUP(CONCATENATE($C$3,"-",$E49),Languages!$A:$D,1,TRUE)=CONCATENATE($C$3,"-",$E49),VLOOKUP(CONCATENATE($C$3,"-",$E49),Languages!$A:$D,Summary!$C$7,TRUE),NA())</f>
        <v>PROGRAM-osion toimintaa ohjataan vaatimuksilla, jotka on asetettu organisaation johtotason politiikassa (tai vastaavassa ohjeistuksessa).</v>
      </c>
      <c r="G49" s="1683">
        <f t="shared" si="2"/>
        <v>0</v>
      </c>
      <c r="H49" s="441" t="s">
        <v>2466</v>
      </c>
      <c r="I49" s="511"/>
      <c r="J49" s="511"/>
      <c r="K49" s="511"/>
      <c r="L49" s="512"/>
      <c r="M49" s="153"/>
      <c r="N49" s="251"/>
      <c r="O49" s="148"/>
      <c r="P49" s="866" t="str">
        <f>VLOOKUP(VLOOKUP($C$3&amp;"-"&amp;$E49,Import!$C:$D,2,FALSE),Parameters!$C$18:$F$22,Summary!$C$7,FALSE)</f>
        <v xml:space="preserve">0 - Vastaus puuttuu </v>
      </c>
      <c r="Q49" s="879" t="str">
        <f>IF(VLOOKUP($C$3&amp;"-"&amp;$E49,Import!$C:$H,3,FALSE)=0,"",VLOOKUP($C$3&amp;"-"&amp;$E49,Import!$C:$H,3,FALSE))</f>
        <v/>
      </c>
      <c r="R49" s="879" t="str">
        <f>IF(VLOOKUP($C$3&amp;"-"&amp;$E49,Import!$C:$H,4,FALSE)=0,"",VLOOKUP($C$3&amp;"-"&amp;$E49,Import!$C:$H,4,FALSE))</f>
        <v/>
      </c>
      <c r="S49" s="879" t="str">
        <f>IF(VLOOKUP($C$3&amp;"-"&amp;$E49,Import!$C:$H,5,FALSE)=0,"",VLOOKUP($C$3&amp;"-"&amp;$E49,Import!$C:$H,5,FALSE))</f>
        <v/>
      </c>
      <c r="T49" s="880" t="str">
        <f>IF(VLOOKUP($C$3&amp;"-"&amp;$E49,Import!$C:$H,6,FALSE)=0,"",VLOOKUP($C$3&amp;"-"&amp;$E49,Import!$C:$H,6,FALSE))</f>
        <v/>
      </c>
      <c r="U49" s="153"/>
      <c r="V49" s="251"/>
    </row>
    <row r="50" spans="1:22" s="295" customFormat="1" ht="34.950000000000003" customHeight="1" x14ac:dyDescent="0.2">
      <c r="A50" s="304"/>
      <c r="B50" s="1756"/>
      <c r="C50" s="1767"/>
      <c r="D50" s="1380"/>
      <c r="E50" s="293" t="s">
        <v>25</v>
      </c>
      <c r="F50" s="464" t="str">
        <f>IF(VLOOKUP(CONCATENATE($C$3,"-",$E50),Languages!$A:$D,1,TRUE)=CONCATENATE($C$3,"-",$E50),VLOOKUP(CONCATENATE($C$3,"-",$E50),Languages!$A:$D,Summary!$C$7,TRUE),NA())</f>
        <v>PROGRAM-osion toiminnan suorittamiseen tarvittavat vastuut, tilivelvollisuudet ja valtuutukset on jalkautettu soveltuville työntekijöille.</v>
      </c>
      <c r="G50" s="1684">
        <f t="shared" si="2"/>
        <v>0</v>
      </c>
      <c r="H50" s="306" t="s">
        <v>2466</v>
      </c>
      <c r="I50" s="505"/>
      <c r="J50" s="505"/>
      <c r="K50" s="505"/>
      <c r="L50" s="506"/>
      <c r="M50" s="153"/>
      <c r="N50" s="251"/>
      <c r="O50" s="148"/>
      <c r="P50" s="869" t="str">
        <f>VLOOKUP(VLOOKUP($C$3&amp;"-"&amp;$E50,Import!$C:$D,2,FALSE),Parameters!$C$18:$F$22,Summary!$C$7,FALSE)</f>
        <v xml:space="preserve">0 - Vastaus puuttuu </v>
      </c>
      <c r="Q50" s="872" t="str">
        <f>IF(VLOOKUP($C$3&amp;"-"&amp;$E50,Import!$C:$H,3,FALSE)=0,"",VLOOKUP($C$3&amp;"-"&amp;$E50,Import!$C:$H,3,FALSE))</f>
        <v/>
      </c>
      <c r="R50" s="872" t="str">
        <f>IF(VLOOKUP($C$3&amp;"-"&amp;$E50,Import!$C:$H,4,FALSE)=0,"",VLOOKUP($C$3&amp;"-"&amp;$E50,Import!$C:$H,4,FALSE))</f>
        <v/>
      </c>
      <c r="S50" s="872" t="str">
        <f>IF(VLOOKUP($C$3&amp;"-"&amp;$E50,Import!$C:$H,5,FALSE)=0,"",VLOOKUP($C$3&amp;"-"&amp;$E50,Import!$C:$H,5,FALSE))</f>
        <v/>
      </c>
      <c r="T50" s="873" t="str">
        <f>IF(VLOOKUP($C$3&amp;"-"&amp;$E50,Import!$C:$H,6,FALSE)=0,"",VLOOKUP($C$3&amp;"-"&amp;$E50,Import!$C:$H,6,FALSE))</f>
        <v/>
      </c>
      <c r="U50" s="153"/>
      <c r="V50" s="251"/>
    </row>
    <row r="51" spans="1:22" s="295" customFormat="1" ht="34.950000000000003" customHeight="1" x14ac:dyDescent="0.2">
      <c r="A51" s="304"/>
      <c r="B51" s="1756"/>
      <c r="C51" s="1767"/>
      <c r="D51" s="1380"/>
      <c r="E51" s="293" t="s">
        <v>26</v>
      </c>
      <c r="F51" s="464" t="str">
        <f>IF(VLOOKUP(CONCATENATE($C$3,"-",$E51),Languages!$A:$D,1,TRUE)=CONCATENATE($C$3,"-",$E51),VLOOKUP(CONCATENATE($C$3,"-",$E51),Languages!$A:$D,Summary!$C$7,TRUE),NA())</f>
        <v>PROGRAM-osion toimintaa suorittavilla työntekijöillä on riittävät tiedot ja taidot tehtäviensä suorittamiseen.</v>
      </c>
      <c r="G51" s="1684">
        <f t="shared" si="2"/>
        <v>0</v>
      </c>
      <c r="H51" s="306" t="s">
        <v>2466</v>
      </c>
      <c r="I51" s="505"/>
      <c r="J51" s="505"/>
      <c r="K51" s="505"/>
      <c r="L51" s="506"/>
      <c r="M51" s="153"/>
      <c r="N51" s="251"/>
      <c r="O51" s="148"/>
      <c r="P51" s="869" t="str">
        <f>VLOOKUP(VLOOKUP($C$3&amp;"-"&amp;$E51,Import!$C:$D,2,FALSE),Parameters!$C$18:$F$22,Summary!$C$7,FALSE)</f>
        <v xml:space="preserve">0 - Vastaus puuttuu </v>
      </c>
      <c r="Q51" s="872" t="str">
        <f>IF(VLOOKUP($C$3&amp;"-"&amp;$E51,Import!$C:$H,3,FALSE)=0,"",VLOOKUP($C$3&amp;"-"&amp;$E51,Import!$C:$H,3,FALSE))</f>
        <v/>
      </c>
      <c r="R51" s="872" t="str">
        <f>IF(VLOOKUP($C$3&amp;"-"&amp;$E51,Import!$C:$H,4,FALSE)=0,"",VLOOKUP($C$3&amp;"-"&amp;$E51,Import!$C:$H,4,FALSE))</f>
        <v/>
      </c>
      <c r="S51" s="872" t="str">
        <f>IF(VLOOKUP($C$3&amp;"-"&amp;$E51,Import!$C:$H,5,FALSE)=0,"",VLOOKUP($C$3&amp;"-"&amp;$E51,Import!$C:$H,5,FALSE))</f>
        <v/>
      </c>
      <c r="T51" s="873" t="str">
        <f>IF(VLOOKUP($C$3&amp;"-"&amp;$E51,Import!$C:$H,6,FALSE)=0,"",VLOOKUP($C$3&amp;"-"&amp;$E51,Import!$C:$H,6,FALSE))</f>
        <v/>
      </c>
      <c r="U51" s="153"/>
      <c r="V51" s="251"/>
    </row>
    <row r="52" spans="1:22" s="295" customFormat="1" ht="34.950000000000003" customHeight="1" x14ac:dyDescent="0.2">
      <c r="A52" s="304"/>
      <c r="B52" s="383"/>
      <c r="C52" s="1768"/>
      <c r="D52" s="1381"/>
      <c r="E52" s="394" t="s">
        <v>27</v>
      </c>
      <c r="F52" s="470" t="str">
        <f>IF(VLOOKUP(CONCATENATE($C$3,"-",$E52),Languages!$A:$D,1,TRUE)=CONCATENATE($C$3,"-",$E52),VLOOKUP(CONCATENATE($C$3,"-",$E52),Languages!$A:$D,Summary!$C$7,TRUE),NA())</f>
        <v>PROGRAM-osion toiminnan vaikuttavuutta arvioidaan ja seurataan.</v>
      </c>
      <c r="G52" s="1686">
        <f t="shared" si="2"/>
        <v>0</v>
      </c>
      <c r="H52" s="445" t="s">
        <v>2466</v>
      </c>
      <c r="I52" s="507"/>
      <c r="J52" s="507"/>
      <c r="K52" s="507"/>
      <c r="L52" s="508"/>
      <c r="M52" s="153"/>
      <c r="N52" s="251"/>
      <c r="O52" s="148"/>
      <c r="P52" s="874" t="str">
        <f>VLOOKUP(VLOOKUP($C$3&amp;"-"&amp;$E52,Import!$C:$D,2,FALSE),Parameters!$C$18:$F$22,Summary!$C$7,FALSE)</f>
        <v xml:space="preserve">0 - Vastaus puuttuu </v>
      </c>
      <c r="Q52" s="875" t="str">
        <f>IF(VLOOKUP($C$3&amp;"-"&amp;$E52,Import!$C:$H,3,FALSE)=0,"",VLOOKUP($C$3&amp;"-"&amp;$E52,Import!$C:$H,3,FALSE))</f>
        <v/>
      </c>
      <c r="R52" s="875" t="str">
        <f>IF(VLOOKUP($C$3&amp;"-"&amp;$E52,Import!$C:$H,4,FALSE)=0,"",VLOOKUP($C$3&amp;"-"&amp;$E52,Import!$C:$H,4,FALSE))</f>
        <v/>
      </c>
      <c r="S52" s="875" t="str">
        <f>IF(VLOOKUP($C$3&amp;"-"&amp;$E52,Import!$C:$H,5,FALSE)=0,"",VLOOKUP($C$3&amp;"-"&amp;$E52,Import!$C:$H,5,FALSE))</f>
        <v/>
      </c>
      <c r="T52" s="876" t="str">
        <f>IF(VLOOKUP($C$3&amp;"-"&amp;$E52,Import!$C:$H,6,FALSE)=0,"",VLOOKUP($C$3&amp;"-"&amp;$E52,Import!$C:$H,6,FALSE))</f>
        <v/>
      </c>
      <c r="U52" s="153"/>
      <c r="V52" s="251"/>
    </row>
    <row r="53" spans="1:22" x14ac:dyDescent="0.2">
      <c r="A53" s="180"/>
      <c r="B53" s="328"/>
      <c r="C53" s="329"/>
      <c r="D53" s="329"/>
      <c r="E53" s="330"/>
      <c r="F53" s="331"/>
      <c r="G53" s="332"/>
      <c r="H53" s="333"/>
      <c r="I53" s="331"/>
      <c r="J53" s="331"/>
      <c r="K53" s="331"/>
      <c r="L53" s="331"/>
      <c r="M53" s="153"/>
      <c r="N53" s="251"/>
      <c r="O53" s="148"/>
      <c r="P53" s="333"/>
      <c r="Q53" s="331"/>
      <c r="R53" s="331"/>
      <c r="S53" s="331"/>
      <c r="T53" s="331"/>
      <c r="U53" s="153"/>
      <c r="V53" s="251"/>
    </row>
    <row r="54" spans="1:22" x14ac:dyDescent="0.25">
      <c r="A54" s="180"/>
      <c r="B54" s="180"/>
      <c r="C54" s="180"/>
      <c r="D54" s="180"/>
      <c r="E54" s="180"/>
      <c r="F54" s="180"/>
      <c r="G54" s="335"/>
      <c r="H54" s="180"/>
      <c r="I54" s="345"/>
      <c r="J54" s="345"/>
      <c r="K54" s="345"/>
      <c r="L54" s="345"/>
      <c r="M54" s="472"/>
      <c r="N54" s="341"/>
      <c r="O54" s="472"/>
      <c r="P54" s="180"/>
      <c r="Q54" s="345"/>
      <c r="R54" s="345"/>
      <c r="S54" s="345"/>
      <c r="T54" s="345"/>
      <c r="U54" s="472"/>
      <c r="V54" s="341"/>
    </row>
  </sheetData>
  <sheetProtection sheet="1" formatCells="0" formatColumns="0" formatRows="0"/>
  <mergeCells count="32">
    <mergeCell ref="T15:T16"/>
    <mergeCell ref="P17:P18"/>
    <mergeCell ref="Q17:Q18"/>
    <mergeCell ref="R17:R18"/>
    <mergeCell ref="S17:S18"/>
    <mergeCell ref="T17:T18"/>
    <mergeCell ref="C17:L17"/>
    <mergeCell ref="P3:T11"/>
    <mergeCell ref="P13:P14"/>
    <mergeCell ref="Q13:Q14"/>
    <mergeCell ref="R13:R14"/>
    <mergeCell ref="S13:S14"/>
    <mergeCell ref="T13:T14"/>
    <mergeCell ref="P15:P16"/>
    <mergeCell ref="Q15:Q16"/>
    <mergeCell ref="R15:R16"/>
    <mergeCell ref="J10:K11"/>
    <mergeCell ref="C6:L6"/>
    <mergeCell ref="C13:L13"/>
    <mergeCell ref="J8:K8"/>
    <mergeCell ref="C15:L15"/>
    <mergeCell ref="S15:S16"/>
    <mergeCell ref="B47:B51"/>
    <mergeCell ref="C47:C48"/>
    <mergeCell ref="C49:C52"/>
    <mergeCell ref="B24:B25"/>
    <mergeCell ref="B26:B29"/>
    <mergeCell ref="B34:B35"/>
    <mergeCell ref="B36:B43"/>
    <mergeCell ref="C25:C30"/>
    <mergeCell ref="C35:C39"/>
    <mergeCell ref="C40:C43"/>
  </mergeCells>
  <conditionalFormatting sqref="G24:G31 G34:G43 G47:G52">
    <cfRule type="containsText" dxfId="194" priority="21" operator="containsText" text="0">
      <formula>NOT(ISERROR(SEARCH("0",G24)))</formula>
    </cfRule>
  </conditionalFormatting>
  <pageMargins left="0.7" right="0.7" top="0.75" bottom="0.75" header="0.3" footer="0.3"/>
  <pageSetup paperSize="9" scale="42" orientation="portrait" r:id="rId1"/>
  <rowBreaks count="1" manualBreakCount="1">
    <brk id="43" max="16383" man="1"/>
  </rowBreaks>
  <colBreaks count="1" manualBreakCount="1">
    <brk id="14" max="1048575" man="1"/>
  </colBreaks>
  <ignoredErrors>
    <ignoredError sqref="P31 P52 P24 P25 P26 P27 P28 P29 P30 P34 P35 P36 P37 P38 P39 P40 P41 P42 P43 P47 P48 P49 P50 P51 R24:T24 Q34:T43 Q47:T52 Q26:T31 R25:T2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0" id="{68D6A089-3EC8-41EC-8795-097A48DF2243}">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G24:G31 G34:G43 G47:G52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Parameters!$B$18:$B$22</xm:f>
          </x14:formula1>
          <xm:sqref>H24:H31 H34:H43 H47:H52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6"/>
  </sheetPr>
  <dimension ref="A1:S21"/>
  <sheetViews>
    <sheetView showGridLines="0" zoomScaleNormal="100" zoomScalePageLayoutView="70" workbookViewId="0"/>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815" t="s">
        <v>1884</v>
      </c>
      <c r="Q2" s="6"/>
    </row>
    <row r="3" spans="1:19" ht="18" customHeight="1" x14ac:dyDescent="0.25">
      <c r="A3" s="3"/>
      <c r="B3" s="10"/>
      <c r="D3" s="72" t="s">
        <v>420</v>
      </c>
      <c r="E3" s="72"/>
      <c r="F3" s="72"/>
      <c r="G3" s="72"/>
      <c r="H3" s="72"/>
      <c r="I3" s="72"/>
      <c r="J3" s="72"/>
      <c r="K3" s="52"/>
      <c r="L3" s="11"/>
      <c r="M3" s="3"/>
      <c r="N3" s="43"/>
      <c r="O3" s="3"/>
      <c r="P3" s="1691">
        <v>45691</v>
      </c>
      <c r="Q3" s="6"/>
      <c r="R3" s="755" t="s">
        <v>1898</v>
      </c>
    </row>
    <row r="4" spans="1:19" ht="34.950000000000003" customHeight="1" x14ac:dyDescent="0.2">
      <c r="A4" s="3"/>
      <c r="B4" s="10"/>
      <c r="D4" s="71" t="str">
        <f>IF(VLOOKUP("KM70",Languages!$A:$D,1,TRUE)="KM70",VLOOKUP("KM70",Languages!$A:$D,Summary!$C$7,TRUE),NA())</f>
        <v>Kyberturvallisuuden kypsyystaso</v>
      </c>
      <c r="E4" s="73"/>
      <c r="F4" s="73"/>
      <c r="G4" s="73"/>
      <c r="H4" s="73"/>
      <c r="I4" s="73"/>
      <c r="J4" s="73"/>
      <c r="K4" s="51"/>
      <c r="L4" s="11"/>
      <c r="M4" s="3"/>
      <c r="N4" s="43"/>
      <c r="O4" s="3"/>
      <c r="P4" s="1816" t="s">
        <v>4319</v>
      </c>
      <c r="Q4" s="6"/>
      <c r="R4" s="755" t="s">
        <v>1899</v>
      </c>
    </row>
    <row r="5" spans="1:19" ht="19.95" customHeight="1" x14ac:dyDescent="0.2">
      <c r="A5" s="3"/>
      <c r="B5" s="10"/>
      <c r="D5" s="93" t="str">
        <f>IF(VLOOKUP("KM62",Languages!$A:$D,1,TRUE)="KM62",VLOOKUP("KM62",Languages!$A:$D,Summary!$C$7,TRUE),NA())</f>
        <v xml:space="preserve"> NIST Cybersecurity (CSF v1.1) -viitekehyksen mukaisesti</v>
      </c>
      <c r="E5" s="73"/>
      <c r="F5" s="73"/>
      <c r="G5" s="73"/>
      <c r="H5" s="73"/>
      <c r="I5" s="73"/>
      <c r="J5" s="73"/>
      <c r="K5" s="51"/>
      <c r="L5" s="11"/>
      <c r="M5" s="3"/>
      <c r="N5" s="43"/>
      <c r="O5" s="3"/>
      <c r="P5" s="1816"/>
      <c r="Q5" s="6"/>
      <c r="R5" s="755" t="s">
        <v>1900</v>
      </c>
      <c r="S5" s="755" t="s">
        <v>1898</v>
      </c>
    </row>
    <row r="6" spans="1:19" ht="19.95" customHeight="1" x14ac:dyDescent="0.35">
      <c r="A6" s="3"/>
      <c r="B6" s="10"/>
      <c r="C6" s="34"/>
      <c r="D6" s="1815"/>
      <c r="E6" s="1815"/>
      <c r="F6" s="1815"/>
      <c r="G6" s="1815"/>
      <c r="H6" s="1815"/>
      <c r="I6" s="1815"/>
      <c r="J6" s="32"/>
      <c r="K6" s="32"/>
      <c r="L6" s="11"/>
      <c r="M6" s="3"/>
      <c r="N6" s="43"/>
      <c r="O6" s="3"/>
      <c r="P6" s="1816"/>
      <c r="Q6" s="6"/>
    </row>
    <row r="7" spans="1:19" s="17" customFormat="1" ht="300" customHeight="1" x14ac:dyDescent="0.35">
      <c r="A7" s="3"/>
      <c r="B7" s="38"/>
      <c r="C7" s="39"/>
      <c r="D7" s="69"/>
      <c r="E7" s="48"/>
      <c r="F7" s="32"/>
      <c r="G7" s="32"/>
      <c r="H7" s="32"/>
      <c r="I7" s="32"/>
      <c r="J7" s="41"/>
      <c r="K7" s="41"/>
      <c r="L7" s="11"/>
      <c r="M7" s="3"/>
      <c r="N7" s="43"/>
      <c r="O7" s="3"/>
      <c r="P7" s="1816"/>
      <c r="Q7" s="6"/>
    </row>
    <row r="8" spans="1:19" ht="34.950000000000003" customHeight="1" x14ac:dyDescent="0.25">
      <c r="A8" s="3"/>
      <c r="B8" s="27"/>
      <c r="C8" s="36"/>
      <c r="D8" s="66"/>
      <c r="E8" s="65"/>
      <c r="F8" s="63"/>
      <c r="G8" s="63"/>
      <c r="H8" s="63"/>
      <c r="I8" s="67"/>
      <c r="J8" s="64"/>
      <c r="K8" s="55"/>
      <c r="L8" s="29"/>
      <c r="M8" s="3"/>
      <c r="N8" s="43"/>
      <c r="O8" s="12"/>
      <c r="P8" s="1816"/>
      <c r="Q8" s="12"/>
    </row>
    <row r="9" spans="1:19" ht="19.95" customHeight="1" x14ac:dyDescent="0.25">
      <c r="A9" s="26"/>
      <c r="B9" s="27"/>
      <c r="C9" s="36"/>
      <c r="D9" s="66"/>
      <c r="E9" s="65"/>
      <c r="F9" s="63"/>
      <c r="G9" s="63"/>
      <c r="H9" s="63"/>
      <c r="I9" s="67"/>
      <c r="J9" s="64"/>
      <c r="K9" s="55"/>
      <c r="L9" s="29"/>
      <c r="M9" s="26"/>
      <c r="N9" s="45"/>
      <c r="O9" s="12"/>
      <c r="P9" s="1816"/>
      <c r="Q9" s="12"/>
    </row>
    <row r="10" spans="1:19" ht="116.4" customHeight="1" x14ac:dyDescent="0.25">
      <c r="A10" s="26"/>
      <c r="B10" s="27"/>
      <c r="C10" s="36"/>
      <c r="D10" s="562" t="s">
        <v>1581</v>
      </c>
      <c r="E10" s="558" t="str">
        <f>IF(VLOOKUP($D10,Languages!$A:$D,1,TRUE)=$D10,VLOOKUP($D10,Languages!$A:$D,Summary!$C$7,TRUE),NA())</f>
        <v>Tunnistaminen</v>
      </c>
      <c r="F10" s="63"/>
      <c r="G10" s="559">
        <f ca="1">NISTmap!J7</f>
        <v>0</v>
      </c>
      <c r="H10" s="564">
        <f ca="1">IF($G10 &lt; Parameters!$B$4,0,IF($G10 &lt; Parameters!$B$5,1,IF($G10 &lt; Parameters!$B$6,2,3)))</f>
        <v>0</v>
      </c>
      <c r="I10" s="64" t="str">
        <f ca="1">IF(VLOOKUP(CONCATENATE($D10,"-",$H10),Languages!$A:$D,1,TRUE)=CONCATENATE($D10,"-",$H10),VLOOKUP(CONCATENATE($D10,"-",$H10),Languages!$A:$D,Summary!$C$7,TRUE),NA())</f>
        <v>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kyberturvallisuuspoikkeamaan, joka vaikuttaa merkittävästi organisaation ydinprosesseihin.</v>
      </c>
      <c r="J10" s="64"/>
      <c r="K10" s="55"/>
      <c r="L10" s="29"/>
      <c r="M10" s="26"/>
      <c r="N10" s="45"/>
      <c r="O10" s="12"/>
      <c r="P10" s="1816"/>
      <c r="Q10" s="12"/>
    </row>
    <row r="11" spans="1:19" ht="19.95" customHeight="1" x14ac:dyDescent="0.25">
      <c r="A11" s="26"/>
      <c r="B11" s="27"/>
      <c r="C11" s="36"/>
      <c r="D11" s="563"/>
      <c r="E11" s="65"/>
      <c r="F11" s="63"/>
      <c r="G11" s="63"/>
      <c r="H11" s="565"/>
      <c r="I11" s="67"/>
      <c r="J11" s="64"/>
      <c r="K11" s="55"/>
      <c r="L11" s="29"/>
      <c r="M11" s="26"/>
      <c r="N11" s="45"/>
      <c r="O11" s="12"/>
      <c r="P11" s="1816"/>
      <c r="Q11" s="12"/>
    </row>
    <row r="12" spans="1:19" ht="90" customHeight="1" x14ac:dyDescent="0.25">
      <c r="A12" s="26"/>
      <c r="B12" s="27"/>
      <c r="C12" s="36"/>
      <c r="D12" s="562" t="s">
        <v>1582</v>
      </c>
      <c r="E12" s="558" t="str">
        <f>IF(VLOOKUP($D12,Languages!$A:$D,1,TRUE)=$D12,VLOOKUP($D12,Languages!$A:$D,Summary!$C$7,TRUE),NA())</f>
        <v>Suojautuminen</v>
      </c>
      <c r="F12" s="63"/>
      <c r="G12" s="559">
        <f ca="1">NISTmap!K7</f>
        <v>0</v>
      </c>
      <c r="H12" s="564">
        <f ca="1">IF($G12 &lt; Parameters!$B$4,0,IF($G12 &lt; Parameters!$B$5,1,IF($G12 &lt; Parameters!$B$6,2,3)))</f>
        <v>0</v>
      </c>
      <c r="I12" s="64" t="str">
        <f ca="1">IF(VLOOKUP(CONCATENATE($D12,"-",$H12),Languages!$A:$D,1,TRUE)=CONCATENATE($D12,"-",$H12),VLOOKUP(CONCATENATE($D12,"-",$H12),Languages!$A:$D,Summary!$C$7,TRUE),NA())</f>
        <v>Organisaatiolla on hyvin rajoittunut kyky suojata sen kriittisiä palveluita kyberturvallisuusuhilta ja -poikkeamilta. Tyypillisesti tämä tarkoittaa, että organisaatio kohtaa suuria määriä poikkeamia ja/tai niiden vaikutukset ovat merkittävästi suurempia kuin on tarpeen, johtavat tarpeettoman suuriin mainevaikutuksiin, kustannuksiin ja sisäisiin/ulkoisiin vaikutuksiin. Tämä korostuu entisestään jos tunnistuskyvykkyys on alhainen.</v>
      </c>
      <c r="J12" s="64"/>
      <c r="K12" s="55"/>
      <c r="L12" s="29"/>
      <c r="M12" s="26"/>
      <c r="N12" s="45"/>
      <c r="O12" s="12"/>
      <c r="P12" s="1816"/>
      <c r="Q12" s="12"/>
    </row>
    <row r="13" spans="1:19" ht="19.95" customHeight="1" x14ac:dyDescent="0.25">
      <c r="A13" s="26"/>
      <c r="B13" s="27"/>
      <c r="C13" s="36"/>
      <c r="D13" s="563"/>
      <c r="E13" s="65"/>
      <c r="F13" s="63"/>
      <c r="G13" s="63"/>
      <c r="H13" s="565"/>
      <c r="I13" s="67"/>
      <c r="J13" s="64"/>
      <c r="K13" s="55"/>
      <c r="L13" s="29"/>
      <c r="M13" s="26"/>
      <c r="N13" s="45"/>
      <c r="O13" s="12"/>
      <c r="P13" s="1816"/>
      <c r="Q13" s="12"/>
    </row>
    <row r="14" spans="1:19" ht="94.2" customHeight="1" x14ac:dyDescent="0.25">
      <c r="A14" s="26"/>
      <c r="B14" s="27"/>
      <c r="C14" s="36"/>
      <c r="D14" s="562" t="s">
        <v>1583</v>
      </c>
      <c r="E14" s="558" t="str">
        <f>IF(VLOOKUP($D14,Languages!$A:$D,1,TRUE)=$D14,VLOOKUP($D14,Languages!$A:$D,Summary!$C$7,TRUE),NA())</f>
        <v>Havainnointi</v>
      </c>
      <c r="F14" s="63"/>
      <c r="G14" s="559">
        <f ca="1">NISTmap!L7</f>
        <v>0</v>
      </c>
      <c r="H14" s="564">
        <f ca="1">IF($G14 &lt; Parameters!$B$4,0,IF($G14 &lt; Parameters!$B$5,1,IF($G14 &lt; Parameters!$B$6,2,3)))</f>
        <v>0</v>
      </c>
      <c r="I14" s="64" t="str">
        <f ca="1">IF(VLOOKUP(CONCATENATE($D14,"-",$H14),Languages!$A:$D,1,TRUE)=CONCATENATE($D14,"-",$H14),VLOOKUP(CONCATENATE($D14,"-",$H14),Languages!$A:$D,Summary!$C$7,TRUE),NA())</f>
        <v>Organisaatiolla on hyvin rajoittunut kyky havaita kyberturvallisuuspoikkeamia niiden tapahtuessa. Tyypillisesti tämä tarkoittaa, että torjuntatoimenpiteet viivästyvät merkittävästi ja tapahtuvat vasta merkittävän tietovuodon tai vahingon jälkeen. Hyökkääjän haluamat vaikutukset realisoituvat yleensä kokonaisuudessaan.</v>
      </c>
      <c r="J14" s="64"/>
      <c r="K14" s="55"/>
      <c r="L14" s="29"/>
      <c r="M14" s="26"/>
      <c r="N14" s="45"/>
      <c r="O14" s="12"/>
      <c r="P14" s="1816"/>
      <c r="Q14" s="12"/>
    </row>
    <row r="15" spans="1:19" ht="19.95" customHeight="1" x14ac:dyDescent="0.25">
      <c r="A15" s="26"/>
      <c r="B15" s="27"/>
      <c r="C15" s="36"/>
      <c r="D15" s="563"/>
      <c r="E15" s="65"/>
      <c r="F15" s="63"/>
      <c r="G15" s="63"/>
      <c r="H15" s="565"/>
      <c r="I15" s="67"/>
      <c r="J15" s="64"/>
      <c r="K15" s="55"/>
      <c r="L15" s="29"/>
      <c r="M15" s="26"/>
      <c r="N15" s="45"/>
      <c r="O15" s="12"/>
      <c r="P15" s="12"/>
      <c r="Q15" s="12"/>
    </row>
    <row r="16" spans="1:19" ht="79.95" customHeight="1" x14ac:dyDescent="0.25">
      <c r="A16" s="26"/>
      <c r="B16" s="27"/>
      <c r="C16" s="36"/>
      <c r="D16" s="562" t="s">
        <v>1584</v>
      </c>
      <c r="E16" s="558" t="str">
        <f>IF(VLOOKUP($D16,Languages!$A:$D,1,TRUE)=$D16,VLOOKUP($D16,Languages!$A:$D,Summary!$C$7,TRUE),NA())</f>
        <v>Vaste</v>
      </c>
      <c r="F16" s="63"/>
      <c r="G16" s="559">
        <f ca="1">NISTmap!M7</f>
        <v>0</v>
      </c>
      <c r="H16" s="564">
        <f ca="1">IF($G16 &lt; Parameters!$B$4,0,IF($G16 &lt; Parameters!$B$5,1,IF($G16 &lt; Parameters!$B$6,2,3)))</f>
        <v>0</v>
      </c>
      <c r="I16" s="64" t="str">
        <f ca="1">IF(VLOOKUP(CONCATENATE($D16,"-",$H16),Languages!$A:$D,1,TRUE)=CONCATENATE($D16,"-",$H16),VLOOKUP(CONCATENATE($D16,"-",$H16),Languages!$A:$D,Summary!$C$7,TRUE),NA())</f>
        <v>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v>
      </c>
      <c r="J16" s="64"/>
      <c r="K16" s="55"/>
      <c r="L16" s="29"/>
      <c r="M16" s="26"/>
      <c r="N16" s="45"/>
      <c r="P16" s="1692"/>
    </row>
    <row r="17" spans="1:17" ht="19.95" customHeight="1" x14ac:dyDescent="0.25">
      <c r="A17" s="26"/>
      <c r="B17" s="27"/>
      <c r="C17" s="36"/>
      <c r="D17" s="563"/>
      <c r="E17" s="65"/>
      <c r="F17" s="63"/>
      <c r="G17" s="63"/>
      <c r="H17" s="565"/>
      <c r="I17" s="67"/>
      <c r="J17" s="64"/>
      <c r="K17" s="55"/>
      <c r="L17" s="29"/>
      <c r="M17" s="26"/>
      <c r="N17" s="45"/>
      <c r="P17" s="1692"/>
    </row>
    <row r="18" spans="1:17" ht="79.95" customHeight="1" x14ac:dyDescent="0.25">
      <c r="A18" s="26"/>
      <c r="B18" s="27"/>
      <c r="C18" s="36"/>
      <c r="D18" s="562" t="s">
        <v>1585</v>
      </c>
      <c r="E18" s="558" t="str">
        <f>IF(VLOOKUP($D18,Languages!$A:$D,1,TRUE)=$D18,VLOOKUP($D18,Languages!$A:$D,Summary!$C$7,TRUE),NA())</f>
        <v>Palautuminen</v>
      </c>
      <c r="F18" s="63"/>
      <c r="G18" s="559">
        <f ca="1">NISTmap!N7</f>
        <v>0</v>
      </c>
      <c r="H18" s="564">
        <f ca="1">IF($G18 &lt; Parameters!$B$4,0,IF($G18 &lt; Parameters!$B$5,1,IF($G18 &lt; Parameters!$B$6,2,3)))</f>
        <v>0</v>
      </c>
      <c r="I18" s="64" t="str">
        <f ca="1">IF(VLOOKUP(CONCATENATE($D18,"-",$H18),Languages!$A:$D,1,TRUE)=CONCATENATE($D18,"-",$H18),VLOOKUP(CONCATENATE($D18,"-",$H18),Languages!$A:$D,Summary!$C$7,TRUE),NA())</f>
        <v>Organisaatiolla on hyvin rajoittunut kyky käynnistää ja toteuttaa tarvittavat palautumistoimenpiteet kyberhyökkäyksestä toipumiseen. Tyypillisesti tämä tarkoittaa, että toipuminen kestää pitkään ja sen seurauksena mainehaitta, kustannukset ja poikkeaman vaikutukset voivat kohota merkittävästi.</v>
      </c>
      <c r="J18" s="64"/>
      <c r="K18" s="55"/>
      <c r="L18" s="29"/>
      <c r="M18" s="26"/>
      <c r="N18" s="45"/>
      <c r="P18" s="1692"/>
    </row>
    <row r="19" spans="1:17" ht="22.95" customHeight="1" x14ac:dyDescent="0.25">
      <c r="A19" s="26"/>
      <c r="B19" s="27"/>
      <c r="C19" s="36"/>
      <c r="E19" s="559"/>
      <c r="F19" s="63"/>
      <c r="G19" s="559"/>
      <c r="H19" s="559"/>
      <c r="I19" s="64"/>
      <c r="J19" s="64"/>
      <c r="K19" s="55"/>
      <c r="L19" s="29"/>
      <c r="M19" s="26"/>
      <c r="N19" s="45"/>
      <c r="P19" s="1692"/>
    </row>
    <row r="20" spans="1:17" s="13" customFormat="1" ht="15" customHeight="1" x14ac:dyDescent="0.25">
      <c r="A20" s="12"/>
      <c r="B20" s="14"/>
      <c r="C20" s="18"/>
      <c r="D20" s="18"/>
      <c r="E20" s="50"/>
      <c r="F20" s="19"/>
      <c r="G20" s="19"/>
      <c r="H20" s="19"/>
      <c r="I20" s="19"/>
      <c r="J20" s="19"/>
      <c r="K20" s="19"/>
      <c r="L20" s="15"/>
      <c r="M20" s="12"/>
      <c r="N20" s="42"/>
      <c r="O20" s="80"/>
      <c r="P20" s="1692"/>
      <c r="Q20" s="80"/>
    </row>
    <row r="21" spans="1:17" s="13" customFormat="1" ht="18" customHeight="1" x14ac:dyDescent="0.25">
      <c r="A21" s="12"/>
      <c r="B21" s="12"/>
      <c r="C21" s="12"/>
      <c r="D21" s="16"/>
      <c r="E21" s="16"/>
      <c r="F21" s="12"/>
      <c r="G21" s="12"/>
      <c r="H21" s="12"/>
      <c r="I21" s="12"/>
      <c r="J21" s="12"/>
      <c r="K21" s="12"/>
      <c r="L21" s="12"/>
      <c r="M21" s="12"/>
      <c r="N21" s="42"/>
      <c r="O21" s="80"/>
      <c r="P21" s="80"/>
      <c r="Q21" s="80"/>
    </row>
  </sheetData>
  <sheetProtection sheet="1" formatCells="0" formatColumns="0" formatRows="0"/>
  <mergeCells count="2">
    <mergeCell ref="D6:I6"/>
    <mergeCell ref="P4:P14"/>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11276-7DE4-414A-9390-F41F32D84652}">
  <sheetPr codeName="Sheet19">
    <tabColor theme="6"/>
  </sheetPr>
  <dimension ref="A1:S23"/>
  <sheetViews>
    <sheetView showGridLines="0" zoomScaleNormal="100" zoomScalePageLayoutView="70" workbookViewId="0"/>
  </sheetViews>
  <sheetFormatPr defaultColWidth="9.26953125" defaultRowHeight="18" customHeight="1" x14ac:dyDescent="0.25"/>
  <cols>
    <col min="1" max="2" width="1.6328125" style="5" customWidth="1"/>
    <col min="3" max="3" width="2.6328125" style="5" customWidth="1"/>
    <col min="4" max="4" width="2.6328125" style="13" customWidth="1"/>
    <col min="5" max="5" width="30.6328125" style="47" customWidth="1"/>
    <col min="6" max="6" width="1.6328125" style="5" customWidth="1"/>
    <col min="7" max="7" width="10.6328125" style="5" customWidth="1"/>
    <col min="8" max="8" width="1.6328125" style="5" customWidth="1"/>
    <col min="9" max="9" width="65.6328125" style="5" customWidth="1"/>
    <col min="10" max="11" width="2.6328125" style="5" customWidth="1"/>
    <col min="12" max="12" width="1.6328125" style="5" customWidth="1"/>
    <col min="13" max="13" width="1.6328125" style="13" customWidth="1"/>
    <col min="14" max="14" width="2.6328125" style="46" customWidth="1"/>
    <col min="15" max="15" width="1.6328125" style="77" customWidth="1"/>
    <col min="16" max="16" width="80.6328125" style="77" customWidth="1"/>
    <col min="17" max="17" width="1.6328125" style="77" customWidth="1"/>
    <col min="18" max="16384" width="9.26953125" style="5"/>
  </cols>
  <sheetData>
    <row r="1" spans="1:19" ht="13.5" customHeight="1" x14ac:dyDescent="0.25">
      <c r="A1" s="3"/>
      <c r="B1" s="3"/>
      <c r="C1" s="3"/>
      <c r="D1" s="4"/>
      <c r="E1" s="4"/>
      <c r="F1" s="3"/>
      <c r="G1" s="3"/>
      <c r="H1" s="3"/>
      <c r="I1" s="3"/>
      <c r="J1" s="3"/>
      <c r="K1" s="3"/>
      <c r="L1" s="3"/>
      <c r="M1" s="3"/>
      <c r="N1" s="43"/>
      <c r="O1" s="3"/>
      <c r="P1" s="3"/>
      <c r="Q1" s="3"/>
    </row>
    <row r="2" spans="1:19" s="9" customFormat="1" ht="18" customHeight="1" x14ac:dyDescent="0.25">
      <c r="A2" s="6"/>
      <c r="B2" s="7"/>
      <c r="C2" s="35"/>
      <c r="D2" s="35"/>
      <c r="E2" s="49"/>
      <c r="F2" s="35"/>
      <c r="G2" s="35"/>
      <c r="H2" s="35"/>
      <c r="I2" s="35"/>
      <c r="J2" s="35"/>
      <c r="K2" s="35"/>
      <c r="L2" s="8"/>
      <c r="M2" s="6"/>
      <c r="N2" s="44"/>
      <c r="O2" s="6"/>
      <c r="P2" s="815" t="s">
        <v>1884</v>
      </c>
      <c r="Q2" s="6"/>
    </row>
    <row r="3" spans="1:19" ht="18" customHeight="1" x14ac:dyDescent="0.25">
      <c r="A3" s="3"/>
      <c r="B3" s="10"/>
      <c r="D3" s="72" t="s">
        <v>420</v>
      </c>
      <c r="E3" s="72"/>
      <c r="F3" s="72"/>
      <c r="G3" s="72"/>
      <c r="H3" s="72"/>
      <c r="I3" s="72"/>
      <c r="J3" s="72"/>
      <c r="K3" s="52"/>
      <c r="L3" s="11"/>
      <c r="M3" s="3"/>
      <c r="N3" s="43"/>
      <c r="O3" s="3"/>
      <c r="P3" s="816"/>
      <c r="Q3" s="6"/>
      <c r="R3" s="755" t="s">
        <v>1898</v>
      </c>
    </row>
    <row r="4" spans="1:19" ht="34.950000000000003" customHeight="1" x14ac:dyDescent="0.2">
      <c r="A4" s="3"/>
      <c r="B4" s="10"/>
      <c r="D4" s="71" t="str">
        <f>IF(VLOOKUP("KM70",Languages!$A:$D,1,TRUE)="KM70",VLOOKUP("KM70",Languages!$A:$D,Summary!$C$7,TRUE),NA())</f>
        <v>Kyberturvallisuuden kypsyystaso</v>
      </c>
      <c r="E4" s="73"/>
      <c r="F4" s="73"/>
      <c r="G4" s="73"/>
      <c r="H4" s="73"/>
      <c r="I4" s="73"/>
      <c r="J4" s="73"/>
      <c r="K4" s="51"/>
      <c r="L4" s="11"/>
      <c r="M4" s="3"/>
      <c r="N4" s="43"/>
      <c r="O4" s="3"/>
      <c r="P4" s="1816" t="s">
        <v>4318</v>
      </c>
      <c r="Q4" s="6"/>
      <c r="R4" s="755" t="s">
        <v>1899</v>
      </c>
    </row>
    <row r="5" spans="1:19" ht="19.95" customHeight="1" x14ac:dyDescent="0.2">
      <c r="A5" s="3"/>
      <c r="B5" s="10"/>
      <c r="D5" s="93" t="str">
        <f>IF(VLOOKUP("KM83",Languages!$A:$D,1,TRUE)="KM83",VLOOKUP("KM83",Languages!$A:$D,Summary!$C$7,TRUE),NA())</f>
        <v xml:space="preserve"> NIST Cybersecurity (CSF v2.0) -viitekehyksen mukaisesti, luonnos</v>
      </c>
      <c r="E5" s="73"/>
      <c r="F5" s="73"/>
      <c r="G5" s="73"/>
      <c r="H5" s="73"/>
      <c r="I5" s="73"/>
      <c r="J5" s="73"/>
      <c r="K5" s="51"/>
      <c r="L5" s="11"/>
      <c r="M5" s="3"/>
      <c r="N5" s="43"/>
      <c r="O5" s="3"/>
      <c r="P5" s="1816"/>
      <c r="Q5" s="6"/>
      <c r="R5" s="755" t="s">
        <v>1900</v>
      </c>
      <c r="S5" s="755" t="s">
        <v>1898</v>
      </c>
    </row>
    <row r="6" spans="1:19" ht="19.95" customHeight="1" x14ac:dyDescent="0.35">
      <c r="A6" s="3"/>
      <c r="B6" s="10"/>
      <c r="C6" s="34"/>
      <c r="D6" s="1815"/>
      <c r="E6" s="1815"/>
      <c r="F6" s="1815"/>
      <c r="G6" s="1815"/>
      <c r="H6" s="1815"/>
      <c r="I6" s="1815"/>
      <c r="J6" s="32"/>
      <c r="K6" s="32"/>
      <c r="L6" s="11"/>
      <c r="M6" s="3"/>
      <c r="N6" s="43"/>
      <c r="O6" s="3"/>
      <c r="P6" s="1816"/>
      <c r="Q6" s="6"/>
    </row>
    <row r="7" spans="1:19" s="17" customFormat="1" ht="300" customHeight="1" x14ac:dyDescent="0.35">
      <c r="A7" s="3"/>
      <c r="B7" s="38"/>
      <c r="C7" s="39"/>
      <c r="D7" s="69"/>
      <c r="E7" s="48"/>
      <c r="F7" s="32"/>
      <c r="G7" s="32"/>
      <c r="H7" s="32"/>
      <c r="I7" s="32"/>
      <c r="J7" s="41"/>
      <c r="K7" s="41"/>
      <c r="L7" s="11"/>
      <c r="M7" s="3"/>
      <c r="N7" s="43"/>
      <c r="O7" s="3"/>
      <c r="P7" s="1816"/>
      <c r="Q7" s="6"/>
    </row>
    <row r="8" spans="1:19" ht="34.950000000000003" customHeight="1" x14ac:dyDescent="0.25">
      <c r="A8" s="3"/>
      <c r="B8" s="27"/>
      <c r="C8" s="36"/>
      <c r="D8" s="66"/>
      <c r="E8" s="65"/>
      <c r="F8" s="63"/>
      <c r="G8" s="63"/>
      <c r="H8" s="63"/>
      <c r="I8" s="67"/>
      <c r="J8" s="64"/>
      <c r="K8" s="55"/>
      <c r="L8" s="29"/>
      <c r="M8" s="3"/>
      <c r="N8" s="43"/>
      <c r="O8" s="12"/>
      <c r="P8" s="1816"/>
      <c r="Q8" s="12"/>
    </row>
    <row r="9" spans="1:19" ht="34.950000000000003" customHeight="1" x14ac:dyDescent="0.25">
      <c r="A9" s="3"/>
      <c r="B9" s="27"/>
      <c r="C9" s="36"/>
      <c r="D9" s="66"/>
      <c r="E9" s="65"/>
      <c r="F9" s="63"/>
      <c r="G9" s="63"/>
      <c r="H9" s="63"/>
      <c r="I9" s="67"/>
      <c r="J9" s="64"/>
      <c r="K9" s="55"/>
      <c r="L9" s="29"/>
      <c r="M9" s="3"/>
      <c r="N9" s="43"/>
      <c r="O9" s="12"/>
      <c r="P9" s="1816"/>
      <c r="Q9" s="12"/>
    </row>
    <row r="10" spans="1:19" ht="115.2" customHeight="1" x14ac:dyDescent="0.25">
      <c r="A10" s="3"/>
      <c r="B10" s="27"/>
      <c r="C10" s="36"/>
      <c r="D10" s="562" t="s">
        <v>3387</v>
      </c>
      <c r="E10" s="558" t="str">
        <f>IF(VLOOKUP($D10,Languages!$A:$D,1,TRUE)=$D10,VLOOKUP($D10,Languages!$A:$D,Summary!$C$7,TRUE),NA())</f>
        <v>Hallinta</v>
      </c>
      <c r="F10" s="63"/>
      <c r="G10" s="559">
        <f ca="1">NISTmap2!M7</f>
        <v>0</v>
      </c>
      <c r="H10" s="564">
        <f ca="1">IF($G10 &lt; Parameters!$B$4,0,IF($G10 &lt; Parameters!$B$5,1,IF($G10 &lt; Parameters!$B$6,2,3)))</f>
        <v>0</v>
      </c>
      <c r="I10" s="64" t="str">
        <f ca="1">IF(VLOOKUP(CONCATENATE($D10,"-",$H10),Languages!$A:$D,1,TRUE)=CONCATENATE($D10,"-",$H10),VLOOKUP(CONCATENATE($D10,"-",$H10),Languages!$A:$D,Summary!$C$7,TRUE),NA())</f>
        <v>Organisaatiolla on hyvin rajoittunut kyky hallita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kyberpoikkeamaan, joka vaikuttaa merkittävästi organisaation ydinprosesseihin.</v>
      </c>
      <c r="J10" s="64"/>
      <c r="K10" s="55"/>
      <c r="L10" s="29"/>
      <c r="M10" s="3"/>
      <c r="N10" s="43"/>
      <c r="O10" s="12"/>
      <c r="P10" s="1816"/>
      <c r="Q10" s="12"/>
    </row>
    <row r="11" spans="1:19" ht="19.95" customHeight="1" x14ac:dyDescent="0.25">
      <c r="A11" s="26"/>
      <c r="B11" s="27"/>
      <c r="C11" s="36"/>
      <c r="D11" s="66"/>
      <c r="E11" s="65"/>
      <c r="F11" s="63"/>
      <c r="G11" s="63"/>
      <c r="H11" s="63"/>
      <c r="I11" s="67"/>
      <c r="J11" s="64"/>
      <c r="K11" s="55"/>
      <c r="L11" s="29"/>
      <c r="M11" s="26"/>
      <c r="N11" s="45"/>
      <c r="O11" s="12"/>
      <c r="P11" s="1816"/>
      <c r="Q11" s="12"/>
    </row>
    <row r="12" spans="1:19" ht="116.4" customHeight="1" x14ac:dyDescent="0.25">
      <c r="A12" s="26"/>
      <c r="B12" s="27"/>
      <c r="C12" s="36"/>
      <c r="D12" s="562" t="s">
        <v>1581</v>
      </c>
      <c r="E12" s="558" t="str">
        <f>IF(VLOOKUP($D12,Languages!$A:$D,1,TRUE)=$D12,VLOOKUP($D12,Languages!$A:$D,Summary!$C$7,TRUE),NA())</f>
        <v>Tunnistaminen</v>
      </c>
      <c r="F12" s="63"/>
      <c r="G12" s="559">
        <f ca="1">NISTmap2!N7</f>
        <v>0</v>
      </c>
      <c r="H12" s="564">
        <f ca="1">IF($G12 &lt; Parameters!$B$4,0,IF($G12 &lt; Parameters!$B$5,1,IF($G12 &lt; Parameters!$B$6,2,3)))</f>
        <v>0</v>
      </c>
      <c r="I12" s="64" t="str">
        <f ca="1">IF(VLOOKUP(CONCATENATE($D12,"-",$H12),Languages!$A:$D,1,TRUE)=CONCATENATE($D12,"-",$H12),VLOOKUP(CONCATENATE($D12,"-",$H12),Languages!$A:$D,Summary!$C$7,TRUE),NA())</f>
        <v>Organisaatiolla on hyvin rajoittunut kyky tunnistaa kyberturvallisuusriskejä järjestelmiin, henkilöstöön, suojattaviin kohteisiin, tietoihin ja kriittisiin palveluihin liittyen. Tyypillisesti tämä johtaa resurssien ja investointien tehottomaan kohdentamiseen sekä epäonnistumiseen niiden kriittisten palveluiden suojaamisessa, joista organisaatio tai ulkoiset tahot ovat riippuvaisia. On olemassa korkea todennäköisyys odottamattomaan kyberturvallisuuspoikkeamaan, joka vaikuttaa merkittävästi organisaation ydinprosesseihin.</v>
      </c>
      <c r="J12" s="64"/>
      <c r="K12" s="55"/>
      <c r="L12" s="29"/>
      <c r="M12" s="26"/>
      <c r="N12" s="45"/>
      <c r="O12" s="12"/>
      <c r="P12" s="1816"/>
      <c r="Q12" s="12"/>
    </row>
    <row r="13" spans="1:19" ht="19.95" customHeight="1" x14ac:dyDescent="0.25">
      <c r="A13" s="26"/>
      <c r="B13" s="27"/>
      <c r="C13" s="36"/>
      <c r="D13" s="563"/>
      <c r="E13" s="65"/>
      <c r="F13" s="63"/>
      <c r="G13" s="63"/>
      <c r="H13" s="565"/>
      <c r="I13" s="67"/>
      <c r="J13" s="64"/>
      <c r="K13" s="55"/>
      <c r="L13" s="29"/>
      <c r="M13" s="26"/>
      <c r="N13" s="45"/>
      <c r="O13" s="12"/>
      <c r="P13" s="1816"/>
      <c r="Q13" s="12"/>
    </row>
    <row r="14" spans="1:19" ht="90" customHeight="1" x14ac:dyDescent="0.25">
      <c r="A14" s="26"/>
      <c r="B14" s="27"/>
      <c r="C14" s="36"/>
      <c r="D14" s="562" t="s">
        <v>1582</v>
      </c>
      <c r="E14" s="558" t="str">
        <f>IF(VLOOKUP($D14,Languages!$A:$D,1,TRUE)=$D14,VLOOKUP($D14,Languages!$A:$D,Summary!$C$7,TRUE),NA())</f>
        <v>Suojautuminen</v>
      </c>
      <c r="F14" s="63"/>
      <c r="G14" s="559">
        <f ca="1">NISTmap2!O7</f>
        <v>0</v>
      </c>
      <c r="H14" s="564">
        <f ca="1">IF($G14 &lt; Parameters!$B$4,0,IF($G14 &lt; Parameters!$B$5,1,IF($G14 &lt; Parameters!$B$6,2,3)))</f>
        <v>0</v>
      </c>
      <c r="I14" s="64" t="str">
        <f ca="1">IF(VLOOKUP(CONCATENATE($D14,"-",$H14),Languages!$A:$D,1,TRUE)=CONCATENATE($D14,"-",$H14),VLOOKUP(CONCATENATE($D14,"-",$H14),Languages!$A:$D,Summary!$C$7,TRUE),NA())</f>
        <v>Organisaatiolla on hyvin rajoittunut kyky suojata sen kriittisiä palveluita kyberturvallisuusuhilta ja -poikkeamilta. Tyypillisesti tämä tarkoittaa, että organisaatio kohtaa suuria määriä poikkeamia ja/tai niiden vaikutukset ovat merkittävästi suurempia kuin on tarpeen, johtavat tarpeettoman suuriin mainevaikutuksiin, kustannuksiin ja sisäisiin/ulkoisiin vaikutuksiin. Tämä korostuu entisestään jos tunnistuskyvykkyys on alhainen.</v>
      </c>
      <c r="J14" s="64"/>
      <c r="K14" s="55"/>
      <c r="L14" s="29"/>
      <c r="M14" s="26"/>
      <c r="N14" s="45"/>
      <c r="O14" s="12"/>
      <c r="P14" s="1816"/>
      <c r="Q14" s="12"/>
    </row>
    <row r="15" spans="1:19" ht="19.95" customHeight="1" x14ac:dyDescent="0.25">
      <c r="A15" s="26"/>
      <c r="B15" s="27"/>
      <c r="C15" s="36"/>
      <c r="D15" s="563"/>
      <c r="E15" s="65"/>
      <c r="F15" s="63"/>
      <c r="G15" s="63"/>
      <c r="H15" s="565"/>
      <c r="I15" s="67"/>
      <c r="J15" s="64"/>
      <c r="K15" s="55"/>
      <c r="L15" s="29"/>
      <c r="M15" s="26"/>
      <c r="N15" s="45"/>
      <c r="O15" s="12"/>
      <c r="P15" s="12"/>
      <c r="Q15" s="12"/>
    </row>
    <row r="16" spans="1:19" ht="94.2" customHeight="1" x14ac:dyDescent="0.25">
      <c r="A16" s="26"/>
      <c r="B16" s="27"/>
      <c r="C16" s="36"/>
      <c r="D16" s="562" t="s">
        <v>1583</v>
      </c>
      <c r="E16" s="558" t="str">
        <f>IF(VLOOKUP($D16,Languages!$A:$D,1,TRUE)=$D16,VLOOKUP($D16,Languages!$A:$D,Summary!$C$7,TRUE),NA())</f>
        <v>Havainnointi</v>
      </c>
      <c r="F16" s="63"/>
      <c r="G16" s="559">
        <f ca="1">NISTmap2!P7</f>
        <v>0</v>
      </c>
      <c r="H16" s="564">
        <f ca="1">IF($G16 &lt; Parameters!$B$4,0,IF($G16 &lt; Parameters!$B$5,1,IF($G16 &lt; Parameters!$B$6,2,3)))</f>
        <v>0</v>
      </c>
      <c r="I16" s="64" t="str">
        <f ca="1">IF(VLOOKUP(CONCATENATE($D16,"-",$H16),Languages!$A:$D,1,TRUE)=CONCATENATE($D16,"-",$H16),VLOOKUP(CONCATENATE($D16,"-",$H16),Languages!$A:$D,Summary!$C$7,TRUE),NA())</f>
        <v>Organisaatiolla on hyvin rajoittunut kyky havaita kyberturvallisuuspoikkeamia niiden tapahtuessa. Tyypillisesti tämä tarkoittaa, että torjuntatoimenpiteet viivästyvät merkittävästi ja tapahtuvat vasta merkittävän tietovuodon tai vahingon jälkeen. Hyökkääjän haluamat vaikutukset realisoituvat yleensä kokonaisuudessaan.</v>
      </c>
      <c r="J16" s="64"/>
      <c r="K16" s="55"/>
      <c r="L16" s="29"/>
      <c r="M16" s="26"/>
      <c r="N16" s="45"/>
    </row>
    <row r="17" spans="1:17" ht="19.95" customHeight="1" x14ac:dyDescent="0.25">
      <c r="A17" s="26"/>
      <c r="B17" s="27"/>
      <c r="C17" s="36"/>
      <c r="D17" s="563"/>
      <c r="E17" s="65"/>
      <c r="F17" s="63"/>
      <c r="G17" s="63"/>
      <c r="H17" s="565"/>
      <c r="I17" s="67"/>
      <c r="J17" s="64"/>
      <c r="K17" s="55"/>
      <c r="L17" s="29"/>
      <c r="M17" s="26"/>
      <c r="N17" s="45"/>
    </row>
    <row r="18" spans="1:17" ht="79.95" customHeight="1" x14ac:dyDescent="0.25">
      <c r="A18" s="26"/>
      <c r="B18" s="27"/>
      <c r="C18" s="36"/>
      <c r="D18" s="562" t="s">
        <v>1584</v>
      </c>
      <c r="E18" s="558" t="str">
        <f>IF(VLOOKUP($D18,Languages!$A:$D,1,TRUE)=$D18,VLOOKUP($D18,Languages!$A:$D,Summary!$C$7,TRUE),NA())</f>
        <v>Vaste</v>
      </c>
      <c r="F18" s="63"/>
      <c r="G18" s="559">
        <f ca="1">NISTmap2!Q7</f>
        <v>0</v>
      </c>
      <c r="H18" s="564">
        <f ca="1">IF($G18 &lt; Parameters!$B$4,0,IF($G18 &lt; Parameters!$B$5,1,IF($G18 &lt; Parameters!$B$6,2,3)))</f>
        <v>0</v>
      </c>
      <c r="I18" s="64" t="str">
        <f ca="1">IF(VLOOKUP(CONCATENATE($D18,"-",$H18),Languages!$A:$D,1,TRUE)=CONCATENATE($D18,"-",$H18),VLOOKUP(CONCATENATE($D18,"-",$H18),Languages!$A:$D,Summary!$C$7,TRUE),NA())</f>
        <v>Organisaatiolla on hyvin rajoittunut kyky aloittaa oikea-aikaiset ja koordinoidut torjuntatoimenpiteet kyberhyökkäyksiin vastaamiseksi. Tyypillisesti tämä tarkoittaa, että vaikka hyökkäys on tunnistettu ajoissa on edelleen todennäköistä, että hyökkäystä ja vahinkoja ei voida estää tai rajoittaa.</v>
      </c>
      <c r="J18" s="64"/>
      <c r="K18" s="55"/>
      <c r="L18" s="29"/>
      <c r="M18" s="26"/>
      <c r="N18" s="45"/>
    </row>
    <row r="19" spans="1:17" ht="19.95" customHeight="1" x14ac:dyDescent="0.25">
      <c r="A19" s="26"/>
      <c r="B19" s="27"/>
      <c r="C19" s="36"/>
      <c r="D19" s="563"/>
      <c r="E19" s="65"/>
      <c r="F19" s="63"/>
      <c r="G19" s="63"/>
      <c r="H19" s="565"/>
      <c r="I19" s="67"/>
      <c r="J19" s="64"/>
      <c r="K19" s="55"/>
      <c r="L19" s="29"/>
      <c r="M19" s="26"/>
      <c r="N19" s="45"/>
    </row>
    <row r="20" spans="1:17" ht="79.95" customHeight="1" x14ac:dyDescent="0.25">
      <c r="A20" s="26"/>
      <c r="B20" s="27"/>
      <c r="C20" s="36"/>
      <c r="D20" s="562" t="s">
        <v>1585</v>
      </c>
      <c r="E20" s="558" t="str">
        <f>IF(VLOOKUP($D20,Languages!$A:$D,1,TRUE)=$D20,VLOOKUP($D20,Languages!$A:$D,Summary!$C$7,TRUE),NA())</f>
        <v>Palautuminen</v>
      </c>
      <c r="F20" s="63"/>
      <c r="G20" s="559">
        <f ca="1">NISTmap2!R7</f>
        <v>0</v>
      </c>
      <c r="H20" s="564">
        <f ca="1">IF($G20 &lt; Parameters!$B$4,0,IF($G20 &lt; Parameters!$B$5,1,IF($G20 &lt; Parameters!$B$6,2,3)))</f>
        <v>0</v>
      </c>
      <c r="I20" s="64" t="str">
        <f ca="1">IF(VLOOKUP(CONCATENATE($D20,"-",$H20),Languages!$A:$D,1,TRUE)=CONCATENATE($D20,"-",$H20),VLOOKUP(CONCATENATE($D20,"-",$H20),Languages!$A:$D,Summary!$C$7,TRUE),NA())</f>
        <v>Organisaatiolla on hyvin rajoittunut kyky käynnistää ja toteuttaa tarvittavat palautumistoimenpiteet kyberhyökkäyksestä toipumiseen. Tyypillisesti tämä tarkoittaa, että toipuminen kestää pitkään ja sen seurauksena mainehaitta, kustannukset ja poikkeaman vaikutukset voivat kohota merkittävästi.</v>
      </c>
      <c r="J20" s="64"/>
      <c r="K20" s="55"/>
      <c r="L20" s="29"/>
      <c r="M20" s="26"/>
      <c r="N20" s="45"/>
    </row>
    <row r="21" spans="1:17" ht="22.95" customHeight="1" x14ac:dyDescent="0.25">
      <c r="A21" s="26"/>
      <c r="B21" s="27"/>
      <c r="C21" s="36"/>
      <c r="E21" s="559"/>
      <c r="F21" s="63"/>
      <c r="G21" s="559"/>
      <c r="H21" s="559"/>
      <c r="I21" s="64"/>
      <c r="J21" s="64"/>
      <c r="K21" s="55"/>
      <c r="L21" s="29"/>
      <c r="M21" s="26"/>
      <c r="N21" s="45"/>
    </row>
    <row r="22" spans="1:17" s="13" customFormat="1" ht="15" customHeight="1" x14ac:dyDescent="0.25">
      <c r="A22" s="12"/>
      <c r="B22" s="14"/>
      <c r="C22" s="18"/>
      <c r="D22" s="18"/>
      <c r="E22" s="50"/>
      <c r="F22" s="19"/>
      <c r="G22" s="19"/>
      <c r="H22" s="19"/>
      <c r="I22" s="19"/>
      <c r="J22" s="19"/>
      <c r="K22" s="19"/>
      <c r="L22" s="15"/>
      <c r="M22" s="12"/>
      <c r="N22" s="42"/>
      <c r="O22" s="80"/>
      <c r="P22" s="80"/>
      <c r="Q22" s="80"/>
    </row>
    <row r="23" spans="1:17" s="13" customFormat="1" ht="18" customHeight="1" x14ac:dyDescent="0.25">
      <c r="A23" s="12"/>
      <c r="B23" s="12"/>
      <c r="C23" s="12"/>
      <c r="D23" s="16"/>
      <c r="E23" s="16"/>
      <c r="F23" s="12"/>
      <c r="G23" s="12"/>
      <c r="H23" s="12"/>
      <c r="I23" s="12"/>
      <c r="J23" s="12"/>
      <c r="K23" s="12"/>
      <c r="L23" s="12"/>
      <c r="M23" s="12"/>
      <c r="N23" s="42"/>
      <c r="O23" s="80"/>
      <c r="P23" s="80"/>
      <c r="Q23" s="80"/>
    </row>
  </sheetData>
  <sheetProtection sheet="1" formatCells="0" formatColumns="0" formatRows="0"/>
  <mergeCells count="2">
    <mergeCell ref="D6:I6"/>
    <mergeCell ref="P4:P14"/>
  </mergeCells>
  <pageMargins left="0.70866141732283472" right="0.70866141732283472" top="0.74803149606299213" bottom="0.74803149606299213" header="0.31496062992125984" footer="0.31496062992125984"/>
  <pageSetup paperSize="9" scale="5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58B1"/>
  </sheetPr>
  <dimension ref="A1:O47"/>
  <sheetViews>
    <sheetView showGridLines="0" zoomScaleNormal="100" zoomScalePageLayoutView="70" workbookViewId="0">
      <selection activeCell="G12" sqref="G12"/>
    </sheetView>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15" t="s">
        <v>1884</v>
      </c>
      <c r="O2" s="6"/>
    </row>
    <row r="3" spans="1:15" ht="18" customHeight="1" x14ac:dyDescent="0.25">
      <c r="A3" s="3"/>
      <c r="B3" s="10"/>
      <c r="D3" s="72" t="s">
        <v>420</v>
      </c>
      <c r="E3" s="72"/>
      <c r="F3" s="72"/>
      <c r="G3" s="72"/>
      <c r="H3" s="72"/>
      <c r="I3" s="52"/>
      <c r="J3" s="11"/>
      <c r="K3" s="3"/>
      <c r="L3" s="43"/>
      <c r="M3" s="3"/>
      <c r="N3" s="816"/>
      <c r="O3" s="6"/>
    </row>
    <row r="4" spans="1:15" ht="34.950000000000003" customHeight="1" x14ac:dyDescent="0.2">
      <c r="A4" s="3"/>
      <c r="B4" s="10"/>
      <c r="D4" s="71" t="str">
        <f>IF(VLOOKUP("KM70",Languages!$A:$D,1,TRUE)="KM70",VLOOKUP("KM70",Languages!$A:$D,Summary!$C$7,TRUE),NA())</f>
        <v>Kyberturvallisuuden kypsyystaso</v>
      </c>
      <c r="E4" s="73"/>
      <c r="F4" s="73"/>
      <c r="G4" s="73"/>
      <c r="H4" s="73"/>
      <c r="I4" s="51"/>
      <c r="J4" s="11"/>
      <c r="K4" s="3"/>
      <c r="L4" s="43"/>
      <c r="M4" s="3"/>
      <c r="N4" s="1702" t="s">
        <v>2512</v>
      </c>
      <c r="O4" s="6"/>
    </row>
    <row r="5" spans="1:15" ht="19.95" customHeight="1" x14ac:dyDescent="0.2">
      <c r="A5" s="3"/>
      <c r="B5" s="10"/>
      <c r="D5" s="93" t="str">
        <f>IF(VLOOKUP("KM63",Languages!$A:$D,1,TRUE)="KM63",VLOOKUP("KM63",Languages!$A:$D,Summary!$C$7,TRUE),NA())</f>
        <v xml:space="preserve"> Kyberturvallisuuden osioiden mukaisesti</v>
      </c>
      <c r="E5" s="73"/>
      <c r="F5" s="73"/>
      <c r="G5" s="73"/>
      <c r="H5" s="73"/>
      <c r="I5" s="51"/>
      <c r="J5" s="11"/>
      <c r="K5" s="3"/>
      <c r="L5" s="43"/>
      <c r="M5" s="3"/>
      <c r="N5" s="1702"/>
      <c r="O5" s="6"/>
    </row>
    <row r="6" spans="1:15" ht="19.95" customHeight="1" x14ac:dyDescent="0.35">
      <c r="A6" s="3"/>
      <c r="B6" s="10"/>
      <c r="C6" s="34"/>
      <c r="D6" s="1815"/>
      <c r="E6" s="1815"/>
      <c r="F6" s="1815"/>
      <c r="G6" s="1815"/>
      <c r="H6" s="32"/>
      <c r="I6" s="32"/>
      <c r="J6" s="11"/>
      <c r="K6" s="3"/>
      <c r="L6" s="43"/>
      <c r="M6" s="3"/>
      <c r="N6" s="1702"/>
      <c r="O6" s="6"/>
    </row>
    <row r="7" spans="1:15" s="17" customFormat="1" ht="300" customHeight="1" x14ac:dyDescent="0.35">
      <c r="A7" s="3"/>
      <c r="B7" s="38"/>
      <c r="C7" s="39"/>
      <c r="D7" s="69"/>
      <c r="E7" s="48"/>
      <c r="F7" s="32"/>
      <c r="G7" s="32"/>
      <c r="H7" s="41"/>
      <c r="I7" s="41"/>
      <c r="J7" s="40"/>
      <c r="K7" s="3"/>
      <c r="L7" s="43"/>
      <c r="M7" s="3"/>
      <c r="N7" s="1702"/>
      <c r="O7" s="6"/>
    </row>
    <row r="8" spans="1:15" ht="34.950000000000003" customHeight="1" x14ac:dyDescent="0.25">
      <c r="A8" s="3"/>
      <c r="B8" s="27"/>
      <c r="C8" s="36"/>
      <c r="D8" s="66"/>
      <c r="E8" s="65"/>
      <c r="F8" s="63"/>
      <c r="G8" s="67"/>
      <c r="H8" s="64"/>
      <c r="I8" s="55"/>
      <c r="J8" s="29"/>
      <c r="K8" s="3"/>
      <c r="L8" s="43"/>
      <c r="M8" s="12"/>
      <c r="N8" s="1703"/>
      <c r="O8" s="12"/>
    </row>
    <row r="9" spans="1:15" ht="19.95" customHeight="1" x14ac:dyDescent="0.25">
      <c r="A9" s="26"/>
      <c r="B9" s="27"/>
      <c r="C9" s="36"/>
      <c r="D9" s="66"/>
      <c r="E9" s="65"/>
      <c r="F9" s="63"/>
      <c r="G9" s="67"/>
      <c r="H9" s="64"/>
      <c r="I9" s="55"/>
      <c r="J9" s="29"/>
      <c r="K9" s="26"/>
      <c r="L9" s="45"/>
      <c r="M9" s="12"/>
      <c r="N9" s="12"/>
      <c r="O9" s="12"/>
    </row>
    <row r="10" spans="1:15" s="17" customFormat="1" ht="19.95" customHeight="1" x14ac:dyDescent="0.25">
      <c r="A10" s="3"/>
      <c r="B10" s="85"/>
      <c r="C10" s="81" t="s">
        <v>56</v>
      </c>
      <c r="D10" s="89" t="str">
        <f>IF(VLOOKUP(C10,Languages!$A:$D,1,TRUE)=C10,VLOOKUP(C10,Languages!$A:$D,Summary!$C$7,TRUE),NA())</f>
        <v>Kriittisten palveluiden suojaaminen (CRITICAL)</v>
      </c>
      <c r="E10" s="90" t="str">
        <f ca="1">VLOOKUP(VLOOKUP(CONCATENATE(C10),Data!$K:$O,5,FALSE),Parameters!$C$7:$F$10,Summary!$C$7,FALSE)</f>
        <v>Kypsyystaso 0</v>
      </c>
      <c r="F10" s="81" t="s">
        <v>69</v>
      </c>
      <c r="G10" s="89" t="str">
        <f>IF(VLOOKUP(F10,Languages!$A:$D,1,TRUE)=F10,VLOOKUP(F10,Languages!$A:$D,Summary!$C$7,TRUE),NA())</f>
        <v>Tapahtumien ja poikkeamien hallinta, toiminnan jatkuvuus (RESPONSE)</v>
      </c>
      <c r="H10" s="90" t="str">
        <f ca="1">VLOOKUP(VLOOKUP(CONCATENATE(F10),Data!$K:$O,5,FALSE),Parameters!$C$7:$F$10,Summary!$C$7,FALSE)</f>
        <v>Kypsyystaso 0</v>
      </c>
      <c r="I10" s="53"/>
      <c r="J10" s="54"/>
      <c r="K10" s="3"/>
      <c r="L10" s="45"/>
      <c r="M10" s="77"/>
      <c r="N10" s="77"/>
      <c r="O10" s="77"/>
    </row>
    <row r="11" spans="1:15" s="17" customFormat="1" ht="19.95" customHeight="1" x14ac:dyDescent="0.25">
      <c r="A11" s="3"/>
      <c r="B11" s="86" t="s">
        <v>56</v>
      </c>
      <c r="C11" s="87">
        <v>1</v>
      </c>
      <c r="D11" s="61" t="str">
        <f>IF(VLOOKUP(CONCATENATE(B11,"-",C11),Languages!$A:$D,1,TRUE)=CONCATENATE(B11,"-",C11),VLOOKUP(CONCATENATE(B11,"-",C11),Languages!$A:$D,Summary!$C$7,TRUE),NA())</f>
        <v>Kriittisten palveluiden ja niiden riippuvuuksien tunnistaminen</v>
      </c>
      <c r="E11" s="62" t="str">
        <f ca="1">VLOOKUP(VLOOKUP(CONCATENATE(B11,"-",C11),Data!$K:$O,5,FALSE),Parameters!$C$7:$F$10,Summary!$C$7,FALSE)</f>
        <v>Kypsyystaso 0</v>
      </c>
      <c r="F11" s="88">
        <v>1</v>
      </c>
      <c r="G11" s="61" t="str">
        <f>IF(VLOOKUP(CONCATENATE(I11,"-",F11),Languages!$A:$D,1,TRUE)=CONCATENATE(I11,"-",F11),VLOOKUP(CONCATENATE(I11,"-",F11),Languages!$A:$D,Summary!$C$7,TRUE),NA())</f>
        <v>Tapahtumien havainnointi</v>
      </c>
      <c r="H11" s="62" t="str">
        <f ca="1">VLOOKUP(VLOOKUP(CONCATENATE(I11,"-",F11),Data!$K:$O,5,FALSE),Parameters!$C$7:$F$10,Summary!$C$7,FALSE)</f>
        <v>Kypsyystaso 0</v>
      </c>
      <c r="I11" s="82" t="s">
        <v>69</v>
      </c>
      <c r="J11" s="54"/>
      <c r="K11" s="3"/>
      <c r="L11" s="45"/>
      <c r="M11" s="77"/>
      <c r="N11" s="77"/>
      <c r="O11" s="77"/>
    </row>
    <row r="12" spans="1:15" s="17" customFormat="1" ht="19.95" customHeight="1" x14ac:dyDescent="0.25">
      <c r="A12" s="3"/>
      <c r="B12" s="86" t="s">
        <v>56</v>
      </c>
      <c r="C12" s="87">
        <v>2</v>
      </c>
      <c r="D12" s="61" t="str">
        <f>IF(VLOOKUP(CONCATENATE(B12,"-",C12),Languages!$A:$D,1,TRUE)=CONCATENATE(B12,"-",C12),VLOOKUP(CONCATENATE(B12,"-",C12),Languages!$A:$D,Summary!$C$7,TRUE),NA())</f>
        <v>Kriittisten palveluiden hallinta</v>
      </c>
      <c r="E12" s="62" t="str">
        <f ca="1">VLOOKUP(VLOOKUP(CONCATENATE(B12,"-",C12),Data!$K:$O,5,FALSE),Parameters!$C$7:$F$10,Summary!$C$7,FALSE)</f>
        <v>Kypsyystaso 0</v>
      </c>
      <c r="F12" s="88">
        <v>2</v>
      </c>
      <c r="G12" s="61" t="str">
        <f>IF(VLOOKUP(CONCATENATE(I12,"-",F12),Languages!$A:$D,1,TRUE)=CONCATENATE(I12,"-",F12),VLOOKUP(CONCATENATE(I12,"-",F12),Languages!$A:$D,Summary!$C$7,TRUE),NA())</f>
        <v>Tapahtumien analysointi ja poikkeamatilanteiden määrittäminen</v>
      </c>
      <c r="H12" s="62" t="str">
        <f ca="1">VLOOKUP(VLOOKUP(CONCATENATE(I12,"-",F12),Data!$K:$O,5,FALSE),Parameters!$C$7:$F$10,Summary!$C$7,FALSE)</f>
        <v>Kypsyystaso 0</v>
      </c>
      <c r="I12" s="82" t="s">
        <v>69</v>
      </c>
      <c r="J12" s="54"/>
      <c r="K12" s="3"/>
      <c r="L12" s="45"/>
      <c r="M12" s="77"/>
      <c r="N12" s="77"/>
      <c r="O12" s="77"/>
    </row>
    <row r="13" spans="1:15" s="17" customFormat="1" ht="19.95" customHeight="1" x14ac:dyDescent="0.25">
      <c r="A13" s="3"/>
      <c r="B13" s="86" t="s">
        <v>56</v>
      </c>
      <c r="C13" s="87">
        <v>3</v>
      </c>
      <c r="D13" s="61" t="str">
        <f>IF(VLOOKUP(CONCATENATE(B13,"-",C13),Languages!$A:$D,1,TRUE)=CONCATENATE(B13,"-",C13),VLOOKUP(CONCATENATE(B13,"-",C13),Languages!$A:$D,Summary!$C$7,TRUE),NA())</f>
        <v>Kriittisten palveluiden kyberpoikkeamien vaikutusten minimointi</v>
      </c>
      <c r="E13" s="62" t="str">
        <f ca="1">VLOOKUP(VLOOKUP(CONCATENATE(B13,"-",C13),Data!$K:$O,5,FALSE),Parameters!$C$7:$F$10,Summary!$C$7,FALSE)</f>
        <v>Kypsyystaso 0</v>
      </c>
      <c r="F13" s="88">
        <v>3</v>
      </c>
      <c r="G13" s="61" t="str">
        <f>IF(VLOOKUP(CONCATENATE(I13,"-",F13),Languages!$A:$D,1,TRUE)=CONCATENATE(I13,"-",F13),VLOOKUP(CONCATENATE(I13,"-",F13),Languages!$A:$D,Summary!$C$7,TRUE),NA())</f>
        <v>Tapahtumiin ja poikkeamiin reagoiminen</v>
      </c>
      <c r="H13" s="62" t="str">
        <f ca="1">VLOOKUP(VLOOKUP(CONCATENATE(I13,"-",F13),Data!$K:$O,5,FALSE),Parameters!$C$7:$F$10,Summary!$C$7,FALSE)</f>
        <v>Kypsyystaso 0</v>
      </c>
      <c r="I13" s="82" t="s">
        <v>69</v>
      </c>
      <c r="J13" s="54"/>
      <c r="K13" s="3"/>
      <c r="L13" s="45"/>
      <c r="M13" s="77"/>
      <c r="N13" s="77"/>
      <c r="O13" s="77"/>
    </row>
    <row r="14" spans="1:15" ht="19.95" customHeight="1" x14ac:dyDescent="0.25">
      <c r="A14" s="3"/>
      <c r="B14" s="86"/>
      <c r="C14" s="87"/>
      <c r="D14" s="57"/>
      <c r="E14" s="56"/>
      <c r="F14" s="75">
        <v>4</v>
      </c>
      <c r="G14" s="61" t="str">
        <f>IF(VLOOKUP(CONCATENATE(I14,"-",F14),Languages!$A:$D,1,TRUE)=CONCATENATE(I14,"-",F14),VLOOKUP(CONCATENATE(I14,"-",F14),Languages!$A:$D,Summary!$C$7,TRUE),NA())</f>
        <v>Kyberturvallisuus osana toiminnan jatkuvuutta</v>
      </c>
      <c r="H14" s="62" t="str">
        <f ca="1">VLOOKUP(VLOOKUP(CONCATENATE(I14,"-",F14),Data!$K:$O,5,FALSE),Parameters!$C$7:$F$10,Summary!$C$7,FALSE)</f>
        <v>Kypsyystaso 0</v>
      </c>
      <c r="I14" s="82" t="s">
        <v>69</v>
      </c>
      <c r="J14" s="29"/>
      <c r="K14" s="3"/>
      <c r="L14" s="45"/>
    </row>
    <row r="15" spans="1:15" ht="19.95" customHeight="1" x14ac:dyDescent="0.25">
      <c r="A15" s="3"/>
      <c r="B15" s="86"/>
      <c r="C15" s="81" t="s">
        <v>48</v>
      </c>
      <c r="D15" s="89" t="str">
        <f>IF(VLOOKUP(C15,Languages!$A:$D,1,TRUE)=C15,VLOOKUP(C15,Languages!$A:$D,Summary!$C$7,TRUE),NA())</f>
        <v>Omaisuuden, muutosten ja konfiguraation hallinta (ASSET)</v>
      </c>
      <c r="E15" s="90" t="str">
        <f ca="1">VLOOKUP(VLOOKUP(CONCATENATE(C15),Data!$K:$O,5,FALSE),Parameters!$C$7:$F$10,Summary!$C$7,FALSE)</f>
        <v>Kypsyystaso 0</v>
      </c>
      <c r="F15" s="75">
        <v>5</v>
      </c>
      <c r="G15" s="61" t="str">
        <f>IF(VLOOKUP(CONCATENATE(I15,"-",F15),Languages!$A:$D,1,TRUE)=CONCATENATE(I15,"-",F15),VLOOKUP(CONCATENATE(I15,"-",F15),Languages!$A:$D,Summary!$C$7,TRUE),NA())</f>
        <v>Yleisiä hallintatoimia</v>
      </c>
      <c r="H15" s="62" t="str">
        <f ca="1">VLOOKUP(VLOOKUP(CONCATENATE(I15,"-",F15),Data!$K:$O,5,FALSE),Parameters!$C$7:$F$10,Summary!$C$7,FALSE)</f>
        <v>Kypsyystaso 1</v>
      </c>
      <c r="I15" s="82" t="s">
        <v>69</v>
      </c>
      <c r="J15" s="29"/>
      <c r="K15" s="3"/>
      <c r="L15" s="45"/>
    </row>
    <row r="16" spans="1:15" ht="19.95" customHeight="1" x14ac:dyDescent="0.25">
      <c r="A16" s="3"/>
      <c r="B16" s="86" t="s">
        <v>48</v>
      </c>
      <c r="C16" s="87">
        <v>1</v>
      </c>
      <c r="D16" s="61" t="str">
        <f>IF(VLOOKUP(CONCATENATE(B16,"-",C16),Languages!$A:$D,1,TRUE)=CONCATENATE(B16,"-",C16),VLOOKUP(CONCATENATE(B16,"-",C16),Languages!$A:$D,Summary!$C$7,TRUE),NA())</f>
        <v>Laitteiden ja ohjelmistojen hallinta</v>
      </c>
      <c r="E16" s="62" t="str">
        <f ca="1">VLOOKUP(VLOOKUP(CONCATENATE(B16,"-",C16),Data!$K:$O,5,FALSE),Parameters!$C$7:$F$10,Summary!$C$7,FALSE)</f>
        <v>Kypsyystaso 0</v>
      </c>
      <c r="F16" s="81" t="s">
        <v>2540</v>
      </c>
      <c r="J16" s="29"/>
      <c r="K16" s="3"/>
      <c r="L16" s="45"/>
    </row>
    <row r="17" spans="1:15" ht="19.95" customHeight="1" x14ac:dyDescent="0.25">
      <c r="A17" s="3"/>
      <c r="B17" s="86" t="s">
        <v>48</v>
      </c>
      <c r="C17" s="87">
        <v>2</v>
      </c>
      <c r="D17" s="61" t="str">
        <f>IF(VLOOKUP(CONCATENATE(B17,"-",C17),Languages!$A:$D,1,TRUE)=CONCATENATE(B17,"-",C17),VLOOKUP(CONCATENATE(B17,"-",C17),Languages!$A:$D,Summary!$C$7,TRUE),NA())</f>
        <v>Tietovarantojen hallinta</v>
      </c>
      <c r="E17" s="62" t="str">
        <f ca="1">VLOOKUP(VLOOKUP(CONCATENATE(B17,"-",C17),Data!$K:$O,5,FALSE),Parameters!$C$7:$F$10,Summary!$C$7,FALSE)</f>
        <v>Kypsyystaso 0</v>
      </c>
      <c r="G17" s="89" t="str">
        <f>IF(VLOOKUP(F16,Languages!$A:$D,1,TRUE)=F16,VLOOKUP(F16,Languages!$A:$D,Summary!$C$7,TRUE),NA())</f>
        <v>Kumppaniverkoston riskien hallinta (THIRD-PARTIES)</v>
      </c>
      <c r="H17" s="90" t="str">
        <f ca="1">VLOOKUP(VLOOKUP(CONCATENATE(F16),Data!$K:$O,5,FALSE),Parameters!$C$7:$F$10,Summary!$C$7,FALSE)</f>
        <v>Kypsyystaso 0</v>
      </c>
      <c r="I17" s="68"/>
      <c r="J17" s="29"/>
      <c r="K17" s="3"/>
      <c r="L17" s="45"/>
    </row>
    <row r="18" spans="1:15" ht="19.95" customHeight="1" x14ac:dyDescent="0.25">
      <c r="A18" s="3"/>
      <c r="B18" s="86" t="s">
        <v>48</v>
      </c>
      <c r="C18" s="87">
        <v>3</v>
      </c>
      <c r="D18" s="61" t="str">
        <f>IF(VLOOKUP(CONCATENATE(B18,"-",C18),Languages!$A:$D,1,TRUE)=CONCATENATE(B18,"-",C18),VLOOKUP(CONCATENATE(B18,"-",C18),Languages!$A:$D,Summary!$C$7,TRUE),NA())</f>
        <v>Konfiguraation hallinta</v>
      </c>
      <c r="E18" s="62" t="str">
        <f ca="1">VLOOKUP(VLOOKUP(CONCATENATE(B18,"-",C18),Data!$K:$O,5,FALSE),Parameters!$C$7:$F$10,Summary!$C$7,FALSE)</f>
        <v>Kypsyystaso 0</v>
      </c>
      <c r="F18" s="88">
        <v>1</v>
      </c>
      <c r="G18" s="61" t="str">
        <f>IF(VLOOKUP(CONCATENATE(I18,"-",F18),Languages!$A:$D,1,TRUE)=CONCATENATE(I18,"-",F18),VLOOKUP(CONCATENATE(I18,"-",F18),Languages!$A:$D,Summary!$C$7,TRUE),NA())</f>
        <v>Kumppaniverkoston tunnistaminen ja priorisointi</v>
      </c>
      <c r="H18" s="62" t="str">
        <f ca="1">VLOOKUP(VLOOKUP(CONCATENATE(I18,"-",F18),Data!$K:$O,5,FALSE),Parameters!$C$7:$F$10,Summary!$C$7,FALSE)</f>
        <v>Kypsyystaso 0</v>
      </c>
      <c r="I18" s="82" t="s">
        <v>2540</v>
      </c>
      <c r="J18" s="29"/>
      <c r="K18" s="3"/>
      <c r="L18" s="45"/>
    </row>
    <row r="19" spans="1:15" ht="19.95" customHeight="1" x14ac:dyDescent="0.25">
      <c r="A19" s="3"/>
      <c r="B19" s="86" t="s">
        <v>48</v>
      </c>
      <c r="C19" s="87">
        <v>4</v>
      </c>
      <c r="D19" s="61" t="str">
        <f>IF(VLOOKUP(CONCATENATE(B19,"-",C19),Languages!$A:$D,1,TRUE)=CONCATENATE(B19,"-",C19),VLOOKUP(CONCATENATE(B19,"-",C19),Languages!$A:$D,Summary!$C$7,TRUE),NA())</f>
        <v>Muutoksenhallinta</v>
      </c>
      <c r="E19" s="62" t="str">
        <f ca="1">VLOOKUP(VLOOKUP(CONCATENATE(B19,"-",C19),Data!$K:$O,5,FALSE),Parameters!$C$7:$F$10,Summary!$C$7,FALSE)</f>
        <v>Kypsyystaso 0</v>
      </c>
      <c r="F19" s="88">
        <v>2</v>
      </c>
      <c r="G19" s="61" t="str">
        <f>IF(VLOOKUP(CONCATENATE(I19,"-",F19),Languages!$A:$D,1,TRUE)=CONCATENATE(I19,"-",F19),VLOOKUP(CONCATENATE(I19,"-",F19),Languages!$A:$D,Summary!$C$7,TRUE),NA())</f>
        <v>Kumppaniverkostoon liittyvien riskien hallinta</v>
      </c>
      <c r="H19" s="62" t="str">
        <f ca="1">VLOOKUP(VLOOKUP(CONCATENATE(I19,"-",F19),Data!$K:$O,5,FALSE),Parameters!$C$7:$F$10,Summary!$C$7,FALSE)</f>
        <v>Kypsyystaso 0</v>
      </c>
      <c r="I19" s="82" t="s">
        <v>2540</v>
      </c>
      <c r="J19" s="29"/>
      <c r="K19" s="3"/>
      <c r="L19" s="45"/>
    </row>
    <row r="20" spans="1:15" ht="19.95" customHeight="1" x14ac:dyDescent="0.25">
      <c r="A20" s="3"/>
      <c r="B20" s="86" t="s">
        <v>48</v>
      </c>
      <c r="C20" s="81">
        <v>5</v>
      </c>
      <c r="D20" s="61" t="str">
        <f>IF(VLOOKUP(CONCATENATE(B20,"-",C20),Languages!$A:$D,1,TRUE)=CONCATENATE(B20,"-",C20),VLOOKUP(CONCATENATE(B20,"-",C20),Languages!$A:$D,Summary!$C$7,TRUE),NA())</f>
        <v>Yleisiä hallintatoimia</v>
      </c>
      <c r="E20" s="62" t="str">
        <f ca="1">VLOOKUP(VLOOKUP(CONCATENATE(B20,"-",C20),Data!$K:$O,5,FALSE),Parameters!$C$7:$F$10,Summary!$C$7,FALSE)</f>
        <v>Kypsyystaso 1</v>
      </c>
      <c r="F20" s="88">
        <v>3</v>
      </c>
      <c r="G20" s="61" t="str">
        <f>IF(VLOOKUP(CONCATENATE(I20,"-",F20),Languages!$A:$D,1,TRUE)=CONCATENATE(I20,"-",F20),VLOOKUP(CONCATENATE(I20,"-",F20),Languages!$A:$D,Summary!$C$7,TRUE),NA())</f>
        <v>Yleisiä hallintatoimia</v>
      </c>
      <c r="H20" s="62" t="str">
        <f ca="1">VLOOKUP(VLOOKUP(CONCATENATE(I20,"-",F20),Data!$K:$O,5,FALSE),Parameters!$C$7:$F$10,Summary!$C$7,FALSE)</f>
        <v>Kypsyystaso 1</v>
      </c>
      <c r="I20" s="82" t="s">
        <v>2540</v>
      </c>
      <c r="J20" s="29"/>
      <c r="K20" s="3"/>
      <c r="L20" s="42"/>
      <c r="M20" s="80"/>
      <c r="N20" s="80"/>
      <c r="O20" s="80"/>
    </row>
    <row r="21" spans="1:15" ht="19.95" customHeight="1" x14ac:dyDescent="0.25">
      <c r="A21" s="3"/>
      <c r="B21" s="86"/>
      <c r="C21" s="87"/>
      <c r="F21" s="75"/>
      <c r="G21" s="61"/>
      <c r="H21" s="62"/>
      <c r="I21" s="82"/>
      <c r="J21" s="29"/>
      <c r="K21" s="3"/>
      <c r="L21" s="42"/>
      <c r="M21" s="80"/>
      <c r="N21" s="80"/>
      <c r="O21" s="80"/>
    </row>
    <row r="22" spans="1:15" ht="19.95" customHeight="1" x14ac:dyDescent="0.25">
      <c r="A22" s="3"/>
      <c r="B22" s="86"/>
      <c r="C22" s="87" t="s">
        <v>64</v>
      </c>
      <c r="D22" s="89" t="str">
        <f>IF(VLOOKUP(C22,Languages!$A:$D,1,TRUE)=C22,VLOOKUP(C22,Languages!$A:$D,Summary!$C$7,TRUE),NA())</f>
        <v>Uhkien ja haavoittuvuuksien hallinta (THREAT)</v>
      </c>
      <c r="E22" s="90" t="str">
        <f ca="1">VLOOKUP(VLOOKUP(CONCATENATE(C22),Data!$K:$O,5,FALSE),Parameters!$C$7:$F$10,Summary!$C$7,FALSE)</f>
        <v>Kypsyystaso 0</v>
      </c>
      <c r="F22" s="81" t="s">
        <v>74</v>
      </c>
      <c r="G22" s="89" t="str">
        <f>IF(VLOOKUP(F22,Languages!$A:$D,1,TRUE)=F22,VLOOKUP(F22,Languages!$A:$D,Summary!$C$7,TRUE),NA())</f>
        <v>Henkilöstön johtaminen ja kehittäminen (WORKFORCE)</v>
      </c>
      <c r="H22" s="90" t="str">
        <f ca="1">VLOOKUP(VLOOKUP(CONCATENATE(F22),Data!$K:$O,5,FALSE),Parameters!$C$7:$F$10,Summary!$C$7,FALSE)</f>
        <v>Kypsyystaso 0</v>
      </c>
      <c r="I22" s="68"/>
      <c r="J22" s="29"/>
      <c r="K22" s="3"/>
    </row>
    <row r="23" spans="1:15" ht="19.95" customHeight="1" x14ac:dyDescent="0.25">
      <c r="A23" s="3"/>
      <c r="B23" s="86" t="s">
        <v>64</v>
      </c>
      <c r="C23" s="87">
        <v>1</v>
      </c>
      <c r="D23" s="61" t="str">
        <f>IF(VLOOKUP(CONCATENATE(B23,"-",C23),Languages!$A:$D,1,TRUE)=CONCATENATE(B23,"-",C23),VLOOKUP(CONCATENATE(B23,"-",C23),Languages!$A:$D,Summary!$C$7,TRUE),NA())</f>
        <v>Haavoittuvuuksien vähentäminen</v>
      </c>
      <c r="E23" s="62" t="str">
        <f ca="1">VLOOKUP(VLOOKUP(CONCATENATE(B23,"-",C23),Data!$K:$O,5,FALSE),Parameters!$C$7:$F$10,Summary!$C$7,FALSE)</f>
        <v>Kypsyystaso 0</v>
      </c>
      <c r="F23" s="88">
        <v>1</v>
      </c>
      <c r="G23" s="61" t="str">
        <f>IF(VLOOKUP(CONCATENATE(I23,"-",F23),Languages!$A:$D,1,TRUE)=CONCATENATE(I23,"-",F23),VLOOKUP(CONCATENATE(I23,"-",F23),Languages!$A:$D,Summary!$C$7,TRUE),NA())</f>
        <v>Kyberturvallisuuden vastuiden jakaminen</v>
      </c>
      <c r="H23" s="62" t="str">
        <f ca="1">VLOOKUP(VLOOKUP(CONCATENATE(I23,"-",F23),Data!$K:$O,5,FALSE),Parameters!$C$7:$F$10,Summary!$C$7,FALSE)</f>
        <v>Kypsyystaso 0</v>
      </c>
      <c r="I23" s="82" t="s">
        <v>74</v>
      </c>
      <c r="J23" s="29"/>
      <c r="K23" s="3"/>
    </row>
    <row r="24" spans="1:15" ht="19.95" customHeight="1" x14ac:dyDescent="0.25">
      <c r="A24" s="3"/>
      <c r="B24" s="86" t="s">
        <v>64</v>
      </c>
      <c r="C24" s="87">
        <v>2</v>
      </c>
      <c r="D24" s="61" t="str">
        <f>IF(VLOOKUP(CONCATENATE(B24,"-",C24),Languages!$A:$D,1,TRUE)=CONCATENATE(B24,"-",C24),VLOOKUP(CONCATENATE(B24,"-",C24),Languages!$A:$D,Summary!$C$7,TRUE),NA())</f>
        <v>Uhkien torjunta ja uhkatiedon jakaminen</v>
      </c>
      <c r="E24" s="62" t="str">
        <f ca="1">VLOOKUP(VLOOKUP(CONCATENATE(B24,"-",C24),Data!$K:$O,5,FALSE),Parameters!$C$7:$F$10,Summary!$C$7,FALSE)</f>
        <v>Kypsyystaso 0</v>
      </c>
      <c r="F24" s="88">
        <v>2</v>
      </c>
      <c r="G24" s="61" t="str">
        <f>IF(VLOOKUP(CONCATENATE(I24,"-",F24),Languages!$A:$D,1,TRUE)=CONCATENATE(I24,"-",F24),VLOOKUP(CONCATENATE(I24,"-",F24),Languages!$A:$D,Summary!$C$7,TRUE),NA())</f>
        <v>Kyberturvallisuuteen keskittyvän henkilöstön kehittäminen</v>
      </c>
      <c r="H24" s="62" t="str">
        <f ca="1">VLOOKUP(VLOOKUP(CONCATENATE(I24,"-",F24),Data!$K:$O,5,FALSE),Parameters!$C$7:$F$10,Summary!$C$7,FALSE)</f>
        <v>Kypsyystaso 0</v>
      </c>
      <c r="I24" s="82" t="s">
        <v>74</v>
      </c>
      <c r="J24" s="29"/>
      <c r="K24" s="3"/>
    </row>
    <row r="25" spans="1:15" ht="19.95" customHeight="1" x14ac:dyDescent="0.25">
      <c r="A25" s="3"/>
      <c r="B25" s="86" t="s">
        <v>64</v>
      </c>
      <c r="C25" s="81">
        <v>3</v>
      </c>
      <c r="D25" s="61" t="str">
        <f>IF(VLOOKUP(CONCATENATE(B25,"-",C25),Languages!$A:$D,1,TRUE)=CONCATENATE(B25,"-",C25),VLOOKUP(CONCATENATE(B25,"-",C25),Languages!$A:$D,Summary!$C$7,TRUE),NA())</f>
        <v>Yleisiä hallintatoimia</v>
      </c>
      <c r="E25" s="62" t="str">
        <f ca="1">VLOOKUP(VLOOKUP(CONCATENATE(B25,"-",C25),Data!$K:$O,5,FALSE),Parameters!$C$7:$F$10,Summary!$C$7,FALSE)</f>
        <v>Kypsyystaso 1</v>
      </c>
      <c r="F25" s="88">
        <v>3</v>
      </c>
      <c r="G25" s="61" t="str">
        <f>IF(VLOOKUP(CONCATENATE(I25,"-",F25),Languages!$A:$D,1,TRUE)=CONCATENATE(I25,"-",F25),VLOOKUP(CONCATENATE(I25,"-",F25),Languages!$A:$D,Summary!$C$7,TRUE),NA())</f>
        <v>Henkilöstöhallinnon prosessit</v>
      </c>
      <c r="H25" s="62" t="str">
        <f ca="1">VLOOKUP(VLOOKUP(CONCATENATE(I25,"-",F25),Data!$K:$O,5,FALSE),Parameters!$C$7:$F$10,Summary!$C$7,FALSE)</f>
        <v>Kypsyystaso 0</v>
      </c>
      <c r="I25" s="82" t="s">
        <v>74</v>
      </c>
      <c r="J25" s="29"/>
      <c r="K25" s="3"/>
    </row>
    <row r="26" spans="1:15" ht="19.95" customHeight="1" x14ac:dyDescent="0.25">
      <c r="A26" s="3"/>
      <c r="B26" s="86"/>
      <c r="C26" s="87"/>
      <c r="D26" s="57"/>
      <c r="E26" s="56"/>
      <c r="F26" s="75">
        <v>4</v>
      </c>
      <c r="G26" s="61" t="str">
        <f>IF(VLOOKUP(CONCATENATE(I26,"-",F26),Languages!$A:$D,1,TRUE)=CONCATENATE(I26,"-",F26),VLOOKUP(CONCATENATE(I26,"-",F26),Languages!$A:$D,Summary!$C$7,TRUE),NA())</f>
        <v>Koulutus ja kybertietoisuuden lisääminen</v>
      </c>
      <c r="H26" s="62" t="str">
        <f ca="1">VLOOKUP(VLOOKUP(CONCATENATE(I26,"-",F26),Data!$K:$O,5,FALSE),Parameters!$C$7:$F$10,Summary!$C$7,FALSE)</f>
        <v>Kypsyystaso 0</v>
      </c>
      <c r="I26" s="82" t="s">
        <v>74</v>
      </c>
      <c r="J26" s="29"/>
      <c r="K26" s="3"/>
    </row>
    <row r="27" spans="1:15" ht="19.95" customHeight="1" x14ac:dyDescent="0.25">
      <c r="A27" s="3"/>
      <c r="B27" s="86"/>
      <c r="C27" s="87" t="s">
        <v>0</v>
      </c>
      <c r="D27" s="89" t="str">
        <f>IF(VLOOKUP(C27,Languages!$A:$D,1,TRUE)=C27,VLOOKUP(C27,Languages!$A:$D,Summary!$C$7,TRUE),NA())</f>
        <v>Riskienhallinta (RISK)</v>
      </c>
      <c r="E27" s="90" t="str">
        <f ca="1">VLOOKUP(VLOOKUP(CONCATENATE(C27),Data!$K:$O,5,FALSE),Parameters!$C$7:$F$10,Summary!$C$7,FALSE)</f>
        <v>Kypsyystaso 0</v>
      </c>
      <c r="F27" s="75">
        <v>5</v>
      </c>
      <c r="G27" s="61" t="str">
        <f>IF(VLOOKUP(CONCATENATE(I27,"-",F27),Languages!$A:$D,1,TRUE)=CONCATENATE(I27,"-",F27),VLOOKUP(CONCATENATE(I27,"-",F27),Languages!$A:$D,Summary!$C$7,TRUE),NA())</f>
        <v>Yleisiä hallintatoimia</v>
      </c>
      <c r="H27" s="62" t="str">
        <f ca="1">VLOOKUP(VLOOKUP(CONCATENATE(I27,"-",F27),Data!$K:$O,5,FALSE),Parameters!$C$7:$F$10,Summary!$C$7,FALSE)</f>
        <v>Kypsyystaso 1</v>
      </c>
      <c r="I27" s="82" t="s">
        <v>74</v>
      </c>
      <c r="J27" s="29"/>
      <c r="K27" s="3"/>
    </row>
    <row r="28" spans="1:15" ht="19.95" customHeight="1" x14ac:dyDescent="0.25">
      <c r="A28" s="3"/>
      <c r="B28" s="86" t="s">
        <v>0</v>
      </c>
      <c r="C28" s="87">
        <v>1</v>
      </c>
      <c r="D28" s="61" t="str">
        <f>IF(VLOOKUP(CONCATENATE(B28,"-",C28),Languages!$A:$D,1,TRUE)=CONCATENATE(B28,"-",C28),VLOOKUP(CONCATENATE(B28,"-",C28),Languages!$A:$D,Summary!$C$7,TRUE),NA())</f>
        <v>Kyberriskienhallinnan suunnitelma</v>
      </c>
      <c r="E28" s="62" t="str">
        <f ca="1">VLOOKUP(VLOOKUP(CONCATENATE(B28,"-",C28),Data!$K:$O,5,FALSE),Parameters!$C$7:$F$10,Summary!$C$7,FALSE)</f>
        <v>Kypsyystaso 0</v>
      </c>
      <c r="F28" s="75"/>
      <c r="G28" s="57"/>
      <c r="H28" s="56"/>
      <c r="I28" s="83"/>
      <c r="J28" s="29"/>
      <c r="K28" s="3"/>
    </row>
    <row r="29" spans="1:15" ht="19.95" customHeight="1" x14ac:dyDescent="0.25">
      <c r="A29" s="3"/>
      <c r="B29" s="86" t="s">
        <v>0</v>
      </c>
      <c r="C29" s="87">
        <v>2</v>
      </c>
      <c r="D29" s="61" t="str">
        <f>IF(VLOOKUP(CONCATENATE(B29,"-",C29),Languages!$A:$D,1,TRUE)=CONCATENATE(B29,"-",C29),VLOOKUP(CONCATENATE(B29,"-",C29),Languages!$A:$D,Summary!$C$7,TRUE),NA())</f>
        <v>Kyberriskien tunnistaminen</v>
      </c>
      <c r="E29" s="62" t="str">
        <f ca="1">VLOOKUP(VLOOKUP(CONCATENATE(B29,"-",C29),Data!$K:$O,5,FALSE),Parameters!$C$7:$F$10,Summary!$C$7,FALSE)</f>
        <v>Kypsyystaso 0</v>
      </c>
      <c r="F29" s="81" t="s">
        <v>77</v>
      </c>
      <c r="G29" s="89" t="str">
        <f>IF(VLOOKUP(F29,Languages!$A:$D,1,TRUE)=F29,VLOOKUP(F29,Languages!$A:$D,Summary!$C$7,TRUE),NA())</f>
        <v>Kyberturvallisuusarkkitehtuuri (ARCHITECTURE)</v>
      </c>
      <c r="H29" s="90" t="str">
        <f ca="1">VLOOKUP(VLOOKUP(CONCATENATE(F29),Data!$K:$O,5,FALSE),Parameters!$C$7:$F$10,Summary!$C$7,FALSE)</f>
        <v>Kypsyystaso 0</v>
      </c>
      <c r="I29" s="68"/>
      <c r="J29" s="29"/>
      <c r="K29" s="3"/>
    </row>
    <row r="30" spans="1:15" ht="19.95" customHeight="1" x14ac:dyDescent="0.25">
      <c r="A30" s="3"/>
      <c r="B30" s="86" t="s">
        <v>0</v>
      </c>
      <c r="C30" s="87">
        <v>3</v>
      </c>
      <c r="D30" s="61" t="str">
        <f>IF(VLOOKUP(CONCATENATE(B30,"-",C30),Languages!$A:$D,1,TRUE)=CONCATENATE(B30,"-",C30),VLOOKUP(CONCATENATE(B30,"-",C30),Languages!$A:$D,Summary!$C$7,TRUE),NA())</f>
        <v>Riskien analysointi</v>
      </c>
      <c r="E30" s="62" t="str">
        <f ca="1">VLOOKUP(VLOOKUP(CONCATENATE(B30,"-",C30),Data!$K:$O,5,FALSE),Parameters!$C$7:$F$10,Summary!$C$7,FALSE)</f>
        <v>Kypsyystaso 0</v>
      </c>
      <c r="F30" s="88">
        <v>1</v>
      </c>
      <c r="G30" s="61" t="str">
        <f>IF(VLOOKUP(CONCATENATE(I30,"-",F30),Languages!$A:$D,1,TRUE)=CONCATENATE(I30,"-",F30),VLOOKUP(CONCATENATE(I30,"-",F30),Languages!$A:$D,Summary!$C$7,TRUE),NA())</f>
        <v>Kyberarkkitehtuurin kehittäminen</v>
      </c>
      <c r="H30" s="62" t="str">
        <f ca="1">VLOOKUP(VLOOKUP(CONCATENATE(I30,"-",F30),Data!$K:$O,5,FALSE),Parameters!$C$7:$F$10,Summary!$C$7,FALSE)</f>
        <v>Kypsyystaso 0</v>
      </c>
      <c r="I30" s="82" t="s">
        <v>77</v>
      </c>
      <c r="J30" s="29"/>
      <c r="K30" s="3"/>
    </row>
    <row r="31" spans="1:15" ht="19.95" customHeight="1" x14ac:dyDescent="0.25">
      <c r="A31" s="3"/>
      <c r="B31" s="86" t="s">
        <v>0</v>
      </c>
      <c r="C31" s="87">
        <v>4</v>
      </c>
      <c r="D31" s="61" t="str">
        <f>IF(VLOOKUP(CONCATENATE(B31,"-",C31),Languages!$A:$D,1,TRUE)=CONCATENATE(B31,"-",C31),VLOOKUP(CONCATENATE(B31,"-",C31),Languages!$A:$D,Summary!$C$7,TRUE),NA())</f>
        <v>Riskeihin reagointi</v>
      </c>
      <c r="E31" s="62" t="str">
        <f ca="1">VLOOKUP(VLOOKUP(CONCATENATE(B31,"-",C31),Data!$K:$O,5,FALSE),Parameters!$C$7:$F$10,Summary!$C$7,FALSE)</f>
        <v>Kypsyystaso 0</v>
      </c>
      <c r="F31" s="88">
        <v>2</v>
      </c>
      <c r="G31" s="61" t="str">
        <f>IF(VLOOKUP(CONCATENATE(I31,"-",F31),Languages!$A:$D,1,TRUE)=CONCATENATE(I31,"-",F31),VLOOKUP(CONCATENATE(I31,"-",F31),Languages!$A:$D,Summary!$C$7,TRUE),NA())</f>
        <v>Tietoverkkojen suojaus osana kyberarkkitehtuuria</v>
      </c>
      <c r="H31" s="62" t="str">
        <f ca="1">VLOOKUP(VLOOKUP(CONCATENATE(I31,"-",F31),Data!$K:$O,5,FALSE),Parameters!$C$7:$F$10,Summary!$C$7,FALSE)</f>
        <v>Kypsyystaso 0</v>
      </c>
      <c r="I31" s="82" t="s">
        <v>77</v>
      </c>
      <c r="J31" s="29"/>
      <c r="K31" s="3"/>
    </row>
    <row r="32" spans="1:15" ht="19.95" customHeight="1" x14ac:dyDescent="0.25">
      <c r="A32" s="3"/>
      <c r="B32" s="86" t="s">
        <v>0</v>
      </c>
      <c r="C32" s="81">
        <v>5</v>
      </c>
      <c r="D32" s="61" t="str">
        <f>IF(VLOOKUP(CONCATENATE(B32,"-",C32),Languages!$A:$D,1,TRUE)=CONCATENATE(B32,"-",C32),VLOOKUP(CONCATENATE(B32,"-",C32),Languages!$A:$D,Summary!$C$7,TRUE),NA())</f>
        <v>Yleisiä hallintatoimia</v>
      </c>
      <c r="E32" s="62" t="str">
        <f ca="1">VLOOKUP(VLOOKUP(CONCATENATE(B32,"-",C32),Data!$K:$O,5,FALSE),Parameters!$C$7:$F$10,Summary!$C$7,FALSE)</f>
        <v>Kypsyystaso 1</v>
      </c>
      <c r="F32" s="88">
        <v>3</v>
      </c>
      <c r="G32" s="61" t="str">
        <f>IF(VLOOKUP(CONCATENATE(I32,"-",F32),Languages!$A:$D,1,TRUE)=CONCATENATE(I32,"-",F32),VLOOKUP(CONCATENATE(I32,"-",F32),Languages!$A:$D,Summary!$C$7,TRUE),NA())</f>
        <v>Laitteiden ja ohjelmistojen turvallisuus osana kyberarkkitehtuuria</v>
      </c>
      <c r="H32" s="62" t="str">
        <f ca="1">VLOOKUP(VLOOKUP(CONCATENATE(I32,"-",F32),Data!$K:$O,5,FALSE),Parameters!$C$7:$F$10,Summary!$C$7,FALSE)</f>
        <v>Kypsyystaso 0</v>
      </c>
      <c r="I32" s="82" t="s">
        <v>77</v>
      </c>
      <c r="J32" s="29"/>
      <c r="K32" s="3"/>
    </row>
    <row r="33" spans="1:15" ht="19.95" customHeight="1" x14ac:dyDescent="0.25">
      <c r="A33" s="3"/>
      <c r="B33" s="86"/>
      <c r="C33" s="87"/>
      <c r="D33" s="57"/>
      <c r="E33" s="56"/>
      <c r="F33" s="75">
        <v>4</v>
      </c>
      <c r="G33" s="61" t="str">
        <f>IF(VLOOKUP(CONCATENATE(I33,"-",F33),Languages!$A:$D,1,TRUE)=CONCATENATE(I33,"-",F33),VLOOKUP(CONCATENATE(I33,"-",F33),Languages!$A:$D,Summary!$C$7,TRUE),NA())</f>
        <v>Sovellusturvallisuus osana kyberarkkitehtuuria</v>
      </c>
      <c r="H33" s="62" t="str">
        <f ca="1">VLOOKUP(VLOOKUP(CONCATENATE(I33,"-",F33),Data!$K:$O,5,FALSE),Parameters!$C$7:$F$10,Summary!$C$7,FALSE)</f>
        <v>Kypsyystaso 1</v>
      </c>
      <c r="I33" s="82" t="s">
        <v>77</v>
      </c>
      <c r="J33" s="29"/>
      <c r="K33" s="3"/>
    </row>
    <row r="34" spans="1:15" ht="19.95" customHeight="1" x14ac:dyDescent="0.25">
      <c r="A34" s="3"/>
      <c r="B34" s="86"/>
      <c r="C34" s="87" t="s">
        <v>59</v>
      </c>
      <c r="D34" s="89" t="str">
        <f>IF(VLOOKUP(C34,Languages!$A:$D,1,TRUE)=C34,VLOOKUP(C34,Languages!$A:$D,Summary!$C$7,TRUE),NA())</f>
        <v>Identiteetin- ja pääsynhallinta (ACCESS)</v>
      </c>
      <c r="E34" s="90" t="str">
        <f ca="1">VLOOKUP(VLOOKUP(CONCATENATE(C34),Data!$K:$O,5,FALSE),Parameters!$C$7:$F$10,Summary!$C$7,FALSE)</f>
        <v>Kypsyystaso 0</v>
      </c>
      <c r="F34" s="75">
        <v>5</v>
      </c>
      <c r="G34" s="61" t="str">
        <f>IF(VLOOKUP(CONCATENATE(I34,"-",F34),Languages!$A:$D,1,TRUE)=CONCATENATE(I34,"-",F34),VLOOKUP(CONCATENATE(I34,"-",F34),Languages!$A:$D,Summary!$C$7,TRUE),NA())</f>
        <v>Tietojen suojaus osana kyberarkkitehtuuria</v>
      </c>
      <c r="H34" s="62" t="str">
        <f ca="1">VLOOKUP(VLOOKUP(CONCATENATE(I34,"-",F34),Data!$K:$O,5,FALSE),Parameters!$C$7:$F$10,Summary!$C$7,FALSE)</f>
        <v>Kypsyystaso 0</v>
      </c>
      <c r="I34" s="82" t="s">
        <v>77</v>
      </c>
      <c r="J34" s="29"/>
      <c r="K34" s="3"/>
    </row>
    <row r="35" spans="1:15" ht="19.95" customHeight="1" x14ac:dyDescent="0.25">
      <c r="A35" s="3"/>
      <c r="B35" s="86" t="s">
        <v>59</v>
      </c>
      <c r="C35" s="87">
        <v>1</v>
      </c>
      <c r="D35" s="61" t="str">
        <f>IF(VLOOKUP(CONCATENATE(B35,"-",C35),Languages!$A:$D,1,TRUE)=CONCATENATE(B35,"-",C35),VLOOKUP(CONCATENATE(B35,"-",C35),Languages!$A:$D,Summary!$C$7,TRUE),NA())</f>
        <v>Identiteettien luominen ja hallinta</v>
      </c>
      <c r="E35" s="62" t="str">
        <f ca="1">VLOOKUP(VLOOKUP(CONCATENATE(B35,"-",C35),Data!$K:$O,5,FALSE),Parameters!$C$7:$F$10,Summary!$C$7,FALSE)</f>
        <v>Kypsyystaso 0</v>
      </c>
      <c r="F35" s="75">
        <v>6</v>
      </c>
      <c r="G35" s="61" t="str">
        <f>IF(VLOOKUP(CONCATENATE(I35,"-",F35),Languages!$A:$D,1,TRUE)=CONCATENATE(I35,"-",F35),VLOOKUP(CONCATENATE(I35,"-",F35),Languages!$A:$D,Summary!$C$7,TRUE),NA())</f>
        <v>Yleisiä hallintatoimia</v>
      </c>
      <c r="H35" s="62" t="str">
        <f ca="1">VLOOKUP(VLOOKUP(CONCATENATE(I35,"-",F35),Data!$K:$O,5,FALSE),Parameters!$C$7:$F$10,Summary!$C$7,FALSE)</f>
        <v>Kypsyystaso 1</v>
      </c>
      <c r="I35" s="82" t="s">
        <v>77</v>
      </c>
      <c r="J35" s="29"/>
      <c r="K35" s="3"/>
    </row>
    <row r="36" spans="1:15" ht="19.95" customHeight="1" x14ac:dyDescent="0.25">
      <c r="A36" s="3"/>
      <c r="B36" s="86" t="s">
        <v>59</v>
      </c>
      <c r="C36" s="87">
        <v>2</v>
      </c>
      <c r="D36" s="61" t="str">
        <f>IF(VLOOKUP(CONCATENATE(B36,"-",C36),Languages!$A:$D,1,TRUE)=CONCATENATE(B36,"-",C36),VLOOKUP(CONCATENATE(B36,"-",C36),Languages!$A:$D,Summary!$C$7,TRUE),NA())</f>
        <v>Looginen pääsynhallinta</v>
      </c>
      <c r="E36" s="62" t="str">
        <f ca="1">VLOOKUP(VLOOKUP(CONCATENATE(B36,"-",C36),Data!$K:$O,5,FALSE),Parameters!$C$7:$F$10,Summary!$C$7,FALSE)</f>
        <v>Kypsyystaso 0</v>
      </c>
      <c r="J36" s="29"/>
      <c r="K36" s="3"/>
    </row>
    <row r="37" spans="1:15" ht="19.95" customHeight="1" x14ac:dyDescent="0.25">
      <c r="A37" s="3"/>
      <c r="B37" s="86" t="s">
        <v>59</v>
      </c>
      <c r="C37" s="81">
        <v>3</v>
      </c>
      <c r="D37" s="61" t="str">
        <f>IF(VLOOKUP(CONCATENATE(B37,"-",C37),Languages!$A:$D,1,TRUE)=CONCATENATE(B37,"-",C37),VLOOKUP(CONCATENATE(B37,"-",C37),Languages!$A:$D,Summary!$C$7,TRUE),NA())</f>
        <v>Fyysinen pääsynhallinta</v>
      </c>
      <c r="E37" s="62" t="str">
        <f ca="1">VLOOKUP(VLOOKUP(CONCATENATE(B37,"-",C37),Data!$K:$O,5,FALSE),Parameters!$C$7:$F$10,Summary!$C$7,FALSE)</f>
        <v>Kypsyystaso 0</v>
      </c>
      <c r="F37" s="81" t="s">
        <v>79</v>
      </c>
      <c r="G37" s="89" t="str">
        <f>IF(VLOOKUP(F37,Languages!$A:$D,1,TRUE)=F37,VLOOKUP(F37,Languages!$A:$D,Summary!$C$7,TRUE),NA())</f>
        <v>Kyberturvallisuuden hallinta (PROGRAM)</v>
      </c>
      <c r="H37" s="90" t="str">
        <f ca="1">VLOOKUP(VLOOKUP(CONCATENATE(F37),Data!$K:$O,5,FALSE),Parameters!$C$7:$F$10,Summary!$C$7,FALSE)</f>
        <v>Kypsyystaso 0</v>
      </c>
      <c r="I37" s="68"/>
      <c r="J37" s="29"/>
      <c r="K37" s="3"/>
    </row>
    <row r="38" spans="1:15" ht="19.95" customHeight="1" x14ac:dyDescent="0.25">
      <c r="A38" s="3"/>
      <c r="B38" s="86" t="s">
        <v>59</v>
      </c>
      <c r="C38" s="87">
        <v>4</v>
      </c>
      <c r="D38" s="61" t="str">
        <f>IF(VLOOKUP(CONCATENATE(B38,"-",C38),Languages!$A:$D,1,TRUE)=CONCATENATE(B38,"-",C38),VLOOKUP(CONCATENATE(B38,"-",C38),Languages!$A:$D,Summary!$C$7,TRUE),NA())</f>
        <v>Yleisiä hallintatoimia</v>
      </c>
      <c r="E38" s="62" t="str">
        <f ca="1">VLOOKUP(VLOOKUP(CONCATENATE(B38,"-",C38),Data!$K:$O,5,FALSE),Parameters!$C$7:$F$10,Summary!$C$7,FALSE)</f>
        <v>Kypsyystaso 1</v>
      </c>
      <c r="F38" s="88">
        <v>1</v>
      </c>
      <c r="G38" s="61" t="str">
        <f>IF(VLOOKUP(CONCATENATE(I38,"-",F38),Languages!$A:$D,1,TRUE)=CONCATENATE(I38,"-",F38),VLOOKUP(CONCATENATE(I38,"-",F38),Languages!$A:$D,Summary!$C$7,TRUE),NA())</f>
        <v>Kyberturvallisuusstrategia</v>
      </c>
      <c r="H38" s="62" t="str">
        <f ca="1">VLOOKUP(VLOOKUP(CONCATENATE(I38,"-",F38),Data!$K:$O,5,FALSE),Parameters!$C$7:$F$10,Summary!$C$7,FALSE)</f>
        <v>Kypsyystaso 0</v>
      </c>
      <c r="I38" s="82" t="s">
        <v>79</v>
      </c>
      <c r="J38" s="29"/>
      <c r="K38" s="3"/>
    </row>
    <row r="39" spans="1:15" ht="19.95" customHeight="1" x14ac:dyDescent="0.25">
      <c r="A39" s="3"/>
      <c r="B39" s="86" t="s">
        <v>59</v>
      </c>
      <c r="C39" s="87">
        <v>4</v>
      </c>
      <c r="F39" s="88">
        <v>2</v>
      </c>
      <c r="G39" s="61" t="str">
        <f>IF(VLOOKUP(CONCATENATE(I39,"-",F39),Languages!$A:$D,1,TRUE)=CONCATENATE(I39,"-",F39),VLOOKUP(CONCATENATE(I39,"-",F39),Languages!$A:$D,Summary!$C$7,TRUE),NA())</f>
        <v>Johdon tuki kyberturvallisuusohjelmalle</v>
      </c>
      <c r="H39" s="62" t="str">
        <f ca="1">VLOOKUP(VLOOKUP(CONCATENATE(I39,"-",F39),Data!$K:$O,5,FALSE),Parameters!$C$7:$F$10,Summary!$C$7,FALSE)</f>
        <v>Kypsyystaso 0</v>
      </c>
      <c r="I39" s="82" t="s">
        <v>79</v>
      </c>
      <c r="J39" s="29"/>
      <c r="K39" s="3"/>
    </row>
    <row r="40" spans="1:15" ht="19.95" customHeight="1" x14ac:dyDescent="0.25">
      <c r="A40" s="3"/>
      <c r="B40" s="86"/>
      <c r="C40" s="87" t="s">
        <v>67</v>
      </c>
      <c r="D40" s="89" t="str">
        <f>IF(VLOOKUP(C40,Languages!$A:$D,1,TRUE)=C40,VLOOKUP(C40,Languages!$A:$D,Summary!$C$7,TRUE),NA())</f>
        <v>Tilannekuva (SITUATION)</v>
      </c>
      <c r="E40" s="90" t="str">
        <f ca="1">VLOOKUP(VLOOKUP(CONCATENATE(C40),Data!$K:$O,5,FALSE),Parameters!$C$7:$F$10,Summary!$C$7,FALSE)</f>
        <v>Kypsyystaso 0</v>
      </c>
      <c r="F40" s="88">
        <v>3</v>
      </c>
      <c r="G40" s="61" t="str">
        <f>IF(VLOOKUP(CONCATENATE(I40,"-",F40),Languages!$A:$D,1,TRUE)=CONCATENATE(I40,"-",F40),VLOOKUP(CONCATENATE(I40,"-",F40),Languages!$A:$D,Summary!$C$7,TRUE),NA())</f>
        <v>Yleisiä hallintatoimia</v>
      </c>
      <c r="H40" s="62" t="str">
        <f ca="1">VLOOKUP(VLOOKUP(CONCATENATE(I40,"-",F40),Data!$K:$O,5,FALSE),Parameters!$C$7:$F$10,Summary!$C$7,FALSE)</f>
        <v>Kypsyystaso 1</v>
      </c>
      <c r="I40" s="82" t="s">
        <v>79</v>
      </c>
      <c r="J40" s="29"/>
      <c r="K40" s="3"/>
    </row>
    <row r="41" spans="1:15" ht="19.95" customHeight="1" x14ac:dyDescent="0.25">
      <c r="A41" s="3"/>
      <c r="B41" s="86" t="s">
        <v>67</v>
      </c>
      <c r="C41" s="87">
        <v>1</v>
      </c>
      <c r="D41" s="61" t="str">
        <f>IF(VLOOKUP(CONCATENATE(B41,"-",C41),Languages!$A:$D,1,TRUE)=CONCATENATE(B41,"-",C41),VLOOKUP(CONCATENATE(B41,"-",C41),Languages!$A:$D,Summary!$C$7,TRUE),NA())</f>
        <v>Lokienhallinta</v>
      </c>
      <c r="E41" s="62" t="str">
        <f ca="1">VLOOKUP(VLOOKUP(CONCATENATE(B41,"-",C41),Data!$K:$O,5,FALSE),Parameters!$C$7:$F$10,Summary!$C$7,FALSE)</f>
        <v>Kypsyystaso 0</v>
      </c>
      <c r="F41" s="75">
        <v>4</v>
      </c>
      <c r="G41" s="61"/>
      <c r="H41" s="62"/>
      <c r="I41" s="82"/>
      <c r="J41" s="29"/>
      <c r="K41" s="3"/>
    </row>
    <row r="42" spans="1:15" ht="19.95" customHeight="1" x14ac:dyDescent="0.25">
      <c r="A42" s="3"/>
      <c r="B42" s="86" t="s">
        <v>67</v>
      </c>
      <c r="C42" s="87">
        <v>2</v>
      </c>
      <c r="D42" s="61" t="str">
        <f>IF(VLOOKUP(CONCATENATE(B42,"-",C42),Languages!$A:$D,1,TRUE)=CONCATENATE(B42,"-",C42),VLOOKUP(CONCATENATE(B42,"-",C42),Languages!$A:$D,Summary!$C$7,TRUE),NA())</f>
        <v>Ympäristöjen valvonta</v>
      </c>
      <c r="E42" s="62" t="str">
        <f ca="1">VLOOKUP(VLOOKUP(CONCATENATE(B42,"-",C42),Data!$K:$O,5,FALSE),Parameters!$C$7:$F$10,Summary!$C$7,FALSE)</f>
        <v>Kypsyystaso 0</v>
      </c>
      <c r="F42" s="28"/>
      <c r="G42" s="28"/>
      <c r="H42" s="28"/>
      <c r="I42" s="84"/>
      <c r="J42" s="29"/>
      <c r="K42" s="3"/>
    </row>
    <row r="43" spans="1:15" ht="19.95" customHeight="1" x14ac:dyDescent="0.25">
      <c r="A43" s="3"/>
      <c r="B43" s="86" t="s">
        <v>67</v>
      </c>
      <c r="C43" s="87">
        <v>3</v>
      </c>
      <c r="D43" s="61" t="str">
        <f>IF(VLOOKUP(CONCATENATE(B43,"-",C43),Languages!$A:$D,1,TRUE)=CONCATENATE(B43,"-",C43),VLOOKUP(CONCATENATE(B43,"-",C43),Languages!$A:$D,Summary!$C$7,TRUE),NA())</f>
        <v>Tilannekuvan ylläpito</v>
      </c>
      <c r="E43" s="62" t="str">
        <f ca="1">VLOOKUP(VLOOKUP(CONCATENATE(B43,"-",C43),Data!$K:$O,5,FALSE),Parameters!$C$7:$F$10,Summary!$C$7,FALSE)</f>
        <v>Kypsyystaso 1</v>
      </c>
      <c r="F43" s="28"/>
      <c r="G43" s="28"/>
      <c r="H43" s="28"/>
      <c r="I43" s="84"/>
      <c r="J43" s="29"/>
      <c r="K43" s="3"/>
    </row>
    <row r="44" spans="1:15" ht="19.95" customHeight="1" x14ac:dyDescent="0.25">
      <c r="A44" s="3"/>
      <c r="B44" s="86" t="s">
        <v>67</v>
      </c>
      <c r="C44" s="87">
        <v>4</v>
      </c>
      <c r="D44" s="61" t="str">
        <f>IF(VLOOKUP(CONCATENATE(B44,"-",C44),Languages!$A:$D,1,TRUE)=CONCATENATE(B44,"-",C44),VLOOKUP(CONCATENATE(B44,"-",C44),Languages!$A:$D,Summary!$C$7,TRUE),NA())</f>
        <v>Yleisiä hallintatoimia</v>
      </c>
      <c r="E44" s="62" t="str">
        <f ca="1">VLOOKUP(VLOOKUP(CONCATENATE(B44,"-",C44),Data!$K:$O,5,FALSE),Parameters!$C$7:$F$10,Summary!$C$7,FALSE)</f>
        <v>Kypsyystaso 1</v>
      </c>
      <c r="F44" s="28"/>
      <c r="G44" s="28"/>
      <c r="H44" s="28"/>
      <c r="I44" s="84"/>
      <c r="J44" s="29"/>
      <c r="K44" s="3"/>
    </row>
    <row r="45" spans="1:15" s="17" customFormat="1" ht="30" customHeight="1" x14ac:dyDescent="0.25">
      <c r="A45" s="26"/>
      <c r="B45" s="30"/>
      <c r="C45" s="37"/>
      <c r="E45" s="33"/>
      <c r="F45" s="33"/>
      <c r="G45" s="33"/>
      <c r="H45" s="33"/>
      <c r="I45" s="33"/>
      <c r="J45" s="31"/>
      <c r="K45" s="26"/>
      <c r="L45" s="46"/>
      <c r="M45" s="77"/>
      <c r="N45" s="77"/>
      <c r="O45" s="77"/>
    </row>
    <row r="46" spans="1:15" s="13" customFormat="1" ht="15" customHeight="1" x14ac:dyDescent="0.25">
      <c r="A46" s="12"/>
      <c r="B46" s="14"/>
      <c r="C46" s="18"/>
      <c r="D46" s="18"/>
      <c r="E46" s="50"/>
      <c r="F46" s="19"/>
      <c r="G46" s="19"/>
      <c r="H46" s="19"/>
      <c r="I46" s="19"/>
      <c r="J46" s="15"/>
      <c r="K46" s="12"/>
      <c r="L46" s="46"/>
      <c r="M46" s="77"/>
      <c r="N46" s="77"/>
      <c r="O46" s="77"/>
    </row>
    <row r="47" spans="1:15" s="13" customFormat="1" ht="18" customHeight="1" x14ac:dyDescent="0.25">
      <c r="A47" s="12"/>
      <c r="B47" s="12"/>
      <c r="C47" s="12"/>
      <c r="D47" s="16"/>
      <c r="E47" s="16"/>
      <c r="F47" s="12"/>
      <c r="G47" s="12"/>
      <c r="H47" s="12"/>
      <c r="I47" s="12"/>
      <c r="J47" s="12"/>
      <c r="K47" s="12"/>
      <c r="L47" s="46"/>
      <c r="M47" s="77"/>
      <c r="N47" s="77"/>
      <c r="O47" s="77"/>
    </row>
  </sheetData>
  <sheetProtection sheet="1" formatCells="0" formatColumns="0" formatRows="0"/>
  <mergeCells count="2">
    <mergeCell ref="D6:G6"/>
    <mergeCell ref="N4:N8"/>
  </mergeCells>
  <conditionalFormatting sqref="I10">
    <cfRule type="containsText" dxfId="193" priority="131" operator="containsText" text="1">
      <formula>NOT(ISERROR(SEARCH("1",I10)))</formula>
    </cfRule>
    <cfRule type="containsText" dxfId="192" priority="132" operator="containsText" text="0">
      <formula>NOT(ISERROR(SEARCH("0",I10)))</formula>
    </cfRule>
  </conditionalFormatting>
  <conditionalFormatting sqref="I37">
    <cfRule type="containsText" dxfId="191" priority="123" operator="containsText" text="1">
      <formula>NOT(ISERROR(SEARCH("1",I37)))</formula>
    </cfRule>
    <cfRule type="containsText" dxfId="190" priority="124" operator="containsText" text="0">
      <formula>NOT(ISERROR(SEARCH("0",I37)))</formula>
    </cfRule>
  </conditionalFormatting>
  <conditionalFormatting sqref="I17">
    <cfRule type="containsText" dxfId="189" priority="129" operator="containsText" text="1">
      <formula>NOT(ISERROR(SEARCH("1",I17)))</formula>
    </cfRule>
    <cfRule type="containsText" dxfId="188" priority="130" operator="containsText" text="0">
      <formula>NOT(ISERROR(SEARCH("0",I17)))</formula>
    </cfRule>
  </conditionalFormatting>
  <conditionalFormatting sqref="I22">
    <cfRule type="containsText" dxfId="187" priority="127" operator="containsText" text="1">
      <formula>NOT(ISERROR(SEARCH("1",I22)))</formula>
    </cfRule>
    <cfRule type="containsText" dxfId="186" priority="128" operator="containsText" text="0">
      <formula>NOT(ISERROR(SEARCH("0",I22)))</formula>
    </cfRule>
  </conditionalFormatting>
  <conditionalFormatting sqref="I29">
    <cfRule type="containsText" dxfId="185" priority="125" operator="containsText" text="1">
      <formula>NOT(ISERROR(SEARCH("1",I29)))</formula>
    </cfRule>
    <cfRule type="containsText" dxfId="184" priority="126" operator="containsText" text="0">
      <formula>NOT(ISERROR(SEARCH("0",I29)))</formula>
    </cfRule>
  </conditionalFormatting>
  <conditionalFormatting sqref="E10">
    <cfRule type="containsText" dxfId="183" priority="107" operator="containsText" text="3">
      <formula>NOT(ISERROR(SEARCH("3",E10)))</formula>
    </cfRule>
    <cfRule type="containsText" dxfId="182" priority="108" operator="containsText" text="2">
      <formula>NOT(ISERROR(SEARCH("2",E10)))</formula>
    </cfRule>
    <cfRule type="containsText" dxfId="181" priority="109" operator="containsText" text="1">
      <formula>NOT(ISERROR(SEARCH("1",E10)))</formula>
    </cfRule>
    <cfRule type="containsText" dxfId="180" priority="110" operator="containsText" text="0">
      <formula>NOT(ISERROR(SEARCH("0",E10)))</formula>
    </cfRule>
  </conditionalFormatting>
  <conditionalFormatting sqref="H37 H29 H22 H17 H10 E15 E22 E27">
    <cfRule type="containsText" dxfId="179" priority="13" operator="containsText" text="3">
      <formula>NOT(ISERROR(SEARCH("3",E10)))</formula>
    </cfRule>
    <cfRule type="containsText" dxfId="178" priority="14" operator="containsText" text="2">
      <formula>NOT(ISERROR(SEARCH("2",E10)))</formula>
    </cfRule>
    <cfRule type="containsText" dxfId="177" priority="15" operator="containsText" text="1">
      <formula>NOT(ISERROR(SEARCH("1",E10)))</formula>
    </cfRule>
    <cfRule type="containsText" dxfId="176" priority="16" operator="containsText" text="0">
      <formula>NOT(ISERROR(SEARCH("0",E10)))</formula>
    </cfRule>
  </conditionalFormatting>
  <conditionalFormatting sqref="E34">
    <cfRule type="containsText" dxfId="175" priority="9" operator="containsText" text="3">
      <formula>NOT(ISERROR(SEARCH("3",E34)))</formula>
    </cfRule>
    <cfRule type="containsText" dxfId="174" priority="10" operator="containsText" text="2">
      <formula>NOT(ISERROR(SEARCH("2",E34)))</formula>
    </cfRule>
    <cfRule type="containsText" dxfId="173" priority="11" operator="containsText" text="1">
      <formula>NOT(ISERROR(SEARCH("1",E34)))</formula>
    </cfRule>
    <cfRule type="containsText" dxfId="172" priority="12" operator="containsText" text="0">
      <formula>NOT(ISERROR(SEARCH("0",E34)))</formula>
    </cfRule>
  </conditionalFormatting>
  <conditionalFormatting sqref="E40">
    <cfRule type="containsText" dxfId="171" priority="1" operator="containsText" text="3">
      <formula>NOT(ISERROR(SEARCH("3",E40)))</formula>
    </cfRule>
    <cfRule type="containsText" dxfId="170" priority="2" operator="containsText" text="2">
      <formula>NOT(ISERROR(SEARCH("2",E40)))</formula>
    </cfRule>
    <cfRule type="containsText" dxfId="169" priority="3" operator="containsText" text="1">
      <formula>NOT(ISERROR(SEARCH("1",E40)))</formula>
    </cfRule>
    <cfRule type="containsText" dxfId="168" priority="4" operator="containsText" text="0">
      <formula>NOT(ISERROR(SEARCH("0",E40)))</formula>
    </cfRule>
  </conditionalFormatting>
  <pageMargins left="0.70866141732283472" right="0.70866141732283472" top="0.74803149606299213" bottom="0.74803149606299213" header="0.31496062992125984" footer="0.31496062992125984"/>
  <pageSetup paperSize="9" scale="4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0058B1"/>
  </sheetPr>
  <dimension ref="A1:W118"/>
  <sheetViews>
    <sheetView showGridLines="0" zoomScale="80" zoomScaleNormal="80" workbookViewId="0">
      <selection activeCell="V23" sqref="V23"/>
    </sheetView>
  </sheetViews>
  <sheetFormatPr defaultRowHeight="22.2" x14ac:dyDescent="0.35"/>
  <cols>
    <col min="1" max="2" width="1.6328125" customWidth="1"/>
    <col min="3" max="3" width="2.6328125" customWidth="1"/>
    <col min="4" max="4" width="12.6328125" style="624" customWidth="1"/>
    <col min="5" max="5" width="5.6328125" style="624" customWidth="1"/>
    <col min="6" max="6" width="18.6328125" style="624" customWidth="1"/>
    <col min="7" max="7" width="35.6328125" style="624" customWidth="1"/>
    <col min="8" max="8" width="8.6328125" style="624" customWidth="1"/>
    <col min="9" max="9" width="55.6328125" style="624" customWidth="1"/>
    <col min="10" max="10" width="12.6328125" style="625" customWidth="1"/>
    <col min="11" max="11" width="8.6328125" style="625" customWidth="1"/>
    <col min="12" max="12" width="8.6328125" style="624" customWidth="1"/>
    <col min="13" max="13" width="3.6328125" style="624" customWidth="1"/>
    <col min="14" max="14" width="8.6328125" style="624" customWidth="1"/>
    <col min="15" max="15" width="3.6328125" style="624" customWidth="1"/>
    <col min="16" max="16" width="8.6328125" style="624" customWidth="1"/>
    <col min="17" max="17" width="3.6328125" style="624" customWidth="1"/>
    <col min="18" max="19" width="1.6328125" customWidth="1"/>
    <col min="20" max="20" width="2.6328125" style="46" customWidth="1"/>
    <col min="21" max="21" width="1.6328125" style="77" customWidth="1"/>
    <col min="22" max="22" width="80.6328125" style="77" customWidth="1"/>
    <col min="23" max="23" width="1.6328125" style="77" customWidth="1"/>
  </cols>
  <sheetData>
    <row r="1" spans="1:23" ht="13.5" customHeight="1" x14ac:dyDescent="0.25">
      <c r="A1" s="3"/>
      <c r="B1" s="3"/>
      <c r="C1" s="3"/>
      <c r="D1" s="3"/>
      <c r="E1" s="3"/>
      <c r="F1" s="3"/>
      <c r="G1" s="3"/>
      <c r="H1" s="3"/>
      <c r="I1" s="3"/>
      <c r="J1" s="3"/>
      <c r="K1" s="3"/>
      <c r="L1" s="3"/>
      <c r="M1" s="3"/>
      <c r="N1" s="3"/>
      <c r="O1" s="3"/>
      <c r="P1" s="3"/>
      <c r="Q1" s="3"/>
      <c r="R1" s="3"/>
      <c r="S1" s="3"/>
      <c r="T1" s="43"/>
      <c r="U1" s="3"/>
      <c r="V1" s="3"/>
      <c r="W1" s="3"/>
    </row>
    <row r="2" spans="1:23" ht="18" customHeight="1" x14ac:dyDescent="0.25">
      <c r="A2" s="6"/>
      <c r="B2" s="566"/>
      <c r="C2" s="567"/>
      <c r="D2" s="567"/>
      <c r="E2" s="567"/>
      <c r="F2" s="567"/>
      <c r="G2" s="567"/>
      <c r="H2" s="567"/>
      <c r="I2" s="567"/>
      <c r="J2" s="567"/>
      <c r="K2" s="567"/>
      <c r="L2" s="567"/>
      <c r="M2" s="567"/>
      <c r="N2" s="567"/>
      <c r="O2" s="567"/>
      <c r="P2" s="567"/>
      <c r="Q2" s="567"/>
      <c r="R2" s="568"/>
      <c r="S2" s="6"/>
      <c r="T2" s="44"/>
      <c r="U2" s="6"/>
      <c r="V2" s="815" t="s">
        <v>1884</v>
      </c>
      <c r="W2" s="6"/>
    </row>
    <row r="3" spans="1:23" ht="18" customHeight="1" x14ac:dyDescent="0.35">
      <c r="A3" s="3"/>
      <c r="B3" s="569"/>
      <c r="C3" s="570"/>
      <c r="D3" s="571" t="s">
        <v>420</v>
      </c>
      <c r="E3" s="572"/>
      <c r="F3" s="572"/>
      <c r="G3" s="572"/>
      <c r="H3" s="572"/>
      <c r="I3" s="572"/>
      <c r="J3" s="573"/>
      <c r="K3" s="573"/>
      <c r="L3" s="572"/>
      <c r="M3" s="572"/>
      <c r="N3" s="572"/>
      <c r="O3" s="572"/>
      <c r="P3" s="572"/>
      <c r="Q3" s="572"/>
      <c r="R3" s="574"/>
      <c r="S3" s="26"/>
      <c r="T3" s="43"/>
      <c r="U3" s="3"/>
      <c r="V3" s="816"/>
      <c r="W3" s="6"/>
    </row>
    <row r="4" spans="1:23" ht="30" customHeight="1" x14ac:dyDescent="0.35">
      <c r="A4" s="3"/>
      <c r="B4" s="569"/>
      <c r="C4" s="570"/>
      <c r="D4" s="575" t="str">
        <f>IF(VLOOKUP("KM64",Languages!$A:$D,1,TRUE)="KM64",VLOOKUP("KM64",Languages!$A:$D,Summary!$C$7,TRUE),NA())</f>
        <v>Yksityiskohtainen NIST Cybersecurity Framework Core -raportti</v>
      </c>
      <c r="E4" s="572"/>
      <c r="F4" s="572"/>
      <c r="G4" s="572"/>
      <c r="H4" s="572"/>
      <c r="I4" s="572"/>
      <c r="J4" s="573"/>
      <c r="K4" s="573"/>
      <c r="L4" s="572"/>
      <c r="M4" s="572"/>
      <c r="N4" s="572"/>
      <c r="O4" s="572"/>
      <c r="P4" s="572"/>
      <c r="Q4" s="572"/>
      <c r="R4" s="574"/>
      <c r="S4" s="26"/>
      <c r="T4" s="43"/>
      <c r="U4" s="3"/>
      <c r="V4" s="816" t="s">
        <v>3878</v>
      </c>
      <c r="W4" s="6"/>
    </row>
    <row r="5" spans="1:23" ht="30" customHeight="1" x14ac:dyDescent="0.35">
      <c r="A5" s="3"/>
      <c r="B5" s="569"/>
      <c r="C5" s="570"/>
      <c r="D5" s="576" t="str">
        <f>IF(VLOOKUP("KM65",Languages!$A:$D,1,TRUE)="KM65",VLOOKUP("KM65",Languages!$A:$D,Summary!$C$7,TRUE),NA())</f>
        <v xml:space="preserve"> Perustuen suuntaa-antavaan ristiinkytkentään C2M2 ja NIST CSF-mallien välillä</v>
      </c>
      <c r="E5" s="572"/>
      <c r="F5" s="572"/>
      <c r="G5" s="572"/>
      <c r="H5" s="572"/>
      <c r="I5" s="572"/>
      <c r="J5" s="573"/>
      <c r="K5" s="573"/>
      <c r="L5" s="572"/>
      <c r="M5" s="572"/>
      <c r="N5" s="572"/>
      <c r="O5" s="572"/>
      <c r="P5" s="572"/>
      <c r="Q5" s="572"/>
      <c r="R5" s="574"/>
      <c r="S5" s="26"/>
      <c r="T5" s="43"/>
      <c r="U5" s="3"/>
      <c r="V5" s="1702" t="s">
        <v>3254</v>
      </c>
      <c r="W5" s="6"/>
    </row>
    <row r="6" spans="1:23" ht="15" customHeight="1" thickBot="1" x14ac:dyDescent="0.4">
      <c r="A6" s="3"/>
      <c r="B6" s="569"/>
      <c r="C6" s="570"/>
      <c r="D6" s="576"/>
      <c r="E6" s="572"/>
      <c r="F6" s="572"/>
      <c r="G6" s="572"/>
      <c r="H6" s="572"/>
      <c r="I6" s="572"/>
      <c r="J6" s="573"/>
      <c r="K6" s="573"/>
      <c r="L6" s="572"/>
      <c r="M6" s="572"/>
      <c r="N6" s="572"/>
      <c r="O6" s="572"/>
      <c r="P6" s="572"/>
      <c r="Q6" s="572"/>
      <c r="R6" s="574"/>
      <c r="S6" s="26"/>
      <c r="T6" s="43"/>
      <c r="U6" s="3"/>
      <c r="V6" s="1702"/>
      <c r="W6" s="6"/>
    </row>
    <row r="7" spans="1:23" s="580" customFormat="1" ht="22.05" customHeight="1" thickBot="1" x14ac:dyDescent="0.35">
      <c r="A7" s="577"/>
      <c r="B7" s="578"/>
      <c r="C7" s="579"/>
      <c r="D7" s="1817" t="s">
        <v>1622</v>
      </c>
      <c r="E7" s="1818"/>
      <c r="F7" s="1818"/>
      <c r="G7" s="1818"/>
      <c r="H7" s="1818"/>
      <c r="I7" s="1818"/>
      <c r="J7" s="1819"/>
      <c r="K7" s="1820"/>
      <c r="L7" s="1821"/>
      <c r="M7" s="1821"/>
      <c r="N7" s="1821"/>
      <c r="O7" s="1821"/>
      <c r="P7" s="1821"/>
      <c r="Q7" s="1822"/>
      <c r="R7" s="574"/>
      <c r="S7" s="26"/>
      <c r="T7" s="43"/>
      <c r="U7" s="3"/>
      <c r="V7" s="1702"/>
      <c r="W7" s="6"/>
    </row>
    <row r="8" spans="1:23" s="589" customFormat="1" ht="30" customHeight="1" x14ac:dyDescent="0.2">
      <c r="A8" s="581"/>
      <c r="B8" s="582"/>
      <c r="C8" s="583"/>
      <c r="D8" s="584" t="s">
        <v>600</v>
      </c>
      <c r="E8" s="585" t="s">
        <v>446</v>
      </c>
      <c r="F8" s="586" t="s">
        <v>584</v>
      </c>
      <c r="G8" s="586" t="s">
        <v>1623</v>
      </c>
      <c r="H8" s="585" t="s">
        <v>446</v>
      </c>
      <c r="I8" s="586" t="s">
        <v>1624</v>
      </c>
      <c r="J8" s="587"/>
      <c r="K8" s="588" t="s">
        <v>1879</v>
      </c>
      <c r="L8" s="1823" t="s">
        <v>790</v>
      </c>
      <c r="M8" s="1824"/>
      <c r="N8" s="1825" t="s">
        <v>1880</v>
      </c>
      <c r="O8" s="1824"/>
      <c r="P8" s="1825" t="s">
        <v>792</v>
      </c>
      <c r="Q8" s="1826"/>
      <c r="R8" s="574"/>
      <c r="S8" s="26"/>
      <c r="U8" s="3"/>
      <c r="V8" s="1702"/>
      <c r="W8" s="6"/>
    </row>
    <row r="9" spans="1:23" ht="30" customHeight="1" x14ac:dyDescent="0.25">
      <c r="A9" s="3"/>
      <c r="B9" s="569"/>
      <c r="C9" s="590"/>
      <c r="D9" s="1832" t="s">
        <v>1467</v>
      </c>
      <c r="E9" s="591" t="s">
        <v>1625</v>
      </c>
      <c r="F9" s="592" t="s">
        <v>1626</v>
      </c>
      <c r="G9" s="1827" t="s">
        <v>1627</v>
      </c>
      <c r="H9" s="1068" t="s">
        <v>1508</v>
      </c>
      <c r="I9" s="593" t="s">
        <v>1628</v>
      </c>
      <c r="J9" s="594">
        <f ca="1">IF(K9=0, "", NISTmap!K16)</f>
        <v>0</v>
      </c>
      <c r="K9" s="595">
        <f>NISTmap!L16</f>
        <v>4</v>
      </c>
      <c r="L9" s="596">
        <f ca="1">IF(M9=0, "", NISTmap!N16)</f>
        <v>0</v>
      </c>
      <c r="M9" s="597">
        <f>NISTmap!O16</f>
        <v>1</v>
      </c>
      <c r="N9" s="596">
        <f ca="1">IF(O9=0, "", NISTmap!Q16)</f>
        <v>0</v>
      </c>
      <c r="O9" s="598">
        <f>NISTmap!R16</f>
        <v>1</v>
      </c>
      <c r="P9" s="596">
        <f ca="1">IF(Q9=0, "", NISTmap!T16)</f>
        <v>0</v>
      </c>
      <c r="Q9" s="599">
        <f>NISTmap!U16</f>
        <v>2</v>
      </c>
      <c r="R9" s="574"/>
      <c r="S9" s="26"/>
      <c r="U9" s="3"/>
      <c r="V9" s="1702"/>
      <c r="W9" s="6"/>
    </row>
    <row r="10" spans="1:23" ht="30" customHeight="1" x14ac:dyDescent="0.25">
      <c r="A10" s="3"/>
      <c r="B10" s="569"/>
      <c r="C10" s="590"/>
      <c r="D10" s="1832"/>
      <c r="E10" s="591"/>
      <c r="F10" s="592" t="s">
        <v>1629</v>
      </c>
      <c r="G10" s="1827"/>
      <c r="H10" s="1069" t="s">
        <v>1509</v>
      </c>
      <c r="I10" s="593" t="s">
        <v>1630</v>
      </c>
      <c r="J10" s="594">
        <f ca="1">IF(K10=0, "", NISTmap!K17)</f>
        <v>0</v>
      </c>
      <c r="K10" s="595">
        <f>NISTmap!L17</f>
        <v>4</v>
      </c>
      <c r="L10" s="596">
        <f ca="1">IF(M10=0, "", NISTmap!N17)</f>
        <v>0</v>
      </c>
      <c r="M10" s="597">
        <f>NISTmap!O17</f>
        <v>1</v>
      </c>
      <c r="N10" s="596">
        <f ca="1">IF(O10=0, "", NISTmap!Q17)</f>
        <v>0</v>
      </c>
      <c r="O10" s="598">
        <f>NISTmap!R17</f>
        <v>1</v>
      </c>
      <c r="P10" s="596">
        <f ca="1">IF(Q10=0, "", NISTmap!T17)</f>
        <v>0</v>
      </c>
      <c r="Q10" s="599">
        <f>NISTmap!U17</f>
        <v>2</v>
      </c>
      <c r="R10" s="574"/>
      <c r="S10" s="26"/>
      <c r="T10" s="45"/>
      <c r="U10" s="3"/>
      <c r="V10" s="1702"/>
      <c r="W10" s="6"/>
    </row>
    <row r="11" spans="1:23" ht="30" customHeight="1" x14ac:dyDescent="0.25">
      <c r="A11" s="3"/>
      <c r="B11" s="569"/>
      <c r="C11" s="590"/>
      <c r="D11" s="1832"/>
      <c r="E11" s="591"/>
      <c r="F11" s="592" t="s">
        <v>1629</v>
      </c>
      <c r="G11" s="1827"/>
      <c r="H11" s="1069" t="s">
        <v>1514</v>
      </c>
      <c r="I11" s="593" t="s">
        <v>1631</v>
      </c>
      <c r="J11" s="594">
        <f ca="1">IF(K11=0, "", NISTmap!K18)</f>
        <v>0</v>
      </c>
      <c r="K11" s="595">
        <f>NISTmap!L18</f>
        <v>1</v>
      </c>
      <c r="L11" s="596" t="str">
        <f>IF(M11=0, "", NISTmap!N18)</f>
        <v/>
      </c>
      <c r="M11" s="597">
        <f>NISTmap!O18</f>
        <v>0</v>
      </c>
      <c r="N11" s="596">
        <f ca="1">IF(O11=0, "", NISTmap!Q18)</f>
        <v>0</v>
      </c>
      <c r="O11" s="598">
        <f>NISTmap!R18</f>
        <v>1</v>
      </c>
      <c r="P11" s="596" t="str">
        <f>IF(Q11=0, "", NISTmap!T18)</f>
        <v/>
      </c>
      <c r="Q11" s="599">
        <f>NISTmap!U18</f>
        <v>0</v>
      </c>
      <c r="R11" s="574"/>
      <c r="S11" s="26"/>
      <c r="T11" s="45"/>
      <c r="U11" s="3"/>
      <c r="V11" s="1702"/>
      <c r="W11" s="6"/>
    </row>
    <row r="12" spans="1:23" ht="30" customHeight="1" x14ac:dyDescent="0.25">
      <c r="A12" s="3"/>
      <c r="B12" s="569"/>
      <c r="C12" s="590"/>
      <c r="D12" s="1832"/>
      <c r="E12" s="591"/>
      <c r="F12" s="592" t="s">
        <v>1629</v>
      </c>
      <c r="G12" s="1827"/>
      <c r="H12" s="1069" t="s">
        <v>1520</v>
      </c>
      <c r="I12" s="593" t="s">
        <v>1632</v>
      </c>
      <c r="J12" s="594">
        <f ca="1">IF(K12=0, "", NISTmap!K19)</f>
        <v>0</v>
      </c>
      <c r="K12" s="595">
        <f>NISTmap!L19</f>
        <v>7</v>
      </c>
      <c r="L12" s="596">
        <f ca="1">IF(M12=0, "", NISTmap!N19)</f>
        <v>0</v>
      </c>
      <c r="M12" s="597">
        <f>NISTmap!O19</f>
        <v>2</v>
      </c>
      <c r="N12" s="596">
        <f ca="1">IF(O12=0, "", NISTmap!Q19)</f>
        <v>0</v>
      </c>
      <c r="O12" s="598">
        <f>NISTmap!R19</f>
        <v>2</v>
      </c>
      <c r="P12" s="596">
        <f ca="1">IF(Q12=0, "", NISTmap!T19)</f>
        <v>0</v>
      </c>
      <c r="Q12" s="599">
        <f>NISTmap!U19</f>
        <v>3</v>
      </c>
      <c r="R12" s="574"/>
      <c r="S12" s="26"/>
      <c r="T12" s="45"/>
      <c r="U12" s="3"/>
      <c r="V12" s="1702"/>
      <c r="W12" s="6"/>
    </row>
    <row r="13" spans="1:23" ht="45" customHeight="1" x14ac:dyDescent="0.25">
      <c r="A13" s="3"/>
      <c r="B13" s="569"/>
      <c r="C13" s="590"/>
      <c r="D13" s="1832"/>
      <c r="E13" s="591"/>
      <c r="F13" s="592" t="s">
        <v>1629</v>
      </c>
      <c r="G13" s="1827"/>
      <c r="H13" s="1069" t="s">
        <v>1510</v>
      </c>
      <c r="I13" s="593" t="s">
        <v>1633</v>
      </c>
      <c r="J13" s="594">
        <f ca="1">IF(K13=0, "", NISTmap!K20)</f>
        <v>0</v>
      </c>
      <c r="K13" s="595">
        <f>NISTmap!L20</f>
        <v>5</v>
      </c>
      <c r="L13" s="596" t="str">
        <f>IF(M13=0, "", NISTmap!N20)</f>
        <v/>
      </c>
      <c r="M13" s="597">
        <f>NISTmap!O20</f>
        <v>0</v>
      </c>
      <c r="N13" s="596">
        <f ca="1">IF(O13=0, "", NISTmap!Q20)</f>
        <v>0</v>
      </c>
      <c r="O13" s="598">
        <f>NISTmap!R20</f>
        <v>5</v>
      </c>
      <c r="P13" s="596" t="str">
        <f>IF(Q13=0, "", NISTmap!T20)</f>
        <v/>
      </c>
      <c r="Q13" s="599">
        <f>NISTmap!U20</f>
        <v>0</v>
      </c>
      <c r="R13" s="574"/>
      <c r="S13" s="26"/>
      <c r="T13" s="43"/>
      <c r="U13" s="3"/>
      <c r="V13" s="1702"/>
      <c r="W13" s="6"/>
    </row>
    <row r="14" spans="1:23" ht="45" customHeight="1" x14ac:dyDescent="0.25">
      <c r="A14" s="3"/>
      <c r="B14" s="569"/>
      <c r="C14" s="590"/>
      <c r="D14" s="1832"/>
      <c r="E14" s="591"/>
      <c r="F14" s="592" t="s">
        <v>1629</v>
      </c>
      <c r="G14" s="1827"/>
      <c r="H14" s="1069" t="s">
        <v>1489</v>
      </c>
      <c r="I14" s="593" t="s">
        <v>1634</v>
      </c>
      <c r="J14" s="594">
        <f ca="1">IF(K14=0, "", NISTmap!K21)</f>
        <v>0</v>
      </c>
      <c r="K14" s="595">
        <f>NISTmap!L21</f>
        <v>17</v>
      </c>
      <c r="L14" s="596">
        <f ca="1">IF(M14=0, "", NISTmap!N21)</f>
        <v>0</v>
      </c>
      <c r="M14" s="597">
        <f>NISTmap!O21</f>
        <v>2</v>
      </c>
      <c r="N14" s="596">
        <f ca="1">IF(O14=0, "", NISTmap!Q21)</f>
        <v>0</v>
      </c>
      <c r="O14" s="598">
        <f>NISTmap!R21</f>
        <v>5</v>
      </c>
      <c r="P14" s="596">
        <f ca="1">IF(Q14=0, "", NISTmap!T21)</f>
        <v>0</v>
      </c>
      <c r="Q14" s="599">
        <f>NISTmap!U21</f>
        <v>10</v>
      </c>
      <c r="R14" s="574"/>
      <c r="S14" s="26"/>
      <c r="T14" s="45"/>
      <c r="U14" s="3"/>
      <c r="V14" s="1702"/>
      <c r="W14" s="6"/>
    </row>
    <row r="15" spans="1:23" ht="30" customHeight="1" x14ac:dyDescent="0.25">
      <c r="A15" s="3"/>
      <c r="B15" s="569"/>
      <c r="C15" s="590"/>
      <c r="D15" s="1832"/>
      <c r="E15" s="600" t="s">
        <v>1635</v>
      </c>
      <c r="F15" s="601" t="s">
        <v>1636</v>
      </c>
      <c r="G15" s="1828" t="s">
        <v>1637</v>
      </c>
      <c r="H15" s="1068" t="s">
        <v>1521</v>
      </c>
      <c r="I15" s="602" t="s">
        <v>1638</v>
      </c>
      <c r="J15" s="1059">
        <f ca="1">IF(K15=0, "", NISTmap!K22)</f>
        <v>0</v>
      </c>
      <c r="K15" s="603">
        <f>NISTmap!L22</f>
        <v>3</v>
      </c>
      <c r="L15" s="596">
        <f ca="1">IF(M15=0, "", NISTmap!N22)</f>
        <v>0</v>
      </c>
      <c r="M15" s="605">
        <f>NISTmap!O22</f>
        <v>1</v>
      </c>
      <c r="N15" s="604">
        <f ca="1">IF(O15=0, "", NISTmap!Q22)</f>
        <v>0</v>
      </c>
      <c r="O15" s="606">
        <f>NISTmap!R22</f>
        <v>1</v>
      </c>
      <c r="P15" s="604">
        <f ca="1">IF(Q15=0, "", NISTmap!T22)</f>
        <v>0</v>
      </c>
      <c r="Q15" s="606">
        <f>NISTmap!U22</f>
        <v>1</v>
      </c>
      <c r="R15" s="574"/>
      <c r="S15" s="26"/>
      <c r="T15" s="45"/>
      <c r="U15" s="12"/>
      <c r="V15" s="1703"/>
      <c r="W15" s="12"/>
    </row>
    <row r="16" spans="1:23" ht="30" customHeight="1" x14ac:dyDescent="0.25">
      <c r="A16" s="3"/>
      <c r="B16" s="569"/>
      <c r="C16" s="590"/>
      <c r="D16" s="1832"/>
      <c r="E16" s="607"/>
      <c r="F16" s="608" t="s">
        <v>1629</v>
      </c>
      <c r="G16" s="1829"/>
      <c r="H16" s="1069" t="s">
        <v>1519</v>
      </c>
      <c r="I16" s="609" t="s">
        <v>1639</v>
      </c>
      <c r="J16" s="1060">
        <f ca="1">IF(K16=0, "", NISTmap!K23)</f>
        <v>0</v>
      </c>
      <c r="K16" s="595">
        <f>NISTmap!L23</f>
        <v>3</v>
      </c>
      <c r="L16" s="596">
        <f ca="1">IF(M16=0, "", NISTmap!N23)</f>
        <v>0</v>
      </c>
      <c r="M16" s="597">
        <f>NISTmap!O23</f>
        <v>1</v>
      </c>
      <c r="N16" s="596">
        <f ca="1">IF(O16=0, "", NISTmap!Q23)</f>
        <v>0</v>
      </c>
      <c r="O16" s="598">
        <f>NISTmap!R23</f>
        <v>1</v>
      </c>
      <c r="P16" s="596">
        <f ca="1">IF(Q16=0, "", NISTmap!T23)</f>
        <v>0</v>
      </c>
      <c r="Q16" s="598">
        <f>NISTmap!U23</f>
        <v>1</v>
      </c>
      <c r="R16" s="574"/>
      <c r="S16" s="26"/>
      <c r="T16" s="45"/>
      <c r="U16" s="12"/>
      <c r="V16" s="12"/>
      <c r="W16" s="12"/>
    </row>
    <row r="17" spans="1:23" ht="30" customHeight="1" x14ac:dyDescent="0.25">
      <c r="A17" s="3"/>
      <c r="B17" s="569"/>
      <c r="C17" s="590"/>
      <c r="D17" s="1832"/>
      <c r="E17" s="607"/>
      <c r="F17" s="608" t="s">
        <v>1629</v>
      </c>
      <c r="G17" s="1829"/>
      <c r="H17" s="1069" t="s">
        <v>1524</v>
      </c>
      <c r="I17" s="609" t="s">
        <v>1640</v>
      </c>
      <c r="J17" s="1060">
        <f ca="1">IF(K17=0, "", NISTmap!K24)</f>
        <v>0</v>
      </c>
      <c r="K17" s="595">
        <f>NISTmap!L24</f>
        <v>3</v>
      </c>
      <c r="L17" s="596">
        <f ca="1">IF(M17=0, "", NISTmap!N24)</f>
        <v>0</v>
      </c>
      <c r="M17" s="597">
        <f>NISTmap!O24</f>
        <v>1</v>
      </c>
      <c r="N17" s="596">
        <f ca="1">IF(O17=0, "", NISTmap!Q24)</f>
        <v>0</v>
      </c>
      <c r="O17" s="598">
        <f>NISTmap!R24</f>
        <v>2</v>
      </c>
      <c r="P17" s="596" t="str">
        <f>IF(Q17=0, "", NISTmap!T24)</f>
        <v/>
      </c>
      <c r="Q17" s="598">
        <f>NISTmap!U24</f>
        <v>0</v>
      </c>
      <c r="R17" s="574"/>
      <c r="S17" s="26"/>
      <c r="T17" s="45"/>
    </row>
    <row r="18" spans="1:23" ht="30" customHeight="1" x14ac:dyDescent="0.25">
      <c r="A18" s="3"/>
      <c r="B18" s="569"/>
      <c r="C18" s="590"/>
      <c r="D18" s="1832"/>
      <c r="E18" s="607"/>
      <c r="F18" s="608" t="s">
        <v>1629</v>
      </c>
      <c r="G18" s="1829"/>
      <c r="H18" s="1069" t="s">
        <v>1511</v>
      </c>
      <c r="I18" s="609" t="s">
        <v>1641</v>
      </c>
      <c r="J18" s="1060">
        <f ca="1">IF(K18=0, "", NISTmap!K25)</f>
        <v>0</v>
      </c>
      <c r="K18" s="595">
        <f>NISTmap!L25</f>
        <v>4</v>
      </c>
      <c r="L18" s="596">
        <f ca="1">IF(M18=0, "", NISTmap!N25)</f>
        <v>0</v>
      </c>
      <c r="M18" s="597">
        <f>NISTmap!O25</f>
        <v>1</v>
      </c>
      <c r="N18" s="596">
        <f ca="1">IF(O18=0, "", NISTmap!Q25)</f>
        <v>0</v>
      </c>
      <c r="O18" s="598">
        <f>NISTmap!R25</f>
        <v>2</v>
      </c>
      <c r="P18" s="596">
        <f ca="1">IF(Q18=0, "", NISTmap!T25)</f>
        <v>0</v>
      </c>
      <c r="Q18" s="598">
        <f>NISTmap!U25</f>
        <v>1</v>
      </c>
      <c r="R18" s="574"/>
      <c r="S18" s="26"/>
      <c r="T18" s="45"/>
    </row>
    <row r="19" spans="1:23" ht="45" customHeight="1" x14ac:dyDescent="0.25">
      <c r="A19" s="3"/>
      <c r="B19" s="569"/>
      <c r="C19" s="590"/>
      <c r="D19" s="1832"/>
      <c r="E19" s="610"/>
      <c r="F19" s="611" t="s">
        <v>1629</v>
      </c>
      <c r="G19" s="1830"/>
      <c r="H19" s="1070" t="s">
        <v>1528</v>
      </c>
      <c r="I19" s="612" t="s">
        <v>1642</v>
      </c>
      <c r="J19" s="1061">
        <f ca="1">IF(K19=0, "", NISTmap!K26)</f>
        <v>0</v>
      </c>
      <c r="K19" s="613">
        <f>NISTmap!L26</f>
        <v>7</v>
      </c>
      <c r="L19" s="596">
        <f ca="1">IF(M19=0, "", NISTmap!N26)</f>
        <v>0</v>
      </c>
      <c r="M19" s="615">
        <f>NISTmap!O26</f>
        <v>1</v>
      </c>
      <c r="N19" s="614">
        <f ca="1">IF(O19=0, "", NISTmap!Q26)</f>
        <v>0</v>
      </c>
      <c r="O19" s="616">
        <f>NISTmap!R26</f>
        <v>4</v>
      </c>
      <c r="P19" s="614">
        <f ca="1">IF(Q19=0, "", NISTmap!T26)</f>
        <v>0</v>
      </c>
      <c r="Q19" s="616">
        <f>NISTmap!U26</f>
        <v>2</v>
      </c>
      <c r="R19" s="574"/>
      <c r="S19" s="26"/>
      <c r="T19" s="45"/>
    </row>
    <row r="20" spans="1:23" ht="30" customHeight="1" x14ac:dyDescent="0.25">
      <c r="A20" s="3"/>
      <c r="B20" s="569"/>
      <c r="C20" s="590"/>
      <c r="D20" s="1832"/>
      <c r="E20" s="591" t="s">
        <v>1643</v>
      </c>
      <c r="F20" s="592" t="s">
        <v>1644</v>
      </c>
      <c r="G20" s="1827" t="s">
        <v>1645</v>
      </c>
      <c r="H20" s="1069" t="s">
        <v>1522</v>
      </c>
      <c r="I20" s="593" t="s">
        <v>1646</v>
      </c>
      <c r="J20" s="594">
        <f ca="1">IF(K20=0, "", NISTmap!K27)</f>
        <v>0</v>
      </c>
      <c r="K20" s="595">
        <f>NISTmap!L27</f>
        <v>28</v>
      </c>
      <c r="L20" s="596" t="str">
        <f>IF(M20=0, "", NISTmap!N27)</f>
        <v/>
      </c>
      <c r="M20" s="597">
        <f>NISTmap!O27</f>
        <v>0</v>
      </c>
      <c r="N20" s="596">
        <f ca="1">IF(O20=0, "", NISTmap!Q27)</f>
        <v>0</v>
      </c>
      <c r="O20" s="598">
        <f>NISTmap!R27</f>
        <v>7</v>
      </c>
      <c r="P20" s="596">
        <f ca="1">IF(Q20=0, "", NISTmap!T27)</f>
        <v>0</v>
      </c>
      <c r="Q20" s="599">
        <f>NISTmap!U27</f>
        <v>21</v>
      </c>
      <c r="R20" s="574"/>
      <c r="S20" s="26"/>
      <c r="T20" s="42"/>
      <c r="U20" s="80"/>
      <c r="V20" s="80"/>
      <c r="W20" s="80"/>
    </row>
    <row r="21" spans="1:23" ht="30" customHeight="1" x14ac:dyDescent="0.25">
      <c r="A21" s="3"/>
      <c r="B21" s="569"/>
      <c r="C21" s="590"/>
      <c r="D21" s="1832"/>
      <c r="E21" s="591"/>
      <c r="F21" s="592" t="s">
        <v>1629</v>
      </c>
      <c r="G21" s="1827"/>
      <c r="H21" s="1069" t="s">
        <v>1490</v>
      </c>
      <c r="I21" s="593" t="s">
        <v>1647</v>
      </c>
      <c r="J21" s="594">
        <f ca="1">IF(K21=0, "", NISTmap!K28)</f>
        <v>0</v>
      </c>
      <c r="K21" s="595">
        <f>NISTmap!L28</f>
        <v>16</v>
      </c>
      <c r="L21" s="596">
        <f ca="1">IF(M21=0, "", NISTmap!N28)</f>
        <v>0</v>
      </c>
      <c r="M21" s="597">
        <f>NISTmap!O28</f>
        <v>1</v>
      </c>
      <c r="N21" s="596">
        <f ca="1">IF(O21=0, "", NISTmap!Q28)</f>
        <v>0</v>
      </c>
      <c r="O21" s="598">
        <f>NISTmap!R28</f>
        <v>4</v>
      </c>
      <c r="P21" s="596">
        <f ca="1">IF(Q21=0, "", NISTmap!T28)</f>
        <v>0</v>
      </c>
      <c r="Q21" s="599">
        <f>NISTmap!U28</f>
        <v>11</v>
      </c>
      <c r="R21" s="574"/>
      <c r="S21" s="26"/>
      <c r="T21" s="42"/>
      <c r="U21" s="80"/>
      <c r="V21" s="80"/>
      <c r="W21" s="80"/>
    </row>
    <row r="22" spans="1:23" ht="45" customHeight="1" x14ac:dyDescent="0.25">
      <c r="A22" s="3"/>
      <c r="B22" s="569"/>
      <c r="C22" s="590"/>
      <c r="D22" s="1832"/>
      <c r="E22" s="591"/>
      <c r="F22" s="592" t="s">
        <v>1629</v>
      </c>
      <c r="G22" s="1827"/>
      <c r="H22" s="1069" t="s">
        <v>1536</v>
      </c>
      <c r="I22" s="593" t="s">
        <v>1648</v>
      </c>
      <c r="J22" s="594">
        <f ca="1">IF(K22=0, "", NISTmap!K29)</f>
        <v>0</v>
      </c>
      <c r="K22" s="595">
        <f>NISTmap!L29</f>
        <v>27</v>
      </c>
      <c r="L22" s="596">
        <f ca="1">IF(M22=0, "", NISTmap!N29)</f>
        <v>0</v>
      </c>
      <c r="M22" s="597">
        <f>NISTmap!O29</f>
        <v>2</v>
      </c>
      <c r="N22" s="596">
        <f ca="1">IF(O22=0, "", NISTmap!Q29)</f>
        <v>0</v>
      </c>
      <c r="O22" s="598">
        <f>NISTmap!R29</f>
        <v>4</v>
      </c>
      <c r="P22" s="596">
        <f ca="1">IF(Q22=0, "", NISTmap!T29)</f>
        <v>0</v>
      </c>
      <c r="Q22" s="599">
        <f>NISTmap!U29</f>
        <v>21</v>
      </c>
      <c r="R22" s="574"/>
      <c r="S22" s="26"/>
    </row>
    <row r="23" spans="1:23" ht="30" customHeight="1" x14ac:dyDescent="0.25">
      <c r="A23" s="3"/>
      <c r="B23" s="569"/>
      <c r="C23" s="590"/>
      <c r="D23" s="1832"/>
      <c r="E23" s="591"/>
      <c r="F23" s="592" t="s">
        <v>1629</v>
      </c>
      <c r="G23" s="1827"/>
      <c r="H23" s="1069" t="s">
        <v>1526</v>
      </c>
      <c r="I23" s="593" t="s">
        <v>1649</v>
      </c>
      <c r="J23" s="594">
        <f ca="1">IF(K23=0, "", NISTmap!K30)</f>
        <v>0</v>
      </c>
      <c r="K23" s="595">
        <f>NISTmap!L30</f>
        <v>11</v>
      </c>
      <c r="L23" s="596">
        <f ca="1">IF(M23=0, "", NISTmap!N30)</f>
        <v>0</v>
      </c>
      <c r="M23" s="597">
        <f>NISTmap!O30</f>
        <v>3</v>
      </c>
      <c r="N23" s="596">
        <f ca="1">IF(O23=0, "", NISTmap!Q30)</f>
        <v>0</v>
      </c>
      <c r="O23" s="598">
        <f>NISTmap!R30</f>
        <v>5</v>
      </c>
      <c r="P23" s="596">
        <f ca="1">IF(Q23=0, "", NISTmap!T30)</f>
        <v>0</v>
      </c>
      <c r="Q23" s="599">
        <f>NISTmap!U30</f>
        <v>3</v>
      </c>
      <c r="R23" s="574"/>
      <c r="S23" s="26"/>
    </row>
    <row r="24" spans="1:23" ht="30" customHeight="1" x14ac:dyDescent="0.25">
      <c r="A24" s="3"/>
      <c r="B24" s="569"/>
      <c r="C24" s="590"/>
      <c r="D24" s="1832"/>
      <c r="E24" s="600" t="s">
        <v>1650</v>
      </c>
      <c r="F24" s="601" t="s">
        <v>1651</v>
      </c>
      <c r="G24" s="1828" t="s">
        <v>1652</v>
      </c>
      <c r="H24" s="1068" t="s">
        <v>1569</v>
      </c>
      <c r="I24" s="602" t="s">
        <v>1653</v>
      </c>
      <c r="J24" s="1059">
        <f ca="1">IF(K24=0, "", NISTmap!K31)</f>
        <v>0</v>
      </c>
      <c r="K24" s="603">
        <f>NISTmap!L31</f>
        <v>6</v>
      </c>
      <c r="L24" s="596">
        <f ca="1">IF(M24=0, "", NISTmap!N31)</f>
        <v>0</v>
      </c>
      <c r="M24" s="605">
        <f>NISTmap!O31</f>
        <v>3</v>
      </c>
      <c r="N24" s="604">
        <f ca="1">IF(O24=0, "", NISTmap!Q31)</f>
        <v>0</v>
      </c>
      <c r="O24" s="606">
        <f>NISTmap!R31</f>
        <v>2</v>
      </c>
      <c r="P24" s="604">
        <f ca="1">IF(Q24=0, "", NISTmap!T31)</f>
        <v>0</v>
      </c>
      <c r="Q24" s="606">
        <f>NISTmap!U31</f>
        <v>1</v>
      </c>
      <c r="R24" s="574"/>
      <c r="S24" s="26"/>
    </row>
    <row r="25" spans="1:23" ht="30" customHeight="1" x14ac:dyDescent="0.25">
      <c r="A25" s="3"/>
      <c r="B25" s="569"/>
      <c r="C25" s="590"/>
      <c r="D25" s="1832"/>
      <c r="E25" s="607"/>
      <c r="F25" s="608" t="s">
        <v>1629</v>
      </c>
      <c r="G25" s="1829"/>
      <c r="H25" s="1069" t="s">
        <v>1570</v>
      </c>
      <c r="I25" s="609" t="s">
        <v>1654</v>
      </c>
      <c r="J25" s="1060">
        <f ca="1">IF(K25=0, "", NISTmap!K32)</f>
        <v>0</v>
      </c>
      <c r="K25" s="595">
        <f>NISTmap!L32</f>
        <v>9</v>
      </c>
      <c r="L25" s="596">
        <f ca="1">IF(M25=0, "", NISTmap!N32)</f>
        <v>0</v>
      </c>
      <c r="M25" s="597">
        <f>NISTmap!O32</f>
        <v>3</v>
      </c>
      <c r="N25" s="596">
        <f ca="1">IF(O25=0, "", NISTmap!Q32)</f>
        <v>0</v>
      </c>
      <c r="O25" s="598">
        <f>NISTmap!R32</f>
        <v>1</v>
      </c>
      <c r="P25" s="596">
        <f ca="1">IF(Q25=0, "", NISTmap!T32)</f>
        <v>0</v>
      </c>
      <c r="Q25" s="598">
        <f>NISTmap!U32</f>
        <v>5</v>
      </c>
      <c r="R25" s="574"/>
      <c r="S25" s="26"/>
    </row>
    <row r="26" spans="1:23" ht="30" customHeight="1" x14ac:dyDescent="0.25">
      <c r="A26" s="3"/>
      <c r="B26" s="569"/>
      <c r="C26" s="590"/>
      <c r="D26" s="1832"/>
      <c r="E26" s="607"/>
      <c r="F26" s="608" t="s">
        <v>1629</v>
      </c>
      <c r="G26" s="1829"/>
      <c r="H26" s="1069" t="s">
        <v>1572</v>
      </c>
      <c r="I26" s="609" t="s">
        <v>1655</v>
      </c>
      <c r="J26" s="1060">
        <f ca="1">IF(K26=0, "", NISTmap!K33)</f>
        <v>0</v>
      </c>
      <c r="K26" s="595">
        <f>NISTmap!L33</f>
        <v>6</v>
      </c>
      <c r="L26" s="596">
        <f ca="1">IF(M26=0, "", NISTmap!N33)</f>
        <v>0</v>
      </c>
      <c r="M26" s="597">
        <f>NISTmap!O33</f>
        <v>3</v>
      </c>
      <c r="N26" s="596">
        <f ca="1">IF(O26=0, "", NISTmap!Q33)</f>
        <v>0</v>
      </c>
      <c r="O26" s="598">
        <f>NISTmap!R33</f>
        <v>1</v>
      </c>
      <c r="P26" s="596">
        <f ca="1">IF(Q26=0, "", NISTmap!T33)</f>
        <v>0</v>
      </c>
      <c r="Q26" s="598">
        <f>NISTmap!U33</f>
        <v>2</v>
      </c>
      <c r="R26" s="574"/>
      <c r="S26" s="26"/>
    </row>
    <row r="27" spans="1:23" ht="30" customHeight="1" x14ac:dyDescent="0.25">
      <c r="A27" s="3"/>
      <c r="B27" s="569"/>
      <c r="C27" s="590"/>
      <c r="D27" s="1832"/>
      <c r="E27" s="607"/>
      <c r="F27" s="608" t="s">
        <v>1629</v>
      </c>
      <c r="G27" s="1829"/>
      <c r="H27" s="1069" t="s">
        <v>1573</v>
      </c>
      <c r="I27" s="609" t="s">
        <v>1656</v>
      </c>
      <c r="J27" s="1060">
        <f ca="1">IF(K27=0, "", NISTmap!K34)</f>
        <v>0</v>
      </c>
      <c r="K27" s="595">
        <f>NISTmap!L34</f>
        <v>6</v>
      </c>
      <c r="L27" s="596">
        <f ca="1">IF(M27=0, "", NISTmap!N34)</f>
        <v>0</v>
      </c>
      <c r="M27" s="597">
        <f>NISTmap!O34</f>
        <v>1</v>
      </c>
      <c r="N27" s="596">
        <f ca="1">IF(O27=0, "", NISTmap!Q34)</f>
        <v>0</v>
      </c>
      <c r="O27" s="598">
        <f>NISTmap!R34</f>
        <v>5</v>
      </c>
      <c r="P27" s="596" t="str">
        <f>IF(Q27=0, "", NISTmap!T34)</f>
        <v/>
      </c>
      <c r="Q27" s="598">
        <f>NISTmap!U34</f>
        <v>0</v>
      </c>
      <c r="R27" s="574"/>
      <c r="S27" s="26"/>
    </row>
    <row r="28" spans="1:23" ht="30" customHeight="1" x14ac:dyDescent="0.25">
      <c r="A28" s="3"/>
      <c r="B28" s="569"/>
      <c r="C28" s="590"/>
      <c r="D28" s="1832"/>
      <c r="E28" s="607"/>
      <c r="F28" s="608" t="s">
        <v>1629</v>
      </c>
      <c r="G28" s="1829"/>
      <c r="H28" s="1069" t="s">
        <v>1512</v>
      </c>
      <c r="I28" s="609" t="s">
        <v>1657</v>
      </c>
      <c r="J28" s="1060">
        <f ca="1">IF(K28=0, "", NISTmap!K35)</f>
        <v>0</v>
      </c>
      <c r="K28" s="595">
        <f>NISTmap!L35</f>
        <v>10</v>
      </c>
      <c r="L28" s="596">
        <f ca="1">IF(M28=0, "", NISTmap!N35)</f>
        <v>0</v>
      </c>
      <c r="M28" s="597">
        <f>NISTmap!O35</f>
        <v>2</v>
      </c>
      <c r="N28" s="596">
        <f ca="1">IF(O28=0, "", NISTmap!Q35)</f>
        <v>0</v>
      </c>
      <c r="O28" s="598">
        <f>NISTmap!R35</f>
        <v>5</v>
      </c>
      <c r="P28" s="596">
        <f ca="1">IF(Q28=0, "", NISTmap!T35)</f>
        <v>0</v>
      </c>
      <c r="Q28" s="598">
        <f>NISTmap!U35</f>
        <v>3</v>
      </c>
      <c r="R28" s="574"/>
      <c r="S28" s="26"/>
    </row>
    <row r="29" spans="1:23" ht="30" customHeight="1" x14ac:dyDescent="0.25">
      <c r="A29" s="3"/>
      <c r="B29" s="569"/>
      <c r="C29" s="590"/>
      <c r="D29" s="1832"/>
      <c r="E29" s="610"/>
      <c r="F29" s="611" t="s">
        <v>1629</v>
      </c>
      <c r="G29" s="1830"/>
      <c r="H29" s="1070" t="s">
        <v>1562</v>
      </c>
      <c r="I29" s="612" t="s">
        <v>1658</v>
      </c>
      <c r="J29" s="1061">
        <f ca="1">IF(K29=0, "", NISTmap!K36)</f>
        <v>0</v>
      </c>
      <c r="K29" s="613">
        <f>NISTmap!L36</f>
        <v>2</v>
      </c>
      <c r="L29" s="596">
        <f ca="1">IF(M29=0, "", NISTmap!N36)</f>
        <v>0</v>
      </c>
      <c r="M29" s="615">
        <f>NISTmap!O36</f>
        <v>1</v>
      </c>
      <c r="N29" s="614">
        <f ca="1">IF(O29=0, "", NISTmap!Q36)</f>
        <v>0</v>
      </c>
      <c r="O29" s="616">
        <f>NISTmap!R36</f>
        <v>1</v>
      </c>
      <c r="P29" s="614" t="str">
        <f>IF(Q29=0, "", NISTmap!T36)</f>
        <v/>
      </c>
      <c r="Q29" s="616">
        <f>NISTmap!U36</f>
        <v>0</v>
      </c>
      <c r="R29" s="574"/>
      <c r="S29" s="26"/>
    </row>
    <row r="30" spans="1:23" ht="30" customHeight="1" x14ac:dyDescent="0.25">
      <c r="A30" s="3"/>
      <c r="B30" s="569"/>
      <c r="C30" s="590"/>
      <c r="D30" s="1832"/>
      <c r="E30" s="591" t="s">
        <v>1659</v>
      </c>
      <c r="F30" s="592" t="s">
        <v>1660</v>
      </c>
      <c r="G30" s="1827" t="s">
        <v>1661</v>
      </c>
      <c r="H30" s="1069" t="s">
        <v>1527</v>
      </c>
      <c r="I30" s="593" t="s">
        <v>1662</v>
      </c>
      <c r="J30" s="594">
        <f ca="1">IF(K30=0, "", NISTmap!K37)</f>
        <v>0</v>
      </c>
      <c r="K30" s="595">
        <f>NISTmap!L37</f>
        <v>13</v>
      </c>
      <c r="L30" s="596">
        <f ca="1">IF(M30=0, "", NISTmap!N37)</f>
        <v>0</v>
      </c>
      <c r="M30" s="597">
        <f>NISTmap!O37</f>
        <v>1</v>
      </c>
      <c r="N30" s="596">
        <f ca="1">IF(O30=0, "", NISTmap!Q37)</f>
        <v>0</v>
      </c>
      <c r="O30" s="598">
        <f>NISTmap!R37</f>
        <v>10</v>
      </c>
      <c r="P30" s="596">
        <f ca="1">IF(Q30=0, "", NISTmap!T37)</f>
        <v>0</v>
      </c>
      <c r="Q30" s="599">
        <f>NISTmap!U37</f>
        <v>2</v>
      </c>
      <c r="R30" s="574"/>
      <c r="S30" s="26"/>
    </row>
    <row r="31" spans="1:23" ht="30" customHeight="1" x14ac:dyDescent="0.25">
      <c r="A31" s="3"/>
      <c r="B31" s="569"/>
      <c r="C31" s="590"/>
      <c r="D31" s="1832"/>
      <c r="E31" s="591"/>
      <c r="F31" s="592" t="s">
        <v>1629</v>
      </c>
      <c r="G31" s="1827"/>
      <c r="H31" s="1069" t="s">
        <v>1564</v>
      </c>
      <c r="I31" s="593" t="s">
        <v>1663</v>
      </c>
      <c r="J31" s="594">
        <f ca="1">IF(K31=0, "", NISTmap!K38)</f>
        <v>0</v>
      </c>
      <c r="K31" s="595">
        <f>NISTmap!L38</f>
        <v>4</v>
      </c>
      <c r="L31" s="596">
        <f ca="1">IF(M31=0, "", NISTmap!N38)</f>
        <v>0</v>
      </c>
      <c r="M31" s="597">
        <f>NISTmap!O38</f>
        <v>1</v>
      </c>
      <c r="N31" s="596">
        <f ca="1">IF(O31=0, "", NISTmap!Q38)</f>
        <v>0</v>
      </c>
      <c r="O31" s="598">
        <f>NISTmap!R38</f>
        <v>3</v>
      </c>
      <c r="P31" s="596" t="str">
        <f>IF(Q31=0, "", NISTmap!T38)</f>
        <v/>
      </c>
      <c r="Q31" s="599">
        <f>NISTmap!U38</f>
        <v>0</v>
      </c>
      <c r="R31" s="574"/>
      <c r="S31" s="26"/>
    </row>
    <row r="32" spans="1:23" ht="30" customHeight="1" x14ac:dyDescent="0.25">
      <c r="A32" s="3"/>
      <c r="B32" s="569"/>
      <c r="C32" s="590"/>
      <c r="D32" s="1832"/>
      <c r="E32" s="591"/>
      <c r="F32" s="592" t="s">
        <v>1629</v>
      </c>
      <c r="G32" s="1827"/>
      <c r="H32" s="1069" t="s">
        <v>1664</v>
      </c>
      <c r="I32" s="593" t="s">
        <v>1665</v>
      </c>
      <c r="J32" s="594">
        <f ca="1">IF(K32=0, "", NISTmap!K39)</f>
        <v>0</v>
      </c>
      <c r="K32" s="595">
        <f>NISTmap!L39</f>
        <v>5</v>
      </c>
      <c r="L32" s="596">
        <f ca="1">IF(M32=0, "", NISTmap!N39)</f>
        <v>0</v>
      </c>
      <c r="M32" s="597">
        <f>NISTmap!O39</f>
        <v>1</v>
      </c>
      <c r="N32" s="596">
        <f ca="1">IF(O32=0, "", NISTmap!Q39)</f>
        <v>0</v>
      </c>
      <c r="O32" s="598">
        <f>NISTmap!R39</f>
        <v>3</v>
      </c>
      <c r="P32" s="596">
        <f ca="1">IF(Q32=0, "", NISTmap!T39)</f>
        <v>0</v>
      </c>
      <c r="Q32" s="599">
        <f>NISTmap!U39</f>
        <v>1</v>
      </c>
      <c r="R32" s="574"/>
      <c r="S32" s="26"/>
    </row>
    <row r="33" spans="1:19" ht="45" customHeight="1" x14ac:dyDescent="0.25">
      <c r="A33" s="3"/>
      <c r="B33" s="569"/>
      <c r="C33" s="590"/>
      <c r="D33" s="1832"/>
      <c r="E33" s="600" t="s">
        <v>1666</v>
      </c>
      <c r="F33" s="601" t="s">
        <v>1667</v>
      </c>
      <c r="G33" s="1828" t="s">
        <v>1668</v>
      </c>
      <c r="H33" s="1068" t="s">
        <v>1523</v>
      </c>
      <c r="I33" s="602" t="s">
        <v>1669</v>
      </c>
      <c r="J33" s="1059">
        <f ca="1">IF(K33=0, "", NISTmap!K40)</f>
        <v>0</v>
      </c>
      <c r="K33" s="603">
        <f>NISTmap!L40</f>
        <v>6</v>
      </c>
      <c r="L33" s="596" t="str">
        <f>IF(M33=0, "", NISTmap!N40)</f>
        <v/>
      </c>
      <c r="M33" s="605">
        <f>NISTmap!O40</f>
        <v>0</v>
      </c>
      <c r="N33" s="604">
        <f ca="1">IF(O33=0, "", NISTmap!Q40)</f>
        <v>0</v>
      </c>
      <c r="O33" s="606">
        <f>NISTmap!R40</f>
        <v>3</v>
      </c>
      <c r="P33" s="604">
        <f ca="1">IF(Q33=0, "", NISTmap!T40)</f>
        <v>0</v>
      </c>
      <c r="Q33" s="606">
        <f>NISTmap!U40</f>
        <v>3</v>
      </c>
      <c r="R33" s="574"/>
      <c r="S33" s="26"/>
    </row>
    <row r="34" spans="1:19" ht="45" customHeight="1" x14ac:dyDescent="0.25">
      <c r="A34" s="3"/>
      <c r="B34" s="569"/>
      <c r="C34" s="590"/>
      <c r="D34" s="1832"/>
      <c r="E34" s="607"/>
      <c r="F34" s="608" t="s">
        <v>1629</v>
      </c>
      <c r="G34" s="1829"/>
      <c r="H34" s="1069" t="s">
        <v>1503</v>
      </c>
      <c r="I34" s="609" t="s">
        <v>1670</v>
      </c>
      <c r="J34" s="1060">
        <f ca="1">IF(K34=0, "", NISTmap!K41)</f>
        <v>0</v>
      </c>
      <c r="K34" s="595">
        <f>NISTmap!L41</f>
        <v>6</v>
      </c>
      <c r="L34" s="596">
        <f ca="1">IF(M34=0, "", NISTmap!N41)</f>
        <v>0</v>
      </c>
      <c r="M34" s="597">
        <f>NISTmap!O41</f>
        <v>2</v>
      </c>
      <c r="N34" s="596">
        <f ca="1">IF(O34=0, "", NISTmap!Q41)</f>
        <v>0</v>
      </c>
      <c r="O34" s="598">
        <f>NISTmap!R41</f>
        <v>3</v>
      </c>
      <c r="P34" s="596">
        <f ca="1">IF(Q34=0, "", NISTmap!T41)</f>
        <v>0</v>
      </c>
      <c r="Q34" s="598">
        <f>NISTmap!U41</f>
        <v>1</v>
      </c>
      <c r="R34" s="574"/>
      <c r="S34" s="26"/>
    </row>
    <row r="35" spans="1:19" ht="60" customHeight="1" x14ac:dyDescent="0.25">
      <c r="A35" s="3"/>
      <c r="B35" s="569"/>
      <c r="C35" s="590"/>
      <c r="D35" s="1832"/>
      <c r="E35" s="607"/>
      <c r="F35" s="608" t="s">
        <v>1629</v>
      </c>
      <c r="G35" s="1829"/>
      <c r="H35" s="1069" t="s">
        <v>1567</v>
      </c>
      <c r="I35" s="609" t="s">
        <v>1671</v>
      </c>
      <c r="J35" s="1060">
        <f ca="1">IF(K35=0, "", NISTmap!K42)</f>
        <v>0</v>
      </c>
      <c r="K35" s="595">
        <f>NISTmap!L42</f>
        <v>2</v>
      </c>
      <c r="L35" s="596" t="str">
        <f>IF(M35=0, "", NISTmap!N42)</f>
        <v/>
      </c>
      <c r="M35" s="597">
        <f>NISTmap!O42</f>
        <v>0</v>
      </c>
      <c r="N35" s="596">
        <f ca="1">IF(O35=0, "", NISTmap!Q42)</f>
        <v>0</v>
      </c>
      <c r="O35" s="598">
        <f>NISTmap!R42</f>
        <v>1</v>
      </c>
      <c r="P35" s="596">
        <f ca="1">IF(Q35=0, "", NISTmap!T42)</f>
        <v>0</v>
      </c>
      <c r="Q35" s="598">
        <f>NISTmap!U42</f>
        <v>1</v>
      </c>
      <c r="R35" s="574"/>
      <c r="S35" s="26"/>
    </row>
    <row r="36" spans="1:19" ht="45" customHeight="1" x14ac:dyDescent="0.25">
      <c r="A36" s="3"/>
      <c r="B36" s="569"/>
      <c r="C36" s="590"/>
      <c r="D36" s="1832"/>
      <c r="E36" s="607"/>
      <c r="F36" s="608" t="s">
        <v>1629</v>
      </c>
      <c r="G36" s="1829"/>
      <c r="H36" s="1069" t="s">
        <v>1568</v>
      </c>
      <c r="I36" s="609" t="s">
        <v>1672</v>
      </c>
      <c r="J36" s="1060">
        <f ca="1">IF(K36=0, "", NISTmap!K43)</f>
        <v>0</v>
      </c>
      <c r="K36" s="595">
        <f>NISTmap!L43</f>
        <v>2</v>
      </c>
      <c r="L36" s="596" t="str">
        <f>IF(M36=0, "", NISTmap!N43)</f>
        <v/>
      </c>
      <c r="M36" s="597">
        <f>NISTmap!O43</f>
        <v>0</v>
      </c>
      <c r="N36" s="596">
        <f ca="1">IF(O36=0, "", NISTmap!Q43)</f>
        <v>0</v>
      </c>
      <c r="O36" s="598">
        <f>NISTmap!R43</f>
        <v>1</v>
      </c>
      <c r="P36" s="596">
        <f ca="1">IF(Q36=0, "", NISTmap!T43)</f>
        <v>0</v>
      </c>
      <c r="Q36" s="598">
        <f>NISTmap!U43</f>
        <v>1</v>
      </c>
      <c r="R36" s="574"/>
      <c r="S36" s="26"/>
    </row>
    <row r="37" spans="1:19" ht="30" customHeight="1" x14ac:dyDescent="0.25">
      <c r="A37" s="3"/>
      <c r="B37" s="569"/>
      <c r="C37" s="590"/>
      <c r="D37" s="1833"/>
      <c r="E37" s="610"/>
      <c r="F37" s="611" t="s">
        <v>1629</v>
      </c>
      <c r="G37" s="1830"/>
      <c r="H37" s="1070" t="s">
        <v>1532</v>
      </c>
      <c r="I37" s="612" t="s">
        <v>1673</v>
      </c>
      <c r="J37" s="1060">
        <f ca="1">IF(K37=0, "", NISTmap!K44)</f>
        <v>0</v>
      </c>
      <c r="K37" s="595">
        <f>NISTmap!L44</f>
        <v>5</v>
      </c>
      <c r="L37" s="596" t="str">
        <f>IF(M37=0, "", NISTmap!N44)</f>
        <v/>
      </c>
      <c r="M37" s="597">
        <f>NISTmap!O44</f>
        <v>0</v>
      </c>
      <c r="N37" s="596">
        <f ca="1">IF(O37=0, "", NISTmap!Q44)</f>
        <v>0</v>
      </c>
      <c r="O37" s="598">
        <f>NISTmap!R44</f>
        <v>3</v>
      </c>
      <c r="P37" s="596">
        <f ca="1">IF(Q37=0, "", NISTmap!T44)</f>
        <v>0</v>
      </c>
      <c r="Q37" s="598">
        <f>NISTmap!U44</f>
        <v>2</v>
      </c>
      <c r="R37" s="574"/>
      <c r="S37" s="26"/>
    </row>
    <row r="38" spans="1:19" ht="30" customHeight="1" x14ac:dyDescent="0.25">
      <c r="A38" s="3"/>
      <c r="B38" s="569"/>
      <c r="C38" s="590"/>
      <c r="D38" s="1831" t="s">
        <v>1468</v>
      </c>
      <c r="E38" s="617" t="s">
        <v>1674</v>
      </c>
      <c r="F38" s="601" t="s">
        <v>1675</v>
      </c>
      <c r="G38" s="1828" t="s">
        <v>1676</v>
      </c>
      <c r="H38" s="1068" t="s">
        <v>1475</v>
      </c>
      <c r="I38" s="602" t="s">
        <v>1677</v>
      </c>
      <c r="J38" s="1059">
        <f ca="1">IF(K38=0, "", NISTmap!K45)</f>
        <v>0</v>
      </c>
      <c r="K38" s="603">
        <f>NISTmap!L45</f>
        <v>10</v>
      </c>
      <c r="L38" s="604">
        <f ca="1">IF(M38=0, "", NISTmap!N45)</f>
        <v>0</v>
      </c>
      <c r="M38" s="605">
        <f>NISTmap!O45</f>
        <v>5</v>
      </c>
      <c r="N38" s="604">
        <f ca="1">IF(O38=0, "", NISTmap!Q45)</f>
        <v>0</v>
      </c>
      <c r="O38" s="606">
        <f>NISTmap!R45</f>
        <v>4</v>
      </c>
      <c r="P38" s="604">
        <f ca="1">IF(Q38=0, "", NISTmap!T45)</f>
        <v>0</v>
      </c>
      <c r="Q38" s="606">
        <f>NISTmap!U45</f>
        <v>1</v>
      </c>
      <c r="R38" s="574"/>
      <c r="S38" s="26"/>
    </row>
    <row r="39" spans="1:19" ht="30" customHeight="1" x14ac:dyDescent="0.25">
      <c r="A39" s="3"/>
      <c r="B39" s="569"/>
      <c r="C39" s="590"/>
      <c r="D39" s="1831"/>
      <c r="E39" s="618"/>
      <c r="F39" s="608" t="s">
        <v>1629</v>
      </c>
      <c r="G39" s="1829"/>
      <c r="H39" s="1069" t="s">
        <v>1486</v>
      </c>
      <c r="I39" s="609" t="s">
        <v>1678</v>
      </c>
      <c r="J39" s="1060">
        <f ca="1">IF(K39=0, "", NISTmap!K46)</f>
        <v>0</v>
      </c>
      <c r="K39" s="595">
        <f>NISTmap!L46</f>
        <v>14</v>
      </c>
      <c r="L39" s="596">
        <f ca="1">IF(M39=0, "", NISTmap!N46)</f>
        <v>0</v>
      </c>
      <c r="M39" s="597">
        <f>NISTmap!O46</f>
        <v>5</v>
      </c>
      <c r="N39" s="596">
        <f ca="1">IF(O39=0, "", NISTmap!Q46)</f>
        <v>0</v>
      </c>
      <c r="O39" s="598">
        <f>NISTmap!R46</f>
        <v>7</v>
      </c>
      <c r="P39" s="596">
        <f ca="1">IF(Q39=0, "", NISTmap!T46)</f>
        <v>0</v>
      </c>
      <c r="Q39" s="598">
        <f>NISTmap!U46</f>
        <v>2</v>
      </c>
      <c r="R39" s="574"/>
      <c r="S39" s="26"/>
    </row>
    <row r="40" spans="1:19" ht="30" customHeight="1" x14ac:dyDescent="0.25">
      <c r="A40" s="3"/>
      <c r="B40" s="569"/>
      <c r="C40" s="590"/>
      <c r="D40" s="1831"/>
      <c r="E40" s="618"/>
      <c r="F40" s="608" t="s">
        <v>1629</v>
      </c>
      <c r="G40" s="1829"/>
      <c r="H40" s="1069" t="s">
        <v>1478</v>
      </c>
      <c r="I40" s="609" t="s">
        <v>1679</v>
      </c>
      <c r="J40" s="1060">
        <f ca="1">IF(K40=0, "", NISTmap!K47)</f>
        <v>0</v>
      </c>
      <c r="K40" s="595">
        <f>NISTmap!L47</f>
        <v>7</v>
      </c>
      <c r="L40" s="596">
        <f ca="1">IF(M40=0, "", NISTmap!N47)</f>
        <v>0</v>
      </c>
      <c r="M40" s="597">
        <f>NISTmap!O47</f>
        <v>3</v>
      </c>
      <c r="N40" s="596">
        <f ca="1">IF(O40=0, "", NISTmap!Q47)</f>
        <v>0</v>
      </c>
      <c r="O40" s="598">
        <f>NISTmap!R47</f>
        <v>4</v>
      </c>
      <c r="P40" s="596" t="str">
        <f>IF(Q40=0, "", NISTmap!T47)</f>
        <v/>
      </c>
      <c r="Q40" s="598">
        <f>NISTmap!U47</f>
        <v>0</v>
      </c>
      <c r="R40" s="574"/>
      <c r="S40" s="26"/>
    </row>
    <row r="41" spans="1:19" ht="45" customHeight="1" x14ac:dyDescent="0.25">
      <c r="A41" s="3"/>
      <c r="B41" s="569"/>
      <c r="C41" s="590"/>
      <c r="D41" s="1831"/>
      <c r="E41" s="618"/>
      <c r="F41" s="608" t="s">
        <v>1629</v>
      </c>
      <c r="G41" s="1829"/>
      <c r="H41" s="1069" t="s">
        <v>1482</v>
      </c>
      <c r="I41" s="609" t="s">
        <v>1680</v>
      </c>
      <c r="J41" s="1060">
        <f ca="1">IF(K41=0, "", NISTmap!K48)</f>
        <v>0</v>
      </c>
      <c r="K41" s="595">
        <f>NISTmap!L48</f>
        <v>16</v>
      </c>
      <c r="L41" s="596">
        <f ca="1">IF(M41=0, "", NISTmap!N48)</f>
        <v>0</v>
      </c>
      <c r="M41" s="597">
        <f>NISTmap!O48</f>
        <v>2</v>
      </c>
      <c r="N41" s="596">
        <f ca="1">IF(O41=0, "", NISTmap!Q48)</f>
        <v>0</v>
      </c>
      <c r="O41" s="598">
        <f>NISTmap!R48</f>
        <v>12</v>
      </c>
      <c r="P41" s="596">
        <f ca="1">IF(Q41=0, "", NISTmap!T48)</f>
        <v>0</v>
      </c>
      <c r="Q41" s="598">
        <f>NISTmap!U48</f>
        <v>2</v>
      </c>
      <c r="R41" s="574"/>
      <c r="S41" s="26"/>
    </row>
    <row r="42" spans="1:19" ht="30" customHeight="1" x14ac:dyDescent="0.25">
      <c r="A42" s="3"/>
      <c r="B42" s="569"/>
      <c r="C42" s="590"/>
      <c r="D42" s="1831"/>
      <c r="E42" s="618"/>
      <c r="F42" s="608" t="s">
        <v>1629</v>
      </c>
      <c r="G42" s="1829"/>
      <c r="H42" s="1069" t="s">
        <v>1492</v>
      </c>
      <c r="I42" s="609" t="s">
        <v>1681</v>
      </c>
      <c r="J42" s="1060">
        <f ca="1">IF(K42=0, "", NISTmap!K49)</f>
        <v>0</v>
      </c>
      <c r="K42" s="595">
        <f>NISTmap!L49</f>
        <v>10</v>
      </c>
      <c r="L42" s="596">
        <f ca="1">IF(M42=0, "", NISTmap!N49)</f>
        <v>0</v>
      </c>
      <c r="M42" s="597">
        <f>NISTmap!O49</f>
        <v>2</v>
      </c>
      <c r="N42" s="596">
        <f ca="1">IF(O42=0, "", NISTmap!Q49)</f>
        <v>0</v>
      </c>
      <c r="O42" s="598">
        <f>NISTmap!R49</f>
        <v>4</v>
      </c>
      <c r="P42" s="596">
        <f ca="1">IF(Q42=0, "", NISTmap!T49)</f>
        <v>0</v>
      </c>
      <c r="Q42" s="598">
        <f>NISTmap!U49</f>
        <v>4</v>
      </c>
      <c r="R42" s="574"/>
      <c r="S42" s="26"/>
    </row>
    <row r="43" spans="1:19" ht="30" customHeight="1" x14ac:dyDescent="0.25">
      <c r="A43" s="3"/>
      <c r="B43" s="569"/>
      <c r="C43" s="590"/>
      <c r="D43" s="1831"/>
      <c r="E43" s="618"/>
      <c r="F43" s="608" t="s">
        <v>1629</v>
      </c>
      <c r="G43" s="1829"/>
      <c r="H43" s="1069" t="s">
        <v>1476</v>
      </c>
      <c r="I43" s="609" t="s">
        <v>1682</v>
      </c>
      <c r="J43" s="1060">
        <f ca="1">IF(K43=0, "", NISTmap!K50)</f>
        <v>0</v>
      </c>
      <c r="K43" s="595">
        <f>NISTmap!L50</f>
        <v>4</v>
      </c>
      <c r="L43" s="596">
        <f ca="1">IF(M43=0, "", NISTmap!N50)</f>
        <v>0</v>
      </c>
      <c r="M43" s="597">
        <f>NISTmap!O50</f>
        <v>3</v>
      </c>
      <c r="N43" s="596">
        <f ca="1">IF(O43=0, "", NISTmap!Q50)</f>
        <v>0</v>
      </c>
      <c r="O43" s="598">
        <f>NISTmap!R50</f>
        <v>1</v>
      </c>
      <c r="P43" s="596" t="str">
        <f>IF(Q43=0, "", NISTmap!T50)</f>
        <v/>
      </c>
      <c r="Q43" s="598">
        <f>NISTmap!U50</f>
        <v>0</v>
      </c>
      <c r="R43" s="574"/>
      <c r="S43" s="26"/>
    </row>
    <row r="44" spans="1:19" ht="60" customHeight="1" x14ac:dyDescent="0.25">
      <c r="A44" s="3"/>
      <c r="B44" s="569"/>
      <c r="C44" s="590"/>
      <c r="D44" s="1831"/>
      <c r="E44" s="618"/>
      <c r="F44" s="608" t="s">
        <v>1629</v>
      </c>
      <c r="G44" s="1829"/>
      <c r="H44" s="1069" t="s">
        <v>1477</v>
      </c>
      <c r="I44" s="609" t="s">
        <v>1683</v>
      </c>
      <c r="J44" s="1061">
        <f ca="1">IF(K44=0, "", NISTmap!K51)</f>
        <v>0</v>
      </c>
      <c r="K44" s="613">
        <f>NISTmap!L51</f>
        <v>6</v>
      </c>
      <c r="L44" s="614">
        <f ca="1">IF(M44=0, "", NISTmap!N51)</f>
        <v>0</v>
      </c>
      <c r="M44" s="615">
        <f>NISTmap!O51</f>
        <v>2</v>
      </c>
      <c r="N44" s="614">
        <f ca="1">IF(O44=0, "", NISTmap!Q51)</f>
        <v>0</v>
      </c>
      <c r="O44" s="616">
        <f>NISTmap!R51</f>
        <v>2</v>
      </c>
      <c r="P44" s="614">
        <f ca="1">IF(Q44=0, "", NISTmap!T51)</f>
        <v>0</v>
      </c>
      <c r="Q44" s="616">
        <f>NISTmap!U51</f>
        <v>2</v>
      </c>
      <c r="R44" s="574"/>
      <c r="S44" s="26"/>
    </row>
    <row r="45" spans="1:19" ht="30" customHeight="1" x14ac:dyDescent="0.25">
      <c r="A45" s="3"/>
      <c r="B45" s="569"/>
      <c r="C45" s="590"/>
      <c r="D45" s="1831"/>
      <c r="E45" s="600" t="s">
        <v>1684</v>
      </c>
      <c r="F45" s="601" t="s">
        <v>1685</v>
      </c>
      <c r="G45" s="1828" t="s">
        <v>1686</v>
      </c>
      <c r="H45" s="1068" t="s">
        <v>1579</v>
      </c>
      <c r="I45" s="602" t="s">
        <v>1687</v>
      </c>
      <c r="J45" s="1059">
        <f ca="1">IF(K45=0, "", NISTmap!K52)</f>
        <v>0</v>
      </c>
      <c r="K45" s="603">
        <f>NISTmap!L52</f>
        <v>16</v>
      </c>
      <c r="L45" s="604">
        <f ca="1">IF(M45=0, "", NISTmap!N52)</f>
        <v>0</v>
      </c>
      <c r="M45" s="605">
        <f>NISTmap!O52</f>
        <v>2</v>
      </c>
      <c r="N45" s="604">
        <f ca="1">IF(O45=0, "", NISTmap!Q52)</f>
        <v>0</v>
      </c>
      <c r="O45" s="606">
        <f>NISTmap!R52</f>
        <v>3</v>
      </c>
      <c r="P45" s="604">
        <f ca="1">IF(Q45=0, "", NISTmap!T52)</f>
        <v>0</v>
      </c>
      <c r="Q45" s="606">
        <f>NISTmap!U52</f>
        <v>11</v>
      </c>
      <c r="R45" s="574"/>
      <c r="S45" s="26"/>
    </row>
    <row r="46" spans="1:19" ht="30" customHeight="1" x14ac:dyDescent="0.25">
      <c r="A46" s="3"/>
      <c r="B46" s="569"/>
      <c r="C46" s="590"/>
      <c r="D46" s="1831"/>
      <c r="E46" s="607"/>
      <c r="F46" s="608" t="s">
        <v>1629</v>
      </c>
      <c r="G46" s="1829"/>
      <c r="H46" s="1069" t="s">
        <v>1575</v>
      </c>
      <c r="I46" s="609" t="s">
        <v>1688</v>
      </c>
      <c r="J46" s="1060">
        <f ca="1">IF(K46=0, "", NISTmap!K53)</f>
        <v>0</v>
      </c>
      <c r="K46" s="595">
        <f>NISTmap!L53</f>
        <v>15</v>
      </c>
      <c r="L46" s="596">
        <f ca="1">IF(M46=0, "", NISTmap!N53)</f>
        <v>0</v>
      </c>
      <c r="M46" s="597">
        <f>NISTmap!O53</f>
        <v>1</v>
      </c>
      <c r="N46" s="596">
        <f ca="1">IF(O46=0, "", NISTmap!Q53)</f>
        <v>0</v>
      </c>
      <c r="O46" s="598">
        <f>NISTmap!R53</f>
        <v>4</v>
      </c>
      <c r="P46" s="596">
        <f ca="1">IF(Q46=0, "", NISTmap!T53)</f>
        <v>0</v>
      </c>
      <c r="Q46" s="598">
        <f>NISTmap!U53</f>
        <v>10</v>
      </c>
      <c r="R46" s="574"/>
      <c r="S46" s="26"/>
    </row>
    <row r="47" spans="1:19" ht="30" customHeight="1" x14ac:dyDescent="0.25">
      <c r="A47" s="3"/>
      <c r="B47" s="569"/>
      <c r="C47" s="590"/>
      <c r="D47" s="1831"/>
      <c r="E47" s="607"/>
      <c r="F47" s="608" t="s">
        <v>1629</v>
      </c>
      <c r="G47" s="1829"/>
      <c r="H47" s="1069" t="s">
        <v>1576</v>
      </c>
      <c r="I47" s="609" t="s">
        <v>1689</v>
      </c>
      <c r="J47" s="1060">
        <f ca="1">IF(K47=0, "", NISTmap!K54)</f>
        <v>0</v>
      </c>
      <c r="K47" s="595">
        <f>NISTmap!L54</f>
        <v>17</v>
      </c>
      <c r="L47" s="596">
        <f ca="1">IF(M47=0, "", NISTmap!N54)</f>
        <v>0</v>
      </c>
      <c r="M47" s="597">
        <f>NISTmap!O54</f>
        <v>2</v>
      </c>
      <c r="N47" s="596">
        <f ca="1">IF(O47=0, "", NISTmap!Q54)</f>
        <v>0</v>
      </c>
      <c r="O47" s="598">
        <f>NISTmap!R54</f>
        <v>5</v>
      </c>
      <c r="P47" s="596">
        <f ca="1">IF(Q47=0, "", NISTmap!T54)</f>
        <v>0</v>
      </c>
      <c r="Q47" s="598">
        <f>NISTmap!U54</f>
        <v>10</v>
      </c>
      <c r="R47" s="574"/>
      <c r="S47" s="26"/>
    </row>
    <row r="48" spans="1:19" ht="30" customHeight="1" x14ac:dyDescent="0.25">
      <c r="A48" s="3"/>
      <c r="B48" s="569"/>
      <c r="C48" s="590"/>
      <c r="D48" s="1831"/>
      <c r="E48" s="607"/>
      <c r="F48" s="608" t="s">
        <v>1629</v>
      </c>
      <c r="G48" s="1829"/>
      <c r="H48" s="1069" t="s">
        <v>1525</v>
      </c>
      <c r="I48" s="609" t="s">
        <v>1690</v>
      </c>
      <c r="J48" s="1060">
        <f ca="1">IF(K48=0, "", NISTmap!K55)</f>
        <v>0</v>
      </c>
      <c r="K48" s="595">
        <f>NISTmap!L55</f>
        <v>16</v>
      </c>
      <c r="L48" s="596">
        <f ca="1">IF(M48=0, "", NISTmap!N55)</f>
        <v>0</v>
      </c>
      <c r="M48" s="597">
        <f>NISTmap!O55</f>
        <v>1</v>
      </c>
      <c r="N48" s="596">
        <f ca="1">IF(O48=0, "", NISTmap!Q55)</f>
        <v>0</v>
      </c>
      <c r="O48" s="598">
        <f>NISTmap!R55</f>
        <v>5</v>
      </c>
      <c r="P48" s="596">
        <f ca="1">IF(Q48=0, "", NISTmap!T55)</f>
        <v>0</v>
      </c>
      <c r="Q48" s="598">
        <f>NISTmap!U55</f>
        <v>10</v>
      </c>
      <c r="R48" s="574"/>
      <c r="S48" s="26"/>
    </row>
    <row r="49" spans="1:19" ht="30" customHeight="1" x14ac:dyDescent="0.25">
      <c r="A49" s="3"/>
      <c r="B49" s="569"/>
      <c r="C49" s="590"/>
      <c r="D49" s="1831"/>
      <c r="E49" s="610"/>
      <c r="F49" s="611" t="s">
        <v>1629</v>
      </c>
      <c r="G49" s="1830"/>
      <c r="H49" s="1070" t="s">
        <v>1577</v>
      </c>
      <c r="I49" s="612" t="s">
        <v>1691</v>
      </c>
      <c r="J49" s="1061">
        <f ca="1">IF(K49=0, "", NISTmap!K56)</f>
        <v>0</v>
      </c>
      <c r="K49" s="613">
        <f>NISTmap!L56</f>
        <v>15</v>
      </c>
      <c r="L49" s="614">
        <f ca="1">IF(M49=0, "", NISTmap!N56)</f>
        <v>0</v>
      </c>
      <c r="M49" s="615">
        <f>NISTmap!O56</f>
        <v>1</v>
      </c>
      <c r="N49" s="614">
        <f ca="1">IF(O49=0, "", NISTmap!Q56)</f>
        <v>0</v>
      </c>
      <c r="O49" s="616">
        <f>NISTmap!R56</f>
        <v>4</v>
      </c>
      <c r="P49" s="614">
        <f ca="1">IF(Q49=0, "", NISTmap!T56)</f>
        <v>0</v>
      </c>
      <c r="Q49" s="616">
        <f>NISTmap!U56</f>
        <v>10</v>
      </c>
      <c r="R49" s="574"/>
      <c r="S49" s="26"/>
    </row>
    <row r="50" spans="1:19" ht="30" customHeight="1" x14ac:dyDescent="0.25">
      <c r="A50" s="3"/>
      <c r="B50" s="569"/>
      <c r="C50" s="590"/>
      <c r="D50" s="1831"/>
      <c r="E50" s="618" t="s">
        <v>1692</v>
      </c>
      <c r="F50" s="608" t="s">
        <v>1693</v>
      </c>
      <c r="G50" s="1829" t="s">
        <v>1694</v>
      </c>
      <c r="H50" s="1069" t="s">
        <v>1506</v>
      </c>
      <c r="I50" s="609" t="s">
        <v>1695</v>
      </c>
      <c r="J50" s="1059">
        <f ca="1">IF(K50=0, "", NISTmap!K57)</f>
        <v>0</v>
      </c>
      <c r="K50" s="603">
        <f>NISTmap!L57</f>
        <v>10</v>
      </c>
      <c r="L50" s="604">
        <f ca="1">IF(M50=0, "", NISTmap!N57)</f>
        <v>0</v>
      </c>
      <c r="M50" s="605">
        <f>NISTmap!O57</f>
        <v>1</v>
      </c>
      <c r="N50" s="604">
        <f ca="1">IF(O50=0, "", NISTmap!Q57)</f>
        <v>0</v>
      </c>
      <c r="O50" s="606">
        <f>NISTmap!R57</f>
        <v>6</v>
      </c>
      <c r="P50" s="604">
        <f ca="1">IF(Q50=0, "", NISTmap!T57)</f>
        <v>0</v>
      </c>
      <c r="Q50" s="606">
        <f>NISTmap!U57</f>
        <v>3</v>
      </c>
      <c r="R50" s="574"/>
      <c r="S50" s="26"/>
    </row>
    <row r="51" spans="1:19" ht="30" customHeight="1" x14ac:dyDescent="0.25">
      <c r="A51" s="3"/>
      <c r="B51" s="569"/>
      <c r="C51" s="590"/>
      <c r="D51" s="1831"/>
      <c r="E51" s="618"/>
      <c r="F51" s="608" t="s">
        <v>1629</v>
      </c>
      <c r="G51" s="1829"/>
      <c r="H51" s="1069" t="s">
        <v>1507</v>
      </c>
      <c r="I51" s="609" t="s">
        <v>1696</v>
      </c>
      <c r="J51" s="1060">
        <f ca="1">IF(K51=0, "", NISTmap!K58)</f>
        <v>0</v>
      </c>
      <c r="K51" s="595">
        <f>NISTmap!L58</f>
        <v>6</v>
      </c>
      <c r="L51" s="596" t="str">
        <f>IF(M51=0, "", NISTmap!N58)</f>
        <v/>
      </c>
      <c r="M51" s="597">
        <f>NISTmap!O58</f>
        <v>0</v>
      </c>
      <c r="N51" s="596">
        <f ca="1">IF(O51=0, "", NISTmap!Q58)</f>
        <v>0</v>
      </c>
      <c r="O51" s="598">
        <f>NISTmap!R58</f>
        <v>4</v>
      </c>
      <c r="P51" s="596">
        <f ca="1">IF(Q51=0, "", NISTmap!T58)</f>
        <v>0</v>
      </c>
      <c r="Q51" s="598">
        <f>NISTmap!U58</f>
        <v>2</v>
      </c>
      <c r="R51" s="574"/>
      <c r="S51" s="26"/>
    </row>
    <row r="52" spans="1:19" ht="30" customHeight="1" x14ac:dyDescent="0.25">
      <c r="A52" s="3"/>
      <c r="B52" s="569"/>
      <c r="C52" s="590"/>
      <c r="D52" s="1831"/>
      <c r="E52" s="618"/>
      <c r="F52" s="608" t="s">
        <v>1629</v>
      </c>
      <c r="G52" s="1829"/>
      <c r="H52" s="1069" t="s">
        <v>1500</v>
      </c>
      <c r="I52" s="609" t="s">
        <v>1697</v>
      </c>
      <c r="J52" s="1060">
        <f ca="1">IF(K52=0, "", NISTmap!K59)</f>
        <v>0</v>
      </c>
      <c r="K52" s="595">
        <f>NISTmap!L59</f>
        <v>14</v>
      </c>
      <c r="L52" s="596">
        <f ca="1">IF(M52=0, "", NISTmap!N59)</f>
        <v>0</v>
      </c>
      <c r="M52" s="597">
        <f>NISTmap!O59</f>
        <v>4</v>
      </c>
      <c r="N52" s="596">
        <f ca="1">IF(O52=0, "", NISTmap!Q59)</f>
        <v>0</v>
      </c>
      <c r="O52" s="598">
        <f>NISTmap!R59</f>
        <v>4</v>
      </c>
      <c r="P52" s="596">
        <f ca="1">IF(Q52=0, "", NISTmap!T59)</f>
        <v>0</v>
      </c>
      <c r="Q52" s="598">
        <f>NISTmap!U59</f>
        <v>6</v>
      </c>
      <c r="R52" s="574"/>
      <c r="S52" s="26"/>
    </row>
    <row r="53" spans="1:19" ht="30" customHeight="1" x14ac:dyDescent="0.25">
      <c r="A53" s="3"/>
      <c r="B53" s="569"/>
      <c r="C53" s="590"/>
      <c r="D53" s="1831"/>
      <c r="E53" s="618"/>
      <c r="F53" s="608" t="s">
        <v>1629</v>
      </c>
      <c r="G53" s="1829"/>
      <c r="H53" s="1069" t="s">
        <v>1494</v>
      </c>
      <c r="I53" s="609" t="s">
        <v>1698</v>
      </c>
      <c r="J53" s="1060">
        <f ca="1">IF(K53=0, "", NISTmap!K60)</f>
        <v>0</v>
      </c>
      <c r="K53" s="595">
        <f>NISTmap!L60</f>
        <v>8</v>
      </c>
      <c r="L53" s="596">
        <f ca="1">IF(M53=0, "", NISTmap!N60)</f>
        <v>0</v>
      </c>
      <c r="M53" s="597">
        <f>NISTmap!O60</f>
        <v>3</v>
      </c>
      <c r="N53" s="596">
        <f ca="1">IF(O53=0, "", NISTmap!Q60)</f>
        <v>0</v>
      </c>
      <c r="O53" s="598">
        <f>NISTmap!R60</f>
        <v>5</v>
      </c>
      <c r="P53" s="596" t="str">
        <f>IF(Q53=0, "", NISTmap!T60)</f>
        <v/>
      </c>
      <c r="Q53" s="598">
        <f>NISTmap!U60</f>
        <v>0</v>
      </c>
      <c r="R53" s="574"/>
      <c r="S53" s="26"/>
    </row>
    <row r="54" spans="1:19" ht="30" customHeight="1" x14ac:dyDescent="0.25">
      <c r="A54" s="3"/>
      <c r="B54" s="569"/>
      <c r="C54" s="590"/>
      <c r="D54" s="1831"/>
      <c r="E54" s="618"/>
      <c r="F54" s="608" t="s">
        <v>1629</v>
      </c>
      <c r="G54" s="1829"/>
      <c r="H54" s="1069" t="s">
        <v>1495</v>
      </c>
      <c r="I54" s="609" t="s">
        <v>1699</v>
      </c>
      <c r="J54" s="1060">
        <f ca="1">IF(K54=0, "", NISTmap!K61)</f>
        <v>0</v>
      </c>
      <c r="K54" s="595">
        <f>NISTmap!L61</f>
        <v>11</v>
      </c>
      <c r="L54" s="596">
        <f ca="1">IF(M54=0, "", NISTmap!N61)</f>
        <v>0</v>
      </c>
      <c r="M54" s="597">
        <f>NISTmap!O61</f>
        <v>3</v>
      </c>
      <c r="N54" s="596">
        <f ca="1">IF(O54=0, "", NISTmap!Q61)</f>
        <v>0</v>
      </c>
      <c r="O54" s="598">
        <f>NISTmap!R61</f>
        <v>5</v>
      </c>
      <c r="P54" s="596">
        <f ca="1">IF(Q54=0, "", NISTmap!T61)</f>
        <v>0</v>
      </c>
      <c r="Q54" s="598">
        <f>NISTmap!U61</f>
        <v>3</v>
      </c>
      <c r="R54" s="574"/>
      <c r="S54" s="26"/>
    </row>
    <row r="55" spans="1:19" ht="30" customHeight="1" x14ac:dyDescent="0.25">
      <c r="A55" s="3"/>
      <c r="B55" s="569"/>
      <c r="C55" s="590"/>
      <c r="D55" s="1831"/>
      <c r="E55" s="618"/>
      <c r="F55" s="608" t="s">
        <v>1629</v>
      </c>
      <c r="G55" s="1829"/>
      <c r="H55" s="1069" t="s">
        <v>1498</v>
      </c>
      <c r="I55" s="609" t="s">
        <v>1700</v>
      </c>
      <c r="J55" s="1060">
        <f ca="1">IF(K55=0, "", NISTmap!K62)</f>
        <v>0</v>
      </c>
      <c r="K55" s="595">
        <f>NISTmap!L62</f>
        <v>5</v>
      </c>
      <c r="L55" s="596" t="str">
        <f>IF(M55=0, "", NISTmap!N62)</f>
        <v/>
      </c>
      <c r="M55" s="597">
        <f>NISTmap!O62</f>
        <v>0</v>
      </c>
      <c r="N55" s="596">
        <f ca="1">IF(O55=0, "", NISTmap!Q62)</f>
        <v>0</v>
      </c>
      <c r="O55" s="598">
        <f>NISTmap!R62</f>
        <v>1</v>
      </c>
      <c r="P55" s="596">
        <f ca="1">IF(Q55=0, "", NISTmap!T62)</f>
        <v>0</v>
      </c>
      <c r="Q55" s="598">
        <f>NISTmap!U62</f>
        <v>4</v>
      </c>
      <c r="R55" s="574"/>
      <c r="S55" s="26"/>
    </row>
    <row r="56" spans="1:19" ht="30" customHeight="1" x14ac:dyDescent="0.25">
      <c r="A56" s="3"/>
      <c r="B56" s="569"/>
      <c r="C56" s="590"/>
      <c r="D56" s="1831"/>
      <c r="E56" s="618"/>
      <c r="F56" s="608" t="s">
        <v>1629</v>
      </c>
      <c r="G56" s="1829"/>
      <c r="H56" s="1069" t="s">
        <v>1502</v>
      </c>
      <c r="I56" s="609" t="s">
        <v>1701</v>
      </c>
      <c r="J56" s="1060">
        <f ca="1">IF(K56=0, "", NISTmap!K63)</f>
        <v>0</v>
      </c>
      <c r="K56" s="595">
        <f>NISTmap!L63</f>
        <v>4</v>
      </c>
      <c r="L56" s="596" t="str">
        <f>IF(M56=0, "", NISTmap!N63)</f>
        <v/>
      </c>
      <c r="M56" s="597">
        <f>NISTmap!O63</f>
        <v>0</v>
      </c>
      <c r="N56" s="596">
        <f ca="1">IF(O56=0, "", NISTmap!Q63)</f>
        <v>0</v>
      </c>
      <c r="O56" s="598">
        <f>NISTmap!R63</f>
        <v>2</v>
      </c>
      <c r="P56" s="596">
        <f ca="1">IF(Q56=0, "", NISTmap!T63)</f>
        <v>0</v>
      </c>
      <c r="Q56" s="598">
        <f>NISTmap!U63</f>
        <v>2</v>
      </c>
      <c r="R56" s="574"/>
      <c r="S56" s="26"/>
    </row>
    <row r="57" spans="1:19" ht="30" customHeight="1" x14ac:dyDescent="0.25">
      <c r="A57" s="3"/>
      <c r="B57" s="569"/>
      <c r="C57" s="590"/>
      <c r="D57" s="1831"/>
      <c r="E57" s="618"/>
      <c r="F57" s="608" t="s">
        <v>1629</v>
      </c>
      <c r="G57" s="1829"/>
      <c r="H57" s="1069" t="s">
        <v>1499</v>
      </c>
      <c r="I57" s="609" t="s">
        <v>1702</v>
      </c>
      <c r="J57" s="1061">
        <f ca="1">IF(K57=0, "", NISTmap!K64)</f>
        <v>0</v>
      </c>
      <c r="K57" s="613">
        <f>NISTmap!L64</f>
        <v>1</v>
      </c>
      <c r="L57" s="614" t="str">
        <f>IF(M57=0, "", NISTmap!N64)</f>
        <v/>
      </c>
      <c r="M57" s="615">
        <f>NISTmap!O64</f>
        <v>0</v>
      </c>
      <c r="N57" s="614" t="str">
        <f>IF(O57=0, "", NISTmap!Q64)</f>
        <v/>
      </c>
      <c r="O57" s="616">
        <f>NISTmap!R64</f>
        <v>0</v>
      </c>
      <c r="P57" s="614">
        <f ca="1">IF(Q57=0, "", NISTmap!T64)</f>
        <v>0</v>
      </c>
      <c r="Q57" s="616">
        <f>NISTmap!U64</f>
        <v>1</v>
      </c>
      <c r="R57" s="574"/>
      <c r="S57" s="26"/>
    </row>
    <row r="58" spans="1:19" ht="45" customHeight="1" x14ac:dyDescent="0.25">
      <c r="A58" s="3"/>
      <c r="B58" s="569"/>
      <c r="C58" s="590"/>
      <c r="D58" s="1831"/>
      <c r="E58" s="600" t="s">
        <v>1703</v>
      </c>
      <c r="F58" s="601" t="s">
        <v>1704</v>
      </c>
      <c r="G58" s="1828" t="s">
        <v>1705</v>
      </c>
      <c r="H58" s="1068" t="s">
        <v>1515</v>
      </c>
      <c r="I58" s="602" t="s">
        <v>1706</v>
      </c>
      <c r="J58" s="1059">
        <f ca="1">IF(K58=0, "", NISTmap!K65)</f>
        <v>0</v>
      </c>
      <c r="K58" s="603">
        <f>NISTmap!L65</f>
        <v>9</v>
      </c>
      <c r="L58" s="604">
        <f ca="1">IF(M58=0, "", NISTmap!N65)</f>
        <v>0</v>
      </c>
      <c r="M58" s="605">
        <f>NISTmap!O65</f>
        <v>2</v>
      </c>
      <c r="N58" s="604">
        <f ca="1">IF(O58=0, "", NISTmap!Q65)</f>
        <v>0</v>
      </c>
      <c r="O58" s="606">
        <f>NISTmap!R65</f>
        <v>6</v>
      </c>
      <c r="P58" s="604">
        <f ca="1">IF(Q58=0, "", NISTmap!T65)</f>
        <v>0</v>
      </c>
      <c r="Q58" s="606">
        <f>NISTmap!U65</f>
        <v>1</v>
      </c>
      <c r="R58" s="574"/>
      <c r="S58" s="26"/>
    </row>
    <row r="59" spans="1:19" ht="30" customHeight="1" x14ac:dyDescent="0.25">
      <c r="A59" s="3"/>
      <c r="B59" s="569"/>
      <c r="C59" s="590"/>
      <c r="D59" s="1831"/>
      <c r="E59" s="607"/>
      <c r="F59" s="608" t="s">
        <v>1629</v>
      </c>
      <c r="G59" s="1829"/>
      <c r="H59" s="1069" t="s">
        <v>1517</v>
      </c>
      <c r="I59" s="609" t="s">
        <v>1707</v>
      </c>
      <c r="J59" s="1060">
        <f ca="1">IF(K59=0, "", NISTmap!K66)</f>
        <v>0</v>
      </c>
      <c r="K59" s="595">
        <f>NISTmap!L66</f>
        <v>7</v>
      </c>
      <c r="L59" s="596" t="str">
        <f>IF(M59=0, "", NISTmap!N66)</f>
        <v/>
      </c>
      <c r="M59" s="597">
        <f>NISTmap!O66</f>
        <v>0</v>
      </c>
      <c r="N59" s="596">
        <f ca="1">IF(O59=0, "", NISTmap!Q66)</f>
        <v>0</v>
      </c>
      <c r="O59" s="598">
        <f>NISTmap!R66</f>
        <v>2</v>
      </c>
      <c r="P59" s="596">
        <f ca="1">IF(Q59=0, "", NISTmap!T66)</f>
        <v>0</v>
      </c>
      <c r="Q59" s="598">
        <f>NISTmap!U66</f>
        <v>5</v>
      </c>
      <c r="R59" s="574"/>
      <c r="S59" s="26"/>
    </row>
    <row r="60" spans="1:19" ht="30" customHeight="1" x14ac:dyDescent="0.25">
      <c r="A60" s="3"/>
      <c r="B60" s="569"/>
      <c r="C60" s="590"/>
      <c r="D60" s="1831"/>
      <c r="E60" s="607"/>
      <c r="F60" s="608" t="s">
        <v>1629</v>
      </c>
      <c r="G60" s="1829"/>
      <c r="H60" s="1069" t="s">
        <v>1504</v>
      </c>
      <c r="I60" s="609" t="s">
        <v>1708</v>
      </c>
      <c r="J60" s="1060">
        <f ca="1">IF(K60=0, "", NISTmap!K67)</f>
        <v>0</v>
      </c>
      <c r="K60" s="595">
        <f>NISTmap!L67</f>
        <v>15</v>
      </c>
      <c r="L60" s="596">
        <f ca="1">IF(M60=0, "", NISTmap!N67)</f>
        <v>0</v>
      </c>
      <c r="M60" s="597">
        <f>NISTmap!O67</f>
        <v>3</v>
      </c>
      <c r="N60" s="596">
        <f ca="1">IF(O60=0, "", NISTmap!Q67)</f>
        <v>0</v>
      </c>
      <c r="O60" s="598">
        <f>NISTmap!R67</f>
        <v>8</v>
      </c>
      <c r="P60" s="596">
        <f ca="1">IF(Q60=0, "", NISTmap!T67)</f>
        <v>0</v>
      </c>
      <c r="Q60" s="598">
        <f>NISTmap!U67</f>
        <v>4</v>
      </c>
      <c r="R60" s="574"/>
      <c r="S60" s="26"/>
    </row>
    <row r="61" spans="1:19" ht="30" customHeight="1" x14ac:dyDescent="0.25">
      <c r="A61" s="3"/>
      <c r="B61" s="569"/>
      <c r="C61" s="590"/>
      <c r="D61" s="1831"/>
      <c r="E61" s="607"/>
      <c r="F61" s="608" t="s">
        <v>1629</v>
      </c>
      <c r="G61" s="1829"/>
      <c r="H61" s="1069" t="s">
        <v>1560</v>
      </c>
      <c r="I61" s="609" t="s">
        <v>1709</v>
      </c>
      <c r="J61" s="1060">
        <f ca="1">IF(K61=0, "", NISTmap!K68)</f>
        <v>0</v>
      </c>
      <c r="K61" s="595">
        <f>NISTmap!L68</f>
        <v>1</v>
      </c>
      <c r="L61" s="596">
        <f ca="1">IF(M61=0, "", NISTmap!N68)</f>
        <v>0</v>
      </c>
      <c r="M61" s="597">
        <f>NISTmap!O68</f>
        <v>1</v>
      </c>
      <c r="N61" s="596" t="str">
        <f>IF(O61=0, "", NISTmap!Q68)</f>
        <v/>
      </c>
      <c r="O61" s="598">
        <f>NISTmap!R68</f>
        <v>0</v>
      </c>
      <c r="P61" s="596" t="str">
        <f>IF(Q61=0, "", NISTmap!T68)</f>
        <v/>
      </c>
      <c r="Q61" s="598">
        <f>NISTmap!U68</f>
        <v>0</v>
      </c>
      <c r="R61" s="574"/>
      <c r="S61" s="26"/>
    </row>
    <row r="62" spans="1:19" ht="30" customHeight="1" x14ac:dyDescent="0.25">
      <c r="A62" s="3"/>
      <c r="B62" s="569"/>
      <c r="C62" s="590"/>
      <c r="D62" s="1831"/>
      <c r="E62" s="607"/>
      <c r="F62" s="608" t="s">
        <v>1629</v>
      </c>
      <c r="G62" s="1829"/>
      <c r="H62" s="1069" t="s">
        <v>1518</v>
      </c>
      <c r="I62" s="609" t="s">
        <v>1710</v>
      </c>
      <c r="J62" s="1060">
        <f ca="1">IF(K62=0, "", NISTmap!K69)</f>
        <v>0</v>
      </c>
      <c r="K62" s="595">
        <f>NISTmap!L69</f>
        <v>9</v>
      </c>
      <c r="L62" s="596">
        <f ca="1">IF(M62=0, "", NISTmap!N69)</f>
        <v>0</v>
      </c>
      <c r="M62" s="597">
        <f>NISTmap!O69</f>
        <v>1</v>
      </c>
      <c r="N62" s="596">
        <f ca="1">IF(O62=0, "", NISTmap!Q69)</f>
        <v>0</v>
      </c>
      <c r="O62" s="598">
        <f>NISTmap!R69</f>
        <v>5</v>
      </c>
      <c r="P62" s="596">
        <f ca="1">IF(Q62=0, "", NISTmap!T69)</f>
        <v>0</v>
      </c>
      <c r="Q62" s="598">
        <f>NISTmap!U69</f>
        <v>3</v>
      </c>
      <c r="R62" s="574"/>
      <c r="S62" s="26"/>
    </row>
    <row r="63" spans="1:19" ht="30" customHeight="1" x14ac:dyDescent="0.25">
      <c r="A63" s="3"/>
      <c r="B63" s="569"/>
      <c r="C63" s="590"/>
      <c r="D63" s="1831"/>
      <c r="E63" s="607"/>
      <c r="F63" s="608" t="s">
        <v>1629</v>
      </c>
      <c r="G63" s="1829"/>
      <c r="H63" s="1069" t="s">
        <v>1513</v>
      </c>
      <c r="I63" s="609" t="s">
        <v>1711</v>
      </c>
      <c r="J63" s="1060">
        <f ca="1">IF(K63=0, "", NISTmap!K70)</f>
        <v>0</v>
      </c>
      <c r="K63" s="595">
        <f>NISTmap!L70</f>
        <v>3</v>
      </c>
      <c r="L63" s="596" t="str">
        <f>IF(M63=0, "", NISTmap!N70)</f>
        <v/>
      </c>
      <c r="M63" s="597">
        <f>NISTmap!O70</f>
        <v>0</v>
      </c>
      <c r="N63" s="596">
        <f ca="1">IF(O63=0, "", NISTmap!Q70)</f>
        <v>0</v>
      </c>
      <c r="O63" s="598">
        <f>NISTmap!R70</f>
        <v>1</v>
      </c>
      <c r="P63" s="596">
        <f ca="1">IF(Q63=0, "", NISTmap!T70)</f>
        <v>0</v>
      </c>
      <c r="Q63" s="598">
        <f>NISTmap!U70</f>
        <v>2</v>
      </c>
      <c r="R63" s="574"/>
      <c r="S63" s="26"/>
    </row>
    <row r="64" spans="1:19" ht="30" customHeight="1" x14ac:dyDescent="0.25">
      <c r="A64" s="3"/>
      <c r="B64" s="569"/>
      <c r="C64" s="590"/>
      <c r="D64" s="1831"/>
      <c r="E64" s="607"/>
      <c r="F64" s="608" t="s">
        <v>1629</v>
      </c>
      <c r="G64" s="1829"/>
      <c r="H64" s="1069" t="s">
        <v>1712</v>
      </c>
      <c r="I64" s="609" t="s">
        <v>1713</v>
      </c>
      <c r="J64" s="1060">
        <f ca="1">IF(K64=0, "", NISTmap!K71)</f>
        <v>0</v>
      </c>
      <c r="K64" s="595">
        <f>NISTmap!L71</f>
        <v>19</v>
      </c>
      <c r="L64" s="596" t="str">
        <f>IF(M64=0, "", NISTmap!N71)</f>
        <v/>
      </c>
      <c r="M64" s="597">
        <f>NISTmap!O71</f>
        <v>0</v>
      </c>
      <c r="N64" s="596">
        <f ca="1">IF(O64=0, "", NISTmap!Q71)</f>
        <v>0</v>
      </c>
      <c r="O64" s="598">
        <f>NISTmap!R71</f>
        <v>3</v>
      </c>
      <c r="P64" s="596">
        <f ca="1">IF(Q64=0, "", NISTmap!T71)</f>
        <v>0</v>
      </c>
      <c r="Q64" s="598">
        <f>NISTmap!U71</f>
        <v>16</v>
      </c>
      <c r="R64" s="574"/>
      <c r="S64" s="26"/>
    </row>
    <row r="65" spans="1:19" ht="30" customHeight="1" x14ac:dyDescent="0.25">
      <c r="A65" s="3"/>
      <c r="B65" s="569"/>
      <c r="C65" s="590"/>
      <c r="D65" s="1831"/>
      <c r="E65" s="607"/>
      <c r="F65" s="608" t="s">
        <v>1629</v>
      </c>
      <c r="G65" s="1829"/>
      <c r="H65" s="1069" t="s">
        <v>1491</v>
      </c>
      <c r="I65" s="609" t="s">
        <v>1714</v>
      </c>
      <c r="J65" s="1060">
        <f ca="1">IF(K65=0, "", NISTmap!K72)</f>
        <v>0</v>
      </c>
      <c r="K65" s="595">
        <f>NISTmap!L72</f>
        <v>3</v>
      </c>
      <c r="L65" s="596" t="str">
        <f>IF(M65=0, "", NISTmap!N72)</f>
        <v/>
      </c>
      <c r="M65" s="597">
        <f>NISTmap!O72</f>
        <v>0</v>
      </c>
      <c r="N65" s="596">
        <f ca="1">IF(O65=0, "", NISTmap!Q72)</f>
        <v>0</v>
      </c>
      <c r="O65" s="598">
        <f>NISTmap!R72</f>
        <v>1</v>
      </c>
      <c r="P65" s="596">
        <f ca="1">IF(Q65=0, "", NISTmap!T72)</f>
        <v>0</v>
      </c>
      <c r="Q65" s="598">
        <f>NISTmap!U72</f>
        <v>2</v>
      </c>
      <c r="R65" s="574"/>
      <c r="S65" s="26"/>
    </row>
    <row r="66" spans="1:19" ht="45" customHeight="1" x14ac:dyDescent="0.25">
      <c r="A66" s="3"/>
      <c r="B66" s="569"/>
      <c r="C66" s="590"/>
      <c r="D66" s="1831"/>
      <c r="E66" s="607"/>
      <c r="F66" s="608" t="s">
        <v>1629</v>
      </c>
      <c r="G66" s="1829"/>
      <c r="H66" s="1069" t="s">
        <v>1529</v>
      </c>
      <c r="I66" s="609" t="s">
        <v>1715</v>
      </c>
      <c r="J66" s="1060">
        <f ca="1">IF(K66=0, "", NISTmap!K73)</f>
        <v>0</v>
      </c>
      <c r="K66" s="595">
        <f>NISTmap!L73</f>
        <v>15</v>
      </c>
      <c r="L66" s="596">
        <f ca="1">IF(M66=0, "", NISTmap!N73)</f>
        <v>0</v>
      </c>
      <c r="M66" s="597">
        <f>NISTmap!O73</f>
        <v>2</v>
      </c>
      <c r="N66" s="596">
        <f ca="1">IF(O66=0, "", NISTmap!Q73)</f>
        <v>0</v>
      </c>
      <c r="O66" s="598">
        <f>NISTmap!R73</f>
        <v>10</v>
      </c>
      <c r="P66" s="596">
        <f ca="1">IF(Q66=0, "", NISTmap!T73)</f>
        <v>0</v>
      </c>
      <c r="Q66" s="598">
        <f>NISTmap!U73</f>
        <v>3</v>
      </c>
      <c r="R66" s="574"/>
      <c r="S66" s="26"/>
    </row>
    <row r="67" spans="1:19" ht="30" customHeight="1" x14ac:dyDescent="0.25">
      <c r="A67" s="3"/>
      <c r="B67" s="569"/>
      <c r="C67" s="590"/>
      <c r="D67" s="1831"/>
      <c r="E67" s="610"/>
      <c r="F67" s="611" t="s">
        <v>1629</v>
      </c>
      <c r="G67" s="1830"/>
      <c r="H67" s="1070" t="s">
        <v>1554</v>
      </c>
      <c r="I67" s="612" t="s">
        <v>1716</v>
      </c>
      <c r="J67" s="1061">
        <f ca="1">IF(K67=0, "", NISTmap!K74)</f>
        <v>0</v>
      </c>
      <c r="K67" s="613">
        <f>NISTmap!L74</f>
        <v>5</v>
      </c>
      <c r="L67" s="614" t="str">
        <f>IF(M67=0, "", NISTmap!N74)</f>
        <v/>
      </c>
      <c r="M67" s="615">
        <f>NISTmap!O74</f>
        <v>0</v>
      </c>
      <c r="N67" s="614">
        <f ca="1">IF(O67=0, "", NISTmap!Q74)</f>
        <v>0</v>
      </c>
      <c r="O67" s="616">
        <f>NISTmap!R74</f>
        <v>3</v>
      </c>
      <c r="P67" s="614">
        <f ca="1">IF(Q67=0, "", NISTmap!T74)</f>
        <v>0</v>
      </c>
      <c r="Q67" s="616">
        <f>NISTmap!U74</f>
        <v>2</v>
      </c>
      <c r="R67" s="574"/>
      <c r="S67" s="26"/>
    </row>
    <row r="68" spans="1:19" ht="30" customHeight="1" x14ac:dyDescent="0.25">
      <c r="A68" s="3"/>
      <c r="B68" s="569"/>
      <c r="C68" s="590"/>
      <c r="D68" s="1831"/>
      <c r="E68" s="618"/>
      <c r="F68" s="608" t="s">
        <v>1629</v>
      </c>
      <c r="G68" s="1829"/>
      <c r="H68" s="1069" t="s">
        <v>1578</v>
      </c>
      <c r="I68" s="609" t="s">
        <v>1717</v>
      </c>
      <c r="J68" s="1059">
        <f ca="1">IF(K68=0, "", NISTmap!K75)</f>
        <v>0</v>
      </c>
      <c r="K68" s="603">
        <f>NISTmap!L75</f>
        <v>25</v>
      </c>
      <c r="L68" s="604">
        <f ca="1">IF(M68=0, "", NISTmap!N75)</f>
        <v>0</v>
      </c>
      <c r="M68" s="605">
        <f>NISTmap!O75</f>
        <v>9</v>
      </c>
      <c r="N68" s="604">
        <f ca="1">IF(O68=0, "", NISTmap!Q75)</f>
        <v>0</v>
      </c>
      <c r="O68" s="606">
        <f>NISTmap!R75</f>
        <v>10</v>
      </c>
      <c r="P68" s="604">
        <f ca="1">IF(Q68=0, "", NISTmap!T75)</f>
        <v>0</v>
      </c>
      <c r="Q68" s="606">
        <f>NISTmap!U75</f>
        <v>6</v>
      </c>
      <c r="R68" s="574"/>
      <c r="S68" s="26"/>
    </row>
    <row r="69" spans="1:19" ht="30" customHeight="1" x14ac:dyDescent="0.25">
      <c r="A69" s="3"/>
      <c r="B69" s="569"/>
      <c r="C69" s="590"/>
      <c r="D69" s="1831"/>
      <c r="E69" s="618"/>
      <c r="F69" s="608" t="s">
        <v>1629</v>
      </c>
      <c r="G69" s="1829"/>
      <c r="H69" s="1069" t="s">
        <v>1574</v>
      </c>
      <c r="I69" s="609" t="s">
        <v>1718</v>
      </c>
      <c r="J69" s="1060">
        <f ca="1">IF(K69=0, "", NISTmap!K76)</f>
        <v>0</v>
      </c>
      <c r="K69" s="595">
        <f>NISTmap!L76</f>
        <v>2</v>
      </c>
      <c r="L69" s="596" t="str">
        <f>IF(M69=0, "", NISTmap!N76)</f>
        <v/>
      </c>
      <c r="M69" s="597">
        <f>NISTmap!O76</f>
        <v>0</v>
      </c>
      <c r="N69" s="596">
        <f ca="1">IF(O69=0, "", NISTmap!Q76)</f>
        <v>0</v>
      </c>
      <c r="O69" s="598">
        <f>NISTmap!R76</f>
        <v>1</v>
      </c>
      <c r="P69" s="596">
        <f ca="1">IF(Q69=0, "", NISTmap!T76)</f>
        <v>0</v>
      </c>
      <c r="Q69" s="598">
        <f>NISTmap!U76</f>
        <v>1</v>
      </c>
      <c r="R69" s="574"/>
      <c r="S69" s="26"/>
    </row>
    <row r="70" spans="1:19" ht="30" customHeight="1" x14ac:dyDescent="0.25">
      <c r="A70" s="3"/>
      <c r="B70" s="569"/>
      <c r="C70" s="590"/>
      <c r="D70" s="1831"/>
      <c r="E70" s="618" t="s">
        <v>1719</v>
      </c>
      <c r="F70" s="608" t="s">
        <v>1720</v>
      </c>
      <c r="G70" s="1829" t="s">
        <v>1721</v>
      </c>
      <c r="H70" s="1069" t="s">
        <v>1516</v>
      </c>
      <c r="I70" s="609" t="s">
        <v>1722</v>
      </c>
      <c r="J70" s="1060">
        <f ca="1">IF(K70=0, "", NISTmap!K77)</f>
        <v>0</v>
      </c>
      <c r="K70" s="595">
        <f>NISTmap!L77</f>
        <v>8</v>
      </c>
      <c r="L70" s="596">
        <f ca="1">IF(M70=0, "", NISTmap!N77)</f>
        <v>0</v>
      </c>
      <c r="M70" s="597">
        <f>NISTmap!O77</f>
        <v>2</v>
      </c>
      <c r="N70" s="596">
        <f ca="1">IF(O70=0, "", NISTmap!Q77)</f>
        <v>0</v>
      </c>
      <c r="O70" s="598">
        <f>NISTmap!R77</f>
        <v>4</v>
      </c>
      <c r="P70" s="596">
        <f ca="1">IF(Q70=0, "", NISTmap!T77)</f>
        <v>0</v>
      </c>
      <c r="Q70" s="598">
        <f>NISTmap!U77</f>
        <v>2</v>
      </c>
      <c r="R70" s="574"/>
      <c r="S70" s="26"/>
    </row>
    <row r="71" spans="1:19" ht="45" customHeight="1" x14ac:dyDescent="0.25">
      <c r="A71" s="3"/>
      <c r="B71" s="569"/>
      <c r="C71" s="590"/>
      <c r="D71" s="1831"/>
      <c r="E71" s="618"/>
      <c r="F71" s="608" t="s">
        <v>1629</v>
      </c>
      <c r="G71" s="1829"/>
      <c r="H71" s="1069" t="s">
        <v>1481</v>
      </c>
      <c r="I71" s="609" t="s">
        <v>1723</v>
      </c>
      <c r="J71" s="1061">
        <f ca="1">IF(K71=0, "", NISTmap!K78)</f>
        <v>0</v>
      </c>
      <c r="K71" s="613">
        <f>NISTmap!L78</f>
        <v>3</v>
      </c>
      <c r="L71" s="614" t="str">
        <f>IF(M71=0, "", NISTmap!N78)</f>
        <v/>
      </c>
      <c r="M71" s="615">
        <f>NISTmap!O78</f>
        <v>0</v>
      </c>
      <c r="N71" s="614">
        <f ca="1">IF(O71=0, "", NISTmap!Q78)</f>
        <v>0</v>
      </c>
      <c r="O71" s="616">
        <f>NISTmap!R78</f>
        <v>3</v>
      </c>
      <c r="P71" s="614" t="str">
        <f>IF(Q71=0, "", NISTmap!T78)</f>
        <v/>
      </c>
      <c r="Q71" s="616">
        <f>NISTmap!U78</f>
        <v>0</v>
      </c>
      <c r="R71" s="574"/>
      <c r="S71" s="26"/>
    </row>
    <row r="72" spans="1:19" ht="30" customHeight="1" x14ac:dyDescent="0.25">
      <c r="A72" s="3"/>
      <c r="B72" s="569"/>
      <c r="C72" s="590"/>
      <c r="D72" s="1831"/>
      <c r="E72" s="600" t="s">
        <v>1724</v>
      </c>
      <c r="F72" s="601" t="s">
        <v>1725</v>
      </c>
      <c r="G72" s="1828" t="s">
        <v>1726</v>
      </c>
      <c r="H72" s="1068" t="s">
        <v>1488</v>
      </c>
      <c r="I72" s="602" t="s">
        <v>1727</v>
      </c>
      <c r="J72" s="1059">
        <f ca="1">IF(K72=0, "", NISTmap!K79)</f>
        <v>0</v>
      </c>
      <c r="K72" s="603">
        <f>NISTmap!L79</f>
        <v>9</v>
      </c>
      <c r="L72" s="604">
        <f ca="1">IF(M72=0, "", NISTmap!N79)</f>
        <v>0</v>
      </c>
      <c r="M72" s="605">
        <f>NISTmap!O79</f>
        <v>4</v>
      </c>
      <c r="N72" s="604">
        <f ca="1">IF(O72=0, "", NISTmap!Q79)</f>
        <v>0</v>
      </c>
      <c r="O72" s="606">
        <f>NISTmap!R79</f>
        <v>4</v>
      </c>
      <c r="P72" s="604">
        <f ca="1">IF(Q72=0, "", NISTmap!T79)</f>
        <v>0</v>
      </c>
      <c r="Q72" s="606">
        <f>NISTmap!U79</f>
        <v>1</v>
      </c>
      <c r="R72" s="574"/>
      <c r="S72" s="26"/>
    </row>
    <row r="73" spans="1:19" ht="30" customHeight="1" x14ac:dyDescent="0.25">
      <c r="A73" s="3"/>
      <c r="B73" s="569"/>
      <c r="C73" s="590"/>
      <c r="D73" s="1831"/>
      <c r="E73" s="607"/>
      <c r="F73" s="608" t="s">
        <v>1629</v>
      </c>
      <c r="G73" s="1829"/>
      <c r="H73" s="1069" t="s">
        <v>1479</v>
      </c>
      <c r="I73" s="609" t="s">
        <v>1728</v>
      </c>
      <c r="J73" s="1060">
        <f ca="1">IF(K73=0, "", NISTmap!K80)</f>
        <v>0</v>
      </c>
      <c r="K73" s="595">
        <f>NISTmap!L80</f>
        <v>3</v>
      </c>
      <c r="L73" s="596" t="str">
        <f>IF(M73=0, "", NISTmap!N80)</f>
        <v/>
      </c>
      <c r="M73" s="597">
        <f>NISTmap!O80</f>
        <v>0</v>
      </c>
      <c r="N73" s="596">
        <f ca="1">IF(O73=0, "", NISTmap!Q80)</f>
        <v>0</v>
      </c>
      <c r="O73" s="598">
        <f>NISTmap!R80</f>
        <v>1</v>
      </c>
      <c r="P73" s="596">
        <f ca="1">IF(Q73=0, "", NISTmap!T80)</f>
        <v>0</v>
      </c>
      <c r="Q73" s="598">
        <f>NISTmap!U80</f>
        <v>2</v>
      </c>
      <c r="R73" s="574"/>
      <c r="S73" s="26"/>
    </row>
    <row r="74" spans="1:19" ht="30" customHeight="1" x14ac:dyDescent="0.25">
      <c r="A74" s="3"/>
      <c r="B74" s="569"/>
      <c r="C74" s="590"/>
      <c r="D74" s="1831"/>
      <c r="E74" s="607"/>
      <c r="F74" s="608" t="s">
        <v>1629</v>
      </c>
      <c r="G74" s="1829"/>
      <c r="H74" s="1069" t="s">
        <v>1480</v>
      </c>
      <c r="I74" s="609" t="s">
        <v>1729</v>
      </c>
      <c r="J74" s="1060">
        <f ca="1">IF(K74=0, "", NISTmap!K81)</f>
        <v>0</v>
      </c>
      <c r="K74" s="595">
        <f>NISTmap!L81</f>
        <v>5</v>
      </c>
      <c r="L74" s="596" t="str">
        <f>IF(M74=0, "", NISTmap!N81)</f>
        <v/>
      </c>
      <c r="M74" s="597">
        <f>NISTmap!O81</f>
        <v>0</v>
      </c>
      <c r="N74" s="596">
        <f ca="1">IF(O74=0, "", NISTmap!Q81)</f>
        <v>0</v>
      </c>
      <c r="O74" s="598">
        <f>NISTmap!R81</f>
        <v>4</v>
      </c>
      <c r="P74" s="596">
        <f ca="1">IF(Q74=0, "", NISTmap!T81)</f>
        <v>0</v>
      </c>
      <c r="Q74" s="598">
        <f>NISTmap!U81</f>
        <v>1</v>
      </c>
      <c r="R74" s="574"/>
      <c r="S74" s="26"/>
    </row>
    <row r="75" spans="1:19" ht="30" customHeight="1" x14ac:dyDescent="0.25">
      <c r="A75" s="3"/>
      <c r="B75" s="569"/>
      <c r="C75" s="590"/>
      <c r="D75" s="1831"/>
      <c r="E75" s="607"/>
      <c r="F75" s="608" t="s">
        <v>1629</v>
      </c>
      <c r="G75" s="1829"/>
      <c r="H75" s="1069" t="s">
        <v>1493</v>
      </c>
      <c r="I75" s="609" t="s">
        <v>1730</v>
      </c>
      <c r="J75" s="1060">
        <f ca="1">IF(K75=0, "", NISTmap!K82)</f>
        <v>0</v>
      </c>
      <c r="K75" s="595">
        <f>NISTmap!L82</f>
        <v>12</v>
      </c>
      <c r="L75" s="596">
        <f ca="1">IF(M75=0, "", NISTmap!N82)</f>
        <v>0</v>
      </c>
      <c r="M75" s="597">
        <f>NISTmap!O82</f>
        <v>2</v>
      </c>
      <c r="N75" s="596">
        <f ca="1">IF(O75=0, "", NISTmap!Q82)</f>
        <v>0</v>
      </c>
      <c r="O75" s="598">
        <f>NISTmap!R82</f>
        <v>5</v>
      </c>
      <c r="P75" s="596">
        <f ca="1">IF(Q75=0, "", NISTmap!T82)</f>
        <v>0</v>
      </c>
      <c r="Q75" s="598">
        <f>NISTmap!U82</f>
        <v>5</v>
      </c>
      <c r="R75" s="574"/>
      <c r="S75" s="26"/>
    </row>
    <row r="76" spans="1:19" ht="45" customHeight="1" x14ac:dyDescent="0.25">
      <c r="A76" s="3"/>
      <c r="B76" s="569"/>
      <c r="C76" s="590"/>
      <c r="D76" s="1831"/>
      <c r="E76" s="610"/>
      <c r="F76" s="611" t="s">
        <v>1629</v>
      </c>
      <c r="G76" s="1830"/>
      <c r="H76" s="1070" t="s">
        <v>1496</v>
      </c>
      <c r="I76" s="612" t="s">
        <v>1731</v>
      </c>
      <c r="J76" s="1061">
        <f ca="1">IF(K76=0, "", NISTmap!K83)</f>
        <v>0</v>
      </c>
      <c r="K76" s="613">
        <f>NISTmap!L83</f>
        <v>9</v>
      </c>
      <c r="L76" s="614">
        <f ca="1">IF(M76=0, "", NISTmap!N83)</f>
        <v>0</v>
      </c>
      <c r="M76" s="615">
        <f>NISTmap!O83</f>
        <v>3</v>
      </c>
      <c r="N76" s="614">
        <f ca="1">IF(O76=0, "", NISTmap!Q83)</f>
        <v>0</v>
      </c>
      <c r="O76" s="616">
        <f>NISTmap!R83</f>
        <v>4</v>
      </c>
      <c r="P76" s="614">
        <f ca="1">IF(Q76=0, "", NISTmap!T83)</f>
        <v>0</v>
      </c>
      <c r="Q76" s="616">
        <f>NISTmap!U83</f>
        <v>2</v>
      </c>
      <c r="R76" s="574"/>
      <c r="S76" s="26"/>
    </row>
    <row r="77" spans="1:19" ht="30" customHeight="1" x14ac:dyDescent="0.25">
      <c r="A77" s="3"/>
      <c r="B77" s="569"/>
      <c r="C77" s="590"/>
      <c r="D77" s="1836" t="s">
        <v>1469</v>
      </c>
      <c r="E77" s="591" t="s">
        <v>1732</v>
      </c>
      <c r="F77" s="592" t="s">
        <v>1733</v>
      </c>
      <c r="G77" s="1827" t="s">
        <v>1734</v>
      </c>
      <c r="H77" s="1069" t="s">
        <v>1565</v>
      </c>
      <c r="I77" s="593" t="s">
        <v>1735</v>
      </c>
      <c r="J77" s="1059">
        <f ca="1">IF(K77=0, "", NISTmap!K84)</f>
        <v>0</v>
      </c>
      <c r="K77" s="603">
        <f>NISTmap!L84</f>
        <v>2</v>
      </c>
      <c r="L77" s="604" t="str">
        <f>IF(M77=0, "", NISTmap!N84)</f>
        <v/>
      </c>
      <c r="M77" s="605">
        <f>NISTmap!O84</f>
        <v>0</v>
      </c>
      <c r="N77" s="604">
        <f ca="1">IF(O77=0, "", NISTmap!Q84)</f>
        <v>0</v>
      </c>
      <c r="O77" s="606">
        <f>NISTmap!R84</f>
        <v>1</v>
      </c>
      <c r="P77" s="604">
        <f ca="1">IF(Q77=0, "", NISTmap!T84)</f>
        <v>0</v>
      </c>
      <c r="Q77" s="606">
        <f>NISTmap!U84</f>
        <v>1</v>
      </c>
      <c r="R77" s="574"/>
      <c r="S77" s="26"/>
    </row>
    <row r="78" spans="1:19" ht="30" customHeight="1" x14ac:dyDescent="0.25">
      <c r="A78" s="3"/>
      <c r="B78" s="569"/>
      <c r="C78" s="590"/>
      <c r="D78" s="1837"/>
      <c r="E78" s="591"/>
      <c r="F78" s="592" t="s">
        <v>1629</v>
      </c>
      <c r="G78" s="1827"/>
      <c r="H78" s="1069" t="s">
        <v>1542</v>
      </c>
      <c r="I78" s="593" t="s">
        <v>1736</v>
      </c>
      <c r="J78" s="1060">
        <f ca="1">IF(K78=0, "", NISTmap!K85)</f>
        <v>0</v>
      </c>
      <c r="K78" s="595">
        <f>NISTmap!L85</f>
        <v>3</v>
      </c>
      <c r="L78" s="596" t="str">
        <f>IF(M78=0, "", NISTmap!N85)</f>
        <v/>
      </c>
      <c r="M78" s="597">
        <f>NISTmap!O85</f>
        <v>0</v>
      </c>
      <c r="N78" s="596" t="str">
        <f>IF(O78=0, "", NISTmap!Q85)</f>
        <v/>
      </c>
      <c r="O78" s="598">
        <f>NISTmap!R85</f>
        <v>0</v>
      </c>
      <c r="P78" s="596">
        <f ca="1">IF(Q78=0, "", NISTmap!T85)</f>
        <v>0</v>
      </c>
      <c r="Q78" s="598">
        <f>NISTmap!U85</f>
        <v>3</v>
      </c>
      <c r="R78" s="574"/>
      <c r="S78" s="26"/>
    </row>
    <row r="79" spans="1:19" ht="30" customHeight="1" x14ac:dyDescent="0.25">
      <c r="A79" s="3"/>
      <c r="B79" s="569"/>
      <c r="C79" s="590"/>
      <c r="D79" s="1837"/>
      <c r="E79" s="591"/>
      <c r="F79" s="592" t="s">
        <v>1629</v>
      </c>
      <c r="G79" s="1827"/>
      <c r="H79" s="1069" t="s">
        <v>1537</v>
      </c>
      <c r="I79" s="593" t="s">
        <v>1737</v>
      </c>
      <c r="J79" s="1060">
        <f ca="1">IF(K79=0, "", NISTmap!K86)</f>
        <v>0</v>
      </c>
      <c r="K79" s="595">
        <f>NISTmap!L86</f>
        <v>7</v>
      </c>
      <c r="L79" s="596">
        <f ca="1">IF(M79=0, "", NISTmap!N86)</f>
        <v>0</v>
      </c>
      <c r="M79" s="597">
        <f>NISTmap!O86</f>
        <v>1</v>
      </c>
      <c r="N79" s="596">
        <f ca="1">IF(O79=0, "", NISTmap!Q86)</f>
        <v>0</v>
      </c>
      <c r="O79" s="598">
        <f>NISTmap!R86</f>
        <v>3</v>
      </c>
      <c r="P79" s="596">
        <f ca="1">IF(Q79=0, "", NISTmap!T86)</f>
        <v>0</v>
      </c>
      <c r="Q79" s="598">
        <f>NISTmap!U86</f>
        <v>3</v>
      </c>
      <c r="R79" s="574"/>
      <c r="S79" s="26"/>
    </row>
    <row r="80" spans="1:19" ht="30" customHeight="1" x14ac:dyDescent="0.25">
      <c r="A80" s="3"/>
      <c r="B80" s="569"/>
      <c r="C80" s="590"/>
      <c r="D80" s="1837"/>
      <c r="E80" s="591"/>
      <c r="F80" s="592" t="s">
        <v>1629</v>
      </c>
      <c r="G80" s="1827"/>
      <c r="H80" s="1069" t="s">
        <v>1546</v>
      </c>
      <c r="I80" s="593" t="s">
        <v>1738</v>
      </c>
      <c r="J80" s="1060">
        <f ca="1">IF(K80=0, "", NISTmap!K87)</f>
        <v>0</v>
      </c>
      <c r="K80" s="595">
        <f>NISTmap!L87</f>
        <v>3</v>
      </c>
      <c r="L80" s="596">
        <f ca="1">IF(M80=0, "", NISTmap!N87)</f>
        <v>0</v>
      </c>
      <c r="M80" s="597">
        <f>NISTmap!O87</f>
        <v>1</v>
      </c>
      <c r="N80" s="596">
        <f ca="1">IF(O80=0, "", NISTmap!Q87)</f>
        <v>0</v>
      </c>
      <c r="O80" s="598">
        <f>NISTmap!R87</f>
        <v>2</v>
      </c>
      <c r="P80" s="596" t="str">
        <f>IF(Q80=0, "", NISTmap!T87)</f>
        <v/>
      </c>
      <c r="Q80" s="598">
        <f>NISTmap!U87</f>
        <v>0</v>
      </c>
      <c r="R80" s="574"/>
      <c r="S80" s="26"/>
    </row>
    <row r="81" spans="1:19" ht="30" customHeight="1" x14ac:dyDescent="0.25">
      <c r="A81" s="3"/>
      <c r="B81" s="569"/>
      <c r="C81" s="590"/>
      <c r="D81" s="1837"/>
      <c r="E81" s="591"/>
      <c r="F81" s="592" t="s">
        <v>1629</v>
      </c>
      <c r="G81" s="1827"/>
      <c r="H81" s="1069" t="s">
        <v>1544</v>
      </c>
      <c r="I81" s="593" t="s">
        <v>1739</v>
      </c>
      <c r="J81" s="1061">
        <f ca="1">IF(K81=0, "", NISTmap!K88)</f>
        <v>0</v>
      </c>
      <c r="K81" s="613">
        <f>NISTmap!L88</f>
        <v>5</v>
      </c>
      <c r="L81" s="614">
        <f ca="1">IF(M81=0, "", NISTmap!N88)</f>
        <v>0</v>
      </c>
      <c r="M81" s="615">
        <f>NISTmap!O88</f>
        <v>1</v>
      </c>
      <c r="N81" s="614">
        <f ca="1">IF(O81=0, "", NISTmap!Q88)</f>
        <v>0</v>
      </c>
      <c r="O81" s="616">
        <f>NISTmap!R88</f>
        <v>3</v>
      </c>
      <c r="P81" s="614">
        <f ca="1">IF(Q81=0, "", NISTmap!T88)</f>
        <v>0</v>
      </c>
      <c r="Q81" s="616">
        <f>NISTmap!U88</f>
        <v>1</v>
      </c>
      <c r="R81" s="574"/>
      <c r="S81" s="26"/>
    </row>
    <row r="82" spans="1:19" ht="30" customHeight="1" x14ac:dyDescent="0.25">
      <c r="A82" s="3"/>
      <c r="B82" s="569"/>
      <c r="C82" s="590"/>
      <c r="D82" s="1837"/>
      <c r="E82" s="600" t="s">
        <v>1740</v>
      </c>
      <c r="F82" s="601" t="s">
        <v>1741</v>
      </c>
      <c r="G82" s="1828" t="s">
        <v>1742</v>
      </c>
      <c r="H82" s="1068" t="s">
        <v>1497</v>
      </c>
      <c r="I82" s="602" t="s">
        <v>1743</v>
      </c>
      <c r="J82" s="1059">
        <f ca="1">IF(K82=0, "", NISTmap!K89)</f>
        <v>0</v>
      </c>
      <c r="K82" s="603">
        <f>NISTmap!L89</f>
        <v>9</v>
      </c>
      <c r="L82" s="604">
        <f ca="1">IF(M82=0, "", NISTmap!N89)</f>
        <v>0</v>
      </c>
      <c r="M82" s="605">
        <f>NISTmap!O89</f>
        <v>3</v>
      </c>
      <c r="N82" s="604">
        <f ca="1">IF(O82=0, "", NISTmap!Q89)</f>
        <v>0</v>
      </c>
      <c r="O82" s="606">
        <f>NISTmap!R89</f>
        <v>2</v>
      </c>
      <c r="P82" s="604">
        <f ca="1">IF(Q82=0, "", NISTmap!T89)</f>
        <v>0</v>
      </c>
      <c r="Q82" s="606">
        <f>NISTmap!U89</f>
        <v>4</v>
      </c>
      <c r="R82" s="574"/>
      <c r="S82" s="26"/>
    </row>
    <row r="83" spans="1:19" ht="30" customHeight="1" x14ac:dyDescent="0.25">
      <c r="A83" s="3"/>
      <c r="B83" s="569"/>
      <c r="C83" s="590"/>
      <c r="D83" s="1837"/>
      <c r="E83" s="607"/>
      <c r="F83" s="608" t="s">
        <v>1629</v>
      </c>
      <c r="G83" s="1829"/>
      <c r="H83" s="1069" t="s">
        <v>1487</v>
      </c>
      <c r="I83" s="609" t="s">
        <v>1744</v>
      </c>
      <c r="J83" s="1060">
        <f ca="1">IF(K83=0, "", NISTmap!K90)</f>
        <v>0</v>
      </c>
      <c r="K83" s="595">
        <f>NISTmap!L90</f>
        <v>7</v>
      </c>
      <c r="L83" s="596">
        <f ca="1">IF(M83=0, "", NISTmap!N90)</f>
        <v>0</v>
      </c>
      <c r="M83" s="597">
        <f>NISTmap!O90</f>
        <v>1</v>
      </c>
      <c r="N83" s="596">
        <f ca="1">IF(O83=0, "", NISTmap!Q90)</f>
        <v>0</v>
      </c>
      <c r="O83" s="598">
        <f>NISTmap!R90</f>
        <v>2</v>
      </c>
      <c r="P83" s="596">
        <f ca="1">IF(Q83=0, "", NISTmap!T90)</f>
        <v>0</v>
      </c>
      <c r="Q83" s="598">
        <f>NISTmap!U90</f>
        <v>4</v>
      </c>
      <c r="R83" s="574"/>
      <c r="S83" s="26"/>
    </row>
    <row r="84" spans="1:19" ht="30" customHeight="1" x14ac:dyDescent="0.25">
      <c r="A84" s="3"/>
      <c r="B84" s="569"/>
      <c r="C84" s="590"/>
      <c r="D84" s="1837"/>
      <c r="E84" s="607"/>
      <c r="F84" s="608" t="s">
        <v>1629</v>
      </c>
      <c r="G84" s="1829"/>
      <c r="H84" s="1069" t="s">
        <v>1483</v>
      </c>
      <c r="I84" s="609" t="s">
        <v>1745</v>
      </c>
      <c r="J84" s="1060">
        <f ca="1">IF(K84=0, "", NISTmap!K91)</f>
        <v>0</v>
      </c>
      <c r="K84" s="595">
        <f>NISTmap!L91</f>
        <v>8</v>
      </c>
      <c r="L84" s="596">
        <f ca="1">IF(M84=0, "", NISTmap!N91)</f>
        <v>0</v>
      </c>
      <c r="M84" s="597">
        <f>NISTmap!O91</f>
        <v>1</v>
      </c>
      <c r="N84" s="596">
        <f ca="1">IF(O84=0, "", NISTmap!Q91)</f>
        <v>0</v>
      </c>
      <c r="O84" s="598">
        <f>NISTmap!R91</f>
        <v>3</v>
      </c>
      <c r="P84" s="596">
        <f ca="1">IF(Q84=0, "", NISTmap!T91)</f>
        <v>0</v>
      </c>
      <c r="Q84" s="598">
        <f>NISTmap!U91</f>
        <v>4</v>
      </c>
      <c r="R84" s="574"/>
      <c r="S84" s="26"/>
    </row>
    <row r="85" spans="1:19" ht="30" customHeight="1" x14ac:dyDescent="0.25">
      <c r="A85" s="3"/>
      <c r="B85" s="569"/>
      <c r="C85" s="590"/>
      <c r="D85" s="1837"/>
      <c r="E85" s="607"/>
      <c r="F85" s="608" t="s">
        <v>1629</v>
      </c>
      <c r="G85" s="1829"/>
      <c r="H85" s="1069" t="s">
        <v>1501</v>
      </c>
      <c r="I85" s="609" t="s">
        <v>1746</v>
      </c>
      <c r="J85" s="1060">
        <f ca="1">IF(K85=0, "", NISTmap!K92)</f>
        <v>0</v>
      </c>
      <c r="K85" s="595">
        <f>NISTmap!L92</f>
        <v>5</v>
      </c>
      <c r="L85" s="596">
        <f ca="1">IF(M85=0, "", NISTmap!N92)</f>
        <v>0</v>
      </c>
      <c r="M85" s="597">
        <f>NISTmap!O92</f>
        <v>2</v>
      </c>
      <c r="N85" s="596">
        <f ca="1">IF(O85=0, "", NISTmap!Q92)</f>
        <v>0</v>
      </c>
      <c r="O85" s="598">
        <f>NISTmap!R92</f>
        <v>1</v>
      </c>
      <c r="P85" s="596">
        <f ca="1">IF(Q85=0, "", NISTmap!T92)</f>
        <v>0</v>
      </c>
      <c r="Q85" s="598">
        <f>NISTmap!U92</f>
        <v>2</v>
      </c>
      <c r="R85" s="574"/>
      <c r="S85" s="26"/>
    </row>
    <row r="86" spans="1:19" ht="30" customHeight="1" x14ac:dyDescent="0.25">
      <c r="A86" s="3"/>
      <c r="B86" s="569"/>
      <c r="C86" s="590"/>
      <c r="D86" s="1837"/>
      <c r="E86" s="607"/>
      <c r="F86" s="608" t="s">
        <v>1629</v>
      </c>
      <c r="G86" s="1829"/>
      <c r="H86" s="1069" t="s">
        <v>1505</v>
      </c>
      <c r="I86" s="609" t="s">
        <v>1747</v>
      </c>
      <c r="J86" s="1060">
        <f ca="1">IF(K86=0, "", NISTmap!K93)</f>
        <v>0</v>
      </c>
      <c r="K86" s="595">
        <f>NISTmap!L93</f>
        <v>4</v>
      </c>
      <c r="L86" s="596">
        <f ca="1">IF(M86=0, "", NISTmap!N93)</f>
        <v>0</v>
      </c>
      <c r="M86" s="597">
        <f>NISTmap!O93</f>
        <v>2</v>
      </c>
      <c r="N86" s="596" t="str">
        <f>IF(O86=0, "", NISTmap!Q93)</f>
        <v/>
      </c>
      <c r="O86" s="598">
        <f>NISTmap!R93</f>
        <v>0</v>
      </c>
      <c r="P86" s="596">
        <f ca="1">IF(Q86=0, "", NISTmap!T93)</f>
        <v>0</v>
      </c>
      <c r="Q86" s="598">
        <f>NISTmap!U93</f>
        <v>2</v>
      </c>
      <c r="R86" s="574"/>
      <c r="S86" s="26"/>
    </row>
    <row r="87" spans="1:19" ht="30" customHeight="1" x14ac:dyDescent="0.25">
      <c r="A87" s="3"/>
      <c r="B87" s="569"/>
      <c r="C87" s="590"/>
      <c r="D87" s="1837"/>
      <c r="E87" s="607"/>
      <c r="F87" s="608" t="s">
        <v>1629</v>
      </c>
      <c r="G87" s="1829"/>
      <c r="H87" s="1069" t="s">
        <v>1484</v>
      </c>
      <c r="I87" s="609" t="s">
        <v>1748</v>
      </c>
      <c r="J87" s="1060">
        <f ca="1">IF(K87=0, "", NISTmap!K94)</f>
        <v>0</v>
      </c>
      <c r="K87" s="595">
        <f>NISTmap!L94</f>
        <v>7</v>
      </c>
      <c r="L87" s="596">
        <f ca="1">IF(M87=0, "", NISTmap!N94)</f>
        <v>0</v>
      </c>
      <c r="M87" s="597">
        <f>NISTmap!O94</f>
        <v>1</v>
      </c>
      <c r="N87" s="596">
        <f ca="1">IF(O87=0, "", NISTmap!Q94)</f>
        <v>0</v>
      </c>
      <c r="O87" s="598">
        <f>NISTmap!R94</f>
        <v>2</v>
      </c>
      <c r="P87" s="596">
        <f ca="1">IF(Q87=0, "", NISTmap!T94)</f>
        <v>0</v>
      </c>
      <c r="Q87" s="598">
        <f>NISTmap!U94</f>
        <v>4</v>
      </c>
      <c r="R87" s="574"/>
      <c r="S87" s="26"/>
    </row>
    <row r="88" spans="1:19" ht="30" customHeight="1" x14ac:dyDescent="0.25">
      <c r="A88" s="3"/>
      <c r="B88" s="569"/>
      <c r="C88" s="590"/>
      <c r="D88" s="1837"/>
      <c r="E88" s="607"/>
      <c r="F88" s="608" t="s">
        <v>1629</v>
      </c>
      <c r="G88" s="1829"/>
      <c r="H88" s="1069" t="s">
        <v>1485</v>
      </c>
      <c r="I88" s="609" t="s">
        <v>1749</v>
      </c>
      <c r="J88" s="1060">
        <f ca="1">IF(K88=0, "", NISTmap!K95)</f>
        <v>0</v>
      </c>
      <c r="K88" s="595">
        <f>NISTmap!L95</f>
        <v>14</v>
      </c>
      <c r="L88" s="596">
        <f ca="1">IF(M88=0, "", NISTmap!N95)</f>
        <v>0</v>
      </c>
      <c r="M88" s="597">
        <f>NISTmap!O95</f>
        <v>2</v>
      </c>
      <c r="N88" s="596">
        <f ca="1">IF(O88=0, "", NISTmap!Q95)</f>
        <v>0</v>
      </c>
      <c r="O88" s="598">
        <f>NISTmap!R95</f>
        <v>5</v>
      </c>
      <c r="P88" s="596">
        <f ca="1">IF(Q88=0, "", NISTmap!T95)</f>
        <v>0</v>
      </c>
      <c r="Q88" s="598">
        <f>NISTmap!U95</f>
        <v>7</v>
      </c>
      <c r="R88" s="574"/>
      <c r="S88" s="26"/>
    </row>
    <row r="89" spans="1:19" ht="30" customHeight="1" x14ac:dyDescent="0.25">
      <c r="A89" s="3"/>
      <c r="B89" s="569"/>
      <c r="C89" s="590"/>
      <c r="D89" s="1837"/>
      <c r="E89" s="607"/>
      <c r="F89" s="608" t="s">
        <v>1629</v>
      </c>
      <c r="G89" s="1829"/>
      <c r="H89" s="1069" t="s">
        <v>1563</v>
      </c>
      <c r="I89" s="609" t="s">
        <v>1750</v>
      </c>
      <c r="J89" s="1061">
        <f ca="1">IF(K89=0, "", NISTmap!K96)</f>
        <v>0</v>
      </c>
      <c r="K89" s="613">
        <f>NISTmap!L96</f>
        <v>2</v>
      </c>
      <c r="L89" s="614">
        <f ca="1">IF(M89=0, "", NISTmap!N96)</f>
        <v>0</v>
      </c>
      <c r="M89" s="615">
        <f>NISTmap!O96</f>
        <v>1</v>
      </c>
      <c r="N89" s="614">
        <f ca="1">IF(O89=0, "", NISTmap!Q96)</f>
        <v>0</v>
      </c>
      <c r="O89" s="616">
        <f>NISTmap!R96</f>
        <v>1</v>
      </c>
      <c r="P89" s="614" t="str">
        <f>IF(Q89=0, "", NISTmap!T96)</f>
        <v/>
      </c>
      <c r="Q89" s="616">
        <f>NISTmap!U96</f>
        <v>0</v>
      </c>
      <c r="R89" s="574"/>
      <c r="S89" s="26"/>
    </row>
    <row r="90" spans="1:19" ht="30" customHeight="1" x14ac:dyDescent="0.25">
      <c r="A90" s="3"/>
      <c r="B90" s="569"/>
      <c r="C90" s="590"/>
      <c r="D90" s="1837"/>
      <c r="E90" s="600" t="s">
        <v>1751</v>
      </c>
      <c r="F90" s="601" t="s">
        <v>1752</v>
      </c>
      <c r="G90" s="1828" t="s">
        <v>1753</v>
      </c>
      <c r="H90" s="1068" t="s">
        <v>1538</v>
      </c>
      <c r="I90" s="602" t="s">
        <v>1754</v>
      </c>
      <c r="J90" s="1059">
        <f ca="1">IF(K90=0, "", NISTmap!K97)</f>
        <v>0</v>
      </c>
      <c r="K90" s="603">
        <f>NISTmap!L97</f>
        <v>9</v>
      </c>
      <c r="L90" s="604">
        <f ca="1">IF(M90=0, "", NISTmap!N97)</f>
        <v>0</v>
      </c>
      <c r="M90" s="605">
        <f>NISTmap!O97</f>
        <v>3</v>
      </c>
      <c r="N90" s="604">
        <f ca="1">IF(O90=0, "", NISTmap!Q97)</f>
        <v>0</v>
      </c>
      <c r="O90" s="606">
        <f>NISTmap!R97</f>
        <v>3</v>
      </c>
      <c r="P90" s="604">
        <f ca="1">IF(Q90=0, "", NISTmap!T97)</f>
        <v>0</v>
      </c>
      <c r="Q90" s="606">
        <f>NISTmap!U97</f>
        <v>3</v>
      </c>
      <c r="R90" s="574"/>
      <c r="S90" s="26"/>
    </row>
    <row r="91" spans="1:19" ht="30" customHeight="1" x14ac:dyDescent="0.25">
      <c r="A91" s="3"/>
      <c r="B91" s="569"/>
      <c r="C91" s="590"/>
      <c r="D91" s="1837"/>
      <c r="E91" s="607"/>
      <c r="F91" s="608" t="s">
        <v>1629</v>
      </c>
      <c r="G91" s="1829"/>
      <c r="H91" s="1069" t="s">
        <v>1540</v>
      </c>
      <c r="I91" s="609" t="s">
        <v>1755</v>
      </c>
      <c r="J91" s="1060">
        <f ca="1">IF(K91=0, "", NISTmap!K98)</f>
        <v>0</v>
      </c>
      <c r="K91" s="595">
        <f>NISTmap!L98</f>
        <v>6</v>
      </c>
      <c r="L91" s="596" t="str">
        <f>IF(M91=0, "", NISTmap!N98)</f>
        <v/>
      </c>
      <c r="M91" s="597">
        <f>NISTmap!O98</f>
        <v>0</v>
      </c>
      <c r="N91" s="596">
        <f ca="1">IF(O91=0, "", NISTmap!Q98)</f>
        <v>0</v>
      </c>
      <c r="O91" s="598">
        <f>NISTmap!R98</f>
        <v>4</v>
      </c>
      <c r="P91" s="596">
        <f ca="1">IF(Q91=0, "", NISTmap!T98)</f>
        <v>0</v>
      </c>
      <c r="Q91" s="598">
        <f>NISTmap!U98</f>
        <v>2</v>
      </c>
      <c r="R91" s="574"/>
      <c r="S91" s="26"/>
    </row>
    <row r="92" spans="1:19" ht="30" customHeight="1" x14ac:dyDescent="0.25">
      <c r="A92" s="3"/>
      <c r="B92" s="569"/>
      <c r="C92" s="590"/>
      <c r="D92" s="1837"/>
      <c r="E92" s="607"/>
      <c r="F92" s="608" t="s">
        <v>1629</v>
      </c>
      <c r="G92" s="1829"/>
      <c r="H92" s="1069" t="s">
        <v>1548</v>
      </c>
      <c r="I92" s="609" t="s">
        <v>1756</v>
      </c>
      <c r="J92" s="1060">
        <f ca="1">IF(K92=0, "", NISTmap!K99)</f>
        <v>0</v>
      </c>
      <c r="K92" s="595">
        <f>NISTmap!L99</f>
        <v>5</v>
      </c>
      <c r="L92" s="596">
        <f ca="1">IF(M92=0, "", NISTmap!N99)</f>
        <v>0</v>
      </c>
      <c r="M92" s="597">
        <f>NISTmap!O99</f>
        <v>1</v>
      </c>
      <c r="N92" s="596">
        <f ca="1">IF(O92=0, "", NISTmap!Q99)</f>
        <v>0</v>
      </c>
      <c r="O92" s="598">
        <f>NISTmap!R99</f>
        <v>2</v>
      </c>
      <c r="P92" s="596">
        <f ca="1">IF(Q92=0, "", NISTmap!T99)</f>
        <v>0</v>
      </c>
      <c r="Q92" s="598">
        <f>NISTmap!U99</f>
        <v>2</v>
      </c>
      <c r="R92" s="574"/>
      <c r="S92" s="26"/>
    </row>
    <row r="93" spans="1:19" ht="30" customHeight="1" x14ac:dyDescent="0.25">
      <c r="A93" s="3"/>
      <c r="B93" s="569"/>
      <c r="C93" s="590"/>
      <c r="D93" s="1837"/>
      <c r="E93" s="607"/>
      <c r="F93" s="608" t="s">
        <v>1629</v>
      </c>
      <c r="G93" s="1829"/>
      <c r="H93" s="1069" t="s">
        <v>1539</v>
      </c>
      <c r="I93" s="609" t="s">
        <v>1757</v>
      </c>
      <c r="J93" s="1060">
        <f ca="1">IF(K93=0, "", NISTmap!K100)</f>
        <v>0</v>
      </c>
      <c r="K93" s="595">
        <f>NISTmap!L100</f>
        <v>5</v>
      </c>
      <c r="L93" s="596">
        <f ca="1">IF(M93=0, "", NISTmap!N100)</f>
        <v>0</v>
      </c>
      <c r="M93" s="597">
        <f>NISTmap!O100</f>
        <v>1</v>
      </c>
      <c r="N93" s="596">
        <f ca="1">IF(O93=0, "", NISTmap!Q100)</f>
        <v>0</v>
      </c>
      <c r="O93" s="598">
        <f>NISTmap!R100</f>
        <v>2</v>
      </c>
      <c r="P93" s="596">
        <f ca="1">IF(Q93=0, "", NISTmap!T100)</f>
        <v>0</v>
      </c>
      <c r="Q93" s="598">
        <f>NISTmap!U100</f>
        <v>2</v>
      </c>
      <c r="R93" s="574"/>
      <c r="S93" s="26"/>
    </row>
    <row r="94" spans="1:19" ht="30" customHeight="1" x14ac:dyDescent="0.25">
      <c r="A94" s="3"/>
      <c r="B94" s="569"/>
      <c r="C94" s="590"/>
      <c r="D94" s="1838"/>
      <c r="E94" s="607"/>
      <c r="F94" s="608" t="s">
        <v>1629</v>
      </c>
      <c r="G94" s="1829"/>
      <c r="H94" s="1069" t="s">
        <v>1543</v>
      </c>
      <c r="I94" s="609" t="s">
        <v>1758</v>
      </c>
      <c r="J94" s="1061">
        <f ca="1">IF(K94=0, "", NISTmap!K101)</f>
        <v>0</v>
      </c>
      <c r="K94" s="613">
        <f>NISTmap!L101</f>
        <v>6</v>
      </c>
      <c r="L94" s="614" t="str">
        <f>IF(M94=0, "", NISTmap!N101)</f>
        <v/>
      </c>
      <c r="M94" s="615">
        <f>NISTmap!O101</f>
        <v>0</v>
      </c>
      <c r="N94" s="614">
        <f ca="1">IF(O94=0, "", NISTmap!Q101)</f>
        <v>0</v>
      </c>
      <c r="O94" s="616">
        <f>NISTmap!R101</f>
        <v>2</v>
      </c>
      <c r="P94" s="614">
        <f ca="1">IF(Q94=0, "", NISTmap!T101)</f>
        <v>0</v>
      </c>
      <c r="Q94" s="616">
        <f>NISTmap!U101</f>
        <v>4</v>
      </c>
      <c r="R94" s="574"/>
      <c r="S94" s="26"/>
    </row>
    <row r="95" spans="1:19" ht="30" customHeight="1" x14ac:dyDescent="0.25">
      <c r="A95" s="3"/>
      <c r="B95" s="569"/>
      <c r="C95" s="590"/>
      <c r="D95" s="1839" t="s">
        <v>1470</v>
      </c>
      <c r="E95" s="617" t="s">
        <v>1759</v>
      </c>
      <c r="F95" s="601" t="s">
        <v>1760</v>
      </c>
      <c r="G95" s="601" t="s">
        <v>1761</v>
      </c>
      <c r="H95" s="1068" t="s">
        <v>1530</v>
      </c>
      <c r="I95" s="602" t="s">
        <v>1762</v>
      </c>
      <c r="J95" s="1062">
        <f ca="1">IF(K95=0, "", NISTmap!K102)</f>
        <v>0</v>
      </c>
      <c r="K95" s="1063">
        <f>NISTmap!L102</f>
        <v>6</v>
      </c>
      <c r="L95" s="1064">
        <f ca="1">IF(M95=0, "", NISTmap!N102)</f>
        <v>0</v>
      </c>
      <c r="M95" s="1065">
        <f>NISTmap!O102</f>
        <v>2</v>
      </c>
      <c r="N95" s="1064">
        <f ca="1">IF(O95=0, "", NISTmap!Q102)</f>
        <v>0</v>
      </c>
      <c r="O95" s="1066">
        <f>NISTmap!R102</f>
        <v>2</v>
      </c>
      <c r="P95" s="1064">
        <f ca="1">IF(Q95=0, "", NISTmap!T102)</f>
        <v>0</v>
      </c>
      <c r="Q95" s="1066">
        <f>NISTmap!U102</f>
        <v>2</v>
      </c>
      <c r="R95" s="574"/>
      <c r="S95" s="26"/>
    </row>
    <row r="96" spans="1:19" ht="30" customHeight="1" x14ac:dyDescent="0.25">
      <c r="A96" s="3"/>
      <c r="B96" s="569"/>
      <c r="C96" s="590"/>
      <c r="D96" s="1839"/>
      <c r="E96" s="600" t="s">
        <v>1763</v>
      </c>
      <c r="F96" s="601" t="s">
        <v>1764</v>
      </c>
      <c r="G96" s="1828" t="s">
        <v>1765</v>
      </c>
      <c r="H96" s="1068" t="s">
        <v>1531</v>
      </c>
      <c r="I96" s="602" t="s">
        <v>1766</v>
      </c>
      <c r="J96" s="1059">
        <f ca="1">IF(K96=0, "", NISTmap!K103)</f>
        <v>0</v>
      </c>
      <c r="K96" s="603">
        <f>NISTmap!L103</f>
        <v>9</v>
      </c>
      <c r="L96" s="604">
        <f ca="1">IF(M96=0, "", NISTmap!N103)</f>
        <v>0</v>
      </c>
      <c r="M96" s="605">
        <f>NISTmap!O103</f>
        <v>3</v>
      </c>
      <c r="N96" s="604">
        <f ca="1">IF(O96=0, "", NISTmap!Q103)</f>
        <v>0</v>
      </c>
      <c r="O96" s="606">
        <f>NISTmap!R103</f>
        <v>3</v>
      </c>
      <c r="P96" s="604">
        <f ca="1">IF(Q96=0, "", NISTmap!T103)</f>
        <v>0</v>
      </c>
      <c r="Q96" s="606">
        <f>NISTmap!U103</f>
        <v>3</v>
      </c>
      <c r="R96" s="574"/>
      <c r="S96" s="26"/>
    </row>
    <row r="97" spans="1:19" ht="30" customHeight="1" x14ac:dyDescent="0.25">
      <c r="A97" s="3"/>
      <c r="B97" s="569"/>
      <c r="C97" s="590"/>
      <c r="D97" s="1839"/>
      <c r="E97" s="607"/>
      <c r="F97" s="608" t="s">
        <v>1629</v>
      </c>
      <c r="G97" s="1829"/>
      <c r="H97" s="1069" t="s">
        <v>1534</v>
      </c>
      <c r="I97" s="609" t="s">
        <v>1767</v>
      </c>
      <c r="J97" s="1060">
        <f ca="1">IF(K97=0, "", NISTmap!K104)</f>
        <v>0</v>
      </c>
      <c r="K97" s="595">
        <f>NISTmap!L104</f>
        <v>7</v>
      </c>
      <c r="L97" s="596">
        <f ca="1">IF(M97=0, "", NISTmap!N104)</f>
        <v>0</v>
      </c>
      <c r="M97" s="597">
        <f>NISTmap!O104</f>
        <v>2</v>
      </c>
      <c r="N97" s="596">
        <f ca="1">IF(O97=0, "", NISTmap!Q104)</f>
        <v>0</v>
      </c>
      <c r="O97" s="598">
        <f>NISTmap!R104</f>
        <v>4</v>
      </c>
      <c r="P97" s="596">
        <f ca="1">IF(Q97=0, "", NISTmap!T104)</f>
        <v>0</v>
      </c>
      <c r="Q97" s="598">
        <f>NISTmap!U104</f>
        <v>1</v>
      </c>
      <c r="R97" s="574"/>
      <c r="S97" s="26"/>
    </row>
    <row r="98" spans="1:19" ht="30" customHeight="1" x14ac:dyDescent="0.25">
      <c r="A98" s="3"/>
      <c r="B98" s="569"/>
      <c r="C98" s="590"/>
      <c r="D98" s="1839"/>
      <c r="E98" s="607"/>
      <c r="F98" s="608" t="s">
        <v>1629</v>
      </c>
      <c r="G98" s="1829"/>
      <c r="H98" s="1069" t="s">
        <v>1535</v>
      </c>
      <c r="I98" s="609" t="s">
        <v>1768</v>
      </c>
      <c r="J98" s="1060">
        <f ca="1">IF(K98=0, "", NISTmap!K105)</f>
        <v>0</v>
      </c>
      <c r="K98" s="595">
        <f>NISTmap!L105</f>
        <v>8</v>
      </c>
      <c r="L98" s="596">
        <f ca="1">IF(M98=0, "", NISTmap!N105)</f>
        <v>0</v>
      </c>
      <c r="M98" s="597">
        <f>NISTmap!O105</f>
        <v>1</v>
      </c>
      <c r="N98" s="596">
        <f ca="1">IF(O98=0, "", NISTmap!Q105)</f>
        <v>0</v>
      </c>
      <c r="O98" s="598">
        <f>NISTmap!R105</f>
        <v>5</v>
      </c>
      <c r="P98" s="596">
        <f ca="1">IF(Q98=0, "", NISTmap!T105)</f>
        <v>0</v>
      </c>
      <c r="Q98" s="598">
        <f>NISTmap!U105</f>
        <v>2</v>
      </c>
      <c r="R98" s="574"/>
      <c r="S98" s="26"/>
    </row>
    <row r="99" spans="1:19" ht="30" customHeight="1" x14ac:dyDescent="0.25">
      <c r="A99" s="3"/>
      <c r="B99" s="569"/>
      <c r="C99" s="590"/>
      <c r="D99" s="1839"/>
      <c r="E99" s="607"/>
      <c r="F99" s="608" t="s">
        <v>1629</v>
      </c>
      <c r="G99" s="1829"/>
      <c r="H99" s="1069" t="s">
        <v>1533</v>
      </c>
      <c r="I99" s="609" t="s">
        <v>1769</v>
      </c>
      <c r="J99" s="1060">
        <f ca="1">IF(K99=0, "", NISTmap!K106)</f>
        <v>0</v>
      </c>
      <c r="K99" s="595">
        <f>NISTmap!L106</f>
        <v>5</v>
      </c>
      <c r="L99" s="596">
        <f ca="1">IF(M99=0, "", NISTmap!N106)</f>
        <v>0</v>
      </c>
      <c r="M99" s="597">
        <f>NISTmap!O106</f>
        <v>1</v>
      </c>
      <c r="N99" s="596">
        <f ca="1">IF(O99=0, "", NISTmap!Q106)</f>
        <v>0</v>
      </c>
      <c r="O99" s="598">
        <f>NISTmap!R106</f>
        <v>2</v>
      </c>
      <c r="P99" s="596">
        <f ca="1">IF(Q99=0, "", NISTmap!T106)</f>
        <v>0</v>
      </c>
      <c r="Q99" s="598">
        <f>NISTmap!U106</f>
        <v>2</v>
      </c>
      <c r="R99" s="574"/>
      <c r="S99" s="26"/>
    </row>
    <row r="100" spans="1:19" ht="30" customHeight="1" x14ac:dyDescent="0.25">
      <c r="A100" s="3"/>
      <c r="B100" s="569"/>
      <c r="C100" s="590"/>
      <c r="D100" s="1839"/>
      <c r="E100" s="607"/>
      <c r="F100" s="608" t="s">
        <v>1629</v>
      </c>
      <c r="G100" s="1829"/>
      <c r="H100" s="1069" t="s">
        <v>1566</v>
      </c>
      <c r="I100" s="609" t="s">
        <v>1770</v>
      </c>
      <c r="J100" s="1061">
        <f ca="1">IF(K100=0, "", NISTmap!K107)</f>
        <v>0</v>
      </c>
      <c r="K100" s="613">
        <f>NISTmap!L107</f>
        <v>9</v>
      </c>
      <c r="L100" s="614">
        <f ca="1">IF(M100=0, "", NISTmap!N107)</f>
        <v>0</v>
      </c>
      <c r="M100" s="615">
        <f>NISTmap!O107</f>
        <v>1</v>
      </c>
      <c r="N100" s="614">
        <f ca="1">IF(O100=0, "", NISTmap!Q107)</f>
        <v>0</v>
      </c>
      <c r="O100" s="616">
        <f>NISTmap!R107</f>
        <v>4</v>
      </c>
      <c r="P100" s="614">
        <f ca="1">IF(Q100=0, "", NISTmap!T107)</f>
        <v>0</v>
      </c>
      <c r="Q100" s="616">
        <f>NISTmap!U107</f>
        <v>4</v>
      </c>
      <c r="R100" s="574"/>
      <c r="S100" s="26"/>
    </row>
    <row r="101" spans="1:19" ht="30" customHeight="1" x14ac:dyDescent="0.25">
      <c r="A101" s="3"/>
      <c r="B101" s="569"/>
      <c r="C101" s="590"/>
      <c r="D101" s="1839"/>
      <c r="E101" s="600" t="s">
        <v>1771</v>
      </c>
      <c r="F101" s="601" t="s">
        <v>1772</v>
      </c>
      <c r="G101" s="1828" t="s">
        <v>1773</v>
      </c>
      <c r="H101" s="1068" t="s">
        <v>1541</v>
      </c>
      <c r="I101" s="602" t="s">
        <v>1774</v>
      </c>
      <c r="J101" s="1059">
        <f ca="1">IF(K101=0, "", NISTmap!K108)</f>
        <v>0</v>
      </c>
      <c r="K101" s="603">
        <f>NISTmap!L108</f>
        <v>4</v>
      </c>
      <c r="L101" s="604">
        <f ca="1">IF(M101=0, "", NISTmap!N108)</f>
        <v>0</v>
      </c>
      <c r="M101" s="605">
        <f>NISTmap!O108</f>
        <v>2</v>
      </c>
      <c r="N101" s="604" t="str">
        <f>IF(O101=0, "", NISTmap!Q108)</f>
        <v/>
      </c>
      <c r="O101" s="606">
        <f>NISTmap!R108</f>
        <v>0</v>
      </c>
      <c r="P101" s="604">
        <f ca="1">IF(Q101=0, "", NISTmap!T108)</f>
        <v>0</v>
      </c>
      <c r="Q101" s="606">
        <f>NISTmap!U108</f>
        <v>2</v>
      </c>
      <c r="R101" s="574"/>
      <c r="S101" s="26"/>
    </row>
    <row r="102" spans="1:19" ht="30" customHeight="1" x14ac:dyDescent="0.25">
      <c r="A102" s="3"/>
      <c r="B102" s="569"/>
      <c r="C102" s="590"/>
      <c r="D102" s="1839"/>
      <c r="E102" s="607"/>
      <c r="F102" s="608" t="s">
        <v>1629</v>
      </c>
      <c r="G102" s="1829"/>
      <c r="H102" s="1069" t="s">
        <v>1547</v>
      </c>
      <c r="I102" s="609" t="s">
        <v>1775</v>
      </c>
      <c r="J102" s="1060">
        <f ca="1">IF(K102=0, "", NISTmap!K109)</f>
        <v>0</v>
      </c>
      <c r="K102" s="595">
        <f>NISTmap!L109</f>
        <v>4</v>
      </c>
      <c r="L102" s="596" t="str">
        <f>IF(M102=0, "", NISTmap!N109)</f>
        <v/>
      </c>
      <c r="M102" s="597">
        <f>NISTmap!O109</f>
        <v>0</v>
      </c>
      <c r="N102" s="596">
        <f ca="1">IF(O102=0, "", NISTmap!Q109)</f>
        <v>0</v>
      </c>
      <c r="O102" s="598">
        <f>NISTmap!R109</f>
        <v>2</v>
      </c>
      <c r="P102" s="596">
        <f ca="1">IF(Q102=0, "", NISTmap!T109)</f>
        <v>0</v>
      </c>
      <c r="Q102" s="598">
        <f>NISTmap!U109</f>
        <v>2</v>
      </c>
      <c r="R102" s="574"/>
      <c r="S102" s="26"/>
    </row>
    <row r="103" spans="1:19" ht="30" customHeight="1" x14ac:dyDescent="0.25">
      <c r="A103" s="3"/>
      <c r="B103" s="569"/>
      <c r="C103" s="590"/>
      <c r="D103" s="1839"/>
      <c r="E103" s="607"/>
      <c r="F103" s="608" t="s">
        <v>1629</v>
      </c>
      <c r="G103" s="1829"/>
      <c r="H103" s="1069" t="s">
        <v>1559</v>
      </c>
      <c r="I103" s="609" t="s">
        <v>1776</v>
      </c>
      <c r="J103" s="1060">
        <f ca="1">IF(K103=0, "", NISTmap!K110)</f>
        <v>0</v>
      </c>
      <c r="K103" s="595">
        <f>NISTmap!L110</f>
        <v>3</v>
      </c>
      <c r="L103" s="596" t="str">
        <f>IF(M103=0, "", NISTmap!N110)</f>
        <v/>
      </c>
      <c r="M103" s="597">
        <f>NISTmap!O110</f>
        <v>0</v>
      </c>
      <c r="N103" s="596">
        <f ca="1">IF(O103=0, "", NISTmap!Q110)</f>
        <v>0</v>
      </c>
      <c r="O103" s="598">
        <f>NISTmap!R110</f>
        <v>1</v>
      </c>
      <c r="P103" s="596">
        <f ca="1">IF(Q103=0, "", NISTmap!T110)</f>
        <v>0</v>
      </c>
      <c r="Q103" s="598">
        <f>NISTmap!U110</f>
        <v>2</v>
      </c>
      <c r="R103" s="574"/>
      <c r="S103" s="26"/>
    </row>
    <row r="104" spans="1:19" ht="30" customHeight="1" x14ac:dyDescent="0.25">
      <c r="A104" s="3"/>
      <c r="B104" s="569"/>
      <c r="C104" s="590"/>
      <c r="D104" s="1839"/>
      <c r="E104" s="607"/>
      <c r="F104" s="608" t="s">
        <v>1629</v>
      </c>
      <c r="G104" s="1829"/>
      <c r="H104" s="1069" t="s">
        <v>1545</v>
      </c>
      <c r="I104" s="609" t="s">
        <v>1777</v>
      </c>
      <c r="J104" s="1060">
        <f ca="1">IF(K104=0, "", NISTmap!K111)</f>
        <v>0</v>
      </c>
      <c r="K104" s="595">
        <f>NISTmap!L111</f>
        <v>4</v>
      </c>
      <c r="L104" s="596">
        <f ca="1">IF(M104=0, "", NISTmap!N111)</f>
        <v>0</v>
      </c>
      <c r="M104" s="597">
        <f>NISTmap!O111</f>
        <v>1</v>
      </c>
      <c r="N104" s="596">
        <f ca="1">IF(O104=0, "", NISTmap!Q111)</f>
        <v>0</v>
      </c>
      <c r="O104" s="598">
        <f>NISTmap!R111</f>
        <v>2</v>
      </c>
      <c r="P104" s="596">
        <f ca="1">IF(Q104=0, "", NISTmap!T111)</f>
        <v>0</v>
      </c>
      <c r="Q104" s="598">
        <f>NISTmap!U111</f>
        <v>1</v>
      </c>
      <c r="R104" s="574"/>
      <c r="S104" s="26"/>
    </row>
    <row r="105" spans="1:19" ht="60" customHeight="1" x14ac:dyDescent="0.25">
      <c r="A105" s="3"/>
      <c r="B105" s="569"/>
      <c r="C105" s="590"/>
      <c r="D105" s="1839"/>
      <c r="E105" s="610"/>
      <c r="F105" s="611" t="s">
        <v>1629</v>
      </c>
      <c r="G105" s="1830"/>
      <c r="H105" s="1070" t="s">
        <v>1571</v>
      </c>
      <c r="I105" s="612" t="s">
        <v>1778</v>
      </c>
      <c r="J105" s="1061">
        <f ca="1">IF(K105=0, "", NISTmap!K112)</f>
        <v>0</v>
      </c>
      <c r="K105" s="613">
        <f>NISTmap!L112</f>
        <v>12</v>
      </c>
      <c r="L105" s="614">
        <f ca="1">IF(M105=0, "", NISTmap!N112)</f>
        <v>0</v>
      </c>
      <c r="M105" s="615">
        <f>NISTmap!O112</f>
        <v>4</v>
      </c>
      <c r="N105" s="614">
        <f ca="1">IF(O105=0, "", NISTmap!Q112)</f>
        <v>0</v>
      </c>
      <c r="O105" s="616">
        <f>NISTmap!R112</f>
        <v>3</v>
      </c>
      <c r="P105" s="614">
        <f ca="1">IF(Q105=0, "", NISTmap!T112)</f>
        <v>0</v>
      </c>
      <c r="Q105" s="616">
        <f>NISTmap!U112</f>
        <v>5</v>
      </c>
      <c r="R105" s="574"/>
      <c r="S105" s="26"/>
    </row>
    <row r="106" spans="1:19" ht="30" customHeight="1" x14ac:dyDescent="0.25">
      <c r="A106" s="3"/>
      <c r="B106" s="569"/>
      <c r="C106" s="590"/>
      <c r="D106" s="1839"/>
      <c r="E106" s="600" t="s">
        <v>1779</v>
      </c>
      <c r="F106" s="601" t="s">
        <v>1780</v>
      </c>
      <c r="G106" s="1828" t="s">
        <v>1781</v>
      </c>
      <c r="H106" s="1068" t="s">
        <v>1551</v>
      </c>
      <c r="I106" s="602" t="s">
        <v>1782</v>
      </c>
      <c r="J106" s="1059">
        <f ca="1">IF(K106=0, "", NISTmap!K113)</f>
        <v>0</v>
      </c>
      <c r="K106" s="603">
        <f>NISTmap!L113</f>
        <v>3</v>
      </c>
      <c r="L106" s="604">
        <f ca="1">IF(M106=0, "", NISTmap!N113)</f>
        <v>0</v>
      </c>
      <c r="M106" s="605">
        <f>NISTmap!O113</f>
        <v>1</v>
      </c>
      <c r="N106" s="604">
        <f ca="1">IF(O106=0, "", NISTmap!Q113)</f>
        <v>0</v>
      </c>
      <c r="O106" s="606">
        <f>NISTmap!R113</f>
        <v>1</v>
      </c>
      <c r="P106" s="604">
        <f ca="1">IF(Q106=0, "", NISTmap!T113)</f>
        <v>0</v>
      </c>
      <c r="Q106" s="606">
        <f>NISTmap!U113</f>
        <v>1</v>
      </c>
      <c r="R106" s="574"/>
      <c r="S106" s="26"/>
    </row>
    <row r="107" spans="1:19" ht="30" customHeight="1" x14ac:dyDescent="0.25">
      <c r="A107" s="3"/>
      <c r="B107" s="569"/>
      <c r="C107" s="590"/>
      <c r="D107" s="1839"/>
      <c r="E107" s="607"/>
      <c r="F107" s="608" t="s">
        <v>1629</v>
      </c>
      <c r="G107" s="1829"/>
      <c r="H107" s="1069" t="s">
        <v>1552</v>
      </c>
      <c r="I107" s="609" t="s">
        <v>1783</v>
      </c>
      <c r="J107" s="1060">
        <f ca="1">IF(K107=0, "", NISTmap!K114)</f>
        <v>0</v>
      </c>
      <c r="K107" s="595">
        <f>NISTmap!L114</f>
        <v>2</v>
      </c>
      <c r="L107" s="596">
        <f ca="1">IF(M107=0, "", NISTmap!N114)</f>
        <v>0</v>
      </c>
      <c r="M107" s="597">
        <f>NISTmap!O114</f>
        <v>1</v>
      </c>
      <c r="N107" s="596">
        <f ca="1">IF(O107=0, "", NISTmap!Q114)</f>
        <v>0</v>
      </c>
      <c r="O107" s="598">
        <f>NISTmap!R114</f>
        <v>1</v>
      </c>
      <c r="P107" s="596" t="str">
        <f>IF(Q107=0, "", NISTmap!T114)</f>
        <v/>
      </c>
      <c r="Q107" s="598">
        <f>NISTmap!U114</f>
        <v>0</v>
      </c>
      <c r="R107" s="574"/>
      <c r="S107" s="26"/>
    </row>
    <row r="108" spans="1:19" ht="30" customHeight="1" x14ac:dyDescent="0.25">
      <c r="A108" s="3"/>
      <c r="B108" s="569"/>
      <c r="C108" s="590"/>
      <c r="D108" s="1839"/>
      <c r="E108" s="610"/>
      <c r="F108" s="611" t="s">
        <v>1629</v>
      </c>
      <c r="G108" s="1830"/>
      <c r="H108" s="1070" t="s">
        <v>1561</v>
      </c>
      <c r="I108" s="612" t="s">
        <v>1784</v>
      </c>
      <c r="J108" s="1061">
        <f ca="1">IF(K108=0, "", NISTmap!K115)</f>
        <v>0</v>
      </c>
      <c r="K108" s="613">
        <f>NISTmap!L115</f>
        <v>3</v>
      </c>
      <c r="L108" s="614">
        <f ca="1">IF(M108=0, "", NISTmap!N115)</f>
        <v>0</v>
      </c>
      <c r="M108" s="615">
        <f>NISTmap!O115</f>
        <v>1</v>
      </c>
      <c r="N108" s="614">
        <f ca="1">IF(O108=0, "", NISTmap!Q115)</f>
        <v>0</v>
      </c>
      <c r="O108" s="616">
        <f>NISTmap!R115</f>
        <v>1</v>
      </c>
      <c r="P108" s="614">
        <f ca="1">IF(Q108=0, "", NISTmap!T115)</f>
        <v>0</v>
      </c>
      <c r="Q108" s="616">
        <f>NISTmap!U115</f>
        <v>1</v>
      </c>
      <c r="R108" s="574"/>
      <c r="S108" s="26"/>
    </row>
    <row r="109" spans="1:19" ht="30" customHeight="1" x14ac:dyDescent="0.25">
      <c r="A109" s="3"/>
      <c r="B109" s="569"/>
      <c r="C109" s="590"/>
      <c r="D109" s="1839"/>
      <c r="E109" s="618" t="s">
        <v>1785</v>
      </c>
      <c r="F109" s="608" t="s">
        <v>1786</v>
      </c>
      <c r="G109" s="1829" t="s">
        <v>1787</v>
      </c>
      <c r="H109" s="1069" t="s">
        <v>1557</v>
      </c>
      <c r="I109" s="609" t="s">
        <v>1788</v>
      </c>
      <c r="J109" s="1059">
        <f ca="1">IF(K109=0, "", NISTmap!K116)</f>
        <v>0</v>
      </c>
      <c r="K109" s="603">
        <f>NISTmap!L116</f>
        <v>6</v>
      </c>
      <c r="L109" s="604" t="str">
        <f>IF(M109=0, "", NISTmap!N116)</f>
        <v/>
      </c>
      <c r="M109" s="605">
        <f>NISTmap!O116</f>
        <v>0</v>
      </c>
      <c r="N109" s="604">
        <f ca="1">IF(O109=0, "", NISTmap!Q116)</f>
        <v>0</v>
      </c>
      <c r="O109" s="606">
        <f>NISTmap!R116</f>
        <v>3</v>
      </c>
      <c r="P109" s="604">
        <f ca="1">IF(Q109=0, "", NISTmap!T116)</f>
        <v>0</v>
      </c>
      <c r="Q109" s="606">
        <f>NISTmap!U116</f>
        <v>3</v>
      </c>
      <c r="R109" s="574"/>
      <c r="S109" s="26"/>
    </row>
    <row r="110" spans="1:19" ht="30" customHeight="1" x14ac:dyDescent="0.25">
      <c r="A110" s="3"/>
      <c r="B110" s="569"/>
      <c r="C110" s="590"/>
      <c r="D110" s="1839"/>
      <c r="E110" s="619"/>
      <c r="F110" s="611" t="s">
        <v>1629</v>
      </c>
      <c r="G110" s="1830"/>
      <c r="H110" s="1070" t="s">
        <v>1558</v>
      </c>
      <c r="I110" s="612" t="s">
        <v>1789</v>
      </c>
      <c r="J110" s="1061">
        <f ca="1">IF(K110=0, "", NISTmap!K117)</f>
        <v>0</v>
      </c>
      <c r="K110" s="613">
        <f>NISTmap!L117</f>
        <v>7</v>
      </c>
      <c r="L110" s="614" t="str">
        <f>IF(M110=0, "", NISTmap!N117)</f>
        <v/>
      </c>
      <c r="M110" s="615">
        <f>NISTmap!O117</f>
        <v>0</v>
      </c>
      <c r="N110" s="614">
        <f ca="1">IF(O110=0, "", NISTmap!Q117)</f>
        <v>0</v>
      </c>
      <c r="O110" s="616">
        <f>NISTmap!R117</f>
        <v>3</v>
      </c>
      <c r="P110" s="614">
        <f ca="1">IF(Q110=0, "", NISTmap!T117)</f>
        <v>0</v>
      </c>
      <c r="Q110" s="616">
        <f>NISTmap!U117</f>
        <v>4</v>
      </c>
      <c r="R110" s="574"/>
      <c r="S110" s="26"/>
    </row>
    <row r="111" spans="1:19" ht="30" customHeight="1" x14ac:dyDescent="0.25">
      <c r="A111" s="3"/>
      <c r="B111" s="569"/>
      <c r="C111" s="590"/>
      <c r="D111" s="1834" t="s">
        <v>1471</v>
      </c>
      <c r="E111" s="618" t="s">
        <v>1790</v>
      </c>
      <c r="F111" s="608" t="s">
        <v>1791</v>
      </c>
      <c r="G111" s="608" t="s">
        <v>1792</v>
      </c>
      <c r="H111" s="1069" t="s">
        <v>1550</v>
      </c>
      <c r="I111" s="609" t="s">
        <v>1793</v>
      </c>
      <c r="J111" s="1062">
        <f ca="1">IF(K111=0, "", NISTmap!K118)</f>
        <v>0</v>
      </c>
      <c r="K111" s="1063">
        <f>NISTmap!L118</f>
        <v>5</v>
      </c>
      <c r="L111" s="1064">
        <f ca="1">IF(M111=0, "", NISTmap!N118)</f>
        <v>0</v>
      </c>
      <c r="M111" s="1065">
        <f>NISTmap!O118</f>
        <v>2</v>
      </c>
      <c r="N111" s="1064">
        <f ca="1">IF(O111=0, "", NISTmap!Q118)</f>
        <v>0</v>
      </c>
      <c r="O111" s="1066">
        <f>NISTmap!R118</f>
        <v>2</v>
      </c>
      <c r="P111" s="1064">
        <f ca="1">IF(Q111=0, "", NISTmap!T118)</f>
        <v>0</v>
      </c>
      <c r="Q111" s="1066">
        <f>NISTmap!U118</f>
        <v>1</v>
      </c>
      <c r="R111" s="574"/>
      <c r="S111" s="26"/>
    </row>
    <row r="112" spans="1:19" ht="30" customHeight="1" x14ac:dyDescent="0.25">
      <c r="A112" s="3"/>
      <c r="B112" s="569"/>
      <c r="C112" s="590"/>
      <c r="D112" s="1835"/>
      <c r="E112" s="600" t="s">
        <v>1794</v>
      </c>
      <c r="F112" s="601" t="s">
        <v>1786</v>
      </c>
      <c r="G112" s="1828" t="s">
        <v>1795</v>
      </c>
      <c r="H112" s="1068" t="s">
        <v>1555</v>
      </c>
      <c r="I112" s="602" t="s">
        <v>1796</v>
      </c>
      <c r="J112" s="1059">
        <f ca="1">IF(K112=0, "", NISTmap!K119)</f>
        <v>0</v>
      </c>
      <c r="K112" s="603">
        <f>NISTmap!L119</f>
        <v>7</v>
      </c>
      <c r="L112" s="604" t="str">
        <f>IF(M112=0, "", NISTmap!N119)</f>
        <v/>
      </c>
      <c r="M112" s="605">
        <f>NISTmap!O119</f>
        <v>0</v>
      </c>
      <c r="N112" s="604">
        <f ca="1">IF(O112=0, "", NISTmap!Q119)</f>
        <v>0</v>
      </c>
      <c r="O112" s="606">
        <f>NISTmap!R119</f>
        <v>4</v>
      </c>
      <c r="P112" s="604">
        <f ca="1">IF(Q112=0, "", NISTmap!T119)</f>
        <v>0</v>
      </c>
      <c r="Q112" s="606">
        <f>NISTmap!U119</f>
        <v>3</v>
      </c>
      <c r="R112" s="574"/>
      <c r="S112" s="26"/>
    </row>
    <row r="113" spans="1:19" ht="30" customHeight="1" x14ac:dyDescent="0.25">
      <c r="A113" s="3"/>
      <c r="B113" s="569"/>
      <c r="C113" s="590"/>
      <c r="D113" s="1835"/>
      <c r="E113" s="610"/>
      <c r="F113" s="611" t="s">
        <v>1629</v>
      </c>
      <c r="G113" s="1830"/>
      <c r="H113" s="1070" t="s">
        <v>1556</v>
      </c>
      <c r="I113" s="612" t="s">
        <v>1797</v>
      </c>
      <c r="J113" s="1061">
        <f ca="1">IF(K113=0, "", NISTmap!K120)</f>
        <v>0</v>
      </c>
      <c r="K113" s="613">
        <f>NISTmap!L120</f>
        <v>6</v>
      </c>
      <c r="L113" s="614" t="str">
        <f>IF(M113=0, "", NISTmap!N120)</f>
        <v/>
      </c>
      <c r="M113" s="615">
        <f>NISTmap!O120</f>
        <v>0</v>
      </c>
      <c r="N113" s="614">
        <f ca="1">IF(O113=0, "", NISTmap!Q120)</f>
        <v>0</v>
      </c>
      <c r="O113" s="616">
        <f>NISTmap!R120</f>
        <v>2</v>
      </c>
      <c r="P113" s="614">
        <f ca="1">IF(Q113=0, "", NISTmap!T120)</f>
        <v>0</v>
      </c>
      <c r="Q113" s="616">
        <f>NISTmap!U120</f>
        <v>4</v>
      </c>
      <c r="R113" s="574"/>
      <c r="S113" s="26"/>
    </row>
    <row r="114" spans="1:19" ht="30" customHeight="1" x14ac:dyDescent="0.25">
      <c r="A114" s="3"/>
      <c r="B114" s="569"/>
      <c r="C114" s="590"/>
      <c r="D114" s="1835"/>
      <c r="E114" s="618" t="s">
        <v>1798</v>
      </c>
      <c r="F114" s="608" t="s">
        <v>1764</v>
      </c>
      <c r="G114" s="1829" t="s">
        <v>1799</v>
      </c>
      <c r="H114" s="1069" t="s">
        <v>1800</v>
      </c>
      <c r="I114" s="609" t="s">
        <v>1801</v>
      </c>
      <c r="J114" s="1059">
        <f ca="1">IF(K114=0, "", NISTmap!K121)</f>
        <v>0</v>
      </c>
      <c r="K114" s="603">
        <f>NISTmap!L121</f>
        <v>1</v>
      </c>
      <c r="L114" s="604" t="str">
        <f>IF(M114=0, "", NISTmap!N121)</f>
        <v/>
      </c>
      <c r="M114" s="605">
        <f>NISTmap!O121</f>
        <v>0</v>
      </c>
      <c r="N114" s="604">
        <f ca="1">IF(O114=0, "", NISTmap!Q121)</f>
        <v>0</v>
      </c>
      <c r="O114" s="606">
        <f>NISTmap!R121</f>
        <v>1</v>
      </c>
      <c r="P114" s="604" t="str">
        <f>IF(Q114=0, "", NISTmap!T121)</f>
        <v/>
      </c>
      <c r="Q114" s="606">
        <f>NISTmap!U121</f>
        <v>0</v>
      </c>
      <c r="R114" s="574"/>
      <c r="S114" s="26"/>
    </row>
    <row r="115" spans="1:19" ht="30" customHeight="1" x14ac:dyDescent="0.25">
      <c r="A115" s="3"/>
      <c r="B115" s="569"/>
      <c r="C115" s="590"/>
      <c r="D115" s="1835"/>
      <c r="E115" s="618"/>
      <c r="F115" s="608" t="s">
        <v>1629</v>
      </c>
      <c r="G115" s="1829"/>
      <c r="H115" s="1069" t="s">
        <v>1553</v>
      </c>
      <c r="I115" s="609" t="s">
        <v>1802</v>
      </c>
      <c r="J115" s="1060">
        <f ca="1">IF(K115=0, "", NISTmap!K122)</f>
        <v>0</v>
      </c>
      <c r="K115" s="595">
        <f>NISTmap!L122</f>
        <v>1</v>
      </c>
      <c r="L115" s="596" t="str">
        <f>IF(M115=0, "", NISTmap!N122)</f>
        <v/>
      </c>
      <c r="M115" s="597">
        <f>NISTmap!O122</f>
        <v>0</v>
      </c>
      <c r="N115" s="596">
        <f ca="1">IF(O115=0, "", NISTmap!Q122)</f>
        <v>0</v>
      </c>
      <c r="O115" s="598">
        <f>NISTmap!R122</f>
        <v>1</v>
      </c>
      <c r="P115" s="596" t="str">
        <f>IF(Q115=0, "", NISTmap!T122)</f>
        <v/>
      </c>
      <c r="Q115" s="598">
        <f>NISTmap!U122</f>
        <v>0</v>
      </c>
      <c r="R115" s="574"/>
      <c r="S115" s="26"/>
    </row>
    <row r="116" spans="1:19" ht="30" customHeight="1" x14ac:dyDescent="0.25">
      <c r="A116" s="3"/>
      <c r="B116" s="569"/>
      <c r="C116" s="620"/>
      <c r="D116" s="1835"/>
      <c r="E116" s="619"/>
      <c r="F116" s="611" t="s">
        <v>1629</v>
      </c>
      <c r="G116" s="1830"/>
      <c r="H116" s="1070" t="s">
        <v>1549</v>
      </c>
      <c r="I116" s="612" t="s">
        <v>1803</v>
      </c>
      <c r="J116" s="1061">
        <f ca="1">IF(K116=0, "", NISTmap!K123)</f>
        <v>0</v>
      </c>
      <c r="K116" s="613">
        <f>NISTmap!L123</f>
        <v>4</v>
      </c>
      <c r="L116" s="614" t="str">
        <f>IF(M116=0, "", NISTmap!N123)</f>
        <v/>
      </c>
      <c r="M116" s="615">
        <f>NISTmap!O123</f>
        <v>0</v>
      </c>
      <c r="N116" s="614">
        <f ca="1">IF(O116=0, "", NISTmap!Q123)</f>
        <v>0</v>
      </c>
      <c r="O116" s="616">
        <f>NISTmap!R123</f>
        <v>2</v>
      </c>
      <c r="P116" s="614">
        <f ca="1">IF(Q116=0, "", NISTmap!T123)</f>
        <v>0</v>
      </c>
      <c r="Q116" s="616">
        <f>NISTmap!U123</f>
        <v>2</v>
      </c>
      <c r="R116" s="574"/>
      <c r="S116" s="26"/>
    </row>
    <row r="117" spans="1:19" ht="13.8" x14ac:dyDescent="0.25">
      <c r="A117" s="12"/>
      <c r="B117" s="621"/>
      <c r="C117" s="622"/>
      <c r="D117" s="622"/>
      <c r="E117" s="622"/>
      <c r="F117" s="622"/>
      <c r="G117" s="622"/>
      <c r="H117" s="622"/>
      <c r="I117" s="622"/>
      <c r="J117" s="622"/>
      <c r="K117" s="622"/>
      <c r="L117" s="622"/>
      <c r="M117" s="622"/>
      <c r="N117" s="622"/>
      <c r="O117" s="1067"/>
      <c r="P117" s="622"/>
      <c r="Q117" s="622"/>
      <c r="R117" s="623"/>
      <c r="S117" s="12"/>
    </row>
    <row r="118" spans="1:19" ht="13.8" x14ac:dyDescent="0.25">
      <c r="A118" s="12"/>
      <c r="B118" s="12"/>
      <c r="C118" s="12"/>
      <c r="D118" s="12"/>
      <c r="E118" s="12"/>
      <c r="F118" s="12"/>
      <c r="G118" s="12"/>
      <c r="H118" s="12"/>
      <c r="I118" s="12"/>
      <c r="J118" s="12"/>
      <c r="K118" s="12"/>
      <c r="L118" s="12"/>
      <c r="M118" s="12"/>
      <c r="N118" s="12"/>
      <c r="O118" s="1058"/>
      <c r="P118" s="12"/>
      <c r="Q118" s="12"/>
      <c r="R118" s="12"/>
      <c r="S118" s="12"/>
    </row>
  </sheetData>
  <sheetProtection formatCells="0" formatColumns="0" formatRows="0"/>
  <mergeCells count="33">
    <mergeCell ref="D111:D116"/>
    <mergeCell ref="G112:G113"/>
    <mergeCell ref="G114:G116"/>
    <mergeCell ref="D77:D94"/>
    <mergeCell ref="G77:G81"/>
    <mergeCell ref="G82:G89"/>
    <mergeCell ref="G90:G94"/>
    <mergeCell ref="D95:D110"/>
    <mergeCell ref="G96:G100"/>
    <mergeCell ref="G101:G105"/>
    <mergeCell ref="G106:G108"/>
    <mergeCell ref="G109:G110"/>
    <mergeCell ref="G30:G32"/>
    <mergeCell ref="G33:G37"/>
    <mergeCell ref="D38:D76"/>
    <mergeCell ref="G38:G44"/>
    <mergeCell ref="G45:G49"/>
    <mergeCell ref="G50:G57"/>
    <mergeCell ref="G58:G67"/>
    <mergeCell ref="G68:G69"/>
    <mergeCell ref="G70:G71"/>
    <mergeCell ref="G72:G76"/>
    <mergeCell ref="D9:D37"/>
    <mergeCell ref="G9:G14"/>
    <mergeCell ref="G15:G19"/>
    <mergeCell ref="G20:G23"/>
    <mergeCell ref="G24:G29"/>
    <mergeCell ref="V5:V15"/>
    <mergeCell ref="D7:I7"/>
    <mergeCell ref="J7:Q7"/>
    <mergeCell ref="L8:M8"/>
    <mergeCell ref="N8:O8"/>
    <mergeCell ref="P8:Q8"/>
  </mergeCells>
  <conditionalFormatting sqref="J9:J116">
    <cfRule type="colorScale" priority="2">
      <colorScale>
        <cfvo type="num" val="0"/>
        <cfvo type="num" val="0.5"/>
        <cfvo type="num" val="1"/>
        <color rgb="FFFF7128"/>
        <color rgb="FFFFEB84"/>
        <color rgb="FF92D050"/>
      </colorScale>
    </cfRule>
  </conditionalFormatting>
  <conditionalFormatting sqref="N9:N116 P9:P116 L9:L116">
    <cfRule type="colorScale" priority="1">
      <colorScale>
        <cfvo type="num" val="0"/>
        <cfvo type="num" val="3.472222222222222E-3"/>
        <cfvo type="num" val="1"/>
        <color rgb="FFFF7128"/>
        <color rgb="FFFFEB84"/>
        <color rgb="FF92D050"/>
      </colorScale>
    </cfRule>
  </conditionalFormatting>
  <pageMargins left="0.7" right="0.7" top="0.75" bottom="0.75" header="0.3" footer="0.3"/>
  <pageSetup paperSize="9" scale="34" orientation="portrait" r:id="rId1"/>
  <rowBreaks count="2" manualBreakCount="2">
    <brk id="37" max="16383" man="1"/>
    <brk id="76" max="16383" man="1"/>
  </rowBreaks>
  <colBreaks count="1" manualBreakCount="1">
    <brk id="19" max="1048575" man="1"/>
  </colBreaks>
  <ignoredErrors>
    <ignoredError sqref="K9"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7">
    <tabColor theme="7"/>
  </sheetPr>
  <dimension ref="A1:K17"/>
  <sheetViews>
    <sheetView zoomScale="98" zoomScaleNormal="98" workbookViewId="0">
      <selection activeCell="E6" sqref="E6"/>
    </sheetView>
  </sheetViews>
  <sheetFormatPr defaultColWidth="8.7265625" defaultRowHeight="13.8" x14ac:dyDescent="0.25"/>
  <cols>
    <col min="1" max="1" width="2.6328125" style="590" customWidth="1"/>
    <col min="2" max="2" width="3.7265625" style="590" customWidth="1"/>
    <col min="3" max="3" width="18.1796875" style="590" customWidth="1"/>
    <col min="4" max="4" width="12.54296875" style="590" customWidth="1"/>
    <col min="5" max="5" width="65.453125" style="590" customWidth="1"/>
    <col min="6" max="6" width="3.6328125" style="590" customWidth="1"/>
    <col min="7" max="7" width="2.6328125" style="590" customWidth="1"/>
    <col min="8" max="8" width="8.7265625" style="590"/>
    <col min="9" max="9" width="2.6328125" style="590" customWidth="1"/>
    <col min="10" max="10" width="80.6328125" style="590" customWidth="1"/>
    <col min="11" max="11" width="2.54296875" style="590" customWidth="1"/>
    <col min="12" max="16384" width="8.7265625" style="590"/>
  </cols>
  <sheetData>
    <row r="1" spans="1:11" x14ac:dyDescent="0.25">
      <c r="A1" s="134"/>
      <c r="B1" s="134"/>
      <c r="C1" s="134"/>
      <c r="D1" s="134"/>
      <c r="E1" s="134"/>
      <c r="F1" s="134"/>
      <c r="G1" s="134"/>
      <c r="I1" s="3"/>
      <c r="J1" s="3"/>
      <c r="K1" s="3"/>
    </row>
    <row r="2" spans="1:11" x14ac:dyDescent="0.25">
      <c r="A2" s="251"/>
      <c r="B2" s="710"/>
      <c r="C2" s="711" t="s">
        <v>1894</v>
      </c>
      <c r="D2" s="711" t="s">
        <v>1895</v>
      </c>
      <c r="E2" s="711" t="s">
        <v>1896</v>
      </c>
      <c r="F2" s="712"/>
      <c r="G2" s="251"/>
      <c r="I2" s="6"/>
      <c r="J2" s="815" t="s">
        <v>1884</v>
      </c>
      <c r="K2" s="6"/>
    </row>
    <row r="3" spans="1:11" s="779" customFormat="1" ht="22.95" customHeight="1" thickBot="1" x14ac:dyDescent="0.3">
      <c r="A3" s="134"/>
      <c r="B3" s="776"/>
      <c r="C3" s="777" t="str">
        <f>IF(VLOOKUP(C2,Languages!$A:$D,1,TRUE)=C2,VLOOKUP(C2,Languages!$A:$D,Summary!$C$7,TRUE),NA())</f>
        <v>Nimi</v>
      </c>
      <c r="D3" s="777" t="str">
        <f>IF(VLOOKUP(D2,Languages!$A:$D,1,TRUE)=D2,VLOOKUP(D2,Languages!$A:$D,Summary!$C$7,TRUE),NA())</f>
        <v>Päiväys</v>
      </c>
      <c r="E3" s="777" t="str">
        <f>IF(VLOOKUP(E2,Languages!$A:$D,1,TRUE)=E2,VLOOKUP(E2,Languages!$A:$D,Summary!$C$7,TRUE),NA())</f>
        <v>Kommentit</v>
      </c>
      <c r="F3" s="778"/>
      <c r="G3" s="134"/>
      <c r="I3" s="3"/>
      <c r="J3" s="816"/>
      <c r="K3" s="6"/>
    </row>
    <row r="4" spans="1:11" x14ac:dyDescent="0.25">
      <c r="A4" s="165"/>
      <c r="B4" s="713"/>
      <c r="C4" s="719"/>
      <c r="D4" s="719"/>
      <c r="E4" s="719"/>
      <c r="F4" s="714"/>
      <c r="G4" s="273"/>
      <c r="I4" s="3"/>
      <c r="J4" s="1702" t="s">
        <v>2517</v>
      </c>
      <c r="K4" s="6"/>
    </row>
    <row r="5" spans="1:11" s="724" customFormat="1" ht="19.95" customHeight="1" x14ac:dyDescent="0.25">
      <c r="A5" s="720"/>
      <c r="B5" s="721"/>
      <c r="C5" s="725"/>
      <c r="D5" s="726"/>
      <c r="E5" s="727"/>
      <c r="F5" s="722"/>
      <c r="G5" s="723"/>
      <c r="I5" s="3"/>
      <c r="J5" s="1702"/>
      <c r="K5" s="6"/>
    </row>
    <row r="6" spans="1:11" s="724" customFormat="1" ht="19.95" customHeight="1" x14ac:dyDescent="0.25">
      <c r="A6" s="720"/>
      <c r="B6" s="721"/>
      <c r="C6" s="725"/>
      <c r="D6" s="728"/>
      <c r="E6" s="727"/>
      <c r="F6" s="722"/>
      <c r="G6" s="723"/>
      <c r="I6" s="3"/>
      <c r="J6" s="1702"/>
      <c r="K6" s="6"/>
    </row>
    <row r="7" spans="1:11" s="724" customFormat="1" ht="19.95" customHeight="1" x14ac:dyDescent="0.25">
      <c r="A7" s="720"/>
      <c r="B7" s="721"/>
      <c r="C7" s="725"/>
      <c r="D7" s="728"/>
      <c r="E7" s="727"/>
      <c r="F7" s="722"/>
      <c r="G7" s="723"/>
      <c r="I7" s="3"/>
      <c r="J7" s="1702"/>
      <c r="K7" s="6"/>
    </row>
    <row r="8" spans="1:11" s="724" customFormat="1" ht="19.95" customHeight="1" x14ac:dyDescent="0.25">
      <c r="A8" s="720"/>
      <c r="B8" s="721"/>
      <c r="C8" s="725"/>
      <c r="D8" s="728"/>
      <c r="E8" s="727"/>
      <c r="F8" s="722"/>
      <c r="G8" s="723"/>
      <c r="I8" s="12"/>
      <c r="J8" s="1703"/>
      <c r="K8" s="12"/>
    </row>
    <row r="9" spans="1:11" s="724" customFormat="1" ht="19.95" customHeight="1" x14ac:dyDescent="0.25">
      <c r="A9" s="720"/>
      <c r="B9" s="721"/>
      <c r="C9" s="725"/>
      <c r="D9" s="728"/>
      <c r="E9" s="727"/>
      <c r="F9" s="722"/>
      <c r="G9" s="723"/>
      <c r="I9" s="12"/>
      <c r="J9" s="12"/>
      <c r="K9" s="12"/>
    </row>
    <row r="10" spans="1:11" s="724" customFormat="1" ht="19.95" customHeight="1" x14ac:dyDescent="0.25">
      <c r="A10" s="720"/>
      <c r="B10" s="721"/>
      <c r="C10" s="725"/>
      <c r="D10" s="728"/>
      <c r="E10" s="727"/>
      <c r="F10" s="722"/>
      <c r="G10" s="723"/>
    </row>
    <row r="11" spans="1:11" s="724" customFormat="1" ht="19.95" customHeight="1" x14ac:dyDescent="0.25">
      <c r="A11" s="720"/>
      <c r="B11" s="721"/>
      <c r="C11" s="725"/>
      <c r="D11" s="728"/>
      <c r="E11" s="727"/>
      <c r="F11" s="722"/>
      <c r="G11" s="723"/>
    </row>
    <row r="12" spans="1:11" s="724" customFormat="1" ht="19.95" customHeight="1" x14ac:dyDescent="0.25">
      <c r="A12" s="720"/>
      <c r="B12" s="721"/>
      <c r="C12" s="725"/>
      <c r="D12" s="728"/>
      <c r="E12" s="727"/>
      <c r="F12" s="722"/>
      <c r="G12" s="723"/>
    </row>
    <row r="13" spans="1:11" s="724" customFormat="1" ht="19.95" customHeight="1" x14ac:dyDescent="0.25">
      <c r="A13" s="720"/>
      <c r="B13" s="721"/>
      <c r="C13" s="725"/>
      <c r="D13" s="728"/>
      <c r="E13" s="727"/>
      <c r="F13" s="722"/>
      <c r="G13" s="723"/>
    </row>
    <row r="14" spans="1:11" s="724" customFormat="1" ht="19.95" customHeight="1" x14ac:dyDescent="0.25">
      <c r="A14" s="720"/>
      <c r="B14" s="721"/>
      <c r="C14" s="725"/>
      <c r="D14" s="728"/>
      <c r="E14" s="727"/>
      <c r="F14" s="722"/>
      <c r="G14" s="723"/>
    </row>
    <row r="15" spans="1:11" s="724" customFormat="1" ht="19.95" customHeight="1" x14ac:dyDescent="0.25">
      <c r="A15" s="720"/>
      <c r="B15" s="721"/>
      <c r="C15" s="725"/>
      <c r="D15" s="728"/>
      <c r="E15" s="727"/>
      <c r="F15" s="722"/>
      <c r="G15" s="723"/>
    </row>
    <row r="16" spans="1:11" x14ac:dyDescent="0.25">
      <c r="A16" s="235"/>
      <c r="B16" s="715"/>
      <c r="C16" s="716"/>
      <c r="D16" s="717"/>
      <c r="E16" s="717"/>
      <c r="F16" s="718"/>
      <c r="G16" s="235"/>
    </row>
    <row r="17" spans="1:7" x14ac:dyDescent="0.25">
      <c r="A17" s="235"/>
      <c r="B17" s="235"/>
      <c r="C17" s="235"/>
      <c r="D17" s="235"/>
      <c r="E17" s="235"/>
      <c r="F17" s="235"/>
      <c r="G17" s="235"/>
    </row>
  </sheetData>
  <sheetProtection sheet="1" objects="1" scenarios="1"/>
  <mergeCells count="1">
    <mergeCell ref="J4:J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0058B1"/>
  </sheetPr>
  <dimension ref="A1:O41"/>
  <sheetViews>
    <sheetView showGridLines="0" zoomScaleNormal="100" zoomScalePageLayoutView="70" workbookViewId="0">
      <selection activeCell="G11" sqref="G11:H11"/>
    </sheetView>
  </sheetViews>
  <sheetFormatPr defaultColWidth="9.26953125" defaultRowHeight="18" customHeight="1" x14ac:dyDescent="0.25"/>
  <cols>
    <col min="1" max="2" width="1.6328125" style="5" customWidth="1"/>
    <col min="3" max="3" width="2.6328125" style="5" customWidth="1"/>
    <col min="4" max="4" width="50.6328125" style="13" customWidth="1"/>
    <col min="5" max="5" width="15.6328125" style="47" customWidth="1"/>
    <col min="6" max="6" width="5.6328125" style="5" customWidth="1"/>
    <col min="7" max="7" width="50.6328125" style="5" customWidth="1"/>
    <col min="8" max="8" width="15.6328125" style="5" customWidth="1"/>
    <col min="9" max="9" width="2.6328125" style="5" customWidth="1"/>
    <col min="10" max="10" width="1.6328125" style="5" customWidth="1"/>
    <col min="11" max="11" width="1.6328125" style="13" customWidth="1"/>
    <col min="12" max="12" width="2.6328125" style="46" customWidth="1"/>
    <col min="13" max="13" width="1.6328125" style="77" customWidth="1"/>
    <col min="14" max="14" width="80.6328125" style="77" customWidth="1"/>
    <col min="15" max="15" width="1.6328125" style="77" customWidth="1"/>
    <col min="16" max="16384" width="9.26953125" style="5"/>
  </cols>
  <sheetData>
    <row r="1" spans="1:15" ht="13.5" customHeight="1" x14ac:dyDescent="0.25">
      <c r="A1" s="3"/>
      <c r="B1" s="3"/>
      <c r="C1" s="3"/>
      <c r="D1" s="4"/>
      <c r="E1" s="4"/>
      <c r="F1" s="3"/>
      <c r="G1" s="3"/>
      <c r="H1" s="3"/>
      <c r="I1" s="3"/>
      <c r="J1" s="3"/>
      <c r="K1" s="3"/>
      <c r="L1" s="43"/>
      <c r="M1" s="3"/>
      <c r="N1" s="3"/>
      <c r="O1" s="3"/>
    </row>
    <row r="2" spans="1:15" s="9" customFormat="1" ht="18" customHeight="1" x14ac:dyDescent="0.25">
      <c r="A2" s="6"/>
      <c r="B2" s="7"/>
      <c r="C2" s="35"/>
      <c r="D2" s="35"/>
      <c r="E2" s="49"/>
      <c r="F2" s="35"/>
      <c r="G2" s="35"/>
      <c r="H2" s="35"/>
      <c r="I2" s="35"/>
      <c r="J2" s="8"/>
      <c r="K2" s="6"/>
      <c r="L2" s="44"/>
      <c r="M2" s="6"/>
      <c r="N2" s="815" t="s">
        <v>1884</v>
      </c>
      <c r="O2" s="6"/>
    </row>
    <row r="3" spans="1:15" ht="18" customHeight="1" x14ac:dyDescent="0.2">
      <c r="A3" s="3"/>
      <c r="B3" s="10"/>
      <c r="D3" s="72" t="s">
        <v>420</v>
      </c>
      <c r="E3" s="72"/>
      <c r="F3" s="72"/>
      <c r="G3" s="72"/>
      <c r="H3" s="72"/>
      <c r="I3" s="52"/>
      <c r="J3" s="11"/>
      <c r="K3" s="3"/>
      <c r="L3" s="43"/>
      <c r="M3" s="3"/>
      <c r="N3" s="759"/>
      <c r="O3" s="6"/>
    </row>
    <row r="4" spans="1:15" ht="34.950000000000003" customHeight="1" x14ac:dyDescent="0.2">
      <c r="A4" s="3"/>
      <c r="B4" s="10"/>
      <c r="D4" s="71" t="str">
        <f>IF(VLOOKUP("KM75",Languages!$A:$D,1,TRUE)="KM75",VLOOKUP("KM75",Languages!$A:$D,Summary!$C$7,TRUE),NA())</f>
        <v>Kyberturvallisuuden kehitysalueet</v>
      </c>
      <c r="E4" s="73"/>
      <c r="F4" s="73"/>
      <c r="G4" s="73"/>
      <c r="H4" s="73"/>
      <c r="I4" s="51"/>
      <c r="J4" s="11"/>
      <c r="K4" s="3"/>
      <c r="L4" s="43"/>
      <c r="M4" s="3"/>
      <c r="N4" s="1702" t="s">
        <v>2508</v>
      </c>
      <c r="O4" s="6"/>
    </row>
    <row r="5" spans="1:15" s="34" customFormat="1" ht="19.95" customHeight="1" x14ac:dyDescent="0.2">
      <c r="A5" s="423"/>
      <c r="B5" s="10"/>
      <c r="D5" s="93" t="str">
        <f>IF(VLOOKUP("KM63",Languages!$A:$D,1,TRUE)="KM63",VLOOKUP("KM63",Languages!$A:$D,Summary!$C$7,TRUE),NA())</f>
        <v xml:space="preserve"> Kyberturvallisuuden osioiden mukaisesti</v>
      </c>
      <c r="E5" s="73"/>
      <c r="F5" s="73"/>
      <c r="G5" s="73"/>
      <c r="H5" s="73"/>
      <c r="I5" s="51"/>
      <c r="J5" s="11"/>
      <c r="K5" s="423"/>
      <c r="L5" s="43"/>
      <c r="M5" s="3"/>
      <c r="N5" s="1702"/>
      <c r="O5" s="6"/>
    </row>
    <row r="6" spans="1:15" s="34" customFormat="1" ht="29.55" customHeight="1" x14ac:dyDescent="0.2">
      <c r="A6" s="423"/>
      <c r="B6" s="27"/>
      <c r="C6" s="36"/>
      <c r="D6" s="1841" t="str">
        <f>IF(VLOOKUP("KM74",Languages!$A:$D,1,TRUE)="KM74",VLOOKUP("KM74",Languages!$A:$D,Summary!$C$7,TRUE),NA())</f>
        <v>Kypsyystasolle 1 vaadittavia toimenpiteitä</v>
      </c>
      <c r="E6" s="1841"/>
      <c r="F6" s="1841"/>
      <c r="G6" s="1841"/>
      <c r="H6" s="1841"/>
      <c r="I6" s="28"/>
      <c r="J6" s="29"/>
      <c r="K6" s="423"/>
      <c r="L6" s="43"/>
      <c r="M6" s="3"/>
      <c r="N6" s="1702"/>
      <c r="O6" s="6"/>
    </row>
    <row r="7" spans="1:15" s="17" customFormat="1" ht="10.050000000000001" customHeight="1" x14ac:dyDescent="0.2">
      <c r="A7" s="26"/>
      <c r="B7" s="27"/>
      <c r="C7" s="36"/>
      <c r="E7" s="33"/>
      <c r="F7" s="33"/>
      <c r="G7" s="33"/>
      <c r="H7" s="33"/>
      <c r="I7" s="33"/>
      <c r="J7" s="31"/>
      <c r="K7" s="26"/>
      <c r="L7" s="43"/>
      <c r="M7" s="3"/>
      <c r="N7" s="1702"/>
      <c r="O7" s="6"/>
    </row>
    <row r="8" spans="1:15" s="17" customFormat="1" ht="49.95" customHeight="1" x14ac:dyDescent="0.25">
      <c r="A8" s="26"/>
      <c r="B8" s="59">
        <v>1</v>
      </c>
      <c r="C8" s="60" t="str">
        <f ca="1">_xlfn.IFNA(VLOOKUP("0-1-0-"&amp;B8,Data!$W:$X,2,FALSE),"")</f>
        <v>ACCESS-1a</v>
      </c>
      <c r="D8" s="1840" t="str">
        <f ca="1">IFERROR("("&amp;VLOOKUP("0-1-0-"&amp;B8,Data!$W:$X,2,FALSE)&amp;") "&amp;IF(VLOOKUP(C8,Languages!$A:$D,1,TRUE)=C8,VLOOKUP(C8,Languages!$A:$D,Summary!$C$7,TRUE),NA()),"")</f>
        <v>(ACCESS-1a) 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E8" s="1840"/>
      <c r="F8" s="424" t="str">
        <f ca="1">_xlfn.IFNA(VLOOKUP("0-1-0-"&amp;I8,Data!$W:$X,2,FALSE),"")</f>
        <v>ACCESS-1b</v>
      </c>
      <c r="G8" s="1840" t="str">
        <f ca="1">IFERROR("("&amp;VLOOKUP("0-1-0-"&amp;I8,Data!$W:$X,2,FALSE)&amp;") "&amp;IF(VLOOKUP(F8,Languages!$A:$D,1,TRUE)=F8,VLOOKUP(F8,Languages!$A:$D,Summary!$C$7,TRUE),NA()),"")</f>
        <v>(ACCESS-1b) Työntekijöille ja muille entiteeteille jaetaan pääsyvaltuustiedot (kuten salasanat, älykortit tai avaimet). Tasolla 1 tämän ei tarvitse olla systemaattista ja säännöllistä.</v>
      </c>
      <c r="H8" s="1840"/>
      <c r="I8" s="58">
        <v>2</v>
      </c>
      <c r="J8" s="31"/>
      <c r="K8" s="26"/>
      <c r="L8" s="43"/>
      <c r="M8" s="12"/>
      <c r="N8" s="1702"/>
      <c r="O8" s="12"/>
    </row>
    <row r="9" spans="1:15" s="17" customFormat="1" ht="49.95" customHeight="1" x14ac:dyDescent="0.25">
      <c r="A9" s="26"/>
      <c r="B9" s="59">
        <v>3</v>
      </c>
      <c r="C9" s="60" t="str">
        <f ca="1">_xlfn.IFNA(VLOOKUP("0-1-0-"&amp;B9,Data!$W:$X,2,FALSE),"")</f>
        <v>ACCESS-1c</v>
      </c>
      <c r="D9" s="1840" t="str">
        <f ca="1">IFERROR("("&amp;VLOOKUP("0-1-0-"&amp;B9,Data!$W:$X,2,FALSE)&amp;") "&amp;IF(VLOOKUP(C9,Languages!$A:$D,1,TRUE)=C9,VLOOKUP(C9,Languages!$A:$D,Summary!$C$7,TRUE),NA()),"")</f>
        <v>(ACCESS-1c) Identiteetit poistetaan käytöstä, kun niitä ei enää tarvita. Tasolla 1 tämän ei tarvitse olla systemaattista ja säännöllistä.</v>
      </c>
      <c r="E9" s="1840"/>
      <c r="F9" s="424" t="str">
        <f ca="1">_xlfn.IFNA(VLOOKUP("0-1-0-"&amp;I9,Data!$W:$X,2,FALSE),"")</f>
        <v>ACCESS-2a</v>
      </c>
      <c r="G9" s="1840" t="str">
        <f ca="1">IFERROR("("&amp;VLOOKUP("0-1-0-"&amp;I9,Data!$W:$X,2,FALSE)&amp;") "&amp;IF(VLOOKUP(F9,Languages!$A:$D,1,TRUE)=F9,VLOOKUP(F9,Languages!$A:$D,Summary!$C$7,TRUE),NA()),"")</f>
        <v>(ACCESS-2a) Loogisten käyttöoikeuksien hallinnan valvontakeinoja on käytössä. Tasolla 1 tämän ei tarvitse olla systemaattista ja säännöllistä.</v>
      </c>
      <c r="H9" s="1840"/>
      <c r="I9" s="58">
        <v>4</v>
      </c>
      <c r="J9" s="31"/>
      <c r="K9" s="26"/>
      <c r="L9" s="45"/>
      <c r="M9" s="12"/>
      <c r="N9" s="1702"/>
      <c r="O9" s="12"/>
    </row>
    <row r="10" spans="1:15" s="17" customFormat="1" ht="49.95" customHeight="1" x14ac:dyDescent="0.25">
      <c r="A10" s="26"/>
      <c r="B10" s="59">
        <v>5</v>
      </c>
      <c r="C10" s="60" t="str">
        <f ca="1">_xlfn.IFNA(VLOOKUP("0-1-0-"&amp;B10,Data!$W:$X,2,FALSE),"")</f>
        <v>ACCESS-2b</v>
      </c>
      <c r="D10" s="1840" t="str">
        <f ca="1">IFERROR("("&amp;VLOOKUP("0-1-0-"&amp;B10,Data!$W:$X,2,FALSE)&amp;") "&amp;IF(VLOOKUP(C10,Languages!$A:$D,1,TRUE)=C10,VLOOKUP(C10,Languages!$A:$D,Summary!$C$7,TRUE),NA()),"")</f>
        <v>(ACCESS-2b) Käyttöoikeudet poistetaan, kun niitä ei enää tarvita. Tasolla 1 tämän ei tarvitse olla systemaattista ja säännöllistä.</v>
      </c>
      <c r="E10" s="1840"/>
      <c r="F10" s="424" t="str">
        <f ca="1">_xlfn.IFNA(VLOOKUP("0-1-0-"&amp;I10,Data!$W:$X,2,FALSE),"")</f>
        <v>ACCESS-3a</v>
      </c>
      <c r="G10" s="1840" t="str">
        <f ca="1">IFERROR("("&amp;VLOOKUP("0-1-0-"&amp;I10,Data!$W:$X,2,FALSE)&amp;") "&amp;IF(VLOOKUP(F10,Languages!$A:$D,1,TRUE)=F10,VLOOKUP(F10,Languages!$A:$D,Summary!$C$7,TRUE),NA()),"")</f>
        <v>(ACCESS-3a) Fyysisen pääsynhallinnan valvontakeinoja on käytössä (kuten aitoja, lukkoja tai kylttejä). Tasolla 1 tämän ei tarvitse olla systemaattista ja säännöllistä.</v>
      </c>
      <c r="H10" s="1840"/>
      <c r="I10" s="58">
        <v>6</v>
      </c>
      <c r="J10" s="31"/>
      <c r="K10" s="26"/>
      <c r="L10" s="45"/>
      <c r="M10" s="741"/>
      <c r="N10" s="1702"/>
      <c r="O10" s="741"/>
    </row>
    <row r="11" spans="1:15" s="17" customFormat="1" ht="49.95" customHeight="1" x14ac:dyDescent="0.25">
      <c r="A11" s="26"/>
      <c r="B11" s="59">
        <v>7</v>
      </c>
      <c r="C11" s="60" t="str">
        <f ca="1">_xlfn.IFNA(VLOOKUP("0-1-0-"&amp;B11,Data!$W:$X,2,FALSE),"")</f>
        <v>ACCESS-3b</v>
      </c>
      <c r="D11" s="1840" t="str">
        <f ca="1">IFERROR("("&amp;VLOOKUP("0-1-0-"&amp;B11,Data!$W:$X,2,FALSE)&amp;") "&amp;IF(VLOOKUP(C11,Languages!$A:$D,1,TRUE)=C11,VLOOKUP(C11,Languages!$A:$D,Summary!$C$7,TRUE),NA()),"")</f>
        <v>(ACCESS-3b) Pääsyoikeudet poistetaan, kun niitä ei enää tarvita. Tasolla 1 tämän ei tarvitse olla systemaattista ja säännöllistä.</v>
      </c>
      <c r="E11" s="1840"/>
      <c r="F11" s="424" t="str">
        <f ca="1">_xlfn.IFNA(VLOOKUP("0-1-0-"&amp;I11,Data!$W:$X,2,FALSE),"")</f>
        <v>ACCESS-3c</v>
      </c>
      <c r="G11" s="1840" t="str">
        <f ca="1">IFERROR("("&amp;VLOOKUP("0-1-0-"&amp;I11,Data!$W:$X,2,FALSE)&amp;") "&amp;IF(VLOOKUP(F11,Languages!$A:$D,1,TRUE)=F11,VLOOKUP(F11,Languages!$A:$D,Summary!$C$7,TRUE),NA()),"")</f>
        <v>(ACCESS-3c) Pääsyoikeuksien käytöstä pidetään lokia. Tasolla 1 tämän ei tarvitse olla systemaattista ja säännöllistä.</v>
      </c>
      <c r="H11" s="1840"/>
      <c r="I11" s="58">
        <v>8</v>
      </c>
      <c r="J11" s="31"/>
      <c r="K11" s="26"/>
      <c r="L11" s="45"/>
      <c r="M11" s="741"/>
      <c r="N11" s="1702"/>
      <c r="O11" s="741"/>
    </row>
    <row r="12" spans="1:15" s="17" customFormat="1" ht="49.95" customHeight="1" x14ac:dyDescent="0.25">
      <c r="A12" s="26"/>
      <c r="B12" s="59">
        <v>9</v>
      </c>
      <c r="C12" s="60" t="str">
        <f ca="1">_xlfn.IFNA(VLOOKUP("0-1-0-"&amp;B12,Data!$W:$X,2,FALSE),"")</f>
        <v>ARCHITECTURE-1a</v>
      </c>
      <c r="D12" s="1840" t="str">
        <f ca="1">IFERROR("("&amp;VLOOKUP("0-1-0-"&amp;B12,Data!$W:$X,2,FALSE)&amp;") "&amp;IF(VLOOKUP(C12,Languages!$A:$D,1,TRUE)=C12,VLOOKUP(C12,Languages!$A:$D,Summary!$C$7,TRUE),NA()),"")</f>
        <v>(ARCHITECTURE-1a) Organisaatiolla on suunnitelma tai strategia kyberarkkitehtuurin kehittämiselle (joka sisältää esimerkiksi kyberarkkitehtuurin tavoitteet, prioriteetit, vastuut ja seurannan). Tasolla 1 sen kehittämisen ja ylläpidon ei tarvitse olla systemaattista ja säännöllistä.</v>
      </c>
      <c r="E12" s="1840"/>
      <c r="F12" s="424" t="str">
        <f ca="1">_xlfn.IFNA(VLOOKUP("0-1-0-"&amp;I12,Data!$W:$X,2,FALSE),"")</f>
        <v>ARCHITECTURE-2a</v>
      </c>
      <c r="G12" s="1840" t="str">
        <f ca="1">IFERROR("("&amp;VLOOKUP("0-1-0-"&amp;I12,Data!$W:$X,2,FALSE)&amp;") "&amp;IF(VLOOKUP(F12,Languages!$A:$D,1,TRUE)=F12,VLOOKUP(F12,Languages!$A:$D,Summary!$C$7,TRUE),NA()),"")</f>
        <v>(ARCHITECTURE-2a) Verkon suojauksia on toteutettu, ainakin tapauskohtaisesti. Tasolla 1 tämän ei tarvitse olla systemaattista tai säännöllistä.</v>
      </c>
      <c r="H12" s="1840"/>
      <c r="I12" s="58">
        <v>10</v>
      </c>
      <c r="J12" s="31"/>
      <c r="K12" s="26"/>
      <c r="L12" s="45"/>
      <c r="M12" s="741"/>
      <c r="N12" s="1703"/>
      <c r="O12" s="741"/>
    </row>
    <row r="13" spans="1:15" s="17" customFormat="1" ht="49.95" customHeight="1" x14ac:dyDescent="0.25">
      <c r="A13" s="26"/>
      <c r="B13" s="59">
        <v>11</v>
      </c>
      <c r="C13" s="60" t="str">
        <f ca="1">_xlfn.IFNA(VLOOKUP("0-1-0-"&amp;B13,Data!$W:$X,2,FALSE),"")</f>
        <v>ARCHITECTURE-2b</v>
      </c>
      <c r="D13" s="1840" t="str">
        <f ca="1">IFERROR("("&amp;VLOOKUP("0-1-0-"&amp;B13,Data!$W:$X,2,FALSE)&amp;") "&amp;IF(VLOOKUP(C13,Languages!$A:$D,1,TRUE)=C13,VLOOKUP(C13,Languages!$A:$D,Summary!$C$7,TRUE),NA()),"")</f>
        <v>(ARCHITECTURE-2b) 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E13" s="1840"/>
      <c r="F13" s="424" t="str">
        <f ca="1">_xlfn.IFNA(VLOOKUP("0-1-0-"&amp;I13,Data!$W:$X,2,FALSE),"")</f>
        <v>ARCHITECTURE-3a</v>
      </c>
      <c r="G13" s="1840" t="str">
        <f ca="1">IFERROR("("&amp;VLOOKUP("0-1-0-"&amp;I13,Data!$W:$X,2,FALSE)&amp;") "&amp;IF(VLOOKUP(F13,Languages!$A:$D,1,TRUE)=F13,VLOOKUP(F13,Languages!$A:$D,Summary!$C$7,TRUE),NA()),"")</f>
        <v>(ARCHITECTURE-3a) Käyttöoikeuksien ja pääsynhallinan kontrolleja/suojausmekanismeja on käytössä toiminnon kannalta tärkeille laitteille, ohjelmistoille ja tietovarannoille. Tasolla 1 tämä toteutetaan mikäli tehtävissä, mutta sen ei tarvitse olla systemaattista ja säännöllistä.</v>
      </c>
      <c r="H13" s="1840"/>
      <c r="I13" s="58">
        <v>12</v>
      </c>
      <c r="J13" s="31"/>
      <c r="K13" s="26"/>
      <c r="L13" s="45"/>
      <c r="M13" s="741"/>
      <c r="N13" s="12"/>
      <c r="O13" s="741"/>
    </row>
    <row r="14" spans="1:15" s="17" customFormat="1" ht="49.95" customHeight="1" x14ac:dyDescent="0.25">
      <c r="A14" s="26"/>
      <c r="B14" s="59">
        <v>13</v>
      </c>
      <c r="C14" s="60" t="str">
        <f ca="1">_xlfn.IFNA(VLOOKUP("0-1-0-"&amp;B14,Data!$W:$X,2,FALSE),"")</f>
        <v>ARCHITECTURE-3b</v>
      </c>
      <c r="D14" s="1840" t="str">
        <f ca="1">IFERROR("("&amp;VLOOKUP("0-1-0-"&amp;B14,Data!$W:$X,2,FALSE)&amp;") "&amp;IF(VLOOKUP(C14,Languages!$A:$D,1,TRUE)=C14,VLOOKUP(C14,Languages!$A:$D,Summary!$C$7,TRUE),NA()),"")</f>
        <v>(ARCHITECTURE-3b) 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E14" s="1840"/>
      <c r="F14" s="424" t="str">
        <f ca="1">_xlfn.IFNA(VLOOKUP("0-1-0-"&amp;I14,Data!$W:$X,2,FALSE),"")</f>
        <v>ARCHITECTURE-5a</v>
      </c>
      <c r="G14" s="1840" t="str">
        <f ca="1">IFERROR("("&amp;VLOOKUP("0-1-0-"&amp;I14,Data!$W:$X,2,FALSE)&amp;") "&amp;IF(VLOOKUP(F14,Languages!$A:$D,1,TRUE)=F14,VLOOKUP(F14,Languages!$A:$D,Summary!$C$7,TRUE),NA()),"")</f>
        <v>(ARCHITECTURE-5a) Tallennettua arkaluontoista tietoa ("data at rest") suojataan. Tasolla 1 tämän ei tarvitse olla systemaattista ja säännöllistä.</v>
      </c>
      <c r="H14" s="1840"/>
      <c r="I14" s="58">
        <v>14</v>
      </c>
      <c r="J14" s="31"/>
      <c r="K14" s="26"/>
      <c r="L14" s="45"/>
      <c r="M14" s="77"/>
      <c r="N14" s="77"/>
      <c r="O14" s="77"/>
    </row>
    <row r="15" spans="1:15" s="17" customFormat="1" ht="49.95" customHeight="1" x14ac:dyDescent="0.25">
      <c r="A15" s="26"/>
      <c r="B15" s="59">
        <v>15</v>
      </c>
      <c r="C15" s="60" t="str">
        <f ca="1">_xlfn.IFNA(VLOOKUP("0-1-0-"&amp;B15,Data!$W:$X,2,FALSE),"")</f>
        <v>ASSET-1a</v>
      </c>
      <c r="D15" s="1840" t="str">
        <f ca="1">IFERROR("("&amp;VLOOKUP("0-1-0-"&amp;B15,Data!$W:$X,2,FALSE)&amp;") "&amp;IF(VLOOKUP(C15,Languages!$A:$D,1,TRUE)=C15,VLOOKUP(C15,Languages!$A:$D,Summary!$C$7,TRUE),NA()),"")</f>
        <v>(ASSET-1a) Toiminnon kannalta tärkeistä IT- ja OT-laitteista ja ohjelmistoista on olemassa rekisteri. (Huomioi myös mahdollisten OT-ympäristöjen laitteet ja ohjelmistot). Tasolla 1 rekisterin ylläpidon ei tarvitse olla systemaattista ja säännöllistä.</v>
      </c>
      <c r="E15" s="1840"/>
      <c r="F15" s="424" t="str">
        <f ca="1">_xlfn.IFNA(VLOOKUP("0-1-0-"&amp;I15,Data!$W:$X,2,FALSE),"")</f>
        <v>ASSET-2a</v>
      </c>
      <c r="G15" s="1840" t="str">
        <f ca="1">IFERROR("("&amp;VLOOKUP("0-1-0-"&amp;I15,Data!$W:$X,2,FALSE)&amp;") "&amp;IF(VLOOKUP(F15,Languages!$A:$D,1,TRUE)=F15,VLOOKUP(F15,Languages!$A:$D,Summary!$C$7,TRUE),NA()),"")</f>
        <v>(ASSET-2a) 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H15" s="1840"/>
      <c r="I15" s="58">
        <v>16</v>
      </c>
      <c r="J15" s="31"/>
      <c r="K15" s="26"/>
      <c r="L15" s="45"/>
      <c r="M15" s="77"/>
      <c r="N15" s="77"/>
      <c r="O15" s="77"/>
    </row>
    <row r="16" spans="1:15" s="17" customFormat="1" ht="49.95" customHeight="1" x14ac:dyDescent="0.25">
      <c r="A16" s="26"/>
      <c r="B16" s="59">
        <v>17</v>
      </c>
      <c r="C16" s="60" t="str">
        <f ca="1">_xlfn.IFNA(VLOOKUP("0-1-0-"&amp;B16,Data!$W:$X,2,FALSE),"")</f>
        <v>ASSET-3a</v>
      </c>
      <c r="D16" s="1840" t="str">
        <f ca="1">IFERROR("("&amp;VLOOKUP("0-1-0-"&amp;B16,Data!$W:$X,2,FALSE)&amp;") "&amp;IF(VLOOKUP(C16,Languages!$A:$D,1,TRUE)=C16,VLOOKUP(C16,Languages!$A:$D,Summary!$C$7,TRUE),NA()),"")</f>
        <v>(ASSET-3a) Laitteiden, ohjelmistojen ja tietovarantojen konfiguraatioista on luotu vakioidut perusasetukset. Tasolla 1 tämän ei tarvitse olla systemaattista ja säännöllistä.</v>
      </c>
      <c r="E16" s="1840"/>
      <c r="F16" s="424" t="str">
        <f ca="1">_xlfn.IFNA(VLOOKUP("0-1-0-"&amp;I16,Data!$W:$X,2,FALSE),"")</f>
        <v>ASSET-4a</v>
      </c>
      <c r="G16" s="1840" t="str">
        <f ca="1">IFERROR("("&amp;VLOOKUP("0-1-0-"&amp;I16,Data!$W:$X,2,FALSE)&amp;") "&amp;IF(VLOOKUP(F16,Languages!$A:$D,1,TRUE)=F16,VLOOKUP(F16,Languages!$A:$D,Summary!$C$7,TRUE),NA()),"")</f>
        <v>(ASSET-4a) Laitteisiin, ohjelmistoihin ja tietovarantoihin tehtävät muutokset arvioidaan ja hyväksytetään ennen niiden toteuttamista. Tasolla 1 tämän ei tarvitse olla systemaattista ja säännöllistä. (ad hoc, tapauskohtaisesti)</v>
      </c>
      <c r="H16" s="1840"/>
      <c r="I16" s="58">
        <v>18</v>
      </c>
      <c r="J16" s="31"/>
      <c r="K16" s="26"/>
      <c r="L16" s="45"/>
      <c r="M16" s="77"/>
      <c r="N16" s="77"/>
      <c r="O16" s="77"/>
    </row>
    <row r="17" spans="1:15" s="17" customFormat="1" ht="49.95" customHeight="1" x14ac:dyDescent="0.25">
      <c r="A17" s="26"/>
      <c r="B17" s="59">
        <v>19</v>
      </c>
      <c r="C17" s="60" t="str">
        <f ca="1">_xlfn.IFNA(VLOOKUP("0-1-0-"&amp;B17,Data!$W:$X,2,FALSE),"")</f>
        <v>ASSET-4b</v>
      </c>
      <c r="D17" s="1840" t="str">
        <f ca="1">IFERROR("("&amp;VLOOKUP("0-1-0-"&amp;B17,Data!$W:$X,2,FALSE)&amp;") "&amp;IF(VLOOKUP(C17,Languages!$A:$D,1,TRUE)=C17,VLOOKUP(C17,Languages!$A:$D,Summary!$C$7,TRUE),NA()),"")</f>
        <v>(ASSET-4b) Laitteisiin, ohjelmistoihin ja tietovarantoihin tehtävistä muutoksista pidetään lokia. Tasolla 1 tämän ei tarvitse olla systemaattista ja säännöllistä. (ad hoc, tapauskohtaisesti)</v>
      </c>
      <c r="E17" s="1840"/>
      <c r="F17" s="424" t="str">
        <f ca="1">_xlfn.IFNA(VLOOKUP("0-1-0-"&amp;I17,Data!$W:$X,2,FALSE),"")</f>
        <v>CRITICAL-1a</v>
      </c>
      <c r="G17" s="1840" t="str">
        <f ca="1">IFERROR("("&amp;VLOOKUP("0-1-0-"&amp;I17,Data!$W:$X,2,FALSE)&amp;") "&amp;IF(VLOOKUP(F17,Languages!$A:$D,1,TRUE)=F17,VLOOKUP(F17,Languages!$A:$D,Summary!$C$7,TRUE),NA()),"")</f>
        <v>(CRITICAL-1a) Organisaation tuottamat yhteiskunnalle kriittiset palvelut on tunnistettu ja dokumentoitu.</v>
      </c>
      <c r="H17" s="1840"/>
      <c r="I17" s="58">
        <v>20</v>
      </c>
      <c r="J17" s="31"/>
      <c r="K17" s="26"/>
      <c r="L17" s="45"/>
      <c r="M17" s="77"/>
      <c r="N17" s="77"/>
      <c r="O17" s="77"/>
    </row>
    <row r="18" spans="1:15" s="17" customFormat="1" ht="49.95" customHeight="1" x14ac:dyDescent="0.25">
      <c r="A18" s="26"/>
      <c r="B18" s="59">
        <v>21</v>
      </c>
      <c r="C18" s="60" t="str">
        <f ca="1">_xlfn.IFNA(VLOOKUP("0-1-0-"&amp;B18,Data!$W:$X,2,FALSE),"")</f>
        <v>CRITICAL-1b</v>
      </c>
      <c r="D18" s="1840" t="str">
        <f ca="1">IFERROR("("&amp;VLOOKUP("0-1-0-"&amp;B18,Data!$W:$X,2,FALSE)&amp;") "&amp;IF(VLOOKUP(C18,Languages!$A:$D,1,TRUE)=C18,VLOOKUP(C18,Languages!$A:$D,Summary!$C$7,TRUE),NA()),"")</f>
        <v>(CRITICAL-1b) (Yhteiskunnalle kriittisten) palveluiden tuottamiseen tarvittava data on tunnistettu ja dokumentoitu.</v>
      </c>
      <c r="E18" s="1840"/>
      <c r="F18" s="424" t="str">
        <f ca="1">_xlfn.IFNA(VLOOKUP("0-1-0-"&amp;I18,Data!$W:$X,2,FALSE),"")</f>
        <v>CRITICAL-1c</v>
      </c>
      <c r="G18" s="1840" t="str">
        <f ca="1">IFERROR("("&amp;VLOOKUP("0-1-0-"&amp;I18,Data!$W:$X,2,FALSE)&amp;") "&amp;IF(VLOOKUP(F18,Languages!$A:$D,1,TRUE)=F18,VLOOKUP(F18,Languages!$A:$D,Summary!$C$7,TRUE),NA()),"")</f>
        <v>(CRITICAL-1c) Palveluiden tuottamiseen tarvittavat prosessit on tunnistettu ja dokumentoitu.</v>
      </c>
      <c r="H18" s="1840"/>
      <c r="I18" s="58">
        <v>22</v>
      </c>
      <c r="J18" s="31"/>
      <c r="K18" s="26"/>
      <c r="L18" s="45"/>
      <c r="M18" s="77"/>
      <c r="N18" s="77"/>
      <c r="O18" s="77"/>
    </row>
    <row r="19" spans="1:15" s="17" customFormat="1" ht="49.95" customHeight="1" x14ac:dyDescent="0.25">
      <c r="A19" s="26"/>
      <c r="B19" s="59">
        <v>23</v>
      </c>
      <c r="C19" s="60" t="str">
        <f ca="1">_xlfn.IFNA(VLOOKUP("0-1-0-"&amp;B19,Data!$W:$X,2,FALSE),"")</f>
        <v>CRITICAL-1d</v>
      </c>
      <c r="D19" s="1840" t="str">
        <f ca="1">IFERROR("("&amp;VLOOKUP("0-1-0-"&amp;B19,Data!$W:$X,2,FALSE)&amp;") "&amp;IF(VLOOKUP(C19,Languages!$A:$D,1,TRUE)=C19,VLOOKUP(C19,Languages!$A:$D,Summary!$C$7,TRUE),NA()),"")</f>
        <v>(CRITICAL-1d) Palveluiden tuottamiseen tarvittavat järjestelmät (IT- ja OT-omaisuus) on tunnistettu ja dokumentoitu.</v>
      </c>
      <c r="E19" s="1840"/>
      <c r="F19" s="424" t="str">
        <f ca="1">_xlfn.IFNA(VLOOKUP("0-1-0-"&amp;I19,Data!$W:$X,2,FALSE),"")</f>
        <v>CRITICAL-2a</v>
      </c>
      <c r="G19" s="1840" t="str">
        <f ca="1">IFERROR("("&amp;VLOOKUP("0-1-0-"&amp;I19,Data!$W:$X,2,FALSE)&amp;") "&amp;IF(VLOOKUP(F19,Languages!$A:$D,1,TRUE)=F19,VLOOKUP(F19,Languages!$A:$D,Summary!$C$7,TRUE),NA()),"")</f>
        <v>(CRITICAL-2a) Kaikki resurssit (data, prosessit, järjestelmät, tilat ja toimitusketjut), joita tarvitaan (yhteiskunnalle kriittisten) palveluiden tuottamiseen, ovat organisaation turvallisuuden hallinnan politiikkojen ja prosessien piirissä.</v>
      </c>
      <c r="H19" s="1840"/>
      <c r="I19" s="58">
        <v>24</v>
      </c>
      <c r="J19" s="31"/>
      <c r="K19" s="26"/>
      <c r="L19" s="45"/>
      <c r="M19" s="77"/>
      <c r="N19" s="77"/>
      <c r="O19" s="77"/>
    </row>
    <row r="20" spans="1:15" s="17" customFormat="1" ht="49.95" customHeight="1" x14ac:dyDescent="0.25">
      <c r="A20" s="26"/>
      <c r="B20" s="59">
        <v>25</v>
      </c>
      <c r="C20" s="60" t="str">
        <f ca="1">_xlfn.IFNA(VLOOKUP("0-1-0-"&amp;B20,Data!$W:$X,2,FALSE),"")</f>
        <v>CRITICAL-2b</v>
      </c>
      <c r="D20" s="1840" t="str">
        <f ca="1">IFERROR("("&amp;VLOOKUP("0-1-0-"&amp;B20,Data!$W:$X,2,FALSE)&amp;") "&amp;IF(VLOOKUP(C20,Languages!$A:$D,1,TRUE)=C20,VLOOKUP(C20,Languages!$A:$D,Summary!$C$7,TRUE),NA()),"")</f>
        <v>(CRITICAL-2b) Kaikki resurssit (data, prosessit, järjestelmät, tilat ja toimitusketjut), joita tarvitaan yhteiskunnallisesti kriittisten palvelujen tuottamiseen, ovat organisaation riskienhallinnan politiikkojen ja prosessien piirissä.</v>
      </c>
      <c r="E20" s="1840"/>
      <c r="F20" s="424" t="str">
        <f ca="1">_xlfn.IFNA(VLOOKUP("0-1-0-"&amp;I20,Data!$W:$X,2,FALSE),"")</f>
        <v>CRITICAL-3a</v>
      </c>
      <c r="G20" s="1840" t="str">
        <f ca="1">IFERROR("("&amp;VLOOKUP("0-1-0-"&amp;I20,Data!$W:$X,2,FALSE)&amp;") "&amp;IF(VLOOKUP(F20,Languages!$A:$D,1,TRUE)=F20,VLOOKUP(F20,Languages!$A:$D,Summary!$C$7,TRUE),NA()),"")</f>
        <v>(CRITICAL-3a) Organisaatiolla on kybertapahtumien ja -poikkeamien hallintasuunnitelma, joka kattaa kaikki (organisaation tuottamat yhteiskunnalle kriittiset) palvelut.</v>
      </c>
      <c r="H20" s="1840"/>
      <c r="I20" s="58">
        <v>26</v>
      </c>
      <c r="J20" s="31"/>
      <c r="K20" s="26"/>
      <c r="L20" s="42"/>
      <c r="M20" s="80"/>
      <c r="N20" s="80"/>
      <c r="O20" s="80"/>
    </row>
    <row r="21" spans="1:15" s="17" customFormat="1" ht="49.95" customHeight="1" x14ac:dyDescent="0.25">
      <c r="A21" s="26"/>
      <c r="B21" s="59">
        <v>27</v>
      </c>
      <c r="C21" s="60" t="str">
        <f ca="1">_xlfn.IFNA(VLOOKUP("0-1-0-"&amp;B21,Data!$W:$X,2,FALSE),"")</f>
        <v>CRITICAL-3b</v>
      </c>
      <c r="D21" s="1840" t="str">
        <f ca="1">IFERROR("("&amp;VLOOKUP("0-1-0-"&amp;B21,Data!$W:$X,2,FALSE)&amp;") "&amp;IF(VLOOKUP(C21,Languages!$A:$D,1,TRUE)=C21,VLOOKUP(C21,Languages!$A:$D,Summary!$C$7,TRUE),NA()),"")</f>
        <v>(CRITICAL-3b) Hallintasuunnitelma rajoittuu tunnettuihin hyökkäyksiin, mutta kattaa perusteellisesti näiden hyökkäysten todennäköiset vaikutukset.</v>
      </c>
      <c r="E21" s="1840"/>
      <c r="F21" s="424" t="str">
        <f ca="1">_xlfn.IFNA(VLOOKUP("0-1-0-"&amp;I21,Data!$W:$X,2,FALSE),"")</f>
        <v>CRITICAL-3c</v>
      </c>
      <c r="G21" s="1840" t="str">
        <f ca="1">IFERROR("("&amp;VLOOKUP("0-1-0-"&amp;I21,Data!$W:$X,2,FALSE)&amp;") "&amp;IF(VLOOKUP(F21,Languages!$A:$D,1,TRUE)=F21,VLOOKUP(F21,Languages!$A:$D,Summary!$C$7,TRUE),NA()),"")</f>
        <v>(CRITICAL-3c) Kybertapahtumien ja -poikkeamien hallintaan osallistuva henkilöstö on sisäistänyt ja ymmärtää hallintasuunnitelman hyvin.</v>
      </c>
      <c r="H21" s="1840"/>
      <c r="I21" s="58">
        <v>28</v>
      </c>
      <c r="J21" s="31"/>
      <c r="K21" s="26"/>
      <c r="L21" s="42"/>
      <c r="M21" s="80"/>
      <c r="N21" s="80"/>
      <c r="O21" s="80"/>
    </row>
    <row r="22" spans="1:15" s="17" customFormat="1" ht="49.95" customHeight="1" x14ac:dyDescent="0.25">
      <c r="A22" s="26"/>
      <c r="B22" s="59">
        <v>29</v>
      </c>
      <c r="C22" s="60" t="str">
        <f ca="1">_xlfn.IFNA(VLOOKUP("0-1-0-"&amp;B22,Data!$W:$X,2,FALSE),"")</f>
        <v>CRITICAL-3d</v>
      </c>
      <c r="D22" s="1840" t="str">
        <f ca="1">IFERROR("("&amp;VLOOKUP("0-1-0-"&amp;B22,Data!$W:$X,2,FALSE)&amp;") "&amp;IF(VLOOKUP(C22,Languages!$A:$D,1,TRUE)=C22,VLOOKUP(C22,Languages!$A:$D,Summary!$C$7,TRUE),NA()),"")</f>
        <v>(CRITICAL-3d) Hallintasuunnitelma on dokumentoitu ja se jaetaan kaikille relevanteille sidosryhmille.</v>
      </c>
      <c r="E22" s="1840"/>
      <c r="F22" s="424" t="str">
        <f ca="1">_xlfn.IFNA(VLOOKUP("0-1-0-"&amp;I22,Data!$W:$X,2,FALSE),"")</f>
        <v>PROGRAM-1a</v>
      </c>
      <c r="G22" s="1840" t="str">
        <f ca="1">IFERROR("("&amp;VLOOKUP("0-1-0-"&amp;I22,Data!$W:$X,2,FALSE)&amp;") "&amp;IF(VLOOKUP(F22,Languages!$A:$D,1,TRUE)=F22,VLOOKUP(F22,Languages!$A:$D,Summary!$C$7,TRUE),NA()),"")</f>
        <v>(PROGRAM-1a) Organisaatiolla on kyberturvallisuusstrategia. Tasolla 1 sen kehittämisen ja ylläpidon ei tarvitse olla systemaattista ja säännöllistä.</v>
      </c>
      <c r="H22" s="1840"/>
      <c r="I22" s="58">
        <v>30</v>
      </c>
      <c r="J22" s="31"/>
      <c r="K22" s="26"/>
      <c r="L22" s="46"/>
      <c r="M22" s="77"/>
      <c r="N22" s="77"/>
      <c r="O22" s="77"/>
    </row>
    <row r="23" spans="1:15" s="17" customFormat="1" ht="49.95" customHeight="1" x14ac:dyDescent="0.25">
      <c r="A23" s="26"/>
      <c r="B23" s="59">
        <v>31</v>
      </c>
      <c r="C23" s="60" t="str">
        <f ca="1">_xlfn.IFNA(VLOOKUP("0-1-0-"&amp;B23,Data!$W:$X,2,FALSE),"")</f>
        <v>PROGRAM-2a</v>
      </c>
      <c r="D23" s="1840" t="str">
        <f ca="1">IFERROR("("&amp;VLOOKUP("0-1-0-"&amp;B23,Data!$W:$X,2,FALSE)&amp;") "&amp;IF(VLOOKUP(C23,Languages!$A:$D,1,TRUE)=C23,VLOOKUP(C23,Languages!$A:$D,Summary!$C$7,TRUE),NA()),"")</f>
        <v>(PROGRAM-2a) Organisaation ylin johto tukee kyberturvallisuuden hallintaa. Tasolla 1 tämän ei tarvitse olla systemaattista ja säännöllistä.</v>
      </c>
      <c r="E23" s="1840"/>
      <c r="F23" s="424" t="str">
        <f ca="1">_xlfn.IFNA(VLOOKUP("0-1-0-"&amp;I23,Data!$W:$X,2,FALSE),"")</f>
        <v>RESPONSE-1a</v>
      </c>
      <c r="G23" s="1840" t="str">
        <f ca="1">IFERROR("("&amp;VLOOKUP("0-1-0-"&amp;I23,Data!$W:$X,2,FALSE)&amp;") "&amp;IF(VLOOKUP(F23,Languages!$A:$D,1,TRUE)=F23,VLOOKUP(F23,Languages!$A:$D,Summary!$C$7,TRUE),NA()),"")</f>
        <v>(RESPONSE-1a) Havaitut kybertapahtumat raportoidaan ennalta määritellyille henkilöille tai roolien haltijoille ja ne documentoidaan (ainakin tapauskohtaisesti). Tasolla 1 tämän ei tarvitse olla systemaattista ja säännöllistä.</v>
      </c>
      <c r="H23" s="1840"/>
      <c r="I23" s="58">
        <v>32</v>
      </c>
      <c r="J23" s="31"/>
      <c r="K23" s="26"/>
      <c r="L23" s="46"/>
      <c r="M23" s="77"/>
      <c r="N23" s="77"/>
      <c r="O23" s="77"/>
    </row>
    <row r="24" spans="1:15" s="17" customFormat="1" ht="49.95" customHeight="1" x14ac:dyDescent="0.25">
      <c r="A24" s="26"/>
      <c r="B24" s="59">
        <v>33</v>
      </c>
      <c r="C24" s="60" t="str">
        <f ca="1">_xlfn.IFNA(VLOOKUP("0-1-0-"&amp;B24,Data!$W:$X,2,FALSE),"")</f>
        <v>RESPONSE-2a</v>
      </c>
      <c r="D24" s="1840" t="str">
        <f ca="1">IFERROR("("&amp;VLOOKUP("0-1-0-"&amp;B24,Data!$W:$X,2,FALSE)&amp;") "&amp;IF(VLOOKUP(C24,Languages!$A:$D,1,TRUE)=C24,VLOOKUP(C24,Languages!$A:$D,Summary!$C$7,TRUE),NA()),"")</f>
        <v>(RESPONSE-2a) Kyberpoikkeamien määrittämisestä on laadittu kriteeristö. Tasolla 1 tämän ei tarvitse olla systemaattista ja säännöllistä.</v>
      </c>
      <c r="E24" s="1840"/>
      <c r="F24" s="424" t="str">
        <f ca="1">_xlfn.IFNA(VLOOKUP("0-1-0-"&amp;I24,Data!$W:$X,2,FALSE),"")</f>
        <v>RESPONSE-2b</v>
      </c>
      <c r="G24" s="1840" t="str">
        <f ca="1">IFERROR("("&amp;VLOOKUP("0-1-0-"&amp;I24,Data!$W:$X,2,FALSE)&amp;") "&amp;IF(VLOOKUP(F24,Languages!$A:$D,1,TRUE)=F24,VLOOKUP(F24,Languages!$A:$D,Summary!$C$7,TRUE),NA()),"")</f>
        <v>(RESPONSE-2b) Kybertapahtumat analysoidaan siten, että se tukee mahdollisten kyberpoikkeamien määrittämistä. Tasolla 1 tämän ei tarvitse olla systemaattista ja säännöllistä.</v>
      </c>
      <c r="H24" s="1840"/>
      <c r="I24" s="58">
        <v>34</v>
      </c>
      <c r="J24" s="31"/>
      <c r="K24" s="26"/>
      <c r="L24" s="46"/>
      <c r="M24" s="77"/>
      <c r="N24" s="77"/>
      <c r="O24" s="77"/>
    </row>
    <row r="25" spans="1:15" s="17" customFormat="1" ht="49.95" customHeight="1" x14ac:dyDescent="0.25">
      <c r="A25" s="26"/>
      <c r="B25" s="59">
        <v>35</v>
      </c>
      <c r="C25" s="60" t="str">
        <f ca="1">_xlfn.IFNA(VLOOKUP("0-1-0-"&amp;B25,Data!$W:$X,2,FALSE),"")</f>
        <v>RESPONSE-3a</v>
      </c>
      <c r="D25" s="1840" t="str">
        <f ca="1">IFERROR("("&amp;VLOOKUP("0-1-0-"&amp;B25,Data!$W:$X,2,FALSE)&amp;") "&amp;IF(VLOOKUP(C25,Languages!$A:$D,1,TRUE)=C25,VLOOKUP(C25,Languages!$A:$D,Summary!$C$7,TRUE),NA()),"")</f>
        <v>(RESPONSE-3a) Kyberpoikkeamiin reagoimista varten on tunnistettu soveltuvat työntekijät ja heille on annettu roolit (ainakin tapauskohtaisesti). Tasolla 1 tämän ei tarvitse olla systemaattista ja säännöllistä.</v>
      </c>
      <c r="E25" s="1840"/>
      <c r="F25" s="424" t="str">
        <f ca="1">_xlfn.IFNA(VLOOKUP("0-1-0-"&amp;I25,Data!$W:$X,2,FALSE),"")</f>
        <v>RESPONSE-3b</v>
      </c>
      <c r="G25" s="1840" t="str">
        <f ca="1">IFERROR("("&amp;VLOOKUP("0-1-0-"&amp;I25,Data!$W:$X,2,FALSE)&amp;") "&amp;IF(VLOOKUP(F25,Languages!$A:$D,1,TRUE)=F25,VLOOKUP(F25,Languages!$A:$D,Summary!$C$7,TRUE),NA()),"")</f>
        <v>(RESPONSE-3b) Kyberpoikkeamiin reagoidaan siten, että toiminnalla (voidaan toteuttaa tapauskohtaisesti) rajoitetaan toimintoon kohdistuvaa vaikutusta ja palautetaan toiminta normaaliksi. Tasolla 1 tämän ei tarvitse olla systemaattista ja säännöllistä.</v>
      </c>
      <c r="H25" s="1840"/>
      <c r="I25" s="58">
        <v>36</v>
      </c>
      <c r="J25" s="31"/>
      <c r="K25" s="26"/>
      <c r="L25" s="46"/>
      <c r="M25" s="77"/>
      <c r="N25" s="77"/>
      <c r="O25" s="77"/>
    </row>
    <row r="26" spans="1:15" s="17" customFormat="1" ht="49.95" customHeight="1" x14ac:dyDescent="0.25">
      <c r="A26" s="26"/>
      <c r="B26" s="59">
        <v>37</v>
      </c>
      <c r="C26" s="60" t="str">
        <f ca="1">_xlfn.IFNA(VLOOKUP("0-1-0-"&amp;B26,Data!$W:$X,2,FALSE),"")</f>
        <v>RESPONSE-3c</v>
      </c>
      <c r="D26" s="1840" t="str">
        <f ca="1">IFERROR("("&amp;VLOOKUP("0-1-0-"&amp;B26,Data!$W:$X,2,FALSE)&amp;") "&amp;IF(VLOOKUP(C26,Languages!$A:$D,1,TRUE)=C26,VLOOKUP(C26,Languages!$A:$D,Summary!$C$7,TRUE),NA()),"")</f>
        <v>(RESPONSE-3c) Kyberpoikkeamista tuotetaan raportointia (esimerkiksi sisäisesti, CERT-FI tai soveltuville ISAC-ryhmille). Tasolla 1 tämän ei tarvitse olla systemaattista ja säännöllistä.</v>
      </c>
      <c r="E26" s="1840"/>
      <c r="F26" s="424" t="str">
        <f ca="1">_xlfn.IFNA(VLOOKUP("0-1-0-"&amp;I26,Data!$W:$X,2,FALSE),"")</f>
        <v>RESPONSE-4a</v>
      </c>
      <c r="G26" s="1840" t="str">
        <f ca="1">IFERROR("("&amp;VLOOKUP("0-1-0-"&amp;I26,Data!$W:$X,2,FALSE)&amp;") "&amp;IF(VLOOKUP(F26,Languages!$A:$D,1,TRUE)=F26,VLOOKUP(F26,Languages!$A:$D,Summary!$C$7,TRUE),NA()),"")</f>
        <v>(RESPONSE-4a) Organisaatio on kehittänyt toiminnan jatkuvuutta koskevat suunnitelmat, joiden avulla toiminnon toiminta voidaan säilyttää ja palauttaa, mikäli toimintaan kohdistuu kybertapahtuma tai -poikkeama. Tasolla 1 tämän ei tarvitse olla systemaattista ja säännöllistä.</v>
      </c>
      <c r="H26" s="1840"/>
      <c r="I26" s="58">
        <v>38</v>
      </c>
      <c r="J26" s="31"/>
      <c r="K26" s="26"/>
      <c r="L26" s="46"/>
      <c r="M26" s="77"/>
      <c r="N26" s="77"/>
      <c r="O26" s="77"/>
    </row>
    <row r="27" spans="1:15" s="17" customFormat="1" ht="49.95" customHeight="1" x14ac:dyDescent="0.25">
      <c r="A27" s="26"/>
      <c r="B27" s="59">
        <v>39</v>
      </c>
      <c r="C27" s="60" t="str">
        <f ca="1">_xlfn.IFNA(VLOOKUP("0-1-0-"&amp;B27,Data!$W:$X,2,FALSE),"")</f>
        <v>RESPONSE-4b</v>
      </c>
      <c r="D27" s="1840" t="str">
        <f ca="1">IFERROR("("&amp;VLOOKUP("0-1-0-"&amp;B27,Data!$W:$X,2,FALSE)&amp;") "&amp;IF(VLOOKUP(C27,Languages!$A:$D,1,TRUE)=C27,VLOOKUP(C27,Languages!$A:$D,Summary!$C$7,TRUE),NA()),"")</f>
        <v>(RESPONSE-4b) Tiedoista on saatavilla varmuuskopiot, joita testaan. Tasolla 1 tämän ei tarvitse olla systemaattista ja säännöllistä.</v>
      </c>
      <c r="E27" s="1840"/>
      <c r="F27" s="424" t="str">
        <f ca="1">_xlfn.IFNA(VLOOKUP("0-1-0-"&amp;I27,Data!$W:$X,2,FALSE),"")</f>
        <v>RESPONSE-4c</v>
      </c>
      <c r="G27" s="1840" t="str">
        <f ca="1">IFERROR("("&amp;VLOOKUP("0-1-0-"&amp;I27,Data!$W:$X,2,FALSE)&amp;") "&amp;IF(VLOOKUP(F27,Languages!$A:$D,1,TRUE)=F27,VLOOKUP(F27,Languages!$A:$D,Summary!$C$7,TRUE),NA()),"")</f>
        <v>(RESPONSE-4c) Varaosia tarvitsevat IT-laitteet (ja mahdolliset OT-laitteet) on tunnistettu. Tasolla 1 tämän ei tarvitse olla systemaattista ja säännöllistä.</v>
      </c>
      <c r="H27" s="1840"/>
      <c r="I27" s="58">
        <v>40</v>
      </c>
      <c r="J27" s="31"/>
      <c r="K27" s="26"/>
      <c r="L27" s="46"/>
      <c r="M27" s="77"/>
      <c r="N27" s="77"/>
      <c r="O27" s="77"/>
    </row>
    <row r="28" spans="1:15" s="17" customFormat="1" ht="49.95" customHeight="1" x14ac:dyDescent="0.25">
      <c r="A28" s="26"/>
      <c r="B28" s="59">
        <v>41</v>
      </c>
      <c r="C28" s="60" t="str">
        <f ca="1">_xlfn.IFNA(VLOOKUP("0-1-0-"&amp;B28,Data!$W:$X,2,FALSE),"")</f>
        <v>RISK-1a</v>
      </c>
      <c r="D28" s="1840" t="str">
        <f ca="1">IFERROR("("&amp;VLOOKUP("0-1-0-"&amp;B28,Data!$W:$X,2,FALSE)&amp;") "&amp;IF(VLOOKUP(C28,Languages!$A:$D,1,TRUE)=C28,VLOOKUP(C28,Languages!$A:$D,Summary!$C$7,TRUE),NA()),"")</f>
        <v>(RISK-1a) Organisaation kyberriskienhallintaa ohjaa suunnitelma (esimerkiksi strategia tai vastaava johtotason politiikka). Tasolla 1 sen kehittämisen ja ylläpidon ei tarvitse olla systemaattista ja säännöllistä.</v>
      </c>
      <c r="E28" s="1840"/>
      <c r="F28" s="424" t="str">
        <f ca="1">_xlfn.IFNA(VLOOKUP("0-1-0-"&amp;I28,Data!$W:$X,2,FALSE),"")</f>
        <v>RISK-2a</v>
      </c>
      <c r="G28" s="1840" t="str">
        <f ca="1">IFERROR("("&amp;VLOOKUP("0-1-0-"&amp;I28,Data!$W:$X,2,FALSE)&amp;") "&amp;IF(VLOOKUP(F28,Languages!$A:$D,1,TRUE)=F28,VLOOKUP(F28,Languages!$A:$D,Summary!$C$7,TRUE),NA()),"")</f>
        <v>(RISK-2a) Kyberriskejä tunnistetaan. Tasolla 1 tämän ei tarvitse olla systemaattista ja säännöllistä.</v>
      </c>
      <c r="H28" s="1840"/>
      <c r="I28" s="58">
        <v>42</v>
      </c>
      <c r="J28" s="31"/>
      <c r="K28" s="26"/>
      <c r="L28" s="46"/>
      <c r="M28" s="77"/>
      <c r="N28" s="77"/>
      <c r="O28" s="77"/>
    </row>
    <row r="29" spans="1:15" s="17" customFormat="1" ht="49.95" customHeight="1" x14ac:dyDescent="0.25">
      <c r="A29" s="26"/>
      <c r="B29" s="59">
        <v>43</v>
      </c>
      <c r="C29" s="60" t="str">
        <f ca="1">_xlfn.IFNA(VLOOKUP("0-1-0-"&amp;B29,Data!$W:$X,2,FALSE),"")</f>
        <v>RISK-3a</v>
      </c>
      <c r="D29" s="1840" t="str">
        <f ca="1">IFERROR("("&amp;VLOOKUP("0-1-0-"&amp;B29,Data!$W:$X,2,FALSE)&amp;") "&amp;IF(VLOOKUP(C29,Languages!$A:$D,1,TRUE)=C29,VLOOKUP(C29,Languages!$A:$D,Summary!$C$7,TRUE),NA()),"")</f>
        <v>(RISK-3a) Kyberriskit priorisoidaan niiden arvioidun vaikutuksen perusteella. Tasolla 1 tämän ei tarvitse olla systemaattista ja säännöllistä.</v>
      </c>
      <c r="E29" s="1840"/>
      <c r="F29" s="424" t="str">
        <f ca="1">_xlfn.IFNA(VLOOKUP("0-1-0-"&amp;I29,Data!$W:$X,2,FALSE),"")</f>
        <v>RISK-4a</v>
      </c>
      <c r="G29" s="1840" t="str">
        <f ca="1">IFERROR("("&amp;VLOOKUP("0-1-0-"&amp;I29,Data!$W:$X,2,FALSE)&amp;") "&amp;IF(VLOOKUP(F29,Languages!$A:$D,1,TRUE)=F29,VLOOKUP(F29,Languages!$A:$D,Summary!$C$7,TRUE),NA()),"")</f>
        <v>(RISK-4a) Riskeihin reagointikeinot (kuten riskin pienentäminen, hyväksyminen, välttäminen tai siirtäminen) ovat käytössä kyberriskeille. Tasolla 1 tämän ei tarvitse olla systemaattista ja säännöllistä.</v>
      </c>
      <c r="H29" s="1840"/>
      <c r="I29" s="58">
        <v>44</v>
      </c>
      <c r="J29" s="31"/>
      <c r="K29" s="26"/>
      <c r="L29" s="46"/>
      <c r="M29" s="77"/>
      <c r="N29" s="77"/>
      <c r="O29" s="77"/>
    </row>
    <row r="30" spans="1:15" s="17" customFormat="1" ht="49.95" customHeight="1" x14ac:dyDescent="0.25">
      <c r="A30" s="26"/>
      <c r="B30" s="59">
        <v>45</v>
      </c>
      <c r="C30" s="60" t="str">
        <f ca="1">_xlfn.IFNA(VLOOKUP("0-1-0-"&amp;B30,Data!$W:$X,2,FALSE),"")</f>
        <v>SITUATION-1a</v>
      </c>
      <c r="D30" s="1840" t="str">
        <f ca="1">IFERROR("("&amp;VLOOKUP("0-1-0-"&amp;B30,Data!$W:$X,2,FALSE)&amp;") "&amp;IF(VLOOKUP(C30,Languages!$A:$D,1,TRUE)=C30,VLOOKUP(C30,Languages!$A:$D,Summary!$C$7,TRUE),NA()),"")</f>
        <v>(SITUATION-1a) Lokitietoa kerätään toiminnon kannalta tärkeistä laitteista, ohjelmistoista ja tietovarannoista (ainakin tapauskohtaisesti). Tasolla 1 tämän ei tarvitse olla systemaattista ja säännöllistä.</v>
      </c>
      <c r="E30" s="1840"/>
      <c r="F30" s="424" t="str">
        <f ca="1">_xlfn.IFNA(VLOOKUP("0-1-0-"&amp;I30,Data!$W:$X,2,FALSE),"")</f>
        <v>SITUATION-2a</v>
      </c>
      <c r="G30" s="1840" t="str">
        <f ca="1">IFERROR("("&amp;VLOOKUP("0-1-0-"&amp;I30,Data!$W:$X,2,FALSE)&amp;") "&amp;IF(VLOOKUP(F30,Languages!$A:$D,1,TRUE)=F30,VLOOKUP(F30,Languages!$A:$D,Summary!$C$7,TRUE),NA()),"")</f>
        <v>(SITUATION-2a) Lokitietojen tarkastelua ja muuta kyberturvallisuusvalvontaa tehdään. Tasolla 1 tämän ei tarvitse olla systemaattista ja säännöllistä.</v>
      </c>
      <c r="H30" s="1840"/>
      <c r="I30" s="58">
        <v>46</v>
      </c>
      <c r="J30" s="31"/>
      <c r="K30" s="26"/>
      <c r="L30" s="46"/>
      <c r="M30" s="77"/>
      <c r="N30" s="77"/>
      <c r="O30" s="77"/>
    </row>
    <row r="31" spans="1:15" s="17" customFormat="1" ht="49.95" customHeight="1" x14ac:dyDescent="0.25">
      <c r="A31" s="26"/>
      <c r="B31" s="59">
        <v>47</v>
      </c>
      <c r="C31" s="60" t="str">
        <f ca="1">_xlfn.IFNA(VLOOKUP("0-1-0-"&amp;B31,Data!$W:$X,2,FALSE),"")</f>
        <v>SITUATION-2b</v>
      </c>
      <c r="D31" s="1840" t="str">
        <f ca="1">IFERROR("("&amp;VLOOKUP("0-1-0-"&amp;B31,Data!$W:$X,2,FALSE)&amp;") "&amp;IF(VLOOKUP(C31,Languages!$A:$D,1,TRUE)=C31,VLOOKUP(C31,Languages!$A:$D,Summary!$C$7,TRUE),NA()),"")</f>
        <v>(SITUATION-2b) IT- ja OT-ympäristöjen valvontatietoja katselmoidaan säännöllisesti poikkeavan toiminnan ja mahdollisten kybertapahtumien varalta (ainakin tapauskohtaisesti). Tasolla 1 tämän ei tarvitse olla systemaattista.</v>
      </c>
      <c r="E31" s="1840"/>
      <c r="F31" s="424" t="str">
        <f ca="1">_xlfn.IFNA(VLOOKUP("0-1-0-"&amp;I31,Data!$W:$X,2,FALSE),"")</f>
        <v>THIRD-PARTIES-1a</v>
      </c>
      <c r="G31" s="1840" t="str">
        <f ca="1">IFERROR("("&amp;VLOOKUP("0-1-0-"&amp;I31,Data!$W:$X,2,FALSE)&amp;") "&amp;IF(VLOOKUP(F31,Languages!$A:$D,1,TRUE)=F31,VLOOKUP(F31,Languages!$A:$D,Summary!$C$7,TRUE),NA()),"")</f>
        <v>(THIRD-PARTIES-1a) 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H31" s="1840"/>
      <c r="I31" s="58">
        <v>48</v>
      </c>
      <c r="J31" s="31"/>
      <c r="K31" s="26"/>
      <c r="L31" s="46"/>
      <c r="M31" s="77"/>
      <c r="N31" s="77"/>
      <c r="O31" s="77"/>
    </row>
    <row r="32" spans="1:15" s="17" customFormat="1" ht="49.95" customHeight="1" x14ac:dyDescent="0.25">
      <c r="A32" s="26"/>
      <c r="B32" s="59">
        <v>49</v>
      </c>
      <c r="C32" s="60" t="str">
        <f ca="1">_xlfn.IFNA(VLOOKUP("0-1-0-"&amp;B32,Data!$W:$X,2,FALSE),"")</f>
        <v>THIRD-PARTIES-1b</v>
      </c>
      <c r="D32" s="1840" t="str">
        <f ca="1">IFERROR("("&amp;VLOOKUP("0-1-0-"&amp;B32,Data!$W:$X,2,FALSE)&amp;") "&amp;IF(VLOOKUP(C32,Languages!$A:$D,1,TRUE)=C32,VLOOKUP(C32,Languages!$A:$D,Summary!$C$7,TRUE),NA()),"")</f>
        <v>(THIRD-PARTIES-1b) 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E32" s="1840"/>
      <c r="F32" s="424" t="str">
        <f ca="1">_xlfn.IFNA(VLOOKUP("0-1-0-"&amp;I32,Data!$W:$X,2,FALSE),"")</f>
        <v>THIRD-PARTIES-2a</v>
      </c>
      <c r="G32" s="1840" t="str">
        <f ca="1">IFERROR("("&amp;VLOOKUP("0-1-0-"&amp;I32,Data!$W:$X,2,FALSE)&amp;") "&amp;IF(VLOOKUP(F32,Languages!$A:$D,1,TRUE)=F32,VLOOKUP(F32,Languages!$A:$D,Summary!$C$7,TRUE),NA()),"")</f>
        <v>(THIRD-PARTIES-2a) Toimittajien ja muiden kumppaniverkoston toimijoiden valintaan vaikuttaa arvio niiden kyberturvallisuuskelpoisuuksista. Tasolla 1 tämän ei tarvitse olla systemaattista ja säännöllistä.</v>
      </c>
      <c r="H32" s="1840"/>
      <c r="I32" s="58">
        <v>50</v>
      </c>
      <c r="J32" s="31"/>
      <c r="K32" s="26"/>
      <c r="L32" s="46"/>
      <c r="M32" s="77"/>
      <c r="N32" s="77"/>
      <c r="O32" s="77"/>
    </row>
    <row r="33" spans="1:15" s="17" customFormat="1" ht="49.95" customHeight="1" x14ac:dyDescent="0.25">
      <c r="A33" s="26"/>
      <c r="B33" s="59">
        <v>51</v>
      </c>
      <c r="C33" s="60" t="str">
        <f ca="1">_xlfn.IFNA(VLOOKUP("0-1-0-"&amp;B33,Data!$W:$X,2,FALSE),"")</f>
        <v>THIRD-PARTIES-2b</v>
      </c>
      <c r="D33" s="1840" t="str">
        <f ca="1">IFERROR("("&amp;VLOOKUP("0-1-0-"&amp;B33,Data!$W:$X,2,FALSE)&amp;") "&amp;IF(VLOOKUP(C33,Languages!$A:$D,1,TRUE)=C33,VLOOKUP(C33,Languages!$A:$D,Summary!$C$7,TRUE),NA()),"")</f>
        <v>(THIRD-PARTIES-2b) Tuotteiden ja palveluiden valintaan vaikuttaa arvio niiden kyberkyvykkyyksistä. Tasolla 1 tämän ei tarvitse olla systemaattista ja säännöllistä.</v>
      </c>
      <c r="E33" s="1840"/>
      <c r="F33" s="424" t="str">
        <f ca="1">_xlfn.IFNA(VLOOKUP("0-1-0-"&amp;I33,Data!$W:$X,2,FALSE),"")</f>
        <v>THREAT-1a</v>
      </c>
      <c r="G33" s="1840" t="str">
        <f ca="1">IFERROR("("&amp;VLOOKUP("0-1-0-"&amp;I33,Data!$W:$X,2,FALSE)&amp;") "&amp;IF(VLOOKUP(F33,Languages!$A:$D,1,TRUE)=F33,VLOOKUP(F33,Languages!$A:$D,Summary!$C$7,TRUE),NA()),"")</f>
        <v>(THREAT-1a) Haavoittuvuuksien tunnistamisen tueksi on tunnistettu soveltuvia tietolähteitä. Tasolla 1 tämän ei tarvitse olla systemaattista ja säännöllistä.</v>
      </c>
      <c r="H33" s="1840"/>
      <c r="I33" s="58">
        <v>52</v>
      </c>
      <c r="J33" s="31"/>
      <c r="K33" s="26"/>
      <c r="L33" s="46"/>
      <c r="M33" s="77"/>
      <c r="N33" s="77"/>
      <c r="O33" s="77"/>
    </row>
    <row r="34" spans="1:15" s="17" customFormat="1" ht="49.95" customHeight="1" x14ac:dyDescent="0.25">
      <c r="A34" s="26"/>
      <c r="B34" s="59">
        <v>53</v>
      </c>
      <c r="C34" s="60" t="str">
        <f ca="1">_xlfn.IFNA(VLOOKUP("0-1-0-"&amp;B34,Data!$W:$X,2,FALSE),"")</f>
        <v>THREAT-1b</v>
      </c>
      <c r="D34" s="1840" t="str">
        <f ca="1">IFERROR("("&amp;VLOOKUP("0-1-0-"&amp;B34,Data!$W:$X,2,FALSE)&amp;") "&amp;IF(VLOOKUP(C34,Languages!$A:$D,1,TRUE)=C34,VLOOKUP(C34,Languages!$A:$D,Summary!$C$7,TRUE),NA()),"")</f>
        <v>(THREAT-1b) Haavoittuvuustietoa kerätään ja sitä tulkitaan toimintoa varten. Tasolla 1 tämän ei tarvitse olla systemaattista ja säännöllistä.</v>
      </c>
      <c r="E34" s="1840"/>
      <c r="F34" s="424" t="str">
        <f ca="1">_xlfn.IFNA(VLOOKUP("0-1-0-"&amp;I34,Data!$W:$X,2,FALSE),"")</f>
        <v>THREAT-1c</v>
      </c>
      <c r="G34" s="1840" t="str">
        <f ca="1">IFERROR("("&amp;VLOOKUP("0-1-0-"&amp;I34,Data!$W:$X,2,FALSE)&amp;") "&amp;IF(VLOOKUP(F34,Languages!$A:$D,1,TRUE)=F34,VLOOKUP(F34,Languages!$A:$D,Summary!$C$7,TRUE),NA()),"")</f>
        <v>(THREAT-1c) Haavoittuvuusarviointeja suoritetaan. Tasolla 1 tämän ei tarvitse olla systemaattista ja säännöllistä.</v>
      </c>
      <c r="H34" s="1840"/>
      <c r="I34" s="58">
        <v>54</v>
      </c>
      <c r="J34" s="31"/>
      <c r="K34" s="26"/>
      <c r="L34" s="46"/>
      <c r="M34" s="77"/>
      <c r="N34" s="77"/>
      <c r="O34" s="77"/>
    </row>
    <row r="35" spans="1:15" s="17" customFormat="1" ht="49.95" customHeight="1" x14ac:dyDescent="0.25">
      <c r="A35" s="26"/>
      <c r="B35" s="59">
        <v>55</v>
      </c>
      <c r="C35" s="60" t="str">
        <f ca="1">_xlfn.IFNA(VLOOKUP("0-1-0-"&amp;B35,Data!$W:$X,2,FALSE),"")</f>
        <v>THREAT-1d</v>
      </c>
      <c r="D35" s="1840" t="str">
        <f ca="1">IFERROR("("&amp;VLOOKUP("0-1-0-"&amp;B35,Data!$W:$X,2,FALSE)&amp;") "&amp;IF(VLOOKUP(C35,Languages!$A:$D,1,TRUE)=C35,VLOOKUP(C35,Languages!$A:$D,Summary!$C$7,TRUE),NA()),"")</f>
        <v>(THREAT-1d) Toiminnon kannalta olennaisiin haavoittuvuuksiin puututaan (esimerkiksi lisäämällä valvontaa tai asentamalla korjauspäivityksiä). Tasolla 1 tämän ei tarvitse olla systemaattista ja säännöllistä.</v>
      </c>
      <c r="E35" s="1840"/>
      <c r="F35" s="424" t="str">
        <f ca="1">_xlfn.IFNA(VLOOKUP("0-1-0-"&amp;I35,Data!$W:$X,2,FALSE),"")</f>
        <v>THREAT-2a</v>
      </c>
      <c r="G35" s="1840" t="str">
        <f ca="1">IFERROR("("&amp;VLOOKUP("0-1-0-"&amp;I35,Data!$W:$X,2,FALSE)&amp;") "&amp;IF(VLOOKUP(F35,Languages!$A:$D,1,TRUE)=F35,VLOOKUP(F35,Languages!$A:$D,Summary!$C$7,TRUE),NA()),"")</f>
        <v>(THREAT-2a) Uhkien tunnistamisen tueksi on tunnistettu soveltuvia tietolähteitä. Tasolla 1 tämän ei tarvitse olla systemaattista ja säännöllistä.</v>
      </c>
      <c r="H35" s="1840"/>
      <c r="I35" s="58">
        <v>56</v>
      </c>
      <c r="J35" s="31"/>
      <c r="K35" s="26"/>
      <c r="L35" s="46"/>
      <c r="M35" s="77"/>
      <c r="N35" s="77"/>
      <c r="O35" s="77"/>
    </row>
    <row r="36" spans="1:15" s="17" customFormat="1" ht="49.95" customHeight="1" x14ac:dyDescent="0.25">
      <c r="A36" s="26"/>
      <c r="B36" s="59">
        <v>57</v>
      </c>
      <c r="C36" s="60" t="str">
        <f ca="1">_xlfn.IFNA(VLOOKUP("0-1-0-"&amp;B36,Data!$W:$X,2,FALSE),"")</f>
        <v>THREAT-2b</v>
      </c>
      <c r="D36" s="1840" t="str">
        <f ca="1">IFERROR("("&amp;VLOOKUP("0-1-0-"&amp;B36,Data!$W:$X,2,FALSE)&amp;") "&amp;IF(VLOOKUP(C36,Languages!$A:$D,1,TRUE)=C36,VLOOKUP(C36,Languages!$A:$D,Summary!$C$7,TRUE),NA()),"")</f>
        <v>(THREAT-2b) Kyberuhkatietoa kerätään ja sitä tulkitaan toimintoa varten vähintäänkin tapauskohtaisesti (ad hoc). Tasolla 1 tämän ei tarvitse olla systemaattista ja säännöllistä.</v>
      </c>
      <c r="E36" s="1840"/>
      <c r="F36" s="424" t="str">
        <f ca="1">_xlfn.IFNA(VLOOKUP("0-1-0-"&amp;I36,Data!$W:$X,2,FALSE),"")</f>
        <v>THREAT-2c</v>
      </c>
      <c r="G36" s="1840" t="str">
        <f ca="1">IFERROR("("&amp;VLOOKUP("0-1-0-"&amp;I36,Data!$W:$X,2,FALSE)&amp;") "&amp;IF(VLOOKUP(F36,Languages!$A:$D,1,TRUE)=F36,VLOOKUP(F36,Languages!$A:$D,Summary!$C$7,TRUE),NA()),"")</f>
        <v xml:space="preserve">(THREAT-2c) Toimintoon kohdistuvat uhkatoimijoiden tavoitteet on tunnistettu ainakin tapauskohtaisesti. Tasolla 1 tämän ei tarvitse olla systemaattista ja säännöllistä. </v>
      </c>
      <c r="H36" s="1840"/>
      <c r="I36" s="58">
        <v>58</v>
      </c>
      <c r="J36" s="31"/>
      <c r="K36" s="26"/>
      <c r="L36" s="46"/>
      <c r="M36" s="77"/>
      <c r="N36" s="77"/>
      <c r="O36" s="77"/>
    </row>
    <row r="37" spans="1:15" s="17" customFormat="1" ht="49.95" customHeight="1" x14ac:dyDescent="0.25">
      <c r="A37" s="26"/>
      <c r="B37" s="59">
        <v>59</v>
      </c>
      <c r="C37" s="60" t="str">
        <f ca="1">_xlfn.IFNA(VLOOKUP("0-1-0-"&amp;B37,Data!$W:$X,2,FALSE),"")</f>
        <v>THREAT-2d</v>
      </c>
      <c r="D37" s="1840" t="str">
        <f ca="1">IFERROR("("&amp;VLOOKUP("0-1-0-"&amp;B37,Data!$W:$X,2,FALSE)&amp;") "&amp;IF(VLOOKUP(C37,Languages!$A:$D,1,TRUE)=C37,VLOOKUP(C37,Languages!$A:$D,Summary!$C$7,TRUE),NA()),"")</f>
        <v>(THREAT-2d) Toiminnon kannalta olennaisiin uhkiin puututaan (esimerkiksi lisäämällä valvontaa tai seuraamalla uhkien kehitystä). Tasolla 1 tämän ei tarvitse olla systemaattista ja säännöllistä.</v>
      </c>
      <c r="E37" s="1840"/>
      <c r="F37" s="424" t="str">
        <f ca="1">_xlfn.IFNA(VLOOKUP("0-1-0-"&amp;I37,Data!$W:$X,2,FALSE),"")</f>
        <v>WORKFORCE-1a</v>
      </c>
      <c r="G37" s="1840" t="str">
        <f ca="1">IFERROR("("&amp;VLOOKUP("0-1-0-"&amp;I37,Data!$W:$X,2,FALSE)&amp;") "&amp;IF(VLOOKUP(F37,Languages!$A:$D,1,TRUE)=F37,VLOOKUP(F37,Languages!$A:$D,Summary!$C$7,TRUE),NA()),"")</f>
        <v>(WORKFORCE-1a) Erilaisia tarkastuksia (esimerkiksi taustojen tarkistuksia, huumetestejä) suoritetaan uusia työntekijöitä palkatessa. Tasolla 1 tämän ei tarvitse olla systemaattista ja säännöllistä.</v>
      </c>
      <c r="H37" s="1840"/>
      <c r="I37" s="58">
        <v>60</v>
      </c>
      <c r="J37" s="31"/>
      <c r="K37" s="26"/>
      <c r="L37" s="46"/>
      <c r="M37" s="77"/>
      <c r="N37" s="77"/>
      <c r="O37" s="77"/>
    </row>
    <row r="38" spans="1:15" s="17" customFormat="1" ht="49.95" customHeight="1" x14ac:dyDescent="0.25">
      <c r="A38" s="26"/>
      <c r="B38" s="59">
        <v>61</v>
      </c>
      <c r="C38" s="60" t="str">
        <f ca="1">_xlfn.IFNA(VLOOKUP("0-1-0-"&amp;B38,Data!$W:$X,2,FALSE),"")</f>
        <v>WORKFORCE-1b</v>
      </c>
      <c r="D38" s="1840" t="str">
        <f ca="1">IFERROR("("&amp;VLOOKUP("0-1-0-"&amp;B38,Data!$W:$X,2,FALSE)&amp;") "&amp;IF(VLOOKUP(C38,Languages!$A:$D,1,TRUE)=C38,VLOOKUP(C38,Languages!$A:$D,Summary!$C$7,TRUE),NA()),"")</f>
        <v>(WORKFORCE-1b) Työsuhteen päättymiseen liittyvissä menettelyissä huomioidaan kyberturvallisuus. Tasolla 1 tämän ei tarvitse olla systemaattista ja säännöllistä.</v>
      </c>
      <c r="E38" s="1840"/>
      <c r="F38" s="424" t="str">
        <f ca="1">_xlfn.IFNA(VLOOKUP("0-1-0-"&amp;I38,Data!$W:$X,2,FALSE),"")</f>
        <v>WORKFORCE-2a</v>
      </c>
      <c r="G38" s="1840" t="str">
        <f ca="1">IFERROR("("&amp;VLOOKUP("0-1-0-"&amp;I38,Data!$W:$X,2,FALSE)&amp;") "&amp;IF(VLOOKUP(F38,Languages!$A:$D,1,TRUE)=F38,VLOOKUP(F38,Languages!$A:$D,Summary!$C$7,TRUE),NA()),"")</f>
        <v>(WORKFORCE-2a) Henkilöstön kyberturvallisuustietoisuutta kohotetaan erilaisin toimin. Tasolla 1 tämän ei tarvitse olla systemaattista ja säännöllistä.</v>
      </c>
      <c r="H38" s="1840"/>
      <c r="I38" s="58">
        <v>62</v>
      </c>
      <c r="J38" s="31"/>
      <c r="K38" s="26"/>
      <c r="L38" s="46"/>
      <c r="M38" s="77"/>
      <c r="N38" s="77"/>
      <c r="O38" s="77"/>
    </row>
    <row r="39" spans="1:15" s="17" customFormat="1" ht="49.95" customHeight="1" x14ac:dyDescent="0.25">
      <c r="A39" s="26"/>
      <c r="B39" s="59">
        <v>63</v>
      </c>
      <c r="C39" s="60" t="str">
        <f ca="1">_xlfn.IFNA(VLOOKUP("0-1-0-"&amp;B39,Data!$W:$X,2,FALSE),"")</f>
        <v>WORKFORCE-3a</v>
      </c>
      <c r="D39" s="1840" t="str">
        <f ca="1">IFERROR("("&amp;VLOOKUP("0-1-0-"&amp;B39,Data!$W:$X,2,FALSE)&amp;") "&amp;IF(VLOOKUP(C39,Languages!$A:$D,1,TRUE)=C39,VLOOKUP(C39,Languages!$A:$D,Summary!$C$7,TRUE),NA()),"")</f>
        <v>(WORKFORCE-3a) Toiminnon kyberturvallisuuteen liittyvät vastuut on tunnistettu. Tasolla 1 tämän ei tarvitse olla systemaattista ja säännöllistä.</v>
      </c>
      <c r="E39" s="1840"/>
      <c r="F39" s="424" t="str">
        <f ca="1">_xlfn.IFNA(VLOOKUP("0-1-0-"&amp;I39,Data!$W:$X,2,FALSE),"")</f>
        <v>WORKFORCE-3b</v>
      </c>
      <c r="G39" s="1840" t="str">
        <f ca="1">IFERROR("("&amp;VLOOKUP("0-1-0-"&amp;I39,Data!$W:$X,2,FALSE)&amp;") "&amp;IF(VLOOKUP(F39,Languages!$A:$D,1,TRUE)=F39,VLOOKUP(F39,Languages!$A:$D,Summary!$C$7,TRUE),NA()),"")</f>
        <v>(WORKFORCE-3b) Kyberturvallisuuteen liittyvät vastuut on osoitettu nimetyille henkilöille. Tasolla 1 tämän ei tarvitse olla systemaattista ja säännöllistä.</v>
      </c>
      <c r="H39" s="1840"/>
      <c r="I39" s="58">
        <v>64</v>
      </c>
      <c r="J39" s="31"/>
      <c r="K39" s="26"/>
      <c r="L39" s="46"/>
      <c r="M39" s="77"/>
      <c r="N39" s="77"/>
      <c r="O39" s="77"/>
    </row>
    <row r="40" spans="1:15" s="13" customFormat="1" ht="15" customHeight="1" x14ac:dyDescent="0.25">
      <c r="A40" s="12"/>
      <c r="B40" s="14"/>
      <c r="C40" s="18"/>
      <c r="D40" s="18"/>
      <c r="E40" s="50"/>
      <c r="F40" s="19"/>
      <c r="G40" s="19"/>
      <c r="H40" s="19"/>
      <c r="I40" s="19"/>
      <c r="J40" s="15"/>
      <c r="K40" s="12"/>
      <c r="L40" s="46"/>
      <c r="M40" s="77"/>
      <c r="N40" s="77"/>
      <c r="O40" s="77"/>
    </row>
    <row r="41" spans="1:15" s="13" customFormat="1" ht="18" customHeight="1" x14ac:dyDescent="0.25">
      <c r="A41" s="12"/>
      <c r="B41" s="12"/>
      <c r="C41" s="12"/>
      <c r="D41" s="16"/>
      <c r="E41" s="16"/>
      <c r="F41" s="12"/>
      <c r="G41" s="12"/>
      <c r="H41" s="12"/>
      <c r="I41" s="12"/>
      <c r="J41" s="12"/>
      <c r="K41" s="12"/>
      <c r="L41" s="46"/>
      <c r="M41" s="77"/>
      <c r="N41" s="77"/>
      <c r="O41" s="77"/>
    </row>
  </sheetData>
  <sheetProtection sheet="1" formatCells="0" formatColumns="0" formatRows="0"/>
  <mergeCells count="66">
    <mergeCell ref="N4:N12"/>
    <mergeCell ref="D10:E10"/>
    <mergeCell ref="G10:H10"/>
    <mergeCell ref="D11:E11"/>
    <mergeCell ref="G11:H11"/>
    <mergeCell ref="D6:H6"/>
    <mergeCell ref="D8:E8"/>
    <mergeCell ref="G8:H8"/>
    <mergeCell ref="D9:E9"/>
    <mergeCell ref="G9:H9"/>
    <mergeCell ref="D12:E12"/>
    <mergeCell ref="G12:H12"/>
    <mergeCell ref="D13:E13"/>
    <mergeCell ref="G13:H13"/>
    <mergeCell ref="D27:E27"/>
    <mergeCell ref="G27:H27"/>
    <mergeCell ref="D14:E14"/>
    <mergeCell ref="G14:H14"/>
    <mergeCell ref="D15:E15"/>
    <mergeCell ref="G15:H15"/>
    <mergeCell ref="D16:E16"/>
    <mergeCell ref="G16:H16"/>
    <mergeCell ref="D17:E17"/>
    <mergeCell ref="G17:H17"/>
    <mergeCell ref="D18:E18"/>
    <mergeCell ref="G18:H18"/>
    <mergeCell ref="D19:E19"/>
    <mergeCell ref="G19:H19"/>
    <mergeCell ref="D20:E20"/>
    <mergeCell ref="G20:H20"/>
    <mergeCell ref="D21:E21"/>
    <mergeCell ref="G21:H21"/>
    <mergeCell ref="D25:E25"/>
    <mergeCell ref="G25:H25"/>
    <mergeCell ref="D26:E26"/>
    <mergeCell ref="G26:H26"/>
    <mergeCell ref="D22:E22"/>
    <mergeCell ref="G22:H22"/>
    <mergeCell ref="D23:E23"/>
    <mergeCell ref="G23:H23"/>
    <mergeCell ref="D24:E24"/>
    <mergeCell ref="G24:H24"/>
    <mergeCell ref="D28:E28"/>
    <mergeCell ref="G28:H28"/>
    <mergeCell ref="D29:E29"/>
    <mergeCell ref="G29:H29"/>
    <mergeCell ref="D30:E30"/>
    <mergeCell ref="G30:H30"/>
    <mergeCell ref="D31:E31"/>
    <mergeCell ref="G31:H31"/>
    <mergeCell ref="D32:E32"/>
    <mergeCell ref="G32:H32"/>
    <mergeCell ref="D33:E33"/>
    <mergeCell ref="G33:H33"/>
    <mergeCell ref="D34:E34"/>
    <mergeCell ref="G34:H34"/>
    <mergeCell ref="D35:E35"/>
    <mergeCell ref="G35:H35"/>
    <mergeCell ref="D36:E36"/>
    <mergeCell ref="G36:H36"/>
    <mergeCell ref="D37:E37"/>
    <mergeCell ref="G37:H37"/>
    <mergeCell ref="D38:E38"/>
    <mergeCell ref="G38:H38"/>
    <mergeCell ref="D39:E39"/>
    <mergeCell ref="G39:H39"/>
  </mergeCells>
  <pageMargins left="0.70866141732283472" right="0.70866141732283472" top="0.74803149606299213" bottom="0.74803149606299213" header="0.31496062992125984" footer="0.31496062992125984"/>
  <pageSetup paperSize="9" scale="47" orientation="portrait" r:id="rId1"/>
  <rowBreaks count="1" manualBreakCount="1">
    <brk id="26" max="10"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FFFF00"/>
  </sheetPr>
  <dimension ref="A1:AA15"/>
  <sheetViews>
    <sheetView showGridLines="0" zoomScaleNormal="100" workbookViewId="0">
      <selection activeCell="F13" sqref="F13"/>
    </sheetView>
  </sheetViews>
  <sheetFormatPr defaultColWidth="9.26953125" defaultRowHeight="11.4" x14ac:dyDescent="0.25"/>
  <cols>
    <col min="1" max="2" width="1.6328125" style="5" customWidth="1"/>
    <col min="3" max="3" width="2.6328125" style="5" customWidth="1"/>
    <col min="4" max="4" width="51.81640625" style="13" customWidth="1"/>
    <col min="5" max="11" width="8.6328125" style="47" customWidth="1"/>
    <col min="12" max="14" width="8.6328125" style="5" customWidth="1"/>
    <col min="15" max="15" width="2.6328125" style="5" customWidth="1"/>
    <col min="16" max="16" width="1.6328125" style="5" customWidth="1"/>
    <col min="17" max="17" width="1.6328125" style="13" customWidth="1"/>
    <col min="18" max="18" width="1.6328125" style="46" customWidth="1"/>
    <col min="19" max="19" width="9.26953125" style="77"/>
    <col min="20" max="20" width="1.6328125" style="77" customWidth="1"/>
    <col min="21" max="21" width="80.6328125" style="77" customWidth="1"/>
    <col min="22" max="22" width="1.6328125" style="5" customWidth="1"/>
    <col min="23" max="16384" width="9.26953125" style="5"/>
  </cols>
  <sheetData>
    <row r="1" spans="1:27" ht="13.5" customHeight="1" x14ac:dyDescent="0.25">
      <c r="A1" s="3"/>
      <c r="B1" s="3"/>
      <c r="C1" s="3"/>
      <c r="D1" s="4"/>
      <c r="E1" s="4"/>
      <c r="F1" s="4"/>
      <c r="G1" s="4"/>
      <c r="H1" s="4"/>
      <c r="I1" s="4"/>
      <c r="J1" s="4"/>
      <c r="K1" s="4"/>
      <c r="L1" s="3"/>
      <c r="M1" s="3"/>
      <c r="N1" s="3"/>
      <c r="O1" s="3"/>
      <c r="P1" s="3"/>
      <c r="Q1" s="3"/>
      <c r="R1" s="43"/>
      <c r="T1" s="741"/>
      <c r="U1" s="741"/>
      <c r="V1" s="742"/>
    </row>
    <row r="2" spans="1:27" s="9" customFormat="1" ht="18" customHeight="1" x14ac:dyDescent="0.25">
      <c r="A2" s="6"/>
      <c r="B2" s="7"/>
      <c r="C2" s="35"/>
      <c r="D2" s="35"/>
      <c r="E2" s="49"/>
      <c r="F2" s="49"/>
      <c r="G2" s="49"/>
      <c r="H2" s="49"/>
      <c r="I2" s="49"/>
      <c r="J2" s="49"/>
      <c r="K2" s="49"/>
      <c r="L2" s="35"/>
      <c r="M2" s="35"/>
      <c r="N2" s="35"/>
      <c r="O2" s="35"/>
      <c r="P2" s="8"/>
      <c r="Q2" s="6"/>
      <c r="R2" s="44"/>
      <c r="S2" s="78"/>
      <c r="T2" s="741"/>
      <c r="U2" s="813" t="s">
        <v>1884</v>
      </c>
      <c r="V2" s="742"/>
    </row>
    <row r="3" spans="1:27" ht="26.4" customHeight="1" x14ac:dyDescent="0.25">
      <c r="A3" s="3"/>
      <c r="B3" s="10"/>
      <c r="D3" s="72" t="s">
        <v>420</v>
      </c>
      <c r="F3" s="743" t="s">
        <v>1883</v>
      </c>
      <c r="G3" s="744" t="str">
        <f>Parameters!$B$18</f>
        <v xml:space="preserve">0 - Vastaus puuttuu </v>
      </c>
      <c r="H3" s="745" t="str">
        <f>Parameters!$B$19</f>
        <v>1 - Ei toteutettu tai ei tietoa</v>
      </c>
      <c r="I3" s="746" t="str">
        <f>Parameters!$B$20</f>
        <v>2 - Osittain toteutettu</v>
      </c>
      <c r="J3" s="747" t="str">
        <f>Parameters!$B$21</f>
        <v>3 - Enimmäkseen  toteutettu</v>
      </c>
      <c r="K3" s="748" t="str">
        <f>Parameters!$B$22</f>
        <v>4 - Täysin toteutettu</v>
      </c>
      <c r="O3" s="52"/>
      <c r="P3" s="11"/>
      <c r="Q3" s="3"/>
      <c r="R3" s="43"/>
      <c r="T3" s="741"/>
      <c r="U3" s="814"/>
      <c r="V3" s="742"/>
    </row>
    <row r="4" spans="1:27" ht="30.6" customHeight="1" x14ac:dyDescent="0.25">
      <c r="A4" s="3"/>
      <c r="B4" s="10"/>
      <c r="D4" s="71" t="str">
        <f>IF(VLOOKUP("KM76",Languages!$A:$D,1,TRUE)="KM76",VLOOKUP("KM76",Languages!$A:$D,Summary!$C$7,TRUE),NA())</f>
        <v>Yleiset hallintatoimet</v>
      </c>
      <c r="E4" s="73"/>
      <c r="F4" s="73"/>
      <c r="G4" s="73"/>
      <c r="H4" s="73"/>
      <c r="I4" s="73"/>
      <c r="J4" s="73"/>
      <c r="K4" s="73"/>
      <c r="L4" s="73"/>
      <c r="M4" s="73"/>
      <c r="N4" s="73"/>
      <c r="O4" s="51"/>
      <c r="P4" s="11"/>
      <c r="Q4" s="3"/>
      <c r="R4" s="43"/>
      <c r="T4" s="741"/>
      <c r="U4" s="1843" t="s">
        <v>2507</v>
      </c>
      <c r="V4" s="742"/>
    </row>
    <row r="5" spans="1:27" s="666" customFormat="1" ht="120" customHeight="1" x14ac:dyDescent="0.3">
      <c r="A5" s="659"/>
      <c r="B5" s="660"/>
      <c r="C5" s="661"/>
      <c r="D5" s="662" t="s">
        <v>1881</v>
      </c>
      <c r="E5" s="668" t="s">
        <v>48</v>
      </c>
      <c r="F5" s="668" t="s">
        <v>64</v>
      </c>
      <c r="G5" s="668" t="s">
        <v>0</v>
      </c>
      <c r="H5" s="668" t="s">
        <v>59</v>
      </c>
      <c r="I5" s="668" t="s">
        <v>67</v>
      </c>
      <c r="J5" s="668" t="s">
        <v>69</v>
      </c>
      <c r="K5" s="668" t="s">
        <v>2540</v>
      </c>
      <c r="L5" s="668" t="s">
        <v>74</v>
      </c>
      <c r="M5" s="668" t="s">
        <v>77</v>
      </c>
      <c r="N5" s="668" t="s">
        <v>79</v>
      </c>
      <c r="O5" s="41"/>
      <c r="P5" s="663"/>
      <c r="Q5" s="659"/>
      <c r="R5" s="664"/>
      <c r="S5" s="665"/>
      <c r="T5" s="741"/>
      <c r="U5" s="1843"/>
      <c r="V5" s="742"/>
      <c r="AA5" s="1842"/>
    </row>
    <row r="6" spans="1:27" s="666" customFormat="1" ht="19.2" customHeight="1" x14ac:dyDescent="0.25">
      <c r="A6" s="659"/>
      <c r="B6" s="660"/>
      <c r="C6" s="661"/>
      <c r="D6" s="739" t="s">
        <v>1882</v>
      </c>
      <c r="E6" s="738">
        <v>5</v>
      </c>
      <c r="F6" s="738">
        <v>3</v>
      </c>
      <c r="G6" s="738">
        <v>5</v>
      </c>
      <c r="H6" s="738">
        <v>4</v>
      </c>
      <c r="I6" s="738">
        <v>4</v>
      </c>
      <c r="J6" s="738">
        <v>5</v>
      </c>
      <c r="K6" s="738">
        <v>3</v>
      </c>
      <c r="L6" s="738">
        <v>5</v>
      </c>
      <c r="M6" s="738">
        <v>6</v>
      </c>
      <c r="N6" s="738">
        <v>3</v>
      </c>
      <c r="O6" s="41"/>
      <c r="P6" s="663"/>
      <c r="Q6" s="659"/>
      <c r="R6" s="664"/>
      <c r="S6" s="665"/>
      <c r="T6" s="741"/>
      <c r="U6" s="1843"/>
      <c r="V6" s="741"/>
      <c r="AA6" s="1842"/>
    </row>
    <row r="7" spans="1:27" s="17" customFormat="1" ht="10.050000000000001" customHeight="1" x14ac:dyDescent="0.25">
      <c r="A7" s="26"/>
      <c r="B7" s="27"/>
      <c r="C7" s="36"/>
      <c r="E7" s="33"/>
      <c r="F7" s="33"/>
      <c r="G7" s="33"/>
      <c r="H7" s="33"/>
      <c r="I7" s="33"/>
      <c r="J7" s="33"/>
      <c r="K7" s="33"/>
      <c r="L7" s="33"/>
      <c r="M7" s="33"/>
      <c r="N7" s="33"/>
      <c r="O7" s="33"/>
      <c r="P7" s="31"/>
      <c r="Q7" s="26"/>
      <c r="R7" s="45"/>
      <c r="S7" s="79"/>
      <c r="T7" s="817"/>
      <c r="U7" s="1843"/>
      <c r="V7" s="818"/>
    </row>
    <row r="8" spans="1:27" s="17" customFormat="1" ht="40.049999999999997" customHeight="1" x14ac:dyDescent="0.25">
      <c r="A8" s="26"/>
      <c r="B8" s="687"/>
      <c r="C8" s="688" t="s">
        <v>1862</v>
      </c>
      <c r="D8" s="667" t="str">
        <f>SUBSTITUTE(IF(VLOOKUP(CONCATENATE("ASSET","-5",$C8),Languages!$A:$D,1,TRUE)=CONCATENATE("ASSET","-5",$C8),VLOOKUP(CONCATENATE("ASSET","-5",$C8),Languages!$A:$D,Summary!$C$7,TRUE),NA()),"ASSET-o","O")</f>
        <v>Osion toimintaa varten on määritetty dokumentoidut toimintatavat, joita noudatetaan ja päivitetään säännöllisesti.</v>
      </c>
      <c r="E8" s="671">
        <f ca="1" xml:space="preserve">
VLOOKUP(CONCATENATE(E$5,"-",E$6,$C8),Data!$C:$H,6,FALSE)</f>
        <v>0</v>
      </c>
      <c r="F8" s="671">
        <f ca="1" xml:space="preserve">
VLOOKUP(CONCATENATE(F$5,"-",F$6,$C8),Data!$C:$H,6,FALSE)</f>
        <v>0</v>
      </c>
      <c r="G8" s="671">
        <f ca="1" xml:space="preserve">
VLOOKUP(CONCATENATE(G$5,"-",G$6,$C8),Data!$C:$H,6,FALSE)</f>
        <v>0</v>
      </c>
      <c r="H8" s="671">
        <f ca="1" xml:space="preserve">
VLOOKUP(CONCATENATE(H$5,"-",H$6,$C8),Data!$C:$H,6,FALSE)</f>
        <v>0</v>
      </c>
      <c r="I8" s="671">
        <f ca="1" xml:space="preserve">
VLOOKUP(CONCATENATE(I$5,"-",I$6,$C8),Data!$C:$H,6,FALSE)</f>
        <v>0</v>
      </c>
      <c r="J8" s="671">
        <f ca="1" xml:space="preserve">
VLOOKUP(CONCATENATE(J$5,"-",J$6,$C8),Data!$C:$H,6,FALSE)</f>
        <v>0</v>
      </c>
      <c r="K8" s="671">
        <f ca="1" xml:space="preserve">
VLOOKUP(CONCATENATE(K$5,"-",K$6,$C8),Data!$C:$H,6,FALSE)</f>
        <v>0</v>
      </c>
      <c r="L8" s="671">
        <f ca="1" xml:space="preserve">
VLOOKUP(CONCATENATE(L$5,"-",L$6,$C8),Data!$C:$H,6,FALSE)</f>
        <v>0</v>
      </c>
      <c r="M8" s="671">
        <f ca="1" xml:space="preserve">
VLOOKUP(CONCATENATE(M$5,"-",M$6,$C8),Data!$C:$H,6,FALSE)</f>
        <v>0</v>
      </c>
      <c r="N8" s="671">
        <f ca="1" xml:space="preserve">
VLOOKUP(CONCATENATE(N$5,"-",N$6,$C8),Data!$C:$H,6,FALSE)</f>
        <v>0</v>
      </c>
      <c r="O8" s="58"/>
      <c r="P8" s="31"/>
      <c r="Q8" s="26"/>
      <c r="R8" s="45"/>
      <c r="S8" s="79"/>
      <c r="T8" s="817"/>
      <c r="U8" s="1843"/>
      <c r="V8" s="818"/>
    </row>
    <row r="9" spans="1:27" s="17" customFormat="1" ht="40.049999999999997" customHeight="1" x14ac:dyDescent="0.25">
      <c r="A9" s="26"/>
      <c r="B9" s="687"/>
      <c r="C9" s="688" t="s">
        <v>1863</v>
      </c>
      <c r="D9" s="667" t="str">
        <f>SUBSTITUTE(IF(VLOOKUP(CONCATENATE("ASSET","-5",$C9),Languages!$A:$D,1,TRUE)=CONCATENATE("ASSET","-5",$C9),VLOOKUP(CONCATENATE("ASSET","-5",$C9),Languages!$A:$D,Summary!$C$7,TRUE),NA()),"ASSET-o","O")</f>
        <v>Osion toimintaa varten on tarjolla riittävät resurssit (henkilöstö, rahoitus ja työkalut).</v>
      </c>
      <c r="E9" s="671">
        <f ca="1" xml:space="preserve">
VLOOKUP(CONCATENATE(E$5,"-",E$6,$C9),Data!$C:$H,6,FALSE)</f>
        <v>0</v>
      </c>
      <c r="F9" s="671">
        <f ca="1" xml:space="preserve">
VLOOKUP(CONCATENATE(F$5,"-",F$6,$C9),Data!$C:$H,6,FALSE)</f>
        <v>0</v>
      </c>
      <c r="G9" s="671">
        <f ca="1" xml:space="preserve">
VLOOKUP(CONCATENATE(G$5,"-",G$6,$C9),Data!$C:$H,6,FALSE)</f>
        <v>0</v>
      </c>
      <c r="H9" s="671">
        <f ca="1" xml:space="preserve">
VLOOKUP(CONCATENATE(H$5,"-",H$6,$C9),Data!$C:$H,6,FALSE)</f>
        <v>0</v>
      </c>
      <c r="I9" s="671">
        <f ca="1" xml:space="preserve">
VLOOKUP(CONCATENATE(I$5,"-",I$6,$C9),Data!$C:$H,6,FALSE)</f>
        <v>0</v>
      </c>
      <c r="J9" s="671">
        <f ca="1" xml:space="preserve">
VLOOKUP(CONCATENATE(J$5,"-",J$6,$C9),Data!$C:$H,6,FALSE)</f>
        <v>0</v>
      </c>
      <c r="K9" s="671">
        <f ca="1" xml:space="preserve">
VLOOKUP(CONCATENATE(K$5,"-",K$6,$C9),Data!$C:$H,6,FALSE)</f>
        <v>0</v>
      </c>
      <c r="L9" s="671">
        <f ca="1" xml:space="preserve">
VLOOKUP(CONCATENATE(L$5,"-",L$6,$C9),Data!$C:$H,6,FALSE)</f>
        <v>0</v>
      </c>
      <c r="M9" s="671">
        <f ca="1" xml:space="preserve">
VLOOKUP(CONCATENATE(M$5,"-",M$6,$C9),Data!$C:$H,6,FALSE)</f>
        <v>0</v>
      </c>
      <c r="N9" s="671">
        <f ca="1" xml:space="preserve">
VLOOKUP(CONCATENATE(N$5,"-",N$6,$C9),Data!$C:$H,6,FALSE)</f>
        <v>0</v>
      </c>
      <c r="O9" s="58"/>
      <c r="P9" s="31"/>
      <c r="Q9" s="26"/>
      <c r="R9" s="45"/>
      <c r="S9" s="79"/>
      <c r="T9" s="817"/>
      <c r="U9" s="1844"/>
      <c r="V9" s="818"/>
    </row>
    <row r="10" spans="1:27" s="17" customFormat="1" ht="40.049999999999997" customHeight="1" x14ac:dyDescent="0.25">
      <c r="A10" s="26"/>
      <c r="B10" s="687"/>
      <c r="C10" s="688" t="s">
        <v>1864</v>
      </c>
      <c r="D10" s="667" t="str">
        <f>SUBSTITUTE(IF(VLOOKUP(CONCATENATE("ASSET","-5",$C10),Languages!$A:$D,1,TRUE)=CONCATENATE("ASSET","-5",$C10),VLOOKUP(CONCATENATE("ASSET","-5",$C10),Languages!$A:$D,Summary!$C$7,TRUE),NA()),"ASSET-o","O")</f>
        <v>Osion toimintaa ohjataan vaatimuksilla, jotka on asetettu organisaation johtotason politiikassa (tai vastaavassa ohjeistuksessa).</v>
      </c>
      <c r="E10" s="671">
        <f ca="1" xml:space="preserve">
VLOOKUP(CONCATENATE(E$5,"-",E$6,$C10),Data!$C:$H,6,FALSE)</f>
        <v>0</v>
      </c>
      <c r="F10" s="671">
        <f ca="1" xml:space="preserve">
VLOOKUP(CONCATENATE(F$5,"-",F$6,$C10),Data!$C:$H,6,FALSE)</f>
        <v>0</v>
      </c>
      <c r="G10" s="671">
        <f ca="1" xml:space="preserve">
VLOOKUP(CONCATENATE(G$5,"-",G$6,$C10),Data!$C:$H,6,FALSE)</f>
        <v>0</v>
      </c>
      <c r="H10" s="671">
        <f ca="1" xml:space="preserve">
VLOOKUP(CONCATENATE(H$5,"-",H$6,$C10),Data!$C:$H,6,FALSE)</f>
        <v>0</v>
      </c>
      <c r="I10" s="671">
        <f ca="1" xml:space="preserve">
VLOOKUP(CONCATENATE(I$5,"-",I$6,$C10),Data!$C:$H,6,FALSE)</f>
        <v>0</v>
      </c>
      <c r="J10" s="671">
        <f ca="1" xml:space="preserve">
VLOOKUP(CONCATENATE(J$5,"-",J$6,$C10),Data!$C:$H,6,FALSE)</f>
        <v>0</v>
      </c>
      <c r="K10" s="671">
        <f ca="1" xml:space="preserve">
VLOOKUP(CONCATENATE(K$5,"-",K$6,$C10),Data!$C:$H,6,FALSE)</f>
        <v>0</v>
      </c>
      <c r="L10" s="671">
        <f ca="1" xml:space="preserve">
VLOOKUP(CONCATENATE(L$5,"-",L$6,$C10),Data!$C:$H,6,FALSE)</f>
        <v>0</v>
      </c>
      <c r="M10" s="671">
        <f ca="1" xml:space="preserve">
VLOOKUP(CONCATENATE(M$5,"-",M$6,$C10),Data!$C:$H,6,FALSE)</f>
        <v>0</v>
      </c>
      <c r="N10" s="671">
        <f ca="1" xml:space="preserve">
VLOOKUP(CONCATENATE(N$5,"-",N$6,$C10),Data!$C:$H,6,FALSE)</f>
        <v>0</v>
      </c>
      <c r="O10" s="58"/>
      <c r="P10" s="31"/>
      <c r="Q10" s="26"/>
      <c r="R10" s="45"/>
      <c r="S10" s="79"/>
      <c r="T10" s="817"/>
      <c r="U10" s="741"/>
      <c r="V10" s="818"/>
    </row>
    <row r="11" spans="1:27" s="17" customFormat="1" ht="40.049999999999997" customHeight="1" x14ac:dyDescent="0.25">
      <c r="A11" s="26"/>
      <c r="B11" s="687"/>
      <c r="C11" s="688" t="s">
        <v>1865</v>
      </c>
      <c r="D11" s="667" t="str">
        <f>SUBSTITUTE(IF(VLOOKUP(CONCATENATE("ASSET","-5",$C11),Languages!$A:$D,1,TRUE)=CONCATENATE("ASSET","-5",$C11),VLOOKUP(CONCATENATE("ASSET","-5",$C11),Languages!$A:$D,Summary!$C$7,TRUE),NA()),"ASSET-o","O")</f>
        <v>Osion toiminnan suorittamiseen tarvittavat vastuut, tilivelvollisuudet ja valtuutukset on jalkautettu soveltuville työntekijöille.</v>
      </c>
      <c r="E11" s="671">
        <f ca="1" xml:space="preserve">
VLOOKUP(CONCATENATE(E$5,"-",E$6,$C11),Data!$C:$H,6,FALSE)</f>
        <v>0</v>
      </c>
      <c r="F11" s="671">
        <f ca="1" xml:space="preserve">
VLOOKUP(CONCATENATE(F$5,"-",F$6,$C11),Data!$C:$H,6,FALSE)</f>
        <v>0</v>
      </c>
      <c r="G11" s="671">
        <f ca="1" xml:space="preserve">
VLOOKUP(CONCATENATE(G$5,"-",G$6,$C11),Data!$C:$H,6,FALSE)</f>
        <v>0</v>
      </c>
      <c r="H11" s="671">
        <f ca="1" xml:space="preserve">
VLOOKUP(CONCATENATE(H$5,"-",H$6,$C11),Data!$C:$H,6,FALSE)</f>
        <v>0</v>
      </c>
      <c r="I11" s="671">
        <f ca="1" xml:space="preserve">
VLOOKUP(CONCATENATE(I$5,"-",I$6,$C11),Data!$C:$H,6,FALSE)</f>
        <v>0</v>
      </c>
      <c r="J11" s="671">
        <f ca="1" xml:space="preserve">
VLOOKUP(CONCATENATE(J$5,"-",J$6,$C11),Data!$C:$H,6,FALSE)</f>
        <v>0</v>
      </c>
      <c r="K11" s="671">
        <f ca="1" xml:space="preserve">
VLOOKUP(CONCATENATE(K$5,"-",K$6,$C11),Data!$C:$H,6,FALSE)</f>
        <v>0</v>
      </c>
      <c r="L11" s="671">
        <f ca="1" xml:space="preserve">
VLOOKUP(CONCATENATE(L$5,"-",L$6,$C11),Data!$C:$H,6,FALSE)</f>
        <v>0</v>
      </c>
      <c r="M11" s="671">
        <f ca="1" xml:space="preserve">
VLOOKUP(CONCATENATE(M$5,"-",M$6,$C11),Data!$C:$H,6,FALSE)</f>
        <v>0</v>
      </c>
      <c r="N11" s="671">
        <f ca="1" xml:space="preserve">
VLOOKUP(CONCATENATE(N$5,"-",N$6,$C11),Data!$C:$H,6,FALSE)</f>
        <v>0</v>
      </c>
      <c r="O11" s="58"/>
      <c r="P11" s="31"/>
      <c r="Q11" s="26"/>
      <c r="R11" s="45"/>
      <c r="S11" s="79"/>
      <c r="T11" s="79"/>
      <c r="U11" s="79"/>
    </row>
    <row r="12" spans="1:27" s="17" customFormat="1" ht="40.049999999999997" customHeight="1" x14ac:dyDescent="0.25">
      <c r="A12" s="26"/>
      <c r="B12" s="687"/>
      <c r="C12" s="688" t="s">
        <v>1866</v>
      </c>
      <c r="D12" s="667" t="str">
        <f>SUBSTITUTE(IF(VLOOKUP(CONCATENATE("ASSET","-5",$C12),Languages!$A:$D,1,TRUE)=CONCATENATE("ASSET","-5",$C12),VLOOKUP(CONCATENATE("ASSET","-5",$C12),Languages!$A:$D,Summary!$C$7,TRUE),NA()),"ASSET-o","O")</f>
        <v>Osion toimintaa suorittavilla työntekijöillä on riittävät tiedot ja taidot tehtäviensä suorittamiseen.</v>
      </c>
      <c r="E12" s="671">
        <f ca="1" xml:space="preserve">
VLOOKUP(CONCATENATE(E$5,"-",E$6,$C12),Data!$C:$H,6,FALSE)</f>
        <v>0</v>
      </c>
      <c r="F12" s="671">
        <f ca="1" xml:space="preserve">
VLOOKUP(CONCATENATE(F$5,"-",F$6,$C12),Data!$C:$H,6,FALSE)</f>
        <v>0</v>
      </c>
      <c r="G12" s="671">
        <f ca="1" xml:space="preserve">
VLOOKUP(CONCATENATE(G$5,"-",G$6,$C12),Data!$C:$H,6,FALSE)</f>
        <v>0</v>
      </c>
      <c r="H12" s="671">
        <f ca="1" xml:space="preserve">
VLOOKUP(CONCATENATE(H$5,"-",H$6,$C12),Data!$C:$H,6,FALSE)</f>
        <v>0</v>
      </c>
      <c r="I12" s="671">
        <f ca="1" xml:space="preserve">
VLOOKUP(CONCATENATE(I$5,"-",I$6,$C12),Data!$C:$H,6,FALSE)</f>
        <v>0</v>
      </c>
      <c r="J12" s="671">
        <f ca="1" xml:space="preserve">
VLOOKUP(CONCATENATE(J$5,"-",J$6,$C12),Data!$C:$H,6,FALSE)</f>
        <v>0</v>
      </c>
      <c r="K12" s="671">
        <f ca="1" xml:space="preserve">
VLOOKUP(CONCATENATE(K$5,"-",K$6,$C12),Data!$C:$H,6,FALSE)</f>
        <v>0</v>
      </c>
      <c r="L12" s="671">
        <f ca="1" xml:space="preserve">
VLOOKUP(CONCATENATE(L$5,"-",L$6,$C12),Data!$C:$H,6,FALSE)</f>
        <v>0</v>
      </c>
      <c r="M12" s="671">
        <f ca="1" xml:space="preserve">
VLOOKUP(CONCATENATE(M$5,"-",M$6,$C12),Data!$C:$H,6,FALSE)</f>
        <v>0</v>
      </c>
      <c r="N12" s="671">
        <f ca="1" xml:space="preserve">
VLOOKUP(CONCATENATE(N$5,"-",N$6,$C12),Data!$C:$H,6,FALSE)</f>
        <v>0</v>
      </c>
      <c r="O12" s="58"/>
      <c r="P12" s="31"/>
      <c r="Q12" s="26"/>
      <c r="R12" s="45"/>
      <c r="S12" s="79"/>
      <c r="T12" s="79"/>
      <c r="U12" s="79"/>
    </row>
    <row r="13" spans="1:27" s="17" customFormat="1" ht="40.049999999999997" customHeight="1" x14ac:dyDescent="0.25">
      <c r="A13" s="26"/>
      <c r="B13" s="687"/>
      <c r="C13" s="688" t="s">
        <v>1867</v>
      </c>
      <c r="D13" s="667" t="str">
        <f>SUBSTITUTE(IF(VLOOKUP(CONCATENATE("ASSET","-5",$C13),Languages!$A:$D,1,TRUE)=CONCATENATE("ASSET","-5",$C13),VLOOKUP(CONCATENATE("ASSET","-5",$C13),Languages!$A:$D,Summary!$C$7,TRUE),NA()),"ASSET-o","O")</f>
        <v>Osion toiminnan vaikuttavuutta arvioidaan ja seurataan.</v>
      </c>
      <c r="E13" s="671">
        <f ca="1" xml:space="preserve">
VLOOKUP(CONCATENATE(E$5,"-",E$6,$C13),Data!$C:$H,6,FALSE)</f>
        <v>0</v>
      </c>
      <c r="F13" s="671">
        <f ca="1" xml:space="preserve">
VLOOKUP(CONCATENATE(F$5,"-",F$6,$C13),Data!$C:$H,6,FALSE)</f>
        <v>0</v>
      </c>
      <c r="G13" s="671">
        <f ca="1" xml:space="preserve">
VLOOKUP(CONCATENATE(G$5,"-",G$6,$C13),Data!$C:$H,6,FALSE)</f>
        <v>0</v>
      </c>
      <c r="H13" s="671">
        <f ca="1" xml:space="preserve">
VLOOKUP(CONCATENATE(H$5,"-",H$6,$C13),Data!$C:$H,6,FALSE)</f>
        <v>0</v>
      </c>
      <c r="I13" s="671">
        <f ca="1" xml:space="preserve">
VLOOKUP(CONCATENATE(I$5,"-",I$6,$C13),Data!$C:$H,6,FALSE)</f>
        <v>0</v>
      </c>
      <c r="J13" s="671">
        <f ca="1" xml:space="preserve">
VLOOKUP(CONCATENATE(J$5,"-",J$6,$C13),Data!$C:$H,6,FALSE)</f>
        <v>0</v>
      </c>
      <c r="K13" s="671">
        <f ca="1" xml:space="preserve">
VLOOKUP(CONCATENATE(K$5,"-",K$6,$C13),Data!$C:$H,6,FALSE)</f>
        <v>0</v>
      </c>
      <c r="L13" s="671">
        <f ca="1" xml:space="preserve">
VLOOKUP(CONCATENATE(L$5,"-",L$6,$C13),Data!$C:$H,6,FALSE)</f>
        <v>0</v>
      </c>
      <c r="M13" s="671">
        <f ca="1" xml:space="preserve">
VLOOKUP(CONCATENATE(M$5,"-",M$6,$C13),Data!$C:$H,6,FALSE)</f>
        <v>0</v>
      </c>
      <c r="N13" s="671">
        <f ca="1" xml:space="preserve">
VLOOKUP(CONCATENATE(N$5,"-",N$6,$C13),Data!$C:$H,6,FALSE)</f>
        <v>0</v>
      </c>
      <c r="O13" s="58"/>
      <c r="P13" s="31"/>
      <c r="Q13" s="26"/>
      <c r="R13" s="45"/>
      <c r="S13" s="79"/>
      <c r="T13" s="79"/>
      <c r="U13" s="79"/>
    </row>
    <row r="14" spans="1:27" s="13" customFormat="1" ht="15" customHeight="1" x14ac:dyDescent="0.25">
      <c r="A14" s="12"/>
      <c r="B14" s="14"/>
      <c r="C14" s="18"/>
      <c r="D14" s="18"/>
      <c r="E14" s="669">
        <v>5</v>
      </c>
      <c r="F14" s="669">
        <v>3</v>
      </c>
      <c r="G14" s="669">
        <v>5</v>
      </c>
      <c r="H14" s="669">
        <v>4</v>
      </c>
      <c r="I14" s="669">
        <v>4</v>
      </c>
      <c r="J14" s="669">
        <v>5</v>
      </c>
      <c r="K14" s="669">
        <v>3</v>
      </c>
      <c r="L14" s="670">
        <v>5</v>
      </c>
      <c r="M14" s="670">
        <v>6</v>
      </c>
      <c r="N14" s="670">
        <v>3</v>
      </c>
      <c r="O14" s="19"/>
      <c r="P14" s="15"/>
      <c r="Q14" s="12"/>
      <c r="R14" s="42"/>
      <c r="S14" s="80"/>
      <c r="T14" s="80"/>
      <c r="U14" s="80"/>
    </row>
    <row r="15" spans="1:27" s="13" customFormat="1" ht="18" customHeight="1" x14ac:dyDescent="0.25">
      <c r="A15" s="12"/>
      <c r="B15" s="12"/>
      <c r="C15" s="12"/>
      <c r="D15" s="16"/>
      <c r="E15" s="16"/>
      <c r="F15" s="16"/>
      <c r="G15" s="16"/>
      <c r="H15" s="16"/>
      <c r="I15" s="16"/>
      <c r="J15" s="16"/>
      <c r="K15" s="16"/>
      <c r="L15" s="12"/>
      <c r="M15" s="12"/>
      <c r="N15" s="12"/>
      <c r="O15" s="12"/>
      <c r="P15" s="12"/>
      <c r="Q15" s="12"/>
      <c r="R15" s="42"/>
      <c r="S15" s="80"/>
      <c r="T15" s="80"/>
      <c r="U15" s="80"/>
    </row>
  </sheetData>
  <sheetProtection sheet="1" formatCells="0" formatColumns="0" formatRows="0"/>
  <mergeCells count="2">
    <mergeCell ref="AA5:AA6"/>
    <mergeCell ref="U4:U9"/>
  </mergeCells>
  <conditionalFormatting sqref="E8:N13">
    <cfRule type="containsText" dxfId="167" priority="1" operator="containsText" text="1">
      <formula>NOT(ISERROR(SEARCH("1",E8)))</formula>
    </cfRule>
    <cfRule type="containsText" dxfId="166" priority="2" operator="containsText" text="2">
      <formula>NOT(ISERROR(SEARCH("2",E8)))</formula>
    </cfRule>
    <cfRule type="containsText" dxfId="165" priority="3" operator="containsText" text="3">
      <formula>NOT(ISERROR(SEARCH("3",E8)))</formula>
    </cfRule>
    <cfRule type="containsText" dxfId="164" priority="4" operator="containsText" text="4">
      <formula>NOT(ISERROR(SEARCH("4",E8)))</formula>
    </cfRule>
    <cfRule type="containsText" dxfId="163" priority="5" operator="containsText" text="0">
      <formula>NOT(ISERROR(SEARCH("0",E8)))</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FFFF00"/>
  </sheetPr>
  <dimension ref="A1:W86"/>
  <sheetViews>
    <sheetView zoomScale="80" zoomScaleNormal="80" workbookViewId="0"/>
  </sheetViews>
  <sheetFormatPr defaultColWidth="8.7265625" defaultRowHeight="13.8" x14ac:dyDescent="0.25"/>
  <cols>
    <col min="1" max="1" width="1.6328125" style="590" customWidth="1"/>
    <col min="2" max="2" width="8.7265625" style="590" customWidth="1"/>
    <col min="3" max="18" width="8.7265625" style="590"/>
    <col min="19" max="19" width="1.54296875" style="590" customWidth="1"/>
    <col min="20" max="21" width="8.7265625" style="590"/>
    <col min="22" max="22" width="80.6328125" style="590" customWidth="1"/>
    <col min="23" max="16384" width="8.7265625" style="590"/>
  </cols>
  <sheetData>
    <row r="1" spans="1:23" x14ac:dyDescent="0.25">
      <c r="A1" s="3"/>
      <c r="B1" s="3"/>
      <c r="C1" s="3"/>
      <c r="D1" s="3"/>
      <c r="E1" s="4"/>
      <c r="F1" s="4"/>
      <c r="G1" s="4"/>
      <c r="H1" s="4"/>
      <c r="I1" s="4"/>
      <c r="J1" s="4"/>
      <c r="K1" s="4"/>
      <c r="L1" s="3"/>
      <c r="M1" s="3"/>
      <c r="N1" s="3"/>
      <c r="O1" s="3"/>
      <c r="P1" s="3"/>
      <c r="Q1" s="3"/>
      <c r="R1" s="3"/>
      <c r="S1" s="3"/>
      <c r="U1" s="741"/>
      <c r="V1" s="741"/>
      <c r="W1" s="742"/>
    </row>
    <row r="2" spans="1:23" x14ac:dyDescent="0.25">
      <c r="A2" s="3"/>
      <c r="B2" s="729"/>
      <c r="C2" s="730"/>
      <c r="D2" s="730"/>
      <c r="E2" s="730"/>
      <c r="F2" s="730"/>
      <c r="G2" s="730"/>
      <c r="H2" s="730"/>
      <c r="I2" s="730"/>
      <c r="J2" s="730"/>
      <c r="K2" s="730"/>
      <c r="L2" s="730"/>
      <c r="M2" s="730"/>
      <c r="N2" s="730"/>
      <c r="O2" s="730"/>
      <c r="P2" s="730"/>
      <c r="Q2" s="730"/>
      <c r="R2" s="731"/>
      <c r="S2" s="3"/>
      <c r="U2" s="741"/>
      <c r="V2" s="813" t="s">
        <v>1884</v>
      </c>
      <c r="W2" s="742"/>
    </row>
    <row r="3" spans="1:23" x14ac:dyDescent="0.25">
      <c r="A3" s="3"/>
      <c r="B3" s="732"/>
      <c r="C3" s="733"/>
      <c r="D3" s="733"/>
      <c r="E3" s="733"/>
      <c r="F3" s="733"/>
      <c r="G3" s="733"/>
      <c r="H3" s="733"/>
      <c r="I3" s="733"/>
      <c r="J3" s="733"/>
      <c r="K3" s="733"/>
      <c r="L3" s="733"/>
      <c r="M3" s="733"/>
      <c r="N3" s="733"/>
      <c r="O3" s="733"/>
      <c r="P3" s="733"/>
      <c r="Q3" s="733"/>
      <c r="R3" s="734"/>
      <c r="S3" s="3"/>
      <c r="U3" s="741"/>
      <c r="V3" s="1210"/>
      <c r="W3" s="742"/>
    </row>
    <row r="4" spans="1:23" ht="13.8" customHeight="1" x14ac:dyDescent="0.25">
      <c r="A4" s="3"/>
      <c r="B4" s="732"/>
      <c r="C4" s="733"/>
      <c r="D4" s="733"/>
      <c r="E4" s="733"/>
      <c r="F4" s="733"/>
      <c r="G4" s="733"/>
      <c r="H4" s="733"/>
      <c r="I4" s="733"/>
      <c r="J4" s="733"/>
      <c r="K4" s="733"/>
      <c r="L4" s="733"/>
      <c r="M4" s="733"/>
      <c r="N4" s="733"/>
      <c r="O4" s="733"/>
      <c r="P4" s="733"/>
      <c r="Q4" s="733"/>
      <c r="R4" s="734"/>
      <c r="S4" s="3"/>
      <c r="U4" s="741"/>
      <c r="V4" s="1842" t="s">
        <v>3566</v>
      </c>
      <c r="W4" s="742"/>
    </row>
    <row r="5" spans="1:23" x14ac:dyDescent="0.25">
      <c r="A5" s="3"/>
      <c r="B5" s="732"/>
      <c r="C5" s="733"/>
      <c r="D5" s="733"/>
      <c r="E5" s="733"/>
      <c r="F5" s="733"/>
      <c r="G5" s="733"/>
      <c r="H5" s="733"/>
      <c r="I5" s="733"/>
      <c r="J5" s="733"/>
      <c r="K5" s="733"/>
      <c r="L5" s="733"/>
      <c r="M5" s="733"/>
      <c r="N5" s="733"/>
      <c r="O5" s="733"/>
      <c r="P5" s="733"/>
      <c r="Q5" s="733"/>
      <c r="R5" s="734"/>
      <c r="S5" s="3"/>
      <c r="U5" s="741"/>
      <c r="V5" s="1842"/>
      <c r="W5" s="742"/>
    </row>
    <row r="6" spans="1:23" x14ac:dyDescent="0.25">
      <c r="A6" s="3"/>
      <c r="B6" s="732"/>
      <c r="C6" s="733"/>
      <c r="D6" s="733"/>
      <c r="E6" s="733"/>
      <c r="F6" s="733"/>
      <c r="G6" s="733"/>
      <c r="H6" s="733"/>
      <c r="I6" s="733"/>
      <c r="J6" s="733"/>
      <c r="K6" s="733"/>
      <c r="L6" s="733"/>
      <c r="M6" s="733"/>
      <c r="N6" s="733"/>
      <c r="O6" s="733"/>
      <c r="P6" s="733"/>
      <c r="Q6" s="733"/>
      <c r="R6" s="734"/>
      <c r="S6" s="3"/>
      <c r="U6" s="741"/>
      <c r="V6" s="1842"/>
      <c r="W6" s="741"/>
    </row>
    <row r="7" spans="1:23" x14ac:dyDescent="0.25">
      <c r="A7" s="3"/>
      <c r="B7" s="732"/>
      <c r="C7" s="733"/>
      <c r="D7" s="733"/>
      <c r="E7" s="733"/>
      <c r="F7" s="733"/>
      <c r="G7" s="733"/>
      <c r="H7" s="733"/>
      <c r="I7" s="733"/>
      <c r="J7" s="733"/>
      <c r="K7" s="733"/>
      <c r="L7" s="733"/>
      <c r="M7" s="733"/>
      <c r="N7" s="733"/>
      <c r="O7" s="733"/>
      <c r="P7" s="733"/>
      <c r="Q7" s="733"/>
      <c r="R7" s="734"/>
      <c r="S7" s="3"/>
      <c r="U7" s="741"/>
      <c r="V7" s="1842"/>
      <c r="W7" s="741"/>
    </row>
    <row r="8" spans="1:23" x14ac:dyDescent="0.25">
      <c r="A8" s="3"/>
      <c r="B8" s="732"/>
      <c r="C8" s="733"/>
      <c r="D8" s="733"/>
      <c r="E8" s="733"/>
      <c r="F8" s="733"/>
      <c r="G8" s="733"/>
      <c r="H8" s="733"/>
      <c r="I8" s="733"/>
      <c r="J8" s="733"/>
      <c r="K8" s="733"/>
      <c r="L8" s="733"/>
      <c r="M8" s="733"/>
      <c r="N8" s="733"/>
      <c r="O8" s="733"/>
      <c r="P8" s="733"/>
      <c r="Q8" s="733"/>
      <c r="R8" s="734"/>
      <c r="S8" s="3"/>
      <c r="U8" s="741"/>
      <c r="V8" s="1842"/>
      <c r="W8" s="741"/>
    </row>
    <row r="9" spans="1:23" x14ac:dyDescent="0.25">
      <c r="A9" s="3"/>
      <c r="B9" s="732"/>
      <c r="C9" s="733"/>
      <c r="D9" s="733"/>
      <c r="E9" s="733"/>
      <c r="F9" s="733"/>
      <c r="G9" s="733"/>
      <c r="H9" s="733"/>
      <c r="I9" s="733"/>
      <c r="J9" s="733"/>
      <c r="K9" s="733"/>
      <c r="L9" s="733"/>
      <c r="M9" s="733"/>
      <c r="N9" s="733"/>
      <c r="O9" s="733"/>
      <c r="P9" s="733"/>
      <c r="Q9" s="733"/>
      <c r="R9" s="734"/>
      <c r="S9" s="3"/>
      <c r="U9" s="741"/>
      <c r="V9" s="1842"/>
      <c r="W9" s="741"/>
    </row>
    <row r="10" spans="1:23" x14ac:dyDescent="0.25">
      <c r="A10" s="3"/>
      <c r="B10" s="732"/>
      <c r="C10" s="733"/>
      <c r="D10" s="733"/>
      <c r="E10" s="733"/>
      <c r="F10" s="733"/>
      <c r="G10" s="733"/>
      <c r="H10" s="733"/>
      <c r="I10" s="733"/>
      <c r="J10" s="733"/>
      <c r="K10" s="733"/>
      <c r="L10" s="733"/>
      <c r="M10" s="733"/>
      <c r="N10" s="733"/>
      <c r="O10" s="733"/>
      <c r="P10" s="733"/>
      <c r="Q10" s="733"/>
      <c r="R10" s="734"/>
      <c r="S10" s="3"/>
      <c r="U10" s="741"/>
      <c r="V10" s="1842"/>
      <c r="W10" s="741"/>
    </row>
    <row r="11" spans="1:23" x14ac:dyDescent="0.25">
      <c r="A11" s="3"/>
      <c r="B11" s="732"/>
      <c r="C11" s="733"/>
      <c r="D11" s="733"/>
      <c r="E11" s="733"/>
      <c r="F11" s="733"/>
      <c r="G11" s="733"/>
      <c r="H11" s="733"/>
      <c r="I11" s="733"/>
      <c r="J11" s="733"/>
      <c r="K11" s="733"/>
      <c r="L11" s="733"/>
      <c r="M11" s="733"/>
      <c r="N11" s="733"/>
      <c r="O11" s="733"/>
      <c r="P11" s="733"/>
      <c r="Q11" s="733"/>
      <c r="R11" s="734"/>
      <c r="S11" s="3"/>
      <c r="U11" s="741"/>
      <c r="V11" s="1842"/>
      <c r="W11" s="741"/>
    </row>
    <row r="12" spans="1:23" x14ac:dyDescent="0.25">
      <c r="A12" s="3"/>
      <c r="B12" s="732"/>
      <c r="C12" s="733"/>
      <c r="D12" s="733"/>
      <c r="E12" s="733"/>
      <c r="F12" s="733"/>
      <c r="G12" s="733"/>
      <c r="H12" s="733"/>
      <c r="I12" s="733"/>
      <c r="J12" s="733"/>
      <c r="K12" s="733"/>
      <c r="L12" s="733"/>
      <c r="M12" s="733"/>
      <c r="N12" s="733"/>
      <c r="O12" s="733"/>
      <c r="P12" s="733"/>
      <c r="Q12" s="733"/>
      <c r="R12" s="734"/>
      <c r="S12" s="3"/>
      <c r="U12" s="741"/>
      <c r="V12" s="1842"/>
      <c r="W12" s="741"/>
    </row>
    <row r="13" spans="1:23" x14ac:dyDescent="0.25">
      <c r="A13" s="3"/>
      <c r="B13" s="732"/>
      <c r="C13" s="733"/>
      <c r="D13" s="733"/>
      <c r="E13" s="733"/>
      <c r="F13" s="733"/>
      <c r="G13" s="733"/>
      <c r="H13" s="733"/>
      <c r="I13" s="733"/>
      <c r="J13" s="733"/>
      <c r="K13" s="733"/>
      <c r="L13" s="733"/>
      <c r="M13" s="733"/>
      <c r="N13" s="733"/>
      <c r="O13" s="733"/>
      <c r="P13" s="733"/>
      <c r="Q13" s="733"/>
      <c r="R13" s="734"/>
      <c r="S13" s="3"/>
      <c r="U13" s="741"/>
      <c r="V13" s="1842"/>
      <c r="W13" s="741"/>
    </row>
    <row r="14" spans="1:23" x14ac:dyDescent="0.25">
      <c r="A14" s="3"/>
      <c r="B14" s="732"/>
      <c r="C14" s="733"/>
      <c r="D14" s="733"/>
      <c r="E14" s="733"/>
      <c r="F14" s="733"/>
      <c r="G14" s="733"/>
      <c r="H14" s="733"/>
      <c r="I14" s="733"/>
      <c r="J14" s="733"/>
      <c r="K14" s="733"/>
      <c r="L14" s="733"/>
      <c r="M14" s="733"/>
      <c r="N14" s="733"/>
      <c r="O14" s="733"/>
      <c r="P14" s="733"/>
      <c r="Q14" s="733"/>
      <c r="R14" s="734"/>
      <c r="S14" s="3"/>
      <c r="U14" s="741"/>
      <c r="V14" s="1842"/>
      <c r="W14" s="741"/>
    </row>
    <row r="15" spans="1:23" x14ac:dyDescent="0.25">
      <c r="A15" s="3"/>
      <c r="B15" s="732"/>
      <c r="C15" s="733"/>
      <c r="D15" s="733"/>
      <c r="E15" s="733"/>
      <c r="F15" s="733"/>
      <c r="G15" s="733"/>
      <c r="H15" s="733"/>
      <c r="I15" s="733"/>
      <c r="J15" s="733"/>
      <c r="K15" s="733"/>
      <c r="L15" s="733"/>
      <c r="M15" s="733"/>
      <c r="N15" s="733"/>
      <c r="O15" s="733"/>
      <c r="P15" s="733"/>
      <c r="Q15" s="733"/>
      <c r="R15" s="734"/>
      <c r="S15" s="3"/>
      <c r="U15" s="741"/>
      <c r="V15" s="1842"/>
      <c r="W15" s="741"/>
    </row>
    <row r="16" spans="1:23" x14ac:dyDescent="0.25">
      <c r="A16" s="3"/>
      <c r="B16" s="732"/>
      <c r="C16" s="733"/>
      <c r="D16" s="733"/>
      <c r="E16" s="733"/>
      <c r="F16" s="733"/>
      <c r="G16" s="733"/>
      <c r="H16" s="733"/>
      <c r="I16" s="733"/>
      <c r="J16" s="733"/>
      <c r="K16" s="733"/>
      <c r="L16" s="733"/>
      <c r="M16" s="733"/>
      <c r="N16" s="733"/>
      <c r="O16" s="733"/>
      <c r="P16" s="733"/>
      <c r="Q16" s="733"/>
      <c r="R16" s="734"/>
      <c r="S16" s="3"/>
      <c r="U16" s="741"/>
      <c r="V16" s="1842"/>
      <c r="W16" s="741"/>
    </row>
    <row r="17" spans="1:23" x14ac:dyDescent="0.25">
      <c r="A17" s="3"/>
      <c r="B17" s="732"/>
      <c r="C17" s="733"/>
      <c r="D17" s="733"/>
      <c r="E17" s="733"/>
      <c r="F17" s="733"/>
      <c r="G17" s="733"/>
      <c r="H17" s="733"/>
      <c r="I17" s="733"/>
      <c r="J17" s="733"/>
      <c r="K17" s="733"/>
      <c r="L17" s="733"/>
      <c r="M17" s="733"/>
      <c r="N17" s="733"/>
      <c r="O17" s="733"/>
      <c r="P17" s="733"/>
      <c r="Q17" s="733"/>
      <c r="R17" s="734"/>
      <c r="S17" s="3"/>
      <c r="U17" s="741"/>
      <c r="V17" s="1842"/>
      <c r="W17" s="741"/>
    </row>
    <row r="18" spans="1:23" x14ac:dyDescent="0.25">
      <c r="A18" s="3"/>
      <c r="B18" s="732"/>
      <c r="C18" s="733"/>
      <c r="D18" s="733"/>
      <c r="E18" s="733"/>
      <c r="F18" s="733"/>
      <c r="G18" s="733"/>
      <c r="H18" s="733"/>
      <c r="I18" s="733"/>
      <c r="J18" s="733"/>
      <c r="K18" s="733"/>
      <c r="L18" s="733"/>
      <c r="M18" s="733"/>
      <c r="N18" s="733"/>
      <c r="O18" s="733"/>
      <c r="P18" s="733"/>
      <c r="Q18" s="733"/>
      <c r="R18" s="734"/>
      <c r="S18" s="3"/>
      <c r="U18" s="741"/>
      <c r="V18" s="1842"/>
      <c r="W18" s="741"/>
    </row>
    <row r="19" spans="1:23" x14ac:dyDescent="0.25">
      <c r="A19" s="3"/>
      <c r="B19" s="732"/>
      <c r="C19" s="733"/>
      <c r="D19" s="733"/>
      <c r="E19" s="733"/>
      <c r="F19" s="733"/>
      <c r="G19" s="733"/>
      <c r="H19" s="733"/>
      <c r="I19" s="733"/>
      <c r="J19" s="733"/>
      <c r="K19" s="733"/>
      <c r="L19" s="733"/>
      <c r="M19" s="733"/>
      <c r="N19" s="733"/>
      <c r="O19" s="733"/>
      <c r="P19" s="733"/>
      <c r="Q19" s="733"/>
      <c r="R19" s="734"/>
      <c r="S19" s="3"/>
      <c r="U19" s="741"/>
      <c r="V19" s="1842"/>
      <c r="W19" s="741"/>
    </row>
    <row r="20" spans="1:23" x14ac:dyDescent="0.25">
      <c r="A20" s="3"/>
      <c r="B20" s="732"/>
      <c r="C20" s="733"/>
      <c r="D20" s="733"/>
      <c r="E20" s="733"/>
      <c r="F20" s="733"/>
      <c r="G20" s="733"/>
      <c r="H20" s="733"/>
      <c r="I20" s="733"/>
      <c r="J20" s="733"/>
      <c r="K20" s="733"/>
      <c r="L20" s="733"/>
      <c r="M20" s="733"/>
      <c r="N20" s="733"/>
      <c r="O20" s="733"/>
      <c r="P20" s="733"/>
      <c r="Q20" s="733"/>
      <c r="R20" s="734"/>
      <c r="S20" s="3"/>
      <c r="U20" s="741"/>
      <c r="V20" s="1842"/>
      <c r="W20" s="741"/>
    </row>
    <row r="21" spans="1:23" x14ac:dyDescent="0.25">
      <c r="A21" s="3"/>
      <c r="B21" s="732"/>
      <c r="C21" s="733"/>
      <c r="D21" s="733"/>
      <c r="E21" s="733"/>
      <c r="F21" s="733"/>
      <c r="G21" s="733"/>
      <c r="H21" s="733"/>
      <c r="I21" s="733"/>
      <c r="J21" s="733"/>
      <c r="K21" s="733"/>
      <c r="L21" s="733"/>
      <c r="M21" s="733"/>
      <c r="N21" s="733"/>
      <c r="O21" s="733"/>
      <c r="P21" s="733"/>
      <c r="Q21" s="733"/>
      <c r="R21" s="734"/>
      <c r="S21" s="3"/>
      <c r="U21" s="741"/>
      <c r="V21" s="1842"/>
      <c r="W21" s="741"/>
    </row>
    <row r="22" spans="1:23" x14ac:dyDescent="0.25">
      <c r="A22" s="3"/>
      <c r="B22" s="732"/>
      <c r="C22" s="733"/>
      <c r="D22" s="733"/>
      <c r="E22" s="733"/>
      <c r="F22" s="733"/>
      <c r="G22" s="733"/>
      <c r="H22" s="733"/>
      <c r="I22" s="733"/>
      <c r="J22" s="733"/>
      <c r="K22" s="733"/>
      <c r="L22" s="733"/>
      <c r="M22" s="733"/>
      <c r="N22" s="733"/>
      <c r="O22" s="733"/>
      <c r="P22" s="733"/>
      <c r="Q22" s="733"/>
      <c r="R22" s="734"/>
      <c r="S22" s="3"/>
      <c r="U22" s="741"/>
      <c r="V22" s="1842"/>
      <c r="W22" s="741"/>
    </row>
    <row r="23" spans="1:23" x14ac:dyDescent="0.25">
      <c r="A23" s="3"/>
      <c r="B23" s="732"/>
      <c r="C23" s="733"/>
      <c r="D23" s="733"/>
      <c r="E23" s="733"/>
      <c r="F23" s="733"/>
      <c r="G23" s="733"/>
      <c r="H23" s="733"/>
      <c r="I23" s="733"/>
      <c r="J23" s="733"/>
      <c r="K23" s="733"/>
      <c r="L23" s="733"/>
      <c r="M23" s="733"/>
      <c r="N23" s="733"/>
      <c r="O23" s="733"/>
      <c r="P23" s="733"/>
      <c r="Q23" s="733"/>
      <c r="R23" s="734"/>
      <c r="S23" s="3"/>
      <c r="U23" s="741"/>
      <c r="V23" s="1842"/>
      <c r="W23" s="741"/>
    </row>
    <row r="24" spans="1:23" x14ac:dyDescent="0.25">
      <c r="A24" s="3"/>
      <c r="B24" s="732"/>
      <c r="C24" s="733"/>
      <c r="D24" s="733"/>
      <c r="E24" s="733"/>
      <c r="F24" s="733"/>
      <c r="G24" s="733"/>
      <c r="H24" s="733"/>
      <c r="I24" s="733"/>
      <c r="J24" s="733"/>
      <c r="K24" s="733"/>
      <c r="L24" s="733"/>
      <c r="M24" s="733"/>
      <c r="N24" s="733"/>
      <c r="O24" s="733"/>
      <c r="P24" s="733"/>
      <c r="Q24" s="733"/>
      <c r="R24" s="734"/>
      <c r="S24" s="3"/>
      <c r="U24" s="741"/>
      <c r="V24" s="1842"/>
      <c r="W24" s="741"/>
    </row>
    <row r="25" spans="1:23" x14ac:dyDescent="0.25">
      <c r="A25" s="3"/>
      <c r="B25" s="732"/>
      <c r="C25" s="733"/>
      <c r="D25" s="733"/>
      <c r="E25" s="733"/>
      <c r="F25" s="733"/>
      <c r="G25" s="733"/>
      <c r="H25" s="733"/>
      <c r="I25" s="733"/>
      <c r="J25" s="733"/>
      <c r="K25" s="733"/>
      <c r="L25" s="733"/>
      <c r="M25" s="733"/>
      <c r="N25" s="733"/>
      <c r="O25" s="733"/>
      <c r="P25" s="733"/>
      <c r="Q25" s="733"/>
      <c r="R25" s="734"/>
      <c r="S25" s="3"/>
      <c r="U25" s="741"/>
      <c r="V25" s="1842"/>
      <c r="W25" s="741"/>
    </row>
    <row r="26" spans="1:23" x14ac:dyDescent="0.25">
      <c r="A26" s="3"/>
      <c r="B26" s="732"/>
      <c r="C26" s="733"/>
      <c r="D26" s="733"/>
      <c r="E26" s="733"/>
      <c r="F26" s="733"/>
      <c r="G26" s="733"/>
      <c r="H26" s="733"/>
      <c r="I26" s="733"/>
      <c r="J26" s="733"/>
      <c r="K26" s="733"/>
      <c r="L26" s="733"/>
      <c r="M26" s="733"/>
      <c r="N26" s="733"/>
      <c r="O26" s="733"/>
      <c r="P26" s="733"/>
      <c r="Q26" s="733"/>
      <c r="R26" s="734"/>
      <c r="S26" s="3"/>
      <c r="U26" s="741"/>
      <c r="V26" s="1842"/>
      <c r="W26" s="741"/>
    </row>
    <row r="27" spans="1:23" x14ac:dyDescent="0.25">
      <c r="A27" s="3"/>
      <c r="B27" s="732"/>
      <c r="C27" s="733"/>
      <c r="D27" s="733"/>
      <c r="E27" s="733"/>
      <c r="F27" s="733"/>
      <c r="G27" s="733"/>
      <c r="H27" s="733"/>
      <c r="I27" s="733"/>
      <c r="J27" s="733"/>
      <c r="K27" s="733"/>
      <c r="L27" s="733"/>
      <c r="M27" s="733"/>
      <c r="N27" s="733"/>
      <c r="O27" s="733"/>
      <c r="P27" s="733"/>
      <c r="Q27" s="733"/>
      <c r="R27" s="734"/>
      <c r="S27" s="3"/>
      <c r="U27" s="741"/>
      <c r="V27" s="1842"/>
      <c r="W27" s="741"/>
    </row>
    <row r="28" spans="1:23" x14ac:dyDescent="0.25">
      <c r="A28" s="3"/>
      <c r="B28" s="732"/>
      <c r="C28" s="733"/>
      <c r="D28" s="733"/>
      <c r="E28" s="733"/>
      <c r="F28" s="733"/>
      <c r="G28" s="733"/>
      <c r="H28" s="733"/>
      <c r="I28" s="733"/>
      <c r="J28" s="733"/>
      <c r="K28" s="733"/>
      <c r="L28" s="733"/>
      <c r="M28" s="733"/>
      <c r="N28" s="733"/>
      <c r="O28" s="733"/>
      <c r="P28" s="733"/>
      <c r="Q28" s="733"/>
      <c r="R28" s="734"/>
      <c r="S28" s="3"/>
      <c r="U28" s="741"/>
      <c r="V28" s="1842"/>
      <c r="W28" s="741"/>
    </row>
    <row r="29" spans="1:23" x14ac:dyDescent="0.25">
      <c r="A29" s="3"/>
      <c r="B29" s="732"/>
      <c r="C29" s="733"/>
      <c r="D29" s="733"/>
      <c r="E29" s="733"/>
      <c r="F29" s="733"/>
      <c r="G29" s="733"/>
      <c r="H29" s="733"/>
      <c r="I29" s="733"/>
      <c r="J29" s="733"/>
      <c r="K29" s="733"/>
      <c r="L29" s="733"/>
      <c r="M29" s="733"/>
      <c r="N29" s="733"/>
      <c r="O29" s="733"/>
      <c r="P29" s="733"/>
      <c r="Q29" s="733"/>
      <c r="R29" s="734"/>
      <c r="S29" s="3"/>
      <c r="U29" s="741"/>
      <c r="W29" s="741"/>
    </row>
    <row r="30" spans="1:23" x14ac:dyDescent="0.25">
      <c r="A30" s="3"/>
      <c r="B30" s="732"/>
      <c r="C30" s="733"/>
      <c r="D30" s="733"/>
      <c r="E30" s="733"/>
      <c r="F30" s="733"/>
      <c r="G30" s="733"/>
      <c r="H30" s="733"/>
      <c r="I30" s="733"/>
      <c r="J30" s="733"/>
      <c r="K30" s="733"/>
      <c r="L30" s="733"/>
      <c r="M30" s="733"/>
      <c r="N30" s="733"/>
      <c r="O30" s="733"/>
      <c r="P30" s="733"/>
      <c r="Q30" s="733"/>
      <c r="R30" s="734"/>
      <c r="S30" s="3"/>
      <c r="U30" s="741"/>
      <c r="V30" s="741"/>
      <c r="W30" s="741"/>
    </row>
    <row r="31" spans="1:23" x14ac:dyDescent="0.25">
      <c r="A31" s="3"/>
      <c r="B31" s="732"/>
      <c r="C31" s="733"/>
      <c r="D31" s="733"/>
      <c r="E31" s="733"/>
      <c r="F31" s="733"/>
      <c r="G31" s="733"/>
      <c r="H31" s="733"/>
      <c r="I31" s="733"/>
      <c r="J31" s="733"/>
      <c r="K31" s="733"/>
      <c r="L31" s="733"/>
      <c r="M31" s="733"/>
      <c r="N31" s="733"/>
      <c r="O31" s="733"/>
      <c r="P31" s="733"/>
      <c r="Q31" s="733"/>
      <c r="R31" s="734"/>
      <c r="S31" s="3"/>
    </row>
    <row r="32" spans="1:23" x14ac:dyDescent="0.25">
      <c r="A32" s="3"/>
      <c r="B32" s="732"/>
      <c r="C32" s="733"/>
      <c r="D32" s="733"/>
      <c r="E32" s="733"/>
      <c r="F32" s="733"/>
      <c r="G32" s="733"/>
      <c r="H32" s="733"/>
      <c r="I32" s="733"/>
      <c r="J32" s="733"/>
      <c r="K32" s="733"/>
      <c r="L32" s="733"/>
      <c r="M32" s="733"/>
      <c r="N32" s="733"/>
      <c r="O32" s="733"/>
      <c r="P32" s="733"/>
      <c r="Q32" s="733"/>
      <c r="R32" s="734"/>
      <c r="S32" s="3"/>
    </row>
    <row r="33" spans="1:19" x14ac:dyDescent="0.25">
      <c r="A33" s="3"/>
      <c r="B33" s="732"/>
      <c r="C33" s="733"/>
      <c r="D33" s="733"/>
      <c r="E33" s="733"/>
      <c r="F33" s="733"/>
      <c r="G33" s="733"/>
      <c r="H33" s="733"/>
      <c r="I33" s="733"/>
      <c r="J33" s="733"/>
      <c r="K33" s="733"/>
      <c r="L33" s="733"/>
      <c r="M33" s="733"/>
      <c r="N33" s="733"/>
      <c r="O33" s="733"/>
      <c r="P33" s="733"/>
      <c r="Q33" s="733"/>
      <c r="R33" s="734"/>
      <c r="S33" s="3"/>
    </row>
    <row r="34" spans="1:19" x14ac:dyDescent="0.25">
      <c r="A34" s="3"/>
      <c r="B34" s="732"/>
      <c r="C34" s="733"/>
      <c r="D34" s="733"/>
      <c r="E34" s="733"/>
      <c r="F34" s="733"/>
      <c r="G34" s="733"/>
      <c r="H34" s="733"/>
      <c r="I34" s="733"/>
      <c r="J34" s="733"/>
      <c r="K34" s="733"/>
      <c r="L34" s="733"/>
      <c r="M34" s="733"/>
      <c r="N34" s="733"/>
      <c r="O34" s="733"/>
      <c r="P34" s="733"/>
      <c r="Q34" s="733"/>
      <c r="R34" s="734"/>
      <c r="S34" s="3"/>
    </row>
    <row r="35" spans="1:19" x14ac:dyDescent="0.25">
      <c r="A35" s="3"/>
      <c r="B35" s="732"/>
      <c r="C35" s="733"/>
      <c r="D35" s="733"/>
      <c r="E35" s="733"/>
      <c r="F35" s="733"/>
      <c r="G35" s="733"/>
      <c r="H35" s="733"/>
      <c r="I35" s="733"/>
      <c r="J35" s="733"/>
      <c r="K35" s="733"/>
      <c r="L35" s="733"/>
      <c r="M35" s="733"/>
      <c r="N35" s="733"/>
      <c r="O35" s="733"/>
      <c r="P35" s="733"/>
      <c r="Q35" s="733"/>
      <c r="R35" s="734"/>
      <c r="S35" s="3"/>
    </row>
    <row r="36" spans="1:19" x14ac:dyDescent="0.25">
      <c r="A36" s="3"/>
      <c r="B36" s="732"/>
      <c r="C36" s="733"/>
      <c r="D36" s="733"/>
      <c r="E36" s="733"/>
      <c r="F36" s="733"/>
      <c r="G36" s="733"/>
      <c r="H36" s="733"/>
      <c r="I36" s="733"/>
      <c r="J36" s="733"/>
      <c r="K36" s="733"/>
      <c r="L36" s="733"/>
      <c r="M36" s="733"/>
      <c r="N36" s="733"/>
      <c r="O36" s="733"/>
      <c r="P36" s="733"/>
      <c r="Q36" s="733"/>
      <c r="R36" s="734"/>
      <c r="S36" s="3"/>
    </row>
    <row r="37" spans="1:19" x14ac:dyDescent="0.25">
      <c r="A37" s="3"/>
      <c r="B37" s="732"/>
      <c r="C37" s="733"/>
      <c r="D37" s="733"/>
      <c r="E37" s="733"/>
      <c r="F37" s="733"/>
      <c r="G37" s="733"/>
      <c r="H37" s="733"/>
      <c r="I37" s="733"/>
      <c r="J37" s="733"/>
      <c r="K37" s="733"/>
      <c r="L37" s="733"/>
      <c r="M37" s="733"/>
      <c r="N37" s="733"/>
      <c r="O37" s="733"/>
      <c r="P37" s="733"/>
      <c r="Q37" s="733"/>
      <c r="R37" s="734"/>
      <c r="S37" s="3"/>
    </row>
    <row r="38" spans="1:19" x14ac:dyDescent="0.25">
      <c r="A38" s="3"/>
      <c r="B38" s="732"/>
      <c r="C38" s="733"/>
      <c r="D38" s="733"/>
      <c r="E38" s="733"/>
      <c r="F38" s="733"/>
      <c r="G38" s="733"/>
      <c r="H38" s="733"/>
      <c r="I38" s="733"/>
      <c r="J38" s="733"/>
      <c r="K38" s="733"/>
      <c r="L38" s="733"/>
      <c r="M38" s="733"/>
      <c r="N38" s="733"/>
      <c r="O38" s="733"/>
      <c r="P38" s="733"/>
      <c r="Q38" s="733"/>
      <c r="R38" s="734"/>
      <c r="S38" s="3"/>
    </row>
    <row r="39" spans="1:19" x14ac:dyDescent="0.25">
      <c r="A39" s="3"/>
      <c r="B39" s="732"/>
      <c r="C39" s="733"/>
      <c r="D39" s="733"/>
      <c r="E39" s="733"/>
      <c r="F39" s="733"/>
      <c r="G39" s="733"/>
      <c r="H39" s="733"/>
      <c r="I39" s="733"/>
      <c r="J39" s="733"/>
      <c r="K39" s="733"/>
      <c r="L39" s="733"/>
      <c r="M39" s="733"/>
      <c r="N39" s="733"/>
      <c r="O39" s="733"/>
      <c r="P39" s="733"/>
      <c r="Q39" s="733"/>
      <c r="R39" s="734"/>
      <c r="S39" s="3"/>
    </row>
    <row r="40" spans="1:19" x14ac:dyDescent="0.25">
      <c r="A40" s="3"/>
      <c r="B40" s="732"/>
      <c r="C40" s="733"/>
      <c r="D40" s="733"/>
      <c r="E40" s="733"/>
      <c r="F40" s="733"/>
      <c r="G40" s="733"/>
      <c r="H40" s="733"/>
      <c r="I40" s="733"/>
      <c r="J40" s="733"/>
      <c r="K40" s="733"/>
      <c r="L40" s="733"/>
      <c r="M40" s="733"/>
      <c r="N40" s="733"/>
      <c r="O40" s="733"/>
      <c r="P40" s="733"/>
      <c r="Q40" s="733"/>
      <c r="R40" s="734"/>
      <c r="S40" s="3"/>
    </row>
    <row r="41" spans="1:19" x14ac:dyDescent="0.25">
      <c r="A41" s="3"/>
      <c r="B41" s="732"/>
      <c r="C41" s="733"/>
      <c r="D41" s="733"/>
      <c r="E41" s="733"/>
      <c r="F41" s="733"/>
      <c r="G41" s="733"/>
      <c r="H41" s="733"/>
      <c r="I41" s="733"/>
      <c r="J41" s="733"/>
      <c r="K41" s="733"/>
      <c r="L41" s="733"/>
      <c r="M41" s="733"/>
      <c r="N41" s="733"/>
      <c r="O41" s="733"/>
      <c r="P41" s="733"/>
      <c r="Q41" s="733"/>
      <c r="R41" s="734"/>
      <c r="S41" s="3"/>
    </row>
    <row r="42" spans="1:19" x14ac:dyDescent="0.25">
      <c r="A42" s="3"/>
      <c r="B42" s="732"/>
      <c r="C42" s="733"/>
      <c r="D42" s="733"/>
      <c r="E42" s="733"/>
      <c r="F42" s="733"/>
      <c r="G42" s="733"/>
      <c r="H42" s="733"/>
      <c r="I42" s="733"/>
      <c r="J42" s="733"/>
      <c r="K42" s="733"/>
      <c r="L42" s="733"/>
      <c r="M42" s="733"/>
      <c r="N42" s="733"/>
      <c r="O42" s="733"/>
      <c r="P42" s="733"/>
      <c r="Q42" s="733"/>
      <c r="R42" s="734"/>
      <c r="S42" s="3"/>
    </row>
    <row r="43" spans="1:19" x14ac:dyDescent="0.25">
      <c r="A43" s="3"/>
      <c r="B43" s="732"/>
      <c r="C43" s="733"/>
      <c r="D43" s="733"/>
      <c r="E43" s="733"/>
      <c r="F43" s="733"/>
      <c r="G43" s="733"/>
      <c r="H43" s="733"/>
      <c r="I43" s="733"/>
      <c r="J43" s="733"/>
      <c r="K43" s="733"/>
      <c r="L43" s="733"/>
      <c r="M43" s="733"/>
      <c r="N43" s="733"/>
      <c r="O43" s="733"/>
      <c r="P43" s="733"/>
      <c r="Q43" s="733"/>
      <c r="R43" s="734"/>
      <c r="S43" s="3"/>
    </row>
    <row r="44" spans="1:19" x14ac:dyDescent="0.25">
      <c r="A44" s="3"/>
      <c r="B44" s="732"/>
      <c r="C44" s="733"/>
      <c r="D44" s="733"/>
      <c r="E44" s="733"/>
      <c r="F44" s="733"/>
      <c r="G44" s="733"/>
      <c r="H44" s="733"/>
      <c r="I44" s="733"/>
      <c r="J44" s="733"/>
      <c r="K44" s="733"/>
      <c r="L44" s="733"/>
      <c r="M44" s="733"/>
      <c r="N44" s="733"/>
      <c r="O44" s="733"/>
      <c r="P44" s="733"/>
      <c r="Q44" s="733"/>
      <c r="R44" s="734"/>
      <c r="S44" s="3"/>
    </row>
    <row r="45" spans="1:19" x14ac:dyDescent="0.25">
      <c r="A45" s="3"/>
      <c r="B45" s="732"/>
      <c r="C45" s="733"/>
      <c r="D45" s="733"/>
      <c r="E45" s="733"/>
      <c r="F45" s="733"/>
      <c r="G45" s="733"/>
      <c r="H45" s="733"/>
      <c r="I45" s="733"/>
      <c r="J45" s="733"/>
      <c r="K45" s="733"/>
      <c r="L45" s="733"/>
      <c r="M45" s="733"/>
      <c r="N45" s="733"/>
      <c r="O45" s="733"/>
      <c r="P45" s="733"/>
      <c r="Q45" s="733"/>
      <c r="R45" s="734"/>
      <c r="S45" s="3"/>
    </row>
    <row r="46" spans="1:19" x14ac:dyDescent="0.25">
      <c r="A46" s="3"/>
      <c r="B46" s="732"/>
      <c r="C46" s="733"/>
      <c r="D46" s="733"/>
      <c r="E46" s="733"/>
      <c r="F46" s="733"/>
      <c r="G46" s="733"/>
      <c r="H46" s="733"/>
      <c r="I46" s="733"/>
      <c r="J46" s="733"/>
      <c r="K46" s="733"/>
      <c r="L46" s="733"/>
      <c r="M46" s="733"/>
      <c r="N46" s="733"/>
      <c r="O46" s="733"/>
      <c r="P46" s="733"/>
      <c r="Q46" s="733"/>
      <c r="R46" s="734"/>
      <c r="S46" s="3"/>
    </row>
    <row r="47" spans="1:19" x14ac:dyDescent="0.25">
      <c r="A47" s="3"/>
      <c r="B47" s="732"/>
      <c r="C47" s="733"/>
      <c r="D47" s="733"/>
      <c r="E47" s="733"/>
      <c r="F47" s="733"/>
      <c r="G47" s="733"/>
      <c r="H47" s="733"/>
      <c r="I47" s="733"/>
      <c r="J47" s="733"/>
      <c r="K47" s="733"/>
      <c r="L47" s="733"/>
      <c r="M47" s="733"/>
      <c r="N47" s="733"/>
      <c r="O47" s="733"/>
      <c r="P47" s="733"/>
      <c r="Q47" s="733"/>
      <c r="R47" s="734"/>
      <c r="S47" s="3"/>
    </row>
    <row r="48" spans="1:19" x14ac:dyDescent="0.25">
      <c r="A48" s="3"/>
      <c r="B48" s="732"/>
      <c r="C48" s="733"/>
      <c r="D48" s="733"/>
      <c r="E48" s="733"/>
      <c r="F48" s="733"/>
      <c r="G48" s="733"/>
      <c r="H48" s="733"/>
      <c r="I48" s="733"/>
      <c r="J48" s="733"/>
      <c r="K48" s="733"/>
      <c r="L48" s="733"/>
      <c r="M48" s="733"/>
      <c r="N48" s="733"/>
      <c r="O48" s="733"/>
      <c r="P48" s="733"/>
      <c r="Q48" s="733"/>
      <c r="R48" s="734"/>
      <c r="S48" s="3"/>
    </row>
    <row r="49" spans="1:19" x14ac:dyDescent="0.25">
      <c r="A49" s="3"/>
      <c r="B49" s="732"/>
      <c r="C49" s="733"/>
      <c r="D49" s="733"/>
      <c r="E49" s="733"/>
      <c r="F49" s="733"/>
      <c r="G49" s="733"/>
      <c r="H49" s="733"/>
      <c r="I49" s="733"/>
      <c r="J49" s="733"/>
      <c r="K49" s="733"/>
      <c r="L49" s="733"/>
      <c r="M49" s="733"/>
      <c r="N49" s="733"/>
      <c r="O49" s="733"/>
      <c r="P49" s="733"/>
      <c r="Q49" s="733"/>
      <c r="R49" s="734"/>
      <c r="S49" s="3"/>
    </row>
    <row r="50" spans="1:19" x14ac:dyDescent="0.25">
      <c r="A50" s="3"/>
      <c r="B50" s="732"/>
      <c r="C50" s="733"/>
      <c r="D50" s="733"/>
      <c r="E50" s="733"/>
      <c r="F50" s="733"/>
      <c r="G50" s="733"/>
      <c r="H50" s="733"/>
      <c r="I50" s="733"/>
      <c r="J50" s="733"/>
      <c r="K50" s="733"/>
      <c r="L50" s="733"/>
      <c r="M50" s="733"/>
      <c r="N50" s="733"/>
      <c r="O50" s="733"/>
      <c r="P50" s="733"/>
      <c r="Q50" s="733"/>
      <c r="R50" s="734"/>
      <c r="S50" s="3"/>
    </row>
    <row r="51" spans="1:19" x14ac:dyDescent="0.25">
      <c r="A51" s="3"/>
      <c r="B51" s="732"/>
      <c r="C51" s="733"/>
      <c r="D51" s="733"/>
      <c r="E51" s="733"/>
      <c r="F51" s="733"/>
      <c r="G51" s="733"/>
      <c r="H51" s="733"/>
      <c r="I51" s="733"/>
      <c r="J51" s="733"/>
      <c r="K51" s="733"/>
      <c r="L51" s="733"/>
      <c r="M51" s="733"/>
      <c r="N51" s="733"/>
      <c r="O51" s="733"/>
      <c r="P51" s="733"/>
      <c r="Q51" s="733"/>
      <c r="R51" s="734"/>
      <c r="S51" s="3"/>
    </row>
    <row r="52" spans="1:19" x14ac:dyDescent="0.25">
      <c r="A52" s="3"/>
      <c r="B52" s="732"/>
      <c r="C52" s="733"/>
      <c r="D52" s="733"/>
      <c r="E52" s="733"/>
      <c r="F52" s="733"/>
      <c r="G52" s="733"/>
      <c r="H52" s="733"/>
      <c r="I52" s="733"/>
      <c r="J52" s="733"/>
      <c r="K52" s="733"/>
      <c r="L52" s="733"/>
      <c r="M52" s="733"/>
      <c r="N52" s="733"/>
      <c r="O52" s="733"/>
      <c r="P52" s="733"/>
      <c r="Q52" s="733"/>
      <c r="R52" s="734"/>
      <c r="S52" s="3"/>
    </row>
    <row r="53" spans="1:19" x14ac:dyDescent="0.25">
      <c r="A53" s="3"/>
      <c r="B53" s="732"/>
      <c r="C53" s="733"/>
      <c r="D53" s="733"/>
      <c r="E53" s="733"/>
      <c r="F53" s="733"/>
      <c r="G53" s="733"/>
      <c r="H53" s="733"/>
      <c r="I53" s="733"/>
      <c r="J53" s="733"/>
      <c r="K53" s="733"/>
      <c r="L53" s="733"/>
      <c r="M53" s="733"/>
      <c r="N53" s="733"/>
      <c r="O53" s="733"/>
      <c r="P53" s="733"/>
      <c r="Q53" s="733"/>
      <c r="R53" s="734"/>
      <c r="S53" s="3"/>
    </row>
    <row r="54" spans="1:19" x14ac:dyDescent="0.25">
      <c r="A54" s="3"/>
      <c r="B54" s="732"/>
      <c r="C54" s="733"/>
      <c r="D54" s="733"/>
      <c r="E54" s="733"/>
      <c r="F54" s="733"/>
      <c r="G54" s="733"/>
      <c r="H54" s="733"/>
      <c r="I54" s="733"/>
      <c r="J54" s="733"/>
      <c r="K54" s="733"/>
      <c r="L54" s="733"/>
      <c r="M54" s="733"/>
      <c r="N54" s="733"/>
      <c r="O54" s="733"/>
      <c r="P54" s="733"/>
      <c r="Q54" s="733"/>
      <c r="R54" s="734"/>
      <c r="S54" s="3"/>
    </row>
    <row r="55" spans="1:19" x14ac:dyDescent="0.25">
      <c r="A55" s="3"/>
      <c r="B55" s="732"/>
      <c r="C55" s="733"/>
      <c r="D55" s="733"/>
      <c r="E55" s="733"/>
      <c r="F55" s="733"/>
      <c r="G55" s="733"/>
      <c r="H55" s="733"/>
      <c r="I55" s="733"/>
      <c r="J55" s="733"/>
      <c r="K55" s="733"/>
      <c r="L55" s="733"/>
      <c r="M55" s="733"/>
      <c r="N55" s="733"/>
      <c r="O55" s="733"/>
      <c r="P55" s="733"/>
      <c r="Q55" s="733"/>
      <c r="R55" s="734"/>
      <c r="S55" s="3"/>
    </row>
    <row r="56" spans="1:19" x14ac:dyDescent="0.25">
      <c r="A56" s="3"/>
      <c r="B56" s="732"/>
      <c r="C56" s="733"/>
      <c r="D56" s="733"/>
      <c r="E56" s="733"/>
      <c r="F56" s="733"/>
      <c r="G56" s="733"/>
      <c r="H56" s="733"/>
      <c r="I56" s="733"/>
      <c r="J56" s="733"/>
      <c r="K56" s="733"/>
      <c r="L56" s="733"/>
      <c r="M56" s="733"/>
      <c r="N56" s="733"/>
      <c r="O56" s="733"/>
      <c r="P56" s="733"/>
      <c r="Q56" s="733"/>
      <c r="R56" s="734"/>
      <c r="S56" s="3"/>
    </row>
    <row r="57" spans="1:19" x14ac:dyDescent="0.25">
      <c r="A57" s="3"/>
      <c r="B57" s="732"/>
      <c r="C57" s="733"/>
      <c r="D57" s="733"/>
      <c r="E57" s="733"/>
      <c r="F57" s="733"/>
      <c r="G57" s="733"/>
      <c r="H57" s="733"/>
      <c r="I57" s="733"/>
      <c r="J57" s="733"/>
      <c r="K57" s="733"/>
      <c r="L57" s="733"/>
      <c r="M57" s="733"/>
      <c r="N57" s="733"/>
      <c r="O57" s="733"/>
      <c r="P57" s="733"/>
      <c r="Q57" s="733"/>
      <c r="R57" s="734"/>
      <c r="S57" s="3"/>
    </row>
    <row r="58" spans="1:19" x14ac:dyDescent="0.25">
      <c r="A58" s="3"/>
      <c r="B58" s="732"/>
      <c r="C58" s="733"/>
      <c r="D58" s="733"/>
      <c r="E58" s="733"/>
      <c r="F58" s="733"/>
      <c r="G58" s="733"/>
      <c r="H58" s="733"/>
      <c r="I58" s="733"/>
      <c r="J58" s="733"/>
      <c r="K58" s="733"/>
      <c r="L58" s="733"/>
      <c r="M58" s="733"/>
      <c r="N58" s="733"/>
      <c r="O58" s="733"/>
      <c r="P58" s="733"/>
      <c r="Q58" s="733"/>
      <c r="R58" s="734"/>
      <c r="S58" s="3"/>
    </row>
    <row r="59" spans="1:19" x14ac:dyDescent="0.25">
      <c r="A59" s="3"/>
      <c r="B59" s="732"/>
      <c r="C59" s="733"/>
      <c r="D59" s="733"/>
      <c r="E59" s="733"/>
      <c r="F59" s="733"/>
      <c r="G59" s="733"/>
      <c r="H59" s="733"/>
      <c r="I59" s="733"/>
      <c r="J59" s="733"/>
      <c r="K59" s="733"/>
      <c r="L59" s="733"/>
      <c r="M59" s="733"/>
      <c r="N59" s="733"/>
      <c r="O59" s="733"/>
      <c r="P59" s="733"/>
      <c r="Q59" s="733"/>
      <c r="R59" s="734"/>
      <c r="S59" s="3"/>
    </row>
    <row r="60" spans="1:19" x14ac:dyDescent="0.25">
      <c r="A60" s="3"/>
      <c r="B60" s="732"/>
      <c r="C60" s="733"/>
      <c r="D60" s="733"/>
      <c r="E60" s="733"/>
      <c r="F60" s="733"/>
      <c r="G60" s="733"/>
      <c r="H60" s="733"/>
      <c r="I60" s="733"/>
      <c r="J60" s="733"/>
      <c r="K60" s="733"/>
      <c r="L60" s="733"/>
      <c r="M60" s="733"/>
      <c r="N60" s="733"/>
      <c r="O60" s="733"/>
      <c r="P60" s="733"/>
      <c r="Q60" s="733"/>
      <c r="R60" s="734"/>
      <c r="S60" s="3"/>
    </row>
    <row r="61" spans="1:19" x14ac:dyDescent="0.25">
      <c r="A61" s="3"/>
      <c r="B61" s="732"/>
      <c r="C61" s="733"/>
      <c r="D61" s="733"/>
      <c r="E61" s="733"/>
      <c r="F61" s="733"/>
      <c r="G61" s="733"/>
      <c r="H61" s="733"/>
      <c r="I61" s="733"/>
      <c r="J61" s="733"/>
      <c r="K61" s="733"/>
      <c r="L61" s="733"/>
      <c r="M61" s="733"/>
      <c r="N61" s="733"/>
      <c r="O61" s="733"/>
      <c r="P61" s="733"/>
      <c r="Q61" s="733"/>
      <c r="R61" s="734"/>
      <c r="S61" s="3"/>
    </row>
    <row r="62" spans="1:19" x14ac:dyDescent="0.25">
      <c r="A62" s="3"/>
      <c r="B62" s="732"/>
      <c r="C62" s="733"/>
      <c r="D62" s="733"/>
      <c r="E62" s="733"/>
      <c r="F62" s="733"/>
      <c r="G62" s="733"/>
      <c r="H62" s="733"/>
      <c r="I62" s="733"/>
      <c r="J62" s="733"/>
      <c r="K62" s="733"/>
      <c r="L62" s="733"/>
      <c r="M62" s="733"/>
      <c r="N62" s="733"/>
      <c r="O62" s="733"/>
      <c r="P62" s="733"/>
      <c r="Q62" s="733"/>
      <c r="R62" s="734"/>
      <c r="S62" s="3"/>
    </row>
    <row r="63" spans="1:19" x14ac:dyDescent="0.25">
      <c r="A63" s="3"/>
      <c r="B63" s="732"/>
      <c r="C63" s="733"/>
      <c r="D63" s="733"/>
      <c r="E63" s="733"/>
      <c r="F63" s="733"/>
      <c r="G63" s="733"/>
      <c r="H63" s="733"/>
      <c r="I63" s="733"/>
      <c r="J63" s="733"/>
      <c r="K63" s="733"/>
      <c r="L63" s="733"/>
      <c r="M63" s="733"/>
      <c r="N63" s="733"/>
      <c r="O63" s="733"/>
      <c r="P63" s="733"/>
      <c r="Q63" s="733"/>
      <c r="R63" s="734"/>
      <c r="S63" s="3"/>
    </row>
    <row r="64" spans="1:19" x14ac:dyDescent="0.25">
      <c r="A64" s="3"/>
      <c r="B64" s="732"/>
      <c r="C64" s="733"/>
      <c r="D64" s="733"/>
      <c r="E64" s="733"/>
      <c r="F64" s="733"/>
      <c r="G64" s="733"/>
      <c r="H64" s="733"/>
      <c r="I64" s="733"/>
      <c r="J64" s="733"/>
      <c r="K64" s="733"/>
      <c r="L64" s="733"/>
      <c r="M64" s="733"/>
      <c r="N64" s="733"/>
      <c r="O64" s="733"/>
      <c r="P64" s="733"/>
      <c r="Q64" s="733"/>
      <c r="R64" s="734"/>
      <c r="S64" s="3"/>
    </row>
    <row r="65" spans="1:19" x14ac:dyDescent="0.25">
      <c r="A65" s="3"/>
      <c r="B65" s="732"/>
      <c r="C65" s="733"/>
      <c r="D65" s="733"/>
      <c r="E65" s="733"/>
      <c r="F65" s="733"/>
      <c r="G65" s="733"/>
      <c r="H65" s="733"/>
      <c r="I65" s="733"/>
      <c r="J65" s="733"/>
      <c r="K65" s="733"/>
      <c r="L65" s="733"/>
      <c r="M65" s="733"/>
      <c r="N65" s="733"/>
      <c r="O65" s="733"/>
      <c r="P65" s="733"/>
      <c r="Q65" s="733"/>
      <c r="R65" s="734"/>
      <c r="S65" s="3"/>
    </row>
    <row r="66" spans="1:19" x14ac:dyDescent="0.25">
      <c r="A66" s="3"/>
      <c r="B66" s="732"/>
      <c r="C66" s="733"/>
      <c r="D66" s="733"/>
      <c r="E66" s="733"/>
      <c r="F66" s="733"/>
      <c r="G66" s="733"/>
      <c r="H66" s="733"/>
      <c r="I66" s="733"/>
      <c r="J66" s="733"/>
      <c r="K66" s="733"/>
      <c r="L66" s="733"/>
      <c r="M66" s="733"/>
      <c r="N66" s="733"/>
      <c r="O66" s="733"/>
      <c r="P66" s="733"/>
      <c r="Q66" s="733"/>
      <c r="R66" s="734"/>
      <c r="S66" s="3"/>
    </row>
    <row r="67" spans="1:19" x14ac:dyDescent="0.25">
      <c r="A67" s="3"/>
      <c r="B67" s="732"/>
      <c r="C67" s="733"/>
      <c r="D67" s="733"/>
      <c r="E67" s="733"/>
      <c r="F67" s="733"/>
      <c r="G67" s="733"/>
      <c r="H67" s="733"/>
      <c r="I67" s="733"/>
      <c r="J67" s="733"/>
      <c r="K67" s="733"/>
      <c r="L67" s="733"/>
      <c r="M67" s="733"/>
      <c r="N67" s="733"/>
      <c r="O67" s="733"/>
      <c r="P67" s="733"/>
      <c r="Q67" s="733"/>
      <c r="R67" s="734"/>
      <c r="S67" s="3"/>
    </row>
    <row r="68" spans="1:19" x14ac:dyDescent="0.25">
      <c r="A68" s="3"/>
      <c r="B68" s="732"/>
      <c r="C68" s="733"/>
      <c r="D68" s="733"/>
      <c r="E68" s="733"/>
      <c r="F68" s="733"/>
      <c r="G68" s="733"/>
      <c r="H68" s="733"/>
      <c r="I68" s="733"/>
      <c r="J68" s="733"/>
      <c r="K68" s="733"/>
      <c r="L68" s="733"/>
      <c r="M68" s="733"/>
      <c r="N68" s="733"/>
      <c r="O68" s="733"/>
      <c r="P68" s="733"/>
      <c r="Q68" s="733"/>
      <c r="R68" s="734"/>
      <c r="S68" s="3"/>
    </row>
    <row r="69" spans="1:19" x14ac:dyDescent="0.25">
      <c r="A69" s="3"/>
      <c r="B69" s="732"/>
      <c r="C69" s="733"/>
      <c r="D69" s="733"/>
      <c r="E69" s="733"/>
      <c r="F69" s="733"/>
      <c r="G69" s="733"/>
      <c r="H69" s="733"/>
      <c r="I69" s="733"/>
      <c r="J69" s="733"/>
      <c r="K69" s="733"/>
      <c r="L69" s="733"/>
      <c r="M69" s="733"/>
      <c r="N69" s="733"/>
      <c r="O69" s="733"/>
      <c r="P69" s="733"/>
      <c r="Q69" s="733"/>
      <c r="R69" s="734"/>
      <c r="S69" s="3"/>
    </row>
    <row r="70" spans="1:19" x14ac:dyDescent="0.25">
      <c r="A70" s="3"/>
      <c r="B70" s="732"/>
      <c r="C70" s="733"/>
      <c r="D70" s="733"/>
      <c r="E70" s="733"/>
      <c r="F70" s="733"/>
      <c r="G70" s="733"/>
      <c r="H70" s="733"/>
      <c r="I70" s="733"/>
      <c r="J70" s="733"/>
      <c r="K70" s="733"/>
      <c r="L70" s="733"/>
      <c r="M70" s="733"/>
      <c r="N70" s="733"/>
      <c r="O70" s="733"/>
      <c r="P70" s="733"/>
      <c r="Q70" s="733"/>
      <c r="R70" s="734"/>
      <c r="S70" s="3"/>
    </row>
    <row r="71" spans="1:19" x14ac:dyDescent="0.25">
      <c r="A71" s="3"/>
      <c r="B71" s="732"/>
      <c r="C71" s="733"/>
      <c r="D71" s="733"/>
      <c r="E71" s="733"/>
      <c r="F71" s="733"/>
      <c r="G71" s="733"/>
      <c r="H71" s="733"/>
      <c r="I71" s="733"/>
      <c r="J71" s="733"/>
      <c r="K71" s="733"/>
      <c r="L71" s="733"/>
      <c r="M71" s="733"/>
      <c r="N71" s="733"/>
      <c r="O71" s="733"/>
      <c r="P71" s="733"/>
      <c r="Q71" s="733"/>
      <c r="R71" s="734"/>
      <c r="S71" s="3"/>
    </row>
    <row r="72" spans="1:19" x14ac:dyDescent="0.25">
      <c r="A72" s="3"/>
      <c r="B72" s="732"/>
      <c r="C72" s="733"/>
      <c r="D72" s="733"/>
      <c r="E72" s="733"/>
      <c r="F72" s="733"/>
      <c r="G72" s="733"/>
      <c r="H72" s="733"/>
      <c r="I72" s="733"/>
      <c r="J72" s="733"/>
      <c r="K72" s="733"/>
      <c r="L72" s="733"/>
      <c r="M72" s="733"/>
      <c r="N72" s="733"/>
      <c r="O72" s="733"/>
      <c r="P72" s="733"/>
      <c r="Q72" s="733"/>
      <c r="R72" s="734"/>
      <c r="S72" s="3"/>
    </row>
    <row r="73" spans="1:19" x14ac:dyDescent="0.25">
      <c r="A73" s="3"/>
      <c r="B73" s="732"/>
      <c r="C73" s="733"/>
      <c r="D73" s="733"/>
      <c r="E73" s="733"/>
      <c r="F73" s="733"/>
      <c r="G73" s="733"/>
      <c r="H73" s="733"/>
      <c r="I73" s="733"/>
      <c r="J73" s="733"/>
      <c r="K73" s="733"/>
      <c r="L73" s="733"/>
      <c r="M73" s="733"/>
      <c r="N73" s="733"/>
      <c r="O73" s="733"/>
      <c r="P73" s="733"/>
      <c r="Q73" s="733"/>
      <c r="R73" s="734"/>
      <c r="S73" s="3"/>
    </row>
    <row r="74" spans="1:19" x14ac:dyDescent="0.25">
      <c r="A74" s="3"/>
      <c r="B74" s="732"/>
      <c r="C74" s="733"/>
      <c r="D74" s="733"/>
      <c r="E74" s="733"/>
      <c r="F74" s="733"/>
      <c r="G74" s="733"/>
      <c r="H74" s="733"/>
      <c r="I74" s="733"/>
      <c r="J74" s="733"/>
      <c r="K74" s="733"/>
      <c r="L74" s="733"/>
      <c r="M74" s="733"/>
      <c r="N74" s="733"/>
      <c r="O74" s="733"/>
      <c r="P74" s="733"/>
      <c r="Q74" s="733"/>
      <c r="R74" s="734"/>
      <c r="S74" s="3"/>
    </row>
    <row r="75" spans="1:19" x14ac:dyDescent="0.25">
      <c r="A75" s="3"/>
      <c r="B75" s="732"/>
      <c r="C75" s="733"/>
      <c r="D75" s="733"/>
      <c r="E75" s="733"/>
      <c r="F75" s="733"/>
      <c r="G75" s="733"/>
      <c r="H75" s="733"/>
      <c r="I75" s="733"/>
      <c r="J75" s="733"/>
      <c r="K75" s="733"/>
      <c r="L75" s="733"/>
      <c r="M75" s="733"/>
      <c r="N75" s="733"/>
      <c r="O75" s="733"/>
      <c r="P75" s="733"/>
      <c r="Q75" s="733"/>
      <c r="R75" s="734"/>
      <c r="S75" s="3"/>
    </row>
    <row r="76" spans="1:19" x14ac:dyDescent="0.25">
      <c r="A76" s="3"/>
      <c r="B76" s="732"/>
      <c r="C76" s="733"/>
      <c r="D76" s="733"/>
      <c r="E76" s="733"/>
      <c r="F76" s="733"/>
      <c r="G76" s="733"/>
      <c r="H76" s="733"/>
      <c r="I76" s="733"/>
      <c r="J76" s="733"/>
      <c r="K76" s="733"/>
      <c r="L76" s="733"/>
      <c r="M76" s="733"/>
      <c r="N76" s="733"/>
      <c r="O76" s="733"/>
      <c r="P76" s="733"/>
      <c r="Q76" s="733"/>
      <c r="R76" s="734"/>
      <c r="S76" s="3"/>
    </row>
    <row r="77" spans="1:19" x14ac:dyDescent="0.25">
      <c r="A77" s="3"/>
      <c r="B77" s="732"/>
      <c r="C77" s="733"/>
      <c r="D77" s="733"/>
      <c r="E77" s="733"/>
      <c r="F77" s="733"/>
      <c r="G77" s="733"/>
      <c r="H77" s="733"/>
      <c r="I77" s="733"/>
      <c r="J77" s="733"/>
      <c r="K77" s="733"/>
      <c r="L77" s="733"/>
      <c r="M77" s="733"/>
      <c r="N77" s="733"/>
      <c r="O77" s="733"/>
      <c r="P77" s="733"/>
      <c r="Q77" s="733"/>
      <c r="R77" s="734"/>
      <c r="S77" s="3"/>
    </row>
    <row r="78" spans="1:19" x14ac:dyDescent="0.25">
      <c r="A78" s="3"/>
      <c r="B78" s="732"/>
      <c r="C78" s="733"/>
      <c r="D78" s="733"/>
      <c r="E78" s="733"/>
      <c r="F78" s="733"/>
      <c r="G78" s="733"/>
      <c r="H78" s="733"/>
      <c r="I78" s="733"/>
      <c r="J78" s="733"/>
      <c r="K78" s="733"/>
      <c r="L78" s="733"/>
      <c r="M78" s="733"/>
      <c r="N78" s="733"/>
      <c r="O78" s="733"/>
      <c r="P78" s="733"/>
      <c r="Q78" s="733"/>
      <c r="R78" s="734"/>
      <c r="S78" s="3"/>
    </row>
    <row r="79" spans="1:19" x14ac:dyDescent="0.25">
      <c r="A79" s="3"/>
      <c r="B79" s="732"/>
      <c r="C79" s="733"/>
      <c r="D79" s="733"/>
      <c r="E79" s="733"/>
      <c r="F79" s="733"/>
      <c r="G79" s="733"/>
      <c r="H79" s="733"/>
      <c r="I79" s="733"/>
      <c r="J79" s="733"/>
      <c r="K79" s="733"/>
      <c r="L79" s="733"/>
      <c r="M79" s="733"/>
      <c r="N79" s="733"/>
      <c r="O79" s="733"/>
      <c r="P79" s="733"/>
      <c r="Q79" s="733"/>
      <c r="R79" s="734"/>
      <c r="S79" s="3"/>
    </row>
    <row r="80" spans="1:19" x14ac:dyDescent="0.25">
      <c r="A80" s="3"/>
      <c r="B80" s="732"/>
      <c r="C80" s="733"/>
      <c r="D80" s="733"/>
      <c r="E80" s="733"/>
      <c r="F80" s="733"/>
      <c r="G80" s="733"/>
      <c r="H80" s="733"/>
      <c r="I80" s="733"/>
      <c r="J80" s="733"/>
      <c r="K80" s="733"/>
      <c r="L80" s="733"/>
      <c r="M80" s="733"/>
      <c r="N80" s="733"/>
      <c r="O80" s="733"/>
      <c r="P80" s="733"/>
      <c r="Q80" s="733"/>
      <c r="R80" s="734"/>
      <c r="S80" s="3"/>
    </row>
    <row r="81" spans="1:19" x14ac:dyDescent="0.25">
      <c r="A81" s="3"/>
      <c r="B81" s="732"/>
      <c r="C81" s="733"/>
      <c r="D81" s="733"/>
      <c r="E81" s="733"/>
      <c r="F81" s="733"/>
      <c r="G81" s="733"/>
      <c r="H81" s="733"/>
      <c r="I81" s="733"/>
      <c r="J81" s="733"/>
      <c r="K81" s="733"/>
      <c r="L81" s="733"/>
      <c r="M81" s="733"/>
      <c r="N81" s="733"/>
      <c r="O81" s="733"/>
      <c r="P81" s="733"/>
      <c r="Q81" s="733"/>
      <c r="R81" s="734"/>
      <c r="S81" s="3"/>
    </row>
    <row r="82" spans="1:19" x14ac:dyDescent="0.25">
      <c r="A82" s="3"/>
      <c r="B82" s="732"/>
      <c r="C82" s="733"/>
      <c r="D82" s="733"/>
      <c r="E82" s="733"/>
      <c r="F82" s="733"/>
      <c r="G82" s="733"/>
      <c r="H82" s="733"/>
      <c r="I82" s="733"/>
      <c r="J82" s="733"/>
      <c r="K82" s="733"/>
      <c r="L82" s="733"/>
      <c r="M82" s="733"/>
      <c r="N82" s="733"/>
      <c r="O82" s="733"/>
      <c r="P82" s="733"/>
      <c r="Q82" s="733"/>
      <c r="R82" s="734"/>
      <c r="S82" s="3"/>
    </row>
    <row r="83" spans="1:19" x14ac:dyDescent="0.25">
      <c r="A83" s="3"/>
      <c r="B83" s="732"/>
      <c r="C83" s="733"/>
      <c r="D83" s="733"/>
      <c r="E83" s="733"/>
      <c r="F83" s="733"/>
      <c r="G83" s="733"/>
      <c r="H83" s="733"/>
      <c r="I83" s="733"/>
      <c r="J83" s="733"/>
      <c r="K83" s="733"/>
      <c r="L83" s="733"/>
      <c r="M83" s="733"/>
      <c r="N83" s="733"/>
      <c r="O83" s="733"/>
      <c r="P83" s="733"/>
      <c r="Q83" s="733"/>
      <c r="R83" s="734"/>
      <c r="S83" s="3"/>
    </row>
    <row r="84" spans="1:19" x14ac:dyDescent="0.25">
      <c r="A84" s="3"/>
      <c r="B84" s="732"/>
      <c r="C84" s="733"/>
      <c r="D84" s="733"/>
      <c r="E84" s="733"/>
      <c r="F84" s="733"/>
      <c r="G84" s="733"/>
      <c r="H84" s="733"/>
      <c r="I84" s="733"/>
      <c r="J84" s="733"/>
      <c r="K84" s="733"/>
      <c r="L84" s="733"/>
      <c r="M84" s="733"/>
      <c r="N84" s="733"/>
      <c r="O84" s="733"/>
      <c r="P84" s="733"/>
      <c r="Q84" s="733"/>
      <c r="R84" s="734"/>
      <c r="S84" s="3"/>
    </row>
    <row r="85" spans="1:19" x14ac:dyDescent="0.25">
      <c r="A85" s="3"/>
      <c r="B85" s="735"/>
      <c r="C85" s="736"/>
      <c r="D85" s="736"/>
      <c r="E85" s="736"/>
      <c r="F85" s="736"/>
      <c r="G85" s="736"/>
      <c r="H85" s="736"/>
      <c r="I85" s="736"/>
      <c r="J85" s="736"/>
      <c r="K85" s="736"/>
      <c r="L85" s="736"/>
      <c r="M85" s="736"/>
      <c r="N85" s="736"/>
      <c r="O85" s="736"/>
      <c r="P85" s="736"/>
      <c r="Q85" s="736"/>
      <c r="R85" s="737"/>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2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FFFF00"/>
  </sheetPr>
  <dimension ref="A1:AC95"/>
  <sheetViews>
    <sheetView showGridLines="0" showZeros="0" zoomScale="80" zoomScaleNormal="80" workbookViewId="0"/>
  </sheetViews>
  <sheetFormatPr defaultColWidth="9.26953125" defaultRowHeight="11.4" x14ac:dyDescent="0.25"/>
  <cols>
    <col min="1" max="2" width="1.6328125" style="5" customWidth="1"/>
    <col min="3" max="3" width="2.6328125" style="5" customWidth="1"/>
    <col min="4" max="4" width="14.7265625" style="13" customWidth="1"/>
    <col min="5" max="5" width="20.6328125" style="47" customWidth="1"/>
    <col min="6" max="10" width="20.6328125" style="13" customWidth="1"/>
    <col min="11" max="12" width="2.6328125" style="5" customWidth="1"/>
    <col min="13" max="13" width="1.6328125" style="5" customWidth="1"/>
    <col min="14" max="14" width="1.6328125" style="13" customWidth="1"/>
    <col min="15" max="15" width="1.6328125" style="46" customWidth="1"/>
    <col min="16" max="16" width="12.26953125" style="77" customWidth="1"/>
    <col min="17" max="17" width="10.7265625" style="77" customWidth="1"/>
    <col min="18" max="18" width="80.6328125" style="77" customWidth="1"/>
    <col min="19" max="19" width="30.1796875" style="77" customWidth="1"/>
    <col min="20" max="28" width="12.26953125" style="5" customWidth="1"/>
    <col min="29" max="16384" width="9.26953125" style="5"/>
  </cols>
  <sheetData>
    <row r="1" spans="1:19" ht="13.5" customHeight="1" x14ac:dyDescent="0.25">
      <c r="A1" s="3"/>
      <c r="B1" s="3"/>
      <c r="C1" s="3"/>
      <c r="D1" s="4"/>
      <c r="E1" s="4"/>
      <c r="F1" s="4"/>
      <c r="G1" s="4"/>
      <c r="H1" s="4"/>
      <c r="I1" s="4"/>
      <c r="J1" s="4"/>
      <c r="K1" s="3"/>
      <c r="L1" s="3"/>
      <c r="M1" s="3"/>
      <c r="N1" s="3"/>
      <c r="O1" s="43"/>
      <c r="Q1" s="741"/>
      <c r="R1" s="741"/>
      <c r="S1" s="742"/>
    </row>
    <row r="2" spans="1:19" s="9" customFormat="1" ht="18" customHeight="1" x14ac:dyDescent="0.25">
      <c r="A2" s="6"/>
      <c r="B2" s="7"/>
      <c r="C2" s="35"/>
      <c r="D2" s="35"/>
      <c r="E2" s="49"/>
      <c r="F2" s="674"/>
      <c r="G2" s="674"/>
      <c r="H2" s="674"/>
      <c r="I2" s="674"/>
      <c r="J2" s="674"/>
      <c r="K2" s="35"/>
      <c r="L2" s="35"/>
      <c r="M2" s="8"/>
      <c r="N2" s="6"/>
      <c r="O2" s="44"/>
      <c r="P2" s="78"/>
      <c r="Q2" s="741"/>
      <c r="R2" s="813" t="s">
        <v>1884</v>
      </c>
      <c r="S2" s="742"/>
    </row>
    <row r="3" spans="1:19" ht="18" customHeight="1" x14ac:dyDescent="0.25">
      <c r="A3" s="3"/>
      <c r="B3" s="10"/>
      <c r="D3" s="72" t="s">
        <v>420</v>
      </c>
      <c r="E3" s="52"/>
      <c r="F3" s="52"/>
      <c r="G3" s="52"/>
      <c r="H3" s="52"/>
      <c r="I3" s="52"/>
      <c r="J3" s="52"/>
      <c r="K3" s="72"/>
      <c r="L3" s="52"/>
      <c r="M3" s="11"/>
      <c r="N3" s="3"/>
      <c r="O3" s="43"/>
      <c r="Q3" s="741"/>
      <c r="R3" s="814"/>
      <c r="S3" s="742"/>
    </row>
    <row r="4" spans="1:19" ht="34.950000000000003" customHeight="1" x14ac:dyDescent="0.25">
      <c r="A4" s="3"/>
      <c r="B4" s="10"/>
      <c r="D4" s="71" t="str">
        <f>IF(VLOOKUP("KM77",Languages!$A:$D,1,TRUE)="KM77",VLOOKUP("KM77",Languages!$A:$D,Summary!$C$7,TRUE),NA())</f>
        <v>Osiokohtainen kypsyystasoraportti</v>
      </c>
      <c r="E4" s="51"/>
      <c r="F4" s="51"/>
      <c r="G4" s="51"/>
      <c r="H4" s="51"/>
      <c r="I4" s="51"/>
      <c r="J4" s="51"/>
      <c r="K4" s="73"/>
      <c r="L4" s="51"/>
      <c r="M4" s="11"/>
      <c r="N4" s="3"/>
      <c r="O4" s="43"/>
      <c r="Q4" s="741"/>
      <c r="R4" s="1843" t="s">
        <v>2477</v>
      </c>
      <c r="S4" s="742"/>
    </row>
    <row r="5" spans="1:19" ht="52.05" customHeight="1" x14ac:dyDescent="0.25">
      <c r="A5" s="3"/>
      <c r="B5" s="10"/>
      <c r="D5" s="93"/>
      <c r="E5" s="51"/>
      <c r="F5" s="51"/>
      <c r="G5" s="51"/>
      <c r="H5" s="51"/>
      <c r="I5" s="51"/>
      <c r="J5" s="51"/>
      <c r="K5" s="73"/>
      <c r="L5" s="51"/>
      <c r="M5" s="11"/>
      <c r="N5" s="3"/>
      <c r="O5" s="43"/>
      <c r="Q5" s="741"/>
      <c r="R5" s="1843"/>
      <c r="S5" s="742"/>
    </row>
    <row r="6" spans="1:19" ht="28.8" customHeight="1" x14ac:dyDescent="0.35">
      <c r="A6" s="3"/>
      <c r="B6" s="10"/>
      <c r="C6" s="672" t="s">
        <v>48</v>
      </c>
      <c r="D6" s="749" t="s">
        <v>1883</v>
      </c>
      <c r="E6" s="750" t="str">
        <f>Parameters!$B$18</f>
        <v xml:space="preserve">0 - Vastaus puuttuu </v>
      </c>
      <c r="F6" s="751" t="str">
        <f>Parameters!$B$19</f>
        <v>1 - Ei toteutettu tai ei tietoa</v>
      </c>
      <c r="G6" s="752" t="str">
        <f>Parameters!$B$20</f>
        <v>2 - Osittain toteutettu</v>
      </c>
      <c r="H6" s="753" t="str">
        <f>Parameters!$B$21</f>
        <v>3 - Enimmäkseen  toteutettu</v>
      </c>
      <c r="I6" s="754" t="str">
        <f>Parameters!$B$22</f>
        <v>4 - Täysin toteutettu</v>
      </c>
      <c r="J6" s="675"/>
      <c r="K6" s="32"/>
      <c r="L6" s="32"/>
      <c r="M6" s="11"/>
      <c r="N6" s="3"/>
      <c r="O6" s="43"/>
      <c r="Q6" s="741"/>
      <c r="R6" s="1843"/>
      <c r="S6" s="741"/>
    </row>
    <row r="7" spans="1:19" ht="10.050000000000001" customHeight="1" x14ac:dyDescent="0.35">
      <c r="A7" s="3"/>
      <c r="B7" s="10"/>
      <c r="C7" s="672"/>
      <c r="D7" s="673"/>
      <c r="E7" s="679">
        <v>1</v>
      </c>
      <c r="F7" s="679">
        <v>2</v>
      </c>
      <c r="G7" s="679">
        <v>3</v>
      </c>
      <c r="H7" s="679">
        <v>4</v>
      </c>
      <c r="I7" s="679">
        <v>5</v>
      </c>
      <c r="J7" s="675"/>
      <c r="K7" s="32"/>
      <c r="L7" s="32"/>
      <c r="M7" s="11"/>
      <c r="N7" s="3"/>
      <c r="O7" s="43"/>
      <c r="Q7" s="741"/>
      <c r="R7" s="1843"/>
      <c r="S7" s="741"/>
    </row>
    <row r="8" spans="1:19" ht="60" customHeight="1" x14ac:dyDescent="0.35">
      <c r="A8" s="3"/>
      <c r="B8" s="10"/>
      <c r="C8" s="672"/>
      <c r="D8" s="673"/>
      <c r="E8" s="675" t="str">
        <f>R25</f>
        <v>CRITICAL</v>
      </c>
      <c r="F8" s="675" t="str">
        <f>S25</f>
        <v>ASSET</v>
      </c>
      <c r="G8" s="675" t="str">
        <f>T25</f>
        <v>THREAT</v>
      </c>
      <c r="H8" s="675" t="str">
        <f>U25</f>
        <v>RISK</v>
      </c>
      <c r="I8" s="675" t="str">
        <f>V25</f>
        <v>ACCESS</v>
      </c>
      <c r="J8" s="678"/>
      <c r="K8" s="32"/>
      <c r="L8" s="32"/>
      <c r="M8" s="11"/>
      <c r="N8" s="3"/>
      <c r="O8" s="43"/>
      <c r="Q8" s="741"/>
      <c r="R8" s="1843"/>
      <c r="S8" s="741"/>
    </row>
    <row r="9" spans="1:19" ht="120" customHeight="1" x14ac:dyDescent="0.25">
      <c r="A9" s="3"/>
      <c r="B9" s="27"/>
      <c r="C9" s="36"/>
      <c r="D9" s="740" t="str">
        <f>VLOOKUP(3,Parameters!$C$7:$F$10,Summary!$C$7,FALSE)</f>
        <v>Kypsyystaso 3</v>
      </c>
      <c r="E9" s="680"/>
      <c r="F9" s="681"/>
      <c r="G9" s="681"/>
      <c r="H9" s="681"/>
      <c r="I9" s="682"/>
      <c r="J9" s="676"/>
      <c r="K9" s="64"/>
      <c r="L9" s="55"/>
      <c r="M9" s="29"/>
      <c r="N9" s="3"/>
      <c r="O9" s="43"/>
      <c r="Q9" s="741"/>
      <c r="R9" s="1843"/>
      <c r="S9" s="741"/>
    </row>
    <row r="10" spans="1:19" ht="120" customHeight="1" x14ac:dyDescent="0.25">
      <c r="A10" s="26"/>
      <c r="B10" s="27"/>
      <c r="C10" s="36"/>
      <c r="D10" s="740" t="str">
        <f>VLOOKUP(2,Parameters!$C$7:$F$10,Summary!$C$7,FALSE)</f>
        <v>Kypsyystaso 2</v>
      </c>
      <c r="E10" s="683"/>
      <c r="F10" s="681"/>
      <c r="G10" s="681"/>
      <c r="H10" s="681"/>
      <c r="I10" s="682"/>
      <c r="J10" s="676"/>
      <c r="K10" s="64"/>
      <c r="L10" s="55"/>
      <c r="M10" s="29"/>
      <c r="N10" s="26"/>
      <c r="O10" s="45"/>
      <c r="Q10" s="741"/>
      <c r="R10" s="1843"/>
      <c r="S10" s="741"/>
    </row>
    <row r="11" spans="1:19" ht="120" customHeight="1" x14ac:dyDescent="0.25">
      <c r="A11" s="26"/>
      <c r="B11" s="27"/>
      <c r="C11" s="36"/>
      <c r="D11" s="740" t="str">
        <f>VLOOKUP(1,Parameters!$C$7:$F$10,Summary!$C$7,FALSE)</f>
        <v>Kypsyystaso 1</v>
      </c>
      <c r="E11" s="559"/>
      <c r="F11" s="681"/>
      <c r="G11" s="559"/>
      <c r="H11" s="559"/>
      <c r="I11" s="682"/>
      <c r="J11" s="676"/>
      <c r="K11" s="64"/>
      <c r="L11" s="55"/>
      <c r="M11" s="29"/>
      <c r="N11" s="26"/>
      <c r="O11" s="45"/>
      <c r="Q11" s="741"/>
      <c r="R11" s="1843"/>
      <c r="S11" s="741"/>
    </row>
    <row r="12" spans="1:19" ht="30.45" customHeight="1" x14ac:dyDescent="0.25">
      <c r="A12" s="26"/>
      <c r="B12" s="27"/>
      <c r="C12" s="36"/>
      <c r="D12" s="65"/>
      <c r="E12" s="559"/>
      <c r="F12" s="681"/>
      <c r="G12" s="559"/>
      <c r="H12" s="559"/>
      <c r="I12" s="682"/>
      <c r="J12" s="676"/>
      <c r="K12" s="64"/>
      <c r="L12" s="55"/>
      <c r="M12" s="29"/>
      <c r="N12" s="26"/>
      <c r="O12" s="45"/>
      <c r="Q12" s="741"/>
      <c r="R12" s="1843"/>
      <c r="S12" s="741"/>
    </row>
    <row r="13" spans="1:19" ht="25.05" customHeight="1" x14ac:dyDescent="0.25">
      <c r="A13" s="26"/>
      <c r="B13" s="27"/>
      <c r="C13" s="672" t="s">
        <v>64</v>
      </c>
      <c r="D13" s="72"/>
      <c r="E13" s="5"/>
      <c r="F13" s="675"/>
      <c r="G13" s="675"/>
      <c r="H13" s="675"/>
      <c r="I13" s="675"/>
      <c r="J13" s="676"/>
      <c r="K13" s="64"/>
      <c r="L13" s="55"/>
      <c r="M13" s="29"/>
      <c r="N13" s="26"/>
      <c r="O13" s="45"/>
      <c r="Q13" s="741"/>
      <c r="R13" s="1843"/>
      <c r="S13" s="741"/>
    </row>
    <row r="14" spans="1:19" ht="13.05" customHeight="1" x14ac:dyDescent="0.25">
      <c r="A14" s="26"/>
      <c r="B14" s="27"/>
      <c r="C14" s="672"/>
      <c r="D14" s="673"/>
      <c r="E14" s="679">
        <v>1</v>
      </c>
      <c r="F14" s="679">
        <v>2</v>
      </c>
      <c r="G14" s="679">
        <v>3</v>
      </c>
      <c r="H14" s="679"/>
      <c r="I14" s="679"/>
      <c r="J14" s="676"/>
      <c r="K14" s="64"/>
      <c r="L14" s="55"/>
      <c r="M14" s="29"/>
      <c r="N14" s="26"/>
      <c r="O14" s="45"/>
      <c r="Q14" s="741"/>
      <c r="R14" s="1843"/>
      <c r="S14" s="741"/>
    </row>
    <row r="15" spans="1:19" ht="60" customHeight="1" x14ac:dyDescent="0.25">
      <c r="A15" s="26"/>
      <c r="B15" s="27"/>
      <c r="C15" s="672"/>
      <c r="D15" s="673"/>
      <c r="E15" s="675" t="str">
        <f t="shared" ref="E15:J15" si="0">W25</f>
        <v>SITUATION</v>
      </c>
      <c r="F15" s="675" t="str">
        <f t="shared" si="0"/>
        <v>RESPONSE</v>
      </c>
      <c r="G15" s="675" t="str">
        <f t="shared" si="0"/>
        <v>THIRD-PARTIES</v>
      </c>
      <c r="H15" s="675" t="str">
        <f t="shared" si="0"/>
        <v>WORKFORCE</v>
      </c>
      <c r="I15" s="675" t="str">
        <f t="shared" si="0"/>
        <v>ARCHITECTURE</v>
      </c>
      <c r="J15" s="675" t="str">
        <f t="shared" si="0"/>
        <v>PROGRAM</v>
      </c>
      <c r="K15" s="64"/>
      <c r="L15" s="55"/>
      <c r="M15" s="29"/>
      <c r="N15" s="26"/>
      <c r="O15" s="45"/>
      <c r="Q15" s="741"/>
      <c r="R15" s="1843"/>
      <c r="S15" s="741"/>
    </row>
    <row r="16" spans="1:19" ht="120" customHeight="1" x14ac:dyDescent="0.25">
      <c r="A16" s="26"/>
      <c r="B16" s="27"/>
      <c r="C16" s="36"/>
      <c r="D16" s="740" t="str">
        <f>VLOOKUP(3,Parameters!$C$7:$F$10,Summary!$C$7,FALSE)</f>
        <v>Kypsyystaso 3</v>
      </c>
      <c r="E16" s="680"/>
      <c r="F16" s="681"/>
      <c r="G16" s="681"/>
      <c r="H16" s="681"/>
      <c r="I16" s="682"/>
      <c r="J16" s="676"/>
      <c r="K16" s="64"/>
      <c r="L16" s="55"/>
      <c r="M16" s="29"/>
      <c r="N16" s="26"/>
      <c r="O16" s="45"/>
      <c r="Q16" s="741"/>
      <c r="R16" s="1844"/>
      <c r="S16" s="741"/>
    </row>
    <row r="17" spans="1:29" ht="120" customHeight="1" x14ac:dyDescent="0.25">
      <c r="A17" s="26"/>
      <c r="B17" s="27"/>
      <c r="C17" s="36"/>
      <c r="D17" s="740" t="str">
        <f>VLOOKUP(2,Parameters!$C$7:$F$10,Summary!$C$7,FALSE)</f>
        <v>Kypsyystaso 2</v>
      </c>
      <c r="E17" s="683"/>
      <c r="F17" s="681"/>
      <c r="G17" s="681"/>
      <c r="H17" s="681"/>
      <c r="I17" s="682"/>
      <c r="J17" s="676"/>
      <c r="K17" s="64"/>
      <c r="L17" s="55"/>
      <c r="M17" s="29"/>
      <c r="N17" s="26"/>
      <c r="O17" s="45"/>
      <c r="Q17" s="741"/>
      <c r="R17" s="741"/>
      <c r="S17" s="741"/>
    </row>
    <row r="18" spans="1:29" ht="120" customHeight="1" x14ac:dyDescent="0.25">
      <c r="A18" s="26"/>
      <c r="B18" s="27"/>
      <c r="C18" s="36"/>
      <c r="D18" s="740" t="str">
        <f>VLOOKUP(1,Parameters!$C$7:$F$10,Summary!$C$7,FALSE)</f>
        <v>Kypsyystaso 1</v>
      </c>
      <c r="E18" s="559"/>
      <c r="F18" s="681"/>
      <c r="G18" s="559"/>
      <c r="H18" s="559"/>
      <c r="I18" s="682"/>
      <c r="J18" s="676"/>
      <c r="K18" s="64"/>
      <c r="L18" s="55"/>
      <c r="M18" s="29"/>
      <c r="N18" s="26"/>
      <c r="O18" s="45"/>
    </row>
    <row r="19" spans="1:29" ht="120" customHeight="1" x14ac:dyDescent="0.25">
      <c r="A19" s="26"/>
      <c r="B19" s="27"/>
      <c r="C19" s="36"/>
      <c r="D19" s="65"/>
      <c r="E19" s="559"/>
      <c r="F19" s="681"/>
      <c r="G19" s="559"/>
      <c r="H19" s="559"/>
      <c r="I19" s="682"/>
      <c r="J19" s="676"/>
      <c r="K19" s="64"/>
      <c r="L19" s="55"/>
      <c r="M19" s="29"/>
      <c r="N19" s="26"/>
      <c r="O19" s="45"/>
    </row>
    <row r="20" spans="1:29" s="13" customFormat="1" ht="15" customHeight="1" x14ac:dyDescent="0.25">
      <c r="A20" s="12"/>
      <c r="B20" s="14"/>
      <c r="C20" s="18"/>
      <c r="D20" s="18"/>
      <c r="E20" s="50"/>
      <c r="F20" s="677"/>
      <c r="G20" s="677"/>
      <c r="H20" s="677"/>
      <c r="I20" s="677"/>
      <c r="J20" s="677"/>
      <c r="K20" s="19"/>
      <c r="L20" s="19"/>
      <c r="M20" s="15"/>
      <c r="N20" s="12"/>
      <c r="O20" s="42"/>
    </row>
    <row r="21" spans="1:29" s="13" customFormat="1" ht="18" customHeight="1" x14ac:dyDescent="0.25">
      <c r="A21" s="12"/>
      <c r="B21" s="12"/>
      <c r="C21" s="12"/>
      <c r="D21" s="16"/>
      <c r="E21" s="16"/>
      <c r="F21" s="16"/>
      <c r="G21" s="16"/>
      <c r="H21" s="16"/>
      <c r="I21" s="16"/>
      <c r="J21" s="16"/>
      <c r="K21" s="12"/>
      <c r="L21" s="12"/>
      <c r="M21" s="12"/>
      <c r="N21" s="12"/>
      <c r="O21" s="42"/>
    </row>
    <row r="22" spans="1:29" x14ac:dyDescent="0.25">
      <c r="P22" s="5"/>
      <c r="Q22" s="5"/>
      <c r="R22" s="5"/>
      <c r="S22" s="5"/>
    </row>
    <row r="23" spans="1:29" x14ac:dyDescent="0.25">
      <c r="P23" s="5"/>
      <c r="Q23" s="5"/>
      <c r="R23" s="5"/>
      <c r="S23" s="5"/>
    </row>
    <row r="24" spans="1:29" s="703" customFormat="1" ht="24" customHeight="1" x14ac:dyDescent="0.25">
      <c r="D24" s="704"/>
      <c r="E24" s="705"/>
      <c r="F24" s="704"/>
      <c r="G24" s="704"/>
      <c r="H24" s="704"/>
      <c r="I24" s="704"/>
      <c r="J24" s="704"/>
      <c r="N24" s="704"/>
      <c r="O24" s="706"/>
      <c r="R24" s="701"/>
      <c r="S24" s="701"/>
      <c r="T24" s="701"/>
      <c r="U24" s="701"/>
      <c r="V24" s="701"/>
      <c r="W24" s="701"/>
      <c r="X24" s="701"/>
      <c r="Y24" s="701"/>
      <c r="Z24" s="701"/>
      <c r="AA24" s="701"/>
      <c r="AB24" s="701"/>
    </row>
    <row r="25" spans="1:29" s="703" customFormat="1" ht="24" customHeight="1" x14ac:dyDescent="0.25">
      <c r="D25" s="704"/>
      <c r="E25" s="705"/>
      <c r="F25" s="704"/>
      <c r="G25" s="704"/>
      <c r="H25" s="704"/>
      <c r="I25" s="704"/>
      <c r="J25" s="704"/>
      <c r="N25" s="704"/>
      <c r="O25" s="706"/>
      <c r="R25" s="702" t="s">
        <v>56</v>
      </c>
      <c r="S25" s="702" t="s">
        <v>48</v>
      </c>
      <c r="T25" s="702" t="s">
        <v>64</v>
      </c>
      <c r="U25" s="702" t="s">
        <v>0</v>
      </c>
      <c r="V25" s="702" t="s">
        <v>59</v>
      </c>
      <c r="W25" s="702" t="s">
        <v>67</v>
      </c>
      <c r="X25" s="702" t="s">
        <v>69</v>
      </c>
      <c r="Y25" s="702" t="s">
        <v>2540</v>
      </c>
      <c r="Z25" s="702" t="s">
        <v>74</v>
      </c>
      <c r="AA25" s="702" t="s">
        <v>77</v>
      </c>
      <c r="AB25" s="702" t="s">
        <v>79</v>
      </c>
      <c r="AC25" s="705" t="s">
        <v>3198</v>
      </c>
    </row>
    <row r="26" spans="1:29" s="703" customFormat="1" ht="24" customHeight="1" x14ac:dyDescent="0.25">
      <c r="D26" s="704"/>
      <c r="E26" s="705"/>
      <c r="F26" s="704"/>
      <c r="G26" s="704"/>
      <c r="H26" s="704"/>
      <c r="I26" s="704"/>
      <c r="J26" s="704"/>
      <c r="N26" s="704"/>
      <c r="O26" s="706"/>
      <c r="P26" s="707" t="s">
        <v>792</v>
      </c>
      <c r="Q26" s="707" t="s">
        <v>589</v>
      </c>
      <c r="R26" s="707">
        <v>5</v>
      </c>
      <c r="S26" s="707">
        <v>13</v>
      </c>
      <c r="T26" s="707">
        <v>11</v>
      </c>
      <c r="U26" s="707">
        <v>16</v>
      </c>
      <c r="V26" s="707">
        <v>10</v>
      </c>
      <c r="W26" s="707">
        <v>12</v>
      </c>
      <c r="X26" s="707">
        <v>17</v>
      </c>
      <c r="Y26" s="707">
        <v>11</v>
      </c>
      <c r="Z26" s="707">
        <v>13</v>
      </c>
      <c r="AA26" s="707">
        <v>22</v>
      </c>
      <c r="AB26" s="707">
        <v>9</v>
      </c>
      <c r="AC26" s="709">
        <f>SUM(R26:AB26)</f>
        <v>139</v>
      </c>
    </row>
    <row r="27" spans="1:29" s="703" customFormat="1" ht="23.4" customHeight="1" x14ac:dyDescent="0.25">
      <c r="D27" s="704"/>
      <c r="E27" s="705"/>
      <c r="F27" s="704"/>
      <c r="G27" s="704"/>
      <c r="H27" s="704"/>
      <c r="I27" s="704"/>
      <c r="J27" s="704"/>
      <c r="N27" s="704"/>
      <c r="O27" s="706"/>
      <c r="P27" s="708">
        <v>3</v>
      </c>
      <c r="Q27" s="708">
        <v>4</v>
      </c>
      <c r="R27" s="708">
        <f ca="1">COUNTIFS(Data!$F:$F,CONCATENATE(R$25,"-","?",$P27),Data!$H:$H,$Q27)</f>
        <v>0</v>
      </c>
      <c r="S27" s="708">
        <f ca="1">COUNTIFS(Data!$F:$F,CONCATENATE(S$25,"-","?",$P27),Data!$H:$H,$Q27)</f>
        <v>0</v>
      </c>
      <c r="T27" s="708">
        <f ca="1">COUNTIFS(Data!$F:$F,CONCATENATE(T$25,"-","?",$P27),Data!$H:$H,$Q27)</f>
        <v>0</v>
      </c>
      <c r="U27" s="708">
        <f ca="1">COUNTIFS(Data!$F:$F,CONCATENATE(U$25,"-","?",$P27),Data!$H:$H,$Q27)</f>
        <v>0</v>
      </c>
      <c r="V27" s="708">
        <f ca="1">COUNTIFS(Data!$F:$F,CONCATENATE(V$25,"-","?",$P27),Data!$H:$H,$Q27)</f>
        <v>0</v>
      </c>
      <c r="W27" s="708">
        <f ca="1">COUNTIFS(Data!$F:$F,CONCATENATE(W$25,"-","?",$P27),Data!$H:$H,$Q27)</f>
        <v>0</v>
      </c>
      <c r="X27" s="708">
        <f ca="1">COUNTIFS(Data!$F:$F,CONCATENATE(X$25,"-","?",$P27),Data!$H:$H,$Q27)</f>
        <v>0</v>
      </c>
      <c r="Y27" s="708">
        <f ca="1">COUNTIFS(Data!$F:$F,CONCATENATE(Y$25,"-","?",$P27),Data!$H:$H,$Q27)</f>
        <v>0</v>
      </c>
      <c r="Z27" s="708">
        <f ca="1">COUNTIFS(Data!$F:$F,CONCATENATE(Z$25,"-","?",$P27),Data!$H:$H,$Q27)</f>
        <v>0</v>
      </c>
      <c r="AA27" s="708">
        <f ca="1">COUNTIFS(Data!$F:$F,CONCATENATE(AA$25,"-","?",$P27),Data!$H:$H,$Q27)</f>
        <v>0</v>
      </c>
      <c r="AB27" s="708">
        <f ca="1">COUNTIFS(Data!$F:$F,CONCATENATE(AB$25,"-","?",$P27),Data!$H:$H,$Q27)</f>
        <v>0</v>
      </c>
      <c r="AC27" s="709"/>
    </row>
    <row r="28" spans="1:29" s="703" customFormat="1" ht="24" customHeight="1" x14ac:dyDescent="0.25">
      <c r="D28" s="704"/>
      <c r="E28" s="705"/>
      <c r="F28" s="704"/>
      <c r="G28" s="704"/>
      <c r="H28" s="704"/>
      <c r="I28" s="704"/>
      <c r="J28" s="704"/>
      <c r="N28" s="704"/>
      <c r="O28" s="706"/>
      <c r="P28" s="708">
        <v>3</v>
      </c>
      <c r="Q28" s="708">
        <v>3</v>
      </c>
      <c r="R28" s="708">
        <f ca="1">COUNTIFS(Data!$F:$F,CONCATENATE(R$25,"-","?",$P28),Data!$H:$H,$Q28)</f>
        <v>0</v>
      </c>
      <c r="S28" s="708">
        <f ca="1">COUNTIFS(Data!$F:$F,CONCATENATE(S$25,"-","?",$P28),Data!$H:$H,$Q28)</f>
        <v>0</v>
      </c>
      <c r="T28" s="708">
        <f ca="1">COUNTIFS(Data!$F:$F,CONCATENATE(T$25,"-","?",$P28),Data!$H:$H,$Q28)</f>
        <v>0</v>
      </c>
      <c r="U28" s="708">
        <f ca="1">COUNTIFS(Data!$F:$F,CONCATENATE(U$25,"-","?",$P28),Data!$H:$H,$Q28)</f>
        <v>0</v>
      </c>
      <c r="V28" s="708">
        <f ca="1">COUNTIFS(Data!$F:$F,CONCATENATE(V$25,"-","?",$P28),Data!$H:$H,$Q28)</f>
        <v>0</v>
      </c>
      <c r="W28" s="708">
        <f ca="1">COUNTIFS(Data!$F:$F,CONCATENATE(W$25,"-","?",$P28),Data!$H:$H,$Q28)</f>
        <v>0</v>
      </c>
      <c r="X28" s="708">
        <f ca="1">COUNTIFS(Data!$F:$F,CONCATENATE(X$25,"-","?",$P28),Data!$H:$H,$Q28)</f>
        <v>0</v>
      </c>
      <c r="Y28" s="708">
        <f ca="1">COUNTIFS(Data!$F:$F,CONCATENATE(Y$25,"-","?",$P28),Data!$H:$H,$Q28)</f>
        <v>0</v>
      </c>
      <c r="Z28" s="708">
        <f ca="1">COUNTIFS(Data!$F:$F,CONCATENATE(Z$25,"-","?",$P28),Data!$H:$H,$Q28)</f>
        <v>0</v>
      </c>
      <c r="AA28" s="708">
        <f ca="1">COUNTIFS(Data!$F:$F,CONCATENATE(AA$25,"-","?",$P28),Data!$H:$H,$Q28)</f>
        <v>0</v>
      </c>
      <c r="AB28" s="708">
        <f ca="1">COUNTIFS(Data!$F:$F,CONCATENATE(AB$25,"-","?",$P28),Data!$H:$H,$Q28)</f>
        <v>0</v>
      </c>
      <c r="AC28" s="709"/>
    </row>
    <row r="29" spans="1:29" s="703" customFormat="1" ht="24" customHeight="1" x14ac:dyDescent="0.25">
      <c r="D29" s="704"/>
      <c r="E29" s="705"/>
      <c r="F29" s="704"/>
      <c r="G29" s="704"/>
      <c r="H29" s="704"/>
      <c r="I29" s="704"/>
      <c r="J29" s="704"/>
      <c r="N29" s="704"/>
      <c r="O29" s="706"/>
      <c r="P29" s="708">
        <v>3</v>
      </c>
      <c r="Q29" s="708">
        <v>2</v>
      </c>
      <c r="R29" s="708">
        <f ca="1">COUNTIFS(Data!$F:$F,CONCATENATE(R$25,"-","?",$P29),Data!$H:$H,$Q29)</f>
        <v>0</v>
      </c>
      <c r="S29" s="708">
        <f ca="1">COUNTIFS(Data!$F:$F,CONCATENATE(S$25,"-","?",$P29),Data!$H:$H,$Q29)</f>
        <v>0</v>
      </c>
      <c r="T29" s="708">
        <f ca="1">COUNTIFS(Data!$F:$F,CONCATENATE(T$25,"-","?",$P29),Data!$H:$H,$Q29)</f>
        <v>0</v>
      </c>
      <c r="U29" s="708">
        <f ca="1">COUNTIFS(Data!$F:$F,CONCATENATE(U$25,"-","?",$P29),Data!$H:$H,$Q29)</f>
        <v>0</v>
      </c>
      <c r="V29" s="708">
        <f ca="1">COUNTIFS(Data!$F:$F,CONCATENATE(V$25,"-","?",$P29),Data!$H:$H,$Q29)</f>
        <v>0</v>
      </c>
      <c r="W29" s="708">
        <f ca="1">COUNTIFS(Data!$F:$F,CONCATENATE(W$25,"-","?",$P29),Data!$H:$H,$Q29)</f>
        <v>0</v>
      </c>
      <c r="X29" s="708">
        <f ca="1">COUNTIFS(Data!$F:$F,CONCATENATE(X$25,"-","?",$P29),Data!$H:$H,$Q29)</f>
        <v>0</v>
      </c>
      <c r="Y29" s="708">
        <f ca="1">COUNTIFS(Data!$F:$F,CONCATENATE(Y$25,"-","?",$P29),Data!$H:$H,$Q29)</f>
        <v>0</v>
      </c>
      <c r="Z29" s="708">
        <f ca="1">COUNTIFS(Data!$F:$F,CONCATENATE(Z$25,"-","?",$P29),Data!$H:$H,$Q29)</f>
        <v>0</v>
      </c>
      <c r="AA29" s="708">
        <f ca="1">COUNTIFS(Data!$F:$F,CONCATENATE(AA$25,"-","?",$P29),Data!$H:$H,$Q29)</f>
        <v>0</v>
      </c>
      <c r="AB29" s="708">
        <f ca="1">COUNTIFS(Data!$F:$F,CONCATENATE(AB$25,"-","?",$P29),Data!$H:$H,$Q29)</f>
        <v>0</v>
      </c>
      <c r="AC29" s="709"/>
    </row>
    <row r="30" spans="1:29" s="703" customFormat="1" ht="24" customHeight="1" x14ac:dyDescent="0.25">
      <c r="D30" s="704"/>
      <c r="E30" s="705"/>
      <c r="F30" s="704"/>
      <c r="G30" s="704"/>
      <c r="H30" s="704"/>
      <c r="I30" s="704"/>
      <c r="J30" s="704"/>
      <c r="N30" s="704"/>
      <c r="O30" s="706"/>
      <c r="P30" s="708">
        <v>3</v>
      </c>
      <c r="Q30" s="708">
        <v>1</v>
      </c>
      <c r="R30" s="708">
        <f ca="1">COUNTIFS(Data!$F:$F,CONCATENATE(R$25,"-","?",$P30),Data!$H:$H,$Q30)</f>
        <v>0</v>
      </c>
      <c r="S30" s="708">
        <f ca="1">COUNTIFS(Data!$F:$F,CONCATENATE(S$25,"-","?",$P30),Data!$H:$H,$Q30)</f>
        <v>0</v>
      </c>
      <c r="T30" s="708">
        <f ca="1">COUNTIFS(Data!$F:$F,CONCATENATE(T$25,"-","?",$P30),Data!$H:$H,$Q30)</f>
        <v>0</v>
      </c>
      <c r="U30" s="708">
        <f ca="1">COUNTIFS(Data!$F:$F,CONCATENATE(U$25,"-","?",$P30),Data!$H:$H,$Q30)</f>
        <v>0</v>
      </c>
      <c r="V30" s="708">
        <f ca="1">COUNTIFS(Data!$F:$F,CONCATENATE(V$25,"-","?",$P30),Data!$H:$H,$Q30)</f>
        <v>0</v>
      </c>
      <c r="W30" s="708">
        <f ca="1">COUNTIFS(Data!$F:$F,CONCATENATE(W$25,"-","?",$P30),Data!$H:$H,$Q30)</f>
        <v>0</v>
      </c>
      <c r="X30" s="708">
        <f ca="1">COUNTIFS(Data!$F:$F,CONCATENATE(X$25,"-","?",$P30),Data!$H:$H,$Q30)</f>
        <v>0</v>
      </c>
      <c r="Y30" s="708">
        <f ca="1">COUNTIFS(Data!$F:$F,CONCATENATE(Y$25,"-","?",$P30),Data!$H:$H,$Q30)</f>
        <v>0</v>
      </c>
      <c r="Z30" s="708">
        <f ca="1">COUNTIFS(Data!$F:$F,CONCATENATE(Z$25,"-","?",$P30),Data!$H:$H,$Q30)</f>
        <v>0</v>
      </c>
      <c r="AA30" s="708">
        <f ca="1">COUNTIFS(Data!$F:$F,CONCATENATE(AA$25,"-","?",$P30),Data!$H:$H,$Q30)</f>
        <v>0</v>
      </c>
      <c r="AB30" s="708">
        <f ca="1">COUNTIFS(Data!$F:$F,CONCATENATE(AB$25,"-","?",$P30),Data!$H:$H,$Q30)</f>
        <v>0</v>
      </c>
      <c r="AC30" s="709"/>
    </row>
    <row r="31" spans="1:29" s="703" customFormat="1" ht="27.6" customHeight="1" x14ac:dyDescent="0.25">
      <c r="D31" s="704"/>
      <c r="E31" s="705"/>
      <c r="F31" s="704"/>
      <c r="G31" s="704"/>
      <c r="H31" s="704"/>
      <c r="I31" s="704"/>
      <c r="J31" s="704"/>
      <c r="N31" s="704"/>
      <c r="O31" s="706"/>
      <c r="P31" s="708">
        <v>3</v>
      </c>
      <c r="Q31" s="976" t="s">
        <v>2476</v>
      </c>
      <c r="R31" s="708">
        <f ca="1">COUNTIFS(Data!$F:$F,CONCATENATE(R$25,"-","?",$P31),Data!$H:$H,$Q31)</f>
        <v>5</v>
      </c>
      <c r="S31" s="708">
        <f ca="1">COUNTIFS(Data!$F:$F,CONCATENATE(S$25,"-","?",$P31),Data!$H:$H,$Q31)</f>
        <v>13</v>
      </c>
      <c r="T31" s="708">
        <f ca="1">COUNTIFS(Data!$F:$F,CONCATENATE(T$25,"-","?",$P31),Data!$H:$H,$Q31)</f>
        <v>11</v>
      </c>
      <c r="U31" s="708">
        <f ca="1">COUNTIFS(Data!$F:$F,CONCATENATE(U$25,"-","?",$P31),Data!$H:$H,$Q31)</f>
        <v>16</v>
      </c>
      <c r="V31" s="708">
        <f ca="1">COUNTIFS(Data!$F:$F,CONCATENATE(V$25,"-","?",$P31),Data!$H:$H,$Q31)</f>
        <v>10</v>
      </c>
      <c r="W31" s="708">
        <f ca="1">COUNTIFS(Data!$F:$F,CONCATENATE(W$25,"-","?",$P31),Data!$H:$H,$Q31)</f>
        <v>12</v>
      </c>
      <c r="X31" s="708">
        <f ca="1">COUNTIFS(Data!$F:$F,CONCATENATE(X$25,"-","?",$P31),Data!$H:$H,$Q31)</f>
        <v>17</v>
      </c>
      <c r="Y31" s="708">
        <f ca="1">COUNTIFS(Data!$F:$F,CONCATENATE(Y$25,"-","?",$P31),Data!$H:$H,$Q31)</f>
        <v>11</v>
      </c>
      <c r="Z31" s="708">
        <f ca="1">COUNTIFS(Data!$F:$F,CONCATENATE(Z$25,"-","?",$P31),Data!$H:$H,$Q31)</f>
        <v>13</v>
      </c>
      <c r="AA31" s="708">
        <f ca="1">COUNTIFS(Data!$F:$F,CONCATENATE(AA$25,"-","?",$P31),Data!$H:$H,$Q31)</f>
        <v>22</v>
      </c>
      <c r="AB31" s="708">
        <f ca="1">COUNTIFS(Data!$F:$F,CONCATENATE(AB$25,"-","?",$P31),Data!$H:$H,$Q31)</f>
        <v>9</v>
      </c>
      <c r="AC31" s="709"/>
    </row>
    <row r="32" spans="1:29" s="703" customFormat="1" ht="24" customHeight="1" x14ac:dyDescent="0.25">
      <c r="D32" s="704"/>
      <c r="E32" s="705"/>
      <c r="F32" s="704"/>
      <c r="G32" s="704"/>
      <c r="H32" s="704"/>
      <c r="I32" s="704"/>
      <c r="J32" s="704"/>
      <c r="N32" s="704"/>
      <c r="O32" s="706"/>
      <c r="P32" s="707" t="s">
        <v>1880</v>
      </c>
      <c r="Q32" s="707" t="s">
        <v>589</v>
      </c>
      <c r="R32" s="707">
        <v>12</v>
      </c>
      <c r="S32" s="707">
        <v>18</v>
      </c>
      <c r="T32" s="707">
        <v>11</v>
      </c>
      <c r="U32" s="707">
        <v>19</v>
      </c>
      <c r="V32" s="707">
        <v>17</v>
      </c>
      <c r="W32" s="707">
        <v>13</v>
      </c>
      <c r="X32" s="707">
        <v>23</v>
      </c>
      <c r="Y32" s="707">
        <v>10</v>
      </c>
      <c r="Z32" s="707">
        <v>12</v>
      </c>
      <c r="AA32" s="707">
        <v>30</v>
      </c>
      <c r="AB32" s="707">
        <v>13</v>
      </c>
      <c r="AC32" s="709">
        <f>SUM(R32:AB32)</f>
        <v>178</v>
      </c>
    </row>
    <row r="33" spans="4:29" s="703" customFormat="1" ht="24" customHeight="1" x14ac:dyDescent="0.25">
      <c r="D33" s="704"/>
      <c r="E33" s="705"/>
      <c r="F33" s="704"/>
      <c r="G33" s="704"/>
      <c r="H33" s="704"/>
      <c r="I33" s="704"/>
      <c r="J33" s="704"/>
      <c r="N33" s="704"/>
      <c r="O33" s="706"/>
      <c r="P33" s="708">
        <v>2</v>
      </c>
      <c r="Q33" s="708">
        <v>4</v>
      </c>
      <c r="R33" s="708">
        <f ca="1">COUNTIFS(Data!$F:$F,CONCATENATE(R$25,"-","?",$P33),Data!$H:$H,$Q33)</f>
        <v>0</v>
      </c>
      <c r="S33" s="708">
        <f ca="1">COUNTIFS(Data!$F:$F,CONCATENATE(S$25,"-","?",$P33),Data!$H:$H,$Q33)</f>
        <v>0</v>
      </c>
      <c r="T33" s="708">
        <f ca="1">COUNTIFS(Data!$F:$F,CONCATENATE(T$25,"-","?",$P33),Data!$H:$H,$Q33)</f>
        <v>0</v>
      </c>
      <c r="U33" s="708">
        <f ca="1">COUNTIFS(Data!$F:$F,CONCATENATE(U$25,"-","?",$P33),Data!$H:$H,$Q33)</f>
        <v>0</v>
      </c>
      <c r="V33" s="708">
        <f ca="1">COUNTIFS(Data!$F:$F,CONCATENATE(V$25,"-","?",$P33),Data!$H:$H,$Q33)</f>
        <v>0</v>
      </c>
      <c r="W33" s="708">
        <f ca="1">COUNTIFS(Data!$F:$F,CONCATENATE(W$25,"-","?",$P33),Data!$H:$H,$Q33)</f>
        <v>0</v>
      </c>
      <c r="X33" s="708">
        <f ca="1">COUNTIFS(Data!$F:$F,CONCATENATE(X$25,"-","?",$P33),Data!$H:$H,$Q33)</f>
        <v>0</v>
      </c>
      <c r="Y33" s="708">
        <f ca="1">COUNTIFS(Data!$F:$F,CONCATENATE(Y$25,"-","?",$P33),Data!$H:$H,$Q33)</f>
        <v>0</v>
      </c>
      <c r="Z33" s="708">
        <f ca="1">COUNTIFS(Data!$F:$F,CONCATENATE(Z$25,"-","?",$P33),Data!$H:$H,$Q33)</f>
        <v>0</v>
      </c>
      <c r="AA33" s="708">
        <f ca="1">COUNTIFS(Data!$F:$F,CONCATENATE(AA$25,"-","?",$P33),Data!$H:$H,$Q33)</f>
        <v>0</v>
      </c>
      <c r="AB33" s="708">
        <f ca="1">COUNTIFS(Data!$F:$F,CONCATENATE(AB$25,"-","?",$P33),Data!$H:$H,$Q33)</f>
        <v>0</v>
      </c>
      <c r="AC33" s="709"/>
    </row>
    <row r="34" spans="4:29" s="703" customFormat="1" ht="24" customHeight="1" x14ac:dyDescent="0.25">
      <c r="D34" s="704"/>
      <c r="E34" s="705"/>
      <c r="F34" s="704"/>
      <c r="G34" s="704"/>
      <c r="H34" s="704"/>
      <c r="I34" s="704"/>
      <c r="J34" s="704"/>
      <c r="N34" s="704"/>
      <c r="O34" s="706"/>
      <c r="P34" s="708">
        <v>2</v>
      </c>
      <c r="Q34" s="708">
        <v>3</v>
      </c>
      <c r="R34" s="708">
        <f ca="1">COUNTIFS(Data!$F:$F,CONCATENATE(R$25,"-","?",$P34),Data!$H:$H,$Q34)</f>
        <v>0</v>
      </c>
      <c r="S34" s="708">
        <f ca="1">COUNTIFS(Data!$F:$F,CONCATENATE(S$25,"-","?",$P34),Data!$H:$H,$Q34)</f>
        <v>0</v>
      </c>
      <c r="T34" s="708">
        <f ca="1">COUNTIFS(Data!$F:$F,CONCATENATE(T$25,"-","?",$P34),Data!$H:$H,$Q34)</f>
        <v>0</v>
      </c>
      <c r="U34" s="708">
        <f ca="1">COUNTIFS(Data!$F:$F,CONCATENATE(U$25,"-","?",$P34),Data!$H:$H,$Q34)</f>
        <v>0</v>
      </c>
      <c r="V34" s="708">
        <f ca="1">COUNTIFS(Data!$F:$F,CONCATENATE(V$25,"-","?",$P34),Data!$H:$H,$Q34)</f>
        <v>0</v>
      </c>
      <c r="W34" s="708">
        <f ca="1">COUNTIFS(Data!$F:$F,CONCATENATE(W$25,"-","?",$P34),Data!$H:$H,$Q34)</f>
        <v>0</v>
      </c>
      <c r="X34" s="708">
        <f ca="1">COUNTIFS(Data!$F:$F,CONCATENATE(X$25,"-","?",$P34),Data!$H:$H,$Q34)</f>
        <v>0</v>
      </c>
      <c r="Y34" s="708">
        <f ca="1">COUNTIFS(Data!$F:$F,CONCATENATE(Y$25,"-","?",$P34),Data!$H:$H,$Q34)</f>
        <v>0</v>
      </c>
      <c r="Z34" s="708">
        <f ca="1">COUNTIFS(Data!$F:$F,CONCATENATE(Z$25,"-","?",$P34),Data!$H:$H,$Q34)</f>
        <v>0</v>
      </c>
      <c r="AA34" s="708">
        <f ca="1">COUNTIFS(Data!$F:$F,CONCATENATE(AA$25,"-","?",$P34),Data!$H:$H,$Q34)</f>
        <v>0</v>
      </c>
      <c r="AB34" s="708">
        <f ca="1">COUNTIFS(Data!$F:$F,CONCATENATE(AB$25,"-","?",$P34),Data!$H:$H,$Q34)</f>
        <v>0</v>
      </c>
      <c r="AC34" s="709"/>
    </row>
    <row r="35" spans="4:29" s="703" customFormat="1" ht="24" customHeight="1" x14ac:dyDescent="0.25">
      <c r="D35" s="704"/>
      <c r="E35" s="705"/>
      <c r="F35" s="704"/>
      <c r="G35" s="704"/>
      <c r="H35" s="704"/>
      <c r="I35" s="704"/>
      <c r="J35" s="704"/>
      <c r="N35" s="704"/>
      <c r="O35" s="706"/>
      <c r="P35" s="708">
        <v>2</v>
      </c>
      <c r="Q35" s="708">
        <v>2</v>
      </c>
      <c r="R35" s="708">
        <f ca="1">COUNTIFS(Data!$F:$F,CONCATENATE(R$25,"-","?",$P35),Data!$H:$H,$Q35)</f>
        <v>0</v>
      </c>
      <c r="S35" s="708">
        <f ca="1">COUNTIFS(Data!$F:$F,CONCATENATE(S$25,"-","?",$P35),Data!$H:$H,$Q35)</f>
        <v>0</v>
      </c>
      <c r="T35" s="708">
        <f ca="1">COUNTIFS(Data!$F:$F,CONCATENATE(T$25,"-","?",$P35),Data!$H:$H,$Q35)</f>
        <v>0</v>
      </c>
      <c r="U35" s="708">
        <f ca="1">COUNTIFS(Data!$F:$F,CONCATENATE(U$25,"-","?",$P35),Data!$H:$H,$Q35)</f>
        <v>0</v>
      </c>
      <c r="V35" s="708">
        <f ca="1">COUNTIFS(Data!$F:$F,CONCATENATE(V$25,"-","?",$P35),Data!$H:$H,$Q35)</f>
        <v>0</v>
      </c>
      <c r="W35" s="708">
        <f ca="1">COUNTIFS(Data!$F:$F,CONCATENATE(W$25,"-","?",$P35),Data!$H:$H,$Q35)</f>
        <v>0</v>
      </c>
      <c r="X35" s="708">
        <f ca="1">COUNTIFS(Data!$F:$F,CONCATENATE(X$25,"-","?",$P35),Data!$H:$H,$Q35)</f>
        <v>0</v>
      </c>
      <c r="Y35" s="708">
        <f ca="1">COUNTIFS(Data!$F:$F,CONCATENATE(Y$25,"-","?",$P35),Data!$H:$H,$Q35)</f>
        <v>0</v>
      </c>
      <c r="Z35" s="708">
        <f ca="1">COUNTIFS(Data!$F:$F,CONCATENATE(Z$25,"-","?",$P35),Data!$H:$H,$Q35)</f>
        <v>0</v>
      </c>
      <c r="AA35" s="708">
        <f ca="1">COUNTIFS(Data!$F:$F,CONCATENATE(AA$25,"-","?",$P35),Data!$H:$H,$Q35)</f>
        <v>0</v>
      </c>
      <c r="AB35" s="708">
        <f ca="1">COUNTIFS(Data!$F:$F,CONCATENATE(AB$25,"-","?",$P35),Data!$H:$H,$Q35)</f>
        <v>0</v>
      </c>
      <c r="AC35" s="709"/>
    </row>
    <row r="36" spans="4:29" s="703" customFormat="1" ht="24" customHeight="1" x14ac:dyDescent="0.25">
      <c r="D36" s="704"/>
      <c r="E36" s="705"/>
      <c r="F36" s="704"/>
      <c r="G36" s="704"/>
      <c r="H36" s="704"/>
      <c r="I36" s="704"/>
      <c r="J36" s="704"/>
      <c r="N36" s="704"/>
      <c r="O36" s="706"/>
      <c r="P36" s="708">
        <v>2</v>
      </c>
      <c r="Q36" s="708">
        <v>1</v>
      </c>
      <c r="R36" s="708">
        <f ca="1">COUNTIFS(Data!$F:$F,CONCATENATE(R$25,"-","?",$P36),Data!$H:$H,$Q36)</f>
        <v>0</v>
      </c>
      <c r="S36" s="708">
        <f ca="1">COUNTIFS(Data!$F:$F,CONCATENATE(S$25,"-","?",$P36),Data!$H:$H,$Q36)</f>
        <v>0</v>
      </c>
      <c r="T36" s="708">
        <f ca="1">COUNTIFS(Data!$F:$F,CONCATENATE(T$25,"-","?",$P36),Data!$H:$H,$Q36)</f>
        <v>0</v>
      </c>
      <c r="U36" s="708">
        <f ca="1">COUNTIFS(Data!$F:$F,CONCATENATE(U$25,"-","?",$P36),Data!$H:$H,$Q36)</f>
        <v>0</v>
      </c>
      <c r="V36" s="708">
        <f ca="1">COUNTIFS(Data!$F:$F,CONCATENATE(V$25,"-","?",$P36),Data!$H:$H,$Q36)</f>
        <v>0</v>
      </c>
      <c r="W36" s="708">
        <f ca="1">COUNTIFS(Data!$F:$F,CONCATENATE(W$25,"-","?",$P36),Data!$H:$H,$Q36)</f>
        <v>0</v>
      </c>
      <c r="X36" s="708">
        <f ca="1">COUNTIFS(Data!$F:$F,CONCATENATE(X$25,"-","?",$P36),Data!$H:$H,$Q36)</f>
        <v>0</v>
      </c>
      <c r="Y36" s="708">
        <f ca="1">COUNTIFS(Data!$F:$F,CONCATENATE(Y$25,"-","?",$P36),Data!$H:$H,$Q36)</f>
        <v>0</v>
      </c>
      <c r="Z36" s="708">
        <f ca="1">COUNTIFS(Data!$F:$F,CONCATENATE(Z$25,"-","?",$P36),Data!$H:$H,$Q36)</f>
        <v>0</v>
      </c>
      <c r="AA36" s="708">
        <f ca="1">COUNTIFS(Data!$F:$F,CONCATENATE(AA$25,"-","?",$P36),Data!$H:$H,$Q36)</f>
        <v>0</v>
      </c>
      <c r="AB36" s="708">
        <f ca="1">COUNTIFS(Data!$F:$F,CONCATENATE(AB$25,"-","?",$P36),Data!$H:$H,$Q36)</f>
        <v>0</v>
      </c>
      <c r="AC36" s="709"/>
    </row>
    <row r="37" spans="4:29" s="703" customFormat="1" ht="24" customHeight="1" x14ac:dyDescent="0.25">
      <c r="D37" s="704"/>
      <c r="E37" s="705"/>
      <c r="F37" s="704"/>
      <c r="G37" s="704"/>
      <c r="H37" s="704"/>
      <c r="I37" s="704"/>
      <c r="J37" s="704"/>
      <c r="N37" s="704"/>
      <c r="O37" s="706"/>
      <c r="P37" s="708">
        <v>2</v>
      </c>
      <c r="Q37" s="976" t="s">
        <v>2476</v>
      </c>
      <c r="R37" s="708">
        <f ca="1">COUNTIFS(Data!$F:$F,CONCATENATE(R$25,"-","?",$P37),Data!$H:$H,$Q37)</f>
        <v>12</v>
      </c>
      <c r="S37" s="708">
        <f ca="1">COUNTIFS(Data!$F:$F,CONCATENATE(S$25,"-","?",$P37),Data!$H:$H,$Q37)</f>
        <v>18</v>
      </c>
      <c r="T37" s="708">
        <f ca="1">COUNTIFS(Data!$F:$F,CONCATENATE(T$25,"-","?",$P37),Data!$H:$H,$Q37)</f>
        <v>11</v>
      </c>
      <c r="U37" s="708">
        <f ca="1">COUNTIFS(Data!$F:$F,CONCATENATE(U$25,"-","?",$P37),Data!$H:$H,$Q37)</f>
        <v>19</v>
      </c>
      <c r="V37" s="708">
        <f ca="1">COUNTIFS(Data!$F:$F,CONCATENATE(V$25,"-","?",$P37),Data!$H:$H,$Q37)</f>
        <v>17</v>
      </c>
      <c r="W37" s="708">
        <f ca="1">COUNTIFS(Data!$F:$F,CONCATENATE(W$25,"-","?",$P37),Data!$H:$H,$Q37)</f>
        <v>13</v>
      </c>
      <c r="X37" s="708">
        <f ca="1">COUNTIFS(Data!$F:$F,CONCATENATE(X$25,"-","?",$P37),Data!$H:$H,$Q37)</f>
        <v>23</v>
      </c>
      <c r="Y37" s="708">
        <f ca="1">COUNTIFS(Data!$F:$F,CONCATENATE(Y$25,"-","?",$P37),Data!$H:$H,$Q37)</f>
        <v>10</v>
      </c>
      <c r="Z37" s="708">
        <f ca="1">COUNTIFS(Data!$F:$F,CONCATENATE(Z$25,"-","?",$P37),Data!$H:$H,$Q37)</f>
        <v>12</v>
      </c>
      <c r="AA37" s="708">
        <f ca="1">COUNTIFS(Data!$F:$F,CONCATENATE(AA$25,"-","?",$P37),Data!$H:$H,$Q37)</f>
        <v>30</v>
      </c>
      <c r="AB37" s="708">
        <f ca="1">COUNTIFS(Data!$F:$F,CONCATENATE(AB$25,"-","?",$P37),Data!$H:$H,$Q37)</f>
        <v>13</v>
      </c>
      <c r="AC37" s="709"/>
    </row>
    <row r="38" spans="4:29" s="703" customFormat="1" ht="24" customHeight="1" x14ac:dyDescent="0.25">
      <c r="D38" s="704"/>
      <c r="E38" s="705"/>
      <c r="F38" s="704"/>
      <c r="G38" s="704"/>
      <c r="H38" s="704"/>
      <c r="I38" s="704"/>
      <c r="J38" s="704"/>
      <c r="N38" s="704"/>
      <c r="O38" s="706"/>
      <c r="P38" s="707" t="s">
        <v>790</v>
      </c>
      <c r="Q38" s="707" t="s">
        <v>589</v>
      </c>
      <c r="R38" s="707">
        <v>10</v>
      </c>
      <c r="S38" s="707">
        <v>5</v>
      </c>
      <c r="T38" s="707">
        <v>8</v>
      </c>
      <c r="U38" s="707">
        <v>4</v>
      </c>
      <c r="V38" s="707">
        <v>8</v>
      </c>
      <c r="W38" s="707">
        <v>3</v>
      </c>
      <c r="X38" s="707">
        <v>9</v>
      </c>
      <c r="Y38" s="707">
        <v>4</v>
      </c>
      <c r="Z38" s="707">
        <v>7</v>
      </c>
      <c r="AA38" s="707">
        <v>6</v>
      </c>
      <c r="AB38" s="707">
        <v>2</v>
      </c>
      <c r="AC38" s="709">
        <f>SUM(R38:AB38)</f>
        <v>66</v>
      </c>
    </row>
    <row r="39" spans="4:29" s="703" customFormat="1" ht="24" customHeight="1" x14ac:dyDescent="0.25">
      <c r="D39" s="704"/>
      <c r="E39" s="705"/>
      <c r="F39" s="704"/>
      <c r="G39" s="704"/>
      <c r="H39" s="704"/>
      <c r="I39" s="704"/>
      <c r="J39" s="704"/>
      <c r="N39" s="704"/>
      <c r="O39" s="706"/>
      <c r="P39" s="708">
        <v>1</v>
      </c>
      <c r="Q39" s="708">
        <v>4</v>
      </c>
      <c r="R39" s="708">
        <f ca="1">COUNTIFS(Data!$F:$F,CONCATENATE(R$25,"-","?",$P39),Data!$H:$H,$Q39)</f>
        <v>0</v>
      </c>
      <c r="S39" s="708">
        <f ca="1">COUNTIFS(Data!$F:$F,CONCATENATE(S$25,"-","?",$P39),Data!$H:$H,$Q39)</f>
        <v>0</v>
      </c>
      <c r="T39" s="708">
        <f ca="1">COUNTIFS(Data!$F:$F,CONCATENATE(T$25,"-","?",$P39),Data!$H:$H,$Q39)</f>
        <v>0</v>
      </c>
      <c r="U39" s="708">
        <f ca="1">COUNTIFS(Data!$F:$F,CONCATENATE(U$25,"-","?",$P39),Data!$H:$H,$Q39)</f>
        <v>0</v>
      </c>
      <c r="V39" s="708">
        <f ca="1">COUNTIFS(Data!$F:$F,CONCATENATE(V$25,"-","?",$P39),Data!$H:$H,$Q39)</f>
        <v>0</v>
      </c>
      <c r="W39" s="708">
        <f ca="1">COUNTIFS(Data!$F:$F,CONCATENATE(W$25,"-","?",$P39),Data!$H:$H,$Q39)</f>
        <v>0</v>
      </c>
      <c r="X39" s="708">
        <f ca="1">COUNTIFS(Data!$F:$F,CONCATENATE(X$25,"-","?",$P39),Data!$H:$H,$Q39)</f>
        <v>0</v>
      </c>
      <c r="Y39" s="708">
        <f ca="1">COUNTIFS(Data!$F:$F,CONCATENATE(Y$25,"-","?",$P39),Data!$H:$H,$Q39)</f>
        <v>0</v>
      </c>
      <c r="Z39" s="708">
        <f ca="1">COUNTIFS(Data!$F:$F,CONCATENATE(Z$25,"-","?",$P39),Data!$H:$H,$Q39)</f>
        <v>0</v>
      </c>
      <c r="AA39" s="708">
        <f ca="1">COUNTIFS(Data!$F:$F,CONCATENATE(AA$25,"-","?",$P39),Data!$H:$H,$Q39)</f>
        <v>0</v>
      </c>
      <c r="AB39" s="708">
        <f ca="1">COUNTIFS(Data!$F:$F,CONCATENATE(AB$25,"-","?",$P39),Data!$H:$H,$Q39)</f>
        <v>0</v>
      </c>
      <c r="AC39" s="709"/>
    </row>
    <row r="40" spans="4:29" s="703" customFormat="1" ht="24" customHeight="1" x14ac:dyDescent="0.25">
      <c r="D40" s="704"/>
      <c r="E40" s="705"/>
      <c r="F40" s="704"/>
      <c r="G40" s="704"/>
      <c r="H40" s="704"/>
      <c r="I40" s="704"/>
      <c r="J40" s="704"/>
      <c r="N40" s="704"/>
      <c r="O40" s="706"/>
      <c r="P40" s="708">
        <v>1</v>
      </c>
      <c r="Q40" s="708">
        <v>3</v>
      </c>
      <c r="R40" s="708">
        <f ca="1">COUNTIFS(Data!$F:$F,CONCATENATE(R$25,"-","?",$P40),Data!$H:$H,$Q40)</f>
        <v>0</v>
      </c>
      <c r="S40" s="708">
        <f ca="1">COUNTIFS(Data!$F:$F,CONCATENATE(S$25,"-","?",$P40),Data!$H:$H,$Q40)</f>
        <v>0</v>
      </c>
      <c r="T40" s="708">
        <f ca="1">COUNTIFS(Data!$F:$F,CONCATENATE(T$25,"-","?",$P40),Data!$H:$H,$Q40)</f>
        <v>0</v>
      </c>
      <c r="U40" s="708">
        <f ca="1">COUNTIFS(Data!$F:$F,CONCATENATE(U$25,"-","?",$P40),Data!$H:$H,$Q40)</f>
        <v>0</v>
      </c>
      <c r="V40" s="708">
        <f ca="1">COUNTIFS(Data!$F:$F,CONCATENATE(V$25,"-","?",$P40),Data!$H:$H,$Q40)</f>
        <v>0</v>
      </c>
      <c r="W40" s="708">
        <f ca="1">COUNTIFS(Data!$F:$F,CONCATENATE(W$25,"-","?",$P40),Data!$H:$H,$Q40)</f>
        <v>0</v>
      </c>
      <c r="X40" s="708">
        <f ca="1">COUNTIFS(Data!$F:$F,CONCATENATE(X$25,"-","?",$P40),Data!$H:$H,$Q40)</f>
        <v>0</v>
      </c>
      <c r="Y40" s="708">
        <f ca="1">COUNTIFS(Data!$F:$F,CONCATENATE(Y$25,"-","?",$P40),Data!$H:$H,$Q40)</f>
        <v>0</v>
      </c>
      <c r="Z40" s="708">
        <f ca="1">COUNTIFS(Data!$F:$F,CONCATENATE(Z$25,"-","?",$P40),Data!$H:$H,$Q40)</f>
        <v>0</v>
      </c>
      <c r="AA40" s="708">
        <f ca="1">COUNTIFS(Data!$F:$F,CONCATENATE(AA$25,"-","?",$P40),Data!$H:$H,$Q40)</f>
        <v>0</v>
      </c>
      <c r="AB40" s="708">
        <f ca="1">COUNTIFS(Data!$F:$F,CONCATENATE(AB$25,"-","?",$P40),Data!$H:$H,$Q40)</f>
        <v>0</v>
      </c>
      <c r="AC40" s="709"/>
    </row>
    <row r="41" spans="4:29" s="703" customFormat="1" ht="24" customHeight="1" x14ac:dyDescent="0.25">
      <c r="D41" s="704"/>
      <c r="E41" s="705"/>
      <c r="F41" s="704"/>
      <c r="G41" s="704"/>
      <c r="H41" s="704"/>
      <c r="I41" s="704"/>
      <c r="J41" s="704"/>
      <c r="N41" s="704"/>
      <c r="O41" s="706"/>
      <c r="P41" s="708">
        <v>1</v>
      </c>
      <c r="Q41" s="708">
        <v>2</v>
      </c>
      <c r="R41" s="708">
        <f ca="1">COUNTIFS(Data!$F:$F,CONCATENATE(R$25,"-","?",$P41),Data!$H:$H,$Q41)</f>
        <v>0</v>
      </c>
      <c r="S41" s="708">
        <f ca="1">COUNTIFS(Data!$F:$F,CONCATENATE(S$25,"-","?",$P41),Data!$H:$H,$Q41)</f>
        <v>0</v>
      </c>
      <c r="T41" s="708">
        <f ca="1">COUNTIFS(Data!$F:$F,CONCATENATE(T$25,"-","?",$P41),Data!$H:$H,$Q41)</f>
        <v>0</v>
      </c>
      <c r="U41" s="708">
        <f ca="1">COUNTIFS(Data!$F:$F,CONCATENATE(U$25,"-","?",$P41),Data!$H:$H,$Q41)</f>
        <v>0</v>
      </c>
      <c r="V41" s="708">
        <f ca="1">COUNTIFS(Data!$F:$F,CONCATENATE(V$25,"-","?",$P41),Data!$H:$H,$Q41)</f>
        <v>0</v>
      </c>
      <c r="W41" s="708">
        <f ca="1">COUNTIFS(Data!$F:$F,CONCATENATE(W$25,"-","?",$P41),Data!$H:$H,$Q41)</f>
        <v>0</v>
      </c>
      <c r="X41" s="708">
        <f ca="1">COUNTIFS(Data!$F:$F,CONCATENATE(X$25,"-","?",$P41),Data!$H:$H,$Q41)</f>
        <v>0</v>
      </c>
      <c r="Y41" s="708">
        <f ca="1">COUNTIFS(Data!$F:$F,CONCATENATE(Y$25,"-","?",$P41),Data!$H:$H,$Q41)</f>
        <v>0</v>
      </c>
      <c r="Z41" s="708">
        <f ca="1">COUNTIFS(Data!$F:$F,CONCATENATE(Z$25,"-","?",$P41),Data!$H:$H,$Q41)</f>
        <v>0</v>
      </c>
      <c r="AA41" s="708">
        <f ca="1">COUNTIFS(Data!$F:$F,CONCATENATE(AA$25,"-","?",$P41),Data!$H:$H,$Q41)</f>
        <v>0</v>
      </c>
      <c r="AB41" s="708">
        <f ca="1">COUNTIFS(Data!$F:$F,CONCATENATE(AB$25,"-","?",$P41),Data!$H:$H,$Q41)</f>
        <v>0</v>
      </c>
      <c r="AC41" s="709"/>
    </row>
    <row r="42" spans="4:29" s="703" customFormat="1" ht="24" customHeight="1" x14ac:dyDescent="0.25">
      <c r="D42" s="704"/>
      <c r="E42" s="705"/>
      <c r="F42" s="704"/>
      <c r="G42" s="704"/>
      <c r="H42" s="704"/>
      <c r="I42" s="704"/>
      <c r="J42" s="704"/>
      <c r="N42" s="704"/>
      <c r="O42" s="706"/>
      <c r="P42" s="708">
        <v>1</v>
      </c>
      <c r="Q42" s="708">
        <v>1</v>
      </c>
      <c r="R42" s="708">
        <f ca="1">COUNTIFS(Data!$F:$F,CONCATENATE(R$25,"-","?",$P42),Data!$H:$H,$Q42)</f>
        <v>0</v>
      </c>
      <c r="S42" s="708">
        <f ca="1">COUNTIFS(Data!$F:$F,CONCATENATE(S$25,"-","?",$P42),Data!$H:$H,$Q42)</f>
        <v>0</v>
      </c>
      <c r="T42" s="708">
        <f ca="1">COUNTIFS(Data!$F:$F,CONCATENATE(T$25,"-","?",$P42),Data!$H:$H,$Q42)</f>
        <v>0</v>
      </c>
      <c r="U42" s="708">
        <f ca="1">COUNTIFS(Data!$F:$F,CONCATENATE(U$25,"-","?",$P42),Data!$H:$H,$Q42)</f>
        <v>0</v>
      </c>
      <c r="V42" s="708">
        <f ca="1">COUNTIFS(Data!$F:$F,CONCATENATE(V$25,"-","?",$P42),Data!$H:$H,$Q42)</f>
        <v>0</v>
      </c>
      <c r="W42" s="708">
        <f ca="1">COUNTIFS(Data!$F:$F,CONCATENATE(W$25,"-","?",$P42),Data!$H:$H,$Q42)</f>
        <v>0</v>
      </c>
      <c r="X42" s="708">
        <f ca="1">COUNTIFS(Data!$F:$F,CONCATENATE(X$25,"-","?",$P42),Data!$H:$H,$Q42)</f>
        <v>0</v>
      </c>
      <c r="Y42" s="708">
        <f ca="1">COUNTIFS(Data!$F:$F,CONCATENATE(Y$25,"-","?",$P42),Data!$H:$H,$Q42)</f>
        <v>0</v>
      </c>
      <c r="Z42" s="708">
        <f ca="1">COUNTIFS(Data!$F:$F,CONCATENATE(Z$25,"-","?",$P42),Data!$H:$H,$Q42)</f>
        <v>0</v>
      </c>
      <c r="AA42" s="708">
        <f ca="1">COUNTIFS(Data!$F:$F,CONCATENATE(AA$25,"-","?",$P42),Data!$H:$H,$Q42)</f>
        <v>0</v>
      </c>
      <c r="AB42" s="708">
        <f ca="1">COUNTIFS(Data!$F:$F,CONCATENATE(AB$25,"-","?",$P42),Data!$H:$H,$Q42)</f>
        <v>0</v>
      </c>
      <c r="AC42" s="709"/>
    </row>
    <row r="43" spans="4:29" s="703" customFormat="1" ht="24" customHeight="1" x14ac:dyDescent="0.25">
      <c r="D43" s="704"/>
      <c r="E43" s="705"/>
      <c r="F43" s="704"/>
      <c r="G43" s="704"/>
      <c r="H43" s="704"/>
      <c r="I43" s="704"/>
      <c r="J43" s="704"/>
      <c r="N43" s="704"/>
      <c r="O43" s="706"/>
      <c r="P43" s="708">
        <v>1</v>
      </c>
      <c r="Q43" s="976" t="s">
        <v>2476</v>
      </c>
      <c r="R43" s="708">
        <f ca="1">COUNTIFS(Data!$F:$F,CONCATENATE(R$25,"-","?",$P43),Data!$H:$H,$Q43)</f>
        <v>10</v>
      </c>
      <c r="S43" s="708">
        <f ca="1">COUNTIFS(Data!$F:$F,CONCATENATE(S$25,"-","?",$P43),Data!$H:$H,$Q43)</f>
        <v>5</v>
      </c>
      <c r="T43" s="708">
        <f ca="1">COUNTIFS(Data!$F:$F,CONCATENATE(T$25,"-","?",$P43),Data!$H:$H,$Q43)</f>
        <v>8</v>
      </c>
      <c r="U43" s="708">
        <f ca="1">COUNTIFS(Data!$F:$F,CONCATENATE(U$25,"-","?",$P43),Data!$H:$H,$Q43)</f>
        <v>4</v>
      </c>
      <c r="V43" s="708">
        <f ca="1">COUNTIFS(Data!$F:$F,CONCATENATE(V$25,"-","?",$P43),Data!$H:$H,$Q43)</f>
        <v>8</v>
      </c>
      <c r="W43" s="708">
        <f ca="1">COUNTIFS(Data!$F:$F,CONCATENATE(W$25,"-","?",$P43),Data!$H:$H,$Q43)</f>
        <v>3</v>
      </c>
      <c r="X43" s="708">
        <f ca="1">COUNTIFS(Data!$F:$F,CONCATENATE(X$25,"-","?",$P43),Data!$H:$H,$Q43)</f>
        <v>9</v>
      </c>
      <c r="Y43" s="708">
        <f ca="1">COUNTIFS(Data!$F:$F,CONCATENATE(Y$25,"-","?",$P43),Data!$H:$H,$Q43)</f>
        <v>4</v>
      </c>
      <c r="Z43" s="708">
        <f ca="1">COUNTIFS(Data!$F:$F,CONCATENATE(Z$25,"-","?",$P43),Data!$H:$H,$Q43)</f>
        <v>7</v>
      </c>
      <c r="AA43" s="708">
        <f ca="1">COUNTIFS(Data!$F:$F,CONCATENATE(AA$25,"-","?",$P43),Data!$H:$H,$Q43)</f>
        <v>6</v>
      </c>
      <c r="AB43" s="708">
        <f ca="1">COUNTIFS(Data!$F:$F,CONCATENATE(AB$25,"-","?",$P43),Data!$H:$H,$Q43)</f>
        <v>2</v>
      </c>
      <c r="AC43" s="709"/>
    </row>
    <row r="44" spans="4:29" x14ac:dyDescent="0.25">
      <c r="P44" s="5"/>
      <c r="Q44" s="689"/>
      <c r="R44" s="689"/>
      <c r="S44" s="689"/>
      <c r="T44" s="689"/>
      <c r="U44" s="689"/>
      <c r="V44" s="689"/>
      <c r="W44" s="689"/>
      <c r="X44" s="689"/>
      <c r="Y44" s="689"/>
      <c r="Z44" s="690"/>
      <c r="AA44" s="690"/>
      <c r="AB44" s="690"/>
      <c r="AC44" s="690"/>
    </row>
    <row r="45" spans="4:29" x14ac:dyDescent="0.2">
      <c r="P45" s="5"/>
      <c r="Q45" s="689"/>
      <c r="R45" s="689"/>
      <c r="S45" s="691"/>
      <c r="T45" s="691"/>
      <c r="U45" s="691"/>
      <c r="V45" s="691"/>
      <c r="W45" s="691"/>
      <c r="X45" s="689"/>
      <c r="Y45" s="689"/>
      <c r="Z45" s="690"/>
      <c r="AA45" s="690"/>
      <c r="AB45" s="690"/>
      <c r="AC45" s="690"/>
    </row>
    <row r="46" spans="4:29" x14ac:dyDescent="0.25">
      <c r="P46" s="692"/>
      <c r="Q46" s="692"/>
      <c r="R46" s="692"/>
      <c r="S46" s="692"/>
      <c r="T46" s="692"/>
      <c r="U46" s="692"/>
      <c r="V46" s="692"/>
      <c r="W46" s="692"/>
      <c r="X46" s="689"/>
      <c r="Y46" s="689"/>
      <c r="Z46" s="690"/>
      <c r="AA46" s="690"/>
      <c r="AB46" s="690"/>
      <c r="AC46" s="690"/>
    </row>
    <row r="47" spans="4:29" x14ac:dyDescent="0.25">
      <c r="P47" s="692"/>
      <c r="Q47" s="692"/>
      <c r="R47" s="692"/>
      <c r="S47" s="692"/>
      <c r="T47" s="692"/>
      <c r="U47" s="692"/>
      <c r="V47" s="692"/>
      <c r="W47" s="692"/>
      <c r="X47" s="689"/>
      <c r="Y47" s="689"/>
      <c r="Z47" s="690"/>
      <c r="AA47" s="690"/>
      <c r="AB47" s="690"/>
      <c r="AC47" s="690"/>
    </row>
    <row r="48" spans="4:29" x14ac:dyDescent="0.25">
      <c r="P48" s="692"/>
      <c r="Q48" s="692"/>
      <c r="R48" s="692"/>
      <c r="S48" s="692"/>
      <c r="T48" s="692"/>
      <c r="U48" s="692"/>
      <c r="V48" s="692"/>
      <c r="W48" s="692"/>
      <c r="X48" s="689"/>
      <c r="Y48" s="689"/>
      <c r="Z48" s="690"/>
      <c r="AA48" s="690"/>
      <c r="AB48" s="690"/>
      <c r="AC48" s="690"/>
    </row>
    <row r="49" spans="16:29" x14ac:dyDescent="0.25">
      <c r="P49" s="692"/>
      <c r="Q49" s="692"/>
      <c r="R49" s="692"/>
      <c r="S49" s="692"/>
      <c r="T49" s="692"/>
      <c r="U49" s="692"/>
      <c r="V49" s="692"/>
      <c r="W49" s="692"/>
      <c r="X49" s="689"/>
      <c r="Y49" s="689"/>
      <c r="Z49" s="690"/>
      <c r="AA49" s="690"/>
      <c r="AB49" s="690"/>
      <c r="AC49" s="690"/>
    </row>
    <row r="50" spans="16:29" x14ac:dyDescent="0.25">
      <c r="P50" s="692"/>
      <c r="Q50" s="692"/>
      <c r="R50" s="692"/>
      <c r="S50" s="692"/>
      <c r="T50" s="692"/>
      <c r="U50" s="692"/>
      <c r="V50" s="692"/>
      <c r="W50" s="692"/>
      <c r="X50" s="689"/>
      <c r="Y50" s="689"/>
      <c r="Z50" s="690"/>
      <c r="AA50" s="690"/>
      <c r="AB50" s="690"/>
      <c r="AC50" s="690"/>
    </row>
    <row r="51" spans="16:29" x14ac:dyDescent="0.25">
      <c r="P51" s="692"/>
      <c r="Q51" s="692"/>
      <c r="R51" s="692"/>
      <c r="S51" s="692"/>
      <c r="T51" s="692"/>
      <c r="U51" s="692"/>
      <c r="V51" s="692"/>
      <c r="W51" s="692"/>
      <c r="X51" s="689"/>
      <c r="Y51" s="689"/>
      <c r="Z51" s="690"/>
      <c r="AA51" s="690"/>
      <c r="AB51" s="690"/>
      <c r="AC51" s="690"/>
    </row>
    <row r="52" spans="16:29" x14ac:dyDescent="0.25">
      <c r="P52" s="692"/>
      <c r="Q52" s="692"/>
      <c r="R52" s="692"/>
      <c r="S52" s="692"/>
      <c r="T52" s="692"/>
      <c r="U52" s="692"/>
      <c r="V52" s="692"/>
      <c r="W52" s="692"/>
      <c r="X52" s="689"/>
      <c r="Y52" s="689"/>
      <c r="Z52" s="690"/>
      <c r="AA52" s="690"/>
      <c r="AB52" s="690"/>
      <c r="AC52" s="690"/>
    </row>
    <row r="53" spans="16:29" x14ac:dyDescent="0.25">
      <c r="P53" s="692"/>
      <c r="Q53" s="692"/>
      <c r="R53" s="692"/>
      <c r="S53" s="692"/>
      <c r="T53" s="692"/>
      <c r="U53" s="692"/>
      <c r="V53" s="692"/>
      <c r="W53" s="692"/>
      <c r="X53" s="689"/>
      <c r="Y53" s="689"/>
      <c r="Z53" s="690"/>
      <c r="AA53" s="690"/>
      <c r="AB53" s="690"/>
      <c r="AC53" s="690"/>
    </row>
    <row r="54" spans="16:29" x14ac:dyDescent="0.25">
      <c r="P54" s="692"/>
      <c r="Q54" s="692"/>
      <c r="R54" s="692"/>
      <c r="S54" s="692"/>
      <c r="T54" s="692"/>
      <c r="U54" s="692"/>
      <c r="V54" s="692"/>
      <c r="W54" s="692"/>
      <c r="X54" s="689"/>
      <c r="Y54" s="689"/>
      <c r="Z54" s="690"/>
      <c r="AA54" s="690"/>
      <c r="AB54" s="690"/>
      <c r="AC54" s="690"/>
    </row>
    <row r="55" spans="16:29" x14ac:dyDescent="0.25">
      <c r="P55" s="692"/>
      <c r="Q55" s="692"/>
      <c r="R55" s="692"/>
      <c r="S55" s="692"/>
      <c r="T55" s="692"/>
      <c r="U55" s="692"/>
      <c r="V55" s="692"/>
      <c r="W55" s="692"/>
      <c r="X55" s="689"/>
      <c r="Y55" s="689"/>
      <c r="Z55" s="690"/>
      <c r="AA55" s="690"/>
      <c r="AB55" s="690"/>
      <c r="AC55" s="690"/>
    </row>
    <row r="56" spans="16:29" x14ac:dyDescent="0.25">
      <c r="P56" s="692"/>
      <c r="Q56" s="692"/>
      <c r="R56" s="692"/>
      <c r="S56" s="692"/>
      <c r="T56" s="692"/>
      <c r="U56" s="692"/>
      <c r="V56" s="692"/>
      <c r="W56" s="692"/>
      <c r="X56" s="689"/>
      <c r="Y56" s="689"/>
      <c r="Z56" s="690"/>
      <c r="AA56" s="690"/>
      <c r="AB56" s="690"/>
      <c r="AC56" s="690"/>
    </row>
    <row r="57" spans="16:29" x14ac:dyDescent="0.25">
      <c r="P57" s="692"/>
      <c r="Q57" s="692"/>
      <c r="R57" s="692"/>
      <c r="S57" s="692"/>
      <c r="T57" s="692"/>
      <c r="U57" s="692"/>
      <c r="V57" s="692"/>
      <c r="W57" s="692"/>
      <c r="X57" s="689"/>
      <c r="Y57" s="689"/>
      <c r="Z57" s="690"/>
      <c r="AA57" s="690"/>
      <c r="AB57" s="690"/>
      <c r="AC57" s="690"/>
    </row>
    <row r="58" spans="16:29" x14ac:dyDescent="0.25">
      <c r="P58" s="692"/>
      <c r="Q58" s="692"/>
      <c r="R58" s="692"/>
      <c r="S58" s="692"/>
      <c r="T58" s="692"/>
      <c r="U58" s="692"/>
      <c r="V58" s="692"/>
      <c r="W58" s="692"/>
      <c r="X58" s="689"/>
      <c r="Y58" s="689"/>
      <c r="Z58" s="690"/>
      <c r="AA58" s="690"/>
      <c r="AB58" s="690"/>
      <c r="AC58" s="690"/>
    </row>
    <row r="59" spans="16:29" x14ac:dyDescent="0.25">
      <c r="P59" s="692"/>
      <c r="Q59" s="692"/>
      <c r="R59" s="692"/>
      <c r="S59" s="692"/>
      <c r="T59" s="692"/>
      <c r="U59" s="692"/>
      <c r="V59" s="692"/>
      <c r="W59" s="692"/>
      <c r="X59" s="689"/>
      <c r="Y59" s="689"/>
      <c r="Z59" s="690"/>
      <c r="AA59" s="690"/>
      <c r="AB59" s="690"/>
      <c r="AC59" s="690"/>
    </row>
    <row r="60" spans="16:29" x14ac:dyDescent="0.25">
      <c r="P60" s="692"/>
      <c r="Q60" s="692"/>
      <c r="R60" s="692"/>
      <c r="S60" s="692"/>
      <c r="T60" s="692"/>
      <c r="U60" s="692"/>
      <c r="V60" s="692"/>
      <c r="W60" s="692"/>
      <c r="X60" s="689"/>
      <c r="Y60" s="689"/>
      <c r="Z60" s="690"/>
      <c r="AA60" s="690"/>
      <c r="AB60" s="690"/>
      <c r="AC60" s="690"/>
    </row>
    <row r="61" spans="16:29" x14ac:dyDescent="0.25">
      <c r="P61" s="692"/>
      <c r="Q61" s="692"/>
      <c r="R61" s="692"/>
      <c r="S61" s="692"/>
      <c r="T61" s="692"/>
      <c r="U61" s="692"/>
      <c r="V61" s="692"/>
      <c r="W61" s="692"/>
      <c r="X61" s="689"/>
      <c r="Y61" s="689"/>
      <c r="Z61" s="690"/>
      <c r="AA61" s="690"/>
      <c r="AB61" s="690"/>
      <c r="AC61" s="690"/>
    </row>
    <row r="62" spans="16:29" x14ac:dyDescent="0.25">
      <c r="P62" s="692"/>
      <c r="Q62" s="692"/>
      <c r="R62" s="692"/>
      <c r="S62" s="692"/>
      <c r="T62" s="692"/>
      <c r="U62" s="692"/>
      <c r="V62" s="692"/>
      <c r="W62" s="692"/>
      <c r="X62" s="689"/>
      <c r="Y62" s="689"/>
      <c r="Z62" s="690"/>
      <c r="AA62" s="690"/>
      <c r="AB62" s="690"/>
      <c r="AC62" s="690"/>
    </row>
    <row r="63" spans="16:29" x14ac:dyDescent="0.25">
      <c r="P63" s="692"/>
      <c r="Q63" s="692"/>
      <c r="R63" s="692"/>
      <c r="S63" s="692"/>
      <c r="T63" s="692"/>
      <c r="U63" s="692"/>
      <c r="V63" s="692"/>
      <c r="W63" s="692"/>
      <c r="X63" s="689"/>
      <c r="Y63" s="689"/>
      <c r="Z63" s="690"/>
      <c r="AA63" s="690"/>
      <c r="AB63" s="690"/>
      <c r="AC63" s="690"/>
    </row>
    <row r="64" spans="16:29" x14ac:dyDescent="0.25">
      <c r="P64" s="5"/>
      <c r="Q64" s="689"/>
      <c r="R64" s="689"/>
      <c r="S64" s="689"/>
      <c r="T64" s="689"/>
      <c r="U64" s="689"/>
      <c r="V64" s="689"/>
      <c r="W64" s="689"/>
      <c r="X64" s="689"/>
      <c r="Y64" s="689"/>
      <c r="Z64" s="690"/>
      <c r="AA64" s="690"/>
      <c r="AB64" s="690"/>
      <c r="AC64" s="690"/>
    </row>
    <row r="65" spans="16:29" x14ac:dyDescent="0.25">
      <c r="P65" s="5"/>
      <c r="Q65" s="689"/>
      <c r="R65" s="689"/>
      <c r="S65" s="689"/>
      <c r="T65" s="689"/>
      <c r="U65" s="689"/>
      <c r="V65" s="689"/>
      <c r="W65" s="689"/>
      <c r="X65" s="689"/>
      <c r="Y65" s="689"/>
      <c r="Z65" s="690"/>
      <c r="AA65" s="690"/>
      <c r="AB65" s="690"/>
      <c r="AC65" s="690"/>
    </row>
    <row r="66" spans="16:29" x14ac:dyDescent="0.25">
      <c r="P66" s="5"/>
      <c r="Q66" s="689"/>
      <c r="R66" s="689"/>
      <c r="S66" s="689"/>
      <c r="T66" s="689"/>
      <c r="U66" s="689"/>
      <c r="V66" s="689"/>
      <c r="W66" s="689"/>
      <c r="X66" s="689"/>
      <c r="Y66" s="689"/>
      <c r="Z66" s="690"/>
      <c r="AA66" s="690"/>
      <c r="AB66" s="690"/>
      <c r="AC66" s="690"/>
    </row>
    <row r="67" spans="16:29" x14ac:dyDescent="0.25">
      <c r="P67" s="5"/>
      <c r="Q67" s="689"/>
      <c r="R67" s="689"/>
      <c r="S67" s="689"/>
      <c r="T67" s="689"/>
      <c r="U67" s="689"/>
      <c r="V67" s="689"/>
      <c r="W67" s="689"/>
      <c r="X67" s="689"/>
      <c r="Y67" s="689"/>
      <c r="Z67" s="690"/>
      <c r="AA67" s="690"/>
      <c r="AB67" s="690"/>
      <c r="AC67" s="690"/>
    </row>
    <row r="68" spans="16:29" x14ac:dyDescent="0.25">
      <c r="P68" s="5"/>
      <c r="Q68" s="689"/>
      <c r="R68" s="689"/>
      <c r="S68" s="689"/>
      <c r="T68" s="689"/>
      <c r="U68" s="689"/>
      <c r="V68" s="689"/>
      <c r="W68" s="689"/>
      <c r="X68" s="689"/>
      <c r="Y68" s="689"/>
      <c r="Z68" s="690"/>
      <c r="AA68" s="690"/>
      <c r="AB68" s="690"/>
      <c r="AC68" s="690"/>
    </row>
    <row r="69" spans="16:29" x14ac:dyDescent="0.25">
      <c r="P69" s="5"/>
      <c r="Q69" s="689"/>
      <c r="R69" s="689"/>
      <c r="S69" s="689"/>
      <c r="T69" s="689"/>
      <c r="U69" s="689"/>
      <c r="V69" s="689"/>
      <c r="W69" s="689"/>
      <c r="X69" s="689"/>
      <c r="Y69" s="689"/>
      <c r="Z69" s="690"/>
      <c r="AA69" s="690"/>
      <c r="AB69" s="690"/>
      <c r="AC69" s="690"/>
    </row>
    <row r="70" spans="16:29" x14ac:dyDescent="0.25">
      <c r="P70" s="5"/>
      <c r="Q70" s="689"/>
      <c r="R70" s="689"/>
      <c r="S70" s="689"/>
      <c r="T70" s="689"/>
      <c r="U70" s="689"/>
      <c r="V70" s="689"/>
      <c r="W70" s="689"/>
      <c r="X70" s="689"/>
      <c r="Y70" s="689"/>
      <c r="Z70" s="690"/>
      <c r="AA70" s="690"/>
      <c r="AB70" s="690"/>
      <c r="AC70" s="690"/>
    </row>
    <row r="71" spans="16:29" x14ac:dyDescent="0.25">
      <c r="P71" s="5"/>
      <c r="Q71" s="689"/>
      <c r="R71" s="689"/>
      <c r="S71" s="689"/>
      <c r="T71" s="689"/>
      <c r="U71" s="689"/>
      <c r="V71" s="689"/>
      <c r="W71" s="689"/>
      <c r="X71" s="689"/>
      <c r="Y71" s="689"/>
      <c r="Z71" s="690"/>
      <c r="AA71" s="690"/>
      <c r="AB71" s="690"/>
      <c r="AC71" s="690"/>
    </row>
    <row r="72" spans="16:29" x14ac:dyDescent="0.25">
      <c r="Q72" s="690"/>
      <c r="R72" s="690"/>
      <c r="S72" s="690"/>
      <c r="T72" s="690"/>
      <c r="U72" s="690"/>
      <c r="V72" s="690"/>
      <c r="W72" s="690"/>
      <c r="X72" s="690"/>
      <c r="Y72" s="690"/>
      <c r="Z72" s="690"/>
      <c r="AA72" s="690"/>
      <c r="AB72" s="690"/>
      <c r="AC72" s="690"/>
    </row>
    <row r="73" spans="16:29" x14ac:dyDescent="0.25">
      <c r="Q73" s="690"/>
      <c r="R73" s="690"/>
      <c r="S73" s="690"/>
      <c r="T73" s="690"/>
      <c r="U73" s="690"/>
      <c r="V73" s="690"/>
      <c r="W73" s="690"/>
      <c r="X73" s="690"/>
      <c r="Y73" s="690"/>
      <c r="Z73" s="690"/>
      <c r="AA73" s="690"/>
      <c r="AB73" s="690"/>
      <c r="AC73" s="690"/>
    </row>
    <row r="74" spans="16:29" x14ac:dyDescent="0.25">
      <c r="Q74" s="690"/>
      <c r="R74" s="690"/>
      <c r="S74" s="690"/>
      <c r="T74" s="690"/>
      <c r="U74" s="690"/>
      <c r="V74" s="690"/>
      <c r="W74" s="690"/>
      <c r="X74" s="690"/>
      <c r="Y74" s="690"/>
      <c r="Z74" s="690"/>
      <c r="AA74" s="690"/>
      <c r="AB74" s="690"/>
      <c r="AC74" s="690"/>
    </row>
    <row r="75" spans="16:29" x14ac:dyDescent="0.25">
      <c r="Q75" s="690"/>
      <c r="R75" s="690"/>
      <c r="S75" s="690"/>
      <c r="T75" s="690"/>
      <c r="U75" s="690"/>
      <c r="V75" s="690"/>
      <c r="W75" s="690"/>
      <c r="X75" s="690"/>
      <c r="Y75" s="690"/>
      <c r="Z75" s="690"/>
      <c r="AA75" s="690"/>
      <c r="AB75" s="690"/>
      <c r="AC75" s="690"/>
    </row>
    <row r="76" spans="16:29" x14ac:dyDescent="0.25">
      <c r="Q76" s="690"/>
      <c r="R76" s="690"/>
      <c r="S76" s="690"/>
      <c r="T76" s="690"/>
      <c r="U76" s="690"/>
      <c r="V76" s="690"/>
      <c r="W76" s="690"/>
      <c r="X76" s="690"/>
      <c r="Y76" s="690"/>
      <c r="Z76" s="690"/>
      <c r="AA76" s="690"/>
      <c r="AB76" s="690"/>
      <c r="AC76" s="690"/>
    </row>
    <row r="77" spans="16:29" x14ac:dyDescent="0.25">
      <c r="Q77" s="690"/>
      <c r="R77" s="690"/>
      <c r="S77" s="690"/>
      <c r="T77" s="690"/>
      <c r="U77" s="690"/>
      <c r="V77" s="690"/>
      <c r="W77" s="690"/>
      <c r="X77" s="690"/>
      <c r="Y77" s="690"/>
      <c r="Z77" s="690"/>
      <c r="AA77" s="690"/>
      <c r="AB77" s="690"/>
      <c r="AC77" s="690"/>
    </row>
    <row r="78" spans="16:29" x14ac:dyDescent="0.25">
      <c r="Q78" s="690"/>
      <c r="R78" s="690"/>
      <c r="S78" s="690"/>
      <c r="T78" s="690"/>
      <c r="U78" s="690"/>
      <c r="V78" s="690"/>
      <c r="W78" s="690"/>
      <c r="X78" s="690"/>
      <c r="Y78" s="690"/>
      <c r="Z78" s="690"/>
      <c r="AA78" s="690"/>
      <c r="AB78" s="690"/>
      <c r="AC78" s="690"/>
    </row>
    <row r="79" spans="16:29" x14ac:dyDescent="0.25">
      <c r="Q79" s="690"/>
      <c r="R79" s="690"/>
      <c r="S79" s="690"/>
      <c r="T79" s="690"/>
      <c r="U79" s="690"/>
      <c r="V79" s="690"/>
      <c r="W79" s="690"/>
      <c r="X79" s="690"/>
      <c r="Y79" s="690"/>
      <c r="Z79" s="690"/>
      <c r="AA79" s="690"/>
      <c r="AB79" s="690"/>
      <c r="AC79" s="690"/>
    </row>
    <row r="80" spans="16:29" x14ac:dyDescent="0.25">
      <c r="Q80" s="690"/>
      <c r="R80" s="690"/>
      <c r="S80" s="690"/>
      <c r="T80" s="690"/>
      <c r="U80" s="690"/>
      <c r="V80" s="690"/>
      <c r="W80" s="690"/>
      <c r="X80" s="690"/>
      <c r="Y80" s="690"/>
      <c r="Z80" s="690"/>
      <c r="AA80" s="690"/>
      <c r="AB80" s="690"/>
      <c r="AC80" s="690"/>
    </row>
    <row r="81" spans="17:29" x14ac:dyDescent="0.25">
      <c r="Q81" s="690"/>
      <c r="R81" s="690"/>
      <c r="S81" s="690"/>
      <c r="T81" s="690"/>
      <c r="U81" s="690"/>
      <c r="V81" s="690"/>
      <c r="W81" s="690"/>
      <c r="X81" s="690"/>
      <c r="Y81" s="690"/>
      <c r="Z81" s="690"/>
      <c r="AA81" s="690"/>
      <c r="AB81" s="690"/>
      <c r="AC81" s="690"/>
    </row>
    <row r="82" spans="17:29" x14ac:dyDescent="0.25">
      <c r="Q82" s="690"/>
      <c r="R82" s="690"/>
      <c r="S82" s="690"/>
      <c r="T82" s="690"/>
      <c r="U82" s="690"/>
      <c r="V82" s="690"/>
      <c r="W82" s="690"/>
      <c r="X82" s="690"/>
      <c r="Y82" s="690"/>
      <c r="Z82" s="690"/>
      <c r="AA82" s="690"/>
      <c r="AB82" s="690"/>
      <c r="AC82" s="690"/>
    </row>
    <row r="83" spans="17:29" x14ac:dyDescent="0.25">
      <c r="Q83" s="690"/>
      <c r="R83" s="690"/>
      <c r="S83" s="690"/>
      <c r="T83" s="690"/>
      <c r="U83" s="690"/>
      <c r="V83" s="690"/>
      <c r="W83" s="690"/>
      <c r="X83" s="690"/>
      <c r="Y83" s="690"/>
      <c r="Z83" s="690"/>
      <c r="AA83" s="690"/>
      <c r="AB83" s="690"/>
      <c r="AC83" s="690"/>
    </row>
    <row r="84" spans="17:29" x14ac:dyDescent="0.25">
      <c r="Q84" s="690"/>
      <c r="R84" s="690"/>
      <c r="S84" s="690"/>
      <c r="T84" s="690"/>
      <c r="U84" s="690"/>
      <c r="V84" s="690"/>
      <c r="W84" s="690"/>
      <c r="X84" s="690"/>
      <c r="Y84" s="690"/>
      <c r="Z84" s="690"/>
      <c r="AA84" s="690"/>
      <c r="AB84" s="690"/>
      <c r="AC84" s="690"/>
    </row>
    <row r="85" spans="17:29" x14ac:dyDescent="0.25">
      <c r="Q85" s="690"/>
      <c r="R85" s="690"/>
      <c r="S85" s="690"/>
      <c r="T85" s="690"/>
      <c r="U85" s="690"/>
      <c r="V85" s="690"/>
      <c r="W85" s="690"/>
      <c r="X85" s="690"/>
      <c r="Y85" s="690"/>
      <c r="Z85" s="690"/>
      <c r="AA85" s="690"/>
      <c r="AB85" s="690"/>
      <c r="AC85" s="690"/>
    </row>
    <row r="86" spans="17:29" x14ac:dyDescent="0.25">
      <c r="Q86" s="690"/>
      <c r="R86" s="690"/>
      <c r="S86" s="690"/>
      <c r="T86" s="690"/>
      <c r="U86" s="690"/>
      <c r="V86" s="690"/>
      <c r="W86" s="690"/>
      <c r="X86" s="690"/>
      <c r="Y86" s="690"/>
      <c r="Z86" s="690"/>
      <c r="AA86" s="690"/>
      <c r="AB86" s="690"/>
      <c r="AC86" s="690"/>
    </row>
    <row r="87" spans="17:29" x14ac:dyDescent="0.25">
      <c r="Q87" s="690"/>
      <c r="R87" s="690"/>
      <c r="S87" s="690"/>
      <c r="T87" s="690"/>
      <c r="U87" s="690"/>
      <c r="V87" s="690"/>
      <c r="W87" s="690"/>
      <c r="X87" s="690"/>
      <c r="Y87" s="690"/>
      <c r="Z87" s="690"/>
      <c r="AA87" s="690"/>
      <c r="AB87" s="690"/>
      <c r="AC87" s="690"/>
    </row>
    <row r="88" spans="17:29" x14ac:dyDescent="0.25">
      <c r="Q88" s="690"/>
      <c r="R88" s="690"/>
      <c r="S88" s="690"/>
      <c r="T88" s="690"/>
      <c r="U88" s="690"/>
      <c r="V88" s="690"/>
      <c r="W88" s="690"/>
      <c r="X88" s="690"/>
      <c r="Y88" s="690"/>
      <c r="Z88" s="690"/>
      <c r="AA88" s="690"/>
      <c r="AB88" s="690"/>
      <c r="AC88" s="690"/>
    </row>
    <row r="89" spans="17:29" x14ac:dyDescent="0.25">
      <c r="Q89" s="690"/>
      <c r="R89" s="690"/>
      <c r="S89" s="690"/>
      <c r="T89" s="690"/>
      <c r="U89" s="690"/>
      <c r="V89" s="690"/>
      <c r="W89" s="690"/>
      <c r="X89" s="690"/>
      <c r="Y89" s="690"/>
      <c r="Z89" s="690"/>
      <c r="AA89" s="690"/>
      <c r="AB89" s="690"/>
      <c r="AC89" s="690"/>
    </row>
    <row r="90" spans="17:29" x14ac:dyDescent="0.25">
      <c r="Q90" s="690"/>
      <c r="R90" s="690"/>
      <c r="S90" s="690"/>
      <c r="T90" s="690"/>
      <c r="U90" s="690"/>
      <c r="V90" s="690"/>
      <c r="W90" s="690"/>
      <c r="X90" s="690"/>
      <c r="Y90" s="690"/>
      <c r="Z90" s="690"/>
      <c r="AA90" s="690"/>
      <c r="AB90" s="690"/>
      <c r="AC90" s="690"/>
    </row>
    <row r="91" spans="17:29" x14ac:dyDescent="0.25">
      <c r="Q91" s="690"/>
      <c r="R91" s="690"/>
      <c r="S91" s="690"/>
      <c r="T91" s="690"/>
      <c r="U91" s="690"/>
      <c r="V91" s="690"/>
      <c r="W91" s="690"/>
      <c r="X91" s="690"/>
      <c r="Y91" s="690"/>
      <c r="Z91" s="690"/>
      <c r="AA91" s="690"/>
      <c r="AB91" s="690"/>
      <c r="AC91" s="690"/>
    </row>
    <row r="92" spans="17:29" x14ac:dyDescent="0.25">
      <c r="Q92" s="690"/>
      <c r="R92" s="690"/>
      <c r="S92" s="690"/>
      <c r="T92" s="690"/>
      <c r="U92" s="690"/>
      <c r="V92" s="690"/>
      <c r="W92" s="690"/>
      <c r="X92" s="690"/>
      <c r="Y92" s="690"/>
      <c r="Z92" s="690"/>
      <c r="AA92" s="690"/>
      <c r="AB92" s="690"/>
      <c r="AC92" s="690"/>
    </row>
    <row r="93" spans="17:29" x14ac:dyDescent="0.25">
      <c r="Q93" s="690"/>
      <c r="R93" s="690"/>
      <c r="S93" s="690"/>
      <c r="T93" s="690"/>
      <c r="U93" s="690"/>
      <c r="V93" s="690"/>
      <c r="W93" s="690"/>
      <c r="X93" s="690"/>
      <c r="Y93" s="690"/>
      <c r="Z93" s="690"/>
      <c r="AA93" s="690"/>
      <c r="AB93" s="690"/>
      <c r="AC93" s="690"/>
    </row>
    <row r="94" spans="17:29" x14ac:dyDescent="0.25">
      <c r="Q94" s="690"/>
      <c r="R94" s="690"/>
      <c r="S94" s="690"/>
      <c r="T94" s="690"/>
      <c r="U94" s="690"/>
      <c r="V94" s="690"/>
      <c r="W94" s="690"/>
      <c r="X94" s="690"/>
      <c r="Y94" s="690"/>
      <c r="Z94" s="690"/>
      <c r="AA94" s="690"/>
      <c r="AB94" s="690"/>
      <c r="AC94" s="690"/>
    </row>
    <row r="95" spans="17:29" x14ac:dyDescent="0.25">
      <c r="Q95" s="690"/>
      <c r="R95" s="690"/>
      <c r="S95" s="690"/>
      <c r="T95" s="690"/>
      <c r="U95" s="690"/>
      <c r="V95" s="690"/>
      <c r="W95" s="690"/>
      <c r="X95" s="690"/>
      <c r="Y95" s="690"/>
      <c r="Z95" s="690"/>
      <c r="AA95" s="690"/>
      <c r="AB95" s="690"/>
      <c r="AC95" s="690"/>
    </row>
  </sheetData>
  <sheetProtection sheet="1" formatCells="0" formatColumns="0" formatRows="0"/>
  <mergeCells count="1">
    <mergeCell ref="R4:R16"/>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DDFC-8FFF-4E51-8D91-9E5187C21EC7}">
  <sheetPr codeName="Sheet25">
    <tabColor theme="7"/>
  </sheetPr>
  <dimension ref="A1:W86"/>
  <sheetViews>
    <sheetView zoomScale="80" zoomScaleNormal="80" workbookViewId="0"/>
  </sheetViews>
  <sheetFormatPr defaultColWidth="8.7265625" defaultRowHeight="13.8" x14ac:dyDescent="0.25"/>
  <cols>
    <col min="1" max="1" width="1.6328125" style="590" customWidth="1"/>
    <col min="2" max="2" width="8.7265625" style="590" customWidth="1"/>
    <col min="3" max="18" width="8.7265625" style="590"/>
    <col min="19" max="19" width="1.54296875" style="590" customWidth="1"/>
    <col min="20" max="21" width="8.7265625" style="590"/>
    <col min="22" max="22" width="80.6328125" style="590" customWidth="1"/>
    <col min="23" max="16384" width="8.7265625" style="590"/>
  </cols>
  <sheetData>
    <row r="1" spans="1:23" x14ac:dyDescent="0.25">
      <c r="A1" s="3"/>
      <c r="B1" s="3"/>
      <c r="C1" s="3"/>
      <c r="D1" s="3"/>
      <c r="E1" s="4"/>
      <c r="F1" s="4"/>
      <c r="G1" s="4"/>
      <c r="H1" s="4"/>
      <c r="I1" s="4"/>
      <c r="J1" s="4"/>
      <c r="K1" s="4"/>
      <c r="L1" s="3"/>
      <c r="M1" s="3"/>
      <c r="N1" s="3"/>
      <c r="O1" s="3"/>
      <c r="P1" s="3"/>
      <c r="Q1" s="3"/>
      <c r="R1" s="3"/>
      <c r="S1" s="3"/>
      <c r="U1" s="741"/>
      <c r="V1" s="741"/>
      <c r="W1" s="742"/>
    </row>
    <row r="2" spans="1:23" x14ac:dyDescent="0.25">
      <c r="A2" s="3"/>
      <c r="B2" s="729"/>
      <c r="C2" s="730"/>
      <c r="D2" s="730"/>
      <c r="E2" s="730"/>
      <c r="F2" s="730"/>
      <c r="G2" s="730"/>
      <c r="H2" s="730"/>
      <c r="I2" s="730"/>
      <c r="J2" s="730"/>
      <c r="K2" s="730"/>
      <c r="L2" s="730"/>
      <c r="M2" s="730"/>
      <c r="N2" s="730"/>
      <c r="O2" s="730"/>
      <c r="P2" s="730"/>
      <c r="Q2" s="730"/>
      <c r="R2" s="731"/>
      <c r="S2" s="3"/>
      <c r="U2" s="741"/>
      <c r="V2" s="813" t="s">
        <v>1884</v>
      </c>
      <c r="W2" s="742"/>
    </row>
    <row r="3" spans="1:23" x14ac:dyDescent="0.25">
      <c r="A3" s="3"/>
      <c r="B3" s="732"/>
      <c r="C3" s="733"/>
      <c r="D3" s="733"/>
      <c r="E3" s="733"/>
      <c r="F3" s="733"/>
      <c r="G3" s="733"/>
      <c r="H3" s="733"/>
      <c r="I3" s="733"/>
      <c r="J3" s="733"/>
      <c r="K3" s="733"/>
      <c r="L3" s="733"/>
      <c r="M3" s="733"/>
      <c r="N3" s="733"/>
      <c r="O3" s="733"/>
      <c r="P3" s="733"/>
      <c r="Q3" s="733"/>
      <c r="R3" s="734"/>
      <c r="S3" s="3"/>
      <c r="U3" s="741"/>
      <c r="V3" s="814"/>
      <c r="W3" s="742"/>
    </row>
    <row r="4" spans="1:23" ht="13.8" customHeight="1" x14ac:dyDescent="0.25">
      <c r="A4" s="3"/>
      <c r="B4" s="732"/>
      <c r="C4" s="733"/>
      <c r="D4" s="733"/>
      <c r="E4" s="733"/>
      <c r="F4" s="733"/>
      <c r="G4" s="733"/>
      <c r="H4" s="733"/>
      <c r="I4" s="733"/>
      <c r="J4" s="733"/>
      <c r="K4" s="733"/>
      <c r="L4" s="733"/>
      <c r="M4" s="733"/>
      <c r="N4" s="733"/>
      <c r="O4" s="733"/>
      <c r="P4" s="733"/>
      <c r="Q4" s="733"/>
      <c r="R4" s="734"/>
      <c r="S4" s="3"/>
      <c r="U4" s="741"/>
      <c r="V4" s="1842" t="s">
        <v>3569</v>
      </c>
      <c r="W4" s="742"/>
    </row>
    <row r="5" spans="1:23" x14ac:dyDescent="0.25">
      <c r="A5" s="3"/>
      <c r="B5" s="732"/>
      <c r="C5" s="733"/>
      <c r="D5" s="733"/>
      <c r="E5" s="733"/>
      <c r="F5" s="733"/>
      <c r="G5" s="733"/>
      <c r="H5" s="733"/>
      <c r="I5" s="733"/>
      <c r="J5" s="733"/>
      <c r="K5" s="733"/>
      <c r="L5" s="733"/>
      <c r="M5" s="733"/>
      <c r="N5" s="733"/>
      <c r="O5" s="733"/>
      <c r="P5" s="733"/>
      <c r="Q5" s="733"/>
      <c r="R5" s="734"/>
      <c r="S5" s="3"/>
      <c r="U5" s="741"/>
      <c r="V5" s="1842"/>
      <c r="W5" s="742"/>
    </row>
    <row r="6" spans="1:23" x14ac:dyDescent="0.25">
      <c r="A6" s="3"/>
      <c r="B6" s="732"/>
      <c r="C6" s="733"/>
      <c r="D6" s="733"/>
      <c r="E6" s="733"/>
      <c r="F6" s="733"/>
      <c r="G6" s="733"/>
      <c r="H6" s="733"/>
      <c r="I6" s="733"/>
      <c r="J6" s="733"/>
      <c r="K6" s="733"/>
      <c r="L6" s="733"/>
      <c r="M6" s="733"/>
      <c r="N6" s="733"/>
      <c r="O6" s="733"/>
      <c r="P6" s="733"/>
      <c r="Q6" s="733"/>
      <c r="R6" s="734"/>
      <c r="S6" s="3"/>
      <c r="U6" s="741"/>
      <c r="V6" s="1842"/>
      <c r="W6" s="741"/>
    </row>
    <row r="7" spans="1:23" x14ac:dyDescent="0.25">
      <c r="A7" s="3"/>
      <c r="B7" s="732"/>
      <c r="C7" s="733"/>
      <c r="D7" s="733"/>
      <c r="E7" s="733"/>
      <c r="F7" s="733"/>
      <c r="G7" s="733"/>
      <c r="H7" s="733"/>
      <c r="I7" s="733"/>
      <c r="J7" s="733"/>
      <c r="K7" s="733"/>
      <c r="L7" s="733"/>
      <c r="M7" s="733"/>
      <c r="N7" s="733"/>
      <c r="O7" s="733"/>
      <c r="P7" s="733"/>
      <c r="Q7" s="733"/>
      <c r="R7" s="734"/>
      <c r="S7" s="3"/>
      <c r="U7" s="741"/>
      <c r="V7" s="1842"/>
      <c r="W7" s="741"/>
    </row>
    <row r="8" spans="1:23" x14ac:dyDescent="0.25">
      <c r="A8" s="3"/>
      <c r="B8" s="732"/>
      <c r="C8" s="733"/>
      <c r="D8" s="733"/>
      <c r="E8" s="733"/>
      <c r="F8" s="733"/>
      <c r="G8" s="733"/>
      <c r="H8" s="733"/>
      <c r="I8" s="733"/>
      <c r="J8" s="733"/>
      <c r="K8" s="733"/>
      <c r="L8" s="733"/>
      <c r="M8" s="733"/>
      <c r="N8" s="733"/>
      <c r="O8" s="733"/>
      <c r="P8" s="733"/>
      <c r="Q8" s="733"/>
      <c r="R8" s="734"/>
      <c r="S8" s="3"/>
      <c r="U8" s="741"/>
      <c r="V8" s="1842"/>
      <c r="W8" s="741"/>
    </row>
    <row r="9" spans="1:23" x14ac:dyDescent="0.25">
      <c r="A9" s="3"/>
      <c r="B9" s="732"/>
      <c r="C9" s="733"/>
      <c r="D9" s="733"/>
      <c r="E9" s="733"/>
      <c r="F9" s="733"/>
      <c r="G9" s="733"/>
      <c r="H9" s="733"/>
      <c r="I9" s="733"/>
      <c r="J9" s="733"/>
      <c r="K9" s="733"/>
      <c r="L9" s="733"/>
      <c r="M9" s="733"/>
      <c r="N9" s="733"/>
      <c r="O9" s="733"/>
      <c r="P9" s="733"/>
      <c r="Q9" s="733"/>
      <c r="R9" s="734"/>
      <c r="S9" s="3"/>
      <c r="U9" s="741"/>
      <c r="V9" s="1842"/>
      <c r="W9" s="741"/>
    </row>
    <row r="10" spans="1:23" x14ac:dyDescent="0.25">
      <c r="A10" s="3"/>
      <c r="B10" s="732"/>
      <c r="C10" s="733"/>
      <c r="D10" s="733"/>
      <c r="E10" s="733"/>
      <c r="F10" s="733"/>
      <c r="G10" s="733"/>
      <c r="H10" s="733"/>
      <c r="I10" s="733"/>
      <c r="J10" s="733"/>
      <c r="K10" s="733"/>
      <c r="L10" s="733"/>
      <c r="M10" s="733"/>
      <c r="N10" s="733"/>
      <c r="O10" s="733"/>
      <c r="P10" s="733"/>
      <c r="Q10" s="733"/>
      <c r="R10" s="734"/>
      <c r="S10" s="3"/>
      <c r="U10" s="741"/>
      <c r="V10" s="1842"/>
      <c r="W10" s="741"/>
    </row>
    <row r="11" spans="1:23" x14ac:dyDescent="0.25">
      <c r="A11" s="3"/>
      <c r="B11" s="732"/>
      <c r="C11" s="733"/>
      <c r="D11" s="733"/>
      <c r="E11" s="733"/>
      <c r="F11" s="733"/>
      <c r="G11" s="733"/>
      <c r="H11" s="733"/>
      <c r="I11" s="733"/>
      <c r="J11" s="733"/>
      <c r="K11" s="733"/>
      <c r="L11" s="733"/>
      <c r="M11" s="733"/>
      <c r="N11" s="733"/>
      <c r="O11" s="733"/>
      <c r="P11" s="733"/>
      <c r="Q11" s="733"/>
      <c r="R11" s="734"/>
      <c r="S11" s="3"/>
      <c r="U11" s="741"/>
      <c r="V11" s="1842"/>
      <c r="W11" s="741"/>
    </row>
    <row r="12" spans="1:23" x14ac:dyDescent="0.25">
      <c r="A12" s="3"/>
      <c r="B12" s="732"/>
      <c r="C12" s="733"/>
      <c r="D12" s="733"/>
      <c r="E12" s="733"/>
      <c r="F12" s="733"/>
      <c r="G12" s="733"/>
      <c r="H12" s="733"/>
      <c r="I12" s="733"/>
      <c r="J12" s="733"/>
      <c r="K12" s="733"/>
      <c r="L12" s="733"/>
      <c r="M12" s="733"/>
      <c r="N12" s="733"/>
      <c r="O12" s="733"/>
      <c r="P12" s="733"/>
      <c r="Q12" s="733"/>
      <c r="R12" s="734"/>
      <c r="S12" s="3"/>
      <c r="U12" s="741"/>
      <c r="V12" s="1842"/>
      <c r="W12" s="741"/>
    </row>
    <row r="13" spans="1:23" x14ac:dyDescent="0.25">
      <c r="A13" s="3"/>
      <c r="B13" s="732"/>
      <c r="C13" s="733"/>
      <c r="D13" s="733"/>
      <c r="E13" s="733"/>
      <c r="F13" s="733"/>
      <c r="G13" s="733"/>
      <c r="H13" s="733"/>
      <c r="I13" s="733"/>
      <c r="J13" s="733"/>
      <c r="K13" s="733"/>
      <c r="L13" s="733"/>
      <c r="M13" s="733"/>
      <c r="N13" s="733"/>
      <c r="O13" s="733"/>
      <c r="P13" s="733"/>
      <c r="Q13" s="733"/>
      <c r="R13" s="734"/>
      <c r="S13" s="3"/>
      <c r="U13" s="741"/>
      <c r="V13" s="1842"/>
      <c r="W13" s="741"/>
    </row>
    <row r="14" spans="1:23" x14ac:dyDescent="0.25">
      <c r="A14" s="3"/>
      <c r="B14" s="732"/>
      <c r="C14" s="733"/>
      <c r="D14" s="733"/>
      <c r="E14" s="733"/>
      <c r="F14" s="733"/>
      <c r="G14" s="733"/>
      <c r="H14" s="733"/>
      <c r="I14" s="733"/>
      <c r="J14" s="733"/>
      <c r="K14" s="733"/>
      <c r="L14" s="733"/>
      <c r="M14" s="733"/>
      <c r="N14" s="733"/>
      <c r="O14" s="733"/>
      <c r="P14" s="733"/>
      <c r="Q14" s="733"/>
      <c r="R14" s="734"/>
      <c r="S14" s="3"/>
      <c r="U14" s="741"/>
      <c r="V14" s="1842"/>
      <c r="W14" s="741"/>
    </row>
    <row r="15" spans="1:23" x14ac:dyDescent="0.25">
      <c r="A15" s="3"/>
      <c r="B15" s="732"/>
      <c r="C15" s="733"/>
      <c r="D15" s="733"/>
      <c r="E15" s="733"/>
      <c r="F15" s="733"/>
      <c r="G15" s="733"/>
      <c r="H15" s="733"/>
      <c r="I15" s="733"/>
      <c r="J15" s="733"/>
      <c r="K15" s="733"/>
      <c r="L15" s="733"/>
      <c r="M15" s="733"/>
      <c r="N15" s="733"/>
      <c r="O15" s="733"/>
      <c r="P15" s="733"/>
      <c r="Q15" s="733"/>
      <c r="R15" s="734"/>
      <c r="S15" s="3"/>
      <c r="U15" s="741"/>
      <c r="V15" s="1842"/>
      <c r="W15" s="741"/>
    </row>
    <row r="16" spans="1:23" x14ac:dyDescent="0.25">
      <c r="A16" s="3"/>
      <c r="B16" s="732"/>
      <c r="C16" s="733"/>
      <c r="D16" s="733"/>
      <c r="E16" s="733"/>
      <c r="F16" s="733"/>
      <c r="G16" s="733"/>
      <c r="H16" s="733"/>
      <c r="I16" s="733"/>
      <c r="J16" s="733"/>
      <c r="K16" s="733"/>
      <c r="L16" s="733"/>
      <c r="M16" s="733"/>
      <c r="N16" s="733"/>
      <c r="O16" s="733"/>
      <c r="P16" s="733"/>
      <c r="Q16" s="733"/>
      <c r="R16" s="734"/>
      <c r="S16" s="3"/>
      <c r="U16" s="741"/>
      <c r="V16" s="1842"/>
      <c r="W16" s="741"/>
    </row>
    <row r="17" spans="1:23" x14ac:dyDescent="0.25">
      <c r="A17" s="3"/>
      <c r="B17" s="732"/>
      <c r="C17" s="733"/>
      <c r="D17" s="733"/>
      <c r="E17" s="733"/>
      <c r="F17" s="733"/>
      <c r="G17" s="733"/>
      <c r="H17" s="733"/>
      <c r="I17" s="733"/>
      <c r="J17" s="733"/>
      <c r="K17" s="733"/>
      <c r="L17" s="733"/>
      <c r="M17" s="733"/>
      <c r="N17" s="733"/>
      <c r="O17" s="733"/>
      <c r="P17" s="733"/>
      <c r="Q17" s="733"/>
      <c r="R17" s="734"/>
      <c r="S17" s="3"/>
      <c r="U17" s="741"/>
      <c r="V17" s="1842"/>
      <c r="W17" s="741"/>
    </row>
    <row r="18" spans="1:23" x14ac:dyDescent="0.25">
      <c r="A18" s="3"/>
      <c r="B18" s="732"/>
      <c r="C18" s="733"/>
      <c r="D18" s="733"/>
      <c r="E18" s="733"/>
      <c r="F18" s="733"/>
      <c r="G18" s="733"/>
      <c r="H18" s="733"/>
      <c r="I18" s="733"/>
      <c r="J18" s="733"/>
      <c r="K18" s="733"/>
      <c r="L18" s="733"/>
      <c r="M18" s="733"/>
      <c r="N18" s="733"/>
      <c r="O18" s="733"/>
      <c r="P18" s="733"/>
      <c r="Q18" s="733"/>
      <c r="R18" s="734"/>
      <c r="S18" s="3"/>
      <c r="U18" s="741"/>
      <c r="V18" s="1842"/>
      <c r="W18" s="741"/>
    </row>
    <row r="19" spans="1:23" x14ac:dyDescent="0.25">
      <c r="A19" s="3"/>
      <c r="B19" s="732"/>
      <c r="C19" s="733"/>
      <c r="D19" s="733"/>
      <c r="E19" s="733"/>
      <c r="F19" s="733"/>
      <c r="G19" s="733"/>
      <c r="H19" s="733"/>
      <c r="I19" s="733"/>
      <c r="J19" s="733"/>
      <c r="K19" s="733"/>
      <c r="L19" s="733"/>
      <c r="M19" s="733"/>
      <c r="N19" s="733"/>
      <c r="O19" s="733"/>
      <c r="P19" s="733"/>
      <c r="Q19" s="733"/>
      <c r="R19" s="734"/>
      <c r="S19" s="3"/>
      <c r="U19" s="741"/>
      <c r="V19" s="1842"/>
      <c r="W19" s="741"/>
    </row>
    <row r="20" spans="1:23" x14ac:dyDescent="0.25">
      <c r="A20" s="3"/>
      <c r="B20" s="732"/>
      <c r="C20" s="733"/>
      <c r="D20" s="733"/>
      <c r="E20" s="733"/>
      <c r="F20" s="733"/>
      <c r="G20" s="733"/>
      <c r="H20" s="733"/>
      <c r="I20" s="733"/>
      <c r="J20" s="733"/>
      <c r="K20" s="733"/>
      <c r="L20" s="733"/>
      <c r="M20" s="733"/>
      <c r="N20" s="733"/>
      <c r="O20" s="733"/>
      <c r="P20" s="733"/>
      <c r="Q20" s="733"/>
      <c r="R20" s="734"/>
      <c r="S20" s="3"/>
      <c r="U20" s="741"/>
      <c r="V20" s="1842"/>
      <c r="W20" s="741"/>
    </row>
    <row r="21" spans="1:23" x14ac:dyDescent="0.25">
      <c r="A21" s="3"/>
      <c r="B21" s="732"/>
      <c r="C21" s="733"/>
      <c r="D21" s="733"/>
      <c r="E21" s="733"/>
      <c r="F21" s="733"/>
      <c r="G21" s="733"/>
      <c r="H21" s="733"/>
      <c r="I21" s="733"/>
      <c r="J21" s="733"/>
      <c r="K21" s="733"/>
      <c r="L21" s="733"/>
      <c r="M21" s="733"/>
      <c r="N21" s="733"/>
      <c r="O21" s="733"/>
      <c r="P21" s="733"/>
      <c r="Q21" s="733"/>
      <c r="R21" s="734"/>
      <c r="S21" s="3"/>
      <c r="U21" s="741"/>
      <c r="V21" s="1842"/>
      <c r="W21" s="741"/>
    </row>
    <row r="22" spans="1:23" x14ac:dyDescent="0.25">
      <c r="A22" s="3"/>
      <c r="B22" s="732"/>
      <c r="C22" s="733"/>
      <c r="D22" s="733"/>
      <c r="E22" s="733"/>
      <c r="F22" s="733"/>
      <c r="G22" s="733"/>
      <c r="H22" s="733"/>
      <c r="I22" s="733"/>
      <c r="J22" s="733"/>
      <c r="K22" s="733"/>
      <c r="L22" s="733"/>
      <c r="M22" s="733"/>
      <c r="N22" s="733"/>
      <c r="O22" s="733"/>
      <c r="P22" s="733"/>
      <c r="Q22" s="733"/>
      <c r="R22" s="734"/>
      <c r="S22" s="3"/>
      <c r="U22" s="741"/>
      <c r="V22" s="1842"/>
      <c r="W22" s="741"/>
    </row>
    <row r="23" spans="1:23" x14ac:dyDescent="0.25">
      <c r="A23" s="3"/>
      <c r="B23" s="732"/>
      <c r="C23" s="733"/>
      <c r="D23" s="733"/>
      <c r="E23" s="733"/>
      <c r="F23" s="733"/>
      <c r="G23" s="733"/>
      <c r="H23" s="733"/>
      <c r="I23" s="733"/>
      <c r="J23" s="733"/>
      <c r="K23" s="733"/>
      <c r="L23" s="733"/>
      <c r="M23" s="733"/>
      <c r="N23" s="733"/>
      <c r="O23" s="733"/>
      <c r="P23" s="733"/>
      <c r="Q23" s="733"/>
      <c r="R23" s="734"/>
      <c r="S23" s="3"/>
      <c r="U23" s="741"/>
      <c r="V23" s="1842"/>
      <c r="W23" s="741"/>
    </row>
    <row r="24" spans="1:23" x14ac:dyDescent="0.25">
      <c r="A24" s="3"/>
      <c r="B24" s="732"/>
      <c r="C24" s="733"/>
      <c r="D24" s="733"/>
      <c r="E24" s="733"/>
      <c r="F24" s="733"/>
      <c r="G24" s="733"/>
      <c r="H24" s="733"/>
      <c r="I24" s="733"/>
      <c r="J24" s="733"/>
      <c r="K24" s="733"/>
      <c r="L24" s="733"/>
      <c r="M24" s="733"/>
      <c r="N24" s="733"/>
      <c r="O24" s="733"/>
      <c r="P24" s="733"/>
      <c r="Q24" s="733"/>
      <c r="R24" s="734"/>
      <c r="S24" s="3"/>
      <c r="U24" s="741"/>
      <c r="V24" s="1842"/>
      <c r="W24" s="741"/>
    </row>
    <row r="25" spans="1:23" x14ac:dyDescent="0.25">
      <c r="A25" s="3"/>
      <c r="B25" s="732"/>
      <c r="C25" s="733"/>
      <c r="D25" s="733"/>
      <c r="E25" s="733"/>
      <c r="F25" s="733"/>
      <c r="G25" s="733"/>
      <c r="H25" s="733"/>
      <c r="I25" s="733"/>
      <c r="J25" s="733"/>
      <c r="K25" s="733"/>
      <c r="L25" s="733"/>
      <c r="M25" s="733"/>
      <c r="N25" s="733"/>
      <c r="O25" s="733"/>
      <c r="P25" s="733"/>
      <c r="Q25" s="733"/>
      <c r="R25" s="734"/>
      <c r="S25" s="3"/>
      <c r="U25" s="741"/>
      <c r="V25" s="1842"/>
      <c r="W25" s="741"/>
    </row>
    <row r="26" spans="1:23" x14ac:dyDescent="0.25">
      <c r="A26" s="3"/>
      <c r="B26" s="732"/>
      <c r="C26" s="733"/>
      <c r="D26" s="733"/>
      <c r="E26" s="733"/>
      <c r="F26" s="733"/>
      <c r="G26" s="733"/>
      <c r="H26" s="733"/>
      <c r="I26" s="733"/>
      <c r="J26" s="733"/>
      <c r="K26" s="733"/>
      <c r="L26" s="733"/>
      <c r="M26" s="733"/>
      <c r="N26" s="733"/>
      <c r="O26" s="733"/>
      <c r="P26" s="733"/>
      <c r="Q26" s="733"/>
      <c r="R26" s="734"/>
      <c r="S26" s="3"/>
      <c r="U26" s="741"/>
      <c r="V26" s="1842"/>
      <c r="W26" s="741"/>
    </row>
    <row r="27" spans="1:23" x14ac:dyDescent="0.25">
      <c r="A27" s="3"/>
      <c r="B27" s="732"/>
      <c r="C27" s="733"/>
      <c r="D27" s="733"/>
      <c r="E27" s="733"/>
      <c r="F27" s="733"/>
      <c r="G27" s="733"/>
      <c r="H27" s="733"/>
      <c r="I27" s="733"/>
      <c r="J27" s="733"/>
      <c r="K27" s="733"/>
      <c r="L27" s="733"/>
      <c r="M27" s="733"/>
      <c r="N27" s="733"/>
      <c r="O27" s="733"/>
      <c r="P27" s="733"/>
      <c r="Q27" s="733"/>
      <c r="R27" s="734"/>
      <c r="S27" s="3"/>
      <c r="U27" s="741"/>
      <c r="V27" s="1842"/>
      <c r="W27" s="741"/>
    </row>
    <row r="28" spans="1:23" x14ac:dyDescent="0.25">
      <c r="A28" s="3"/>
      <c r="B28" s="732"/>
      <c r="C28" s="733"/>
      <c r="D28" s="733"/>
      <c r="E28" s="733"/>
      <c r="F28" s="733"/>
      <c r="G28" s="733"/>
      <c r="H28" s="733"/>
      <c r="I28" s="733"/>
      <c r="J28" s="733"/>
      <c r="K28" s="733"/>
      <c r="L28" s="733"/>
      <c r="M28" s="733"/>
      <c r="N28" s="733"/>
      <c r="O28" s="733"/>
      <c r="P28" s="733"/>
      <c r="Q28" s="733"/>
      <c r="R28" s="734"/>
      <c r="S28" s="3"/>
      <c r="U28" s="741"/>
      <c r="V28" s="1842"/>
      <c r="W28" s="741"/>
    </row>
    <row r="29" spans="1:23" x14ac:dyDescent="0.25">
      <c r="A29" s="3"/>
      <c r="B29" s="732"/>
      <c r="C29" s="733"/>
      <c r="D29" s="733"/>
      <c r="E29" s="733"/>
      <c r="F29" s="733"/>
      <c r="G29" s="733"/>
      <c r="H29" s="733"/>
      <c r="I29" s="733"/>
      <c r="J29" s="733"/>
      <c r="K29" s="733"/>
      <c r="L29" s="733"/>
      <c r="M29" s="733"/>
      <c r="N29" s="733"/>
      <c r="O29" s="733"/>
      <c r="P29" s="733"/>
      <c r="Q29" s="733"/>
      <c r="R29" s="734"/>
      <c r="S29" s="3"/>
      <c r="U29" s="741"/>
      <c r="V29" s="1842"/>
      <c r="W29" s="741"/>
    </row>
    <row r="30" spans="1:23" x14ac:dyDescent="0.25">
      <c r="A30" s="3"/>
      <c r="B30" s="732"/>
      <c r="C30" s="733"/>
      <c r="D30" s="733"/>
      <c r="E30" s="733"/>
      <c r="F30" s="733"/>
      <c r="G30" s="733"/>
      <c r="H30" s="733"/>
      <c r="I30" s="733"/>
      <c r="J30" s="733"/>
      <c r="K30" s="733"/>
      <c r="L30" s="733"/>
      <c r="M30" s="733"/>
      <c r="N30" s="733"/>
      <c r="O30" s="733"/>
      <c r="P30" s="733"/>
      <c r="Q30" s="733"/>
      <c r="R30" s="734"/>
      <c r="S30" s="3"/>
      <c r="U30" s="741"/>
      <c r="V30" s="1842"/>
      <c r="W30" s="741"/>
    </row>
    <row r="31" spans="1:23" x14ac:dyDescent="0.25">
      <c r="A31" s="3"/>
      <c r="B31" s="732"/>
      <c r="C31" s="733"/>
      <c r="D31" s="733"/>
      <c r="E31" s="733"/>
      <c r="F31" s="733"/>
      <c r="G31" s="733"/>
      <c r="H31" s="733"/>
      <c r="I31" s="733"/>
      <c r="J31" s="733"/>
      <c r="K31" s="733"/>
      <c r="L31" s="733"/>
      <c r="M31" s="733"/>
      <c r="N31" s="733"/>
      <c r="O31" s="733"/>
      <c r="P31" s="733"/>
      <c r="Q31" s="733"/>
      <c r="R31" s="734"/>
      <c r="S31" s="3"/>
      <c r="U31" s="741"/>
      <c r="V31" s="1842"/>
      <c r="W31" s="741"/>
    </row>
    <row r="32" spans="1:23" x14ac:dyDescent="0.25">
      <c r="A32" s="3"/>
      <c r="B32" s="732"/>
      <c r="C32" s="733"/>
      <c r="D32" s="733"/>
      <c r="E32" s="733"/>
      <c r="F32" s="733"/>
      <c r="G32" s="733"/>
      <c r="H32" s="733"/>
      <c r="I32" s="733"/>
      <c r="J32" s="733"/>
      <c r="K32" s="733"/>
      <c r="L32" s="733"/>
      <c r="M32" s="733"/>
      <c r="N32" s="733"/>
      <c r="O32" s="733"/>
      <c r="P32" s="733"/>
      <c r="Q32" s="733"/>
      <c r="R32" s="734"/>
      <c r="S32" s="3"/>
      <c r="U32" s="741"/>
      <c r="V32" s="1842"/>
      <c r="W32" s="741"/>
    </row>
    <row r="33" spans="1:23" x14ac:dyDescent="0.25">
      <c r="A33" s="3"/>
      <c r="B33" s="732"/>
      <c r="C33" s="733"/>
      <c r="D33" s="733"/>
      <c r="E33" s="733"/>
      <c r="F33" s="733"/>
      <c r="G33" s="733"/>
      <c r="H33" s="733"/>
      <c r="I33" s="733"/>
      <c r="J33" s="733"/>
      <c r="K33" s="733"/>
      <c r="L33" s="733"/>
      <c r="M33" s="733"/>
      <c r="N33" s="733"/>
      <c r="O33" s="733"/>
      <c r="P33" s="733"/>
      <c r="Q33" s="733"/>
      <c r="R33" s="734"/>
      <c r="S33" s="3"/>
      <c r="U33" s="741"/>
      <c r="V33" s="1842"/>
      <c r="W33" s="741"/>
    </row>
    <row r="34" spans="1:23" x14ac:dyDescent="0.25">
      <c r="A34" s="3"/>
      <c r="B34" s="732"/>
      <c r="C34" s="733"/>
      <c r="D34" s="733"/>
      <c r="E34" s="733"/>
      <c r="F34" s="733"/>
      <c r="G34" s="733"/>
      <c r="H34" s="733"/>
      <c r="I34" s="733"/>
      <c r="J34" s="733"/>
      <c r="K34" s="733"/>
      <c r="L34" s="733"/>
      <c r="M34" s="733"/>
      <c r="N34" s="733"/>
      <c r="O34" s="733"/>
      <c r="P34" s="733"/>
      <c r="Q34" s="733"/>
      <c r="R34" s="734"/>
      <c r="S34" s="3"/>
      <c r="U34" s="741"/>
      <c r="V34" s="1842"/>
      <c r="W34" s="741"/>
    </row>
    <row r="35" spans="1:23" x14ac:dyDescent="0.25">
      <c r="A35" s="3"/>
      <c r="B35" s="732"/>
      <c r="C35" s="733"/>
      <c r="D35" s="733"/>
      <c r="E35" s="733"/>
      <c r="F35" s="733"/>
      <c r="G35" s="733"/>
      <c r="H35" s="733"/>
      <c r="I35" s="733"/>
      <c r="J35" s="733"/>
      <c r="K35" s="733"/>
      <c r="L35" s="733"/>
      <c r="M35" s="733"/>
      <c r="N35" s="733"/>
      <c r="O35" s="733"/>
      <c r="P35" s="733"/>
      <c r="Q35" s="733"/>
      <c r="R35" s="734"/>
      <c r="S35" s="3"/>
      <c r="U35" s="741"/>
      <c r="V35" s="1842"/>
      <c r="W35" s="741"/>
    </row>
    <row r="36" spans="1:23" x14ac:dyDescent="0.25">
      <c r="A36" s="3"/>
      <c r="B36" s="732"/>
      <c r="C36" s="733"/>
      <c r="D36" s="733"/>
      <c r="E36" s="733"/>
      <c r="F36" s="733"/>
      <c r="G36" s="733"/>
      <c r="H36" s="733"/>
      <c r="I36" s="733"/>
      <c r="J36" s="733"/>
      <c r="K36" s="733"/>
      <c r="L36" s="733"/>
      <c r="M36" s="733"/>
      <c r="N36" s="733"/>
      <c r="O36" s="733"/>
      <c r="P36" s="733"/>
      <c r="Q36" s="733"/>
      <c r="R36" s="734"/>
      <c r="S36" s="3"/>
      <c r="U36" s="741"/>
      <c r="V36" s="1842"/>
      <c r="W36" s="741"/>
    </row>
    <row r="37" spans="1:23" x14ac:dyDescent="0.25">
      <c r="A37" s="3"/>
      <c r="B37" s="732"/>
      <c r="C37" s="733"/>
      <c r="D37" s="733"/>
      <c r="E37" s="733"/>
      <c r="F37" s="733"/>
      <c r="G37" s="733"/>
      <c r="H37" s="733"/>
      <c r="I37" s="733"/>
      <c r="J37" s="733"/>
      <c r="K37" s="733"/>
      <c r="L37" s="733"/>
      <c r="M37" s="733"/>
      <c r="N37" s="733"/>
      <c r="O37" s="733"/>
      <c r="P37" s="733"/>
      <c r="Q37" s="733"/>
      <c r="R37" s="734"/>
      <c r="S37" s="3"/>
      <c r="U37" s="741"/>
      <c r="V37" s="1842"/>
      <c r="W37" s="741"/>
    </row>
    <row r="38" spans="1:23" x14ac:dyDescent="0.25">
      <c r="A38" s="3"/>
      <c r="B38" s="732"/>
      <c r="C38" s="733"/>
      <c r="D38" s="733"/>
      <c r="E38" s="733"/>
      <c r="F38" s="733"/>
      <c r="G38" s="733"/>
      <c r="H38" s="733"/>
      <c r="I38" s="733"/>
      <c r="J38" s="733"/>
      <c r="K38" s="733"/>
      <c r="L38" s="733"/>
      <c r="M38" s="733"/>
      <c r="N38" s="733"/>
      <c r="O38" s="733"/>
      <c r="P38" s="733"/>
      <c r="Q38" s="733"/>
      <c r="R38" s="734"/>
      <c r="S38" s="3"/>
      <c r="U38" s="741"/>
      <c r="V38" s="1842"/>
      <c r="W38" s="741"/>
    </row>
    <row r="39" spans="1:23" x14ac:dyDescent="0.25">
      <c r="A39" s="3"/>
      <c r="B39" s="732"/>
      <c r="C39" s="733"/>
      <c r="D39" s="733"/>
      <c r="E39" s="733"/>
      <c r="F39" s="733"/>
      <c r="G39" s="733"/>
      <c r="H39" s="733"/>
      <c r="I39" s="733"/>
      <c r="J39" s="733"/>
      <c r="K39" s="733"/>
      <c r="L39" s="733"/>
      <c r="M39" s="733"/>
      <c r="N39" s="733"/>
      <c r="O39" s="733"/>
      <c r="P39" s="733"/>
      <c r="Q39" s="733"/>
      <c r="R39" s="734"/>
      <c r="S39" s="3"/>
      <c r="U39" s="741"/>
      <c r="V39" s="1842"/>
      <c r="W39" s="741"/>
    </row>
    <row r="40" spans="1:23" x14ac:dyDescent="0.25">
      <c r="A40" s="3"/>
      <c r="B40" s="732"/>
      <c r="C40" s="733"/>
      <c r="D40" s="733"/>
      <c r="E40" s="733"/>
      <c r="F40" s="733"/>
      <c r="G40" s="733"/>
      <c r="H40" s="733"/>
      <c r="I40" s="733"/>
      <c r="J40" s="733"/>
      <c r="K40" s="733"/>
      <c r="L40" s="733"/>
      <c r="M40" s="733"/>
      <c r="N40" s="733"/>
      <c r="O40" s="733"/>
      <c r="P40" s="733"/>
      <c r="Q40" s="733"/>
      <c r="R40" s="734"/>
      <c r="S40" s="3"/>
      <c r="U40" s="741"/>
      <c r="V40" s="1842"/>
      <c r="W40" s="741"/>
    </row>
    <row r="41" spans="1:23" x14ac:dyDescent="0.25">
      <c r="A41" s="3"/>
      <c r="B41" s="732"/>
      <c r="C41" s="733"/>
      <c r="D41" s="733"/>
      <c r="E41" s="733"/>
      <c r="F41" s="733"/>
      <c r="G41" s="733"/>
      <c r="H41" s="733"/>
      <c r="I41" s="733"/>
      <c r="J41" s="733"/>
      <c r="K41" s="733"/>
      <c r="L41" s="733"/>
      <c r="M41" s="733"/>
      <c r="N41" s="733"/>
      <c r="O41" s="733"/>
      <c r="P41" s="733"/>
      <c r="Q41" s="733"/>
      <c r="R41" s="734"/>
      <c r="S41" s="3"/>
      <c r="U41" s="741"/>
      <c r="V41" s="1842"/>
      <c r="W41" s="741"/>
    </row>
    <row r="42" spans="1:23" x14ac:dyDescent="0.25">
      <c r="A42" s="3"/>
      <c r="B42" s="732"/>
      <c r="C42" s="733"/>
      <c r="D42" s="733"/>
      <c r="E42" s="733"/>
      <c r="F42" s="733"/>
      <c r="G42" s="733"/>
      <c r="H42" s="733"/>
      <c r="I42" s="733"/>
      <c r="J42" s="733"/>
      <c r="K42" s="733"/>
      <c r="L42" s="733"/>
      <c r="M42" s="733"/>
      <c r="N42" s="733"/>
      <c r="O42" s="733"/>
      <c r="P42" s="733"/>
      <c r="Q42" s="733"/>
      <c r="R42" s="734"/>
      <c r="S42" s="3"/>
      <c r="U42" s="741"/>
      <c r="V42" s="1842"/>
      <c r="W42" s="741"/>
    </row>
    <row r="43" spans="1:23" x14ac:dyDescent="0.25">
      <c r="A43" s="3"/>
      <c r="B43" s="732"/>
      <c r="C43" s="733"/>
      <c r="D43" s="733"/>
      <c r="E43" s="733"/>
      <c r="F43" s="733"/>
      <c r="G43" s="733"/>
      <c r="H43" s="733"/>
      <c r="I43" s="733"/>
      <c r="J43" s="733"/>
      <c r="K43" s="733"/>
      <c r="L43" s="733"/>
      <c r="M43" s="733"/>
      <c r="N43" s="733"/>
      <c r="O43" s="733"/>
      <c r="P43" s="733"/>
      <c r="Q43" s="733"/>
      <c r="R43" s="734"/>
      <c r="S43" s="3"/>
      <c r="U43" s="741"/>
      <c r="V43" s="1842"/>
      <c r="W43" s="741"/>
    </row>
    <row r="44" spans="1:23" x14ac:dyDescent="0.25">
      <c r="A44" s="3"/>
      <c r="B44" s="732"/>
      <c r="C44" s="733"/>
      <c r="D44" s="733"/>
      <c r="E44" s="733"/>
      <c r="F44" s="733"/>
      <c r="G44" s="733"/>
      <c r="H44" s="733"/>
      <c r="I44" s="733"/>
      <c r="J44" s="733"/>
      <c r="K44" s="733"/>
      <c r="L44" s="733"/>
      <c r="M44" s="733"/>
      <c r="N44" s="733"/>
      <c r="O44" s="733"/>
      <c r="P44" s="733"/>
      <c r="Q44" s="733"/>
      <c r="R44" s="734"/>
      <c r="S44" s="3"/>
      <c r="U44" s="741"/>
      <c r="V44" s="1842"/>
      <c r="W44" s="741"/>
    </row>
    <row r="45" spans="1:23" x14ac:dyDescent="0.25">
      <c r="A45" s="3"/>
      <c r="B45" s="732"/>
      <c r="C45" s="733"/>
      <c r="D45" s="733"/>
      <c r="E45" s="733"/>
      <c r="F45" s="733"/>
      <c r="G45" s="733"/>
      <c r="H45" s="733"/>
      <c r="I45" s="733"/>
      <c r="J45" s="733"/>
      <c r="K45" s="733"/>
      <c r="L45" s="733"/>
      <c r="M45" s="733"/>
      <c r="N45" s="733"/>
      <c r="O45" s="733"/>
      <c r="P45" s="733"/>
      <c r="Q45" s="733"/>
      <c r="R45" s="734"/>
      <c r="S45" s="3"/>
      <c r="U45" s="741"/>
      <c r="V45" s="1842"/>
      <c r="W45" s="741"/>
    </row>
    <row r="46" spans="1:23" x14ac:dyDescent="0.25">
      <c r="A46" s="3"/>
      <c r="B46" s="732"/>
      <c r="C46" s="733"/>
      <c r="D46" s="733"/>
      <c r="E46" s="733"/>
      <c r="F46" s="733"/>
      <c r="G46" s="733"/>
      <c r="H46" s="733"/>
      <c r="I46" s="733"/>
      <c r="J46" s="733"/>
      <c r="K46" s="733"/>
      <c r="L46" s="733"/>
      <c r="M46" s="733"/>
      <c r="N46" s="733"/>
      <c r="O46" s="733"/>
      <c r="P46" s="733"/>
      <c r="Q46" s="733"/>
      <c r="R46" s="734"/>
      <c r="S46" s="3"/>
      <c r="U46" s="741"/>
      <c r="V46" s="1842"/>
      <c r="W46" s="741"/>
    </row>
    <row r="47" spans="1:23" x14ac:dyDescent="0.25">
      <c r="A47" s="3"/>
      <c r="B47" s="732"/>
      <c r="C47" s="733"/>
      <c r="D47" s="733"/>
      <c r="E47" s="733"/>
      <c r="F47" s="733"/>
      <c r="G47" s="733"/>
      <c r="H47" s="733"/>
      <c r="I47" s="733"/>
      <c r="J47" s="733"/>
      <c r="K47" s="733"/>
      <c r="L47" s="733"/>
      <c r="M47" s="733"/>
      <c r="N47" s="733"/>
      <c r="O47" s="733"/>
      <c r="P47" s="733"/>
      <c r="Q47" s="733"/>
      <c r="R47" s="734"/>
      <c r="S47" s="3"/>
      <c r="U47" s="741"/>
      <c r="V47" s="1842"/>
      <c r="W47" s="741"/>
    </row>
    <row r="48" spans="1:23" x14ac:dyDescent="0.25">
      <c r="A48" s="3"/>
      <c r="B48" s="732"/>
      <c r="C48" s="733"/>
      <c r="D48" s="733"/>
      <c r="E48" s="733"/>
      <c r="F48" s="733"/>
      <c r="G48" s="733"/>
      <c r="H48" s="733"/>
      <c r="I48" s="733"/>
      <c r="J48" s="733"/>
      <c r="K48" s="733"/>
      <c r="L48" s="733"/>
      <c r="M48" s="733"/>
      <c r="N48" s="733"/>
      <c r="O48" s="733"/>
      <c r="P48" s="733"/>
      <c r="Q48" s="733"/>
      <c r="R48" s="734"/>
      <c r="S48" s="3"/>
      <c r="U48" s="741"/>
      <c r="V48" s="741"/>
      <c r="W48" s="741"/>
    </row>
    <row r="49" spans="1:19" x14ac:dyDescent="0.25">
      <c r="A49" s="3"/>
      <c r="B49" s="732"/>
      <c r="C49" s="733"/>
      <c r="D49" s="733"/>
      <c r="E49" s="733"/>
      <c r="F49" s="733"/>
      <c r="G49" s="733"/>
      <c r="H49" s="733"/>
      <c r="I49" s="733"/>
      <c r="J49" s="733"/>
      <c r="K49" s="733"/>
      <c r="L49" s="733"/>
      <c r="M49" s="733"/>
      <c r="N49" s="733"/>
      <c r="O49" s="733"/>
      <c r="P49" s="733"/>
      <c r="Q49" s="733"/>
      <c r="R49" s="734"/>
      <c r="S49" s="3"/>
    </row>
    <row r="50" spans="1:19" x14ac:dyDescent="0.25">
      <c r="A50" s="3"/>
      <c r="B50" s="732"/>
      <c r="C50" s="733"/>
      <c r="D50" s="733"/>
      <c r="E50" s="733"/>
      <c r="F50" s="733"/>
      <c r="G50" s="733"/>
      <c r="H50" s="733"/>
      <c r="I50" s="733"/>
      <c r="J50" s="733"/>
      <c r="K50" s="733"/>
      <c r="L50" s="733"/>
      <c r="M50" s="733"/>
      <c r="N50" s="733"/>
      <c r="O50" s="733"/>
      <c r="P50" s="733"/>
      <c r="Q50" s="733"/>
      <c r="R50" s="734"/>
      <c r="S50" s="3"/>
    </row>
    <row r="51" spans="1:19" x14ac:dyDescent="0.25">
      <c r="A51" s="3"/>
      <c r="B51" s="732"/>
      <c r="C51" s="733"/>
      <c r="D51" s="733"/>
      <c r="E51" s="733"/>
      <c r="F51" s="733"/>
      <c r="G51" s="733"/>
      <c r="H51" s="733"/>
      <c r="I51" s="733"/>
      <c r="J51" s="733"/>
      <c r="K51" s="733"/>
      <c r="L51" s="733"/>
      <c r="M51" s="733"/>
      <c r="N51" s="733"/>
      <c r="O51" s="733"/>
      <c r="P51" s="733"/>
      <c r="Q51" s="733"/>
      <c r="R51" s="734"/>
      <c r="S51" s="3"/>
    </row>
    <row r="52" spans="1:19" x14ac:dyDescent="0.25">
      <c r="A52" s="3"/>
      <c r="B52" s="732"/>
      <c r="C52" s="733"/>
      <c r="D52" s="733"/>
      <c r="E52" s="733"/>
      <c r="F52" s="733"/>
      <c r="G52" s="733"/>
      <c r="H52" s="733"/>
      <c r="I52" s="733"/>
      <c r="J52" s="733"/>
      <c r="K52" s="733"/>
      <c r="L52" s="733"/>
      <c r="M52" s="733"/>
      <c r="N52" s="733"/>
      <c r="O52" s="733"/>
      <c r="P52" s="733"/>
      <c r="Q52" s="733"/>
      <c r="R52" s="734"/>
      <c r="S52" s="3"/>
    </row>
    <row r="53" spans="1:19" x14ac:dyDescent="0.25">
      <c r="A53" s="3"/>
      <c r="B53" s="732"/>
      <c r="C53" s="733"/>
      <c r="D53" s="733"/>
      <c r="E53" s="733"/>
      <c r="F53" s="733"/>
      <c r="G53" s="733"/>
      <c r="H53" s="733"/>
      <c r="I53" s="733"/>
      <c r="J53" s="733"/>
      <c r="K53" s="733"/>
      <c r="L53" s="733"/>
      <c r="M53" s="733"/>
      <c r="N53" s="733"/>
      <c r="O53" s="733"/>
      <c r="P53" s="733"/>
      <c r="Q53" s="733"/>
      <c r="R53" s="734"/>
      <c r="S53" s="3"/>
    </row>
    <row r="54" spans="1:19" x14ac:dyDescent="0.25">
      <c r="A54" s="3"/>
      <c r="B54" s="732"/>
      <c r="C54" s="733"/>
      <c r="D54" s="733"/>
      <c r="E54" s="733"/>
      <c r="F54" s="733"/>
      <c r="G54" s="733"/>
      <c r="H54" s="733"/>
      <c r="I54" s="733"/>
      <c r="J54" s="733"/>
      <c r="K54" s="733"/>
      <c r="L54" s="733"/>
      <c r="M54" s="733"/>
      <c r="N54" s="733"/>
      <c r="O54" s="733"/>
      <c r="P54" s="733"/>
      <c r="Q54" s="733"/>
      <c r="R54" s="734"/>
      <c r="S54" s="3"/>
    </row>
    <row r="55" spans="1:19" x14ac:dyDescent="0.25">
      <c r="A55" s="3"/>
      <c r="B55" s="732"/>
      <c r="C55" s="733"/>
      <c r="D55" s="733"/>
      <c r="E55" s="733"/>
      <c r="F55" s="733"/>
      <c r="G55" s="733"/>
      <c r="H55" s="733"/>
      <c r="I55" s="733"/>
      <c r="J55" s="733"/>
      <c r="K55" s="733"/>
      <c r="L55" s="733"/>
      <c r="M55" s="733"/>
      <c r="N55" s="733"/>
      <c r="O55" s="733"/>
      <c r="P55" s="733"/>
      <c r="Q55" s="733"/>
      <c r="R55" s="734"/>
      <c r="S55" s="3"/>
    </row>
    <row r="56" spans="1:19" x14ac:dyDescent="0.25">
      <c r="A56" s="3"/>
      <c r="B56" s="732"/>
      <c r="C56" s="733"/>
      <c r="D56" s="733"/>
      <c r="E56" s="733"/>
      <c r="F56" s="733"/>
      <c r="G56" s="733"/>
      <c r="H56" s="733"/>
      <c r="I56" s="733"/>
      <c r="J56" s="733"/>
      <c r="K56" s="733"/>
      <c r="L56" s="733"/>
      <c r="M56" s="733"/>
      <c r="N56" s="733"/>
      <c r="O56" s="733"/>
      <c r="P56" s="733"/>
      <c r="Q56" s="733"/>
      <c r="R56" s="734"/>
      <c r="S56" s="3"/>
    </row>
    <row r="57" spans="1:19" x14ac:dyDescent="0.25">
      <c r="A57" s="3"/>
      <c r="B57" s="732"/>
      <c r="C57" s="733"/>
      <c r="D57" s="733"/>
      <c r="E57" s="733"/>
      <c r="F57" s="733"/>
      <c r="G57" s="733"/>
      <c r="H57" s="733"/>
      <c r="I57" s="733"/>
      <c r="J57" s="733"/>
      <c r="K57" s="733"/>
      <c r="L57" s="733"/>
      <c r="M57" s="733"/>
      <c r="N57" s="733"/>
      <c r="O57" s="733"/>
      <c r="P57" s="733"/>
      <c r="Q57" s="733"/>
      <c r="R57" s="734"/>
      <c r="S57" s="3"/>
    </row>
    <row r="58" spans="1:19" x14ac:dyDescent="0.25">
      <c r="A58" s="3"/>
      <c r="B58" s="732"/>
      <c r="C58" s="733"/>
      <c r="D58" s="733"/>
      <c r="E58" s="733"/>
      <c r="F58" s="733"/>
      <c r="G58" s="733"/>
      <c r="H58" s="733"/>
      <c r="I58" s="733"/>
      <c r="J58" s="733"/>
      <c r="K58" s="733"/>
      <c r="L58" s="733"/>
      <c r="M58" s="733"/>
      <c r="N58" s="733"/>
      <c r="O58" s="733"/>
      <c r="P58" s="733"/>
      <c r="Q58" s="733"/>
      <c r="R58" s="734"/>
      <c r="S58" s="3"/>
    </row>
    <row r="59" spans="1:19" x14ac:dyDescent="0.25">
      <c r="A59" s="3"/>
      <c r="B59" s="732"/>
      <c r="C59" s="733"/>
      <c r="D59" s="733"/>
      <c r="E59" s="733"/>
      <c r="F59" s="733"/>
      <c r="G59" s="733"/>
      <c r="H59" s="733"/>
      <c r="I59" s="733"/>
      <c r="J59" s="733"/>
      <c r="K59" s="733"/>
      <c r="L59" s="733"/>
      <c r="M59" s="733"/>
      <c r="N59" s="733"/>
      <c r="O59" s="733"/>
      <c r="P59" s="733"/>
      <c r="Q59" s="733"/>
      <c r="R59" s="734"/>
      <c r="S59" s="3"/>
    </row>
    <row r="60" spans="1:19" x14ac:dyDescent="0.25">
      <c r="A60" s="3"/>
      <c r="B60" s="732"/>
      <c r="C60" s="733"/>
      <c r="D60" s="733"/>
      <c r="E60" s="733"/>
      <c r="F60" s="733"/>
      <c r="G60" s="733"/>
      <c r="H60" s="733"/>
      <c r="I60" s="733"/>
      <c r="J60" s="733"/>
      <c r="K60" s="733"/>
      <c r="L60" s="733"/>
      <c r="M60" s="733"/>
      <c r="N60" s="733"/>
      <c r="O60" s="733"/>
      <c r="P60" s="733"/>
      <c r="Q60" s="733"/>
      <c r="R60" s="734"/>
      <c r="S60" s="3"/>
    </row>
    <row r="61" spans="1:19" x14ac:dyDescent="0.25">
      <c r="A61" s="3"/>
      <c r="B61" s="732"/>
      <c r="C61" s="733"/>
      <c r="D61" s="733"/>
      <c r="E61" s="733"/>
      <c r="F61" s="733"/>
      <c r="G61" s="733"/>
      <c r="H61" s="733"/>
      <c r="I61" s="733"/>
      <c r="J61" s="733"/>
      <c r="K61" s="733"/>
      <c r="L61" s="733"/>
      <c r="M61" s="733"/>
      <c r="N61" s="733"/>
      <c r="O61" s="733"/>
      <c r="P61" s="733"/>
      <c r="Q61" s="733"/>
      <c r="R61" s="734"/>
      <c r="S61" s="3"/>
    </row>
    <row r="62" spans="1:19" x14ac:dyDescent="0.25">
      <c r="A62" s="3"/>
      <c r="B62" s="732"/>
      <c r="C62" s="733"/>
      <c r="D62" s="733"/>
      <c r="E62" s="733"/>
      <c r="F62" s="733"/>
      <c r="G62" s="733"/>
      <c r="H62" s="733"/>
      <c r="I62" s="733"/>
      <c r="J62" s="733"/>
      <c r="K62" s="733"/>
      <c r="L62" s="733"/>
      <c r="M62" s="733"/>
      <c r="N62" s="733"/>
      <c r="O62" s="733"/>
      <c r="P62" s="733"/>
      <c r="Q62" s="733"/>
      <c r="R62" s="734"/>
      <c r="S62" s="3"/>
    </row>
    <row r="63" spans="1:19" x14ac:dyDescent="0.25">
      <c r="A63" s="3"/>
      <c r="B63" s="732"/>
      <c r="C63" s="733"/>
      <c r="D63" s="733"/>
      <c r="E63" s="733"/>
      <c r="F63" s="733"/>
      <c r="G63" s="733"/>
      <c r="H63" s="733"/>
      <c r="I63" s="733"/>
      <c r="J63" s="733"/>
      <c r="K63" s="733"/>
      <c r="L63" s="733"/>
      <c r="M63" s="733"/>
      <c r="N63" s="733"/>
      <c r="O63" s="733"/>
      <c r="P63" s="733"/>
      <c r="Q63" s="733"/>
      <c r="R63" s="734"/>
      <c r="S63" s="3"/>
    </row>
    <row r="64" spans="1:19" x14ac:dyDescent="0.25">
      <c r="A64" s="3"/>
      <c r="B64" s="732"/>
      <c r="C64" s="733"/>
      <c r="D64" s="733"/>
      <c r="E64" s="733"/>
      <c r="F64" s="733"/>
      <c r="G64" s="733"/>
      <c r="H64" s="733"/>
      <c r="I64" s="733"/>
      <c r="J64" s="733"/>
      <c r="K64" s="733"/>
      <c r="L64" s="733"/>
      <c r="M64" s="733"/>
      <c r="N64" s="733"/>
      <c r="O64" s="733"/>
      <c r="P64" s="733"/>
      <c r="Q64" s="733"/>
      <c r="R64" s="734"/>
      <c r="S64" s="3"/>
    </row>
    <row r="65" spans="1:19" x14ac:dyDescent="0.25">
      <c r="A65" s="3"/>
      <c r="B65" s="732"/>
      <c r="C65" s="733"/>
      <c r="D65" s="733"/>
      <c r="E65" s="733"/>
      <c r="F65" s="733"/>
      <c r="G65" s="733"/>
      <c r="H65" s="733"/>
      <c r="I65" s="733"/>
      <c r="J65" s="733"/>
      <c r="K65" s="733"/>
      <c r="L65" s="733"/>
      <c r="M65" s="733"/>
      <c r="N65" s="733"/>
      <c r="O65" s="733"/>
      <c r="P65" s="733"/>
      <c r="Q65" s="733"/>
      <c r="R65" s="734"/>
      <c r="S65" s="3"/>
    </row>
    <row r="66" spans="1:19" x14ac:dyDescent="0.25">
      <c r="A66" s="3"/>
      <c r="B66" s="732"/>
      <c r="C66" s="733"/>
      <c r="D66" s="733"/>
      <c r="E66" s="733"/>
      <c r="F66" s="733"/>
      <c r="G66" s="733"/>
      <c r="H66" s="733"/>
      <c r="I66" s="733"/>
      <c r="J66" s="733"/>
      <c r="K66" s="733"/>
      <c r="L66" s="733"/>
      <c r="M66" s="733"/>
      <c r="N66" s="733"/>
      <c r="O66" s="733"/>
      <c r="P66" s="733"/>
      <c r="Q66" s="733"/>
      <c r="R66" s="734"/>
      <c r="S66" s="3"/>
    </row>
    <row r="67" spans="1:19" x14ac:dyDescent="0.25">
      <c r="A67" s="3"/>
      <c r="B67" s="732"/>
      <c r="C67" s="733"/>
      <c r="D67" s="733"/>
      <c r="E67" s="733"/>
      <c r="F67" s="733"/>
      <c r="G67" s="733"/>
      <c r="H67" s="733"/>
      <c r="I67" s="733"/>
      <c r="J67" s="733"/>
      <c r="K67" s="733"/>
      <c r="L67" s="733"/>
      <c r="M67" s="733"/>
      <c r="N67" s="733"/>
      <c r="O67" s="733"/>
      <c r="P67" s="733"/>
      <c r="Q67" s="733"/>
      <c r="R67" s="734"/>
      <c r="S67" s="3"/>
    </row>
    <row r="68" spans="1:19" x14ac:dyDescent="0.25">
      <c r="A68" s="3"/>
      <c r="B68" s="732"/>
      <c r="C68" s="733"/>
      <c r="D68" s="733"/>
      <c r="E68" s="733"/>
      <c r="F68" s="733"/>
      <c r="G68" s="733"/>
      <c r="H68" s="733"/>
      <c r="I68" s="733"/>
      <c r="J68" s="733"/>
      <c r="K68" s="733"/>
      <c r="L68" s="733"/>
      <c r="M68" s="733"/>
      <c r="N68" s="733"/>
      <c r="O68" s="733"/>
      <c r="P68" s="733"/>
      <c r="Q68" s="733"/>
      <c r="R68" s="734"/>
      <c r="S68" s="3"/>
    </row>
    <row r="69" spans="1:19" x14ac:dyDescent="0.25">
      <c r="A69" s="3"/>
      <c r="B69" s="732"/>
      <c r="C69" s="733"/>
      <c r="D69" s="733"/>
      <c r="E69" s="733"/>
      <c r="F69" s="733"/>
      <c r="G69" s="733"/>
      <c r="H69" s="733"/>
      <c r="I69" s="733"/>
      <c r="J69" s="733"/>
      <c r="K69" s="733"/>
      <c r="L69" s="733"/>
      <c r="M69" s="733"/>
      <c r="N69" s="733"/>
      <c r="O69" s="733"/>
      <c r="P69" s="733"/>
      <c r="Q69" s="733"/>
      <c r="R69" s="734"/>
      <c r="S69" s="3"/>
    </row>
    <row r="70" spans="1:19" x14ac:dyDescent="0.25">
      <c r="A70" s="3"/>
      <c r="B70" s="732"/>
      <c r="C70" s="733"/>
      <c r="D70" s="733"/>
      <c r="E70" s="733"/>
      <c r="F70" s="733"/>
      <c r="G70" s="733"/>
      <c r="H70" s="733"/>
      <c r="I70" s="733"/>
      <c r="J70" s="733"/>
      <c r="K70" s="733"/>
      <c r="L70" s="733"/>
      <c r="M70" s="733"/>
      <c r="N70" s="733"/>
      <c r="O70" s="733"/>
      <c r="P70" s="733"/>
      <c r="Q70" s="733"/>
      <c r="R70" s="734"/>
      <c r="S70" s="3"/>
    </row>
    <row r="71" spans="1:19" x14ac:dyDescent="0.25">
      <c r="A71" s="3"/>
      <c r="B71" s="732"/>
      <c r="C71" s="733"/>
      <c r="D71" s="733"/>
      <c r="E71" s="733"/>
      <c r="F71" s="733"/>
      <c r="G71" s="733"/>
      <c r="H71" s="733"/>
      <c r="I71" s="733"/>
      <c r="J71" s="733"/>
      <c r="K71" s="733"/>
      <c r="L71" s="733"/>
      <c r="M71" s="733"/>
      <c r="N71" s="733"/>
      <c r="O71" s="733"/>
      <c r="P71" s="733"/>
      <c r="Q71" s="733"/>
      <c r="R71" s="734"/>
      <c r="S71" s="3"/>
    </row>
    <row r="72" spans="1:19" x14ac:dyDescent="0.25">
      <c r="A72" s="3"/>
      <c r="B72" s="732"/>
      <c r="C72" s="733"/>
      <c r="D72" s="733"/>
      <c r="E72" s="733"/>
      <c r="F72" s="733"/>
      <c r="G72" s="733"/>
      <c r="H72" s="733"/>
      <c r="I72" s="733"/>
      <c r="J72" s="733"/>
      <c r="K72" s="733"/>
      <c r="L72" s="733"/>
      <c r="M72" s="733"/>
      <c r="N72" s="733"/>
      <c r="O72" s="733"/>
      <c r="P72" s="733"/>
      <c r="Q72" s="733"/>
      <c r="R72" s="734"/>
      <c r="S72" s="3"/>
    </row>
    <row r="73" spans="1:19" x14ac:dyDescent="0.25">
      <c r="A73" s="3"/>
      <c r="B73" s="732"/>
      <c r="C73" s="733"/>
      <c r="D73" s="733"/>
      <c r="E73" s="733"/>
      <c r="F73" s="733"/>
      <c r="G73" s="733"/>
      <c r="H73" s="733"/>
      <c r="I73" s="733"/>
      <c r="J73" s="733"/>
      <c r="K73" s="733"/>
      <c r="L73" s="733"/>
      <c r="M73" s="733"/>
      <c r="N73" s="733"/>
      <c r="O73" s="733"/>
      <c r="P73" s="733"/>
      <c r="Q73" s="733"/>
      <c r="R73" s="734"/>
      <c r="S73" s="3"/>
    </row>
    <row r="74" spans="1:19" x14ac:dyDescent="0.25">
      <c r="A74" s="3"/>
      <c r="B74" s="732"/>
      <c r="C74" s="733"/>
      <c r="D74" s="733"/>
      <c r="E74" s="733"/>
      <c r="F74" s="733"/>
      <c r="G74" s="733"/>
      <c r="H74" s="733"/>
      <c r="I74" s="733"/>
      <c r="J74" s="733"/>
      <c r="K74" s="733"/>
      <c r="L74" s="733"/>
      <c r="M74" s="733"/>
      <c r="N74" s="733"/>
      <c r="O74" s="733"/>
      <c r="P74" s="733"/>
      <c r="Q74" s="733"/>
      <c r="R74" s="734"/>
      <c r="S74" s="3"/>
    </row>
    <row r="75" spans="1:19" x14ac:dyDescent="0.25">
      <c r="A75" s="3"/>
      <c r="B75" s="732"/>
      <c r="C75" s="733"/>
      <c r="D75" s="733"/>
      <c r="E75" s="733"/>
      <c r="F75" s="733"/>
      <c r="G75" s="733"/>
      <c r="H75" s="733"/>
      <c r="I75" s="733"/>
      <c r="J75" s="733"/>
      <c r="K75" s="733"/>
      <c r="L75" s="733"/>
      <c r="M75" s="733"/>
      <c r="N75" s="733"/>
      <c r="O75" s="733"/>
      <c r="P75" s="733"/>
      <c r="Q75" s="733"/>
      <c r="R75" s="734"/>
      <c r="S75" s="3"/>
    </row>
    <row r="76" spans="1:19" x14ac:dyDescent="0.25">
      <c r="A76" s="3"/>
      <c r="B76" s="732"/>
      <c r="C76" s="733"/>
      <c r="D76" s="733"/>
      <c r="E76" s="733"/>
      <c r="F76" s="733"/>
      <c r="G76" s="733"/>
      <c r="H76" s="733"/>
      <c r="I76" s="733"/>
      <c r="J76" s="733"/>
      <c r="K76" s="733"/>
      <c r="L76" s="733"/>
      <c r="M76" s="733"/>
      <c r="N76" s="733"/>
      <c r="O76" s="733"/>
      <c r="P76" s="733"/>
      <c r="Q76" s="733"/>
      <c r="R76" s="734"/>
      <c r="S76" s="3"/>
    </row>
    <row r="77" spans="1:19" x14ac:dyDescent="0.25">
      <c r="A77" s="3"/>
      <c r="B77" s="732"/>
      <c r="C77" s="733"/>
      <c r="D77" s="733"/>
      <c r="E77" s="733"/>
      <c r="F77" s="733"/>
      <c r="G77" s="733"/>
      <c r="H77" s="733"/>
      <c r="I77" s="733"/>
      <c r="J77" s="733"/>
      <c r="K77" s="733"/>
      <c r="L77" s="733"/>
      <c r="M77" s="733"/>
      <c r="N77" s="733"/>
      <c r="O77" s="733"/>
      <c r="P77" s="733"/>
      <c r="Q77" s="733"/>
      <c r="R77" s="734"/>
      <c r="S77" s="3"/>
    </row>
    <row r="78" spans="1:19" x14ac:dyDescent="0.25">
      <c r="A78" s="3"/>
      <c r="B78" s="732"/>
      <c r="C78" s="733"/>
      <c r="D78" s="733"/>
      <c r="E78" s="733"/>
      <c r="F78" s="733"/>
      <c r="G78" s="733"/>
      <c r="H78" s="733"/>
      <c r="I78" s="733"/>
      <c r="J78" s="733"/>
      <c r="K78" s="733"/>
      <c r="L78" s="733"/>
      <c r="M78" s="733"/>
      <c r="N78" s="733"/>
      <c r="O78" s="733"/>
      <c r="P78" s="733"/>
      <c r="Q78" s="733"/>
      <c r="R78" s="734"/>
      <c r="S78" s="3"/>
    </row>
    <row r="79" spans="1:19" x14ac:dyDescent="0.25">
      <c r="A79" s="3"/>
      <c r="B79" s="732"/>
      <c r="C79" s="733"/>
      <c r="D79" s="733"/>
      <c r="E79" s="733"/>
      <c r="F79" s="733"/>
      <c r="G79" s="733"/>
      <c r="H79" s="733"/>
      <c r="I79" s="733"/>
      <c r="J79" s="733"/>
      <c r="K79" s="733"/>
      <c r="L79" s="733"/>
      <c r="M79" s="733"/>
      <c r="N79" s="733"/>
      <c r="O79" s="733"/>
      <c r="P79" s="733"/>
      <c r="Q79" s="733"/>
      <c r="R79" s="734"/>
      <c r="S79" s="3"/>
    </row>
    <row r="80" spans="1:19" x14ac:dyDescent="0.25">
      <c r="A80" s="3"/>
      <c r="B80" s="732"/>
      <c r="C80" s="733"/>
      <c r="D80" s="733"/>
      <c r="E80" s="733"/>
      <c r="F80" s="733"/>
      <c r="G80" s="733"/>
      <c r="H80" s="733"/>
      <c r="I80" s="733"/>
      <c r="J80" s="733"/>
      <c r="K80" s="733"/>
      <c r="L80" s="733"/>
      <c r="M80" s="733"/>
      <c r="N80" s="733"/>
      <c r="O80" s="733"/>
      <c r="P80" s="733"/>
      <c r="Q80" s="733"/>
      <c r="R80" s="734"/>
      <c r="S80" s="3"/>
    </row>
    <row r="81" spans="1:19" x14ac:dyDescent="0.25">
      <c r="A81" s="3"/>
      <c r="B81" s="732"/>
      <c r="C81" s="733"/>
      <c r="D81" s="733"/>
      <c r="E81" s="733"/>
      <c r="F81" s="733"/>
      <c r="G81" s="733"/>
      <c r="H81" s="733"/>
      <c r="I81" s="733"/>
      <c r="J81" s="733"/>
      <c r="K81" s="733"/>
      <c r="L81" s="733"/>
      <c r="M81" s="733"/>
      <c r="N81" s="733"/>
      <c r="O81" s="733"/>
      <c r="P81" s="733"/>
      <c r="Q81" s="733"/>
      <c r="R81" s="734"/>
      <c r="S81" s="3"/>
    </row>
    <row r="82" spans="1:19" x14ac:dyDescent="0.25">
      <c r="A82" s="3"/>
      <c r="B82" s="732"/>
      <c r="C82" s="733"/>
      <c r="D82" s="733"/>
      <c r="E82" s="733"/>
      <c r="F82" s="733"/>
      <c r="G82" s="733"/>
      <c r="H82" s="733"/>
      <c r="I82" s="733"/>
      <c r="J82" s="733"/>
      <c r="K82" s="733"/>
      <c r="L82" s="733"/>
      <c r="M82" s="733"/>
      <c r="N82" s="733"/>
      <c r="O82" s="733"/>
      <c r="P82" s="733"/>
      <c r="Q82" s="733"/>
      <c r="R82" s="734"/>
      <c r="S82" s="3"/>
    </row>
    <row r="83" spans="1:19" x14ac:dyDescent="0.25">
      <c r="A83" s="3"/>
      <c r="B83" s="732"/>
      <c r="C83" s="733"/>
      <c r="D83" s="733"/>
      <c r="E83" s="733"/>
      <c r="F83" s="733"/>
      <c r="G83" s="733"/>
      <c r="H83" s="733"/>
      <c r="I83" s="733"/>
      <c r="J83" s="733"/>
      <c r="K83" s="733"/>
      <c r="L83" s="733"/>
      <c r="M83" s="733"/>
      <c r="N83" s="733"/>
      <c r="O83" s="733"/>
      <c r="P83" s="733"/>
      <c r="Q83" s="733"/>
      <c r="R83" s="734"/>
      <c r="S83" s="3"/>
    </row>
    <row r="84" spans="1:19" x14ac:dyDescent="0.25">
      <c r="A84" s="3"/>
      <c r="B84" s="732"/>
      <c r="C84" s="733"/>
      <c r="D84" s="733"/>
      <c r="E84" s="733"/>
      <c r="F84" s="733"/>
      <c r="G84" s="733"/>
      <c r="H84" s="733"/>
      <c r="I84" s="733"/>
      <c r="J84" s="733"/>
      <c r="K84" s="733"/>
      <c r="L84" s="733"/>
      <c r="M84" s="733"/>
      <c r="N84" s="733"/>
      <c r="O84" s="733"/>
      <c r="P84" s="733"/>
      <c r="Q84" s="733"/>
      <c r="R84" s="734"/>
      <c r="S84" s="3"/>
    </row>
    <row r="85" spans="1:19" x14ac:dyDescent="0.25">
      <c r="A85" s="3"/>
      <c r="B85" s="735"/>
      <c r="C85" s="736"/>
      <c r="D85" s="736"/>
      <c r="E85" s="736"/>
      <c r="F85" s="736"/>
      <c r="G85" s="736"/>
      <c r="H85" s="736"/>
      <c r="I85" s="736"/>
      <c r="J85" s="736"/>
      <c r="K85" s="736"/>
      <c r="L85" s="736"/>
      <c r="M85" s="736"/>
      <c r="N85" s="736"/>
      <c r="O85" s="736"/>
      <c r="P85" s="736"/>
      <c r="Q85" s="736"/>
      <c r="R85" s="737"/>
      <c r="S85" s="3"/>
    </row>
    <row r="86" spans="1:19" x14ac:dyDescent="0.25">
      <c r="A86" s="3"/>
      <c r="B86" s="3"/>
      <c r="C86" s="3"/>
      <c r="D86" s="3"/>
      <c r="E86" s="3"/>
      <c r="F86" s="3"/>
      <c r="G86" s="3"/>
      <c r="H86" s="3"/>
      <c r="I86" s="3"/>
      <c r="J86" s="3"/>
      <c r="K86" s="3"/>
      <c r="L86" s="3"/>
      <c r="M86" s="3"/>
      <c r="N86" s="3"/>
      <c r="O86" s="3"/>
      <c r="P86" s="3"/>
      <c r="Q86" s="3"/>
      <c r="R86" s="3"/>
      <c r="S86" s="3"/>
    </row>
  </sheetData>
  <sheetProtection sheet="1" formatCells="0" formatColumns="0" formatRows="0"/>
  <mergeCells count="1">
    <mergeCell ref="V4:V4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F3423-9C4B-4F39-B143-4C91AE8FD0F9}">
  <sheetPr codeName="Sheet26">
    <tabColor theme="7" tint="0.59999389629810485"/>
  </sheetPr>
  <dimension ref="A1:M127"/>
  <sheetViews>
    <sheetView zoomScale="80" zoomScaleNormal="80" workbookViewId="0">
      <selection activeCell="D26" sqref="D26"/>
    </sheetView>
  </sheetViews>
  <sheetFormatPr defaultRowHeight="13.8" x14ac:dyDescent="0.25"/>
  <cols>
    <col min="1" max="1" width="2.453125" customWidth="1"/>
    <col min="2" max="2" width="3.26953125" customWidth="1"/>
    <col min="3" max="3" width="8.54296875" customWidth="1"/>
    <col min="4" max="4" width="10.90625" customWidth="1"/>
    <col min="5" max="5" width="74.6328125" customWidth="1"/>
    <col min="6" max="6" width="11.36328125" customWidth="1"/>
    <col min="7" max="7" width="13.90625"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50"/>
      <c r="G1" s="249"/>
      <c r="H1" s="249"/>
      <c r="I1" s="249"/>
      <c r="J1" s="249"/>
      <c r="K1" s="249"/>
      <c r="L1" s="134"/>
      <c r="M1" s="134"/>
    </row>
    <row r="2" spans="1:13" x14ac:dyDescent="0.25">
      <c r="A2" s="251"/>
      <c r="B2" s="1547"/>
      <c r="C2" s="1548"/>
      <c r="D2" s="1549"/>
      <c r="E2" s="1550"/>
      <c r="F2" s="1551"/>
      <c r="G2" s="1552"/>
      <c r="H2" s="1552"/>
      <c r="I2" s="1552"/>
      <c r="J2" s="1552"/>
      <c r="K2" s="1552"/>
      <c r="L2" s="1553"/>
      <c r="M2" s="251"/>
    </row>
    <row r="3" spans="1:13" x14ac:dyDescent="0.25">
      <c r="A3" s="251"/>
      <c r="B3" s="1554"/>
      <c r="C3" s="1121"/>
      <c r="D3" s="1122"/>
      <c r="E3" s="1123"/>
      <c r="F3" s="1124"/>
      <c r="G3" s="1125"/>
      <c r="H3" s="1126"/>
      <c r="I3" s="1127" t="str">
        <f>IF(VLOOKUP("GEN-SEC",Languages!$A:$D,1,TRUE)="GEN-SEC",VLOOKUP("GEN-SEC",Languages!$A:$D,Summary!$C$7,TRUE),NA())</f>
        <v>Tiedon luokittelu</v>
      </c>
      <c r="J3" s="1128"/>
      <c r="K3" s="1125"/>
      <c r="L3" s="1445"/>
      <c r="M3" s="251"/>
    </row>
    <row r="4" spans="1:13" ht="19.8" x14ac:dyDescent="0.3">
      <c r="A4" s="315"/>
      <c r="B4" s="1555"/>
      <c r="C4" s="1131" t="s">
        <v>3518</v>
      </c>
      <c r="D4" s="1132"/>
      <c r="E4" s="1133"/>
      <c r="F4" s="1134"/>
      <c r="G4" s="1135"/>
      <c r="H4" s="1136"/>
      <c r="I4" s="1188"/>
      <c r="J4" s="1137"/>
      <c r="K4" s="1125"/>
      <c r="L4" s="1445"/>
      <c r="M4" s="251"/>
    </row>
    <row r="5" spans="1:13" x14ac:dyDescent="0.25">
      <c r="A5" s="177"/>
      <c r="B5" s="1556"/>
      <c r="C5" s="1139"/>
      <c r="D5" s="1140"/>
      <c r="E5" s="1140"/>
      <c r="F5" s="1136"/>
      <c r="G5" s="1136"/>
      <c r="H5" s="733"/>
      <c r="I5" s="1137"/>
      <c r="J5" s="1137"/>
      <c r="K5" s="1125"/>
      <c r="L5" s="1445"/>
      <c r="M5" s="251"/>
    </row>
    <row r="6" spans="1:13" ht="84.6" customHeight="1" x14ac:dyDescent="0.25">
      <c r="A6" s="177"/>
      <c r="B6" s="1556"/>
      <c r="C6" s="1846" t="s">
        <v>3581</v>
      </c>
      <c r="D6" s="1847"/>
      <c r="E6" s="1847"/>
      <c r="F6" s="1847"/>
      <c r="G6" s="1847"/>
      <c r="H6" s="1847"/>
      <c r="I6" s="1847"/>
      <c r="J6" s="1847"/>
      <c r="K6" s="1848"/>
      <c r="L6" s="1445"/>
      <c r="M6" s="251"/>
    </row>
    <row r="7" spans="1:13" ht="14.4" x14ac:dyDescent="0.25">
      <c r="A7" s="177"/>
      <c r="B7" s="1556"/>
      <c r="C7" s="1141"/>
      <c r="D7" s="1142"/>
      <c r="E7" s="1143"/>
      <c r="F7" s="1144"/>
      <c r="G7" s="1145"/>
      <c r="H7" s="1146"/>
      <c r="I7" s="1147" t="str">
        <f>IF(VLOOKUP("KM110",Languages!$A:$D,1,TRUE)="KM110",VLOOKUP("KM110",Languages!$A:$D,Summary!$C$7,TRUE),NA())</f>
        <v>Päivämäärä</v>
      </c>
      <c r="J7" s="1148"/>
      <c r="K7" s="1125"/>
      <c r="L7" s="1445"/>
      <c r="M7" s="251"/>
    </row>
    <row r="8" spans="1:13" ht="14.4" customHeight="1" x14ac:dyDescent="0.25">
      <c r="A8" s="177"/>
      <c r="B8" s="1556"/>
      <c r="C8" s="1857" t="s">
        <v>3714</v>
      </c>
      <c r="D8" s="1858"/>
      <c r="E8" s="1858"/>
      <c r="F8" s="1858"/>
      <c r="G8" s="1859"/>
      <c r="H8" s="1146"/>
      <c r="I8" s="1849"/>
      <c r="J8" s="1850"/>
      <c r="K8" s="1125"/>
      <c r="L8" s="1445"/>
      <c r="M8" s="251"/>
    </row>
    <row r="9" spans="1:13" ht="14.4" customHeight="1" x14ac:dyDescent="0.25">
      <c r="A9" s="177"/>
      <c r="B9" s="1556"/>
      <c r="C9" s="1860"/>
      <c r="D9" s="1861"/>
      <c r="E9" s="1861"/>
      <c r="F9" s="1861"/>
      <c r="G9" s="1862"/>
      <c r="H9" s="1146"/>
      <c r="I9" s="1147" t="str">
        <f>IF(VLOOKUP("KM111",Languages!$A:$D,1,TRUE)="KM111",VLOOKUP("KM111",Languages!$A:$D,Summary!$C$7,TRUE),NA())</f>
        <v>Osallistujat</v>
      </c>
      <c r="J9" s="1148"/>
      <c r="K9" s="1125"/>
      <c r="L9" s="1445"/>
      <c r="M9" s="251"/>
    </row>
    <row r="10" spans="1:13" ht="14.4" customHeight="1" x14ac:dyDescent="0.25">
      <c r="A10" s="177"/>
      <c r="B10" s="1556"/>
      <c r="C10" s="1860"/>
      <c r="D10" s="1861"/>
      <c r="E10" s="1861"/>
      <c r="F10" s="1861"/>
      <c r="G10" s="1862"/>
      <c r="H10" s="1146"/>
      <c r="I10" s="1851"/>
      <c r="J10" s="1852"/>
      <c r="K10" s="1125"/>
      <c r="L10" s="1445"/>
      <c r="M10" s="251"/>
    </row>
    <row r="11" spans="1:13" ht="14.4" customHeight="1" x14ac:dyDescent="0.25">
      <c r="A11" s="177"/>
      <c r="B11" s="1556"/>
      <c r="C11" s="1863"/>
      <c r="D11" s="1864"/>
      <c r="E11" s="1864"/>
      <c r="F11" s="1864"/>
      <c r="G11" s="1865"/>
      <c r="H11" s="1146"/>
      <c r="I11" s="1853"/>
      <c r="J11" s="1854"/>
      <c r="K11" s="1125"/>
      <c r="L11" s="1445"/>
      <c r="M11" s="251"/>
    </row>
    <row r="12" spans="1:13" x14ac:dyDescent="0.25">
      <c r="A12" s="165"/>
      <c r="B12" s="1444"/>
      <c r="C12" s="1149"/>
      <c r="D12" s="1149"/>
      <c r="E12" s="1149"/>
      <c r="F12" s="1150"/>
      <c r="G12" s="1150"/>
      <c r="H12" s="1150"/>
      <c r="I12" s="1150"/>
      <c r="J12" s="1150"/>
      <c r="K12" s="1150"/>
      <c r="L12" s="1445"/>
      <c r="M12" s="251"/>
    </row>
    <row r="13" spans="1:13" x14ac:dyDescent="0.25">
      <c r="A13" s="274"/>
      <c r="B13" s="1557"/>
      <c r="C13" s="1855"/>
      <c r="D13" s="1855"/>
      <c r="E13" s="1855"/>
      <c r="F13" s="1855"/>
      <c r="G13" s="1855"/>
      <c r="H13" s="1855"/>
      <c r="I13" s="1855"/>
      <c r="J13" s="1855"/>
      <c r="K13" s="1855"/>
      <c r="L13" s="1445"/>
      <c r="M13" s="251"/>
    </row>
    <row r="14" spans="1:13" ht="14.4" thickBot="1" x14ac:dyDescent="0.3">
      <c r="A14" s="165"/>
      <c r="B14" s="1444"/>
      <c r="C14" s="1152"/>
      <c r="D14" s="1152"/>
      <c r="E14" s="1152"/>
      <c r="F14" s="1153"/>
      <c r="G14" s="1153"/>
      <c r="H14" s="1153"/>
      <c r="I14" s="1153"/>
      <c r="J14" s="1153"/>
      <c r="K14" s="1153"/>
      <c r="L14" s="1445"/>
      <c r="M14" s="251"/>
    </row>
    <row r="15" spans="1:13" x14ac:dyDescent="0.25">
      <c r="A15" s="274"/>
      <c r="B15" s="1557"/>
      <c r="C15" s="1856"/>
      <c r="D15" s="1856"/>
      <c r="E15" s="1856"/>
      <c r="F15" s="1856"/>
      <c r="G15" s="1856"/>
      <c r="H15" s="1856"/>
      <c r="I15" s="1856"/>
      <c r="J15" s="1856"/>
      <c r="K15" s="1856"/>
      <c r="L15" s="1445"/>
      <c r="M15" s="251"/>
    </row>
    <row r="16" spans="1:13" x14ac:dyDescent="0.25">
      <c r="A16" s="165"/>
      <c r="B16" s="1444"/>
      <c r="C16" s="1149"/>
      <c r="D16" s="1149"/>
      <c r="E16" s="1149"/>
      <c r="F16" s="1154"/>
      <c r="G16" s="1154"/>
      <c r="H16" s="1154"/>
      <c r="I16" s="1154"/>
      <c r="J16" s="1154"/>
      <c r="K16" s="1154"/>
      <c r="L16" s="1445"/>
      <c r="M16" s="251"/>
    </row>
    <row r="17" spans="1:13" x14ac:dyDescent="0.25">
      <c r="A17" s="304"/>
      <c r="B17" s="1558"/>
      <c r="C17" s="1855"/>
      <c r="D17" s="1855"/>
      <c r="E17" s="1855"/>
      <c r="F17" s="1855"/>
      <c r="G17" s="1855"/>
      <c r="H17" s="1855"/>
      <c r="I17" s="1855"/>
      <c r="J17" s="1855"/>
      <c r="K17" s="1855"/>
      <c r="L17" s="1445"/>
      <c r="M17" s="251"/>
    </row>
    <row r="18" spans="1:13" ht="22.8" x14ac:dyDescent="0.25">
      <c r="A18" s="304"/>
      <c r="B18" s="1558"/>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1559" t="str">
        <f>Parameters!$B$22</f>
        <v>4 - Täysin toteutettu</v>
      </c>
      <c r="M18" s="251"/>
    </row>
    <row r="19" spans="1:13" x14ac:dyDescent="0.25">
      <c r="A19" s="304"/>
      <c r="B19" s="1560"/>
      <c r="C19" s="1158"/>
      <c r="D19" s="1158"/>
      <c r="E19" s="1158"/>
      <c r="F19" s="1158"/>
      <c r="G19" s="1158"/>
      <c r="H19" s="1158"/>
      <c r="I19" s="1158"/>
      <c r="J19" s="1158"/>
      <c r="K19" s="1158"/>
      <c r="L19" s="1561"/>
      <c r="M19" s="251"/>
    </row>
    <row r="20" spans="1:13" x14ac:dyDescent="0.25">
      <c r="A20" s="304"/>
      <c r="B20" s="1562"/>
      <c r="C20" s="646"/>
      <c r="D20" s="646"/>
      <c r="E20" s="646"/>
      <c r="F20" s="646"/>
      <c r="G20" s="646"/>
      <c r="H20" s="646"/>
      <c r="I20" s="646"/>
      <c r="J20" s="646"/>
      <c r="K20" s="646"/>
      <c r="L20" s="1563"/>
      <c r="M20" s="134"/>
    </row>
    <row r="21" spans="1:13" x14ac:dyDescent="0.25">
      <c r="A21" s="304"/>
      <c r="B21" s="1564"/>
      <c r="C21" s="639"/>
      <c r="D21" s="639"/>
      <c r="E21" s="639"/>
      <c r="F21" s="639"/>
      <c r="G21" s="639"/>
      <c r="H21" s="639"/>
      <c r="I21" s="639"/>
      <c r="J21" s="639"/>
      <c r="K21" s="639"/>
      <c r="L21" s="1565"/>
      <c r="M21" s="251"/>
    </row>
    <row r="22" spans="1:13" x14ac:dyDescent="0.25">
      <c r="A22" s="165"/>
      <c r="B22" s="1444"/>
      <c r="C22" s="1149"/>
      <c r="D22" s="1149"/>
      <c r="E22" s="1149"/>
      <c r="F22" s="1150"/>
      <c r="G22" s="1150"/>
      <c r="H22" s="1150"/>
      <c r="I22" s="1150"/>
      <c r="J22" s="1150"/>
      <c r="K22" s="1150"/>
      <c r="L22" s="1445"/>
      <c r="M22" s="304"/>
    </row>
    <row r="23" spans="1:13" ht="14.4" thickBot="1" x14ac:dyDescent="0.3">
      <c r="A23" s="303"/>
      <c r="B23" s="1446"/>
      <c r="C23" s="1172"/>
      <c r="D23" s="1172"/>
      <c r="E23" s="1173"/>
      <c r="F23" s="1174"/>
      <c r="G23" s="1175"/>
      <c r="H23" s="1176"/>
      <c r="I23" s="1176"/>
      <c r="J23" s="1176"/>
      <c r="K23" s="1176"/>
      <c r="L23" s="1447"/>
      <c r="M23" s="283"/>
    </row>
    <row r="24" spans="1:13" ht="14.4" thickBot="1" x14ac:dyDescent="0.3">
      <c r="A24" s="274"/>
      <c r="B24" s="1845"/>
      <c r="C24" s="1295" t="str">
        <f>IF(VLOOKUP("GEN-LEVEL",Languages!$A:$D,1,TRUE)="GEN-LEVEL",VLOOKUP("GEN-LEVEL",Languages!$A:$D,Summary!$C$7,TRUE),NA())</f>
        <v>Taso</v>
      </c>
      <c r="D24" s="1673" t="s">
        <v>3516</v>
      </c>
      <c r="E24" s="1314" t="str">
        <f>IF(VLOOKUP("GEN-PRACTICE",Languages!$A:$D,1,TRUE)="GEN-PRACTICE",VLOOKUP("GEN-PRACTICE",Languages!$A:$D,Summary!$C$7,TRUE),NA())</f>
        <v>Käytäntö</v>
      </c>
      <c r="F24" s="1315" t="s">
        <v>3519</v>
      </c>
      <c r="G24" s="1674" t="str">
        <f>IF(VLOOKUP("GEN-ANSWER",Languages!$A:$D,1,TRUE)="GEN-ANSWER",VLOOKUP("GEN-ANSWER",Languages!$A:$D,Summary!$C$7,TRUE),NA())</f>
        <v>Vastaus</v>
      </c>
      <c r="H24" s="1675" t="str">
        <f>IF(VLOOKUP("KM112",Languages!$A:$D,1,TRUE)="KM112",VLOOKUP("KM112",Languages!$A:$D,Summary!$C$7,TRUE),NA())</f>
        <v>Kommentit</v>
      </c>
      <c r="I24" s="1675" t="str">
        <f>IF(VLOOKUP("KM113",Languages!$A:$D,1,TRUE)="KM113",VLOOKUP("KM113",Languages!$A:$D,Summary!$C$7,TRUE),NA())</f>
        <v>Sisäinen viittaus</v>
      </c>
      <c r="J24" s="1675" t="str">
        <f>IF(VLOOKUP("KM114",Languages!$A:$D,1,TRUE)="KM114",VLOOKUP("KM114",Languages!$A:$D,Summary!$C$7,TRUE),NA())</f>
        <v>Ulkoinen viittaus</v>
      </c>
      <c r="K24" s="1676" t="str">
        <f>IF(VLOOKUP("KM115",Languages!$A:$D,1,TRUE)="KM115",VLOOKUP("KM115",Languages!$A:$D,Summary!$C$7,TRUE),NA())</f>
        <v>Kehityskohde</v>
      </c>
      <c r="L24" s="1445"/>
      <c r="M24" s="251"/>
    </row>
    <row r="25" spans="1:13" ht="61.2" customHeight="1" x14ac:dyDescent="0.25">
      <c r="A25" s="274"/>
      <c r="B25" s="1845"/>
      <c r="C25" s="1295">
        <f>_xlfn.IFNA(VLOOKUP(D25,Data!C:I,3,FALSE),"")</f>
        <v>1</v>
      </c>
      <c r="D25" s="1677" t="s">
        <v>150</v>
      </c>
      <c r="E25" s="1678" t="str">
        <f>_xlfn.IFNA(IF(VLOOKUP(D25,Languages!$A:$D,1,TRUE)=D25,VLOOKUP(D25,Languages!$A:$D,Summary!$C$7,TRUE),NA()),"")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25" s="1679"/>
      <c r="G25" s="1681">
        <f ca="1">_xlfn.IFNA(VLOOKUP(D25,Data!C:I,6,FALSE),"")</f>
        <v>0</v>
      </c>
      <c r="H25" s="1675" t="str">
        <f ca="1">_xlfn.IFNA(VLOOKUP(D25,Export!G:L,3,FALSE),"")</f>
        <v/>
      </c>
      <c r="I25" s="1675" t="str">
        <f ca="1">_xlfn.IFNA(VLOOKUP(D25,Export!G:L,4,FALSE),"")</f>
        <v/>
      </c>
      <c r="J25" s="1675" t="str">
        <f ca="1">_xlfn.IFNA(VLOOKUP(D25,Export!G:L,5,FALSE),"")</f>
        <v/>
      </c>
      <c r="K25" s="1676" t="str">
        <f ca="1">_xlfn.IFNA(VLOOKUP(D25,Export!G:L,6,FALSE),"")</f>
        <v/>
      </c>
      <c r="L25" s="1445"/>
      <c r="M25" s="251"/>
    </row>
    <row r="26" spans="1:13" ht="61.2" customHeight="1" x14ac:dyDescent="0.25">
      <c r="A26" s="274"/>
      <c r="B26" s="1845"/>
      <c r="C26" s="1183" t="str">
        <f>_xlfn.IFNA(VLOOKUP(D26,Data!C:I,3,FALSE),"")</f>
        <v/>
      </c>
      <c r="D26" s="1570"/>
      <c r="E26" s="1170" t="str">
        <f>_xlfn.IFNA(IF(VLOOKUP(D26,Languages!$A:$D,1,TRUE)=D26,VLOOKUP(D26,Languages!$A:$D,Summary!$C$7,TRUE),NA()),"")</f>
        <v/>
      </c>
      <c r="F26" s="1579"/>
      <c r="G26" s="1537" t="str">
        <f>_xlfn.IFNA(VLOOKUP(D26,Data!C:I,6,FALSE),"")</f>
        <v/>
      </c>
      <c r="H26" s="1511" t="str">
        <f>_xlfn.IFNA(VLOOKUP(D26,Export!G:L,3,FALSE),"")</f>
        <v/>
      </c>
      <c r="I26" s="1511" t="str">
        <f>_xlfn.IFNA(VLOOKUP(D26,Export!G:L,4,FALSE),"")</f>
        <v/>
      </c>
      <c r="J26" s="1511" t="str">
        <f>_xlfn.IFNA(VLOOKUP(D26,Export!G:L,5,FALSE),"")</f>
        <v/>
      </c>
      <c r="K26" s="1512" t="str">
        <f>_xlfn.IFNA(VLOOKUP(D26,Export!G:L,6,FALSE),"")</f>
        <v/>
      </c>
      <c r="L26" s="1445"/>
      <c r="M26" s="251"/>
    </row>
    <row r="27" spans="1:13" ht="61.2" customHeight="1" x14ac:dyDescent="0.25">
      <c r="A27" s="274"/>
      <c r="B27" s="1845"/>
      <c r="C27" s="1183" t="str">
        <f>_xlfn.IFNA(VLOOKUP(D27,Data!C:I,3,FALSE),"")</f>
        <v/>
      </c>
      <c r="D27" s="1570"/>
      <c r="E27" s="1170" t="str">
        <f>_xlfn.IFNA(IF(VLOOKUP(D27,Languages!$A:$D,1,TRUE)=D27,VLOOKUP(D27,Languages!$A:$D,Summary!$C$7,TRUE),NA()),"")</f>
        <v/>
      </c>
      <c r="F27" s="1579"/>
      <c r="G27" s="1537" t="str">
        <f>_xlfn.IFNA(VLOOKUP(D27,Data!C:I,6,FALSE),"")</f>
        <v/>
      </c>
      <c r="H27" s="1511" t="str">
        <f>_xlfn.IFNA(VLOOKUP(D27,Export!G:L,3,FALSE),"")</f>
        <v/>
      </c>
      <c r="I27" s="1511" t="str">
        <f>_xlfn.IFNA(VLOOKUP(D27,Export!G:L,4,FALSE),"")</f>
        <v/>
      </c>
      <c r="J27" s="1511" t="str">
        <f>_xlfn.IFNA(VLOOKUP(D27,Export!G:L,5,FALSE),"")</f>
        <v/>
      </c>
      <c r="K27" s="1512" t="str">
        <f>_xlfn.IFNA(VLOOKUP(D27,Export!G:L,6,FALSE),"")</f>
        <v/>
      </c>
      <c r="L27" s="1445"/>
      <c r="M27" s="251"/>
    </row>
    <row r="28" spans="1:13" ht="61.2" customHeight="1" x14ac:dyDescent="0.25">
      <c r="A28" s="274"/>
      <c r="B28" s="1845"/>
      <c r="C28" s="1183" t="str">
        <f>_xlfn.IFNA(VLOOKUP(D28,Data!C:I,3,FALSE),"")</f>
        <v/>
      </c>
      <c r="D28" s="1570"/>
      <c r="E28" s="1170" t="str">
        <f>_xlfn.IFNA(IF(VLOOKUP(D28,Languages!$A:$D,1,TRUE)=D28,VLOOKUP(D28,Languages!$A:$D,Summary!$C$7,TRUE),NA()),"")</f>
        <v/>
      </c>
      <c r="F28" s="1579"/>
      <c r="G28" s="1537" t="str">
        <f>_xlfn.IFNA(VLOOKUP(D28,Data!C:I,6,FALSE),"")</f>
        <v/>
      </c>
      <c r="H28" s="1511" t="str">
        <f>_xlfn.IFNA(VLOOKUP(D28,Export!G:L,3,FALSE),"")</f>
        <v/>
      </c>
      <c r="I28" s="1511" t="str">
        <f>_xlfn.IFNA(VLOOKUP(D28,Export!G:L,4,FALSE),"")</f>
        <v/>
      </c>
      <c r="J28" s="1511" t="str">
        <f>_xlfn.IFNA(VLOOKUP(D28,Export!G:L,5,FALSE),"")</f>
        <v/>
      </c>
      <c r="K28" s="1512" t="str">
        <f>_xlfn.IFNA(VLOOKUP(D28,Export!G:L,6,FALSE),"")</f>
        <v/>
      </c>
      <c r="L28" s="1445"/>
      <c r="M28" s="251"/>
    </row>
    <row r="29" spans="1:13" ht="61.2" customHeight="1" x14ac:dyDescent="0.25">
      <c r="A29" s="274"/>
      <c r="B29" s="1845"/>
      <c r="C29" s="1183" t="str">
        <f>_xlfn.IFNA(VLOOKUP(D29,Data!C:I,3,FALSE),"")</f>
        <v/>
      </c>
      <c r="D29" s="1570"/>
      <c r="E29" s="1170" t="str">
        <f>_xlfn.IFNA(IF(VLOOKUP(D29,Languages!$A:$D,1,TRUE)=D29,VLOOKUP(D29,Languages!$A:$D,Summary!$C$7,TRUE),NA()),"")</f>
        <v/>
      </c>
      <c r="F29" s="1579"/>
      <c r="G29" s="1537" t="str">
        <f>_xlfn.IFNA(VLOOKUP(D29,Data!C:I,6,FALSE),"")</f>
        <v/>
      </c>
      <c r="H29" s="1511" t="str">
        <f>_xlfn.IFNA(VLOOKUP(D29,Export!G:L,3,FALSE),"")</f>
        <v/>
      </c>
      <c r="I29" s="1511" t="str">
        <f>_xlfn.IFNA(VLOOKUP(D29,Export!G:L,4,FALSE),"")</f>
        <v/>
      </c>
      <c r="J29" s="1511" t="str">
        <f>_xlfn.IFNA(VLOOKUP(D29,Export!G:L,5,FALSE),"")</f>
        <v/>
      </c>
      <c r="K29" s="1512" t="str">
        <f>_xlfn.IFNA(VLOOKUP(D29,Export!G:L,6,FALSE),"")</f>
        <v/>
      </c>
      <c r="L29" s="1445"/>
      <c r="M29" s="251"/>
    </row>
    <row r="30" spans="1:13" ht="61.2" customHeight="1" x14ac:dyDescent="0.25">
      <c r="A30" s="274"/>
      <c r="B30" s="1845"/>
      <c r="C30" s="1183" t="str">
        <f>_xlfn.IFNA(VLOOKUP(D30,Data!C:I,3,FALSE),"")</f>
        <v/>
      </c>
      <c r="D30" s="1570"/>
      <c r="E30" s="1170" t="str">
        <f>_xlfn.IFNA(IF(VLOOKUP(D30,Languages!$A:$D,1,TRUE)=D30,VLOOKUP(D30,Languages!$A:$D,Summary!$C$7,TRUE),NA()),"")</f>
        <v/>
      </c>
      <c r="F30" s="1579"/>
      <c r="G30" s="1537" t="str">
        <f>_xlfn.IFNA(VLOOKUP(D30,Data!C:I,6,FALSE),"")</f>
        <v/>
      </c>
      <c r="H30" s="1511" t="str">
        <f>_xlfn.IFNA(VLOOKUP(D30,Export!G:L,3,FALSE),"")</f>
        <v/>
      </c>
      <c r="I30" s="1511" t="str">
        <f>_xlfn.IFNA(VLOOKUP(D30,Export!G:L,4,FALSE),"")</f>
        <v/>
      </c>
      <c r="J30" s="1511" t="str">
        <f>_xlfn.IFNA(VLOOKUP(D30,Export!G:L,5,FALSE),"")</f>
        <v/>
      </c>
      <c r="K30" s="1512" t="str">
        <f>_xlfn.IFNA(VLOOKUP(D30,Export!G:L,6,FALSE),"")</f>
        <v/>
      </c>
      <c r="L30" s="1445"/>
      <c r="M30" s="251"/>
    </row>
    <row r="31" spans="1:13" ht="61.2" customHeight="1" x14ac:dyDescent="0.25">
      <c r="A31" s="274"/>
      <c r="B31" s="1845"/>
      <c r="C31" s="1183" t="str">
        <f>_xlfn.IFNA(VLOOKUP(D31,Data!C:I,3,FALSE),"")</f>
        <v/>
      </c>
      <c r="D31" s="1570"/>
      <c r="E31" s="1170" t="str">
        <f>_xlfn.IFNA(IF(VLOOKUP(D31,Languages!$A:$D,1,TRUE)=D31,VLOOKUP(D31,Languages!$A:$D,Summary!$C$7,TRUE),NA()),"")</f>
        <v/>
      </c>
      <c r="F31" s="1579"/>
      <c r="G31" s="1537" t="str">
        <f>_xlfn.IFNA(VLOOKUP(D31,Data!C:I,6,FALSE),"")</f>
        <v/>
      </c>
      <c r="H31" s="1511" t="str">
        <f>_xlfn.IFNA(VLOOKUP(D31,Export!G:L,3,FALSE),"")</f>
        <v/>
      </c>
      <c r="I31" s="1511" t="str">
        <f>_xlfn.IFNA(VLOOKUP(D31,Export!G:L,4,FALSE),"")</f>
        <v/>
      </c>
      <c r="J31" s="1511" t="str">
        <f>_xlfn.IFNA(VLOOKUP(D31,Export!G:L,5,FALSE),"")</f>
        <v/>
      </c>
      <c r="K31" s="1512" t="str">
        <f>_xlfn.IFNA(VLOOKUP(D31,Export!G:L,6,FALSE),"")</f>
        <v/>
      </c>
      <c r="L31" s="1445"/>
      <c r="M31" s="251"/>
    </row>
    <row r="32" spans="1:13" ht="61.2" customHeight="1" x14ac:dyDescent="0.25">
      <c r="A32" s="274"/>
      <c r="B32" s="1845"/>
      <c r="C32" s="1183" t="str">
        <f>_xlfn.IFNA(VLOOKUP(D32,Data!C:I,3,FALSE),"")</f>
        <v/>
      </c>
      <c r="D32" s="1570"/>
      <c r="E32" s="1170" t="str">
        <f>_xlfn.IFNA(IF(VLOOKUP(D32,Languages!$A:$D,1,TRUE)=D32,VLOOKUP(D32,Languages!$A:$D,Summary!$C$7,TRUE),NA()),"")</f>
        <v/>
      </c>
      <c r="F32" s="1579"/>
      <c r="G32" s="1537" t="str">
        <f>_xlfn.IFNA(VLOOKUP(D32,Data!C:I,6,FALSE),"")</f>
        <v/>
      </c>
      <c r="H32" s="1511" t="str">
        <f>_xlfn.IFNA(VLOOKUP(D32,Export!G:L,3,FALSE),"")</f>
        <v/>
      </c>
      <c r="I32" s="1511" t="str">
        <f>_xlfn.IFNA(VLOOKUP(D32,Export!G:L,4,FALSE),"")</f>
        <v/>
      </c>
      <c r="J32" s="1511" t="str">
        <f>_xlfn.IFNA(VLOOKUP(D32,Export!G:L,5,FALSE),"")</f>
        <v/>
      </c>
      <c r="K32" s="1512" t="str">
        <f>_xlfn.IFNA(VLOOKUP(D32,Export!G:L,6,FALSE),"")</f>
        <v/>
      </c>
      <c r="L32" s="1445"/>
      <c r="M32" s="251"/>
    </row>
    <row r="33" spans="1:13" ht="61.2" customHeight="1" x14ac:dyDescent="0.25">
      <c r="A33" s="274"/>
      <c r="B33" s="1845"/>
      <c r="C33" s="1183" t="str">
        <f>_xlfn.IFNA(VLOOKUP(D33,Data!C:I,3,FALSE),"")</f>
        <v/>
      </c>
      <c r="D33" s="1570"/>
      <c r="E33" s="1170" t="str">
        <f>_xlfn.IFNA(IF(VLOOKUP(D33,Languages!$A:$D,1,TRUE)=D33,VLOOKUP(D33,Languages!$A:$D,Summary!$C$7,TRUE),NA()),"")</f>
        <v/>
      </c>
      <c r="F33" s="1579"/>
      <c r="G33" s="1537" t="str">
        <f>_xlfn.IFNA(VLOOKUP(D33,Data!C:I,6,FALSE),"")</f>
        <v/>
      </c>
      <c r="H33" s="1511" t="str">
        <f>_xlfn.IFNA(VLOOKUP(D33,Export!G:L,3,FALSE),"")</f>
        <v/>
      </c>
      <c r="I33" s="1511" t="str">
        <f>_xlfn.IFNA(VLOOKUP(D33,Export!G:L,4,FALSE),"")</f>
        <v/>
      </c>
      <c r="J33" s="1511" t="str">
        <f>_xlfn.IFNA(VLOOKUP(D33,Export!G:L,5,FALSE),"")</f>
        <v/>
      </c>
      <c r="K33" s="1512" t="str">
        <f>_xlfn.IFNA(VLOOKUP(D33,Export!G:L,6,FALSE),"")</f>
        <v/>
      </c>
      <c r="L33" s="1445"/>
      <c r="M33" s="251"/>
    </row>
    <row r="34" spans="1:13" ht="61.2" customHeight="1" x14ac:dyDescent="0.25">
      <c r="A34" s="274"/>
      <c r="B34" s="1845"/>
      <c r="C34" s="1183" t="str">
        <f>_xlfn.IFNA(VLOOKUP(D34,Data!C:I,3,FALSE),"")</f>
        <v/>
      </c>
      <c r="D34" s="1570"/>
      <c r="E34" s="1170" t="str">
        <f>_xlfn.IFNA(IF(VLOOKUP(D34,Languages!$A:$D,1,TRUE)=D34,VLOOKUP(D34,Languages!$A:$D,Summary!$C$7,TRUE),NA()),"")</f>
        <v/>
      </c>
      <c r="F34" s="1579"/>
      <c r="G34" s="1537" t="str">
        <f>_xlfn.IFNA(VLOOKUP(D34,Data!C:I,6,FALSE),"")</f>
        <v/>
      </c>
      <c r="H34" s="1511" t="str">
        <f>_xlfn.IFNA(VLOOKUP(D34,Export!G:L,3,FALSE),"")</f>
        <v/>
      </c>
      <c r="I34" s="1511" t="str">
        <f>_xlfn.IFNA(VLOOKUP(D34,Export!G:L,4,FALSE),"")</f>
        <v/>
      </c>
      <c r="J34" s="1511" t="str">
        <f>_xlfn.IFNA(VLOOKUP(D34,Export!G:L,5,FALSE),"")</f>
        <v/>
      </c>
      <c r="K34" s="1512" t="str">
        <f>_xlfn.IFNA(VLOOKUP(D34,Export!G:L,6,FALSE),"")</f>
        <v/>
      </c>
      <c r="L34" s="1445"/>
      <c r="M34" s="251"/>
    </row>
    <row r="35" spans="1:13" ht="61.2" customHeight="1" x14ac:dyDescent="0.25">
      <c r="A35" s="274"/>
      <c r="B35" s="1845"/>
      <c r="C35" s="1183" t="str">
        <f>_xlfn.IFNA(VLOOKUP(D35,Data!C:I,3,FALSE),"")</f>
        <v/>
      </c>
      <c r="D35" s="1570"/>
      <c r="E35" s="1170" t="str">
        <f>_xlfn.IFNA(IF(VLOOKUP(D35,Languages!$A:$D,1,TRUE)=D35,VLOOKUP(D35,Languages!$A:$D,Summary!$C$7,TRUE),NA()),"")</f>
        <v/>
      </c>
      <c r="F35" s="1579"/>
      <c r="G35" s="1537" t="str">
        <f>_xlfn.IFNA(VLOOKUP(D35,Data!C:I,6,FALSE),"")</f>
        <v/>
      </c>
      <c r="H35" s="1511" t="str">
        <f>_xlfn.IFNA(VLOOKUP(D35,Export!G:L,3,FALSE),"")</f>
        <v/>
      </c>
      <c r="I35" s="1511" t="str">
        <f>_xlfn.IFNA(VLOOKUP(D35,Export!G:L,4,FALSE),"")</f>
        <v/>
      </c>
      <c r="J35" s="1511" t="str">
        <f>_xlfn.IFNA(VLOOKUP(D35,Export!G:L,5,FALSE),"")</f>
        <v/>
      </c>
      <c r="K35" s="1512" t="str">
        <f>_xlfn.IFNA(VLOOKUP(D35,Export!G:L,6,FALSE),"")</f>
        <v/>
      </c>
      <c r="L35" s="1445"/>
      <c r="M35" s="251"/>
    </row>
    <row r="36" spans="1:13" ht="61.2" customHeight="1" x14ac:dyDescent="0.25">
      <c r="A36" s="274"/>
      <c r="B36" s="1845"/>
      <c r="C36" s="1183" t="str">
        <f>_xlfn.IFNA(VLOOKUP(D36,Data!C:I,3,FALSE),"")</f>
        <v/>
      </c>
      <c r="D36" s="1570"/>
      <c r="E36" s="1170" t="str">
        <f>_xlfn.IFNA(IF(VLOOKUP(D36,Languages!$A:$D,1,TRUE)=D36,VLOOKUP(D36,Languages!$A:$D,Summary!$C$7,TRUE),NA()),"")</f>
        <v/>
      </c>
      <c r="F36" s="1579"/>
      <c r="G36" s="1537" t="str">
        <f>_xlfn.IFNA(VLOOKUP(D36,Data!C:I,6,FALSE),"")</f>
        <v/>
      </c>
      <c r="H36" s="1511" t="str">
        <f>_xlfn.IFNA(VLOOKUP(D36,Export!G:L,3,FALSE),"")</f>
        <v/>
      </c>
      <c r="I36" s="1511" t="str">
        <f>_xlfn.IFNA(VLOOKUP(D36,Export!G:L,4,FALSE),"")</f>
        <v/>
      </c>
      <c r="J36" s="1511" t="str">
        <f>_xlfn.IFNA(VLOOKUP(D36,Export!G:L,5,FALSE),"")</f>
        <v/>
      </c>
      <c r="K36" s="1512" t="str">
        <f>_xlfn.IFNA(VLOOKUP(D36,Export!G:L,6,FALSE),"")</f>
        <v/>
      </c>
      <c r="L36" s="1445"/>
      <c r="M36" s="251"/>
    </row>
    <row r="37" spans="1:13" ht="61.2" customHeight="1" x14ac:dyDescent="0.25">
      <c r="A37" s="274"/>
      <c r="B37" s="1845"/>
      <c r="C37" s="1183" t="str">
        <f>_xlfn.IFNA(VLOOKUP(D37,Data!C:I,3,FALSE),"")</f>
        <v/>
      </c>
      <c r="D37" s="1570"/>
      <c r="E37" s="1170" t="str">
        <f>_xlfn.IFNA(IF(VLOOKUP(D37,Languages!$A:$D,1,TRUE)=D37,VLOOKUP(D37,Languages!$A:$D,Summary!$C$7,TRUE),NA()),"")</f>
        <v/>
      </c>
      <c r="F37" s="1579"/>
      <c r="G37" s="1537" t="str">
        <f>_xlfn.IFNA(VLOOKUP(D37,Data!C:I,6,FALSE),"")</f>
        <v/>
      </c>
      <c r="H37" s="1511" t="str">
        <f>_xlfn.IFNA(VLOOKUP(D37,Export!G:L,3,FALSE),"")</f>
        <v/>
      </c>
      <c r="I37" s="1511" t="str">
        <f>_xlfn.IFNA(VLOOKUP(D37,Export!G:L,4,FALSE),"")</f>
        <v/>
      </c>
      <c r="J37" s="1511" t="str">
        <f>_xlfn.IFNA(VLOOKUP(D37,Export!G:L,5,FALSE),"")</f>
        <v/>
      </c>
      <c r="K37" s="1512" t="str">
        <f>_xlfn.IFNA(VLOOKUP(D37,Export!G:L,6,FALSE),"")</f>
        <v/>
      </c>
      <c r="L37" s="1445"/>
      <c r="M37" s="251"/>
    </row>
    <row r="38" spans="1:13" ht="61.2" customHeight="1" x14ac:dyDescent="0.25">
      <c r="A38" s="274"/>
      <c r="B38" s="1845"/>
      <c r="C38" s="1183" t="str">
        <f>_xlfn.IFNA(VLOOKUP(D38,Data!C:I,3,FALSE),"")</f>
        <v/>
      </c>
      <c r="D38" s="1570"/>
      <c r="E38" s="1170" t="str">
        <f>_xlfn.IFNA(IF(VLOOKUP(D38,Languages!$A:$D,1,TRUE)=D38,VLOOKUP(D38,Languages!$A:$D,Summary!$C$7,TRUE),NA()),"")</f>
        <v/>
      </c>
      <c r="F38" s="1579"/>
      <c r="G38" s="1537" t="str">
        <f>_xlfn.IFNA(VLOOKUP(D38,Data!C:I,6,FALSE),"")</f>
        <v/>
      </c>
      <c r="H38" s="1511" t="str">
        <f>_xlfn.IFNA(VLOOKUP(D38,Export!G:L,3,FALSE),"")</f>
        <v/>
      </c>
      <c r="I38" s="1511" t="str">
        <f>_xlfn.IFNA(VLOOKUP(D38,Export!G:L,4,FALSE),"")</f>
        <v/>
      </c>
      <c r="J38" s="1511" t="str">
        <f>_xlfn.IFNA(VLOOKUP(D38,Export!G:L,5,FALSE),"")</f>
        <v/>
      </c>
      <c r="K38" s="1512" t="str">
        <f>_xlfn.IFNA(VLOOKUP(D38,Export!G:L,6,FALSE),"")</f>
        <v/>
      </c>
      <c r="L38" s="1445"/>
      <c r="M38" s="251"/>
    </row>
    <row r="39" spans="1:13" ht="61.2" customHeight="1" x14ac:dyDescent="0.25">
      <c r="A39" s="274"/>
      <c r="B39" s="1845"/>
      <c r="C39" s="1183" t="str">
        <f>_xlfn.IFNA(VLOOKUP(D39,Data!C:I,3,FALSE),"")</f>
        <v/>
      </c>
      <c r="D39" s="1570"/>
      <c r="E39" s="1170" t="str">
        <f>_xlfn.IFNA(IF(VLOOKUP(D39,Languages!$A:$D,1,TRUE)=D39,VLOOKUP(D39,Languages!$A:$D,Summary!$C$7,TRUE),NA()),"")</f>
        <v/>
      </c>
      <c r="F39" s="1579"/>
      <c r="G39" s="1537" t="str">
        <f>_xlfn.IFNA(VLOOKUP(D39,Data!C:I,6,FALSE),"")</f>
        <v/>
      </c>
      <c r="H39" s="1511" t="str">
        <f>_xlfn.IFNA(VLOOKUP(D39,Export!G:L,3,FALSE),"")</f>
        <v/>
      </c>
      <c r="I39" s="1511" t="str">
        <f>_xlfn.IFNA(VLOOKUP(D39,Export!G:L,4,FALSE),"")</f>
        <v/>
      </c>
      <c r="J39" s="1511" t="str">
        <f>_xlfn.IFNA(VLOOKUP(D39,Export!G:L,5,FALSE),"")</f>
        <v/>
      </c>
      <c r="K39" s="1512" t="str">
        <f>_xlfn.IFNA(VLOOKUP(D39,Export!G:L,6,FALSE),"")</f>
        <v/>
      </c>
      <c r="L39" s="1445"/>
      <c r="M39" s="251"/>
    </row>
    <row r="40" spans="1:13" ht="61.2" customHeight="1" x14ac:dyDescent="0.25">
      <c r="A40" s="274"/>
      <c r="B40" s="1845"/>
      <c r="C40" s="1183" t="str">
        <f>_xlfn.IFNA(VLOOKUP(D40,Data!C:I,3,FALSE),"")</f>
        <v/>
      </c>
      <c r="D40" s="1570"/>
      <c r="E40" s="1170" t="str">
        <f>_xlfn.IFNA(IF(VLOOKUP(D40,Languages!$A:$D,1,TRUE)=D40,VLOOKUP(D40,Languages!$A:$D,Summary!$C$7,TRUE),NA()),"")</f>
        <v/>
      </c>
      <c r="F40" s="1579"/>
      <c r="G40" s="1537" t="str">
        <f>_xlfn.IFNA(VLOOKUP(D40,Data!C:I,6,FALSE),"")</f>
        <v/>
      </c>
      <c r="H40" s="1511" t="str">
        <f>_xlfn.IFNA(VLOOKUP(D40,Export!G:L,3,FALSE),"")</f>
        <v/>
      </c>
      <c r="I40" s="1511" t="str">
        <f>_xlfn.IFNA(VLOOKUP(D40,Export!G:L,4,FALSE),"")</f>
        <v/>
      </c>
      <c r="J40" s="1511" t="str">
        <f>_xlfn.IFNA(VLOOKUP(D40,Export!G:L,5,FALSE),"")</f>
        <v/>
      </c>
      <c r="K40" s="1512" t="str">
        <f>_xlfn.IFNA(VLOOKUP(D40,Export!G:L,6,FALSE),"")</f>
        <v/>
      </c>
      <c r="L40" s="1445"/>
      <c r="M40" s="251"/>
    </row>
    <row r="41" spans="1:13" ht="61.2" customHeight="1" x14ac:dyDescent="0.25">
      <c r="A41" s="274"/>
      <c r="B41" s="1845"/>
      <c r="C41" s="1183" t="str">
        <f>_xlfn.IFNA(VLOOKUP(D41,Data!C:I,3,FALSE),"")</f>
        <v/>
      </c>
      <c r="D41" s="1570"/>
      <c r="E41" s="1170" t="str">
        <f>_xlfn.IFNA(IF(VLOOKUP(D41,Languages!$A:$D,1,TRUE)=D41,VLOOKUP(D41,Languages!$A:$D,Summary!$C$7,TRUE),NA()),"")</f>
        <v/>
      </c>
      <c r="F41" s="1579"/>
      <c r="G41" s="1537" t="str">
        <f>_xlfn.IFNA(VLOOKUP(D41,Data!C:I,6,FALSE),"")</f>
        <v/>
      </c>
      <c r="H41" s="1511" t="str">
        <f>_xlfn.IFNA(VLOOKUP(D41,Export!G:L,3,FALSE),"")</f>
        <v/>
      </c>
      <c r="I41" s="1511" t="str">
        <f>_xlfn.IFNA(VLOOKUP(D41,Export!G:L,4,FALSE),"")</f>
        <v/>
      </c>
      <c r="J41" s="1511" t="str">
        <f>_xlfn.IFNA(VLOOKUP(D41,Export!G:L,5,FALSE),"")</f>
        <v/>
      </c>
      <c r="K41" s="1512" t="str">
        <f>_xlfn.IFNA(VLOOKUP(D41,Export!G:L,6,FALSE),"")</f>
        <v/>
      </c>
      <c r="L41" s="1445"/>
      <c r="M41" s="251"/>
    </row>
    <row r="42" spans="1:13" ht="61.2" customHeight="1" x14ac:dyDescent="0.25">
      <c r="A42" s="274"/>
      <c r="B42" s="1845"/>
      <c r="C42" s="1183" t="str">
        <f>_xlfn.IFNA(VLOOKUP(D42,Data!C:I,3,FALSE),"")</f>
        <v/>
      </c>
      <c r="D42" s="1570"/>
      <c r="E42" s="1170" t="str">
        <f>_xlfn.IFNA(IF(VLOOKUP(D42,Languages!$A:$D,1,TRUE)=D42,VLOOKUP(D42,Languages!$A:$D,Summary!$C$7,TRUE),NA()),"")</f>
        <v/>
      </c>
      <c r="F42" s="1579"/>
      <c r="G42" s="1537" t="str">
        <f>_xlfn.IFNA(VLOOKUP(D42,Data!C:I,6,FALSE),"")</f>
        <v/>
      </c>
      <c r="H42" s="1511" t="str">
        <f>_xlfn.IFNA(VLOOKUP(D42,Export!G:L,3,FALSE),"")</f>
        <v/>
      </c>
      <c r="I42" s="1511" t="str">
        <f>_xlfn.IFNA(VLOOKUP(D42,Export!G:L,4,FALSE),"")</f>
        <v/>
      </c>
      <c r="J42" s="1511" t="str">
        <f>_xlfn.IFNA(VLOOKUP(D42,Export!G:L,5,FALSE),"")</f>
        <v/>
      </c>
      <c r="K42" s="1512" t="str">
        <f>_xlfn.IFNA(VLOOKUP(D42,Export!G:L,6,FALSE),"")</f>
        <v/>
      </c>
      <c r="L42" s="1445"/>
      <c r="M42" s="251"/>
    </row>
    <row r="43" spans="1:13" ht="61.2" customHeight="1" x14ac:dyDescent="0.25">
      <c r="A43" s="274"/>
      <c r="B43" s="1845"/>
      <c r="C43" s="1183" t="str">
        <f>_xlfn.IFNA(VLOOKUP(D43,Data!C:I,3,FALSE),"")</f>
        <v/>
      </c>
      <c r="D43" s="1570"/>
      <c r="E43" s="1170" t="str">
        <f>_xlfn.IFNA(IF(VLOOKUP(D43,Languages!$A:$D,1,TRUE)=D43,VLOOKUP(D43,Languages!$A:$D,Summary!$C$7,TRUE),NA()),"")</f>
        <v/>
      </c>
      <c r="F43" s="1579"/>
      <c r="G43" s="1537" t="str">
        <f>_xlfn.IFNA(VLOOKUP(D43,Data!C:I,6,FALSE),"")</f>
        <v/>
      </c>
      <c r="H43" s="1511" t="str">
        <f>_xlfn.IFNA(VLOOKUP(D43,Export!G:L,3,FALSE),"")</f>
        <v/>
      </c>
      <c r="I43" s="1511" t="str">
        <f>_xlfn.IFNA(VLOOKUP(D43,Export!G:L,4,FALSE),"")</f>
        <v/>
      </c>
      <c r="J43" s="1511" t="str">
        <f>_xlfn.IFNA(VLOOKUP(D43,Export!G:L,5,FALSE),"")</f>
        <v/>
      </c>
      <c r="K43" s="1512" t="str">
        <f>_xlfn.IFNA(VLOOKUP(D43,Export!G:L,6,FALSE),"")</f>
        <v/>
      </c>
      <c r="L43" s="1445"/>
      <c r="M43" s="251"/>
    </row>
    <row r="44" spans="1:13" ht="61.2" customHeight="1" x14ac:dyDescent="0.25">
      <c r="A44" s="274"/>
      <c r="B44" s="1845"/>
      <c r="C44" s="1183" t="str">
        <f>_xlfn.IFNA(VLOOKUP(D44,Data!C:I,3,FALSE),"")</f>
        <v/>
      </c>
      <c r="D44" s="1570"/>
      <c r="E44" s="1170" t="str">
        <f>_xlfn.IFNA(IF(VLOOKUP(D44,Languages!$A:$D,1,TRUE)=D44,VLOOKUP(D44,Languages!$A:$D,Summary!$C$7,TRUE),NA()),"")</f>
        <v/>
      </c>
      <c r="F44" s="1579"/>
      <c r="G44" s="1537" t="str">
        <f>_xlfn.IFNA(VLOOKUP(D44,Data!C:I,6,FALSE),"")</f>
        <v/>
      </c>
      <c r="H44" s="1511" t="str">
        <f>_xlfn.IFNA(VLOOKUP(D44,Export!G:L,3,FALSE),"")</f>
        <v/>
      </c>
      <c r="I44" s="1511" t="str">
        <f>_xlfn.IFNA(VLOOKUP(D44,Export!G:L,4,FALSE),"")</f>
        <v/>
      </c>
      <c r="J44" s="1511" t="str">
        <f>_xlfn.IFNA(VLOOKUP(D44,Export!G:L,5,FALSE),"")</f>
        <v/>
      </c>
      <c r="K44" s="1512" t="str">
        <f>_xlfn.IFNA(VLOOKUP(D44,Export!G:L,6,FALSE),"")</f>
        <v/>
      </c>
      <c r="L44" s="1445"/>
      <c r="M44" s="251"/>
    </row>
    <row r="45" spans="1:13" ht="61.2" customHeight="1" x14ac:dyDescent="0.25">
      <c r="A45" s="274"/>
      <c r="B45" s="1845"/>
      <c r="C45" s="1183" t="str">
        <f>_xlfn.IFNA(VLOOKUP(D45,Data!C:I,3,FALSE),"")</f>
        <v/>
      </c>
      <c r="D45" s="1570"/>
      <c r="E45" s="1170" t="str">
        <f>_xlfn.IFNA(IF(VLOOKUP(D45,Languages!$A:$D,1,TRUE)=D45,VLOOKUP(D45,Languages!$A:$D,Summary!$C$7,TRUE),NA()),"")</f>
        <v/>
      </c>
      <c r="F45" s="1579"/>
      <c r="G45" s="1537" t="str">
        <f>_xlfn.IFNA(VLOOKUP(D45,Data!C:I,6,FALSE),"")</f>
        <v/>
      </c>
      <c r="H45" s="1511" t="str">
        <f>_xlfn.IFNA(VLOOKUP(D45,Export!G:L,3,FALSE),"")</f>
        <v/>
      </c>
      <c r="I45" s="1511" t="str">
        <f>_xlfn.IFNA(VLOOKUP(D45,Export!G:L,4,FALSE),"")</f>
        <v/>
      </c>
      <c r="J45" s="1511" t="str">
        <f>_xlfn.IFNA(VLOOKUP(D45,Export!G:L,5,FALSE),"")</f>
        <v/>
      </c>
      <c r="K45" s="1512" t="str">
        <f>_xlfn.IFNA(VLOOKUP(D45,Export!G:L,6,FALSE),"")</f>
        <v/>
      </c>
      <c r="L45" s="1445"/>
      <c r="M45" s="251"/>
    </row>
    <row r="46" spans="1:13" ht="61.2" customHeight="1" x14ac:dyDescent="0.25">
      <c r="A46" s="274"/>
      <c r="B46" s="1845"/>
      <c r="C46" s="1183" t="str">
        <f>_xlfn.IFNA(VLOOKUP(D46,Data!C:I,3,FALSE),"")</f>
        <v/>
      </c>
      <c r="D46" s="1570"/>
      <c r="E46" s="1170" t="str">
        <f>_xlfn.IFNA(IF(VLOOKUP(D46,Languages!$A:$D,1,TRUE)=D46,VLOOKUP(D46,Languages!$A:$D,Summary!$C$7,TRUE),NA()),"")</f>
        <v/>
      </c>
      <c r="F46" s="1579"/>
      <c r="G46" s="1537" t="str">
        <f>_xlfn.IFNA(VLOOKUP(D46,Data!C:I,6,FALSE),"")</f>
        <v/>
      </c>
      <c r="H46" s="1511" t="str">
        <f>_xlfn.IFNA(VLOOKUP(D46,Export!G:L,3,FALSE),"")</f>
        <v/>
      </c>
      <c r="I46" s="1511" t="str">
        <f>_xlfn.IFNA(VLOOKUP(D46,Export!G:L,4,FALSE),"")</f>
        <v/>
      </c>
      <c r="J46" s="1511" t="str">
        <f>_xlfn.IFNA(VLOOKUP(D46,Export!G:L,5,FALSE),"")</f>
        <v/>
      </c>
      <c r="K46" s="1512" t="str">
        <f>_xlfn.IFNA(VLOOKUP(D46,Export!G:L,6,FALSE),"")</f>
        <v/>
      </c>
      <c r="L46" s="1445"/>
      <c r="M46" s="251"/>
    </row>
    <row r="47" spans="1:13" ht="61.2" customHeight="1" x14ac:dyDescent="0.25">
      <c r="A47" s="274"/>
      <c r="B47" s="1845"/>
      <c r="C47" s="1183" t="str">
        <f>_xlfn.IFNA(VLOOKUP(D47,Data!C:I,3,FALSE),"")</f>
        <v/>
      </c>
      <c r="D47" s="1570"/>
      <c r="E47" s="1170" t="str">
        <f>_xlfn.IFNA(IF(VLOOKUP(D47,Languages!$A:$D,1,TRUE)=D47,VLOOKUP(D47,Languages!$A:$D,Summary!$C$7,TRUE),NA()),"")</f>
        <v/>
      </c>
      <c r="F47" s="1579"/>
      <c r="G47" s="1537" t="str">
        <f>_xlfn.IFNA(VLOOKUP(D47,Data!C:I,6,FALSE),"")</f>
        <v/>
      </c>
      <c r="H47" s="1511" t="str">
        <f>_xlfn.IFNA(VLOOKUP(D47,Export!G:L,3,FALSE),"")</f>
        <v/>
      </c>
      <c r="I47" s="1511" t="str">
        <f>_xlfn.IFNA(VLOOKUP(D47,Export!G:L,4,FALSE),"")</f>
        <v/>
      </c>
      <c r="J47" s="1511" t="str">
        <f>_xlfn.IFNA(VLOOKUP(D47,Export!G:L,5,FALSE),"")</f>
        <v/>
      </c>
      <c r="K47" s="1512" t="str">
        <f>_xlfn.IFNA(VLOOKUP(D47,Export!G:L,6,FALSE),"")</f>
        <v/>
      </c>
      <c r="L47" s="1445"/>
      <c r="M47" s="251"/>
    </row>
    <row r="48" spans="1:13" ht="61.2" customHeight="1" x14ac:dyDescent="0.25">
      <c r="A48" s="274"/>
      <c r="B48" s="1845"/>
      <c r="C48" s="1183" t="str">
        <f>_xlfn.IFNA(VLOOKUP(D48,Data!C:I,3,FALSE),"")</f>
        <v/>
      </c>
      <c r="D48" s="1570"/>
      <c r="E48" s="1170" t="str">
        <f>_xlfn.IFNA(IF(VLOOKUP(D48,Languages!$A:$D,1,TRUE)=D48,VLOOKUP(D48,Languages!$A:$D,Summary!$C$7,TRUE),NA()),"")</f>
        <v/>
      </c>
      <c r="F48" s="1579"/>
      <c r="G48" s="1537" t="str">
        <f>_xlfn.IFNA(VLOOKUP(D48,Data!C:I,6,FALSE),"")</f>
        <v/>
      </c>
      <c r="H48" s="1511" t="str">
        <f>_xlfn.IFNA(VLOOKUP(D48,Export!G:L,3,FALSE),"")</f>
        <v/>
      </c>
      <c r="I48" s="1511" t="str">
        <f>_xlfn.IFNA(VLOOKUP(D48,Export!G:L,4,FALSE),"")</f>
        <v/>
      </c>
      <c r="J48" s="1511" t="str">
        <f>_xlfn.IFNA(VLOOKUP(D48,Export!G:L,5,FALSE),"")</f>
        <v/>
      </c>
      <c r="K48" s="1512" t="str">
        <f>_xlfn.IFNA(VLOOKUP(D48,Export!G:L,6,FALSE),"")</f>
        <v/>
      </c>
      <c r="L48" s="1445"/>
      <c r="M48" s="251"/>
    </row>
    <row r="49" spans="1:13" ht="61.2" customHeight="1" x14ac:dyDescent="0.25">
      <c r="A49" s="274"/>
      <c r="B49" s="1845"/>
      <c r="C49" s="1183" t="str">
        <f>_xlfn.IFNA(VLOOKUP(D49,Data!C:I,3,FALSE),"")</f>
        <v/>
      </c>
      <c r="D49" s="1570"/>
      <c r="E49" s="1170" t="str">
        <f>_xlfn.IFNA(IF(VLOOKUP(D49,Languages!$A:$D,1,TRUE)=D49,VLOOKUP(D49,Languages!$A:$D,Summary!$C$7,TRUE),NA()),"")</f>
        <v/>
      </c>
      <c r="F49" s="1579"/>
      <c r="G49" s="1537" t="str">
        <f>_xlfn.IFNA(VLOOKUP(D49,Data!C:I,6,FALSE),"")</f>
        <v/>
      </c>
      <c r="H49" s="1511" t="str">
        <f>_xlfn.IFNA(VLOOKUP(D49,Export!G:L,3,FALSE),"")</f>
        <v/>
      </c>
      <c r="I49" s="1511" t="str">
        <f>_xlfn.IFNA(VLOOKUP(D49,Export!G:L,4,FALSE),"")</f>
        <v/>
      </c>
      <c r="J49" s="1511" t="str">
        <f>_xlfn.IFNA(VLOOKUP(D49,Export!G:L,5,FALSE),"")</f>
        <v/>
      </c>
      <c r="K49" s="1512" t="str">
        <f>_xlfn.IFNA(VLOOKUP(D49,Export!G:L,6,FALSE),"")</f>
        <v/>
      </c>
      <c r="L49" s="1445"/>
      <c r="M49" s="251"/>
    </row>
    <row r="50" spans="1:13" ht="61.2" customHeight="1" x14ac:dyDescent="0.25">
      <c r="A50" s="274"/>
      <c r="B50" s="1845"/>
      <c r="C50" s="1183" t="str">
        <f>_xlfn.IFNA(VLOOKUP(D50,Data!C:I,3,FALSE),"")</f>
        <v/>
      </c>
      <c r="D50" s="1570"/>
      <c r="E50" s="1170" t="str">
        <f>_xlfn.IFNA(IF(VLOOKUP(D50,Languages!$A:$D,1,TRUE)=D50,VLOOKUP(D50,Languages!$A:$D,Summary!$C$7,TRUE),NA()),"")</f>
        <v/>
      </c>
      <c r="F50" s="1579"/>
      <c r="G50" s="1537" t="str">
        <f>_xlfn.IFNA(VLOOKUP(D50,Data!C:I,6,FALSE),"")</f>
        <v/>
      </c>
      <c r="H50" s="1511" t="str">
        <f>_xlfn.IFNA(VLOOKUP(D50,Export!G:L,3,FALSE),"")</f>
        <v/>
      </c>
      <c r="I50" s="1511" t="str">
        <f>_xlfn.IFNA(VLOOKUP(D50,Export!G:L,4,FALSE),"")</f>
        <v/>
      </c>
      <c r="J50" s="1511" t="str">
        <f>_xlfn.IFNA(VLOOKUP(D50,Export!G:L,5,FALSE),"")</f>
        <v/>
      </c>
      <c r="K50" s="1512" t="str">
        <f>_xlfn.IFNA(VLOOKUP(D50,Export!G:L,6,FALSE),"")</f>
        <v/>
      </c>
      <c r="L50" s="1445"/>
      <c r="M50" s="251"/>
    </row>
    <row r="51" spans="1:13" ht="61.2" customHeight="1" x14ac:dyDescent="0.25">
      <c r="A51" s="274"/>
      <c r="B51" s="1845"/>
      <c r="C51" s="1183" t="str">
        <f>_xlfn.IFNA(VLOOKUP(D51,Data!C:I,3,FALSE),"")</f>
        <v/>
      </c>
      <c r="D51" s="1570"/>
      <c r="E51" s="1170" t="str">
        <f>_xlfn.IFNA(IF(VLOOKUP(D51,Languages!$A:$D,1,TRUE)=D51,VLOOKUP(D51,Languages!$A:$D,Summary!$C$7,TRUE),NA()),"")</f>
        <v/>
      </c>
      <c r="F51" s="1579"/>
      <c r="G51" s="1537" t="str">
        <f>_xlfn.IFNA(VLOOKUP(D51,Data!C:I,6,FALSE),"")</f>
        <v/>
      </c>
      <c r="H51" s="1511" t="str">
        <f>_xlfn.IFNA(VLOOKUP(D51,Export!G:L,3,FALSE),"")</f>
        <v/>
      </c>
      <c r="I51" s="1511" t="str">
        <f>_xlfn.IFNA(VLOOKUP(D51,Export!G:L,4,FALSE),"")</f>
        <v/>
      </c>
      <c r="J51" s="1511" t="str">
        <f>_xlfn.IFNA(VLOOKUP(D51,Export!G:L,5,FALSE),"")</f>
        <v/>
      </c>
      <c r="K51" s="1512" t="str">
        <f>_xlfn.IFNA(VLOOKUP(D51,Export!G:L,6,FALSE),"")</f>
        <v/>
      </c>
      <c r="L51" s="1445"/>
      <c r="M51" s="251"/>
    </row>
    <row r="52" spans="1:13" ht="61.2" customHeight="1" x14ac:dyDescent="0.25">
      <c r="A52" s="274"/>
      <c r="B52" s="1845"/>
      <c r="C52" s="1183" t="str">
        <f>_xlfn.IFNA(VLOOKUP(D52,Data!C:I,3,FALSE),"")</f>
        <v/>
      </c>
      <c r="D52" s="1570"/>
      <c r="E52" s="1170" t="str">
        <f>_xlfn.IFNA(IF(VLOOKUP(D52,Languages!$A:$D,1,TRUE)=D52,VLOOKUP(D52,Languages!$A:$D,Summary!$C$7,TRUE),NA()),"")</f>
        <v/>
      </c>
      <c r="F52" s="1579"/>
      <c r="G52" s="1537" t="str">
        <f>_xlfn.IFNA(VLOOKUP(D52,Data!C:I,6,FALSE),"")</f>
        <v/>
      </c>
      <c r="H52" s="1511" t="str">
        <f>_xlfn.IFNA(VLOOKUP(D52,Export!G:L,3,FALSE),"")</f>
        <v/>
      </c>
      <c r="I52" s="1511" t="str">
        <f>_xlfn.IFNA(VLOOKUP(D52,Export!G:L,4,FALSE),"")</f>
        <v/>
      </c>
      <c r="J52" s="1511" t="str">
        <f>_xlfn.IFNA(VLOOKUP(D52,Export!G:L,5,FALSE),"")</f>
        <v/>
      </c>
      <c r="K52" s="1512" t="str">
        <f>_xlfn.IFNA(VLOOKUP(D52,Export!G:L,6,FALSE),"")</f>
        <v/>
      </c>
      <c r="L52" s="1445"/>
      <c r="M52" s="251"/>
    </row>
    <row r="53" spans="1:13" ht="61.2" customHeight="1" x14ac:dyDescent="0.25">
      <c r="A53" s="274"/>
      <c r="B53" s="1845"/>
      <c r="C53" s="1183" t="str">
        <f>_xlfn.IFNA(VLOOKUP(D53,Data!C:I,3,FALSE),"")</f>
        <v/>
      </c>
      <c r="D53" s="1570"/>
      <c r="E53" s="1170" t="str">
        <f>_xlfn.IFNA(IF(VLOOKUP(D53,Languages!$A:$D,1,TRUE)=D53,VLOOKUP(D53,Languages!$A:$D,Summary!$C$7,TRUE),NA()),"")</f>
        <v/>
      </c>
      <c r="F53" s="1579"/>
      <c r="G53" s="1537" t="str">
        <f>_xlfn.IFNA(VLOOKUP(D53,Data!C:I,6,FALSE),"")</f>
        <v/>
      </c>
      <c r="H53" s="1511" t="str">
        <f>_xlfn.IFNA(VLOOKUP(D53,Export!G:L,3,FALSE),"")</f>
        <v/>
      </c>
      <c r="I53" s="1511" t="str">
        <f>_xlfn.IFNA(VLOOKUP(D53,Export!G:L,4,FALSE),"")</f>
        <v/>
      </c>
      <c r="J53" s="1511" t="str">
        <f>_xlfn.IFNA(VLOOKUP(D53,Export!G:L,5,FALSE),"")</f>
        <v/>
      </c>
      <c r="K53" s="1512" t="str">
        <f>_xlfn.IFNA(VLOOKUP(D53,Export!G:L,6,FALSE),"")</f>
        <v/>
      </c>
      <c r="L53" s="1445"/>
      <c r="M53" s="251"/>
    </row>
    <row r="54" spans="1:13" ht="61.2" customHeight="1" x14ac:dyDescent="0.25">
      <c r="A54" s="274"/>
      <c r="B54" s="1448"/>
      <c r="C54" s="1183" t="str">
        <f>_xlfn.IFNA(VLOOKUP(D54,Data!C:I,3,FALSE),"")</f>
        <v/>
      </c>
      <c r="D54" s="1570"/>
      <c r="E54" s="1170" t="str">
        <f>_xlfn.IFNA(IF(VLOOKUP(D54,Languages!$A:$D,1,TRUE)=D54,VLOOKUP(D54,Languages!$A:$D,Summary!$C$7,TRUE),NA()),"")</f>
        <v/>
      </c>
      <c r="F54" s="1579"/>
      <c r="G54" s="1537" t="str">
        <f>_xlfn.IFNA(VLOOKUP(D54,Data!C:I,6,FALSE),"")</f>
        <v/>
      </c>
      <c r="H54" s="1511" t="str">
        <f>_xlfn.IFNA(VLOOKUP(D54,Export!G:L,3,FALSE),"")</f>
        <v/>
      </c>
      <c r="I54" s="1511" t="str">
        <f>_xlfn.IFNA(VLOOKUP(D54,Export!G:L,4,FALSE),"")</f>
        <v/>
      </c>
      <c r="J54" s="1511" t="str">
        <f>_xlfn.IFNA(VLOOKUP(D54,Export!G:L,5,FALSE),"")</f>
        <v/>
      </c>
      <c r="K54" s="1512" t="str">
        <f>_xlfn.IFNA(VLOOKUP(D54,Export!G:L,6,FALSE),"")</f>
        <v/>
      </c>
      <c r="L54" s="1445"/>
      <c r="M54" s="251"/>
    </row>
    <row r="55" spans="1:13" ht="61.2" customHeight="1" x14ac:dyDescent="0.25">
      <c r="A55" s="274"/>
      <c r="B55" s="1448"/>
      <c r="C55" s="1183" t="str">
        <f>_xlfn.IFNA(VLOOKUP(D55,Data!C:I,3,FALSE),"")</f>
        <v/>
      </c>
      <c r="D55" s="1570"/>
      <c r="E55" s="1170" t="str">
        <f>_xlfn.IFNA(IF(VLOOKUP(D55,Languages!$A:$D,1,TRUE)=D55,VLOOKUP(D55,Languages!$A:$D,Summary!$C$7,TRUE),NA()),"")</f>
        <v/>
      </c>
      <c r="F55" s="1579"/>
      <c r="G55" s="1537" t="str">
        <f>_xlfn.IFNA(VLOOKUP(D55,Data!C:I,6,FALSE),"")</f>
        <v/>
      </c>
      <c r="H55" s="1511" t="str">
        <f>_xlfn.IFNA(VLOOKUP(D55,Export!G:L,3,FALSE),"")</f>
        <v/>
      </c>
      <c r="I55" s="1511" t="str">
        <f>_xlfn.IFNA(VLOOKUP(D55,Export!G:L,4,FALSE),"")</f>
        <v/>
      </c>
      <c r="J55" s="1511" t="str">
        <f>_xlfn.IFNA(VLOOKUP(D55,Export!G:L,5,FALSE),"")</f>
        <v/>
      </c>
      <c r="K55" s="1512" t="str">
        <f>_xlfn.IFNA(VLOOKUP(D55,Export!G:L,6,FALSE),"")</f>
        <v/>
      </c>
      <c r="L55" s="1445"/>
      <c r="M55" s="251"/>
    </row>
    <row r="56" spans="1:13" ht="61.2" customHeight="1" x14ac:dyDescent="0.25">
      <c r="A56" s="819"/>
      <c r="B56" s="1444"/>
      <c r="C56" s="1183" t="str">
        <f>_xlfn.IFNA(VLOOKUP(D56,Data!C:I,3,FALSE),"")</f>
        <v/>
      </c>
      <c r="D56" s="1570"/>
      <c r="E56" s="1170" t="str">
        <f>_xlfn.IFNA(IF(VLOOKUP(D56,Languages!$A:$D,1,TRUE)=D56,VLOOKUP(D56,Languages!$A:$D,Summary!$C$7,TRUE),NA()),"")</f>
        <v/>
      </c>
      <c r="F56" s="1579"/>
      <c r="G56" s="1537" t="str">
        <f>_xlfn.IFNA(VLOOKUP(D56,Data!C:I,6,FALSE),"")</f>
        <v/>
      </c>
      <c r="H56" s="1511" t="str">
        <f>_xlfn.IFNA(VLOOKUP(D56,Export!G:L,3,FALSE),"")</f>
        <v/>
      </c>
      <c r="I56" s="1511" t="str">
        <f>_xlfn.IFNA(VLOOKUP(D56,Export!G:L,4,FALSE),"")</f>
        <v/>
      </c>
      <c r="J56" s="1511" t="str">
        <f>_xlfn.IFNA(VLOOKUP(D56,Export!G:L,5,FALSE),"")</f>
        <v/>
      </c>
      <c r="K56" s="1512" t="str">
        <f>_xlfn.IFNA(VLOOKUP(D56,Export!G:L,6,FALSE),"")</f>
        <v/>
      </c>
      <c r="L56" s="1445"/>
      <c r="M56" s="251"/>
    </row>
    <row r="57" spans="1:13" ht="61.2" customHeight="1" x14ac:dyDescent="0.25">
      <c r="A57" s="819"/>
      <c r="B57" s="1566"/>
      <c r="C57" s="1183" t="str">
        <f>_xlfn.IFNA(VLOOKUP(D57,Data!C:I,3,FALSE),"")</f>
        <v/>
      </c>
      <c r="D57" s="1570"/>
      <c r="E57" s="1170" t="str">
        <f>_xlfn.IFNA(IF(VLOOKUP(D57,Languages!$A:$D,1,TRUE)=D57,VLOOKUP(D57,Languages!$A:$D,Summary!$C$7,TRUE),NA()),"")</f>
        <v/>
      </c>
      <c r="F57" s="1579"/>
      <c r="G57" s="1537" t="str">
        <f>_xlfn.IFNA(VLOOKUP(D57,Data!C:I,6,FALSE),"")</f>
        <v/>
      </c>
      <c r="H57" s="1511" t="str">
        <f>_xlfn.IFNA(VLOOKUP(D57,Export!G:L,3,FALSE),"")</f>
        <v/>
      </c>
      <c r="I57" s="1511" t="str">
        <f>_xlfn.IFNA(VLOOKUP(D57,Export!G:L,4,FALSE),"")</f>
        <v/>
      </c>
      <c r="J57" s="1511" t="str">
        <f>_xlfn.IFNA(VLOOKUP(D57,Export!G:L,5,FALSE),"")</f>
        <v/>
      </c>
      <c r="K57" s="1512" t="str">
        <f>_xlfn.IFNA(VLOOKUP(D57,Export!G:L,6,FALSE),"")</f>
        <v/>
      </c>
      <c r="L57" s="1445"/>
      <c r="M57" s="251"/>
    </row>
    <row r="58" spans="1:13" ht="61.2" customHeight="1" x14ac:dyDescent="0.25">
      <c r="A58" s="819"/>
      <c r="B58" s="1567"/>
      <c r="C58" s="1183" t="str">
        <f>_xlfn.IFNA(VLOOKUP(D58,Data!C:I,3,FALSE),"")</f>
        <v/>
      </c>
      <c r="D58" s="1570"/>
      <c r="E58" s="1170" t="str">
        <f>_xlfn.IFNA(IF(VLOOKUP(D58,Languages!$A:$D,1,TRUE)=D58,VLOOKUP(D58,Languages!$A:$D,Summary!$C$7,TRUE),NA()),"")</f>
        <v/>
      </c>
      <c r="F58" s="1579"/>
      <c r="G58" s="1537" t="str">
        <f>_xlfn.IFNA(VLOOKUP(D58,Data!C:I,6,FALSE),"")</f>
        <v/>
      </c>
      <c r="H58" s="1511" t="str">
        <f>_xlfn.IFNA(VLOOKUP(D58,Export!G:L,3,FALSE),"")</f>
        <v/>
      </c>
      <c r="I58" s="1511" t="str">
        <f>_xlfn.IFNA(VLOOKUP(D58,Export!G:L,4,FALSE),"")</f>
        <v/>
      </c>
      <c r="J58" s="1511" t="str">
        <f>_xlfn.IFNA(VLOOKUP(D58,Export!G:L,5,FALSE),"")</f>
        <v/>
      </c>
      <c r="K58" s="1512" t="str">
        <f>_xlfn.IFNA(VLOOKUP(D58,Export!G:L,6,FALSE),"")</f>
        <v/>
      </c>
      <c r="L58" s="1568"/>
      <c r="M58" s="341"/>
    </row>
    <row r="59" spans="1:13" ht="61.2" customHeight="1" x14ac:dyDescent="0.25">
      <c r="A59" s="819"/>
      <c r="B59" s="1499"/>
      <c r="C59" s="1183" t="str">
        <f>_xlfn.IFNA(VLOOKUP(D59,Data!C:I,3,FALSE),"")</f>
        <v/>
      </c>
      <c r="D59" s="1570"/>
      <c r="E59" s="1170" t="str">
        <f>_xlfn.IFNA(IF(VLOOKUP(D59,Languages!$A:$D,1,TRUE)=D59,VLOOKUP(D59,Languages!$A:$D,Summary!$C$7,TRUE),NA()),"")</f>
        <v/>
      </c>
      <c r="F59" s="1579"/>
      <c r="G59" s="1537" t="str">
        <f>_xlfn.IFNA(VLOOKUP(D59,Data!C:I,6,FALSE),"")</f>
        <v/>
      </c>
      <c r="H59" s="1511" t="str">
        <f>_xlfn.IFNA(VLOOKUP(D59,Export!G:L,3,FALSE),"")</f>
        <v/>
      </c>
      <c r="I59" s="1511" t="str">
        <f>_xlfn.IFNA(VLOOKUP(D59,Export!G:L,4,FALSE),"")</f>
        <v/>
      </c>
      <c r="J59" s="1511" t="str">
        <f>_xlfn.IFNA(VLOOKUP(D59,Export!G:L,5,FALSE),"")</f>
        <v/>
      </c>
      <c r="K59" s="1512" t="str">
        <f>_xlfn.IFNA(VLOOKUP(D59,Export!G:L,6,FALSE),"")</f>
        <v/>
      </c>
      <c r="L59" s="1500"/>
      <c r="M59" s="341"/>
    </row>
    <row r="60" spans="1:13" ht="61.2" customHeight="1" x14ac:dyDescent="0.25">
      <c r="A60" s="819"/>
      <c r="B60" s="1499"/>
      <c r="C60" s="1183" t="str">
        <f>_xlfn.IFNA(VLOOKUP(D60,Data!C:I,3,FALSE),"")</f>
        <v/>
      </c>
      <c r="D60" s="1570"/>
      <c r="E60" s="1170" t="str">
        <f>_xlfn.IFNA(IF(VLOOKUP(D60,Languages!$A:$D,1,TRUE)=D60,VLOOKUP(D60,Languages!$A:$D,Summary!$C$7,TRUE),NA()),"")</f>
        <v/>
      </c>
      <c r="F60" s="1579"/>
      <c r="G60" s="1537" t="str">
        <f>_xlfn.IFNA(VLOOKUP(D60,Data!C:I,6,FALSE),"")</f>
        <v/>
      </c>
      <c r="H60" s="1511" t="str">
        <f>_xlfn.IFNA(VLOOKUP(D60,Export!G:L,3,FALSE),"")</f>
        <v/>
      </c>
      <c r="I60" s="1511" t="str">
        <f>_xlfn.IFNA(VLOOKUP(D60,Export!G:L,4,FALSE),"")</f>
        <v/>
      </c>
      <c r="J60" s="1511" t="str">
        <f>_xlfn.IFNA(VLOOKUP(D60,Export!G:L,5,FALSE),"")</f>
        <v/>
      </c>
      <c r="K60" s="1512" t="str">
        <f>_xlfn.IFNA(VLOOKUP(D60,Export!G:L,6,FALSE),"")</f>
        <v/>
      </c>
      <c r="L60" s="1500"/>
      <c r="M60" s="341"/>
    </row>
    <row r="61" spans="1:13" ht="61.2" customHeight="1" x14ac:dyDescent="0.25">
      <c r="A61" s="819"/>
      <c r="B61" s="1499"/>
      <c r="C61" s="1183" t="str">
        <f>_xlfn.IFNA(VLOOKUP(D61,Data!C:I,3,FALSE),"")</f>
        <v/>
      </c>
      <c r="D61" s="1570"/>
      <c r="E61" s="1170" t="str">
        <f>_xlfn.IFNA(IF(VLOOKUP(D61,Languages!$A:$D,1,TRUE)=D61,VLOOKUP(D61,Languages!$A:$D,Summary!$C$7,TRUE),NA()),"")</f>
        <v/>
      </c>
      <c r="F61" s="1579"/>
      <c r="G61" s="1537" t="str">
        <f>_xlfn.IFNA(VLOOKUP(D61,Data!C:I,6,FALSE),"")</f>
        <v/>
      </c>
      <c r="H61" s="1511" t="str">
        <f>_xlfn.IFNA(VLOOKUP(D61,Export!G:L,3,FALSE),"")</f>
        <v/>
      </c>
      <c r="I61" s="1511" t="str">
        <f>_xlfn.IFNA(VLOOKUP(D61,Export!G:L,4,FALSE),"")</f>
        <v/>
      </c>
      <c r="J61" s="1511" t="str">
        <f>_xlfn.IFNA(VLOOKUP(D61,Export!G:L,5,FALSE),"")</f>
        <v/>
      </c>
      <c r="K61" s="1512" t="str">
        <f>_xlfn.IFNA(VLOOKUP(D61,Export!G:L,6,FALSE),"")</f>
        <v/>
      </c>
      <c r="L61" s="1500"/>
      <c r="M61" s="341"/>
    </row>
    <row r="62" spans="1:13" ht="61.2" customHeight="1" x14ac:dyDescent="0.25">
      <c r="A62" s="819"/>
      <c r="B62" s="1499"/>
      <c r="C62" s="1183" t="str">
        <f>_xlfn.IFNA(VLOOKUP(D62,Data!C:I,3,FALSE),"")</f>
        <v/>
      </c>
      <c r="D62" s="1570"/>
      <c r="E62" s="1170" t="str">
        <f>_xlfn.IFNA(IF(VLOOKUP(D62,Languages!$A:$D,1,TRUE)=D62,VLOOKUP(D62,Languages!$A:$D,Summary!$C$7,TRUE),NA()),"")</f>
        <v/>
      </c>
      <c r="F62" s="1579"/>
      <c r="G62" s="1537" t="str">
        <f>_xlfn.IFNA(VLOOKUP(D62,Data!C:I,6,FALSE),"")</f>
        <v/>
      </c>
      <c r="H62" s="1511" t="str">
        <f>_xlfn.IFNA(VLOOKUP(D62,Export!G:L,3,FALSE),"")</f>
        <v/>
      </c>
      <c r="I62" s="1511" t="str">
        <f>_xlfn.IFNA(VLOOKUP(D62,Export!G:L,4,FALSE),"")</f>
        <v/>
      </c>
      <c r="J62" s="1511" t="str">
        <f>_xlfn.IFNA(VLOOKUP(D62,Export!G:L,5,FALSE),"")</f>
        <v/>
      </c>
      <c r="K62" s="1512" t="str">
        <f>_xlfn.IFNA(VLOOKUP(D62,Export!G:L,6,FALSE),"")</f>
        <v/>
      </c>
      <c r="L62" s="1500"/>
      <c r="M62" s="341"/>
    </row>
    <row r="63" spans="1:13" ht="61.2" customHeight="1" x14ac:dyDescent="0.25">
      <c r="A63" s="819"/>
      <c r="B63" s="1499"/>
      <c r="C63" s="1183" t="str">
        <f>_xlfn.IFNA(VLOOKUP(D63,Data!C:I,3,FALSE),"")</f>
        <v/>
      </c>
      <c r="D63" s="1570"/>
      <c r="E63" s="1170" t="str">
        <f>_xlfn.IFNA(IF(VLOOKUP(D63,Languages!$A:$D,1,TRUE)=D63,VLOOKUP(D63,Languages!$A:$D,Summary!$C$7,TRUE),NA()),"")</f>
        <v/>
      </c>
      <c r="F63" s="1579"/>
      <c r="G63" s="1537" t="str">
        <f>_xlfn.IFNA(VLOOKUP(D63,Data!C:I,6,FALSE),"")</f>
        <v/>
      </c>
      <c r="H63" s="1511" t="str">
        <f>_xlfn.IFNA(VLOOKUP(D63,Export!G:L,3,FALSE),"")</f>
        <v/>
      </c>
      <c r="I63" s="1511" t="str">
        <f>_xlfn.IFNA(VLOOKUP(D63,Export!G:L,4,FALSE),"")</f>
        <v/>
      </c>
      <c r="J63" s="1511" t="str">
        <f>_xlfn.IFNA(VLOOKUP(D63,Export!G:L,5,FALSE),"")</f>
        <v/>
      </c>
      <c r="K63" s="1512" t="str">
        <f>_xlfn.IFNA(VLOOKUP(D63,Export!G:L,6,FALSE),"")</f>
        <v/>
      </c>
      <c r="L63" s="1500"/>
      <c r="M63" s="341"/>
    </row>
    <row r="64" spans="1:13" ht="61.2" customHeight="1" x14ac:dyDescent="0.25">
      <c r="A64" s="819"/>
      <c r="B64" s="1499"/>
      <c r="C64" s="1183" t="str">
        <f>_xlfn.IFNA(VLOOKUP(D64,Data!C:I,3,FALSE),"")</f>
        <v/>
      </c>
      <c r="D64" s="1570"/>
      <c r="E64" s="1170" t="str">
        <f>_xlfn.IFNA(IF(VLOOKUP(D64,Languages!$A:$D,1,TRUE)=D64,VLOOKUP(D64,Languages!$A:$D,Summary!$C$7,TRUE),NA()),"")</f>
        <v/>
      </c>
      <c r="F64" s="1579"/>
      <c r="G64" s="1537" t="str">
        <f>_xlfn.IFNA(VLOOKUP(D64,Data!C:I,6,FALSE),"")</f>
        <v/>
      </c>
      <c r="H64" s="1511" t="str">
        <f>_xlfn.IFNA(VLOOKUP(D64,Export!G:L,3,FALSE),"")</f>
        <v/>
      </c>
      <c r="I64" s="1511" t="str">
        <f>_xlfn.IFNA(VLOOKUP(D64,Export!G:L,4,FALSE),"")</f>
        <v/>
      </c>
      <c r="J64" s="1511" t="str">
        <f>_xlfn.IFNA(VLOOKUP(D64,Export!G:L,5,FALSE),"")</f>
        <v/>
      </c>
      <c r="K64" s="1512" t="str">
        <f>_xlfn.IFNA(VLOOKUP(D64,Export!G:L,6,FALSE),"")</f>
        <v/>
      </c>
      <c r="L64" s="1500"/>
      <c r="M64" s="341"/>
    </row>
    <row r="65" spans="1:13" ht="61.2" customHeight="1" x14ac:dyDescent="0.25">
      <c r="A65" s="819"/>
      <c r="B65" s="1499"/>
      <c r="C65" s="1183" t="str">
        <f>_xlfn.IFNA(VLOOKUP(D65,Data!C:I,3,FALSE),"")</f>
        <v/>
      </c>
      <c r="D65" s="1570"/>
      <c r="E65" s="1170" t="str">
        <f>_xlfn.IFNA(IF(VLOOKUP(D65,Languages!$A:$D,1,TRUE)=D65,VLOOKUP(D65,Languages!$A:$D,Summary!$C$7,TRUE),NA()),"")</f>
        <v/>
      </c>
      <c r="F65" s="1579"/>
      <c r="G65" s="1537" t="str">
        <f>_xlfn.IFNA(VLOOKUP(D65,Data!C:I,6,FALSE),"")</f>
        <v/>
      </c>
      <c r="H65" s="1511" t="str">
        <f>_xlfn.IFNA(VLOOKUP(D65,Export!G:L,3,FALSE),"")</f>
        <v/>
      </c>
      <c r="I65" s="1511" t="str">
        <f>_xlfn.IFNA(VLOOKUP(D65,Export!G:L,4,FALSE),"")</f>
        <v/>
      </c>
      <c r="J65" s="1511" t="str">
        <f>_xlfn.IFNA(VLOOKUP(D65,Export!G:L,5,FALSE),"")</f>
        <v/>
      </c>
      <c r="K65" s="1512" t="str">
        <f>_xlfn.IFNA(VLOOKUP(D65,Export!G:L,6,FALSE),"")</f>
        <v/>
      </c>
      <c r="L65" s="1500"/>
      <c r="M65" s="341"/>
    </row>
    <row r="66" spans="1:13" ht="61.2" customHeight="1" x14ac:dyDescent="0.25">
      <c r="A66" s="819"/>
      <c r="B66" s="1499"/>
      <c r="C66" s="1183"/>
      <c r="D66" s="1570"/>
      <c r="E66" s="1170" t="str">
        <f>_xlfn.IFNA(IF(VLOOKUP(D66,Languages!$A:$D,1,TRUE)=D66,VLOOKUP(D66,Languages!$A:$D,Summary!$C$7,TRUE),NA()),"")</f>
        <v/>
      </c>
      <c r="F66" s="1579"/>
      <c r="G66" s="1537" t="str">
        <f>_xlfn.IFNA(VLOOKUP(D66,Data!C:I,6,FALSE),"")</f>
        <v/>
      </c>
      <c r="H66" s="1511" t="str">
        <f>_xlfn.IFNA(VLOOKUP(D66,Export!G:L,3,FALSE),"")</f>
        <v/>
      </c>
      <c r="I66" s="1511" t="str">
        <f>_xlfn.IFNA(VLOOKUP(D66,Export!G:L,4,FALSE),"")</f>
        <v/>
      </c>
      <c r="J66" s="1511" t="str">
        <f>_xlfn.IFNA(VLOOKUP(D66,Export!G:L,5,FALSE),"")</f>
        <v/>
      </c>
      <c r="K66" s="1512" t="str">
        <f>_xlfn.IFNA(VLOOKUP(D66,Export!G:L,6,FALSE),"")</f>
        <v/>
      </c>
      <c r="L66" s="1500"/>
      <c r="M66" s="341"/>
    </row>
    <row r="67" spans="1:13" ht="61.2" customHeight="1" x14ac:dyDescent="0.25">
      <c r="A67" s="819"/>
      <c r="B67" s="1499"/>
      <c r="C67" s="1183"/>
      <c r="D67" s="1570"/>
      <c r="E67" s="1170" t="str">
        <f>_xlfn.IFNA(IF(VLOOKUP(D67,Languages!$A:$D,1,TRUE)=D67,VLOOKUP(D67,Languages!$A:$D,Summary!$C$7,TRUE),NA()),"")</f>
        <v/>
      </c>
      <c r="F67" s="1579"/>
      <c r="G67" s="1537" t="str">
        <f>_xlfn.IFNA(VLOOKUP(D67,Data!C:I,6,FALSE),"")</f>
        <v/>
      </c>
      <c r="H67" s="1511" t="str">
        <f>_xlfn.IFNA(VLOOKUP(D67,Export!G:L,3,FALSE),"")</f>
        <v/>
      </c>
      <c r="I67" s="1511" t="str">
        <f>_xlfn.IFNA(VLOOKUP(D67,Export!G:L,4,FALSE),"")</f>
        <v/>
      </c>
      <c r="J67" s="1511" t="str">
        <f>_xlfn.IFNA(VLOOKUP(D67,Export!G:L,5,FALSE),"")</f>
        <v/>
      </c>
      <c r="K67" s="1512" t="str">
        <f>_xlfn.IFNA(VLOOKUP(D67,Export!G:L,6,FALSE),"")</f>
        <v/>
      </c>
      <c r="L67" s="1500"/>
      <c r="M67" s="341"/>
    </row>
    <row r="68" spans="1:13" ht="61.2" customHeight="1" x14ac:dyDescent="0.25">
      <c r="A68" s="819"/>
      <c r="B68" s="1499"/>
      <c r="C68" s="1183"/>
      <c r="D68" s="1570"/>
      <c r="E68" s="1170" t="str">
        <f>_xlfn.IFNA(IF(VLOOKUP(D68,Languages!$A:$D,1,TRUE)=D68,VLOOKUP(D68,Languages!$A:$D,Summary!$C$7,TRUE),NA()),"")</f>
        <v/>
      </c>
      <c r="F68" s="1579"/>
      <c r="G68" s="1537" t="str">
        <f>_xlfn.IFNA(VLOOKUP(D68,Data!C:I,6,FALSE),"")</f>
        <v/>
      </c>
      <c r="H68" s="1511" t="str">
        <f>_xlfn.IFNA(VLOOKUP(D68,Export!G:L,3,FALSE),"")</f>
        <v/>
      </c>
      <c r="I68" s="1511" t="str">
        <f>_xlfn.IFNA(VLOOKUP(D68,Export!G:L,4,FALSE),"")</f>
        <v/>
      </c>
      <c r="J68" s="1511" t="str">
        <f>_xlfn.IFNA(VLOOKUP(D68,Export!G:L,5,FALSE),"")</f>
        <v/>
      </c>
      <c r="K68" s="1512" t="str">
        <f>_xlfn.IFNA(VLOOKUP(D68,Export!G:L,6,FALSE),"")</f>
        <v/>
      </c>
      <c r="L68" s="1500"/>
      <c r="M68" s="341"/>
    </row>
    <row r="69" spans="1:13" ht="61.2" customHeight="1" x14ac:dyDescent="0.25">
      <c r="A69" s="819"/>
      <c r="B69" s="1499"/>
      <c r="C69" s="1183"/>
      <c r="D69" s="1570"/>
      <c r="E69" s="1170" t="str">
        <f>_xlfn.IFNA(IF(VLOOKUP(D69,Languages!$A:$D,1,TRUE)=D69,VLOOKUP(D69,Languages!$A:$D,Summary!$C$7,TRUE),NA()),"")</f>
        <v/>
      </c>
      <c r="F69" s="1579"/>
      <c r="G69" s="1537" t="str">
        <f>_xlfn.IFNA(VLOOKUP(D69,Data!C:I,6,FALSE),"")</f>
        <v/>
      </c>
      <c r="H69" s="1511" t="str">
        <f>_xlfn.IFNA(VLOOKUP(D69,Export!G:L,3,FALSE),"")</f>
        <v/>
      </c>
      <c r="I69" s="1511" t="str">
        <f>_xlfn.IFNA(VLOOKUP(D69,Export!G:L,4,FALSE),"")</f>
        <v/>
      </c>
      <c r="J69" s="1511" t="str">
        <f>_xlfn.IFNA(VLOOKUP(D69,Export!G:L,5,FALSE),"")</f>
        <v/>
      </c>
      <c r="K69" s="1512" t="str">
        <f>_xlfn.IFNA(VLOOKUP(D69,Export!G:L,6,FALSE),"")</f>
        <v/>
      </c>
      <c r="L69" s="1500"/>
      <c r="M69" s="341"/>
    </row>
    <row r="70" spans="1:13" ht="61.2" customHeight="1" x14ac:dyDescent="0.25">
      <c r="A70" s="819"/>
      <c r="B70" s="1499"/>
      <c r="C70" s="1183"/>
      <c r="D70" s="1570"/>
      <c r="E70" s="1170" t="str">
        <f>_xlfn.IFNA(IF(VLOOKUP(D70,Languages!$A:$D,1,TRUE)=D70,VLOOKUP(D70,Languages!$A:$D,Summary!$C$7,TRUE),NA()),"")</f>
        <v/>
      </c>
      <c r="F70" s="1579"/>
      <c r="G70" s="1537" t="str">
        <f>_xlfn.IFNA(VLOOKUP(D70,Data!C:I,6,FALSE),"")</f>
        <v/>
      </c>
      <c r="H70" s="1511" t="str">
        <f>_xlfn.IFNA(VLOOKUP(D70,Export!G:L,3,FALSE),"")</f>
        <v/>
      </c>
      <c r="I70" s="1511" t="str">
        <f>_xlfn.IFNA(VLOOKUP(D70,Export!G:L,4,FALSE),"")</f>
        <v/>
      </c>
      <c r="J70" s="1511" t="str">
        <f>_xlfn.IFNA(VLOOKUP(D70,Export!G:L,5,FALSE),"")</f>
        <v/>
      </c>
      <c r="K70" s="1512" t="str">
        <f>_xlfn.IFNA(VLOOKUP(D70,Export!G:L,6,FALSE),"")</f>
        <v/>
      </c>
      <c r="L70" s="1500"/>
      <c r="M70" s="341"/>
    </row>
    <row r="71" spans="1:13" ht="61.2" customHeight="1" x14ac:dyDescent="0.25">
      <c r="A71" s="819"/>
      <c r="B71" s="1499"/>
      <c r="C71" s="1183"/>
      <c r="D71" s="1570"/>
      <c r="E71" s="1170" t="str">
        <f>_xlfn.IFNA(IF(VLOOKUP(D71,Languages!$A:$D,1,TRUE)=D71,VLOOKUP(D71,Languages!$A:$D,Summary!$C$7,TRUE),NA()),"")</f>
        <v/>
      </c>
      <c r="F71" s="1579"/>
      <c r="G71" s="1537" t="str">
        <f>_xlfn.IFNA(VLOOKUP(D71,Data!C:I,6,FALSE),"")</f>
        <v/>
      </c>
      <c r="H71" s="1511" t="str">
        <f>_xlfn.IFNA(VLOOKUP(D71,Export!G:L,3,FALSE),"")</f>
        <v/>
      </c>
      <c r="I71" s="1511" t="str">
        <f>_xlfn.IFNA(VLOOKUP(D71,Export!G:L,4,FALSE),"")</f>
        <v/>
      </c>
      <c r="J71" s="1511" t="str">
        <f>_xlfn.IFNA(VLOOKUP(D71,Export!G:L,5,FALSE),"")</f>
        <v/>
      </c>
      <c r="K71" s="1512" t="str">
        <f>_xlfn.IFNA(VLOOKUP(D71,Export!G:L,6,FALSE),"")</f>
        <v/>
      </c>
      <c r="L71" s="1500"/>
      <c r="M71" s="341"/>
    </row>
    <row r="72" spans="1:13" ht="61.2" customHeight="1" x14ac:dyDescent="0.25">
      <c r="A72" s="819"/>
      <c r="B72" s="1499"/>
      <c r="C72" s="1183"/>
      <c r="D72" s="1570"/>
      <c r="E72" s="1170" t="str">
        <f>_xlfn.IFNA(IF(VLOOKUP(D72,Languages!$A:$D,1,TRUE)=D72,VLOOKUP(D72,Languages!$A:$D,Summary!$C$7,TRUE),NA()),"")</f>
        <v/>
      </c>
      <c r="F72" s="1579"/>
      <c r="G72" s="1537" t="str">
        <f>_xlfn.IFNA(VLOOKUP(D72,Data!C:I,6,FALSE),"")</f>
        <v/>
      </c>
      <c r="H72" s="1511" t="str">
        <f>_xlfn.IFNA(VLOOKUP(D72,Export!G:L,3,FALSE),"")</f>
        <v/>
      </c>
      <c r="I72" s="1511" t="str">
        <f>_xlfn.IFNA(VLOOKUP(D72,Export!G:L,4,FALSE),"")</f>
        <v/>
      </c>
      <c r="J72" s="1511" t="str">
        <f>_xlfn.IFNA(VLOOKUP(D72,Export!G:L,5,FALSE),"")</f>
        <v/>
      </c>
      <c r="K72" s="1512" t="str">
        <f>_xlfn.IFNA(VLOOKUP(D72,Export!G:L,6,FALSE),"")</f>
        <v/>
      </c>
      <c r="L72" s="1500"/>
      <c r="M72" s="341"/>
    </row>
    <row r="73" spans="1:13" ht="61.2" customHeight="1" x14ac:dyDescent="0.25">
      <c r="A73" s="819"/>
      <c r="B73" s="1499"/>
      <c r="C73" s="1183"/>
      <c r="D73" s="1570"/>
      <c r="E73" s="1170" t="str">
        <f>_xlfn.IFNA(IF(VLOOKUP(D73,Languages!$A:$D,1,TRUE)=D73,VLOOKUP(D73,Languages!$A:$D,Summary!$C$7,TRUE),NA()),"")</f>
        <v/>
      </c>
      <c r="F73" s="1579"/>
      <c r="G73" s="1537" t="str">
        <f>_xlfn.IFNA(VLOOKUP(D73,Data!C:I,6,FALSE),"")</f>
        <v/>
      </c>
      <c r="H73" s="1511" t="str">
        <f>_xlfn.IFNA(VLOOKUP(D73,Export!G:L,3,FALSE),"")</f>
        <v/>
      </c>
      <c r="I73" s="1511" t="str">
        <f>_xlfn.IFNA(VLOOKUP(D73,Export!G:L,4,FALSE),"")</f>
        <v/>
      </c>
      <c r="J73" s="1511" t="str">
        <f>_xlfn.IFNA(VLOOKUP(D73,Export!G:L,5,FALSE),"")</f>
        <v/>
      </c>
      <c r="K73" s="1512" t="str">
        <f>_xlfn.IFNA(VLOOKUP(D73,Export!G:L,6,FALSE),"")</f>
        <v/>
      </c>
      <c r="L73" s="1500"/>
      <c r="M73" s="341"/>
    </row>
    <row r="74" spans="1:13" ht="61.2" customHeight="1" x14ac:dyDescent="0.25">
      <c r="A74" s="819"/>
      <c r="B74" s="1499"/>
      <c r="C74" s="1183"/>
      <c r="D74" s="1570"/>
      <c r="E74" s="1170" t="str">
        <f>_xlfn.IFNA(IF(VLOOKUP(D74,Languages!$A:$D,1,TRUE)=D74,VLOOKUP(D74,Languages!$A:$D,Summary!$C$7,TRUE),NA()),"")</f>
        <v/>
      </c>
      <c r="F74" s="1579"/>
      <c r="G74" s="1537" t="str">
        <f>_xlfn.IFNA(VLOOKUP(D74,Data!C:I,6,FALSE),"")</f>
        <v/>
      </c>
      <c r="H74" s="1511" t="str">
        <f>_xlfn.IFNA(VLOOKUP(D74,Export!G:L,3,FALSE),"")</f>
        <v/>
      </c>
      <c r="I74" s="1511" t="str">
        <f>_xlfn.IFNA(VLOOKUP(D74,Export!G:L,4,FALSE),"")</f>
        <v/>
      </c>
      <c r="J74" s="1511" t="str">
        <f>_xlfn.IFNA(VLOOKUP(D74,Export!G:L,5,FALSE),"")</f>
        <v/>
      </c>
      <c r="K74" s="1512" t="str">
        <f>_xlfn.IFNA(VLOOKUP(D74,Export!G:L,6,FALSE),"")</f>
        <v/>
      </c>
      <c r="L74" s="1500"/>
      <c r="M74" s="341"/>
    </row>
    <row r="75" spans="1:13" ht="61.2" customHeight="1" x14ac:dyDescent="0.25">
      <c r="A75" s="819"/>
      <c r="B75" s="1499"/>
      <c r="C75" s="1183"/>
      <c r="D75" s="1570"/>
      <c r="E75" s="1170" t="str">
        <f>_xlfn.IFNA(IF(VLOOKUP(D75,Languages!$A:$D,1,TRUE)=D75,VLOOKUP(D75,Languages!$A:$D,Summary!$C$7,TRUE),NA()),"")</f>
        <v/>
      </c>
      <c r="F75" s="1579"/>
      <c r="G75" s="1537" t="str">
        <f>_xlfn.IFNA(VLOOKUP(D75,Data!C:I,6,FALSE),"")</f>
        <v/>
      </c>
      <c r="H75" s="1511" t="str">
        <f>_xlfn.IFNA(VLOOKUP(D75,Export!G:L,3,FALSE),"")</f>
        <v/>
      </c>
      <c r="I75" s="1511" t="str">
        <f>_xlfn.IFNA(VLOOKUP(D75,Export!G:L,4,FALSE),"")</f>
        <v/>
      </c>
      <c r="J75" s="1511" t="str">
        <f>_xlfn.IFNA(VLOOKUP(D75,Export!G:L,5,FALSE),"")</f>
        <v/>
      </c>
      <c r="K75" s="1512" t="str">
        <f>_xlfn.IFNA(VLOOKUP(D75,Export!G:L,6,FALSE),"")</f>
        <v/>
      </c>
      <c r="L75" s="1500"/>
      <c r="M75" s="341"/>
    </row>
    <row r="76" spans="1:13" ht="61.2" customHeight="1" x14ac:dyDescent="0.25">
      <c r="A76" s="819"/>
      <c r="B76" s="1499"/>
      <c r="C76" s="1183"/>
      <c r="D76" s="1570"/>
      <c r="E76" s="1170" t="str">
        <f>_xlfn.IFNA(IF(VLOOKUP(D76,Languages!$A:$D,1,TRUE)=D76,VLOOKUP(D76,Languages!$A:$D,Summary!$C$7,TRUE),NA()),"")</f>
        <v/>
      </c>
      <c r="F76" s="1579"/>
      <c r="G76" s="1537" t="str">
        <f>_xlfn.IFNA(VLOOKUP(D76,Data!C:I,6,FALSE),"")</f>
        <v/>
      </c>
      <c r="H76" s="1511" t="str">
        <f>_xlfn.IFNA(VLOOKUP(D76,Export!G:L,3,FALSE),"")</f>
        <v/>
      </c>
      <c r="I76" s="1511" t="str">
        <f>_xlfn.IFNA(VLOOKUP(D76,Export!G:L,4,FALSE),"")</f>
        <v/>
      </c>
      <c r="J76" s="1511" t="str">
        <f>_xlfn.IFNA(VLOOKUP(D76,Export!G:L,5,FALSE),"")</f>
        <v/>
      </c>
      <c r="K76" s="1512" t="str">
        <f>_xlfn.IFNA(VLOOKUP(D76,Export!G:L,6,FALSE),"")</f>
        <v/>
      </c>
      <c r="L76" s="1500"/>
      <c r="M76" s="341"/>
    </row>
    <row r="77" spans="1:13" ht="61.2" customHeight="1" x14ac:dyDescent="0.25">
      <c r="A77" s="819"/>
      <c r="B77" s="1499"/>
      <c r="C77" s="1183"/>
      <c r="D77" s="1570"/>
      <c r="E77" s="1170" t="str">
        <f>_xlfn.IFNA(IF(VLOOKUP(D77,Languages!$A:$D,1,TRUE)=D77,VLOOKUP(D77,Languages!$A:$D,Summary!$C$7,TRUE),NA()),"")</f>
        <v/>
      </c>
      <c r="F77" s="1579"/>
      <c r="G77" s="1537" t="str">
        <f>_xlfn.IFNA(VLOOKUP(D77,Data!C:I,6,FALSE),"")</f>
        <v/>
      </c>
      <c r="H77" s="1511" t="str">
        <f>_xlfn.IFNA(VLOOKUP(D77,Export!G:L,3,FALSE),"")</f>
        <v/>
      </c>
      <c r="I77" s="1511" t="str">
        <f>_xlfn.IFNA(VLOOKUP(D77,Export!G:L,4,FALSE),"")</f>
        <v/>
      </c>
      <c r="J77" s="1511" t="str">
        <f>_xlfn.IFNA(VLOOKUP(D77,Export!G:L,5,FALSE),"")</f>
        <v/>
      </c>
      <c r="K77" s="1512" t="str">
        <f>_xlfn.IFNA(VLOOKUP(D77,Export!G:L,6,FALSE),"")</f>
        <v/>
      </c>
      <c r="L77" s="1500"/>
      <c r="M77" s="341"/>
    </row>
    <row r="78" spans="1:13" ht="61.2" customHeight="1" x14ac:dyDescent="0.25">
      <c r="A78" s="819"/>
      <c r="B78" s="1499"/>
      <c r="C78" s="1183"/>
      <c r="D78" s="1570"/>
      <c r="E78" s="1170" t="str">
        <f>_xlfn.IFNA(IF(VLOOKUP(D78,Languages!$A:$D,1,TRUE)=D78,VLOOKUP(D78,Languages!$A:$D,Summary!$C$7,TRUE),NA()),"")</f>
        <v/>
      </c>
      <c r="F78" s="1579"/>
      <c r="G78" s="1537" t="str">
        <f>_xlfn.IFNA(VLOOKUP(D78,Data!C:I,6,FALSE),"")</f>
        <v/>
      </c>
      <c r="H78" s="1511" t="str">
        <f>_xlfn.IFNA(VLOOKUP(D78,Export!G:L,3,FALSE),"")</f>
        <v/>
      </c>
      <c r="I78" s="1511" t="str">
        <f>_xlfn.IFNA(VLOOKUP(D78,Export!G:L,4,FALSE),"")</f>
        <v/>
      </c>
      <c r="J78" s="1511" t="str">
        <f>_xlfn.IFNA(VLOOKUP(D78,Export!G:L,5,FALSE),"")</f>
        <v/>
      </c>
      <c r="K78" s="1512" t="str">
        <f>_xlfn.IFNA(VLOOKUP(D78,Export!G:L,6,FALSE),"")</f>
        <v/>
      </c>
      <c r="L78" s="1500"/>
      <c r="M78" s="341"/>
    </row>
    <row r="79" spans="1:13" ht="61.2" customHeight="1" x14ac:dyDescent="0.25">
      <c r="A79" s="819"/>
      <c r="B79" s="1499"/>
      <c r="C79" s="1183"/>
      <c r="D79" s="1570"/>
      <c r="E79" s="1170" t="str">
        <f>_xlfn.IFNA(IF(VLOOKUP(D79,Languages!$A:$D,1,TRUE)=D79,VLOOKUP(D79,Languages!$A:$D,Summary!$C$7,TRUE),NA()),"")</f>
        <v/>
      </c>
      <c r="F79" s="1579"/>
      <c r="G79" s="1537" t="str">
        <f>_xlfn.IFNA(VLOOKUP(D79,Data!C:I,6,FALSE),"")</f>
        <v/>
      </c>
      <c r="H79" s="1511" t="str">
        <f>_xlfn.IFNA(VLOOKUP(D79,Export!G:L,3,FALSE),"")</f>
        <v/>
      </c>
      <c r="I79" s="1511" t="str">
        <f>_xlfn.IFNA(VLOOKUP(D79,Export!G:L,4,FALSE),"")</f>
        <v/>
      </c>
      <c r="J79" s="1511" t="str">
        <f>_xlfn.IFNA(VLOOKUP(D79,Export!G:L,5,FALSE),"")</f>
        <v/>
      </c>
      <c r="K79" s="1512" t="str">
        <f>_xlfn.IFNA(VLOOKUP(D79,Export!G:L,6,FALSE),"")</f>
        <v/>
      </c>
      <c r="L79" s="1500"/>
      <c r="M79" s="341"/>
    </row>
    <row r="80" spans="1:13" ht="61.2" customHeight="1" x14ac:dyDescent="0.25">
      <c r="A80" s="819"/>
      <c r="B80" s="1499"/>
      <c r="C80" s="1183"/>
      <c r="D80" s="1570"/>
      <c r="E80" s="1170" t="str">
        <f>_xlfn.IFNA(IF(VLOOKUP(D80,Languages!$A:$D,1,TRUE)=D80,VLOOKUP(D80,Languages!$A:$D,Summary!$C$7,TRUE),NA()),"")</f>
        <v/>
      </c>
      <c r="F80" s="1579"/>
      <c r="G80" s="1537" t="str">
        <f>_xlfn.IFNA(VLOOKUP(D80,Data!C:I,6,FALSE),"")</f>
        <v/>
      </c>
      <c r="H80" s="1511" t="str">
        <f>_xlfn.IFNA(VLOOKUP(D80,Export!G:L,3,FALSE),"")</f>
        <v/>
      </c>
      <c r="I80" s="1511" t="str">
        <f>_xlfn.IFNA(VLOOKUP(D80,Export!G:L,4,FALSE),"")</f>
        <v/>
      </c>
      <c r="J80" s="1511" t="str">
        <f>_xlfn.IFNA(VLOOKUP(D80,Export!G:L,5,FALSE),"")</f>
        <v/>
      </c>
      <c r="K80" s="1512" t="str">
        <f>_xlfn.IFNA(VLOOKUP(D80,Export!G:L,6,FALSE),"")</f>
        <v/>
      </c>
      <c r="L80" s="1500"/>
      <c r="M80" s="341"/>
    </row>
    <row r="81" spans="1:13" ht="61.2" customHeight="1" x14ac:dyDescent="0.25">
      <c r="A81" s="819"/>
      <c r="B81" s="1499"/>
      <c r="C81" s="1183"/>
      <c r="D81" s="1570"/>
      <c r="E81" s="1170" t="str">
        <f>_xlfn.IFNA(IF(VLOOKUP(D81,Languages!$A:$D,1,TRUE)=D81,VLOOKUP(D81,Languages!$A:$D,Summary!$C$7,TRUE),NA()),"")</f>
        <v/>
      </c>
      <c r="F81" s="1579"/>
      <c r="G81" s="1537" t="str">
        <f>_xlfn.IFNA(VLOOKUP(D81,Data!C:I,6,FALSE),"")</f>
        <v/>
      </c>
      <c r="H81" s="1511" t="str">
        <f>_xlfn.IFNA(VLOOKUP(D81,Export!G:L,3,FALSE),"")</f>
        <v/>
      </c>
      <c r="I81" s="1511" t="str">
        <f>_xlfn.IFNA(VLOOKUP(D81,Export!G:L,4,FALSE),"")</f>
        <v/>
      </c>
      <c r="J81" s="1511" t="str">
        <f>_xlfn.IFNA(VLOOKUP(D81,Export!G:L,5,FALSE),"")</f>
        <v/>
      </c>
      <c r="K81" s="1512" t="str">
        <f>_xlfn.IFNA(VLOOKUP(D81,Export!G:L,6,FALSE),"")</f>
        <v/>
      </c>
      <c r="L81" s="1500"/>
      <c r="M81" s="341"/>
    </row>
    <row r="82" spans="1:13" ht="61.2" customHeight="1" x14ac:dyDescent="0.25">
      <c r="A82" s="819"/>
      <c r="B82" s="1499"/>
      <c r="C82" s="1183"/>
      <c r="D82" s="1570"/>
      <c r="E82" s="1170" t="str">
        <f>_xlfn.IFNA(IF(VLOOKUP(D82,Languages!$A:$D,1,TRUE)=D82,VLOOKUP(D82,Languages!$A:$D,Summary!$C$7,TRUE),NA()),"")</f>
        <v/>
      </c>
      <c r="F82" s="1579"/>
      <c r="G82" s="1537" t="str">
        <f>_xlfn.IFNA(VLOOKUP(D82,Data!C:I,6,FALSE),"")</f>
        <v/>
      </c>
      <c r="H82" s="1511" t="str">
        <f>_xlfn.IFNA(VLOOKUP(D82,Export!G:L,3,FALSE),"")</f>
        <v/>
      </c>
      <c r="I82" s="1511" t="str">
        <f>_xlfn.IFNA(VLOOKUP(D82,Export!G:L,4,FALSE),"")</f>
        <v/>
      </c>
      <c r="J82" s="1511" t="str">
        <f>_xlfn.IFNA(VLOOKUP(D82,Export!G:L,5,FALSE),"")</f>
        <v/>
      </c>
      <c r="K82" s="1512" t="str">
        <f>_xlfn.IFNA(VLOOKUP(D82,Export!G:L,6,FALSE),"")</f>
        <v/>
      </c>
      <c r="L82" s="1500"/>
      <c r="M82" s="341"/>
    </row>
    <row r="83" spans="1:13" ht="61.2" customHeight="1" x14ac:dyDescent="0.25">
      <c r="A83" s="819"/>
      <c r="B83" s="1499"/>
      <c r="C83" s="1183"/>
      <c r="D83" s="1570"/>
      <c r="E83" s="1170" t="str">
        <f>_xlfn.IFNA(IF(VLOOKUP(D83,Languages!$A:$D,1,TRUE)=D83,VLOOKUP(D83,Languages!$A:$D,Summary!$C$7,TRUE),NA()),"")</f>
        <v/>
      </c>
      <c r="F83" s="1579"/>
      <c r="G83" s="1537" t="str">
        <f>_xlfn.IFNA(VLOOKUP(D83,Data!C:I,6,FALSE),"")</f>
        <v/>
      </c>
      <c r="H83" s="1511" t="str">
        <f>_xlfn.IFNA(VLOOKUP(D83,Export!G:L,3,FALSE),"")</f>
        <v/>
      </c>
      <c r="I83" s="1511" t="str">
        <f>_xlfn.IFNA(VLOOKUP(D83,Export!G:L,4,FALSE),"")</f>
        <v/>
      </c>
      <c r="J83" s="1511" t="str">
        <f>_xlfn.IFNA(VLOOKUP(D83,Export!G:L,5,FALSE),"")</f>
        <v/>
      </c>
      <c r="K83" s="1512" t="str">
        <f>_xlfn.IFNA(VLOOKUP(D83,Export!G:L,6,FALSE),"")</f>
        <v/>
      </c>
      <c r="L83" s="1500"/>
      <c r="M83" s="341"/>
    </row>
    <row r="84" spans="1:13" ht="61.2" customHeight="1" x14ac:dyDescent="0.25">
      <c r="A84" s="819"/>
      <c r="B84" s="1499"/>
      <c r="C84" s="1183"/>
      <c r="D84" s="1570"/>
      <c r="E84" s="1170" t="str">
        <f>_xlfn.IFNA(IF(VLOOKUP(D84,Languages!$A:$D,1,TRUE)=D84,VLOOKUP(D84,Languages!$A:$D,Summary!$C$7,TRUE),NA()),"")</f>
        <v/>
      </c>
      <c r="F84" s="1579"/>
      <c r="G84" s="1537" t="str">
        <f>_xlfn.IFNA(VLOOKUP(D84,Data!C:I,6,FALSE),"")</f>
        <v/>
      </c>
      <c r="H84" s="1511" t="str">
        <f>_xlfn.IFNA(VLOOKUP(D84,Export!G:L,3,FALSE),"")</f>
        <v/>
      </c>
      <c r="I84" s="1511" t="str">
        <f>_xlfn.IFNA(VLOOKUP(D84,Export!G:L,4,FALSE),"")</f>
        <v/>
      </c>
      <c r="J84" s="1511" t="str">
        <f>_xlfn.IFNA(VLOOKUP(D84,Export!G:L,5,FALSE),"")</f>
        <v/>
      </c>
      <c r="K84" s="1512" t="str">
        <f>_xlfn.IFNA(VLOOKUP(D84,Export!G:L,6,FALSE),"")</f>
        <v/>
      </c>
      <c r="L84" s="1500"/>
      <c r="M84" s="341"/>
    </row>
    <row r="85" spans="1:13" ht="61.2" customHeight="1" x14ac:dyDescent="0.25">
      <c r="A85" s="819"/>
      <c r="B85" s="1499"/>
      <c r="C85" s="1183"/>
      <c r="D85" s="1570"/>
      <c r="E85" s="1170" t="str">
        <f>_xlfn.IFNA(IF(VLOOKUP(D85,Languages!$A:$D,1,TRUE)=D85,VLOOKUP(D85,Languages!$A:$D,Summary!$C$7,TRUE),NA()),"")</f>
        <v/>
      </c>
      <c r="F85" s="1579"/>
      <c r="G85" s="1537" t="str">
        <f>_xlfn.IFNA(VLOOKUP(D85,Data!C:I,6,FALSE),"")</f>
        <v/>
      </c>
      <c r="H85" s="1511" t="str">
        <f>_xlfn.IFNA(VLOOKUP(D85,Export!G:L,3,FALSE),"")</f>
        <v/>
      </c>
      <c r="I85" s="1511" t="str">
        <f>_xlfn.IFNA(VLOOKUP(D85,Export!G:L,4,FALSE),"")</f>
        <v/>
      </c>
      <c r="J85" s="1511" t="str">
        <f>_xlfn.IFNA(VLOOKUP(D85,Export!G:L,5,FALSE),"")</f>
        <v/>
      </c>
      <c r="K85" s="1512" t="str">
        <f>_xlfn.IFNA(VLOOKUP(D85,Export!G:L,6,FALSE),"")</f>
        <v/>
      </c>
      <c r="L85" s="1500"/>
      <c r="M85" s="341"/>
    </row>
    <row r="86" spans="1:13" ht="61.2" customHeight="1" x14ac:dyDescent="0.25">
      <c r="A86" s="819"/>
      <c r="B86" s="1499"/>
      <c r="C86" s="1183"/>
      <c r="D86" s="1570"/>
      <c r="E86" s="1170" t="str">
        <f>_xlfn.IFNA(IF(VLOOKUP(D86,Languages!$A:$D,1,TRUE)=D86,VLOOKUP(D86,Languages!$A:$D,Summary!$C$7,TRUE),NA()),"")</f>
        <v/>
      </c>
      <c r="F86" s="1579"/>
      <c r="G86" s="1537" t="str">
        <f>_xlfn.IFNA(VLOOKUP(D86,Data!C:I,6,FALSE),"")</f>
        <v/>
      </c>
      <c r="H86" s="1511" t="str">
        <f>_xlfn.IFNA(VLOOKUP(D86,Export!G:L,3,FALSE),"")</f>
        <v/>
      </c>
      <c r="I86" s="1511" t="str">
        <f>_xlfn.IFNA(VLOOKUP(D86,Export!G:L,4,FALSE),"")</f>
        <v/>
      </c>
      <c r="J86" s="1511" t="str">
        <f>_xlfn.IFNA(VLOOKUP(D86,Export!G:L,5,FALSE),"")</f>
        <v/>
      </c>
      <c r="K86" s="1512" t="str">
        <f>_xlfn.IFNA(VLOOKUP(D86,Export!G:L,6,FALSE),"")</f>
        <v/>
      </c>
      <c r="L86" s="1500"/>
      <c r="M86" s="341"/>
    </row>
    <row r="87" spans="1:13" ht="61.2" customHeight="1" x14ac:dyDescent="0.25">
      <c r="A87" s="819"/>
      <c r="B87" s="1499"/>
      <c r="C87" s="1183"/>
      <c r="D87" s="1570"/>
      <c r="E87" s="1170" t="str">
        <f>_xlfn.IFNA(IF(VLOOKUP(D87,Languages!$A:$D,1,TRUE)=D87,VLOOKUP(D87,Languages!$A:$D,Summary!$C$7,TRUE),NA()),"")</f>
        <v/>
      </c>
      <c r="F87" s="1579"/>
      <c r="G87" s="1537" t="str">
        <f>_xlfn.IFNA(VLOOKUP(D87,Data!C:I,6,FALSE),"")</f>
        <v/>
      </c>
      <c r="H87" s="1511" t="str">
        <f>_xlfn.IFNA(VLOOKUP(D87,Export!G:L,3,FALSE),"")</f>
        <v/>
      </c>
      <c r="I87" s="1511" t="str">
        <f>_xlfn.IFNA(VLOOKUP(D87,Export!G:L,4,FALSE),"")</f>
        <v/>
      </c>
      <c r="J87" s="1511" t="str">
        <f>_xlfn.IFNA(VLOOKUP(D87,Export!G:L,5,FALSE),"")</f>
        <v/>
      </c>
      <c r="K87" s="1512" t="str">
        <f>_xlfn.IFNA(VLOOKUP(D87,Export!G:L,6,FALSE),"")</f>
        <v/>
      </c>
      <c r="L87" s="1500"/>
      <c r="M87" s="341"/>
    </row>
    <row r="88" spans="1:13" ht="61.2" customHeight="1" x14ac:dyDescent="0.25">
      <c r="A88" s="819"/>
      <c r="B88" s="1499"/>
      <c r="C88" s="1183"/>
      <c r="D88" s="1570"/>
      <c r="E88" s="1170" t="str">
        <f>_xlfn.IFNA(IF(VLOOKUP(D88,Languages!$A:$D,1,TRUE)=D88,VLOOKUP(D88,Languages!$A:$D,Summary!$C$7,TRUE),NA()),"")</f>
        <v/>
      </c>
      <c r="F88" s="1579"/>
      <c r="G88" s="1537" t="str">
        <f>_xlfn.IFNA(VLOOKUP(D88,Data!C:I,6,FALSE),"")</f>
        <v/>
      </c>
      <c r="H88" s="1511" t="str">
        <f>_xlfn.IFNA(VLOOKUP(D88,Export!G:L,3,FALSE),"")</f>
        <v/>
      </c>
      <c r="I88" s="1511" t="str">
        <f>_xlfn.IFNA(VLOOKUP(D88,Export!G:L,4,FALSE),"")</f>
        <v/>
      </c>
      <c r="J88" s="1511" t="str">
        <f>_xlfn.IFNA(VLOOKUP(D88,Export!G:L,5,FALSE),"")</f>
        <v/>
      </c>
      <c r="K88" s="1512" t="str">
        <f>_xlfn.IFNA(VLOOKUP(D88,Export!G:L,6,FALSE),"")</f>
        <v/>
      </c>
      <c r="L88" s="1500"/>
      <c r="M88" s="341"/>
    </row>
    <row r="89" spans="1:13" ht="61.2" customHeight="1" x14ac:dyDescent="0.25">
      <c r="A89" s="819"/>
      <c r="B89" s="1499"/>
      <c r="C89" s="1183"/>
      <c r="D89" s="1570"/>
      <c r="E89" s="1170" t="str">
        <f>_xlfn.IFNA(IF(VLOOKUP(D89,Languages!$A:$D,1,TRUE)=D89,VLOOKUP(D89,Languages!$A:$D,Summary!$C$7,TRUE),NA()),"")</f>
        <v/>
      </c>
      <c r="F89" s="1579"/>
      <c r="G89" s="1537" t="str">
        <f>_xlfn.IFNA(VLOOKUP(D89,Data!C:I,6,FALSE),"")</f>
        <v/>
      </c>
      <c r="H89" s="1511" t="str">
        <f>_xlfn.IFNA(VLOOKUP(D89,Export!G:L,3,FALSE),"")</f>
        <v/>
      </c>
      <c r="I89" s="1511" t="str">
        <f>_xlfn.IFNA(VLOOKUP(D89,Export!G:L,4,FALSE),"")</f>
        <v/>
      </c>
      <c r="J89" s="1511" t="str">
        <f>_xlfn.IFNA(VLOOKUP(D89,Export!G:L,5,FALSE),"")</f>
        <v/>
      </c>
      <c r="K89" s="1512" t="str">
        <f>_xlfn.IFNA(VLOOKUP(D89,Export!G:L,6,FALSE),"")</f>
        <v/>
      </c>
      <c r="L89" s="1500"/>
      <c r="M89" s="341"/>
    </row>
    <row r="90" spans="1:13" ht="61.2" customHeight="1" x14ac:dyDescent="0.25">
      <c r="A90" s="819"/>
      <c r="B90" s="1499"/>
      <c r="C90" s="1183"/>
      <c r="D90" s="1570"/>
      <c r="E90" s="1170" t="str">
        <f>_xlfn.IFNA(IF(VLOOKUP(D90,Languages!$A:$D,1,TRUE)=D90,VLOOKUP(D90,Languages!$A:$D,Summary!$C$7,TRUE),NA()),"")</f>
        <v/>
      </c>
      <c r="F90" s="1579"/>
      <c r="G90" s="1537" t="str">
        <f>_xlfn.IFNA(VLOOKUP(D90,Data!C:I,6,FALSE),"")</f>
        <v/>
      </c>
      <c r="H90" s="1511" t="str">
        <f>_xlfn.IFNA(VLOOKUP(D90,Export!G:L,3,FALSE),"")</f>
        <v/>
      </c>
      <c r="I90" s="1511" t="str">
        <f>_xlfn.IFNA(VLOOKUP(D90,Export!G:L,4,FALSE),"")</f>
        <v/>
      </c>
      <c r="J90" s="1511" t="str">
        <f>_xlfn.IFNA(VLOOKUP(D90,Export!G:L,5,FALSE),"")</f>
        <v/>
      </c>
      <c r="K90" s="1512" t="str">
        <f>_xlfn.IFNA(VLOOKUP(D90,Export!G:L,6,FALSE),"")</f>
        <v/>
      </c>
      <c r="L90" s="1500"/>
      <c r="M90" s="341"/>
    </row>
    <row r="91" spans="1:13" ht="61.2" customHeight="1" x14ac:dyDescent="0.25">
      <c r="A91" s="819"/>
      <c r="B91" s="1499"/>
      <c r="C91" s="1183"/>
      <c r="D91" s="1570"/>
      <c r="E91" s="1170" t="str">
        <f>_xlfn.IFNA(IF(VLOOKUP(D91,Languages!$A:$D,1,TRUE)=D91,VLOOKUP(D91,Languages!$A:$D,Summary!$C$7,TRUE),NA()),"")</f>
        <v/>
      </c>
      <c r="F91" s="1579"/>
      <c r="G91" s="1537" t="str">
        <f>_xlfn.IFNA(VLOOKUP(D91,Data!C:I,6,FALSE),"")</f>
        <v/>
      </c>
      <c r="H91" s="1511" t="str">
        <f>_xlfn.IFNA(VLOOKUP(D91,Export!G:L,3,FALSE),"")</f>
        <v/>
      </c>
      <c r="I91" s="1511" t="str">
        <f>_xlfn.IFNA(VLOOKUP(D91,Export!G:L,4,FALSE),"")</f>
        <v/>
      </c>
      <c r="J91" s="1511" t="str">
        <f>_xlfn.IFNA(VLOOKUP(D91,Export!G:L,5,FALSE),"")</f>
        <v/>
      </c>
      <c r="K91" s="1512" t="str">
        <f>_xlfn.IFNA(VLOOKUP(D91,Export!G:L,6,FALSE),"")</f>
        <v/>
      </c>
      <c r="L91" s="1500"/>
      <c r="M91" s="341"/>
    </row>
    <row r="92" spans="1:13" ht="61.2" customHeight="1" x14ac:dyDescent="0.25">
      <c r="A92" s="819"/>
      <c r="B92" s="1499"/>
      <c r="C92" s="1183"/>
      <c r="D92" s="1570"/>
      <c r="E92" s="1170" t="str">
        <f>_xlfn.IFNA(IF(VLOOKUP(D92,Languages!$A:$D,1,TRUE)=D92,VLOOKUP(D92,Languages!$A:$D,Summary!$C$7,TRUE),NA()),"")</f>
        <v/>
      </c>
      <c r="F92" s="1579"/>
      <c r="G92" s="1537" t="str">
        <f>_xlfn.IFNA(VLOOKUP(D92,Data!C:I,6,FALSE),"")</f>
        <v/>
      </c>
      <c r="H92" s="1511" t="str">
        <f>_xlfn.IFNA(VLOOKUP(D92,Export!G:L,3,FALSE),"")</f>
        <v/>
      </c>
      <c r="I92" s="1511" t="str">
        <f>_xlfn.IFNA(VLOOKUP(D92,Export!G:L,4,FALSE),"")</f>
        <v/>
      </c>
      <c r="J92" s="1511" t="str">
        <f>_xlfn.IFNA(VLOOKUP(D92,Export!G:L,5,FALSE),"")</f>
        <v/>
      </c>
      <c r="K92" s="1512" t="str">
        <f>_xlfn.IFNA(VLOOKUP(D92,Export!G:L,6,FALSE),"")</f>
        <v/>
      </c>
      <c r="L92" s="1500"/>
      <c r="M92" s="341"/>
    </row>
    <row r="93" spans="1:13" ht="61.2" customHeight="1" x14ac:dyDescent="0.25">
      <c r="A93" s="819"/>
      <c r="B93" s="1499"/>
      <c r="C93" s="1183"/>
      <c r="D93" s="1570"/>
      <c r="E93" s="1170" t="str">
        <f>_xlfn.IFNA(IF(VLOOKUP(D93,Languages!$A:$D,1,TRUE)=D93,VLOOKUP(D93,Languages!$A:$D,Summary!$C$7,TRUE),NA()),"")</f>
        <v/>
      </c>
      <c r="F93" s="1579"/>
      <c r="G93" s="1537" t="str">
        <f>_xlfn.IFNA(VLOOKUP(D93,Data!C:I,6,FALSE),"")</f>
        <v/>
      </c>
      <c r="H93" s="1511" t="str">
        <f>_xlfn.IFNA(VLOOKUP(D93,Export!G:L,3,FALSE),"")</f>
        <v/>
      </c>
      <c r="I93" s="1511" t="str">
        <f>_xlfn.IFNA(VLOOKUP(D93,Export!G:L,4,FALSE),"")</f>
        <v/>
      </c>
      <c r="J93" s="1511" t="str">
        <f>_xlfn.IFNA(VLOOKUP(D93,Export!G:L,5,FALSE),"")</f>
        <v/>
      </c>
      <c r="K93" s="1512" t="str">
        <f>_xlfn.IFNA(VLOOKUP(D93,Export!G:L,6,FALSE),"")</f>
        <v/>
      </c>
      <c r="L93" s="1500"/>
      <c r="M93" s="341"/>
    </row>
    <row r="94" spans="1:13" ht="61.2" customHeight="1" x14ac:dyDescent="0.25">
      <c r="A94" s="819"/>
      <c r="B94" s="1499"/>
      <c r="C94" s="1183"/>
      <c r="D94" s="1570"/>
      <c r="E94" s="1170" t="str">
        <f>_xlfn.IFNA(IF(VLOOKUP(D94,Languages!$A:$D,1,TRUE)=D94,VLOOKUP(D94,Languages!$A:$D,Summary!$C$7,TRUE),NA()),"")</f>
        <v/>
      </c>
      <c r="F94" s="1579"/>
      <c r="G94" s="1537" t="str">
        <f>_xlfn.IFNA(VLOOKUP(D94,Data!C:I,6,FALSE),"")</f>
        <v/>
      </c>
      <c r="H94" s="1511" t="str">
        <f>_xlfn.IFNA(VLOOKUP(D94,Export!G:L,3,FALSE),"")</f>
        <v/>
      </c>
      <c r="I94" s="1511" t="str">
        <f>_xlfn.IFNA(VLOOKUP(D94,Export!G:L,4,FALSE),"")</f>
        <v/>
      </c>
      <c r="J94" s="1511" t="str">
        <f>_xlfn.IFNA(VLOOKUP(D94,Export!G:L,5,FALSE),"")</f>
        <v/>
      </c>
      <c r="K94" s="1512" t="str">
        <f>_xlfn.IFNA(VLOOKUP(D94,Export!G:L,6,FALSE),"")</f>
        <v/>
      </c>
      <c r="L94" s="1500"/>
      <c r="M94" s="341"/>
    </row>
    <row r="95" spans="1:13" ht="61.2" customHeight="1" x14ac:dyDescent="0.25">
      <c r="A95" s="819"/>
      <c r="B95" s="1499"/>
      <c r="C95" s="1183"/>
      <c r="D95" s="1570"/>
      <c r="E95" s="1170" t="str">
        <f>_xlfn.IFNA(IF(VLOOKUP(D95,Languages!$A:$D,1,TRUE)=D95,VLOOKUP(D95,Languages!$A:$D,Summary!$C$7,TRUE),NA()),"")</f>
        <v/>
      </c>
      <c r="F95" s="1579"/>
      <c r="G95" s="1537" t="str">
        <f>_xlfn.IFNA(VLOOKUP(D95,Data!C:I,6,FALSE),"")</f>
        <v/>
      </c>
      <c r="H95" s="1511" t="str">
        <f>_xlfn.IFNA(VLOOKUP(D95,Export!G:L,3,FALSE),"")</f>
        <v/>
      </c>
      <c r="I95" s="1511" t="str">
        <f>_xlfn.IFNA(VLOOKUP(D95,Export!G:L,4,FALSE),"")</f>
        <v/>
      </c>
      <c r="J95" s="1511" t="str">
        <f>_xlfn.IFNA(VLOOKUP(D95,Export!G:L,5,FALSE),"")</f>
        <v/>
      </c>
      <c r="K95" s="1512" t="str">
        <f>_xlfn.IFNA(VLOOKUP(D95,Export!G:L,6,FALSE),"")</f>
        <v/>
      </c>
      <c r="L95" s="1500"/>
      <c r="M95" s="341"/>
    </row>
    <row r="96" spans="1:13" ht="61.2" customHeight="1" x14ac:dyDescent="0.25">
      <c r="A96" s="819"/>
      <c r="B96" s="1499"/>
      <c r="C96" s="1183"/>
      <c r="D96" s="1570"/>
      <c r="E96" s="1170" t="str">
        <f>_xlfn.IFNA(IF(VLOOKUP(D96,Languages!$A:$D,1,TRUE)=D96,VLOOKUP(D96,Languages!$A:$D,Summary!$C$7,TRUE),NA()),"")</f>
        <v/>
      </c>
      <c r="F96" s="1579"/>
      <c r="G96" s="1537" t="str">
        <f>_xlfn.IFNA(VLOOKUP(D96,Data!C:I,6,FALSE),"")</f>
        <v/>
      </c>
      <c r="H96" s="1511" t="str">
        <f>_xlfn.IFNA(VLOOKUP(D96,Export!G:L,3,FALSE),"")</f>
        <v/>
      </c>
      <c r="I96" s="1511" t="str">
        <f>_xlfn.IFNA(VLOOKUP(D96,Export!G:L,4,FALSE),"")</f>
        <v/>
      </c>
      <c r="J96" s="1511" t="str">
        <f>_xlfn.IFNA(VLOOKUP(D96,Export!G:L,5,FALSE),"")</f>
        <v/>
      </c>
      <c r="K96" s="1512" t="str">
        <f>_xlfn.IFNA(VLOOKUP(D96,Export!G:L,6,FALSE),"")</f>
        <v/>
      </c>
      <c r="L96" s="1500"/>
      <c r="M96" s="341"/>
    </row>
    <row r="97" spans="1:13" ht="61.2" customHeight="1" x14ac:dyDescent="0.25">
      <c r="A97" s="819"/>
      <c r="B97" s="1499"/>
      <c r="C97" s="1183"/>
      <c r="D97" s="1570"/>
      <c r="E97" s="1170" t="str">
        <f>_xlfn.IFNA(IF(VLOOKUP(D97,Languages!$A:$D,1,TRUE)=D97,VLOOKUP(D97,Languages!$A:$D,Summary!$C$7,TRUE),NA()),"")</f>
        <v/>
      </c>
      <c r="F97" s="1579"/>
      <c r="G97" s="1537" t="str">
        <f>_xlfn.IFNA(VLOOKUP(D97,Data!C:I,6,FALSE),"")</f>
        <v/>
      </c>
      <c r="H97" s="1511" t="str">
        <f>_xlfn.IFNA(VLOOKUP(D97,Export!G:L,3,FALSE),"")</f>
        <v/>
      </c>
      <c r="I97" s="1511" t="str">
        <f>_xlfn.IFNA(VLOOKUP(D97,Export!G:L,4,FALSE),"")</f>
        <v/>
      </c>
      <c r="J97" s="1511" t="str">
        <f>_xlfn.IFNA(VLOOKUP(D97,Export!G:L,5,FALSE),"")</f>
        <v/>
      </c>
      <c r="K97" s="1512" t="str">
        <f>_xlfn.IFNA(VLOOKUP(D97,Export!G:L,6,FALSE),"")</f>
        <v/>
      </c>
      <c r="L97" s="1500"/>
      <c r="M97" s="341"/>
    </row>
    <row r="98" spans="1:13" ht="61.2" customHeight="1" x14ac:dyDescent="0.25">
      <c r="A98" s="819"/>
      <c r="B98" s="1499"/>
      <c r="C98" s="1183"/>
      <c r="D98" s="1570"/>
      <c r="E98" s="1170" t="str">
        <f>_xlfn.IFNA(IF(VLOOKUP(D98,Languages!$A:$D,1,TRUE)=D98,VLOOKUP(D98,Languages!$A:$D,Summary!$C$7,TRUE),NA()),"")</f>
        <v/>
      </c>
      <c r="F98" s="1579"/>
      <c r="G98" s="1537" t="str">
        <f>_xlfn.IFNA(VLOOKUP(D98,Data!C:I,6,FALSE),"")</f>
        <v/>
      </c>
      <c r="H98" s="1511" t="str">
        <f>_xlfn.IFNA(VLOOKUP(D98,Export!G:L,3,FALSE),"")</f>
        <v/>
      </c>
      <c r="I98" s="1511" t="str">
        <f>_xlfn.IFNA(VLOOKUP(D98,Export!G:L,4,FALSE),"")</f>
        <v/>
      </c>
      <c r="J98" s="1511" t="str">
        <f>_xlfn.IFNA(VLOOKUP(D98,Export!G:L,5,FALSE),"")</f>
        <v/>
      </c>
      <c r="K98" s="1512" t="str">
        <f>_xlfn.IFNA(VLOOKUP(D98,Export!G:L,6,FALSE),"")</f>
        <v/>
      </c>
      <c r="L98" s="1500"/>
      <c r="M98" s="341"/>
    </row>
    <row r="99" spans="1:13" ht="61.2" customHeight="1" x14ac:dyDescent="0.25">
      <c r="A99" s="819"/>
      <c r="B99" s="1499"/>
      <c r="C99" s="1183"/>
      <c r="D99" s="1570"/>
      <c r="E99" s="1170" t="str">
        <f>_xlfn.IFNA(IF(VLOOKUP(D99,Languages!$A:$D,1,TRUE)=D99,VLOOKUP(D99,Languages!$A:$D,Summary!$C$7,TRUE),NA()),"")</f>
        <v/>
      </c>
      <c r="F99" s="1579"/>
      <c r="G99" s="1537" t="str">
        <f>_xlfn.IFNA(VLOOKUP(D99,Data!C:I,6,FALSE),"")</f>
        <v/>
      </c>
      <c r="H99" s="1511" t="str">
        <f>_xlfn.IFNA(VLOOKUP(D99,Export!G:L,3,FALSE),"")</f>
        <v/>
      </c>
      <c r="I99" s="1511" t="str">
        <f>_xlfn.IFNA(VLOOKUP(D99,Export!G:L,4,FALSE),"")</f>
        <v/>
      </c>
      <c r="J99" s="1511" t="str">
        <f>_xlfn.IFNA(VLOOKUP(D99,Export!G:L,5,FALSE),"")</f>
        <v/>
      </c>
      <c r="K99" s="1512" t="str">
        <f>_xlfn.IFNA(VLOOKUP(D99,Export!G:L,6,FALSE),"")</f>
        <v/>
      </c>
      <c r="L99" s="1500"/>
      <c r="M99" s="341"/>
    </row>
    <row r="100" spans="1:13" ht="61.2" customHeight="1" x14ac:dyDescent="0.25">
      <c r="A100" s="819"/>
      <c r="B100" s="1499"/>
      <c r="C100" s="1183"/>
      <c r="D100" s="1570"/>
      <c r="E100" s="1170" t="str">
        <f>_xlfn.IFNA(IF(VLOOKUP(D100,Languages!$A:$D,1,TRUE)=D100,VLOOKUP(D100,Languages!$A:$D,Summary!$C$7,TRUE),NA()),"")</f>
        <v/>
      </c>
      <c r="F100" s="1579"/>
      <c r="G100" s="1537" t="str">
        <f>_xlfn.IFNA(VLOOKUP(D100,Data!C:I,6,FALSE),"")</f>
        <v/>
      </c>
      <c r="H100" s="1511" t="str">
        <f>_xlfn.IFNA(VLOOKUP(D100,Export!G:L,3,FALSE),"")</f>
        <v/>
      </c>
      <c r="I100" s="1511" t="str">
        <f>_xlfn.IFNA(VLOOKUP(D100,Export!G:L,4,FALSE),"")</f>
        <v/>
      </c>
      <c r="J100" s="1511" t="str">
        <f>_xlfn.IFNA(VLOOKUP(D100,Export!G:L,5,FALSE),"")</f>
        <v/>
      </c>
      <c r="K100" s="1512" t="str">
        <f>_xlfn.IFNA(VLOOKUP(D100,Export!G:L,6,FALSE),"")</f>
        <v/>
      </c>
      <c r="L100" s="1500"/>
      <c r="M100" s="341"/>
    </row>
    <row r="101" spans="1:13" ht="61.2" customHeight="1" x14ac:dyDescent="0.25">
      <c r="A101" s="819"/>
      <c r="B101" s="1499"/>
      <c r="C101" s="1183"/>
      <c r="D101" s="1570"/>
      <c r="E101" s="1170" t="str">
        <f>_xlfn.IFNA(IF(VLOOKUP(D101,Languages!$A:$D,1,TRUE)=D101,VLOOKUP(D101,Languages!$A:$D,Summary!$C$7,TRUE),NA()),"")</f>
        <v/>
      </c>
      <c r="F101" s="1579"/>
      <c r="G101" s="1537" t="str">
        <f>_xlfn.IFNA(VLOOKUP(D101,Data!C:I,6,FALSE),"")</f>
        <v/>
      </c>
      <c r="H101" s="1511" t="str">
        <f>_xlfn.IFNA(VLOOKUP(D101,Export!G:L,3,FALSE),"")</f>
        <v/>
      </c>
      <c r="I101" s="1511" t="str">
        <f>_xlfn.IFNA(VLOOKUP(D101,Export!G:L,4,FALSE),"")</f>
        <v/>
      </c>
      <c r="J101" s="1511" t="str">
        <f>_xlfn.IFNA(VLOOKUP(D101,Export!G:L,5,FALSE),"")</f>
        <v/>
      </c>
      <c r="K101" s="1512" t="str">
        <f>_xlfn.IFNA(VLOOKUP(D101,Export!G:L,6,FALSE),"")</f>
        <v/>
      </c>
      <c r="L101" s="1500"/>
      <c r="M101" s="341"/>
    </row>
    <row r="102" spans="1:13" ht="61.2" customHeight="1" x14ac:dyDescent="0.25">
      <c r="A102" s="819"/>
      <c r="B102" s="1499"/>
      <c r="C102" s="1183"/>
      <c r="D102" s="1570"/>
      <c r="E102" s="1170" t="str">
        <f>_xlfn.IFNA(IF(VLOOKUP(D102,Languages!$A:$D,1,TRUE)=D102,VLOOKUP(D102,Languages!$A:$D,Summary!$C$7,TRUE),NA()),"")</f>
        <v/>
      </c>
      <c r="F102" s="1579"/>
      <c r="G102" s="1537" t="str">
        <f>_xlfn.IFNA(VLOOKUP(D102,Data!C:I,6,FALSE),"")</f>
        <v/>
      </c>
      <c r="H102" s="1511" t="str">
        <f>_xlfn.IFNA(VLOOKUP(D102,Export!G:L,3,FALSE),"")</f>
        <v/>
      </c>
      <c r="I102" s="1511" t="str">
        <f>_xlfn.IFNA(VLOOKUP(D102,Export!G:L,4,FALSE),"")</f>
        <v/>
      </c>
      <c r="J102" s="1511" t="str">
        <f>_xlfn.IFNA(VLOOKUP(D102,Export!G:L,5,FALSE),"")</f>
        <v/>
      </c>
      <c r="K102" s="1512" t="str">
        <f>_xlfn.IFNA(VLOOKUP(D102,Export!G:L,6,FALSE),"")</f>
        <v/>
      </c>
      <c r="L102" s="1500"/>
      <c r="M102" s="341"/>
    </row>
    <row r="103" spans="1:13" ht="61.2" customHeight="1" x14ac:dyDescent="0.25">
      <c r="A103" s="819"/>
      <c r="B103" s="1499"/>
      <c r="C103" s="1183"/>
      <c r="D103" s="1570"/>
      <c r="E103" s="1170" t="str">
        <f>_xlfn.IFNA(IF(VLOOKUP(D103,Languages!$A:$D,1,TRUE)=D103,VLOOKUP(D103,Languages!$A:$D,Summary!$C$7,TRUE),NA()),"")</f>
        <v/>
      </c>
      <c r="F103" s="1579"/>
      <c r="G103" s="1537" t="str">
        <f>_xlfn.IFNA(VLOOKUP(D103,Data!C:I,6,FALSE),"")</f>
        <v/>
      </c>
      <c r="H103" s="1511" t="str">
        <f>_xlfn.IFNA(VLOOKUP(D103,Export!G:L,3,FALSE),"")</f>
        <v/>
      </c>
      <c r="I103" s="1511" t="str">
        <f>_xlfn.IFNA(VLOOKUP(D103,Export!G:L,4,FALSE),"")</f>
        <v/>
      </c>
      <c r="J103" s="1511" t="str">
        <f>_xlfn.IFNA(VLOOKUP(D103,Export!G:L,5,FALSE),"")</f>
        <v/>
      </c>
      <c r="K103" s="1512" t="str">
        <f>_xlfn.IFNA(VLOOKUP(D103,Export!G:L,6,FALSE),"")</f>
        <v/>
      </c>
      <c r="L103" s="1500"/>
      <c r="M103" s="341"/>
    </row>
    <row r="104" spans="1:13" ht="61.2" customHeight="1" x14ac:dyDescent="0.25">
      <c r="A104" s="819"/>
      <c r="B104" s="1499"/>
      <c r="C104" s="1183"/>
      <c r="D104" s="1570"/>
      <c r="E104" s="1170" t="str">
        <f>_xlfn.IFNA(IF(VLOOKUP(D104,Languages!$A:$D,1,TRUE)=D104,VLOOKUP(D104,Languages!$A:$D,Summary!$C$7,TRUE),NA()),"")</f>
        <v/>
      </c>
      <c r="F104" s="1579"/>
      <c r="G104" s="1537" t="str">
        <f>_xlfn.IFNA(VLOOKUP(D104,Data!C:I,6,FALSE),"")</f>
        <v/>
      </c>
      <c r="H104" s="1511" t="str">
        <f>_xlfn.IFNA(VLOOKUP(D104,Export!G:L,3,FALSE),"")</f>
        <v/>
      </c>
      <c r="I104" s="1511" t="str">
        <f>_xlfn.IFNA(VLOOKUP(D104,Export!G:L,4,FALSE),"")</f>
        <v/>
      </c>
      <c r="J104" s="1511" t="str">
        <f>_xlfn.IFNA(VLOOKUP(D104,Export!G:L,5,FALSE),"")</f>
        <v/>
      </c>
      <c r="K104" s="1512" t="str">
        <f>_xlfn.IFNA(VLOOKUP(D104,Export!G:L,6,FALSE),"")</f>
        <v/>
      </c>
      <c r="L104" s="1500"/>
      <c r="M104" s="341"/>
    </row>
    <row r="105" spans="1:13" ht="61.2" customHeight="1" x14ac:dyDescent="0.25">
      <c r="A105" s="819"/>
      <c r="B105" s="1499"/>
      <c r="C105" s="1183" t="str">
        <f>_xlfn.IFNA(VLOOKUP(D105,Data!C:I,3,FALSE),"")</f>
        <v/>
      </c>
      <c r="D105" s="1570"/>
      <c r="E105" s="1170" t="str">
        <f>_xlfn.IFNA(IF(VLOOKUP(D105,Languages!$A:$D,1,TRUE)=D105,VLOOKUP(D105,Languages!$A:$D,Summary!$C$7,TRUE),NA()),"")</f>
        <v/>
      </c>
      <c r="F105" s="1579"/>
      <c r="G105" s="1537" t="str">
        <f>_xlfn.IFNA(VLOOKUP(D105,Data!C:I,6,FALSE),"")</f>
        <v/>
      </c>
      <c r="H105" s="1511" t="str">
        <f>_xlfn.IFNA(VLOOKUP(D105,Export!G:L,3,FALSE),"")</f>
        <v/>
      </c>
      <c r="I105" s="1511" t="str">
        <f>_xlfn.IFNA(VLOOKUP(D105,Export!G:L,4,FALSE),"")</f>
        <v/>
      </c>
      <c r="J105" s="1511" t="str">
        <f>_xlfn.IFNA(VLOOKUP(D105,Export!G:L,5,FALSE),"")</f>
        <v/>
      </c>
      <c r="K105" s="1512" t="str">
        <f>_xlfn.IFNA(VLOOKUP(D105,Export!G:L,6,FALSE),"")</f>
        <v/>
      </c>
      <c r="L105" s="1500"/>
      <c r="M105" s="341"/>
    </row>
    <row r="106" spans="1:13" ht="61.2" customHeight="1" x14ac:dyDescent="0.25">
      <c r="A106" s="819"/>
      <c r="B106" s="1499"/>
      <c r="C106" s="1183" t="str">
        <f>_xlfn.IFNA(VLOOKUP(D106,Data!C:I,3,FALSE),"")</f>
        <v/>
      </c>
      <c r="D106" s="1570"/>
      <c r="E106" s="1170" t="str">
        <f>_xlfn.IFNA(IF(VLOOKUP(D106,Languages!$A:$D,1,TRUE)=D106,VLOOKUP(D106,Languages!$A:$D,Summary!$C$7,TRUE),NA()),"")</f>
        <v/>
      </c>
      <c r="F106" s="1579"/>
      <c r="G106" s="1537" t="str">
        <f>_xlfn.IFNA(VLOOKUP(D106,Data!C:I,6,FALSE),"")</f>
        <v/>
      </c>
      <c r="H106" s="1511" t="str">
        <f>_xlfn.IFNA(VLOOKUP(D106,Export!G:L,3,FALSE),"")</f>
        <v/>
      </c>
      <c r="I106" s="1511" t="str">
        <f>_xlfn.IFNA(VLOOKUP(D106,Export!G:L,4,FALSE),"")</f>
        <v/>
      </c>
      <c r="J106" s="1511" t="str">
        <f>_xlfn.IFNA(VLOOKUP(D106,Export!G:L,5,FALSE),"")</f>
        <v/>
      </c>
      <c r="K106" s="1512" t="str">
        <f>_xlfn.IFNA(VLOOKUP(D106,Export!G:L,6,FALSE),"")</f>
        <v/>
      </c>
      <c r="L106" s="1500"/>
      <c r="M106" s="341"/>
    </row>
    <row r="107" spans="1:13" ht="61.2" customHeight="1" x14ac:dyDescent="0.25">
      <c r="A107" s="819"/>
      <c r="B107" s="1499"/>
      <c r="C107" s="1183" t="str">
        <f>_xlfn.IFNA(VLOOKUP(D107,Data!C:I,3,FALSE),"")</f>
        <v/>
      </c>
      <c r="D107" s="1570"/>
      <c r="E107" s="1170" t="str">
        <f>_xlfn.IFNA(IF(VLOOKUP(D107,Languages!$A:$D,1,TRUE)=D107,VLOOKUP(D107,Languages!$A:$D,Summary!$C$7,TRUE),NA()),"")</f>
        <v/>
      </c>
      <c r="F107" s="1579"/>
      <c r="G107" s="1537" t="str">
        <f>_xlfn.IFNA(VLOOKUP(D107,Data!C:I,6,FALSE),"")</f>
        <v/>
      </c>
      <c r="H107" s="1511" t="str">
        <f>_xlfn.IFNA(VLOOKUP(D107,Export!G:L,3,FALSE),"")</f>
        <v/>
      </c>
      <c r="I107" s="1511" t="str">
        <f>_xlfn.IFNA(VLOOKUP(D107,Export!G:L,4,FALSE),"")</f>
        <v/>
      </c>
      <c r="J107" s="1511" t="str">
        <f>_xlfn.IFNA(VLOOKUP(D107,Export!G:L,5,FALSE),"")</f>
        <v/>
      </c>
      <c r="K107" s="1512" t="str">
        <f>_xlfn.IFNA(VLOOKUP(D107,Export!G:L,6,FALSE),"")</f>
        <v/>
      </c>
      <c r="L107" s="1500"/>
      <c r="M107" s="341"/>
    </row>
    <row r="108" spans="1:13" ht="61.2" customHeight="1" x14ac:dyDescent="0.25">
      <c r="A108" s="819"/>
      <c r="B108" s="1499"/>
      <c r="C108" s="1183" t="str">
        <f>_xlfn.IFNA(VLOOKUP(D108,Data!C:I,3,FALSE),"")</f>
        <v/>
      </c>
      <c r="D108" s="1570"/>
      <c r="E108" s="1170" t="str">
        <f>_xlfn.IFNA(IF(VLOOKUP(D108,Languages!$A:$D,1,TRUE)=D108,VLOOKUP(D108,Languages!$A:$D,Summary!$C$7,TRUE),NA()),"")</f>
        <v/>
      </c>
      <c r="F108" s="1579"/>
      <c r="G108" s="1537" t="str">
        <f>_xlfn.IFNA(VLOOKUP(D108,Data!C:I,6,FALSE),"")</f>
        <v/>
      </c>
      <c r="H108" s="1511" t="str">
        <f>_xlfn.IFNA(VLOOKUP(D108,Export!G:L,3,FALSE),"")</f>
        <v/>
      </c>
      <c r="I108" s="1511" t="str">
        <f>_xlfn.IFNA(VLOOKUP(D108,Export!G:L,4,FALSE),"")</f>
        <v/>
      </c>
      <c r="J108" s="1511" t="str">
        <f>_xlfn.IFNA(VLOOKUP(D108,Export!G:L,5,FALSE),"")</f>
        <v/>
      </c>
      <c r="K108" s="1512" t="str">
        <f>_xlfn.IFNA(VLOOKUP(D108,Export!G:L,6,FALSE),"")</f>
        <v/>
      </c>
      <c r="L108" s="1500"/>
      <c r="M108" s="341"/>
    </row>
    <row r="109" spans="1:13" ht="61.2" customHeight="1" x14ac:dyDescent="0.25">
      <c r="A109" s="819"/>
      <c r="B109" s="1499"/>
      <c r="C109" s="1183" t="str">
        <f>_xlfn.IFNA(VLOOKUP(D109,Data!C:I,3,FALSE),"")</f>
        <v/>
      </c>
      <c r="D109" s="1570"/>
      <c r="E109" s="1170" t="str">
        <f>_xlfn.IFNA(IF(VLOOKUP(D109,Languages!$A:$D,1,TRUE)=D109,VLOOKUP(D109,Languages!$A:$D,Summary!$C$7,TRUE),NA()),"")</f>
        <v/>
      </c>
      <c r="F109" s="1579"/>
      <c r="G109" s="1537" t="str">
        <f>_xlfn.IFNA(VLOOKUP(D109,Data!C:I,6,FALSE),"")</f>
        <v/>
      </c>
      <c r="H109" s="1511" t="str">
        <f>_xlfn.IFNA(VLOOKUP(D109,Export!G:L,3,FALSE),"")</f>
        <v/>
      </c>
      <c r="I109" s="1511" t="str">
        <f>_xlfn.IFNA(VLOOKUP(D109,Export!G:L,4,FALSE),"")</f>
        <v/>
      </c>
      <c r="J109" s="1511" t="str">
        <f>_xlfn.IFNA(VLOOKUP(D109,Export!G:L,5,FALSE),"")</f>
        <v/>
      </c>
      <c r="K109" s="1512" t="str">
        <f>_xlfn.IFNA(VLOOKUP(D109,Export!G:L,6,FALSE),"")</f>
        <v/>
      </c>
      <c r="L109" s="1500"/>
      <c r="M109" s="341"/>
    </row>
    <row r="110" spans="1:13" ht="61.2" customHeight="1" x14ac:dyDescent="0.25">
      <c r="A110" s="819"/>
      <c r="B110" s="1499"/>
      <c r="C110" s="1183" t="str">
        <f>_xlfn.IFNA(VLOOKUP(D110,Data!C:I,3,FALSE),"")</f>
        <v/>
      </c>
      <c r="D110" s="1570"/>
      <c r="E110" s="1170" t="str">
        <f>_xlfn.IFNA(IF(VLOOKUP(D110,Languages!$A:$D,1,TRUE)=D110,VLOOKUP(D110,Languages!$A:$D,Summary!$C$7,TRUE),NA()),"")</f>
        <v/>
      </c>
      <c r="F110" s="1579"/>
      <c r="G110" s="1537" t="str">
        <f>_xlfn.IFNA(VLOOKUP(D110,Data!C:I,6,FALSE),"")</f>
        <v/>
      </c>
      <c r="H110" s="1511" t="str">
        <f>_xlfn.IFNA(VLOOKUP(D110,Export!G:L,3,FALSE),"")</f>
        <v/>
      </c>
      <c r="I110" s="1511" t="str">
        <f>_xlfn.IFNA(VLOOKUP(D110,Export!G:L,4,FALSE),"")</f>
        <v/>
      </c>
      <c r="J110" s="1511" t="str">
        <f>_xlfn.IFNA(VLOOKUP(D110,Export!G:L,5,FALSE),"")</f>
        <v/>
      </c>
      <c r="K110" s="1512" t="str">
        <f>_xlfn.IFNA(VLOOKUP(D110,Export!G:L,6,FALSE),"")</f>
        <v/>
      </c>
      <c r="L110" s="1500"/>
      <c r="M110" s="341"/>
    </row>
    <row r="111" spans="1:13" ht="61.2" customHeight="1" x14ac:dyDescent="0.25">
      <c r="A111" s="819"/>
      <c r="B111" s="1499"/>
      <c r="C111" s="1183" t="str">
        <f>_xlfn.IFNA(VLOOKUP(D111,Data!C:I,3,FALSE),"")</f>
        <v/>
      </c>
      <c r="D111" s="1570"/>
      <c r="E111" s="1170" t="str">
        <f>_xlfn.IFNA(IF(VLOOKUP(D111,Languages!$A:$D,1,TRUE)=D111,VLOOKUP(D111,Languages!$A:$D,Summary!$C$7,TRUE),NA()),"")</f>
        <v/>
      </c>
      <c r="F111" s="1579"/>
      <c r="G111" s="1537" t="str">
        <f>_xlfn.IFNA(VLOOKUP(D111,Data!C:I,6,FALSE),"")</f>
        <v/>
      </c>
      <c r="H111" s="1511" t="str">
        <f>_xlfn.IFNA(VLOOKUP(D111,Export!G:L,3,FALSE),"")</f>
        <v/>
      </c>
      <c r="I111" s="1511" t="str">
        <f>_xlfn.IFNA(VLOOKUP(D111,Export!G:L,4,FALSE),"")</f>
        <v/>
      </c>
      <c r="J111" s="1511" t="str">
        <f>_xlfn.IFNA(VLOOKUP(D111,Export!G:L,5,FALSE),"")</f>
        <v/>
      </c>
      <c r="K111" s="1512" t="str">
        <f>_xlfn.IFNA(VLOOKUP(D111,Export!G:L,6,FALSE),"")</f>
        <v/>
      </c>
      <c r="L111" s="1500"/>
      <c r="M111" s="341"/>
    </row>
    <row r="112" spans="1:13" ht="61.2" customHeight="1" x14ac:dyDescent="0.25">
      <c r="A112" s="819"/>
      <c r="B112" s="1499"/>
      <c r="C112" s="1183" t="str">
        <f>_xlfn.IFNA(VLOOKUP(D112,Data!C:I,3,FALSE),"")</f>
        <v/>
      </c>
      <c r="D112" s="1570"/>
      <c r="E112" s="1170" t="str">
        <f>_xlfn.IFNA(IF(VLOOKUP(D112,Languages!$A:$D,1,TRUE)=D112,VLOOKUP(D112,Languages!$A:$D,Summary!$C$7,TRUE),NA()),"")</f>
        <v/>
      </c>
      <c r="F112" s="1579"/>
      <c r="G112" s="1537" t="str">
        <f>_xlfn.IFNA(VLOOKUP(D112,Data!C:I,6,FALSE),"")</f>
        <v/>
      </c>
      <c r="H112" s="1511" t="str">
        <f>_xlfn.IFNA(VLOOKUP(D112,Export!G:L,3,FALSE),"")</f>
        <v/>
      </c>
      <c r="I112" s="1511" t="str">
        <f>_xlfn.IFNA(VLOOKUP(D112,Export!G:L,4,FALSE),"")</f>
        <v/>
      </c>
      <c r="J112" s="1511" t="str">
        <f>_xlfn.IFNA(VLOOKUP(D112,Export!G:L,5,FALSE),"")</f>
        <v/>
      </c>
      <c r="K112" s="1512" t="str">
        <f>_xlfn.IFNA(VLOOKUP(D112,Export!G:L,6,FALSE),"")</f>
        <v/>
      </c>
      <c r="L112" s="1500"/>
      <c r="M112" s="341"/>
    </row>
    <row r="113" spans="1:13" ht="61.2" customHeight="1" x14ac:dyDescent="0.25">
      <c r="A113" s="819"/>
      <c r="B113" s="1499"/>
      <c r="C113" s="1183" t="str">
        <f>_xlfn.IFNA(VLOOKUP(D113,Data!C:I,3,FALSE),"")</f>
        <v/>
      </c>
      <c r="D113" s="1570"/>
      <c r="E113" s="1170" t="str">
        <f>_xlfn.IFNA(IF(VLOOKUP(D113,Languages!$A:$D,1,TRUE)=D113,VLOOKUP(D113,Languages!$A:$D,Summary!$C$7,TRUE),NA()),"")</f>
        <v/>
      </c>
      <c r="F113" s="1579"/>
      <c r="G113" s="1537" t="str">
        <f>_xlfn.IFNA(VLOOKUP(D113,Data!C:I,6,FALSE),"")</f>
        <v/>
      </c>
      <c r="H113" s="1511" t="str">
        <f>_xlfn.IFNA(VLOOKUP(D113,Export!G:L,3,FALSE),"")</f>
        <v/>
      </c>
      <c r="I113" s="1511" t="str">
        <f>_xlfn.IFNA(VLOOKUP(D113,Export!G:L,4,FALSE),"")</f>
        <v/>
      </c>
      <c r="J113" s="1511" t="str">
        <f>_xlfn.IFNA(VLOOKUP(D113,Export!G:L,5,FALSE),"")</f>
        <v/>
      </c>
      <c r="K113" s="1512" t="str">
        <f>_xlfn.IFNA(VLOOKUP(D113,Export!G:L,6,FALSE),"")</f>
        <v/>
      </c>
      <c r="L113" s="1500"/>
      <c r="M113" s="341"/>
    </row>
    <row r="114" spans="1:13" ht="61.2" customHeight="1" x14ac:dyDescent="0.25">
      <c r="A114" s="819"/>
      <c r="B114" s="1499"/>
      <c r="C114" s="1183" t="str">
        <f>_xlfn.IFNA(VLOOKUP(D114,Data!C:I,3,FALSE),"")</f>
        <v/>
      </c>
      <c r="D114" s="1570"/>
      <c r="E114" s="1170" t="str">
        <f>_xlfn.IFNA(IF(VLOOKUP(D114,Languages!$A:$D,1,TRUE)=D114,VLOOKUP(D114,Languages!$A:$D,Summary!$C$7,TRUE),NA()),"")</f>
        <v/>
      </c>
      <c r="F114" s="1579"/>
      <c r="G114" s="1537" t="str">
        <f>_xlfn.IFNA(VLOOKUP(D114,Data!C:I,6,FALSE),"")</f>
        <v/>
      </c>
      <c r="H114" s="1511" t="str">
        <f>_xlfn.IFNA(VLOOKUP(D114,Export!G:L,3,FALSE),"")</f>
        <v/>
      </c>
      <c r="I114" s="1511" t="str">
        <f>_xlfn.IFNA(VLOOKUP(D114,Export!G:L,4,FALSE),"")</f>
        <v/>
      </c>
      <c r="J114" s="1511" t="str">
        <f>_xlfn.IFNA(VLOOKUP(D114,Export!G:L,5,FALSE),"")</f>
        <v/>
      </c>
      <c r="K114" s="1512" t="str">
        <f>_xlfn.IFNA(VLOOKUP(D114,Export!G:L,6,FALSE),"")</f>
        <v/>
      </c>
      <c r="L114" s="1500"/>
      <c r="M114" s="341"/>
    </row>
    <row r="115" spans="1:13" ht="61.2" customHeight="1" x14ac:dyDescent="0.25">
      <c r="A115" s="819"/>
      <c r="B115" s="1499"/>
      <c r="C115" s="1183" t="str">
        <f>_xlfn.IFNA(VLOOKUP(D115,Data!C:I,3,FALSE),"")</f>
        <v/>
      </c>
      <c r="D115" s="1570"/>
      <c r="E115" s="1170" t="str">
        <f>_xlfn.IFNA(IF(VLOOKUP(D115,Languages!$A:$D,1,TRUE)=D115,VLOOKUP(D115,Languages!$A:$D,Summary!$C$7,TRUE),NA()),"")</f>
        <v/>
      </c>
      <c r="F115" s="1579"/>
      <c r="G115" s="1537" t="str">
        <f>_xlfn.IFNA(VLOOKUP(D115,Data!C:I,6,FALSE),"")</f>
        <v/>
      </c>
      <c r="H115" s="1511" t="str">
        <f>_xlfn.IFNA(VLOOKUP(D115,Export!G:L,3,FALSE),"")</f>
        <v/>
      </c>
      <c r="I115" s="1511" t="str">
        <f>_xlfn.IFNA(VLOOKUP(D115,Export!G:L,4,FALSE),"")</f>
        <v/>
      </c>
      <c r="J115" s="1511" t="str">
        <f>_xlfn.IFNA(VLOOKUP(D115,Export!G:L,5,FALSE),"")</f>
        <v/>
      </c>
      <c r="K115" s="1512" t="str">
        <f>_xlfn.IFNA(VLOOKUP(D115,Export!G:L,6,FALSE),"")</f>
        <v/>
      </c>
      <c r="L115" s="1500"/>
      <c r="M115" s="341"/>
    </row>
    <row r="116" spans="1:13" ht="61.2" customHeight="1" x14ac:dyDescent="0.25">
      <c r="A116" s="819"/>
      <c r="B116" s="1499"/>
      <c r="C116" s="1183" t="str">
        <f>_xlfn.IFNA(VLOOKUP(D116,Data!C:I,3,FALSE),"")</f>
        <v/>
      </c>
      <c r="D116" s="1570"/>
      <c r="E116" s="1170" t="str">
        <f>_xlfn.IFNA(IF(VLOOKUP(D116,Languages!$A:$D,1,TRUE)=D116,VLOOKUP(D116,Languages!$A:$D,Summary!$C$7,TRUE),NA()),"")</f>
        <v/>
      </c>
      <c r="F116" s="1579"/>
      <c r="G116" s="1537" t="str">
        <f>_xlfn.IFNA(VLOOKUP(D116,Data!C:I,6,FALSE),"")</f>
        <v/>
      </c>
      <c r="H116" s="1511" t="str">
        <f>_xlfn.IFNA(VLOOKUP(D116,Export!G:L,3,FALSE),"")</f>
        <v/>
      </c>
      <c r="I116" s="1511" t="str">
        <f>_xlfn.IFNA(VLOOKUP(D116,Export!G:L,4,FALSE),"")</f>
        <v/>
      </c>
      <c r="J116" s="1511" t="str">
        <f>_xlfn.IFNA(VLOOKUP(D116,Export!G:L,5,FALSE),"")</f>
        <v/>
      </c>
      <c r="K116" s="1512" t="str">
        <f>_xlfn.IFNA(VLOOKUP(D116,Export!G:L,6,FALSE),"")</f>
        <v/>
      </c>
      <c r="L116" s="1500"/>
      <c r="M116" s="341"/>
    </row>
    <row r="117" spans="1:13" ht="61.2" customHeight="1" x14ac:dyDescent="0.25">
      <c r="A117" s="819"/>
      <c r="B117" s="1499"/>
      <c r="C117" s="1183" t="str">
        <f>_xlfn.IFNA(VLOOKUP(D117,Data!C:I,3,FALSE),"")</f>
        <v/>
      </c>
      <c r="D117" s="1570"/>
      <c r="E117" s="1170" t="str">
        <f>_xlfn.IFNA(IF(VLOOKUP(D117,Languages!$A:$D,1,TRUE)=D117,VLOOKUP(D117,Languages!$A:$D,Summary!$C$7,TRUE),NA()),"")</f>
        <v/>
      </c>
      <c r="F117" s="1579"/>
      <c r="G117" s="1537" t="str">
        <f>_xlfn.IFNA(VLOOKUP(D117,Data!C:I,6,FALSE),"")</f>
        <v/>
      </c>
      <c r="H117" s="1511" t="str">
        <f>_xlfn.IFNA(VLOOKUP(D117,Export!G:L,3,FALSE),"")</f>
        <v/>
      </c>
      <c r="I117" s="1511" t="str">
        <f>_xlfn.IFNA(VLOOKUP(D117,Export!G:L,4,FALSE),"")</f>
        <v/>
      </c>
      <c r="J117" s="1511" t="str">
        <f>_xlfn.IFNA(VLOOKUP(D117,Export!G:L,5,FALSE),"")</f>
        <v/>
      </c>
      <c r="K117" s="1512" t="str">
        <f>_xlfn.IFNA(VLOOKUP(D117,Export!G:L,6,FALSE),"")</f>
        <v/>
      </c>
      <c r="L117" s="1500"/>
      <c r="M117" s="341"/>
    </row>
    <row r="118" spans="1:13" ht="61.2" customHeight="1" x14ac:dyDescent="0.25">
      <c r="A118" s="819"/>
      <c r="B118" s="1499"/>
      <c r="C118" s="1183" t="str">
        <f>_xlfn.IFNA(VLOOKUP(D118,Data!C:I,3,FALSE),"")</f>
        <v/>
      </c>
      <c r="D118" s="1570"/>
      <c r="E118" s="1170" t="str">
        <f>_xlfn.IFNA(IF(VLOOKUP(D118,Languages!$A:$D,1,TRUE)=D118,VLOOKUP(D118,Languages!$A:$D,Summary!$C$7,TRUE),NA()),"")</f>
        <v/>
      </c>
      <c r="F118" s="1579"/>
      <c r="G118" s="1537" t="str">
        <f>_xlfn.IFNA(VLOOKUP(D118,Data!C:I,6,FALSE),"")</f>
        <v/>
      </c>
      <c r="H118" s="1511" t="str">
        <f>_xlfn.IFNA(VLOOKUP(D118,Export!G:L,3,FALSE),"")</f>
        <v/>
      </c>
      <c r="I118" s="1511" t="str">
        <f>_xlfn.IFNA(VLOOKUP(D118,Export!G:L,4,FALSE),"")</f>
        <v/>
      </c>
      <c r="J118" s="1511" t="str">
        <f>_xlfn.IFNA(VLOOKUP(D118,Export!G:L,5,FALSE),"")</f>
        <v/>
      </c>
      <c r="K118" s="1512" t="str">
        <f>_xlfn.IFNA(VLOOKUP(D118,Export!G:L,6,FALSE),"")</f>
        <v/>
      </c>
      <c r="L118" s="1500"/>
      <c r="M118" s="341"/>
    </row>
    <row r="119" spans="1:13" ht="61.2" customHeight="1" x14ac:dyDescent="0.25">
      <c r="A119" s="819"/>
      <c r="B119" s="1499"/>
      <c r="C119" s="1183" t="str">
        <f>_xlfn.IFNA(VLOOKUP(D119,Data!C:I,3,FALSE),"")</f>
        <v/>
      </c>
      <c r="D119" s="1570"/>
      <c r="E119" s="1170" t="str">
        <f>_xlfn.IFNA(IF(VLOOKUP(D119,Languages!$A:$D,1,TRUE)=D119,VLOOKUP(D119,Languages!$A:$D,Summary!$C$7,TRUE),NA()),"")</f>
        <v/>
      </c>
      <c r="F119" s="1579"/>
      <c r="G119" s="1537" t="str">
        <f>_xlfn.IFNA(VLOOKUP(D119,Data!C:I,6,FALSE),"")</f>
        <v/>
      </c>
      <c r="H119" s="1511" t="str">
        <f>_xlfn.IFNA(VLOOKUP(D119,Export!G:L,3,FALSE),"")</f>
        <v/>
      </c>
      <c r="I119" s="1511" t="str">
        <f>_xlfn.IFNA(VLOOKUP(D119,Export!G:L,4,FALSE),"")</f>
        <v/>
      </c>
      <c r="J119" s="1511" t="str">
        <f>_xlfn.IFNA(VLOOKUP(D119,Export!G:L,5,FALSE),"")</f>
        <v/>
      </c>
      <c r="K119" s="1512" t="str">
        <f>_xlfn.IFNA(VLOOKUP(D119,Export!G:L,6,FALSE),"")</f>
        <v/>
      </c>
      <c r="L119" s="1500"/>
      <c r="M119" s="341"/>
    </row>
    <row r="120" spans="1:13" ht="61.2" customHeight="1" x14ac:dyDescent="0.25">
      <c r="A120" s="819"/>
      <c r="B120" s="1499"/>
      <c r="C120" s="1183" t="str">
        <f>_xlfn.IFNA(VLOOKUP(D120,Data!C:I,3,FALSE),"")</f>
        <v/>
      </c>
      <c r="D120" s="1570"/>
      <c r="E120" s="1170" t="str">
        <f>_xlfn.IFNA(IF(VLOOKUP(D120,Languages!$A:$D,1,TRUE)=D120,VLOOKUP(D120,Languages!$A:$D,Summary!$C$7,TRUE),NA()),"")</f>
        <v/>
      </c>
      <c r="F120" s="1579"/>
      <c r="G120" s="1537" t="str">
        <f>_xlfn.IFNA(VLOOKUP(D120,Data!C:I,6,FALSE),"")</f>
        <v/>
      </c>
      <c r="H120" s="1511" t="str">
        <f>_xlfn.IFNA(VLOOKUP(D120,Export!G:L,3,FALSE),"")</f>
        <v/>
      </c>
      <c r="I120" s="1511" t="str">
        <f>_xlfn.IFNA(VLOOKUP(D120,Export!G:L,4,FALSE),"")</f>
        <v/>
      </c>
      <c r="J120" s="1511" t="str">
        <f>_xlfn.IFNA(VLOOKUP(D120,Export!G:L,5,FALSE),"")</f>
        <v/>
      </c>
      <c r="K120" s="1512" t="str">
        <f>_xlfn.IFNA(VLOOKUP(D120,Export!G:L,6,FALSE),"")</f>
        <v/>
      </c>
      <c r="L120" s="1500"/>
      <c r="M120" s="341"/>
    </row>
    <row r="121" spans="1:13" ht="61.2" customHeight="1" x14ac:dyDescent="0.25">
      <c r="A121" s="819"/>
      <c r="B121" s="1499"/>
      <c r="C121" s="1183"/>
      <c r="D121" s="1570"/>
      <c r="E121" s="1170" t="str">
        <f>_xlfn.IFNA(IF(VLOOKUP(D121,Languages!$A:$D,1,TRUE)=D121,VLOOKUP(D121,Languages!$A:$D,Summary!$C$7,TRUE),NA()),"")</f>
        <v/>
      </c>
      <c r="F121" s="1579"/>
      <c r="G121" s="1537" t="str">
        <f>_xlfn.IFNA(VLOOKUP(D121,Data!C:I,6,FALSE),"")</f>
        <v/>
      </c>
      <c r="H121" s="1511" t="str">
        <f>_xlfn.IFNA(VLOOKUP(D121,Export!G:L,3,FALSE),"")</f>
        <v/>
      </c>
      <c r="I121" s="1511" t="str">
        <f>_xlfn.IFNA(VLOOKUP(D121,Export!G:L,4,FALSE),"")</f>
        <v/>
      </c>
      <c r="J121" s="1511" t="str">
        <f>_xlfn.IFNA(VLOOKUP(D121,Export!G:L,5,FALSE),"")</f>
        <v/>
      </c>
      <c r="K121" s="1512" t="str">
        <f>_xlfn.IFNA(VLOOKUP(D121,Export!G:L,6,FALSE),"")</f>
        <v/>
      </c>
      <c r="L121" s="1500"/>
      <c r="M121" s="341"/>
    </row>
    <row r="122" spans="1:13" ht="61.2" customHeight="1" x14ac:dyDescent="0.25">
      <c r="A122" s="819"/>
      <c r="B122" s="1499"/>
      <c r="C122" s="1183" t="str">
        <f>_xlfn.IFNA(VLOOKUP(D122,Data!C:I,3,FALSE),"")</f>
        <v/>
      </c>
      <c r="D122" s="1570"/>
      <c r="E122" s="1170" t="str">
        <f>_xlfn.IFNA(IF(VLOOKUP(D122,Languages!$A:$D,1,TRUE)=D122,VLOOKUP(D122,Languages!$A:$D,Summary!$C$7,TRUE),NA()),"")</f>
        <v/>
      </c>
      <c r="F122" s="1579"/>
      <c r="G122" s="1537" t="str">
        <f>_xlfn.IFNA(VLOOKUP(D122,Data!C:I,6,FALSE),"")</f>
        <v/>
      </c>
      <c r="H122" s="1511" t="str">
        <f>_xlfn.IFNA(VLOOKUP(D122,Export!G:L,3,FALSE),"")</f>
        <v/>
      </c>
      <c r="I122" s="1511" t="str">
        <f>_xlfn.IFNA(VLOOKUP(D122,Export!G:L,4,FALSE),"")</f>
        <v/>
      </c>
      <c r="J122" s="1511" t="str">
        <f>_xlfn.IFNA(VLOOKUP(D122,Export!G:L,5,FALSE),"")</f>
        <v/>
      </c>
      <c r="K122" s="1512" t="str">
        <f>_xlfn.IFNA(VLOOKUP(D122,Export!G:L,6,FALSE),"")</f>
        <v/>
      </c>
      <c r="L122" s="1500"/>
      <c r="M122" s="341"/>
    </row>
    <row r="123" spans="1:13" ht="61.2" customHeight="1" x14ac:dyDescent="0.25">
      <c r="A123" s="819"/>
      <c r="B123" s="1499"/>
      <c r="C123" s="1183"/>
      <c r="D123" s="1570"/>
      <c r="E123" s="1170" t="str">
        <f>_xlfn.IFNA(IF(VLOOKUP(D123,Languages!$A:$D,1,TRUE)=D123,VLOOKUP(D123,Languages!$A:$D,Summary!$C$7,TRUE),NA()),"")</f>
        <v/>
      </c>
      <c r="F123" s="1579"/>
      <c r="G123" s="1537" t="str">
        <f>_xlfn.IFNA(VLOOKUP(D123,Data!C:I,6,FALSE),"")</f>
        <v/>
      </c>
      <c r="H123" s="1511" t="str">
        <f>_xlfn.IFNA(VLOOKUP(D123,Export!G:L,3,FALSE),"")</f>
        <v/>
      </c>
      <c r="I123" s="1511" t="str">
        <f>_xlfn.IFNA(VLOOKUP(D123,Export!G:L,4,FALSE),"")</f>
        <v/>
      </c>
      <c r="J123" s="1511" t="str">
        <f>_xlfn.IFNA(VLOOKUP(D123,Export!G:L,5,FALSE),"")</f>
        <v/>
      </c>
      <c r="K123" s="1512" t="str">
        <f>_xlfn.IFNA(VLOOKUP(D123,Export!G:L,6,FALSE),"")</f>
        <v/>
      </c>
      <c r="L123" s="1500"/>
      <c r="M123" s="341"/>
    </row>
    <row r="124" spans="1:13" ht="61.2" customHeight="1" thickBot="1" x14ac:dyDescent="0.3">
      <c r="A124" s="819"/>
      <c r="B124" s="1499"/>
      <c r="C124" s="1290" t="str">
        <f>_xlfn.IFNA(VLOOKUP(D124,Data!C:I,3,FALSE),"")</f>
        <v/>
      </c>
      <c r="D124" s="1680"/>
      <c r="E124" s="1291" t="str">
        <f>_xlfn.IFNA(IF(VLOOKUP(D124,Languages!$A:$D,1,TRUE)=D124,VLOOKUP(D124,Languages!$A:$D,Summary!$C$7,TRUE),NA()),"")</f>
        <v/>
      </c>
      <c r="F124" s="1578"/>
      <c r="G124" s="1538" t="str">
        <f>_xlfn.IFNA(VLOOKUP(D124,Data!C:I,6,FALSE),"")</f>
        <v/>
      </c>
      <c r="H124" s="1513" t="str">
        <f>_xlfn.IFNA(VLOOKUP(D124,Export!G:L,3,FALSE),"")</f>
        <v/>
      </c>
      <c r="I124" s="1513" t="str">
        <f>_xlfn.IFNA(VLOOKUP(D124,Export!G:L,4,FALSE),"")</f>
        <v/>
      </c>
      <c r="J124" s="1513" t="str">
        <f>_xlfn.IFNA(VLOOKUP(D124,Export!G:L,5,FALSE),"")</f>
        <v/>
      </c>
      <c r="K124" s="1514" t="str">
        <f>_xlfn.IFNA(VLOOKUP(D124,Export!G:L,6,FALSE),"")</f>
        <v/>
      </c>
      <c r="L124" s="1500"/>
      <c r="M124" s="341"/>
    </row>
    <row r="125" spans="1:13" x14ac:dyDescent="0.25">
      <c r="A125" s="819"/>
      <c r="B125" s="1499"/>
      <c r="C125" s="1436"/>
      <c r="D125" s="1436"/>
      <c r="E125" s="1436"/>
      <c r="F125" s="1437"/>
      <c r="G125" s="1438"/>
      <c r="H125" s="1438"/>
      <c r="I125" s="1438"/>
      <c r="J125" s="1438"/>
      <c r="K125" s="1438"/>
      <c r="L125" s="1500"/>
      <c r="M125" s="341"/>
    </row>
    <row r="126" spans="1:13" ht="14.4" thickBot="1" x14ac:dyDescent="0.3">
      <c r="A126" s="819"/>
      <c r="B126" s="1501"/>
      <c r="C126" s="1503"/>
      <c r="D126" s="1523"/>
      <c r="E126" s="1504"/>
      <c r="F126" s="1505"/>
      <c r="G126" s="1506"/>
      <c r="H126" s="1504"/>
      <c r="I126" s="1504"/>
      <c r="J126" s="1504"/>
      <c r="K126" s="1504"/>
      <c r="L126" s="1507"/>
      <c r="M126" s="341"/>
    </row>
    <row r="127" spans="1:13" x14ac:dyDescent="0.25">
      <c r="A127" s="819"/>
      <c r="B127" s="819"/>
      <c r="C127" s="180"/>
      <c r="D127" s="180"/>
      <c r="E127" s="180"/>
      <c r="F127" s="335"/>
      <c r="G127" s="180"/>
      <c r="H127" s="345"/>
      <c r="I127" s="345"/>
      <c r="J127" s="345"/>
      <c r="K127" s="345"/>
      <c r="L127" s="819"/>
      <c r="M127" s="341"/>
    </row>
  </sheetData>
  <sheetProtection sheet="1" objects="1" scenarios="1" formatCells="0" formatColumns="0" formatRows="0" sort="0" autoFilter="0"/>
  <autoFilter ref="C24:K124" xr:uid="{9A0F3423-9C4B-4F39-B143-4C91AE8FD0F9}"/>
  <mergeCells count="9">
    <mergeCell ref="B24:B49"/>
    <mergeCell ref="B50:B53"/>
    <mergeCell ref="C6:K6"/>
    <mergeCell ref="I8:J8"/>
    <mergeCell ref="I10:J11"/>
    <mergeCell ref="C13:K13"/>
    <mergeCell ref="C15:K15"/>
    <mergeCell ref="C17:K17"/>
    <mergeCell ref="C8:G11"/>
  </mergeCells>
  <conditionalFormatting sqref="G25:G124">
    <cfRule type="cellIs" dxfId="162" priority="2" operator="equal">
      <formula>4</formula>
    </cfRule>
    <cfRule type="cellIs" dxfId="161" priority="3" operator="equal">
      <formula>3</formula>
    </cfRule>
    <cfRule type="cellIs" dxfId="160" priority="4" operator="equal">
      <formula>2</formula>
    </cfRule>
    <cfRule type="cellIs" dxfId="159" priority="5" operator="equal">
      <formula>1</formula>
    </cfRule>
    <cfRule type="cellIs" dxfId="158" priority="6" operator="equal">
      <formula>0</formula>
    </cfRule>
  </conditionalFormatting>
  <conditionalFormatting sqref="C25:C124">
    <cfRule type="colorScale" priority="1">
      <colorScale>
        <cfvo type="num" val="1"/>
        <cfvo type="num" val="2"/>
        <cfvo type="num" val="3"/>
        <color theme="2" tint="0.79998168889431442"/>
        <color theme="2" tint="0.59999389629810485"/>
        <color theme="2" tint="0.39997558519241921"/>
      </colorScale>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1383B-BB73-471F-B1EC-0607A15EC9BB}">
  <sheetPr>
    <tabColor theme="7" tint="0.59999389629810485"/>
  </sheetPr>
  <dimension ref="A1:M86"/>
  <sheetViews>
    <sheetView zoomScale="80" zoomScaleNormal="80" workbookViewId="0"/>
  </sheetViews>
  <sheetFormatPr defaultRowHeight="13.8" x14ac:dyDescent="0.25"/>
  <cols>
    <col min="1" max="1" width="2.453125" customWidth="1"/>
    <col min="2" max="2" width="3.26953125" customWidth="1"/>
    <col min="3" max="3" width="8.54296875" customWidth="1"/>
    <col min="4" max="4" width="10.90625" customWidth="1"/>
    <col min="5" max="5" width="74.6328125" customWidth="1"/>
    <col min="6" max="6" width="23.7265625" customWidth="1"/>
    <col min="7" max="7" width="13.90625" style="551"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50"/>
      <c r="G1" s="250"/>
      <c r="H1" s="249"/>
      <c r="I1" s="249"/>
      <c r="J1" s="249"/>
      <c r="K1" s="249"/>
      <c r="L1" s="134"/>
      <c r="M1" s="134"/>
    </row>
    <row r="2" spans="1:13" x14ac:dyDescent="0.25">
      <c r="A2" s="251"/>
      <c r="B2" s="1547"/>
      <c r="C2" s="1548"/>
      <c r="D2" s="1549"/>
      <c r="E2" s="1550"/>
      <c r="F2" s="1551"/>
      <c r="G2" s="1653"/>
      <c r="H2" s="1552"/>
      <c r="I2" s="1552"/>
      <c r="J2" s="1552"/>
      <c r="K2" s="1552"/>
      <c r="L2" s="1553"/>
      <c r="M2" s="251"/>
    </row>
    <row r="3" spans="1:13" x14ac:dyDescent="0.25">
      <c r="A3" s="251"/>
      <c r="B3" s="1554"/>
      <c r="C3" s="1121"/>
      <c r="D3" s="1122"/>
      <c r="E3" s="1123"/>
      <c r="F3" s="1124"/>
      <c r="G3" s="1525"/>
      <c r="H3" s="1126"/>
      <c r="I3" s="1127" t="str">
        <f>IF(VLOOKUP("GEN-SEC",Languages!$A:$D,1,TRUE)="GEN-SEC",VLOOKUP("GEN-SEC",Languages!$A:$D,Summary!$C$7,TRUE),NA())</f>
        <v>Tiedon luokittelu</v>
      </c>
      <c r="J3" s="1128"/>
      <c r="K3" s="1125"/>
      <c r="L3" s="1445"/>
      <c r="M3" s="251"/>
    </row>
    <row r="4" spans="1:13" ht="19.8" x14ac:dyDescent="0.3">
      <c r="A4" s="315"/>
      <c r="B4" s="1555"/>
      <c r="C4" s="1131" t="s">
        <v>3518</v>
      </c>
      <c r="D4" s="1132"/>
      <c r="E4" s="1133"/>
      <c r="F4" s="1134"/>
      <c r="G4" s="1526"/>
      <c r="H4" s="1136"/>
      <c r="I4" s="1188"/>
      <c r="J4" s="1137"/>
      <c r="K4" s="1125"/>
      <c r="L4" s="1445"/>
      <c r="M4" s="251"/>
    </row>
    <row r="5" spans="1:13" x14ac:dyDescent="0.25">
      <c r="A5" s="177"/>
      <c r="B5" s="1556"/>
      <c r="C5" s="1139"/>
      <c r="D5" s="1140"/>
      <c r="E5" s="1140"/>
      <c r="F5" s="1136"/>
      <c r="G5" s="1136"/>
      <c r="H5" s="733"/>
      <c r="I5" s="1137"/>
      <c r="J5" s="1137"/>
      <c r="K5" s="1125"/>
      <c r="L5" s="1445"/>
      <c r="M5" s="251"/>
    </row>
    <row r="6" spans="1:13" ht="84.6" customHeight="1" x14ac:dyDescent="0.25">
      <c r="A6" s="177"/>
      <c r="B6" s="1556"/>
      <c r="C6" s="1846" t="s">
        <v>3581</v>
      </c>
      <c r="D6" s="1847"/>
      <c r="E6" s="1847"/>
      <c r="F6" s="1847"/>
      <c r="G6" s="1847"/>
      <c r="H6" s="1847"/>
      <c r="I6" s="1847"/>
      <c r="J6" s="1847"/>
      <c r="K6" s="1848"/>
      <c r="L6" s="1445"/>
      <c r="M6" s="251"/>
    </row>
    <row r="7" spans="1:13" ht="14.4" x14ac:dyDescent="0.25">
      <c r="A7" s="177"/>
      <c r="B7" s="1556"/>
      <c r="C7" s="1141"/>
      <c r="D7" s="1142"/>
      <c r="E7" s="1143"/>
      <c r="F7" s="1144"/>
      <c r="G7" s="1527"/>
      <c r="H7" s="1146"/>
      <c r="I7" s="1147" t="str">
        <f>IF(VLOOKUP("KM110",Languages!$A:$D,1,TRUE)="KM110",VLOOKUP("KM110",Languages!$A:$D,Summary!$C$7,TRUE),NA())</f>
        <v>Päivämäärä</v>
      </c>
      <c r="J7" s="1148"/>
      <c r="K7" s="1125"/>
      <c r="L7" s="1445"/>
      <c r="M7" s="251"/>
    </row>
    <row r="8" spans="1:13" ht="14.4" customHeight="1" x14ac:dyDescent="0.25">
      <c r="A8" s="177"/>
      <c r="B8" s="1556"/>
      <c r="C8" s="1857" t="s">
        <v>3881</v>
      </c>
      <c r="D8" s="1858"/>
      <c r="E8" s="1858"/>
      <c r="F8" s="1858"/>
      <c r="G8" s="1859"/>
      <c r="H8" s="1146"/>
      <c r="I8" s="1849">
        <v>45603</v>
      </c>
      <c r="J8" s="1850"/>
      <c r="K8" s="1125"/>
      <c r="L8" s="1445"/>
      <c r="M8" s="251"/>
    </row>
    <row r="9" spans="1:13" ht="14.4" customHeight="1" x14ac:dyDescent="0.25">
      <c r="A9" s="177"/>
      <c r="B9" s="1556"/>
      <c r="C9" s="1860"/>
      <c r="D9" s="1861"/>
      <c r="E9" s="1861"/>
      <c r="F9" s="1861"/>
      <c r="G9" s="1862"/>
      <c r="H9" s="1146"/>
      <c r="I9" s="1147" t="str">
        <f>IF(VLOOKUP("KM111",Languages!$A:$D,1,TRUE)="KM111",VLOOKUP("KM111",Languages!$A:$D,Summary!$C$7,TRUE),NA())</f>
        <v>Osallistujat</v>
      </c>
      <c r="J9" s="1148"/>
      <c r="K9" s="1125"/>
      <c r="L9" s="1445"/>
      <c r="M9" s="251"/>
    </row>
    <row r="10" spans="1:13" ht="14.4" customHeight="1" x14ac:dyDescent="0.25">
      <c r="A10" s="177"/>
      <c r="B10" s="1556"/>
      <c r="C10" s="1860"/>
      <c r="D10" s="1861"/>
      <c r="E10" s="1861"/>
      <c r="F10" s="1861"/>
      <c r="G10" s="1862"/>
      <c r="H10" s="1146"/>
      <c r="I10" s="1851"/>
      <c r="J10" s="1852"/>
      <c r="K10" s="1125"/>
      <c r="L10" s="1445"/>
      <c r="M10" s="251"/>
    </row>
    <row r="11" spans="1:13" ht="14.4" customHeight="1" x14ac:dyDescent="0.25">
      <c r="A11" s="177"/>
      <c r="B11" s="1556"/>
      <c r="C11" s="1863"/>
      <c r="D11" s="1864"/>
      <c r="E11" s="1864"/>
      <c r="F11" s="1864"/>
      <c r="G11" s="1865"/>
      <c r="H11" s="1146"/>
      <c r="I11" s="1853"/>
      <c r="J11" s="1854"/>
      <c r="K11" s="1125"/>
      <c r="L11" s="1445"/>
      <c r="M11" s="251"/>
    </row>
    <row r="12" spans="1:13" x14ac:dyDescent="0.25">
      <c r="A12" s="165"/>
      <c r="B12" s="1444"/>
      <c r="C12" s="1149"/>
      <c r="D12" s="1149"/>
      <c r="E12" s="1149"/>
      <c r="F12" s="1150"/>
      <c r="G12" s="1528"/>
      <c r="H12" s="1150"/>
      <c r="I12" s="1150"/>
      <c r="J12" s="1150"/>
      <c r="K12" s="1150"/>
      <c r="L12" s="1445"/>
      <c r="M12" s="251"/>
    </row>
    <row r="13" spans="1:13" x14ac:dyDescent="0.25">
      <c r="A13" s="274"/>
      <c r="B13" s="1557"/>
      <c r="C13" s="1855"/>
      <c r="D13" s="1855"/>
      <c r="E13" s="1855"/>
      <c r="F13" s="1855"/>
      <c r="G13" s="1855"/>
      <c r="H13" s="1855"/>
      <c r="I13" s="1855"/>
      <c r="J13" s="1855"/>
      <c r="K13" s="1855"/>
      <c r="L13" s="1445"/>
      <c r="M13" s="251"/>
    </row>
    <row r="14" spans="1:13" ht="14.4" thickBot="1" x14ac:dyDescent="0.3">
      <c r="A14" s="165"/>
      <c r="B14" s="1444"/>
      <c r="C14" s="1152"/>
      <c r="D14" s="1152"/>
      <c r="E14" s="1152"/>
      <c r="F14" s="1153"/>
      <c r="G14" s="1529"/>
      <c r="H14" s="1153"/>
      <c r="I14" s="1153"/>
      <c r="J14" s="1153"/>
      <c r="K14" s="1153"/>
      <c r="L14" s="1445"/>
      <c r="M14" s="251"/>
    </row>
    <row r="15" spans="1:13" x14ac:dyDescent="0.25">
      <c r="A15" s="274"/>
      <c r="B15" s="1557"/>
      <c r="C15" s="1856"/>
      <c r="D15" s="1856"/>
      <c r="E15" s="1856"/>
      <c r="F15" s="1856"/>
      <c r="G15" s="1856"/>
      <c r="H15" s="1856"/>
      <c r="I15" s="1856"/>
      <c r="J15" s="1856"/>
      <c r="K15" s="1856"/>
      <c r="L15" s="1445"/>
      <c r="M15" s="251"/>
    </row>
    <row r="16" spans="1:13" x14ac:dyDescent="0.25">
      <c r="A16" s="165"/>
      <c r="B16" s="1444"/>
      <c r="C16" s="1149"/>
      <c r="D16" s="1149"/>
      <c r="E16" s="1149"/>
      <c r="F16" s="1154"/>
      <c r="G16" s="1530"/>
      <c r="H16" s="1154"/>
      <c r="I16" s="1154"/>
      <c r="J16" s="1154"/>
      <c r="K16" s="1154"/>
      <c r="L16" s="1445"/>
      <c r="M16" s="251"/>
    </row>
    <row r="17" spans="1:13" x14ac:dyDescent="0.25">
      <c r="A17" s="304"/>
      <c r="B17" s="1558"/>
      <c r="C17" s="1855"/>
      <c r="D17" s="1855"/>
      <c r="E17" s="1855"/>
      <c r="F17" s="1855"/>
      <c r="G17" s="1855"/>
      <c r="H17" s="1855"/>
      <c r="I17" s="1855"/>
      <c r="J17" s="1855"/>
      <c r="K17" s="1855"/>
      <c r="L17" s="1445"/>
      <c r="M17" s="251"/>
    </row>
    <row r="18" spans="1:13" ht="22.8" x14ac:dyDescent="0.25">
      <c r="A18" s="304"/>
      <c r="B18" s="1558"/>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1559" t="str">
        <f>Parameters!$B$22</f>
        <v>4 - Täysin toteutettu</v>
      </c>
      <c r="M18" s="251"/>
    </row>
    <row r="19" spans="1:13" x14ac:dyDescent="0.25">
      <c r="A19" s="304"/>
      <c r="B19" s="1560"/>
      <c r="C19" s="1158"/>
      <c r="D19" s="1158"/>
      <c r="E19" s="1158"/>
      <c r="F19" s="1158"/>
      <c r="G19" s="1531"/>
      <c r="H19" s="1158"/>
      <c r="I19" s="1158"/>
      <c r="J19" s="1158"/>
      <c r="K19" s="1158"/>
      <c r="L19" s="1561"/>
      <c r="M19" s="251"/>
    </row>
    <row r="20" spans="1:13" x14ac:dyDescent="0.25">
      <c r="A20" s="304"/>
      <c r="B20" s="1562"/>
      <c r="C20" s="646"/>
      <c r="D20" s="646"/>
      <c r="E20" s="646"/>
      <c r="F20" s="646"/>
      <c r="G20" s="1654"/>
      <c r="H20" s="646"/>
      <c r="I20" s="646"/>
      <c r="J20" s="646"/>
      <c r="K20" s="646"/>
      <c r="L20" s="1563"/>
      <c r="M20" s="134"/>
    </row>
    <row r="21" spans="1:13" x14ac:dyDescent="0.25">
      <c r="A21" s="304"/>
      <c r="B21" s="1564"/>
      <c r="C21" s="639"/>
      <c r="D21" s="639"/>
      <c r="E21" s="639"/>
      <c r="F21" s="639"/>
      <c r="G21" s="1655"/>
      <c r="H21" s="639"/>
      <c r="I21" s="639"/>
      <c r="J21" s="639"/>
      <c r="K21" s="639"/>
      <c r="L21" s="1565"/>
      <c r="M21" s="251"/>
    </row>
    <row r="22" spans="1:13" x14ac:dyDescent="0.25">
      <c r="A22" s="165"/>
      <c r="B22" s="1444"/>
      <c r="C22" s="1149"/>
      <c r="D22" s="1149"/>
      <c r="E22" s="1149"/>
      <c r="F22" s="1150"/>
      <c r="G22" s="1528"/>
      <c r="H22" s="1150"/>
      <c r="I22" s="1150"/>
      <c r="J22" s="1150"/>
      <c r="K22" s="1150"/>
      <c r="L22" s="1445"/>
      <c r="M22" s="304"/>
    </row>
    <row r="23" spans="1:13" ht="14.4" thickBot="1" x14ac:dyDescent="0.3">
      <c r="A23" s="303"/>
      <c r="B23" s="1446"/>
      <c r="C23" s="1172"/>
      <c r="D23" s="1172"/>
      <c r="E23" s="1173"/>
      <c r="F23" s="1174"/>
      <c r="G23" s="1534"/>
      <c r="H23" s="1176"/>
      <c r="I23" s="1176"/>
      <c r="J23" s="1176"/>
      <c r="K23" s="1176"/>
      <c r="L23" s="1447"/>
      <c r="M23" s="283"/>
    </row>
    <row r="24" spans="1:13" x14ac:dyDescent="0.25">
      <c r="A24" s="274"/>
      <c r="B24" s="1845"/>
      <c r="C24" s="1177" t="str">
        <f>IF(VLOOKUP("GEN-LEVEL",Languages!$A:$D,1,TRUE)="GEN-LEVEL",VLOOKUP("GEN-LEVEL",Languages!$A:$D,Summary!$C$7,TRUE),NA())</f>
        <v>Taso</v>
      </c>
      <c r="D24" s="1543" t="s">
        <v>3516</v>
      </c>
      <c r="E24" s="1179" t="str">
        <f>IF(VLOOKUP("GEN-PRACTICE",Languages!$A:$D,1,TRUE)="GEN-PRACTICE",VLOOKUP("GEN-PRACTICE",Languages!$A:$D,Summary!$C$7,TRUE),NA())</f>
        <v>Käytäntö</v>
      </c>
      <c r="F24" s="1180" t="s">
        <v>3519</v>
      </c>
      <c r="G24" s="1656" t="str">
        <f>IF(VLOOKUP("GEN-ANSWER",Languages!$A:$D,1,TRUE)="GEN-ANSWER",VLOOKUP("GEN-ANSWER",Languages!$A:$D,Summary!$C$7,TRUE),NA())</f>
        <v>Vastaus</v>
      </c>
      <c r="H24" s="1658" t="str">
        <f>IF(VLOOKUP("KM112",Languages!$A:$D,1,TRUE)="KM112",VLOOKUP("KM112",Languages!$A:$D,Summary!$C$7,TRUE),NA())</f>
        <v>Kommentit</v>
      </c>
      <c r="I24" s="1658" t="str">
        <f>IF(VLOOKUP("KM113",Languages!$A:$D,1,TRUE)="KM113",VLOOKUP("KM113",Languages!$A:$D,Summary!$C$7,TRUE),NA())</f>
        <v>Sisäinen viittaus</v>
      </c>
      <c r="J24" s="1658" t="str">
        <f>IF(VLOOKUP("KM114",Languages!$A:$D,1,TRUE)="KM114",VLOOKUP("KM114",Languages!$A:$D,Summary!$C$7,TRUE),NA())</f>
        <v>Ulkoinen viittaus</v>
      </c>
      <c r="K24" s="1659" t="str">
        <f>IF(VLOOKUP("KM115",Languages!$A:$D,1,TRUE)="KM115",VLOOKUP("KM115",Languages!$A:$D,Summary!$C$7,TRUE),NA())</f>
        <v>Kehityskohde</v>
      </c>
      <c r="L24" s="1445"/>
      <c r="M24" s="251"/>
    </row>
    <row r="25" spans="1:13" ht="61.2" customHeight="1" x14ac:dyDescent="0.25">
      <c r="A25" s="274"/>
      <c r="B25" s="1845"/>
      <c r="C25" s="1183">
        <f>_xlfn.IFNA(VLOOKUP(D25,Data!C:I,3,FALSE),"")</f>
        <v>1</v>
      </c>
      <c r="D25" s="1569" t="s">
        <v>58</v>
      </c>
      <c r="E25" s="1170" t="str">
        <f>_xlfn.IFNA(IF(VLOOKUP(D25,Languages!$A:$D,1,TRUE)=D25,VLOOKUP(D25,Languages!$A:$D,Summary!$C$7,TRUE),NA()),"")</f>
        <v>Kyberriskejä tunnistetaan. Tasolla 1 tämän ei tarvitse olla systemaattista ja säännöllistä.</v>
      </c>
      <c r="F25" s="1579" t="s">
        <v>1251</v>
      </c>
      <c r="G25" s="1537">
        <f ca="1">_xlfn.IFNA(VLOOKUP(D25,Data!C:I,6,FALSE),"")</f>
        <v>0</v>
      </c>
      <c r="H25" s="1511" t="str">
        <f ca="1">_xlfn.IFNA(VLOOKUP(D25,Export!G:L,3,FALSE),"")</f>
        <v/>
      </c>
      <c r="I25" s="1511" t="str">
        <f ca="1">_xlfn.IFNA(VLOOKUP(D25,Export!G:L,4,FALSE),"")</f>
        <v/>
      </c>
      <c r="J25" s="1511" t="str">
        <f ca="1">_xlfn.IFNA(VLOOKUP(D25,Export!G:L,5,FALSE),"")</f>
        <v/>
      </c>
      <c r="K25" s="1512" t="str">
        <f ca="1">_xlfn.IFNA(VLOOKUP(D25,Export!G:L,6,FALSE),"")</f>
        <v/>
      </c>
      <c r="L25" s="1445"/>
      <c r="M25" s="251"/>
    </row>
    <row r="26" spans="1:13" ht="61.2" customHeight="1" x14ac:dyDescent="0.25">
      <c r="A26" s="274"/>
      <c r="B26" s="1845"/>
      <c r="C26" s="1183">
        <f>_xlfn.IFNA(VLOOKUP(D26,Data!C:I,3,FALSE),"")</f>
        <v>2</v>
      </c>
      <c r="D26" s="1570" t="s">
        <v>60</v>
      </c>
      <c r="E26" s="1170" t="str">
        <f>_xlfn.IFNA(IF(VLOOKUP(D26,Languages!$A:$D,1,TRUE)=D26,VLOOKUP(D26,Languages!$A:$D,Summary!$C$7,TRUE),NA()),"")</f>
        <v>Kyberriskien tunnistamiseen käytetään määriteltyjä menetelmiä.</v>
      </c>
      <c r="F26" s="1579" t="s">
        <v>1251</v>
      </c>
      <c r="G26" s="1537">
        <f ca="1">_xlfn.IFNA(VLOOKUP(D26,Data!C:I,6,FALSE),"")</f>
        <v>0</v>
      </c>
      <c r="H26" s="1511" t="str">
        <f ca="1">_xlfn.IFNA(VLOOKUP(D26,Export!G:L,3,FALSE),"")</f>
        <v/>
      </c>
      <c r="I26" s="1511" t="str">
        <f ca="1">_xlfn.IFNA(VLOOKUP(D26,Export!G:L,4,FALSE),"")</f>
        <v/>
      </c>
      <c r="J26" s="1511" t="str">
        <f ca="1">_xlfn.IFNA(VLOOKUP(D26,Export!G:L,5,FALSE),"")</f>
        <v/>
      </c>
      <c r="K26" s="1512" t="str">
        <f ca="1">_xlfn.IFNA(VLOOKUP(D26,Export!G:L,6,FALSE),"")</f>
        <v/>
      </c>
      <c r="L26" s="1445"/>
      <c r="M26" s="251"/>
    </row>
    <row r="27" spans="1:13" ht="61.2" customHeight="1" x14ac:dyDescent="0.25">
      <c r="A27" s="274"/>
      <c r="B27" s="1845"/>
      <c r="C27" s="1183">
        <f>_xlfn.IFNA(VLOOKUP(D27,Data!C:I,3,FALSE),"")</f>
        <v>2</v>
      </c>
      <c r="D27" s="1570" t="s">
        <v>62</v>
      </c>
      <c r="E27" s="1170" t="str">
        <f>_xlfn.IFNA(IF(VLOOKUP(D27,Languages!$A:$D,1,TRUE)=D27,VLOOKUP(D27,Languages!$A:$D,Summary!$C$7,TRUE),NA()),"")</f>
        <v xml:space="preserve">Kyberriskien tunnistamiseen osallistuu soveltuvilta osin sidosryhmiä operatiivisista ja liiketoimintayksiköistä. </v>
      </c>
      <c r="F27" s="1579" t="s">
        <v>1251</v>
      </c>
      <c r="G27" s="1537">
        <f ca="1">_xlfn.IFNA(VLOOKUP(D27,Data!C:I,6,FALSE),"")</f>
        <v>0</v>
      </c>
      <c r="H27" s="1511" t="str">
        <f ca="1">_xlfn.IFNA(VLOOKUP(D27,Export!G:L,3,FALSE),"")</f>
        <v/>
      </c>
      <c r="I27" s="1511" t="str">
        <f ca="1">_xlfn.IFNA(VLOOKUP(D27,Export!G:L,4,FALSE),"")</f>
        <v/>
      </c>
      <c r="J27" s="1511" t="str">
        <f ca="1">_xlfn.IFNA(VLOOKUP(D27,Export!G:L,5,FALSE),"")</f>
        <v/>
      </c>
      <c r="K27" s="1512" t="str">
        <f ca="1">_xlfn.IFNA(VLOOKUP(D27,Export!G:L,6,FALSE),"")</f>
        <v/>
      </c>
      <c r="L27" s="1445"/>
      <c r="M27" s="251"/>
    </row>
    <row r="28" spans="1:13" ht="61.2" customHeight="1" x14ac:dyDescent="0.25">
      <c r="A28" s="274"/>
      <c r="B28" s="1845"/>
      <c r="C28" s="1183">
        <f>_xlfn.IFNA(VLOOKUP(D28,Data!C:I,3,FALSE),"")</f>
        <v>2</v>
      </c>
      <c r="D28" s="1570" t="s">
        <v>915</v>
      </c>
      <c r="E28" s="1170" t="str">
        <f>_xlfn.IFNA(IF(VLOOKUP(D28,Languages!$A:$D,1,TRUE)=D28,VLOOKUP(D28,Languages!$A:$D,Summary!$C$7,TRUE),NA()),"")</f>
        <v>Kyberriskien tunnistamista tehdään aika ajoin ja määriteltyjen tilanteiden, kuten järjestelmämuutosten tai ulkoisten kybertapahtumien yhteydessä.</v>
      </c>
      <c r="F28" s="1579" t="s">
        <v>1251</v>
      </c>
      <c r="G28" s="1537">
        <f ca="1">_xlfn.IFNA(VLOOKUP(D28,Data!C:I,6,FALSE),"")</f>
        <v>0</v>
      </c>
      <c r="H28" s="1511" t="str">
        <f ca="1">_xlfn.IFNA(VLOOKUP(D28,Export!G:L,3,FALSE),"")</f>
        <v/>
      </c>
      <c r="I28" s="1511" t="str">
        <f ca="1">_xlfn.IFNA(VLOOKUP(D28,Export!G:L,4,FALSE),"")</f>
        <v/>
      </c>
      <c r="J28" s="1511" t="str">
        <f ca="1">_xlfn.IFNA(VLOOKUP(D28,Export!G:L,5,FALSE),"")</f>
        <v/>
      </c>
      <c r="K28" s="1512" t="str">
        <f ca="1">_xlfn.IFNA(VLOOKUP(D28,Export!G:L,6,FALSE),"")</f>
        <v/>
      </c>
      <c r="L28" s="1445"/>
      <c r="M28" s="251"/>
    </row>
    <row r="29" spans="1:13" ht="61.2" customHeight="1" x14ac:dyDescent="0.25">
      <c r="A29" s="274"/>
      <c r="B29" s="1845"/>
      <c r="C29" s="1183">
        <f>_xlfn.IFNA(VLOOKUP(D29,Data!C:I,3,FALSE),"")</f>
        <v>3</v>
      </c>
      <c r="D29" s="1570" t="s">
        <v>916</v>
      </c>
      <c r="E29" s="1170" t="str">
        <f>_xlfn.IFNA(IF(VLOOKUP(D29,Languages!$A:$D,1,TRUE)=D29,VLOOKUP(D29,Languages!$A:$D,Summary!$C$7,TRUE),NA()),"")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29" s="1579" t="s">
        <v>1251</v>
      </c>
      <c r="G29" s="1537">
        <f ca="1">_xlfn.IFNA(VLOOKUP(D29,Data!C:I,6,FALSE),"")</f>
        <v>0</v>
      </c>
      <c r="H29" s="1511" t="str">
        <f ca="1">_xlfn.IFNA(VLOOKUP(D29,Export!G:L,3,FALSE),"")</f>
        <v/>
      </c>
      <c r="I29" s="1511" t="str">
        <f ca="1">_xlfn.IFNA(VLOOKUP(D29,Export!G:L,4,FALSE),"")</f>
        <v/>
      </c>
      <c r="J29" s="1511" t="str">
        <f ca="1">_xlfn.IFNA(VLOOKUP(D29,Export!G:L,5,FALSE),"")</f>
        <v/>
      </c>
      <c r="K29" s="1512" t="str">
        <f ca="1">_xlfn.IFNA(VLOOKUP(D29,Export!G:L,6,FALSE),"")</f>
        <v/>
      </c>
      <c r="L29" s="1445"/>
      <c r="M29" s="251"/>
    </row>
    <row r="30" spans="1:13" ht="61.2" customHeight="1" x14ac:dyDescent="0.25">
      <c r="A30" s="274"/>
      <c r="B30" s="1845"/>
      <c r="C30" s="1183">
        <f>_xlfn.IFNA(VLOOKUP(D30,Data!C:I,3,FALSE),"")</f>
        <v>3</v>
      </c>
      <c r="D30" s="1570" t="s">
        <v>921</v>
      </c>
      <c r="E30" s="1170" t="str">
        <f>_xlfn.IFNA(IF(VLOOKUP(D30,Languages!$A:$D,1,TRUE)=D30,VLOOKUP(D30,Languages!$A:$D,Summary!$C$7,TRUE),NA()),"")</f>
        <v>Kyberriskien tunnistamisessa huomioidaan riskit, jotka aiheutuvat kriittisestä infrastruktuurista tai keskinäisriippuvaisista organisaatioista tai kohdistuvat niihin.</v>
      </c>
      <c r="F30" s="1579" t="s">
        <v>1251</v>
      </c>
      <c r="G30" s="1537">
        <f ca="1">_xlfn.IFNA(VLOOKUP(D30,Data!C:I,6,FALSE),"")</f>
        <v>0</v>
      </c>
      <c r="H30" s="1511" t="str">
        <f ca="1">_xlfn.IFNA(VLOOKUP(D30,Export!G:L,3,FALSE),"")</f>
        <v/>
      </c>
      <c r="I30" s="1511" t="str">
        <f ca="1">_xlfn.IFNA(VLOOKUP(D30,Export!G:L,4,FALSE),"")</f>
        <v/>
      </c>
      <c r="J30" s="1511" t="str">
        <f ca="1">_xlfn.IFNA(VLOOKUP(D30,Export!G:L,5,FALSE),"")</f>
        <v/>
      </c>
      <c r="K30" s="1512" t="str">
        <f ca="1">_xlfn.IFNA(VLOOKUP(D30,Export!G:L,6,FALSE),"")</f>
        <v/>
      </c>
      <c r="L30" s="1445"/>
      <c r="M30" s="251"/>
    </row>
    <row r="31" spans="1:13" ht="61.2" customHeight="1" x14ac:dyDescent="0.25">
      <c r="A31" s="274"/>
      <c r="B31" s="1845"/>
      <c r="C31" s="1183">
        <f>_xlfn.IFNA(VLOOKUP(D31,Data!C:I,3,FALSE),"")</f>
        <v>1</v>
      </c>
      <c r="D31" s="1570" t="s">
        <v>70</v>
      </c>
      <c r="E31" s="1170" t="str">
        <f>_xlfn.IFNA(IF(VLOOKUP(D31,Languages!$A:$D,1,TRUE)=D31,VLOOKUP(D31,Languages!$A:$D,Summary!$C$7,TRUE),NA()),"")</f>
        <v>Kyberriskit priorisoidaan niiden arvioidun vaikutuksen perusteella. Tasolla 1 tämän ei tarvitse olla systemaattista ja säännöllistä.</v>
      </c>
      <c r="F31" s="1579" t="s">
        <v>3721</v>
      </c>
      <c r="G31" s="1537">
        <f ca="1">_xlfn.IFNA(VLOOKUP(D31,Data!C:I,6,FALSE),"")</f>
        <v>0</v>
      </c>
      <c r="H31" s="1511" t="str">
        <f ca="1">_xlfn.IFNA(VLOOKUP(D31,Export!G:L,3,FALSE),"")</f>
        <v/>
      </c>
      <c r="I31" s="1511" t="str">
        <f ca="1">_xlfn.IFNA(VLOOKUP(D31,Export!G:L,4,FALSE),"")</f>
        <v/>
      </c>
      <c r="J31" s="1511" t="str">
        <f ca="1">_xlfn.IFNA(VLOOKUP(D31,Export!G:L,5,FALSE),"")</f>
        <v/>
      </c>
      <c r="K31" s="1512" t="str">
        <f ca="1">_xlfn.IFNA(VLOOKUP(D31,Export!G:L,6,FALSE),"")</f>
        <v/>
      </c>
      <c r="L31" s="1445"/>
      <c r="M31" s="251"/>
    </row>
    <row r="32" spans="1:13" ht="61.2" customHeight="1" x14ac:dyDescent="0.25">
      <c r="A32" s="274"/>
      <c r="B32" s="1845"/>
      <c r="C32" s="1183">
        <f>_xlfn.IFNA(VLOOKUP(D32,Data!C:I,3,FALSE),"")</f>
        <v>2</v>
      </c>
      <c r="D32" s="1570" t="s">
        <v>78</v>
      </c>
      <c r="E32" s="1170" t="str">
        <f>_xlfn.IFNA(IF(VLOOKUP(D32,Languages!$A:$D,1,TRUE)=D32,VLOOKUP(D32,Languages!$A:$D,Summary!$C$7,TRUE),NA()),"")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2" s="1579" t="s">
        <v>3723</v>
      </c>
      <c r="G32" s="1537">
        <f ca="1">_xlfn.IFNA(VLOOKUP(D32,Data!C:I,6,FALSE),"")</f>
        <v>0</v>
      </c>
      <c r="H32" s="1511" t="str">
        <f ca="1">_xlfn.IFNA(VLOOKUP(D32,Export!G:L,3,FALSE),"")</f>
        <v/>
      </c>
      <c r="I32" s="1511" t="str">
        <f ca="1">_xlfn.IFNA(VLOOKUP(D32,Export!G:L,4,FALSE),"")</f>
        <v/>
      </c>
      <c r="J32" s="1511" t="str">
        <f ca="1">_xlfn.IFNA(VLOOKUP(D32,Export!G:L,5,FALSE),"")</f>
        <v/>
      </c>
      <c r="K32" s="1512" t="str">
        <f ca="1">_xlfn.IFNA(VLOOKUP(D32,Export!G:L,6,FALSE),"")</f>
        <v/>
      </c>
      <c r="L32" s="1445"/>
      <c r="M32" s="251"/>
    </row>
    <row r="33" spans="1:13" ht="61.2" customHeight="1" x14ac:dyDescent="0.25">
      <c r="A33" s="274"/>
      <c r="B33" s="1845"/>
      <c r="C33" s="1183">
        <f>_xlfn.IFNA(VLOOKUP(D33,Data!C:I,3,FALSE),"")</f>
        <v>2</v>
      </c>
      <c r="D33" s="1570" t="s">
        <v>80</v>
      </c>
      <c r="E33" s="1170" t="str">
        <f>_xlfn.IFNA(IF(VLOOKUP(D33,Languages!$A:$D,1,TRUE)=D33,VLOOKUP(D33,Languages!$A:$D,Summary!$C$7,TRUE),NA()),"")</f>
        <v>Organisaation sidosryhmät soveltuvista operatiivisen toiminnan ja liiketoiminnan yksiköistä osallistuvat korkeamman prioriteetin kyberriskien analysointiin.</v>
      </c>
      <c r="F33" s="1579" t="s">
        <v>3723</v>
      </c>
      <c r="G33" s="1537">
        <f ca="1">_xlfn.IFNA(VLOOKUP(D33,Data!C:I,6,FALSE),"")</f>
        <v>0</v>
      </c>
      <c r="H33" s="1511" t="str">
        <f ca="1">_xlfn.IFNA(VLOOKUP(D33,Export!G:L,3,FALSE),"")</f>
        <v/>
      </c>
      <c r="I33" s="1511" t="str">
        <f ca="1">_xlfn.IFNA(VLOOKUP(D33,Export!G:L,4,FALSE),"")</f>
        <v/>
      </c>
      <c r="J33" s="1511" t="str">
        <f ca="1">_xlfn.IFNA(VLOOKUP(D33,Export!G:L,5,FALSE),"")</f>
        <v/>
      </c>
      <c r="K33" s="1512" t="str">
        <f ca="1">_xlfn.IFNA(VLOOKUP(D33,Export!G:L,6,FALSE),"")</f>
        <v/>
      </c>
      <c r="L33" s="1445"/>
      <c r="M33" s="251"/>
    </row>
    <row r="34" spans="1:13" ht="61.2" customHeight="1" x14ac:dyDescent="0.25">
      <c r="A34" s="274"/>
      <c r="B34" s="1845"/>
      <c r="C34" s="1183">
        <f>_xlfn.IFNA(VLOOKUP(D34,Data!C:I,3,FALSE),"")</f>
        <v>1</v>
      </c>
      <c r="D34" s="1570" t="s">
        <v>922</v>
      </c>
      <c r="E34" s="1170" t="str">
        <f>_xlfn.IFNA(IF(VLOOKUP(D34,Languages!$A:$D,1,TRUE)=D34,VLOOKUP(D34,Languages!$A:$D,Summary!$C$7,TRUE),NA()),"")</f>
        <v>Riskeihin reagointikeinot (kuten riskin pienentäminen, hyväksyminen, välttäminen tai siirtäminen) ovat käytössä kyberriskeille. Tasolla 1 tämän ei tarvitse olla systemaattista ja säännöllistä.</v>
      </c>
      <c r="F34" s="1579" t="s">
        <v>1253</v>
      </c>
      <c r="G34" s="1537">
        <f ca="1">_xlfn.IFNA(VLOOKUP(D34,Data!C:I,6,FALSE),"")</f>
        <v>0</v>
      </c>
      <c r="H34" s="1511" t="str">
        <f ca="1">_xlfn.IFNA(VLOOKUP(D34,Export!G:L,3,FALSE),"")</f>
        <v/>
      </c>
      <c r="I34" s="1511" t="str">
        <f ca="1">_xlfn.IFNA(VLOOKUP(D34,Export!G:L,4,FALSE),"")</f>
        <v/>
      </c>
      <c r="J34" s="1511" t="str">
        <f ca="1">_xlfn.IFNA(VLOOKUP(D34,Export!G:L,5,FALSE),"")</f>
        <v/>
      </c>
      <c r="K34" s="1512" t="str">
        <f ca="1">_xlfn.IFNA(VLOOKUP(D34,Export!G:L,6,FALSE),"")</f>
        <v/>
      </c>
      <c r="L34" s="1445"/>
      <c r="M34" s="251"/>
    </row>
    <row r="35" spans="1:13" ht="61.2" customHeight="1" x14ac:dyDescent="0.25">
      <c r="A35" s="274"/>
      <c r="B35" s="1845"/>
      <c r="C35" s="1183">
        <f>_xlfn.IFNA(VLOOKUP(D35,Data!C:I,3,FALSE),"")</f>
        <v>2</v>
      </c>
      <c r="D35" s="1570" t="s">
        <v>923</v>
      </c>
      <c r="E35" s="1170" t="str">
        <f>_xlfn.IFNA(IF(VLOOKUP(D35,Languages!$A:$D,1,TRUE)=D35,VLOOKUP(D35,Languages!$A:$D,Summary!$C$7,TRUE),NA()),"")</f>
        <v>Riskeihin reagoimisen keinot valitaan ja toteutetaan noudattaen määriteltyjä menetelmiä, jotka pohjautuvat analysointiin ja priorisointiin.</v>
      </c>
      <c r="F35" s="1579" t="s">
        <v>1253</v>
      </c>
      <c r="G35" s="1537">
        <f ca="1">_xlfn.IFNA(VLOOKUP(D35,Data!C:I,6,FALSE),"")</f>
        <v>0</v>
      </c>
      <c r="H35" s="1511" t="str">
        <f ca="1">_xlfn.IFNA(VLOOKUP(D35,Export!G:L,3,FALSE),"")</f>
        <v/>
      </c>
      <c r="I35" s="1511" t="str">
        <f ca="1">_xlfn.IFNA(VLOOKUP(D35,Export!G:L,4,FALSE),"")</f>
        <v/>
      </c>
      <c r="J35" s="1511" t="str">
        <f ca="1">_xlfn.IFNA(VLOOKUP(D35,Export!G:L,5,FALSE),"")</f>
        <v/>
      </c>
      <c r="K35" s="1512" t="str">
        <f ca="1">_xlfn.IFNA(VLOOKUP(D35,Export!G:L,6,FALSE),"")</f>
        <v/>
      </c>
      <c r="L35" s="1445"/>
      <c r="M35" s="251"/>
    </row>
    <row r="36" spans="1:13" ht="61.2" customHeight="1" x14ac:dyDescent="0.25">
      <c r="A36" s="274"/>
      <c r="B36" s="1845"/>
      <c r="C36" s="1183">
        <f>_xlfn.IFNA(VLOOKUP(D36,Data!C:I,3,FALSE),"")</f>
        <v>3</v>
      </c>
      <c r="D36" s="1570" t="s">
        <v>926</v>
      </c>
      <c r="E36" s="1170" t="str">
        <f>_xlfn.IFNA(IF(VLOOKUP(D36,Languages!$A:$D,1,TRUE)=D36,VLOOKUP(D36,Languages!$A:$D,Summary!$C$7,TRUE),NA()),"")</f>
        <v>Yritysjohto tarkastaa riskeihin reagoimisen keinot (kuten riskin pienentäminen, hyväksyminen, välttäminen tai siirtäminen) aika ajoin varmistuakseen niiden soveltuvuudesta.</v>
      </c>
      <c r="F36" s="1579" t="s">
        <v>1253</v>
      </c>
      <c r="G36" s="1537">
        <f ca="1">_xlfn.IFNA(VLOOKUP(D36,Data!C:I,6,FALSE),"")</f>
        <v>0</v>
      </c>
      <c r="H36" s="1511" t="str">
        <f ca="1">_xlfn.IFNA(VLOOKUP(D36,Export!G:L,3,FALSE),"")</f>
        <v/>
      </c>
      <c r="I36" s="1511" t="str">
        <f ca="1">_xlfn.IFNA(VLOOKUP(D36,Export!G:L,4,FALSE),"")</f>
        <v/>
      </c>
      <c r="J36" s="1511" t="str">
        <f ca="1">_xlfn.IFNA(VLOOKUP(D36,Export!G:L,5,FALSE),"")</f>
        <v/>
      </c>
      <c r="K36" s="1512" t="str">
        <f ca="1">_xlfn.IFNA(VLOOKUP(D36,Export!G:L,6,FALSE),"")</f>
        <v/>
      </c>
      <c r="L36" s="1445"/>
      <c r="M36" s="251"/>
    </row>
    <row r="37" spans="1:13" ht="61.2" customHeight="1" x14ac:dyDescent="0.25">
      <c r="A37" s="274"/>
      <c r="B37" s="1845"/>
      <c r="C37" s="1183" t="str">
        <f>_xlfn.IFNA(VLOOKUP(D37,Data!C:I,3,FALSE),"")</f>
        <v/>
      </c>
      <c r="D37" s="1570"/>
      <c r="E37" s="1170" t="str">
        <f>_xlfn.IFNA(IF(VLOOKUP(D37,Languages!$A:$D,1,TRUE)=D37,VLOOKUP(D37,Languages!$A:$D,Summary!$C$7,TRUE),NA()),"")</f>
        <v/>
      </c>
      <c r="F37" s="1579"/>
      <c r="G37" s="1537" t="str">
        <f>_xlfn.IFNA(VLOOKUP(D37,Data!C:I,6,FALSE),"")</f>
        <v/>
      </c>
      <c r="H37" s="1511" t="str">
        <f>_xlfn.IFNA(VLOOKUP(D37,Export!G:L,3,FALSE),"")</f>
        <v/>
      </c>
      <c r="I37" s="1511" t="str">
        <f>_xlfn.IFNA(VLOOKUP(D37,Export!G:L,4,FALSE),"")</f>
        <v/>
      </c>
      <c r="J37" s="1511" t="str">
        <f>_xlfn.IFNA(VLOOKUP(D37,Export!G:L,5,FALSE),"")</f>
        <v/>
      </c>
      <c r="K37" s="1512" t="str">
        <f>_xlfn.IFNA(VLOOKUP(D37,Export!G:L,6,FALSE),"")</f>
        <v/>
      </c>
      <c r="L37" s="1445"/>
      <c r="M37" s="251"/>
    </row>
    <row r="38" spans="1:13" ht="61.2" customHeight="1" x14ac:dyDescent="0.25">
      <c r="A38" s="274"/>
      <c r="B38" s="1845"/>
      <c r="C38" s="1183" t="str">
        <f>_xlfn.IFNA(VLOOKUP(D38,Data!C:I,3,FALSE),"")</f>
        <v/>
      </c>
      <c r="D38" s="1570"/>
      <c r="E38" s="1170" t="str">
        <f>_xlfn.IFNA(IF(VLOOKUP(D38,Languages!$A:$D,1,TRUE)=D38,VLOOKUP(D38,Languages!$A:$D,Summary!$C$7,TRUE),NA()),"")</f>
        <v/>
      </c>
      <c r="F38" s="1579"/>
      <c r="G38" s="1537" t="str">
        <f>_xlfn.IFNA(VLOOKUP(D38,Data!C:I,6,FALSE),"")</f>
        <v/>
      </c>
      <c r="H38" s="1511" t="str">
        <f>_xlfn.IFNA(VLOOKUP(D38,Export!G:L,3,FALSE),"")</f>
        <v/>
      </c>
      <c r="I38" s="1511" t="str">
        <f>_xlfn.IFNA(VLOOKUP(D38,Export!G:L,4,FALSE),"")</f>
        <v/>
      </c>
      <c r="J38" s="1511" t="str">
        <f>_xlfn.IFNA(VLOOKUP(D38,Export!G:L,5,FALSE),"")</f>
        <v/>
      </c>
      <c r="K38" s="1512" t="str">
        <f>_xlfn.IFNA(VLOOKUP(D38,Export!G:L,6,FALSE),"")</f>
        <v/>
      </c>
      <c r="L38" s="1445"/>
      <c r="M38" s="251"/>
    </row>
    <row r="39" spans="1:13" ht="61.2" customHeight="1" x14ac:dyDescent="0.25">
      <c r="A39" s="274"/>
      <c r="B39" s="1845"/>
      <c r="C39" s="1183" t="str">
        <f>_xlfn.IFNA(VLOOKUP(D39,Data!C:I,3,FALSE),"")</f>
        <v/>
      </c>
      <c r="D39" s="1570"/>
      <c r="E39" s="1170" t="str">
        <f>_xlfn.IFNA(IF(VLOOKUP(D39,Languages!$A:$D,1,TRUE)=D39,VLOOKUP(D39,Languages!$A:$D,Summary!$C$7,TRUE),NA()),"")</f>
        <v/>
      </c>
      <c r="F39" s="1579"/>
      <c r="G39" s="1537" t="str">
        <f>_xlfn.IFNA(VLOOKUP(D39,Data!C:I,6,FALSE),"")</f>
        <v/>
      </c>
      <c r="H39" s="1511" t="str">
        <f>_xlfn.IFNA(VLOOKUP(D39,Export!G:L,3,FALSE),"")</f>
        <v/>
      </c>
      <c r="I39" s="1511" t="str">
        <f>_xlfn.IFNA(VLOOKUP(D39,Export!G:L,4,FALSE),"")</f>
        <v/>
      </c>
      <c r="J39" s="1511" t="str">
        <f>_xlfn.IFNA(VLOOKUP(D39,Export!G:L,5,FALSE),"")</f>
        <v/>
      </c>
      <c r="K39" s="1512" t="str">
        <f>_xlfn.IFNA(VLOOKUP(D39,Export!G:L,6,FALSE),"")</f>
        <v/>
      </c>
      <c r="L39" s="1445"/>
      <c r="M39" s="251"/>
    </row>
    <row r="40" spans="1:13" ht="61.2" customHeight="1" x14ac:dyDescent="0.25">
      <c r="A40" s="274"/>
      <c r="B40" s="1845"/>
      <c r="C40" s="1183" t="str">
        <f>_xlfn.IFNA(VLOOKUP(D40,Data!C:I,3,FALSE),"")</f>
        <v/>
      </c>
      <c r="D40" s="1570"/>
      <c r="E40" s="1170" t="str">
        <f>_xlfn.IFNA(IF(VLOOKUP(D40,Languages!$A:$D,1,TRUE)=D40,VLOOKUP(D40,Languages!$A:$D,Summary!$C$7,TRUE),NA()),"")</f>
        <v/>
      </c>
      <c r="F40" s="1579"/>
      <c r="G40" s="1537" t="str">
        <f>_xlfn.IFNA(VLOOKUP(D40,Data!C:I,6,FALSE),"")</f>
        <v/>
      </c>
      <c r="H40" s="1511" t="str">
        <f>_xlfn.IFNA(VLOOKUP(D40,Export!G:L,3,FALSE),"")</f>
        <v/>
      </c>
      <c r="I40" s="1511" t="str">
        <f>_xlfn.IFNA(VLOOKUP(D40,Export!G:L,4,FALSE),"")</f>
        <v/>
      </c>
      <c r="J40" s="1511" t="str">
        <f>_xlfn.IFNA(VLOOKUP(D40,Export!G:L,5,FALSE),"")</f>
        <v/>
      </c>
      <c r="K40" s="1512" t="str">
        <f>_xlfn.IFNA(VLOOKUP(D40,Export!G:L,6,FALSE),"")</f>
        <v/>
      </c>
      <c r="L40" s="1445"/>
      <c r="M40" s="251"/>
    </row>
    <row r="41" spans="1:13" ht="61.2" customHeight="1" x14ac:dyDescent="0.25">
      <c r="A41" s="274"/>
      <c r="B41" s="1845"/>
      <c r="C41" s="1183" t="str">
        <f>_xlfn.IFNA(VLOOKUP(D41,Data!C:I,3,FALSE),"")</f>
        <v/>
      </c>
      <c r="D41" s="1570"/>
      <c r="E41" s="1170" t="str">
        <f>_xlfn.IFNA(IF(VLOOKUP(D41,Languages!$A:$D,1,TRUE)=D41,VLOOKUP(D41,Languages!$A:$D,Summary!$C$7,TRUE),NA()),"")</f>
        <v/>
      </c>
      <c r="F41" s="1579"/>
      <c r="G41" s="1537" t="str">
        <f>_xlfn.IFNA(VLOOKUP(D41,Data!C:I,6,FALSE),"")</f>
        <v/>
      </c>
      <c r="H41" s="1511" t="str">
        <f>_xlfn.IFNA(VLOOKUP(D41,Export!G:L,3,FALSE),"")</f>
        <v/>
      </c>
      <c r="I41" s="1511" t="str">
        <f>_xlfn.IFNA(VLOOKUP(D41,Export!G:L,4,FALSE),"")</f>
        <v/>
      </c>
      <c r="J41" s="1511" t="str">
        <f>_xlfn.IFNA(VLOOKUP(D41,Export!G:L,5,FALSE),"")</f>
        <v/>
      </c>
      <c r="K41" s="1512" t="str">
        <f>_xlfn.IFNA(VLOOKUP(D41,Export!G:L,6,FALSE),"")</f>
        <v/>
      </c>
      <c r="L41" s="1445"/>
      <c r="M41" s="251"/>
    </row>
    <row r="42" spans="1:13" ht="61.2" customHeight="1" x14ac:dyDescent="0.25">
      <c r="A42" s="274"/>
      <c r="B42" s="1845"/>
      <c r="C42" s="1183" t="str">
        <f>_xlfn.IFNA(VLOOKUP(D42,Data!C:I,3,FALSE),"")</f>
        <v/>
      </c>
      <c r="D42" s="1570"/>
      <c r="E42" s="1170" t="str">
        <f>_xlfn.IFNA(IF(VLOOKUP(D42,Languages!$A:$D,1,TRUE)=D42,VLOOKUP(D42,Languages!$A:$D,Summary!$C$7,TRUE),NA()),"")</f>
        <v/>
      </c>
      <c r="F42" s="1579"/>
      <c r="G42" s="1537" t="str">
        <f>_xlfn.IFNA(VLOOKUP(D42,Data!C:I,6,FALSE),"")</f>
        <v/>
      </c>
      <c r="H42" s="1511" t="str">
        <f>_xlfn.IFNA(VLOOKUP(D42,Export!G:L,3,FALSE),"")</f>
        <v/>
      </c>
      <c r="I42" s="1511" t="str">
        <f>_xlfn.IFNA(VLOOKUP(D42,Export!G:L,4,FALSE),"")</f>
        <v/>
      </c>
      <c r="J42" s="1511" t="str">
        <f>_xlfn.IFNA(VLOOKUP(D42,Export!G:L,5,FALSE),"")</f>
        <v/>
      </c>
      <c r="K42" s="1512" t="str">
        <f>_xlfn.IFNA(VLOOKUP(D42,Export!G:L,6,FALSE),"")</f>
        <v/>
      </c>
      <c r="L42" s="1445"/>
      <c r="M42" s="251"/>
    </row>
    <row r="43" spans="1:13" ht="61.2" customHeight="1" x14ac:dyDescent="0.25">
      <c r="A43" s="274"/>
      <c r="B43" s="1845"/>
      <c r="C43" s="1183" t="str">
        <f>_xlfn.IFNA(VLOOKUP(D43,Data!C:I,3,FALSE),"")</f>
        <v/>
      </c>
      <c r="D43" s="1570"/>
      <c r="E43" s="1170" t="str">
        <f>_xlfn.IFNA(IF(VLOOKUP(D43,Languages!$A:$D,1,TRUE)=D43,VLOOKUP(D43,Languages!$A:$D,Summary!$C$7,TRUE),NA()),"")</f>
        <v/>
      </c>
      <c r="F43" s="1579"/>
      <c r="G43" s="1537" t="str">
        <f>_xlfn.IFNA(VLOOKUP(D43,Data!C:I,6,FALSE),"")</f>
        <v/>
      </c>
      <c r="H43" s="1511" t="str">
        <f>_xlfn.IFNA(VLOOKUP(D43,Export!G:L,3,FALSE),"")</f>
        <v/>
      </c>
      <c r="I43" s="1511" t="str">
        <f>_xlfn.IFNA(VLOOKUP(D43,Export!G:L,4,FALSE),"")</f>
        <v/>
      </c>
      <c r="J43" s="1511" t="str">
        <f>_xlfn.IFNA(VLOOKUP(D43,Export!G:L,5,FALSE),"")</f>
        <v/>
      </c>
      <c r="K43" s="1512" t="str">
        <f>_xlfn.IFNA(VLOOKUP(D43,Export!G:L,6,FALSE),"")</f>
        <v/>
      </c>
      <c r="L43" s="1445"/>
      <c r="M43" s="251"/>
    </row>
    <row r="44" spans="1:13" ht="61.2" customHeight="1" x14ac:dyDescent="0.25">
      <c r="A44" s="274"/>
      <c r="B44" s="1845"/>
      <c r="C44" s="1183" t="str">
        <f>_xlfn.IFNA(VLOOKUP(D44,Data!C:I,3,FALSE),"")</f>
        <v/>
      </c>
      <c r="D44" s="1570"/>
      <c r="E44" s="1170" t="str">
        <f>_xlfn.IFNA(IF(VLOOKUP(D44,Languages!$A:$D,1,TRUE)=D44,VLOOKUP(D44,Languages!$A:$D,Summary!$C$7,TRUE),NA()),"")</f>
        <v/>
      </c>
      <c r="F44" s="1579"/>
      <c r="G44" s="1537" t="str">
        <f>_xlfn.IFNA(VLOOKUP(D44,Data!C:I,6,FALSE),"")</f>
        <v/>
      </c>
      <c r="H44" s="1511" t="str">
        <f>_xlfn.IFNA(VLOOKUP(D44,Export!G:L,3,FALSE),"")</f>
        <v/>
      </c>
      <c r="I44" s="1511" t="str">
        <f>_xlfn.IFNA(VLOOKUP(D44,Export!G:L,4,FALSE),"")</f>
        <v/>
      </c>
      <c r="J44" s="1511" t="str">
        <f>_xlfn.IFNA(VLOOKUP(D44,Export!G:L,5,FALSE),"")</f>
        <v/>
      </c>
      <c r="K44" s="1512" t="str">
        <f>_xlfn.IFNA(VLOOKUP(D44,Export!G:L,6,FALSE),"")</f>
        <v/>
      </c>
      <c r="L44" s="1445"/>
      <c r="M44" s="251"/>
    </row>
    <row r="45" spans="1:13" ht="61.2" customHeight="1" x14ac:dyDescent="0.25">
      <c r="A45" s="274"/>
      <c r="B45" s="1845"/>
      <c r="C45" s="1183" t="str">
        <f>_xlfn.IFNA(VLOOKUP(D45,Data!C:I,3,FALSE),"")</f>
        <v/>
      </c>
      <c r="D45" s="1570"/>
      <c r="E45" s="1170" t="str">
        <f>_xlfn.IFNA(IF(VLOOKUP(D45,Languages!$A:$D,1,TRUE)=D45,VLOOKUP(D45,Languages!$A:$D,Summary!$C$7,TRUE),NA()),"")</f>
        <v/>
      </c>
      <c r="F45" s="1579"/>
      <c r="G45" s="1537" t="str">
        <f>_xlfn.IFNA(VLOOKUP(D45,Data!C:I,6,FALSE),"")</f>
        <v/>
      </c>
      <c r="H45" s="1511" t="str">
        <f>_xlfn.IFNA(VLOOKUP(D45,Export!G:L,3,FALSE),"")</f>
        <v/>
      </c>
      <c r="I45" s="1511" t="str">
        <f>_xlfn.IFNA(VLOOKUP(D45,Export!G:L,4,FALSE),"")</f>
        <v/>
      </c>
      <c r="J45" s="1511" t="str">
        <f>_xlfn.IFNA(VLOOKUP(D45,Export!G:L,5,FALSE),"")</f>
        <v/>
      </c>
      <c r="K45" s="1512" t="str">
        <f>_xlfn.IFNA(VLOOKUP(D45,Export!G:L,6,FALSE),"")</f>
        <v/>
      </c>
      <c r="L45" s="1445"/>
      <c r="M45" s="251"/>
    </row>
    <row r="46" spans="1:13" ht="61.2" customHeight="1" x14ac:dyDescent="0.25">
      <c r="A46" s="274"/>
      <c r="B46" s="1845"/>
      <c r="C46" s="1183" t="str">
        <f>_xlfn.IFNA(VLOOKUP(D46,Data!C:I,3,FALSE),"")</f>
        <v/>
      </c>
      <c r="D46" s="1570"/>
      <c r="E46" s="1170" t="str">
        <f>_xlfn.IFNA(IF(VLOOKUP(D46,Languages!$A:$D,1,TRUE)=D46,VLOOKUP(D46,Languages!$A:$D,Summary!$C$7,TRUE),NA()),"")</f>
        <v/>
      </c>
      <c r="F46" s="1579"/>
      <c r="G46" s="1537" t="str">
        <f>_xlfn.IFNA(VLOOKUP(D46,Data!C:I,6,FALSE),"")</f>
        <v/>
      </c>
      <c r="H46" s="1511" t="str">
        <f>_xlfn.IFNA(VLOOKUP(D46,Export!G:L,3,FALSE),"")</f>
        <v/>
      </c>
      <c r="I46" s="1511" t="str">
        <f>_xlfn.IFNA(VLOOKUP(D46,Export!G:L,4,FALSE),"")</f>
        <v/>
      </c>
      <c r="J46" s="1511" t="str">
        <f>_xlfn.IFNA(VLOOKUP(D46,Export!G:L,5,FALSE),"")</f>
        <v/>
      </c>
      <c r="K46" s="1512" t="str">
        <f>_xlfn.IFNA(VLOOKUP(D46,Export!G:L,6,FALSE),"")</f>
        <v/>
      </c>
      <c r="L46" s="1445"/>
      <c r="M46" s="251"/>
    </row>
    <row r="47" spans="1:13" ht="61.2" customHeight="1" x14ac:dyDescent="0.25">
      <c r="A47" s="274"/>
      <c r="B47" s="1845"/>
      <c r="C47" s="1183" t="str">
        <f>_xlfn.IFNA(VLOOKUP(D47,Data!C:I,3,FALSE),"")</f>
        <v/>
      </c>
      <c r="D47" s="1570"/>
      <c r="E47" s="1170" t="str">
        <f>_xlfn.IFNA(IF(VLOOKUP(D47,Languages!$A:$D,1,TRUE)=D47,VLOOKUP(D47,Languages!$A:$D,Summary!$C$7,TRUE),NA()),"")</f>
        <v/>
      </c>
      <c r="F47" s="1579"/>
      <c r="G47" s="1537" t="str">
        <f>_xlfn.IFNA(VLOOKUP(D47,Data!C:I,6,FALSE),"")</f>
        <v/>
      </c>
      <c r="H47" s="1511" t="str">
        <f>_xlfn.IFNA(VLOOKUP(D47,Export!G:L,3,FALSE),"")</f>
        <v/>
      </c>
      <c r="I47" s="1511" t="str">
        <f>_xlfn.IFNA(VLOOKUP(D47,Export!G:L,4,FALSE),"")</f>
        <v/>
      </c>
      <c r="J47" s="1511" t="str">
        <f>_xlfn.IFNA(VLOOKUP(D47,Export!G:L,5,FALSE),"")</f>
        <v/>
      </c>
      <c r="K47" s="1512" t="str">
        <f>_xlfn.IFNA(VLOOKUP(D47,Export!G:L,6,FALSE),"")</f>
        <v/>
      </c>
      <c r="L47" s="1445"/>
      <c r="M47" s="251"/>
    </row>
    <row r="48" spans="1:13" ht="61.2" customHeight="1" x14ac:dyDescent="0.25">
      <c r="A48" s="274"/>
      <c r="B48" s="1845"/>
      <c r="C48" s="1183" t="str">
        <f>_xlfn.IFNA(VLOOKUP(D48,Data!C:I,3,FALSE),"")</f>
        <v/>
      </c>
      <c r="D48" s="1570"/>
      <c r="E48" s="1170" t="str">
        <f>_xlfn.IFNA(IF(VLOOKUP(D48,Languages!$A:$D,1,TRUE)=D48,VLOOKUP(D48,Languages!$A:$D,Summary!$C$7,TRUE),NA()),"")</f>
        <v/>
      </c>
      <c r="F48" s="1579"/>
      <c r="G48" s="1537" t="str">
        <f>_xlfn.IFNA(VLOOKUP(D48,Data!C:I,6,FALSE),"")</f>
        <v/>
      </c>
      <c r="H48" s="1511" t="str">
        <f>_xlfn.IFNA(VLOOKUP(D48,Export!G:L,3,FALSE),"")</f>
        <v/>
      </c>
      <c r="I48" s="1511" t="str">
        <f>_xlfn.IFNA(VLOOKUP(D48,Export!G:L,4,FALSE),"")</f>
        <v/>
      </c>
      <c r="J48" s="1511" t="str">
        <f>_xlfn.IFNA(VLOOKUP(D48,Export!G:L,5,FALSE),"")</f>
        <v/>
      </c>
      <c r="K48" s="1512" t="str">
        <f>_xlfn.IFNA(VLOOKUP(D48,Export!G:L,6,FALSE),"")</f>
        <v/>
      </c>
      <c r="L48" s="1445"/>
      <c r="M48" s="251"/>
    </row>
    <row r="49" spans="1:13" ht="61.2" customHeight="1" x14ac:dyDescent="0.25">
      <c r="A49" s="274"/>
      <c r="B49" s="1845"/>
      <c r="C49" s="1183" t="str">
        <f>_xlfn.IFNA(VLOOKUP(D49,Data!C:I,3,FALSE),"")</f>
        <v/>
      </c>
      <c r="D49" s="1570"/>
      <c r="E49" s="1170" t="str">
        <f>_xlfn.IFNA(IF(VLOOKUP(D49,Languages!$A:$D,1,TRUE)=D49,VLOOKUP(D49,Languages!$A:$D,Summary!$C$7,TRUE),NA()),"")</f>
        <v/>
      </c>
      <c r="F49" s="1579"/>
      <c r="G49" s="1537" t="str">
        <f>_xlfn.IFNA(VLOOKUP(D49,Data!C:I,6,FALSE),"")</f>
        <v/>
      </c>
      <c r="H49" s="1511" t="str">
        <f>_xlfn.IFNA(VLOOKUP(D49,Export!G:L,3,FALSE),"")</f>
        <v/>
      </c>
      <c r="I49" s="1511" t="str">
        <f>_xlfn.IFNA(VLOOKUP(D49,Export!G:L,4,FALSE),"")</f>
        <v/>
      </c>
      <c r="J49" s="1511" t="str">
        <f>_xlfn.IFNA(VLOOKUP(D49,Export!G:L,5,FALSE),"")</f>
        <v/>
      </c>
      <c r="K49" s="1512" t="str">
        <f>_xlfn.IFNA(VLOOKUP(D49,Export!G:L,6,FALSE),"")</f>
        <v/>
      </c>
      <c r="L49" s="1445"/>
      <c r="M49" s="251"/>
    </row>
    <row r="50" spans="1:13" ht="61.2" customHeight="1" x14ac:dyDescent="0.25">
      <c r="A50" s="274"/>
      <c r="B50" s="1845"/>
      <c r="C50" s="1183" t="str">
        <f>_xlfn.IFNA(VLOOKUP(D50,Data!C:I,3,FALSE),"")</f>
        <v/>
      </c>
      <c r="D50" s="1570"/>
      <c r="E50" s="1170" t="str">
        <f>_xlfn.IFNA(IF(VLOOKUP(D50,Languages!$A:$D,1,TRUE)=D50,VLOOKUP(D50,Languages!$A:$D,Summary!$C$7,TRUE),NA()),"")</f>
        <v/>
      </c>
      <c r="F50" s="1579"/>
      <c r="G50" s="1537" t="str">
        <f>_xlfn.IFNA(VLOOKUP(D50,Data!C:I,6,FALSE),"")</f>
        <v/>
      </c>
      <c r="H50" s="1511" t="str">
        <f>_xlfn.IFNA(VLOOKUP(D50,Export!G:L,3,FALSE),"")</f>
        <v/>
      </c>
      <c r="I50" s="1511" t="str">
        <f>_xlfn.IFNA(VLOOKUP(D50,Export!G:L,4,FALSE),"")</f>
        <v/>
      </c>
      <c r="J50" s="1511" t="str">
        <f>_xlfn.IFNA(VLOOKUP(D50,Export!G:L,5,FALSE),"")</f>
        <v/>
      </c>
      <c r="K50" s="1512" t="str">
        <f>_xlfn.IFNA(VLOOKUP(D50,Export!G:L,6,FALSE),"")</f>
        <v/>
      </c>
      <c r="L50" s="1445"/>
      <c r="M50" s="251"/>
    </row>
    <row r="51" spans="1:13" ht="61.2" customHeight="1" x14ac:dyDescent="0.25">
      <c r="A51" s="274"/>
      <c r="B51" s="1845"/>
      <c r="C51" s="1183" t="str">
        <f>_xlfn.IFNA(VLOOKUP(D51,Data!C:I,3,FALSE),"")</f>
        <v/>
      </c>
      <c r="D51" s="1570"/>
      <c r="E51" s="1170" t="str">
        <f>_xlfn.IFNA(IF(VLOOKUP(D51,Languages!$A:$D,1,TRUE)=D51,VLOOKUP(D51,Languages!$A:$D,Summary!$C$7,TRUE),NA()),"")</f>
        <v/>
      </c>
      <c r="F51" s="1579"/>
      <c r="G51" s="1537" t="str">
        <f>_xlfn.IFNA(VLOOKUP(D51,Data!C:I,6,FALSE),"")</f>
        <v/>
      </c>
      <c r="H51" s="1511" t="str">
        <f>_xlfn.IFNA(VLOOKUP(D51,Export!G:L,3,FALSE),"")</f>
        <v/>
      </c>
      <c r="I51" s="1511" t="str">
        <f>_xlfn.IFNA(VLOOKUP(D51,Export!G:L,4,FALSE),"")</f>
        <v/>
      </c>
      <c r="J51" s="1511" t="str">
        <f>_xlfn.IFNA(VLOOKUP(D51,Export!G:L,5,FALSE),"")</f>
        <v/>
      </c>
      <c r="K51" s="1512" t="str">
        <f>_xlfn.IFNA(VLOOKUP(D51,Export!G:L,6,FALSE),"")</f>
        <v/>
      </c>
      <c r="L51" s="1445"/>
      <c r="M51" s="251"/>
    </row>
    <row r="52" spans="1:13" ht="61.2" customHeight="1" x14ac:dyDescent="0.25">
      <c r="A52" s="274"/>
      <c r="B52" s="1845"/>
      <c r="C52" s="1183" t="str">
        <f>_xlfn.IFNA(VLOOKUP(D52,Data!C:I,3,FALSE),"")</f>
        <v/>
      </c>
      <c r="D52" s="1570"/>
      <c r="E52" s="1170" t="str">
        <f>_xlfn.IFNA(IF(VLOOKUP(D52,Languages!$A:$D,1,TRUE)=D52,VLOOKUP(D52,Languages!$A:$D,Summary!$C$7,TRUE),NA()),"")</f>
        <v/>
      </c>
      <c r="F52" s="1579"/>
      <c r="G52" s="1537" t="str">
        <f>_xlfn.IFNA(VLOOKUP(D52,Data!C:I,6,FALSE),"")</f>
        <v/>
      </c>
      <c r="H52" s="1511" t="str">
        <f>_xlfn.IFNA(VLOOKUP(D52,Export!G:L,3,FALSE),"")</f>
        <v/>
      </c>
      <c r="I52" s="1511" t="str">
        <f>_xlfn.IFNA(VLOOKUP(D52,Export!G:L,4,FALSE),"")</f>
        <v/>
      </c>
      <c r="J52" s="1511" t="str">
        <f>_xlfn.IFNA(VLOOKUP(D52,Export!G:L,5,FALSE),"")</f>
        <v/>
      </c>
      <c r="K52" s="1512" t="str">
        <f>_xlfn.IFNA(VLOOKUP(D52,Export!G:L,6,FALSE),"")</f>
        <v/>
      </c>
      <c r="L52" s="1445"/>
      <c r="M52" s="251"/>
    </row>
    <row r="53" spans="1:13" ht="61.2" customHeight="1" x14ac:dyDescent="0.25">
      <c r="A53" s="274"/>
      <c r="B53" s="1845"/>
      <c r="C53" s="1183" t="str">
        <f>_xlfn.IFNA(VLOOKUP(D53,Data!C:I,3,FALSE),"")</f>
        <v/>
      </c>
      <c r="D53" s="1570"/>
      <c r="E53" s="1170" t="str">
        <f>_xlfn.IFNA(IF(VLOOKUP(D53,Languages!$A:$D,1,TRUE)=D53,VLOOKUP(D53,Languages!$A:$D,Summary!$C$7,TRUE),NA()),"")</f>
        <v/>
      </c>
      <c r="F53" s="1579"/>
      <c r="G53" s="1537" t="str">
        <f>_xlfn.IFNA(VLOOKUP(D53,Data!C:I,6,FALSE),"")</f>
        <v/>
      </c>
      <c r="H53" s="1511" t="str">
        <f>_xlfn.IFNA(VLOOKUP(D53,Export!G:L,3,FALSE),"")</f>
        <v/>
      </c>
      <c r="I53" s="1511" t="str">
        <f>_xlfn.IFNA(VLOOKUP(D53,Export!G:L,4,FALSE),"")</f>
        <v/>
      </c>
      <c r="J53" s="1511" t="str">
        <f>_xlfn.IFNA(VLOOKUP(D53,Export!G:L,5,FALSE),"")</f>
        <v/>
      </c>
      <c r="K53" s="1512" t="str">
        <f>_xlfn.IFNA(VLOOKUP(D53,Export!G:L,6,FALSE),"")</f>
        <v/>
      </c>
      <c r="L53" s="1445"/>
      <c r="M53" s="251"/>
    </row>
    <row r="54" spans="1:13" ht="61.2" customHeight="1" x14ac:dyDescent="0.25">
      <c r="A54" s="274"/>
      <c r="B54" s="1583"/>
      <c r="C54" s="1183" t="str">
        <f>_xlfn.IFNA(VLOOKUP(D54,Data!C:I,3,FALSE),"")</f>
        <v/>
      </c>
      <c r="D54" s="1571"/>
      <c r="E54" s="1170" t="str">
        <f>_xlfn.IFNA(IF(VLOOKUP(D54,Languages!$A:$D,1,TRUE)=D54,VLOOKUP(D54,Languages!$A:$D,Summary!$C$7,TRUE),NA()),"")</f>
        <v/>
      </c>
      <c r="F54" s="1579"/>
      <c r="G54" s="1537" t="str">
        <f>_xlfn.IFNA(VLOOKUP(D54,Data!C:I,6,FALSE),"")</f>
        <v/>
      </c>
      <c r="H54" s="1511" t="str">
        <f>_xlfn.IFNA(VLOOKUP(D54,Export!G:L,3,FALSE),"")</f>
        <v/>
      </c>
      <c r="I54" s="1511" t="str">
        <f>_xlfn.IFNA(VLOOKUP(D54,Export!G:L,4,FALSE),"")</f>
        <v/>
      </c>
      <c r="J54" s="1511" t="str">
        <f>_xlfn.IFNA(VLOOKUP(D54,Export!G:L,5,FALSE),"")</f>
        <v/>
      </c>
      <c r="K54" s="1512" t="str">
        <f>_xlfn.IFNA(VLOOKUP(D54,Export!G:L,6,FALSE),"")</f>
        <v/>
      </c>
      <c r="L54" s="1445"/>
      <c r="M54" s="251"/>
    </row>
    <row r="55" spans="1:13" ht="61.2" customHeight="1" x14ac:dyDescent="0.25">
      <c r="A55" s="274"/>
      <c r="B55" s="1583"/>
      <c r="C55" s="1183" t="str">
        <f>_xlfn.IFNA(VLOOKUP(D55,Data!C:I,3,FALSE),"")</f>
        <v/>
      </c>
      <c r="D55" s="1571"/>
      <c r="E55" s="1170" t="str">
        <f>_xlfn.IFNA(IF(VLOOKUP(D55,Languages!$A:$D,1,TRUE)=D55,VLOOKUP(D55,Languages!$A:$D,Summary!$C$7,TRUE),NA()),"")</f>
        <v/>
      </c>
      <c r="F55" s="1579"/>
      <c r="G55" s="1537" t="str">
        <f>_xlfn.IFNA(VLOOKUP(D55,Data!C:I,6,FALSE),"")</f>
        <v/>
      </c>
      <c r="H55" s="1511" t="str">
        <f>_xlfn.IFNA(VLOOKUP(D55,Export!G:L,3,FALSE),"")</f>
        <v/>
      </c>
      <c r="I55" s="1511" t="str">
        <f>_xlfn.IFNA(VLOOKUP(D55,Export!G:L,4,FALSE),"")</f>
        <v/>
      </c>
      <c r="J55" s="1511" t="str">
        <f>_xlfn.IFNA(VLOOKUP(D55,Export!G:L,5,FALSE),"")</f>
        <v/>
      </c>
      <c r="K55" s="1512" t="str">
        <f>_xlfn.IFNA(VLOOKUP(D55,Export!G:L,6,FALSE),"")</f>
        <v/>
      </c>
      <c r="L55" s="1445"/>
      <c r="M55" s="251"/>
    </row>
    <row r="56" spans="1:13" ht="61.2" customHeight="1" x14ac:dyDescent="0.25">
      <c r="A56" s="819"/>
      <c r="B56" s="1444"/>
      <c r="C56" s="1183" t="str">
        <f>_xlfn.IFNA(VLOOKUP(D56,Data!C:I,3,FALSE),"")</f>
        <v/>
      </c>
      <c r="D56" s="1571"/>
      <c r="E56" s="1170" t="str">
        <f>_xlfn.IFNA(IF(VLOOKUP(D56,Languages!$A:$D,1,TRUE)=D56,VLOOKUP(D56,Languages!$A:$D,Summary!$C$7,TRUE),NA()),"")</f>
        <v/>
      </c>
      <c r="F56" s="1579"/>
      <c r="G56" s="1537" t="str">
        <f>_xlfn.IFNA(VLOOKUP(D56,Data!C:I,6,FALSE),"")</f>
        <v/>
      </c>
      <c r="H56" s="1511" t="str">
        <f>_xlfn.IFNA(VLOOKUP(D56,Export!G:L,3,FALSE),"")</f>
        <v/>
      </c>
      <c r="I56" s="1511" t="str">
        <f>_xlfn.IFNA(VLOOKUP(D56,Export!G:L,4,FALSE),"")</f>
        <v/>
      </c>
      <c r="J56" s="1511" t="str">
        <f>_xlfn.IFNA(VLOOKUP(D56,Export!G:L,5,FALSE),"")</f>
        <v/>
      </c>
      <c r="K56" s="1512" t="str">
        <f>_xlfn.IFNA(VLOOKUP(D56,Export!G:L,6,FALSE),"")</f>
        <v/>
      </c>
      <c r="L56" s="1445"/>
      <c r="M56" s="251"/>
    </row>
    <row r="57" spans="1:13" ht="61.2" customHeight="1" x14ac:dyDescent="0.25">
      <c r="A57" s="819"/>
      <c r="B57" s="1566"/>
      <c r="C57" s="1183" t="str">
        <f>_xlfn.IFNA(VLOOKUP(D57,Data!C:I,3,FALSE),"")</f>
        <v/>
      </c>
      <c r="D57" s="1571"/>
      <c r="E57" s="1170" t="str">
        <f>_xlfn.IFNA(IF(VLOOKUP(D57,Languages!$A:$D,1,TRUE)=D57,VLOOKUP(D57,Languages!$A:$D,Summary!$C$7,TRUE),NA()),"")</f>
        <v/>
      </c>
      <c r="F57" s="1579"/>
      <c r="G57" s="1537" t="str">
        <f>_xlfn.IFNA(VLOOKUP(D57,Data!C:I,6,FALSE),"")</f>
        <v/>
      </c>
      <c r="H57" s="1511" t="str">
        <f>_xlfn.IFNA(VLOOKUP(D57,Export!G:L,3,FALSE),"")</f>
        <v/>
      </c>
      <c r="I57" s="1511" t="str">
        <f>_xlfn.IFNA(VLOOKUP(D57,Export!G:L,4,FALSE),"")</f>
        <v/>
      </c>
      <c r="J57" s="1511" t="str">
        <f>_xlfn.IFNA(VLOOKUP(D57,Export!G:L,5,FALSE),"")</f>
        <v/>
      </c>
      <c r="K57" s="1512" t="str">
        <f>_xlfn.IFNA(VLOOKUP(D57,Export!G:L,6,FALSE),"")</f>
        <v/>
      </c>
      <c r="L57" s="1445"/>
      <c r="M57" s="251"/>
    </row>
    <row r="58" spans="1:13" ht="61.2" customHeight="1" x14ac:dyDescent="0.25">
      <c r="A58" s="819"/>
      <c r="B58" s="1567"/>
      <c r="C58" s="1183" t="str">
        <f>_xlfn.IFNA(VLOOKUP(D58,Data!C:I,3,FALSE),"")</f>
        <v/>
      </c>
      <c r="D58" s="1571"/>
      <c r="E58" s="1170" t="str">
        <f>_xlfn.IFNA(IF(VLOOKUP(D58,Languages!$A:$D,1,TRUE)=D58,VLOOKUP(D58,Languages!$A:$D,Summary!$C$7,TRUE),NA()),"")</f>
        <v/>
      </c>
      <c r="F58" s="1579"/>
      <c r="G58" s="1537" t="str">
        <f>_xlfn.IFNA(VLOOKUP(D58,Data!C:I,6,FALSE),"")</f>
        <v/>
      </c>
      <c r="H58" s="1511" t="str">
        <f>_xlfn.IFNA(VLOOKUP(D58,Export!G:L,3,FALSE),"")</f>
        <v/>
      </c>
      <c r="I58" s="1511" t="str">
        <f>_xlfn.IFNA(VLOOKUP(D58,Export!G:L,4,FALSE),"")</f>
        <v/>
      </c>
      <c r="J58" s="1511" t="str">
        <f>_xlfn.IFNA(VLOOKUP(D58,Export!G:L,5,FALSE),"")</f>
        <v/>
      </c>
      <c r="K58" s="1512" t="str">
        <f>_xlfn.IFNA(VLOOKUP(D58,Export!G:L,6,FALSE),"")</f>
        <v/>
      </c>
      <c r="L58" s="1568"/>
      <c r="M58" s="341"/>
    </row>
    <row r="59" spans="1:13" ht="61.2" customHeight="1" x14ac:dyDescent="0.25">
      <c r="A59" s="819"/>
      <c r="B59" s="1499"/>
      <c r="C59" s="1183" t="str">
        <f>_xlfn.IFNA(VLOOKUP(D59,Data!C:I,3,FALSE),"")</f>
        <v/>
      </c>
      <c r="D59" s="1571"/>
      <c r="E59" s="1170" t="str">
        <f>_xlfn.IFNA(IF(VLOOKUP(D59,Languages!$A:$D,1,TRUE)=D59,VLOOKUP(D59,Languages!$A:$D,Summary!$C$7,TRUE),NA()),"")</f>
        <v/>
      </c>
      <c r="F59" s="1579"/>
      <c r="G59" s="1537" t="str">
        <f>_xlfn.IFNA(VLOOKUP(D59,Data!C:I,6,FALSE),"")</f>
        <v/>
      </c>
      <c r="H59" s="1511" t="str">
        <f>_xlfn.IFNA(VLOOKUP(D59,Export!G:L,3,FALSE),"")</f>
        <v/>
      </c>
      <c r="I59" s="1511" t="str">
        <f>_xlfn.IFNA(VLOOKUP(D59,Export!G:L,4,FALSE),"")</f>
        <v/>
      </c>
      <c r="J59" s="1511" t="str">
        <f>_xlfn.IFNA(VLOOKUP(D59,Export!G:L,5,FALSE),"")</f>
        <v/>
      </c>
      <c r="K59" s="1512" t="str">
        <f>_xlfn.IFNA(VLOOKUP(D59,Export!G:L,6,FALSE),"")</f>
        <v/>
      </c>
      <c r="L59" s="1500"/>
      <c r="M59" s="341"/>
    </row>
    <row r="60" spans="1:13" ht="61.2" customHeight="1" x14ac:dyDescent="0.25">
      <c r="A60" s="819"/>
      <c r="B60" s="1499"/>
      <c r="C60" s="1183" t="str">
        <f>_xlfn.IFNA(VLOOKUP(D60,Data!C:I,3,FALSE),"")</f>
        <v/>
      </c>
      <c r="D60" s="1571"/>
      <c r="E60" s="1170" t="str">
        <f>_xlfn.IFNA(IF(VLOOKUP(D60,Languages!$A:$D,1,TRUE)=D60,VLOOKUP(D60,Languages!$A:$D,Summary!$C$7,TRUE),NA()),"")</f>
        <v/>
      </c>
      <c r="F60" s="1579"/>
      <c r="G60" s="1537" t="str">
        <f>_xlfn.IFNA(VLOOKUP(D60,Data!C:I,6,FALSE),"")</f>
        <v/>
      </c>
      <c r="H60" s="1511" t="str">
        <f>_xlfn.IFNA(VLOOKUP(D60,Export!G:L,3,FALSE),"")</f>
        <v/>
      </c>
      <c r="I60" s="1511" t="str">
        <f>_xlfn.IFNA(VLOOKUP(D60,Export!G:L,4,FALSE),"")</f>
        <v/>
      </c>
      <c r="J60" s="1511" t="str">
        <f>_xlfn.IFNA(VLOOKUP(D60,Export!G:L,5,FALSE),"")</f>
        <v/>
      </c>
      <c r="K60" s="1512" t="str">
        <f>_xlfn.IFNA(VLOOKUP(D60,Export!G:L,6,FALSE),"")</f>
        <v/>
      </c>
      <c r="L60" s="1500"/>
      <c r="M60" s="341"/>
    </row>
    <row r="61" spans="1:13" ht="61.2" customHeight="1" x14ac:dyDescent="0.25">
      <c r="A61" s="819"/>
      <c r="B61" s="1499"/>
      <c r="C61" s="1183" t="str">
        <f>_xlfn.IFNA(VLOOKUP(D61,Data!C:I,3,FALSE),"")</f>
        <v/>
      </c>
      <c r="D61" s="1571"/>
      <c r="E61" s="1170" t="str">
        <f>_xlfn.IFNA(IF(VLOOKUP(D61,Languages!$A:$D,1,TRUE)=D61,VLOOKUP(D61,Languages!$A:$D,Summary!$C$7,TRUE),NA()),"")</f>
        <v/>
      </c>
      <c r="F61" s="1579"/>
      <c r="G61" s="1537" t="str">
        <f>_xlfn.IFNA(VLOOKUP(D61,Data!C:I,6,FALSE),"")</f>
        <v/>
      </c>
      <c r="H61" s="1511" t="str">
        <f>_xlfn.IFNA(VLOOKUP(D61,Export!G:L,3,FALSE),"")</f>
        <v/>
      </c>
      <c r="I61" s="1511" t="str">
        <f>_xlfn.IFNA(VLOOKUP(D61,Export!G:L,4,FALSE),"")</f>
        <v/>
      </c>
      <c r="J61" s="1511" t="str">
        <f>_xlfn.IFNA(VLOOKUP(D61,Export!G:L,5,FALSE),"")</f>
        <v/>
      </c>
      <c r="K61" s="1512" t="str">
        <f>_xlfn.IFNA(VLOOKUP(D61,Export!G:L,6,FALSE),"")</f>
        <v/>
      </c>
      <c r="L61" s="1500"/>
      <c r="M61" s="341"/>
    </row>
    <row r="62" spans="1:13" ht="61.2" customHeight="1" x14ac:dyDescent="0.25">
      <c r="A62" s="819"/>
      <c r="B62" s="1499"/>
      <c r="C62" s="1183" t="str">
        <f>_xlfn.IFNA(VLOOKUP(D62,Data!C:I,3,FALSE),"")</f>
        <v/>
      </c>
      <c r="D62" s="1571"/>
      <c r="E62" s="1170" t="str">
        <f>_xlfn.IFNA(IF(VLOOKUP(D62,Languages!$A:$D,1,TRUE)=D62,VLOOKUP(D62,Languages!$A:$D,Summary!$C$7,TRUE),NA()),"")</f>
        <v/>
      </c>
      <c r="F62" s="1579"/>
      <c r="G62" s="1537" t="str">
        <f>_xlfn.IFNA(VLOOKUP(D62,Data!C:I,6,FALSE),"")</f>
        <v/>
      </c>
      <c r="H62" s="1511" t="str">
        <f>_xlfn.IFNA(VLOOKUP(D62,Export!G:L,3,FALSE),"")</f>
        <v/>
      </c>
      <c r="I62" s="1511" t="str">
        <f>_xlfn.IFNA(VLOOKUP(D62,Export!G:L,4,FALSE),"")</f>
        <v/>
      </c>
      <c r="J62" s="1511" t="str">
        <f>_xlfn.IFNA(VLOOKUP(D62,Export!G:L,5,FALSE),"")</f>
        <v/>
      </c>
      <c r="K62" s="1512" t="str">
        <f>_xlfn.IFNA(VLOOKUP(D62,Export!G:L,6,FALSE),"")</f>
        <v/>
      </c>
      <c r="L62" s="1500"/>
      <c r="M62" s="341"/>
    </row>
    <row r="63" spans="1:13" ht="61.2" customHeight="1" x14ac:dyDescent="0.25">
      <c r="A63" s="819"/>
      <c r="B63" s="1499"/>
      <c r="C63" s="1183" t="str">
        <f>_xlfn.IFNA(VLOOKUP(D63,Data!C:I,3,FALSE),"")</f>
        <v/>
      </c>
      <c r="D63" s="1571"/>
      <c r="E63" s="1170" t="str">
        <f>_xlfn.IFNA(IF(VLOOKUP(D63,Languages!$A:$D,1,TRUE)=D63,VLOOKUP(D63,Languages!$A:$D,Summary!$C$7,TRUE),NA()),"")</f>
        <v/>
      </c>
      <c r="F63" s="1579"/>
      <c r="G63" s="1537" t="str">
        <f>_xlfn.IFNA(VLOOKUP(D63,Data!C:I,6,FALSE),"")</f>
        <v/>
      </c>
      <c r="H63" s="1511" t="str">
        <f>_xlfn.IFNA(VLOOKUP(D63,Export!G:L,3,FALSE),"")</f>
        <v/>
      </c>
      <c r="I63" s="1511" t="str">
        <f>_xlfn.IFNA(VLOOKUP(D63,Export!G:L,4,FALSE),"")</f>
        <v/>
      </c>
      <c r="J63" s="1511" t="str">
        <f>_xlfn.IFNA(VLOOKUP(D63,Export!G:L,5,FALSE),"")</f>
        <v/>
      </c>
      <c r="K63" s="1512" t="str">
        <f>_xlfn.IFNA(VLOOKUP(D63,Export!G:L,6,FALSE),"")</f>
        <v/>
      </c>
      <c r="L63" s="1500"/>
      <c r="M63" s="341"/>
    </row>
    <row r="64" spans="1:13" ht="61.2" customHeight="1" x14ac:dyDescent="0.25">
      <c r="A64" s="819"/>
      <c r="B64" s="1499"/>
      <c r="C64" s="1183" t="str">
        <f>_xlfn.IFNA(VLOOKUP(D64,Data!C:I,3,FALSE),"")</f>
        <v/>
      </c>
      <c r="D64" s="1571"/>
      <c r="E64" s="1170" t="str">
        <f>_xlfn.IFNA(IF(VLOOKUP(D64,Languages!$A:$D,1,TRUE)=D64,VLOOKUP(D64,Languages!$A:$D,Summary!$C$7,TRUE),NA()),"")</f>
        <v/>
      </c>
      <c r="F64" s="1579"/>
      <c r="G64" s="1537" t="str">
        <f>_xlfn.IFNA(VLOOKUP(D64,Data!C:I,6,FALSE),"")</f>
        <v/>
      </c>
      <c r="H64" s="1511" t="str">
        <f>_xlfn.IFNA(VLOOKUP(D64,Export!G:L,3,FALSE),"")</f>
        <v/>
      </c>
      <c r="I64" s="1511" t="str">
        <f>_xlfn.IFNA(VLOOKUP(D64,Export!G:L,4,FALSE),"")</f>
        <v/>
      </c>
      <c r="J64" s="1511" t="str">
        <f>_xlfn.IFNA(VLOOKUP(D64,Export!G:L,5,FALSE),"")</f>
        <v/>
      </c>
      <c r="K64" s="1512" t="str">
        <f>_xlfn.IFNA(VLOOKUP(D64,Export!G:L,6,FALSE),"")</f>
        <v/>
      </c>
      <c r="L64" s="1500"/>
      <c r="M64" s="341"/>
    </row>
    <row r="65" spans="1:13" ht="61.2" customHeight="1" x14ac:dyDescent="0.25">
      <c r="A65" s="819"/>
      <c r="B65" s="1499"/>
      <c r="C65" s="1183" t="str">
        <f>_xlfn.IFNA(VLOOKUP(D65,Data!C:I,3,FALSE),"")</f>
        <v/>
      </c>
      <c r="D65" s="1571"/>
      <c r="E65" s="1170" t="str">
        <f>_xlfn.IFNA(IF(VLOOKUP(D65,Languages!$A:$D,1,TRUE)=D65,VLOOKUP(D65,Languages!$A:$D,Summary!$C$7,TRUE),NA()),"")</f>
        <v/>
      </c>
      <c r="F65" s="1579"/>
      <c r="G65" s="1537" t="str">
        <f>_xlfn.IFNA(VLOOKUP(D65,Data!C:I,6,FALSE),"")</f>
        <v/>
      </c>
      <c r="H65" s="1511" t="str">
        <f>_xlfn.IFNA(VLOOKUP(D65,Export!G:L,3,FALSE),"")</f>
        <v/>
      </c>
      <c r="I65" s="1511" t="str">
        <f>_xlfn.IFNA(VLOOKUP(D65,Export!G:L,4,FALSE),"")</f>
        <v/>
      </c>
      <c r="J65" s="1511" t="str">
        <f>_xlfn.IFNA(VLOOKUP(D65,Export!G:L,5,FALSE),"")</f>
        <v/>
      </c>
      <c r="K65" s="1512" t="str">
        <f>_xlfn.IFNA(VLOOKUP(D65,Export!G:L,6,FALSE),"")</f>
        <v/>
      </c>
      <c r="L65" s="1500"/>
      <c r="M65" s="341"/>
    </row>
    <row r="66" spans="1:13" ht="61.2" customHeight="1" x14ac:dyDescent="0.25">
      <c r="A66" s="819"/>
      <c r="B66" s="1499"/>
      <c r="C66" s="1183" t="str">
        <f>_xlfn.IFNA(VLOOKUP(D66,Data!C:I,3,FALSE),"")</f>
        <v/>
      </c>
      <c r="D66" s="1571"/>
      <c r="E66" s="1170" t="str">
        <f>_xlfn.IFNA(IF(VLOOKUP(D66,Languages!$A:$D,1,TRUE)=D66,VLOOKUP(D66,Languages!$A:$D,Summary!$C$7,TRUE),NA()),"")</f>
        <v/>
      </c>
      <c r="F66" s="1579"/>
      <c r="G66" s="1537" t="str">
        <f>_xlfn.IFNA(VLOOKUP(D66,Data!C:I,6,FALSE),"")</f>
        <v/>
      </c>
      <c r="H66" s="1511" t="str">
        <f>_xlfn.IFNA(VLOOKUP(D66,Export!G:L,3,FALSE),"")</f>
        <v/>
      </c>
      <c r="I66" s="1511" t="str">
        <f>_xlfn.IFNA(VLOOKUP(D66,Export!G:L,4,FALSE),"")</f>
        <v/>
      </c>
      <c r="J66" s="1511" t="str">
        <f>_xlfn.IFNA(VLOOKUP(D66,Export!G:L,5,FALSE),"")</f>
        <v/>
      </c>
      <c r="K66" s="1512" t="str">
        <f>_xlfn.IFNA(VLOOKUP(D66,Export!G:L,6,FALSE),"")</f>
        <v/>
      </c>
      <c r="L66" s="1500"/>
      <c r="M66" s="341"/>
    </row>
    <row r="67" spans="1:13" ht="61.2" customHeight="1" x14ac:dyDescent="0.25">
      <c r="A67" s="819"/>
      <c r="B67" s="1499"/>
      <c r="C67" s="1183" t="str">
        <f>_xlfn.IFNA(VLOOKUP(D67,Data!C:I,3,FALSE),"")</f>
        <v/>
      </c>
      <c r="D67" s="1571"/>
      <c r="E67" s="1170" t="str">
        <f>_xlfn.IFNA(IF(VLOOKUP(D67,Languages!$A:$D,1,TRUE)=D67,VLOOKUP(D67,Languages!$A:$D,Summary!$C$7,TRUE),NA()),"")</f>
        <v/>
      </c>
      <c r="F67" s="1579"/>
      <c r="G67" s="1537" t="str">
        <f>_xlfn.IFNA(VLOOKUP(D67,Data!C:I,6,FALSE),"")</f>
        <v/>
      </c>
      <c r="H67" s="1511" t="str">
        <f>_xlfn.IFNA(VLOOKUP(D67,Export!G:L,3,FALSE),"")</f>
        <v/>
      </c>
      <c r="I67" s="1511" t="str">
        <f>_xlfn.IFNA(VLOOKUP(D67,Export!G:L,4,FALSE),"")</f>
        <v/>
      </c>
      <c r="J67" s="1511" t="str">
        <f>_xlfn.IFNA(VLOOKUP(D67,Export!G:L,5,FALSE),"")</f>
        <v/>
      </c>
      <c r="K67" s="1512" t="str">
        <f>_xlfn.IFNA(VLOOKUP(D67,Export!G:L,6,FALSE),"")</f>
        <v/>
      </c>
      <c r="L67" s="1500"/>
      <c r="M67" s="341"/>
    </row>
    <row r="68" spans="1:13" ht="61.2" customHeight="1" x14ac:dyDescent="0.25">
      <c r="A68" s="819"/>
      <c r="B68" s="1499"/>
      <c r="C68" s="1183" t="str">
        <f>_xlfn.IFNA(VLOOKUP(D68,Data!C:I,3,FALSE),"")</f>
        <v/>
      </c>
      <c r="D68" s="1571"/>
      <c r="E68" s="1170" t="str">
        <f>_xlfn.IFNA(IF(VLOOKUP(D68,Languages!$A:$D,1,TRUE)=D68,VLOOKUP(D68,Languages!$A:$D,Summary!$C$7,TRUE),NA()),"")</f>
        <v/>
      </c>
      <c r="F68" s="1579"/>
      <c r="G68" s="1537" t="str">
        <f>_xlfn.IFNA(VLOOKUP(D68,Data!C:I,6,FALSE),"")</f>
        <v/>
      </c>
      <c r="H68" s="1511" t="str">
        <f>_xlfn.IFNA(VLOOKUP(D68,Export!G:L,3,FALSE),"")</f>
        <v/>
      </c>
      <c r="I68" s="1511" t="str">
        <f>_xlfn.IFNA(VLOOKUP(D68,Export!G:L,4,FALSE),"")</f>
        <v/>
      </c>
      <c r="J68" s="1511" t="str">
        <f>_xlfn.IFNA(VLOOKUP(D68,Export!G:L,5,FALSE),"")</f>
        <v/>
      </c>
      <c r="K68" s="1512" t="str">
        <f>_xlfn.IFNA(VLOOKUP(D68,Export!G:L,6,FALSE),"")</f>
        <v/>
      </c>
      <c r="L68" s="1500"/>
      <c r="M68" s="341"/>
    </row>
    <row r="69" spans="1:13" ht="61.2" customHeight="1" x14ac:dyDescent="0.25">
      <c r="A69" s="819"/>
      <c r="B69" s="1499"/>
      <c r="C69" s="1183" t="str">
        <f>_xlfn.IFNA(VLOOKUP(D69,Data!C:I,3,FALSE),"")</f>
        <v/>
      </c>
      <c r="D69" s="1571"/>
      <c r="E69" s="1170" t="str">
        <f>_xlfn.IFNA(IF(VLOOKUP(D69,Languages!$A:$D,1,TRUE)=D69,VLOOKUP(D69,Languages!$A:$D,Summary!$C$7,TRUE),NA()),"")</f>
        <v/>
      </c>
      <c r="F69" s="1579"/>
      <c r="G69" s="1537" t="str">
        <f>_xlfn.IFNA(VLOOKUP(D69,Data!C:I,6,FALSE),"")</f>
        <v/>
      </c>
      <c r="H69" s="1511" t="str">
        <f>_xlfn.IFNA(VLOOKUP(D69,Export!G:L,3,FALSE),"")</f>
        <v/>
      </c>
      <c r="I69" s="1511" t="str">
        <f>_xlfn.IFNA(VLOOKUP(D69,Export!G:L,4,FALSE),"")</f>
        <v/>
      </c>
      <c r="J69" s="1511" t="str">
        <f>_xlfn.IFNA(VLOOKUP(D69,Export!G:L,5,FALSE),"")</f>
        <v/>
      </c>
      <c r="K69" s="1512" t="str">
        <f>_xlfn.IFNA(VLOOKUP(D69,Export!G:L,6,FALSE),"")</f>
        <v/>
      </c>
      <c r="L69" s="1500"/>
      <c r="M69" s="341"/>
    </row>
    <row r="70" spans="1:13" ht="61.2" customHeight="1" x14ac:dyDescent="0.25">
      <c r="A70" s="819"/>
      <c r="B70" s="1499"/>
      <c r="C70" s="1183" t="str">
        <f>_xlfn.IFNA(VLOOKUP(D70,Data!C:I,3,FALSE),"")</f>
        <v/>
      </c>
      <c r="D70" s="1571"/>
      <c r="E70" s="1170" t="str">
        <f>_xlfn.IFNA(IF(VLOOKUP(D70,Languages!$A:$D,1,TRUE)=D70,VLOOKUP(D70,Languages!$A:$D,Summary!$C$7,TRUE),NA()),"")</f>
        <v/>
      </c>
      <c r="F70" s="1579"/>
      <c r="G70" s="1537" t="str">
        <f>_xlfn.IFNA(VLOOKUP(D70,Data!C:I,6,FALSE),"")</f>
        <v/>
      </c>
      <c r="H70" s="1511" t="str">
        <f>_xlfn.IFNA(VLOOKUP(D70,Export!G:L,3,FALSE),"")</f>
        <v/>
      </c>
      <c r="I70" s="1511" t="str">
        <f>_xlfn.IFNA(VLOOKUP(D70,Export!G:L,4,FALSE),"")</f>
        <v/>
      </c>
      <c r="J70" s="1511" t="str">
        <f>_xlfn.IFNA(VLOOKUP(D70,Export!G:L,5,FALSE),"")</f>
        <v/>
      </c>
      <c r="K70" s="1512" t="str">
        <f>_xlfn.IFNA(VLOOKUP(D70,Export!G:L,6,FALSE),"")</f>
        <v/>
      </c>
      <c r="L70" s="1500"/>
      <c r="M70" s="341"/>
    </row>
    <row r="71" spans="1:13" ht="61.2" customHeight="1" x14ac:dyDescent="0.25">
      <c r="A71" s="819"/>
      <c r="B71" s="1499"/>
      <c r="C71" s="1183" t="str">
        <f>_xlfn.IFNA(VLOOKUP(D71,Data!C:I,3,FALSE),"")</f>
        <v/>
      </c>
      <c r="D71" s="1571"/>
      <c r="E71" s="1170" t="str">
        <f>_xlfn.IFNA(IF(VLOOKUP(D71,Languages!$A:$D,1,TRUE)=D71,VLOOKUP(D71,Languages!$A:$D,Summary!$C$7,TRUE),NA()),"")</f>
        <v/>
      </c>
      <c r="F71" s="1579"/>
      <c r="G71" s="1537" t="str">
        <f>_xlfn.IFNA(VLOOKUP(D71,Data!C:I,6,FALSE),"")</f>
        <v/>
      </c>
      <c r="H71" s="1511" t="str">
        <f>_xlfn.IFNA(VLOOKUP(D71,Export!G:L,3,FALSE),"")</f>
        <v/>
      </c>
      <c r="I71" s="1511" t="str">
        <f>_xlfn.IFNA(VLOOKUP(D71,Export!G:L,4,FALSE),"")</f>
        <v/>
      </c>
      <c r="J71" s="1511" t="str">
        <f>_xlfn.IFNA(VLOOKUP(D71,Export!G:L,5,FALSE),"")</f>
        <v/>
      </c>
      <c r="K71" s="1512" t="str">
        <f>_xlfn.IFNA(VLOOKUP(D71,Export!G:L,6,FALSE),"")</f>
        <v/>
      </c>
      <c r="L71" s="1500"/>
      <c r="M71" s="341"/>
    </row>
    <row r="72" spans="1:13" ht="61.2" customHeight="1" x14ac:dyDescent="0.25">
      <c r="A72" s="819"/>
      <c r="B72" s="1499"/>
      <c r="C72" s="1183" t="str">
        <f>_xlfn.IFNA(VLOOKUP(D72,Data!C:I,3,FALSE),"")</f>
        <v/>
      </c>
      <c r="D72" s="1571"/>
      <c r="E72" s="1170" t="str">
        <f>_xlfn.IFNA(IF(VLOOKUP(D72,Languages!$A:$D,1,TRUE)=D72,VLOOKUP(D72,Languages!$A:$D,Summary!$C$7,TRUE),NA()),"")</f>
        <v/>
      </c>
      <c r="F72" s="1579"/>
      <c r="G72" s="1537" t="str">
        <f>_xlfn.IFNA(VLOOKUP(D72,Data!C:I,6,FALSE),"")</f>
        <v/>
      </c>
      <c r="H72" s="1511" t="str">
        <f>_xlfn.IFNA(VLOOKUP(D72,Export!G:L,3,FALSE),"")</f>
        <v/>
      </c>
      <c r="I72" s="1511" t="str">
        <f>_xlfn.IFNA(VLOOKUP(D72,Export!G:L,4,FALSE),"")</f>
        <v/>
      </c>
      <c r="J72" s="1511" t="str">
        <f>_xlfn.IFNA(VLOOKUP(D72,Export!G:L,5,FALSE),"")</f>
        <v/>
      </c>
      <c r="K72" s="1512" t="str">
        <f>_xlfn.IFNA(VLOOKUP(D72,Export!G:L,6,FALSE),"")</f>
        <v/>
      </c>
      <c r="L72" s="1500"/>
      <c r="M72" s="341"/>
    </row>
    <row r="73" spans="1:13" ht="61.2" customHeight="1" x14ac:dyDescent="0.25">
      <c r="A73" s="819"/>
      <c r="B73" s="1499"/>
      <c r="C73" s="1183" t="str">
        <f>_xlfn.IFNA(VLOOKUP(D73,Data!C:I,3,FALSE),"")</f>
        <v/>
      </c>
      <c r="D73" s="1571"/>
      <c r="E73" s="1170" t="str">
        <f>_xlfn.IFNA(IF(VLOOKUP(D73,Languages!$A:$D,1,TRUE)=D73,VLOOKUP(D73,Languages!$A:$D,Summary!$C$7,TRUE),NA()),"")</f>
        <v/>
      </c>
      <c r="F73" s="1579"/>
      <c r="G73" s="1537" t="str">
        <f>_xlfn.IFNA(VLOOKUP(D73,Data!C:I,6,FALSE),"")</f>
        <v/>
      </c>
      <c r="H73" s="1511" t="str">
        <f>_xlfn.IFNA(VLOOKUP(D73,Export!G:L,3,FALSE),"")</f>
        <v/>
      </c>
      <c r="I73" s="1511" t="str">
        <f>_xlfn.IFNA(VLOOKUP(D73,Export!G:L,4,FALSE),"")</f>
        <v/>
      </c>
      <c r="J73" s="1511" t="str">
        <f>_xlfn.IFNA(VLOOKUP(D73,Export!G:L,5,FALSE),"")</f>
        <v/>
      </c>
      <c r="K73" s="1512" t="str">
        <f>_xlfn.IFNA(VLOOKUP(D73,Export!G:L,6,FALSE),"")</f>
        <v/>
      </c>
      <c r="L73" s="1500"/>
      <c r="M73" s="341"/>
    </row>
    <row r="74" spans="1:13" ht="61.2" customHeight="1" x14ac:dyDescent="0.25">
      <c r="A74" s="819"/>
      <c r="B74" s="1499"/>
      <c r="C74" s="1183" t="str">
        <f>_xlfn.IFNA(VLOOKUP(D74,Data!C:I,3,FALSE),"")</f>
        <v/>
      </c>
      <c r="D74" s="1571"/>
      <c r="E74" s="1170" t="str">
        <f>_xlfn.IFNA(IF(VLOOKUP(D74,Languages!$A:$D,1,TRUE)=D74,VLOOKUP(D74,Languages!$A:$D,Summary!$C$7,TRUE),NA()),"")</f>
        <v/>
      </c>
      <c r="F74" s="1579"/>
      <c r="G74" s="1537" t="str">
        <f>_xlfn.IFNA(VLOOKUP(D74,Data!C:I,6,FALSE),"")</f>
        <v/>
      </c>
      <c r="H74" s="1511" t="str">
        <f>_xlfn.IFNA(VLOOKUP(D74,Export!G:L,3,FALSE),"")</f>
        <v/>
      </c>
      <c r="I74" s="1511" t="str">
        <f>_xlfn.IFNA(VLOOKUP(D74,Export!G:L,4,FALSE),"")</f>
        <v/>
      </c>
      <c r="J74" s="1511" t="str">
        <f>_xlfn.IFNA(VLOOKUP(D74,Export!G:L,5,FALSE),"")</f>
        <v/>
      </c>
      <c r="K74" s="1512" t="str">
        <f>_xlfn.IFNA(VLOOKUP(D74,Export!G:L,6,FALSE),"")</f>
        <v/>
      </c>
      <c r="L74" s="1500"/>
      <c r="M74" s="341"/>
    </row>
    <row r="75" spans="1:13" ht="61.2" customHeight="1" x14ac:dyDescent="0.25">
      <c r="A75" s="819"/>
      <c r="B75" s="1499"/>
      <c r="C75" s="1183" t="str">
        <f>_xlfn.IFNA(VLOOKUP(D75,Data!C:I,3,FALSE),"")</f>
        <v/>
      </c>
      <c r="D75" s="1571"/>
      <c r="E75" s="1170" t="str">
        <f>_xlfn.IFNA(IF(VLOOKUP(D75,Languages!$A:$D,1,TRUE)=D75,VLOOKUP(D75,Languages!$A:$D,Summary!$C$7,TRUE),NA()),"")</f>
        <v/>
      </c>
      <c r="F75" s="1579"/>
      <c r="G75" s="1537" t="str">
        <f>_xlfn.IFNA(VLOOKUP(D75,Data!C:I,6,FALSE),"")</f>
        <v/>
      </c>
      <c r="H75" s="1511" t="str">
        <f>_xlfn.IFNA(VLOOKUP(D75,Export!G:L,3,FALSE),"")</f>
        <v/>
      </c>
      <c r="I75" s="1511" t="str">
        <f>_xlfn.IFNA(VLOOKUP(D75,Export!G:L,4,FALSE),"")</f>
        <v/>
      </c>
      <c r="J75" s="1511" t="str">
        <f>_xlfn.IFNA(VLOOKUP(D75,Export!G:L,5,FALSE),"")</f>
        <v/>
      </c>
      <c r="K75" s="1512" t="str">
        <f>_xlfn.IFNA(VLOOKUP(D75,Export!G:L,6,FALSE),"")</f>
        <v/>
      </c>
      <c r="L75" s="1500"/>
      <c r="M75" s="341"/>
    </row>
    <row r="76" spans="1:13" ht="61.2" customHeight="1" x14ac:dyDescent="0.25">
      <c r="A76" s="819"/>
      <c r="B76" s="1499"/>
      <c r="C76" s="1183" t="str">
        <f>_xlfn.IFNA(VLOOKUP(D76,Data!C:I,3,FALSE),"")</f>
        <v/>
      </c>
      <c r="D76" s="1571"/>
      <c r="E76" s="1170" t="str">
        <f>_xlfn.IFNA(IF(VLOOKUP(D76,Languages!$A:$D,1,TRUE)=D76,VLOOKUP(D76,Languages!$A:$D,Summary!$C$7,TRUE),NA()),"")</f>
        <v/>
      </c>
      <c r="F76" s="1579"/>
      <c r="G76" s="1537" t="str">
        <f>_xlfn.IFNA(VLOOKUP(D76,Data!C:I,6,FALSE),"")</f>
        <v/>
      </c>
      <c r="H76" s="1511" t="str">
        <f>_xlfn.IFNA(VLOOKUP(D76,Export!G:L,3,FALSE),"")</f>
        <v/>
      </c>
      <c r="I76" s="1511" t="str">
        <f>_xlfn.IFNA(VLOOKUP(D76,Export!G:L,4,FALSE),"")</f>
        <v/>
      </c>
      <c r="J76" s="1511" t="str">
        <f>_xlfn.IFNA(VLOOKUP(D76,Export!G:L,5,FALSE),"")</f>
        <v/>
      </c>
      <c r="K76" s="1512" t="str">
        <f>_xlfn.IFNA(VLOOKUP(D76,Export!G:L,6,FALSE),"")</f>
        <v/>
      </c>
      <c r="L76" s="1500"/>
      <c r="M76" s="341"/>
    </row>
    <row r="77" spans="1:13" ht="61.2" customHeight="1" x14ac:dyDescent="0.25">
      <c r="A77" s="819"/>
      <c r="B77" s="1499"/>
      <c r="C77" s="1183" t="str">
        <f>_xlfn.IFNA(VLOOKUP(D77,Data!C:I,3,FALSE),"")</f>
        <v/>
      </c>
      <c r="D77" s="1572"/>
      <c r="E77" s="1170" t="str">
        <f>_xlfn.IFNA(IF(VLOOKUP(D77,Languages!$A:$D,1,TRUE)=D77,VLOOKUP(D77,Languages!$A:$D,Summary!$C$7,TRUE),NA()),"")</f>
        <v/>
      </c>
      <c r="F77" s="1575"/>
      <c r="G77" s="1537" t="str">
        <f>_xlfn.IFNA(VLOOKUP(D77,Data!C:I,6,FALSE),"")</f>
        <v/>
      </c>
      <c r="H77" s="1511" t="str">
        <f>_xlfn.IFNA(VLOOKUP(D77,Export!G:L,3,FALSE),"")</f>
        <v/>
      </c>
      <c r="I77" s="1511" t="str">
        <f>_xlfn.IFNA(VLOOKUP(D77,Export!G:L,4,FALSE),"")</f>
        <v/>
      </c>
      <c r="J77" s="1511" t="str">
        <f>_xlfn.IFNA(VLOOKUP(D77,Export!G:L,5,FALSE),"")</f>
        <v/>
      </c>
      <c r="K77" s="1512" t="str">
        <f>_xlfn.IFNA(VLOOKUP(D77,Export!G:L,6,FALSE),"")</f>
        <v/>
      </c>
      <c r="L77" s="1500"/>
      <c r="M77" s="341"/>
    </row>
    <row r="78" spans="1:13" ht="61.2" customHeight="1" x14ac:dyDescent="0.25">
      <c r="A78" s="819"/>
      <c r="B78" s="1499"/>
      <c r="C78" s="1183" t="str">
        <f>_xlfn.IFNA(VLOOKUP(D78,Data!C:I,3,FALSE),"")</f>
        <v/>
      </c>
      <c r="D78" s="1572"/>
      <c r="E78" s="1170" t="str">
        <f>_xlfn.IFNA(IF(VLOOKUP(D78,Languages!$A:$D,1,TRUE)=D78,VLOOKUP(D78,Languages!$A:$D,Summary!$C$7,TRUE),NA()),"")</f>
        <v/>
      </c>
      <c r="F78" s="1576"/>
      <c r="G78" s="1537" t="str">
        <f>_xlfn.IFNA(VLOOKUP(D78,Data!C:I,6,FALSE),"")</f>
        <v/>
      </c>
      <c r="H78" s="1511" t="str">
        <f>_xlfn.IFNA(VLOOKUP(D78,Export!G:L,3,FALSE),"")</f>
        <v/>
      </c>
      <c r="I78" s="1511" t="str">
        <f>_xlfn.IFNA(VLOOKUP(D78,Export!G:L,4,FALSE),"")</f>
        <v/>
      </c>
      <c r="J78" s="1511" t="str">
        <f>_xlfn.IFNA(VLOOKUP(D78,Export!G:L,5,FALSE),"")</f>
        <v/>
      </c>
      <c r="K78" s="1512" t="str">
        <f>_xlfn.IFNA(VLOOKUP(D78,Export!G:L,6,FALSE),"")</f>
        <v/>
      </c>
      <c r="L78" s="1500"/>
      <c r="M78" s="341"/>
    </row>
    <row r="79" spans="1:13" ht="61.2" customHeight="1" x14ac:dyDescent="0.25">
      <c r="A79" s="819"/>
      <c r="B79" s="1499"/>
      <c r="C79" s="1183" t="str">
        <f>_xlfn.IFNA(VLOOKUP(D79,Data!C:I,3,FALSE),"")</f>
        <v/>
      </c>
      <c r="D79" s="1572"/>
      <c r="E79" s="1170" t="str">
        <f>_xlfn.IFNA(IF(VLOOKUP(D79,Languages!$A:$D,1,TRUE)=D79,VLOOKUP(D79,Languages!$A:$D,Summary!$C$7,TRUE),NA()),"")</f>
        <v/>
      </c>
      <c r="F79" s="1576"/>
      <c r="G79" s="1537" t="str">
        <f>_xlfn.IFNA(VLOOKUP(D79,Data!C:I,6,FALSE),"")</f>
        <v/>
      </c>
      <c r="H79" s="1511" t="str">
        <f>_xlfn.IFNA(VLOOKUP(D79,Export!G:L,3,FALSE),"")</f>
        <v/>
      </c>
      <c r="I79" s="1511" t="str">
        <f>_xlfn.IFNA(VLOOKUP(D79,Export!G:L,4,FALSE),"")</f>
        <v/>
      </c>
      <c r="J79" s="1511" t="str">
        <f>_xlfn.IFNA(VLOOKUP(D79,Export!G:L,5,FALSE),"")</f>
        <v/>
      </c>
      <c r="K79" s="1512" t="str">
        <f>_xlfn.IFNA(VLOOKUP(D79,Export!G:L,6,FALSE),"")</f>
        <v/>
      </c>
      <c r="L79" s="1500"/>
      <c r="M79" s="341"/>
    </row>
    <row r="80" spans="1:13" ht="61.2" customHeight="1" x14ac:dyDescent="0.25">
      <c r="A80" s="819"/>
      <c r="B80" s="1499"/>
      <c r="C80" s="1183" t="str">
        <f>_xlfn.IFNA(VLOOKUP(D80,Data!C:I,3,FALSE),"")</f>
        <v/>
      </c>
      <c r="D80" s="1572"/>
      <c r="E80" s="1170" t="str">
        <f>_xlfn.IFNA(IF(VLOOKUP(D80,Languages!$A:$D,1,TRUE)=D80,VLOOKUP(D80,Languages!$A:$D,Summary!$C$7,TRUE),NA()),"")</f>
        <v/>
      </c>
      <c r="F80" s="1576"/>
      <c r="G80" s="1537" t="str">
        <f>_xlfn.IFNA(VLOOKUP(D80,Data!C:I,6,FALSE),"")</f>
        <v/>
      </c>
      <c r="H80" s="1511" t="str">
        <f>_xlfn.IFNA(VLOOKUP(D80,Export!G:L,3,FALSE),"")</f>
        <v/>
      </c>
      <c r="I80" s="1511" t="str">
        <f>_xlfn.IFNA(VLOOKUP(D80,Export!G:L,4,FALSE),"")</f>
        <v/>
      </c>
      <c r="J80" s="1511" t="str">
        <f>_xlfn.IFNA(VLOOKUP(D80,Export!G:L,5,FALSE),"")</f>
        <v/>
      </c>
      <c r="K80" s="1512" t="str">
        <f>_xlfn.IFNA(VLOOKUP(D80,Export!G:L,6,FALSE),"")</f>
        <v/>
      </c>
      <c r="L80" s="1500"/>
      <c r="M80" s="341"/>
    </row>
    <row r="81" spans="1:13" ht="61.2" customHeight="1" x14ac:dyDescent="0.25">
      <c r="A81" s="819"/>
      <c r="B81" s="1499"/>
      <c r="C81" s="1183" t="str">
        <f>_xlfn.IFNA(VLOOKUP(D81,Data!C:I,3,FALSE),"")</f>
        <v/>
      </c>
      <c r="D81" s="1572"/>
      <c r="E81" s="1170" t="str">
        <f>_xlfn.IFNA(IF(VLOOKUP(D81,Languages!$A:$D,1,TRUE)=D81,VLOOKUP(D81,Languages!$A:$D,Summary!$C$7,TRUE),NA()),"")</f>
        <v/>
      </c>
      <c r="F81" s="1576"/>
      <c r="G81" s="1537" t="str">
        <f>_xlfn.IFNA(VLOOKUP(D81,Data!C:I,6,FALSE),"")</f>
        <v/>
      </c>
      <c r="H81" s="1511" t="str">
        <f>_xlfn.IFNA(VLOOKUP(D81,Export!G:L,3,FALSE),"")</f>
        <v/>
      </c>
      <c r="I81" s="1511" t="str">
        <f>_xlfn.IFNA(VLOOKUP(D81,Export!G:L,4,FALSE),"")</f>
        <v/>
      </c>
      <c r="J81" s="1511" t="str">
        <f>_xlfn.IFNA(VLOOKUP(D81,Export!G:L,5,FALSE),"")</f>
        <v/>
      </c>
      <c r="K81" s="1512" t="str">
        <f>_xlfn.IFNA(VLOOKUP(D81,Export!G:L,6,FALSE),"")</f>
        <v/>
      </c>
      <c r="L81" s="1500"/>
      <c r="M81" s="341"/>
    </row>
    <row r="82" spans="1:13" ht="61.2" customHeight="1" x14ac:dyDescent="0.25">
      <c r="A82" s="819"/>
      <c r="B82" s="1499"/>
      <c r="C82" s="1183" t="str">
        <f>_xlfn.IFNA(VLOOKUP(D82,Data!C:I,3,FALSE),"")</f>
        <v/>
      </c>
      <c r="D82" s="1573"/>
      <c r="E82" s="1170" t="str">
        <f>_xlfn.IFNA(IF(VLOOKUP(D82,Languages!$A:$D,1,TRUE)=D82,VLOOKUP(D82,Languages!$A:$D,Summary!$C$7,TRUE),NA()),"")</f>
        <v/>
      </c>
      <c r="F82" s="1577"/>
      <c r="G82" s="1537" t="str">
        <f>_xlfn.IFNA(VLOOKUP(D82,Data!C:I,6,FALSE),"")</f>
        <v/>
      </c>
      <c r="H82" s="1511" t="str">
        <f>_xlfn.IFNA(VLOOKUP(D82,Export!G:L,3,FALSE),"")</f>
        <v/>
      </c>
      <c r="I82" s="1511" t="str">
        <f>_xlfn.IFNA(VLOOKUP(D82,Export!G:L,4,FALSE),"")</f>
        <v/>
      </c>
      <c r="J82" s="1511" t="str">
        <f>_xlfn.IFNA(VLOOKUP(D82,Export!G:L,5,FALSE),"")</f>
        <v/>
      </c>
      <c r="K82" s="1512" t="str">
        <f>_xlfn.IFNA(VLOOKUP(D82,Export!G:L,6,FALSE),"")</f>
        <v/>
      </c>
      <c r="L82" s="1500"/>
      <c r="M82" s="341"/>
    </row>
    <row r="83" spans="1:13" ht="61.2" customHeight="1" thickBot="1" x14ac:dyDescent="0.3">
      <c r="A83" s="819"/>
      <c r="B83" s="1499"/>
      <c r="C83" s="1290" t="str">
        <f>_xlfn.IFNA(VLOOKUP(D83,Data!C:I,3,FALSE),"")</f>
        <v/>
      </c>
      <c r="D83" s="1574"/>
      <c r="E83" s="1291" t="str">
        <f>_xlfn.IFNA(IF(VLOOKUP(D83,Languages!$A:$D,1,TRUE)=D83,VLOOKUP(D83,Languages!$A:$D,Summary!$C$7,TRUE),NA()),"")</f>
        <v/>
      </c>
      <c r="F83" s="1578"/>
      <c r="G83" s="1538" t="str">
        <f>_xlfn.IFNA(VLOOKUP(D83,Data!C:I,6,FALSE),"")</f>
        <v/>
      </c>
      <c r="H83" s="1513" t="str">
        <f>_xlfn.IFNA(VLOOKUP(D83,Export!G:L,3,FALSE),"")</f>
        <v/>
      </c>
      <c r="I83" s="1513" t="str">
        <f>_xlfn.IFNA(VLOOKUP(D83,Export!G:L,4,FALSE),"")</f>
        <v/>
      </c>
      <c r="J83" s="1513" t="str">
        <f>_xlfn.IFNA(VLOOKUP(D83,Export!G:L,5,FALSE),"")</f>
        <v/>
      </c>
      <c r="K83" s="1514" t="str">
        <f>_xlfn.IFNA(VLOOKUP(D83,Export!G:L,6,FALSE),"")</f>
        <v/>
      </c>
      <c r="L83" s="1500"/>
      <c r="M83" s="341"/>
    </row>
    <row r="84" spans="1:13" x14ac:dyDescent="0.25">
      <c r="A84" s="819"/>
      <c r="B84" s="1499"/>
      <c r="C84" s="1436"/>
      <c r="D84" s="1436"/>
      <c r="E84" s="1436"/>
      <c r="F84" s="1437"/>
      <c r="G84" s="1657"/>
      <c r="H84" s="1438"/>
      <c r="I84" s="1438"/>
      <c r="J84" s="1438"/>
      <c r="K84" s="1438"/>
      <c r="L84" s="1500"/>
      <c r="M84" s="341"/>
    </row>
    <row r="85" spans="1:13" ht="14.4" thickBot="1" x14ac:dyDescent="0.3">
      <c r="A85" s="819"/>
      <c r="B85" s="1501"/>
      <c r="C85" s="1503"/>
      <c r="D85" s="1523"/>
      <c r="E85" s="1504"/>
      <c r="F85" s="1505"/>
      <c r="G85" s="1506"/>
      <c r="H85" s="1504"/>
      <c r="I85" s="1504"/>
      <c r="J85" s="1504"/>
      <c r="K85" s="1504"/>
      <c r="L85" s="1507"/>
      <c r="M85" s="341"/>
    </row>
    <row r="86" spans="1:13" x14ac:dyDescent="0.25">
      <c r="A86" s="819"/>
      <c r="B86" s="819"/>
      <c r="C86" s="180"/>
      <c r="D86" s="180"/>
      <c r="E86" s="180"/>
      <c r="F86" s="335"/>
      <c r="G86" s="335"/>
      <c r="H86" s="345"/>
      <c r="I86" s="345"/>
      <c r="J86" s="345"/>
      <c r="K86" s="345"/>
      <c r="L86" s="819"/>
      <c r="M86" s="341"/>
    </row>
  </sheetData>
  <sheetProtection sheet="1" objects="1" scenarios="1" formatCells="0" formatColumns="0" formatRows="0" sort="0" autoFilter="0"/>
  <autoFilter ref="C24:K83" xr:uid="{9A0F3423-9C4B-4F39-B143-4C91AE8FD0F9}"/>
  <mergeCells count="9">
    <mergeCell ref="C17:K17"/>
    <mergeCell ref="B24:B49"/>
    <mergeCell ref="B50:B53"/>
    <mergeCell ref="C6:K6"/>
    <mergeCell ref="C8:G11"/>
    <mergeCell ref="I8:J8"/>
    <mergeCell ref="I10:J11"/>
    <mergeCell ref="C13:K13"/>
    <mergeCell ref="C15:K15"/>
  </mergeCells>
  <conditionalFormatting sqref="F4:F5 F7 F12 F24:F86">
    <cfRule type="containsText" dxfId="157" priority="18" operator="containsText" text="0">
      <formula>NOT(ISERROR(SEARCH("0",F4)))</formula>
    </cfRule>
  </conditionalFormatting>
  <conditionalFormatting sqref="F1 F3">
    <cfRule type="containsText" dxfId="156" priority="15" operator="containsText" text="0">
      <formula>NOT(ISERROR(SEARCH("0",F1)))</formula>
    </cfRule>
  </conditionalFormatting>
  <conditionalFormatting sqref="F2">
    <cfRule type="containsText" dxfId="155" priority="14" operator="containsText" text="0">
      <formula>NOT(ISERROR(SEARCH("0",F2)))</formula>
    </cfRule>
  </conditionalFormatting>
  <conditionalFormatting sqref="F23">
    <cfRule type="containsText" dxfId="154" priority="12" operator="containsText" text="0">
      <formula>NOT(ISERROR(SEARCH("0",F23)))</formula>
    </cfRule>
  </conditionalFormatting>
  <conditionalFormatting sqref="F14">
    <cfRule type="containsText" dxfId="153" priority="11" operator="containsText" text="0">
      <formula>NOT(ISERROR(SEARCH("0",F14)))</formula>
    </cfRule>
  </conditionalFormatting>
  <conditionalFormatting sqref="F16">
    <cfRule type="containsText" dxfId="152" priority="9" operator="containsText" text="0">
      <formula>NOT(ISERROR(SEARCH("0",F16)))</formula>
    </cfRule>
  </conditionalFormatting>
  <conditionalFormatting sqref="F22">
    <cfRule type="containsText" dxfId="151" priority="7" operator="containsText" text="0">
      <formula>NOT(ISERROR(SEARCH("0",F22)))</formula>
    </cfRule>
  </conditionalFormatting>
  <conditionalFormatting sqref="G25:G83">
    <cfRule type="cellIs" dxfId="150" priority="1" operator="equal">
      <formula>4</formula>
    </cfRule>
    <cfRule type="cellIs" dxfId="149" priority="2" operator="equal">
      <formula>3</formula>
    </cfRule>
    <cfRule type="cellIs" dxfId="148" priority="3" operator="equal">
      <formula>2</formula>
    </cfRule>
    <cfRule type="cellIs" dxfId="147" priority="4" operator="equal">
      <formula>1</formula>
    </cfRule>
    <cfRule type="cellIs" dxfId="146"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5297F49C-2599-4DD9-87F0-C50D606A3E8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16" id="{1175229A-5546-4170-B8F4-DCE5557D45B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7" id="{8D7E18E6-A4B0-497D-B72E-FEA81626BD8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3" id="{0546265D-9B01-4C53-8DE9-A612143A783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0" id="{941B8DBA-726F-4673-859E-F9324576418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B53EE313-110E-4005-9AFE-3F187455F94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19" id="{87ED8202-216C-4F49-9260-C3DEEB2CF00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F4:F5 F7 F12 F24:F86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869E5-7A1B-43F5-B24E-B7439451BC90}">
  <sheetPr codeName="Sheet27">
    <tabColor rgb="FFA66BD3"/>
  </sheetPr>
  <dimension ref="A1:N93"/>
  <sheetViews>
    <sheetView zoomScale="80" zoomScaleNormal="80" workbookViewId="0"/>
  </sheetViews>
  <sheetFormatPr defaultRowHeight="13.8" x14ac:dyDescent="0.25"/>
  <cols>
    <col min="1" max="1" width="2.453125" customWidth="1"/>
    <col min="2" max="2" width="3.26953125" customWidth="1"/>
    <col min="3" max="3" width="4.453125" customWidth="1"/>
    <col min="4" max="4" width="8.54296875" customWidth="1"/>
    <col min="5" max="5" width="10.90625" customWidth="1"/>
    <col min="6" max="6" width="67.7265625" customWidth="1"/>
    <col min="7" max="7" width="14.7265625" customWidth="1"/>
    <col min="8" max="8" width="13.90625" style="551" customWidth="1"/>
    <col min="9" max="9" width="15.1796875" customWidth="1"/>
    <col min="10" max="10" width="22.7265625" customWidth="1"/>
    <col min="11" max="11" width="22.1796875" customWidth="1"/>
    <col min="12" max="12" width="29.26953125" customWidth="1"/>
    <col min="14" max="14" width="3.1796875" customWidth="1"/>
  </cols>
  <sheetData>
    <row r="1" spans="1:14" x14ac:dyDescent="0.25">
      <c r="A1" s="134"/>
      <c r="B1" s="134"/>
      <c r="C1" s="134"/>
      <c r="D1" s="134"/>
      <c r="E1" s="134"/>
      <c r="F1" s="134"/>
      <c r="G1" s="250"/>
      <c r="H1" s="250"/>
      <c r="I1" s="249"/>
      <c r="J1" s="249"/>
      <c r="K1" s="249"/>
      <c r="L1" s="249"/>
      <c r="M1" s="134"/>
      <c r="N1" s="134"/>
    </row>
    <row r="2" spans="1:14" x14ac:dyDescent="0.25">
      <c r="A2" s="251"/>
      <c r="B2" s="710"/>
      <c r="C2" s="1334"/>
      <c r="D2" s="1115"/>
      <c r="E2" s="1116"/>
      <c r="F2" s="1117"/>
      <c r="G2" s="1118"/>
      <c r="H2" s="1524"/>
      <c r="I2" s="1119"/>
      <c r="J2" s="1119"/>
      <c r="K2" s="1119"/>
      <c r="L2" s="1119"/>
      <c r="M2" s="712"/>
      <c r="N2" s="251"/>
    </row>
    <row r="3" spans="1:14" x14ac:dyDescent="0.25">
      <c r="A3" s="251"/>
      <c r="B3" s="1120"/>
      <c r="C3" s="1125"/>
      <c r="D3" s="1121"/>
      <c r="E3" s="1122"/>
      <c r="F3" s="1123"/>
      <c r="G3" s="1124"/>
      <c r="H3" s="1525"/>
      <c r="I3" s="1126"/>
      <c r="J3" s="1127" t="str">
        <f>IF(VLOOKUP("GEN-SEC",Languages!$A:$D,1,TRUE)="GEN-SEC",VLOOKUP("GEN-SEC",Languages!$A:$D,Summary!$C$7,TRUE),NA())</f>
        <v>Tiedon luokittelu</v>
      </c>
      <c r="K3" s="1128"/>
      <c r="L3" s="1125"/>
      <c r="M3" s="1129"/>
      <c r="N3" s="251"/>
    </row>
    <row r="4" spans="1:14" ht="19.8" x14ac:dyDescent="0.3">
      <c r="A4" s="315"/>
      <c r="B4" s="1130"/>
      <c r="C4" s="1135"/>
      <c r="D4" s="1346" t="s">
        <v>3693</v>
      </c>
      <c r="E4" s="1132"/>
      <c r="F4" s="1133"/>
      <c r="G4" s="1134"/>
      <c r="H4" s="1526"/>
      <c r="I4" s="1136"/>
      <c r="J4" s="1188"/>
      <c r="K4" s="1137"/>
      <c r="L4" s="1125"/>
      <c r="M4" s="1129"/>
      <c r="N4" s="251"/>
    </row>
    <row r="5" spans="1:14" x14ac:dyDescent="0.25">
      <c r="A5" s="177"/>
      <c r="B5" s="1138"/>
      <c r="C5" s="1145"/>
      <c r="D5" s="1139"/>
      <c r="E5" s="1140"/>
      <c r="F5" s="1140"/>
      <c r="G5" s="1136"/>
      <c r="H5" s="1136"/>
      <c r="I5" s="733"/>
      <c r="J5" s="1137"/>
      <c r="K5" s="1137"/>
      <c r="L5" s="1125"/>
      <c r="M5" s="1129"/>
      <c r="N5" s="251"/>
    </row>
    <row r="6" spans="1:14" ht="84.6" customHeight="1" x14ac:dyDescent="0.25">
      <c r="A6" s="177"/>
      <c r="B6" s="1138"/>
      <c r="C6" s="1145"/>
      <c r="D6" s="1846" t="s">
        <v>3707</v>
      </c>
      <c r="E6" s="1847"/>
      <c r="F6" s="1847"/>
      <c r="G6" s="1847"/>
      <c r="H6" s="1847"/>
      <c r="I6" s="1847"/>
      <c r="J6" s="1847"/>
      <c r="K6" s="1847"/>
      <c r="L6" s="1848"/>
      <c r="M6" s="1129"/>
      <c r="N6" s="251"/>
    </row>
    <row r="7" spans="1:14" ht="14.4" x14ac:dyDescent="0.25">
      <c r="A7" s="177"/>
      <c r="B7" s="1138"/>
      <c r="C7" s="1145"/>
      <c r="D7" s="1141"/>
      <c r="E7" s="1142"/>
      <c r="F7" s="1143"/>
      <c r="G7" s="1144"/>
      <c r="H7" s="1527"/>
      <c r="I7" s="1146"/>
      <c r="J7" s="1147" t="str">
        <f>IF(VLOOKUP("KM110",Languages!$A:$D,1,TRUE)="KM110",VLOOKUP("KM110",Languages!$A:$D,Summary!$C$7,TRUE),NA())</f>
        <v>Päivämäärä</v>
      </c>
      <c r="K7" s="1148"/>
      <c r="L7" s="1125"/>
      <c r="M7" s="1129"/>
      <c r="N7" s="251"/>
    </row>
    <row r="8" spans="1:14" ht="14.4" customHeight="1" x14ac:dyDescent="0.25">
      <c r="A8" s="177"/>
      <c r="B8" s="1138"/>
      <c r="C8" s="1145"/>
      <c r="D8" s="1866"/>
      <c r="E8" s="1867"/>
      <c r="F8" s="1867"/>
      <c r="G8" s="1867"/>
      <c r="H8" s="1868"/>
      <c r="I8" s="1146"/>
      <c r="J8" s="1849"/>
      <c r="K8" s="1850"/>
      <c r="L8" s="1125"/>
      <c r="M8" s="1129"/>
      <c r="N8" s="251"/>
    </row>
    <row r="9" spans="1:14" ht="14.4" customHeight="1" x14ac:dyDescent="0.25">
      <c r="A9" s="177"/>
      <c r="B9" s="1138"/>
      <c r="C9" s="1145"/>
      <c r="D9" s="1869"/>
      <c r="E9" s="1870"/>
      <c r="F9" s="1870"/>
      <c r="G9" s="1870"/>
      <c r="H9" s="1871"/>
      <c r="I9" s="1146"/>
      <c r="J9" s="1147" t="str">
        <f>IF(VLOOKUP("KM111",Languages!$A:$D,1,TRUE)="KM111",VLOOKUP("KM111",Languages!$A:$D,Summary!$C$7,TRUE),NA())</f>
        <v>Osallistujat</v>
      </c>
      <c r="K9" s="1148"/>
      <c r="L9" s="1125"/>
      <c r="M9" s="1129"/>
      <c r="N9" s="251"/>
    </row>
    <row r="10" spans="1:14" ht="14.4" customHeight="1" x14ac:dyDescent="0.25">
      <c r="A10" s="177"/>
      <c r="B10" s="1138"/>
      <c r="C10" s="1145"/>
      <c r="D10" s="1869"/>
      <c r="E10" s="1870"/>
      <c r="F10" s="1870"/>
      <c r="G10" s="1870"/>
      <c r="H10" s="1871"/>
      <c r="I10" s="1146"/>
      <c r="J10" s="1851" t="s">
        <v>3517</v>
      </c>
      <c r="K10" s="1852"/>
      <c r="L10" s="1125"/>
      <c r="M10" s="1129"/>
      <c r="N10" s="251"/>
    </row>
    <row r="11" spans="1:14" ht="14.4" customHeight="1" x14ac:dyDescent="0.25">
      <c r="A11" s="177"/>
      <c r="B11" s="1138"/>
      <c r="C11" s="1145"/>
      <c r="D11" s="1872"/>
      <c r="E11" s="1873"/>
      <c r="F11" s="1873"/>
      <c r="G11" s="1873"/>
      <c r="H11" s="1874"/>
      <c r="I11" s="1146"/>
      <c r="J11" s="1853"/>
      <c r="K11" s="1854"/>
      <c r="L11" s="1125"/>
      <c r="M11" s="1129"/>
      <c r="N11" s="251"/>
    </row>
    <row r="12" spans="1:14" x14ac:dyDescent="0.25">
      <c r="A12" s="165"/>
      <c r="B12" s="713"/>
      <c r="C12" s="1293"/>
      <c r="D12" s="1149"/>
      <c r="E12" s="1149"/>
      <c r="F12" s="1149"/>
      <c r="G12" s="1150"/>
      <c r="H12" s="1528"/>
      <c r="I12" s="1150"/>
      <c r="J12" s="1150"/>
      <c r="K12" s="1150"/>
      <c r="L12" s="1150"/>
      <c r="M12" s="1129"/>
      <c r="N12" s="251"/>
    </row>
    <row r="13" spans="1:14" x14ac:dyDescent="0.25">
      <c r="A13" s="274"/>
      <c r="B13" s="1151"/>
      <c r="C13" s="1335"/>
      <c r="D13" s="1855"/>
      <c r="E13" s="1855"/>
      <c r="F13" s="1855"/>
      <c r="G13" s="1855"/>
      <c r="H13" s="1855"/>
      <c r="I13" s="1855"/>
      <c r="J13" s="1855"/>
      <c r="K13" s="1855"/>
      <c r="L13" s="1855"/>
      <c r="M13" s="1129"/>
      <c r="N13" s="251"/>
    </row>
    <row r="14" spans="1:14" ht="14.4" thickBot="1" x14ac:dyDescent="0.3">
      <c r="A14" s="165"/>
      <c r="B14" s="713"/>
      <c r="C14" s="1293"/>
      <c r="D14" s="1152"/>
      <c r="E14" s="1152"/>
      <c r="F14" s="1152"/>
      <c r="G14" s="1153"/>
      <c r="H14" s="1529"/>
      <c r="I14" s="1153"/>
      <c r="J14" s="1153"/>
      <c r="K14" s="1153"/>
      <c r="L14" s="1153"/>
      <c r="M14" s="1129"/>
      <c r="N14" s="251"/>
    </row>
    <row r="15" spans="1:14" x14ac:dyDescent="0.25">
      <c r="A15" s="274"/>
      <c r="B15" s="1151"/>
      <c r="C15" s="1335"/>
      <c r="D15" s="1856"/>
      <c r="E15" s="1856"/>
      <c r="F15" s="1856"/>
      <c r="G15" s="1856"/>
      <c r="H15" s="1856"/>
      <c r="I15" s="1856"/>
      <c r="J15" s="1856"/>
      <c r="K15" s="1856"/>
      <c r="L15" s="1856"/>
      <c r="M15" s="1129"/>
      <c r="N15" s="251"/>
    </row>
    <row r="16" spans="1:14" x14ac:dyDescent="0.25">
      <c r="A16" s="165"/>
      <c r="B16" s="713"/>
      <c r="C16" s="1293"/>
      <c r="D16" s="1149"/>
      <c r="E16" s="1149"/>
      <c r="F16" s="1149"/>
      <c r="G16" s="1154"/>
      <c r="H16" s="1530"/>
      <c r="I16" s="1154"/>
      <c r="J16" s="1154"/>
      <c r="K16" s="1154"/>
      <c r="L16" s="1154"/>
      <c r="M16" s="1129"/>
      <c r="N16" s="251"/>
    </row>
    <row r="17" spans="1:14" x14ac:dyDescent="0.25">
      <c r="A17" s="304"/>
      <c r="B17" s="1155"/>
      <c r="C17" s="1336"/>
      <c r="D17" s="1855"/>
      <c r="E17" s="1855"/>
      <c r="F17" s="1855"/>
      <c r="G17" s="1855"/>
      <c r="H17" s="1855"/>
      <c r="I17" s="1855"/>
      <c r="J17" s="1855"/>
      <c r="K17" s="1855"/>
      <c r="L17" s="1855"/>
      <c r="M17" s="1129"/>
      <c r="N17" s="251"/>
    </row>
    <row r="18" spans="1:14" ht="22.8" x14ac:dyDescent="0.25">
      <c r="A18" s="304"/>
      <c r="B18" s="1155"/>
      <c r="C18" s="1336"/>
      <c r="D18" s="1156"/>
      <c r="E18" s="1156"/>
      <c r="F18" s="1156"/>
      <c r="G18" s="1156"/>
      <c r="H18" s="743" t="s">
        <v>1883</v>
      </c>
      <c r="I18" s="744" t="str">
        <f>Parameters!$B$18</f>
        <v xml:space="preserve">0 - Vastaus puuttuu </v>
      </c>
      <c r="J18" s="745" t="str">
        <f>Parameters!$B$19</f>
        <v>1 - Ei toteutettu tai ei tietoa</v>
      </c>
      <c r="K18" s="746" t="str">
        <f>Parameters!$B$20</f>
        <v>2 - Osittain toteutettu</v>
      </c>
      <c r="L18" s="747" t="str">
        <f>Parameters!$B$21</f>
        <v>3 - Enimmäkseen  toteutettu</v>
      </c>
      <c r="M18" s="748" t="str">
        <f>Parameters!$B$22</f>
        <v>4 - Täysin toteutettu</v>
      </c>
      <c r="N18" s="251"/>
    </row>
    <row r="19" spans="1:14" x14ac:dyDescent="0.25">
      <c r="A19" s="304"/>
      <c r="B19" s="1157"/>
      <c r="C19" s="1337"/>
      <c r="D19" s="1158"/>
      <c r="E19" s="1158"/>
      <c r="F19" s="1158"/>
      <c r="G19" s="1158"/>
      <c r="H19" s="1531"/>
      <c r="I19" s="1158"/>
      <c r="J19" s="1158"/>
      <c r="K19" s="1158"/>
      <c r="L19" s="1158"/>
      <c r="M19" s="1159"/>
      <c r="N19" s="251"/>
    </row>
    <row r="20" spans="1:14" ht="14.4" thickBot="1" x14ac:dyDescent="0.3">
      <c r="A20" s="304"/>
      <c r="B20" s="1439"/>
      <c r="C20" s="1439"/>
      <c r="D20" s="1439"/>
      <c r="E20" s="1439"/>
      <c r="F20" s="1439"/>
      <c r="G20" s="1439"/>
      <c r="H20" s="1532"/>
      <c r="I20" s="1439"/>
      <c r="J20" s="1439"/>
      <c r="K20" s="1439"/>
      <c r="L20" s="1439"/>
      <c r="M20" s="1440"/>
      <c r="N20" s="134"/>
    </row>
    <row r="21" spans="1:14" x14ac:dyDescent="0.25">
      <c r="A21" s="304"/>
      <c r="B21" s="1441"/>
      <c r="C21" s="1442"/>
      <c r="D21" s="1442"/>
      <c r="E21" s="1442"/>
      <c r="F21" s="1442"/>
      <c r="G21" s="1442"/>
      <c r="H21" s="1533"/>
      <c r="I21" s="1442"/>
      <c r="J21" s="1442"/>
      <c r="K21" s="1442"/>
      <c r="L21" s="1442"/>
      <c r="M21" s="1443"/>
      <c r="N21" s="251"/>
    </row>
    <row r="22" spans="1:14" x14ac:dyDescent="0.25">
      <c r="A22" s="165"/>
      <c r="B22" s="1444"/>
      <c r="C22" s="1293"/>
      <c r="D22" s="1436"/>
      <c r="E22" s="1436"/>
      <c r="F22" s="1436"/>
      <c r="G22" s="1508"/>
      <c r="H22" s="1660"/>
      <c r="I22" s="1508"/>
      <c r="J22" s="1508"/>
      <c r="K22" s="1508"/>
      <c r="L22" s="1508"/>
      <c r="M22" s="1445"/>
      <c r="N22" s="304"/>
    </row>
    <row r="23" spans="1:14" ht="14.4" thickBot="1" x14ac:dyDescent="0.3">
      <c r="A23" s="303"/>
      <c r="B23" s="1446"/>
      <c r="C23" s="1338"/>
      <c r="D23" s="1172"/>
      <c r="E23" s="1172"/>
      <c r="F23" s="1173"/>
      <c r="G23" s="1174"/>
      <c r="H23" s="1534"/>
      <c r="I23" s="1176"/>
      <c r="J23" s="1176"/>
      <c r="K23" s="1176"/>
      <c r="L23" s="1176"/>
      <c r="M23" s="1447"/>
      <c r="N23" s="283"/>
    </row>
    <row r="24" spans="1:14" ht="14.4" thickBot="1" x14ac:dyDescent="0.3">
      <c r="A24" s="274"/>
      <c r="B24" s="1845"/>
      <c r="C24" s="1339" t="s">
        <v>3220</v>
      </c>
      <c r="D24" s="1177" t="str">
        <f>IF(VLOOKUP("GEN-LEVEL",Languages!$A:$D,1,TRUE)="GEN-LEVEL",VLOOKUP("GEN-LEVEL",Languages!$A:$D,Summary!$C$7,TRUE),NA())</f>
        <v>Taso</v>
      </c>
      <c r="E24" s="1178" t="s">
        <v>3516</v>
      </c>
      <c r="F24" s="1179" t="str">
        <f>IF(VLOOKUP("GEN-PRACTICE",Languages!$A:$D,1,TRUE)="GEN-PRACTICE",VLOOKUP("GEN-PRACTICE",Languages!$A:$D,Summary!$C$7,TRUE),NA())</f>
        <v>Käytäntö</v>
      </c>
      <c r="G24" s="1332" t="s">
        <v>3694</v>
      </c>
      <c r="H24" s="1656" t="str">
        <f>IF(VLOOKUP("GEN-ANSWER",Languages!$A:$D,1,TRUE)="GEN-ANSWER",VLOOKUP("GEN-ANSWER",Languages!$A:$D,Summary!$C$7,TRUE),NA())</f>
        <v>Vastaus</v>
      </c>
      <c r="I24" s="1509" t="str">
        <f>IF(VLOOKUP("KM112",Languages!$A:$D,1,TRUE)="KM112",VLOOKUP("KM112",Languages!$A:$D,Summary!$C$7,TRUE),NA())</f>
        <v>Kommentit</v>
      </c>
      <c r="J24" s="1509" t="str">
        <f>IF(VLOOKUP("KM113",Languages!$A:$D,1,TRUE)="KM113",VLOOKUP("KM113",Languages!$A:$D,Summary!$C$7,TRUE),NA())</f>
        <v>Sisäinen viittaus</v>
      </c>
      <c r="K24" s="1509" t="str">
        <f>IF(VLOOKUP("KM114",Languages!$A:$D,1,TRUE)="KM114",VLOOKUP("KM114",Languages!$A:$D,Summary!$C$7,TRUE),NA())</f>
        <v>Ulkoinen viittaus</v>
      </c>
      <c r="L24" s="1510" t="str">
        <f>IF(VLOOKUP("KM115",Languages!$A:$D,1,TRUE)="KM115",VLOOKUP("KM115",Languages!$A:$D,Summary!$C$7,TRUE),NA())</f>
        <v>Kehityskohde</v>
      </c>
      <c r="M24" s="1445"/>
      <c r="N24" s="251"/>
    </row>
    <row r="25" spans="1:14" ht="70.8" customHeight="1" thickBot="1" x14ac:dyDescent="0.3">
      <c r="A25" s="274"/>
      <c r="B25" s="1845"/>
      <c r="C25" s="1339">
        <v>1</v>
      </c>
      <c r="D25" s="1183">
        <f>_xlfn.IFNA(VLOOKUP(E25,Data!C:I,3,FALSE),"")</f>
        <v>1</v>
      </c>
      <c r="E25" s="1171" t="s">
        <v>150</v>
      </c>
      <c r="F25" s="1170" t="str">
        <f>_xlfn.IFNA(IF(VLOOKUP(E25,Languages!$A:$D,1,TRUE)=E25,VLOOKUP(E25,Languages!$A:$D,Summary!$C$7,TRUE),NA()),"")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G25" s="1169"/>
      <c r="H25" s="1537">
        <f ca="1">_xlfn.IFNA(VLOOKUP(E25,Data!C:I,6,FALSE),"")</f>
        <v>0</v>
      </c>
      <c r="I25" s="1511" t="str">
        <f ca="1">_xlfn.IFNA(VLOOKUP(E25,Export!G:L,3,FALSE),"")</f>
        <v/>
      </c>
      <c r="J25" s="1511" t="str">
        <f ca="1">_xlfn.IFNA(VLOOKUP(E25,Export!G:L,4,FALSE),"")</f>
        <v/>
      </c>
      <c r="K25" s="1511" t="str">
        <f ca="1">_xlfn.IFNA(VLOOKUP(E25,Export!G:L,5,FALSE),"")</f>
        <v/>
      </c>
      <c r="L25" s="1512" t="str">
        <f ca="1">_xlfn.IFNA(VLOOKUP(E25,Export!G:L,6,FALSE),"")</f>
        <v/>
      </c>
      <c r="M25" s="1445"/>
      <c r="N25" s="251"/>
    </row>
    <row r="26" spans="1:14" ht="70.8" customHeight="1" thickBot="1" x14ac:dyDescent="0.3">
      <c r="A26" s="274"/>
      <c r="B26" s="1845"/>
      <c r="C26" s="1339">
        <v>2</v>
      </c>
      <c r="D26" s="1183">
        <f>_xlfn.IFNA(VLOOKUP(E26,Data!C:I,3,FALSE),"")</f>
        <v>1</v>
      </c>
      <c r="E26" s="1287" t="s">
        <v>152</v>
      </c>
      <c r="F26" s="1170" t="str">
        <f>_xlfn.IFNA(IF(VLOOKUP(E26,Languages!$A:$D,1,TRUE)=E26,VLOOKUP(E26,Languages!$A:$D,Summary!$C$7,TRUE),NA()),"")</f>
        <v>Työntekijöille ja muille entiteeteille jaetaan pääsyvaltuustiedot (kuten salasanat, älykortit tai avaimet). Tasolla 1 tämän ei tarvitse olla systemaattista ja säännöllistä.</v>
      </c>
      <c r="G26" s="1169"/>
      <c r="H26" s="1537">
        <f ca="1">_xlfn.IFNA(VLOOKUP(E26,Data!C:I,6,FALSE),"")</f>
        <v>0</v>
      </c>
      <c r="I26" s="1511" t="str">
        <f ca="1">_xlfn.IFNA(VLOOKUP(E26,Export!G:L,3,FALSE),"")</f>
        <v/>
      </c>
      <c r="J26" s="1511" t="str">
        <f ca="1">_xlfn.IFNA(VLOOKUP(E26,Export!G:L,4,FALSE),"")</f>
        <v/>
      </c>
      <c r="K26" s="1511" t="str">
        <f ca="1">_xlfn.IFNA(VLOOKUP(E26,Export!G:L,5,FALSE),"")</f>
        <v/>
      </c>
      <c r="L26" s="1512" t="str">
        <f ca="1">_xlfn.IFNA(VLOOKUP(E26,Export!G:L,6,FALSE),"")</f>
        <v/>
      </c>
      <c r="M26" s="1445"/>
      <c r="N26" s="251"/>
    </row>
    <row r="27" spans="1:14" ht="70.8" customHeight="1" thickBot="1" x14ac:dyDescent="0.3">
      <c r="A27" s="274"/>
      <c r="B27" s="1845"/>
      <c r="C27" s="1339">
        <v>3</v>
      </c>
      <c r="D27" s="1183">
        <f>_xlfn.IFNA(VLOOKUP(E27,Data!C:I,3,FALSE),"")</f>
        <v>1</v>
      </c>
      <c r="E27" s="1287" t="s">
        <v>153</v>
      </c>
      <c r="F27" s="1170" t="str">
        <f>_xlfn.IFNA(IF(VLOOKUP(E27,Languages!$A:$D,1,TRUE)=E27,VLOOKUP(E27,Languages!$A:$D,Summary!$C$7,TRUE),NA()),"")</f>
        <v>Identiteetit poistetaan käytöstä, kun niitä ei enää tarvita. Tasolla 1 tämän ei tarvitse olla systemaattista ja säännöllistä.</v>
      </c>
      <c r="G27" s="1169"/>
      <c r="H27" s="1537">
        <f ca="1">_xlfn.IFNA(VLOOKUP(E27,Data!C:I,6,FALSE),"")</f>
        <v>0</v>
      </c>
      <c r="I27" s="1511" t="str">
        <f ca="1">_xlfn.IFNA(VLOOKUP(E27,Export!G:L,3,FALSE),"")</f>
        <v/>
      </c>
      <c r="J27" s="1511" t="str">
        <f ca="1">_xlfn.IFNA(VLOOKUP(E27,Export!G:L,4,FALSE),"")</f>
        <v/>
      </c>
      <c r="K27" s="1511" t="str">
        <f ca="1">_xlfn.IFNA(VLOOKUP(E27,Export!G:L,5,FALSE),"")</f>
        <v/>
      </c>
      <c r="L27" s="1512" t="str">
        <f ca="1">_xlfn.IFNA(VLOOKUP(E27,Export!G:L,6,FALSE),"")</f>
        <v/>
      </c>
      <c r="M27" s="1445"/>
      <c r="N27" s="251"/>
    </row>
    <row r="28" spans="1:14" ht="70.8" customHeight="1" thickBot="1" x14ac:dyDescent="0.3">
      <c r="A28" s="274"/>
      <c r="B28" s="1845"/>
      <c r="C28" s="1339">
        <v>4</v>
      </c>
      <c r="D28" s="1183">
        <f>_xlfn.IFNA(VLOOKUP(E28,Data!C:I,3,FALSE),"")</f>
        <v>1</v>
      </c>
      <c r="E28" s="1287" t="s">
        <v>158</v>
      </c>
      <c r="F28" s="1170" t="str">
        <f>_xlfn.IFNA(IF(VLOOKUP(E28,Languages!$A:$D,1,TRUE)=E28,VLOOKUP(E28,Languages!$A:$D,Summary!$C$7,TRUE),NA()),"")</f>
        <v>Loogisten käyttöoikeuksien hallinnan valvontakeinoja on käytössä. Tasolla 1 tämän ei tarvitse olla systemaattista ja säännöllistä.</v>
      </c>
      <c r="G28" s="1169"/>
      <c r="H28" s="1537">
        <f ca="1">_xlfn.IFNA(VLOOKUP(E28,Data!C:I,6,FALSE),"")</f>
        <v>0</v>
      </c>
      <c r="I28" s="1511" t="str">
        <f ca="1">_xlfn.IFNA(VLOOKUP(E28,Export!G:L,3,FALSE),"")</f>
        <v/>
      </c>
      <c r="J28" s="1511" t="str">
        <f ca="1">_xlfn.IFNA(VLOOKUP(E28,Export!G:L,4,FALSE),"")</f>
        <v/>
      </c>
      <c r="K28" s="1511" t="str">
        <f ca="1">_xlfn.IFNA(VLOOKUP(E28,Export!G:L,5,FALSE),"")</f>
        <v/>
      </c>
      <c r="L28" s="1512" t="str">
        <f ca="1">_xlfn.IFNA(VLOOKUP(E28,Export!G:L,6,FALSE),"")</f>
        <v/>
      </c>
      <c r="M28" s="1445"/>
      <c r="N28" s="251"/>
    </row>
    <row r="29" spans="1:14" ht="70.8" customHeight="1" thickBot="1" x14ac:dyDescent="0.3">
      <c r="A29" s="274"/>
      <c r="B29" s="1845"/>
      <c r="C29" s="1339">
        <v>5</v>
      </c>
      <c r="D29" s="1183">
        <f>_xlfn.IFNA(VLOOKUP(E29,Data!C:I,3,FALSE),"")</f>
        <v>1</v>
      </c>
      <c r="E29" s="1287" t="s">
        <v>159</v>
      </c>
      <c r="F29" s="1170" t="str">
        <f>_xlfn.IFNA(IF(VLOOKUP(E29,Languages!$A:$D,1,TRUE)=E29,VLOOKUP(E29,Languages!$A:$D,Summary!$C$7,TRUE),NA()),"")</f>
        <v>Käyttöoikeudet poistetaan, kun niitä ei enää tarvita. Tasolla 1 tämän ei tarvitse olla systemaattista ja säännöllistä.</v>
      </c>
      <c r="G29" s="1169"/>
      <c r="H29" s="1537">
        <f ca="1">_xlfn.IFNA(VLOOKUP(E29,Data!C:I,6,FALSE),"")</f>
        <v>0</v>
      </c>
      <c r="I29" s="1511" t="str">
        <f ca="1">_xlfn.IFNA(VLOOKUP(E29,Export!G:L,3,FALSE),"")</f>
        <v/>
      </c>
      <c r="J29" s="1511" t="str">
        <f ca="1">_xlfn.IFNA(VLOOKUP(E29,Export!G:L,4,FALSE),"")</f>
        <v/>
      </c>
      <c r="K29" s="1511" t="str">
        <f ca="1">_xlfn.IFNA(VLOOKUP(E29,Export!G:L,5,FALSE),"")</f>
        <v/>
      </c>
      <c r="L29" s="1512" t="str">
        <f ca="1">_xlfn.IFNA(VLOOKUP(E29,Export!G:L,6,FALSE),"")</f>
        <v/>
      </c>
      <c r="M29" s="1445"/>
      <c r="N29" s="251"/>
    </row>
    <row r="30" spans="1:14" ht="70.8" customHeight="1" thickBot="1" x14ac:dyDescent="0.3">
      <c r="A30" s="274"/>
      <c r="B30" s="1845"/>
      <c r="C30" s="1339">
        <v>6</v>
      </c>
      <c r="D30" s="1183">
        <f>_xlfn.IFNA(VLOOKUP(E30,Data!C:I,3,FALSE),"")</f>
        <v>1</v>
      </c>
      <c r="E30" s="1287" t="s">
        <v>168</v>
      </c>
      <c r="F30" s="1170" t="str">
        <f>_xlfn.IFNA(IF(VLOOKUP(E30,Languages!$A:$D,1,TRUE)=E30,VLOOKUP(E30,Languages!$A:$D,Summary!$C$7,TRUE),NA()),"")</f>
        <v>Fyysisen pääsynhallinnan valvontakeinoja on käytössä (kuten aitoja, lukkoja tai kylttejä). Tasolla 1 tämän ei tarvitse olla systemaattista ja säännöllistä.</v>
      </c>
      <c r="G30" s="1169"/>
      <c r="H30" s="1537">
        <f ca="1">_xlfn.IFNA(VLOOKUP(E30,Data!C:I,6,FALSE),"")</f>
        <v>0</v>
      </c>
      <c r="I30" s="1511" t="str">
        <f ca="1">_xlfn.IFNA(VLOOKUP(E30,Export!G:L,3,FALSE),"")</f>
        <v/>
      </c>
      <c r="J30" s="1511" t="str">
        <f ca="1">_xlfn.IFNA(VLOOKUP(E30,Export!G:L,4,FALSE),"")</f>
        <v/>
      </c>
      <c r="K30" s="1511" t="str">
        <f ca="1">_xlfn.IFNA(VLOOKUP(E30,Export!G:L,5,FALSE),"")</f>
        <v/>
      </c>
      <c r="L30" s="1512" t="str">
        <f ca="1">_xlfn.IFNA(VLOOKUP(E30,Export!G:L,6,FALSE),"")</f>
        <v/>
      </c>
      <c r="M30" s="1445"/>
      <c r="N30" s="251"/>
    </row>
    <row r="31" spans="1:14" ht="70.8" customHeight="1" thickBot="1" x14ac:dyDescent="0.3">
      <c r="A31" s="274"/>
      <c r="B31" s="1845"/>
      <c r="C31" s="1339">
        <v>7</v>
      </c>
      <c r="D31" s="1183">
        <f>_xlfn.IFNA(VLOOKUP(E31,Data!C:I,3,FALSE),"")</f>
        <v>1</v>
      </c>
      <c r="E31" s="1287" t="s">
        <v>169</v>
      </c>
      <c r="F31" s="1170" t="str">
        <f>_xlfn.IFNA(IF(VLOOKUP(E31,Languages!$A:$D,1,TRUE)=E31,VLOOKUP(E31,Languages!$A:$D,Summary!$C$7,TRUE),NA()),"")</f>
        <v>Pääsyoikeudet poistetaan, kun niitä ei enää tarvita. Tasolla 1 tämän ei tarvitse olla systemaattista ja säännöllistä.</v>
      </c>
      <c r="G31" s="1169"/>
      <c r="H31" s="1537">
        <f ca="1">_xlfn.IFNA(VLOOKUP(E31,Data!C:I,6,FALSE),"")</f>
        <v>0</v>
      </c>
      <c r="I31" s="1511" t="str">
        <f ca="1">_xlfn.IFNA(VLOOKUP(E31,Export!G:L,3,FALSE),"")</f>
        <v/>
      </c>
      <c r="J31" s="1511" t="str">
        <f ca="1">_xlfn.IFNA(VLOOKUP(E31,Export!G:L,4,FALSE),"")</f>
        <v/>
      </c>
      <c r="K31" s="1511" t="str">
        <f ca="1">_xlfn.IFNA(VLOOKUP(E31,Export!G:L,5,FALSE),"")</f>
        <v/>
      </c>
      <c r="L31" s="1512" t="str">
        <f ca="1">_xlfn.IFNA(VLOOKUP(E31,Export!G:L,6,FALSE),"")</f>
        <v/>
      </c>
      <c r="M31" s="1445"/>
      <c r="N31" s="251"/>
    </row>
    <row r="32" spans="1:14" ht="70.8" customHeight="1" thickBot="1" x14ac:dyDescent="0.3">
      <c r="A32" s="274"/>
      <c r="B32" s="1845"/>
      <c r="C32" s="1339">
        <v>8</v>
      </c>
      <c r="D32" s="1183">
        <f>_xlfn.IFNA(VLOOKUP(E32,Data!C:I,3,FALSE),"")</f>
        <v>1</v>
      </c>
      <c r="E32" s="1287" t="s">
        <v>170</v>
      </c>
      <c r="F32" s="1170" t="str">
        <f>_xlfn.IFNA(IF(VLOOKUP(E32,Languages!$A:$D,1,TRUE)=E32,VLOOKUP(E32,Languages!$A:$D,Summary!$C$7,TRUE),NA()),"")</f>
        <v>Pääsyoikeuksien käytöstä pidetään lokia. Tasolla 1 tämän ei tarvitse olla systemaattista ja säännöllistä.</v>
      </c>
      <c r="G32" s="1169"/>
      <c r="H32" s="1537">
        <f ca="1">_xlfn.IFNA(VLOOKUP(E32,Data!C:I,6,FALSE),"")</f>
        <v>0</v>
      </c>
      <c r="I32" s="1511" t="str">
        <f ca="1">_xlfn.IFNA(VLOOKUP(E32,Export!G:L,3,FALSE),"")</f>
        <v/>
      </c>
      <c r="J32" s="1511" t="str">
        <f ca="1">_xlfn.IFNA(VLOOKUP(E32,Export!G:L,4,FALSE),"")</f>
        <v/>
      </c>
      <c r="K32" s="1511" t="str">
        <f ca="1">_xlfn.IFNA(VLOOKUP(E32,Export!G:L,5,FALSE),"")</f>
        <v/>
      </c>
      <c r="L32" s="1512" t="str">
        <f ca="1">_xlfn.IFNA(VLOOKUP(E32,Export!G:L,6,FALSE),"")</f>
        <v/>
      </c>
      <c r="M32" s="1445"/>
      <c r="N32" s="251"/>
    </row>
    <row r="33" spans="1:14" ht="70.8" customHeight="1" thickBot="1" x14ac:dyDescent="0.3">
      <c r="A33" s="274"/>
      <c r="B33" s="1845"/>
      <c r="C33" s="1339">
        <v>9</v>
      </c>
      <c r="D33" s="1183">
        <f>_xlfn.IFNA(VLOOKUP(E33,Data!C:I,3,FALSE),"")</f>
        <v>1</v>
      </c>
      <c r="E33" s="1287" t="s">
        <v>303</v>
      </c>
      <c r="F33" s="1170" t="str">
        <f>_xlfn.IFNA(IF(VLOOKUP(E33,Languages!$A:$D,1,TRUE)=E33,VLOOKUP(E33,Languages!$A:$D,Summary!$C$7,TRUE),NA()),"")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G33" s="1169"/>
      <c r="H33" s="1537">
        <f ca="1">_xlfn.IFNA(VLOOKUP(E33,Data!C:I,6,FALSE),"")</f>
        <v>0</v>
      </c>
      <c r="I33" s="1511" t="str">
        <f ca="1">_xlfn.IFNA(VLOOKUP(E33,Export!G:L,3,FALSE),"")</f>
        <v/>
      </c>
      <c r="J33" s="1511" t="str">
        <f ca="1">_xlfn.IFNA(VLOOKUP(E33,Export!G:L,4,FALSE),"")</f>
        <v/>
      </c>
      <c r="K33" s="1511" t="str">
        <f ca="1">_xlfn.IFNA(VLOOKUP(E33,Export!G:L,5,FALSE),"")</f>
        <v/>
      </c>
      <c r="L33" s="1512" t="str">
        <f ca="1">_xlfn.IFNA(VLOOKUP(E33,Export!G:L,6,FALSE),"")</f>
        <v/>
      </c>
      <c r="M33" s="1445"/>
      <c r="N33" s="251"/>
    </row>
    <row r="34" spans="1:14" ht="70.8" customHeight="1" thickBot="1" x14ac:dyDescent="0.3">
      <c r="A34" s="274"/>
      <c r="B34" s="1845"/>
      <c r="C34" s="1339">
        <v>10</v>
      </c>
      <c r="D34" s="1183">
        <f>_xlfn.IFNA(VLOOKUP(E34,Data!C:I,3,FALSE),"")</f>
        <v>1</v>
      </c>
      <c r="E34" s="1287" t="s">
        <v>312</v>
      </c>
      <c r="F34" s="1170" t="str">
        <f>_xlfn.IFNA(IF(VLOOKUP(E34,Languages!$A:$D,1,TRUE)=E34,VLOOKUP(E34,Languages!$A:$D,Summary!$C$7,TRUE),NA()),"")</f>
        <v>Verkon suojauksia on toteutettu, ainakin tapauskohtaisesti. Tasolla 1 tämän ei tarvitse olla systemaattista tai säännöllistä.</v>
      </c>
      <c r="G34" s="1169"/>
      <c r="H34" s="1537">
        <f ca="1">_xlfn.IFNA(VLOOKUP(E34,Data!C:I,6,FALSE),"")</f>
        <v>0</v>
      </c>
      <c r="I34" s="1511" t="str">
        <f ca="1">_xlfn.IFNA(VLOOKUP(E34,Export!G:L,3,FALSE),"")</f>
        <v/>
      </c>
      <c r="J34" s="1511" t="str">
        <f ca="1">_xlfn.IFNA(VLOOKUP(E34,Export!G:L,4,FALSE),"")</f>
        <v/>
      </c>
      <c r="K34" s="1511" t="str">
        <f ca="1">_xlfn.IFNA(VLOOKUP(E34,Export!G:L,5,FALSE),"")</f>
        <v/>
      </c>
      <c r="L34" s="1512" t="str">
        <f ca="1">_xlfn.IFNA(VLOOKUP(E34,Export!G:L,6,FALSE),"")</f>
        <v/>
      </c>
      <c r="M34" s="1445"/>
      <c r="N34" s="251"/>
    </row>
    <row r="35" spans="1:14" ht="70.8" customHeight="1" thickBot="1" x14ac:dyDescent="0.3">
      <c r="A35" s="274"/>
      <c r="B35" s="1845"/>
      <c r="C35" s="1339">
        <v>11</v>
      </c>
      <c r="D35" s="1183">
        <f>_xlfn.IFNA(VLOOKUP(E35,Data!C:I,3,FALSE),"")</f>
        <v>1</v>
      </c>
      <c r="E35" s="1287" t="s">
        <v>313</v>
      </c>
      <c r="F35" s="1170" t="str">
        <f>_xlfn.IFNA(IF(VLOOKUP(E35,Languages!$A:$D,1,TRUE)=E35,VLOOKUP(E35,Languages!$A:$D,Summary!$C$7,TRUE),NA()),"")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G35" s="1169"/>
      <c r="H35" s="1537">
        <f ca="1">_xlfn.IFNA(VLOOKUP(E35,Data!C:I,6,FALSE),"")</f>
        <v>0</v>
      </c>
      <c r="I35" s="1511" t="str">
        <f ca="1">_xlfn.IFNA(VLOOKUP(E35,Export!G:L,3,FALSE),"")</f>
        <v/>
      </c>
      <c r="J35" s="1511" t="str">
        <f ca="1">_xlfn.IFNA(VLOOKUP(E35,Export!G:L,4,FALSE),"")</f>
        <v/>
      </c>
      <c r="K35" s="1511" t="str">
        <f ca="1">_xlfn.IFNA(VLOOKUP(E35,Export!G:L,5,FALSE),"")</f>
        <v/>
      </c>
      <c r="L35" s="1512" t="str">
        <f ca="1">_xlfn.IFNA(VLOOKUP(E35,Export!G:L,6,FALSE),"")</f>
        <v/>
      </c>
      <c r="M35" s="1445"/>
      <c r="N35" s="251"/>
    </row>
    <row r="36" spans="1:14" ht="70.8" customHeight="1" thickBot="1" x14ac:dyDescent="0.3">
      <c r="A36" s="274"/>
      <c r="B36" s="1845"/>
      <c r="C36" s="1339">
        <v>12</v>
      </c>
      <c r="D36" s="1183">
        <f>_xlfn.IFNA(VLOOKUP(E36,Data!C:I,3,FALSE),"")</f>
        <v>1</v>
      </c>
      <c r="E36" s="1287" t="s">
        <v>315</v>
      </c>
      <c r="F36" s="1170" t="str">
        <f>_xlfn.IFNA(IF(VLOOKUP(E36,Languages!$A:$D,1,TRUE)=E36,VLOOKUP(E36,Languages!$A:$D,Summary!$C$7,TRUE),NA()),"")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G36" s="1169"/>
      <c r="H36" s="1537">
        <f ca="1">_xlfn.IFNA(VLOOKUP(E36,Data!C:I,6,FALSE),"")</f>
        <v>0</v>
      </c>
      <c r="I36" s="1511" t="str">
        <f ca="1">_xlfn.IFNA(VLOOKUP(E36,Export!G:L,3,FALSE),"")</f>
        <v/>
      </c>
      <c r="J36" s="1511" t="str">
        <f ca="1">_xlfn.IFNA(VLOOKUP(E36,Export!G:L,4,FALSE),"")</f>
        <v/>
      </c>
      <c r="K36" s="1511" t="str">
        <f ca="1">_xlfn.IFNA(VLOOKUP(E36,Export!G:L,5,FALSE),"")</f>
        <v/>
      </c>
      <c r="L36" s="1512" t="str">
        <f ca="1">_xlfn.IFNA(VLOOKUP(E36,Export!G:L,6,FALSE),"")</f>
        <v/>
      </c>
      <c r="M36" s="1445"/>
      <c r="N36" s="251"/>
    </row>
    <row r="37" spans="1:14" ht="70.8" customHeight="1" thickBot="1" x14ac:dyDescent="0.3">
      <c r="A37" s="274"/>
      <c r="B37" s="1845"/>
      <c r="C37" s="1339">
        <v>13</v>
      </c>
      <c r="D37" s="1183">
        <f>_xlfn.IFNA(VLOOKUP(E37,Data!C:I,3,FALSE),"")</f>
        <v>1</v>
      </c>
      <c r="E37" s="1287" t="s">
        <v>316</v>
      </c>
      <c r="F37" s="1170" t="str">
        <f>_xlfn.IFNA(IF(VLOOKUP(E37,Languages!$A:$D,1,TRUE)=E37,VLOOKUP(E37,Languages!$A:$D,Summary!$C$7,TRUE),NA()),"")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G37" s="1169"/>
      <c r="H37" s="1537">
        <f ca="1">_xlfn.IFNA(VLOOKUP(E37,Data!C:I,6,FALSE),"")</f>
        <v>0</v>
      </c>
      <c r="I37" s="1511" t="str">
        <f ca="1">_xlfn.IFNA(VLOOKUP(E37,Export!G:L,3,FALSE),"")</f>
        <v/>
      </c>
      <c r="J37" s="1511" t="str">
        <f ca="1">_xlfn.IFNA(VLOOKUP(E37,Export!G:L,4,FALSE),"")</f>
        <v/>
      </c>
      <c r="K37" s="1511" t="str">
        <f ca="1">_xlfn.IFNA(VLOOKUP(E37,Export!G:L,5,FALSE),"")</f>
        <v/>
      </c>
      <c r="L37" s="1512" t="str">
        <f ca="1">_xlfn.IFNA(VLOOKUP(E37,Export!G:L,6,FALSE),"")</f>
        <v/>
      </c>
      <c r="M37" s="1445"/>
      <c r="N37" s="251"/>
    </row>
    <row r="38" spans="1:14" ht="70.8" customHeight="1" thickBot="1" x14ac:dyDescent="0.3">
      <c r="A38" s="274"/>
      <c r="B38" s="1845"/>
      <c r="C38" s="1339">
        <v>14</v>
      </c>
      <c r="D38" s="1183">
        <f>_xlfn.IFNA(VLOOKUP(E38,Data!C:I,3,FALSE),"")</f>
        <v>1</v>
      </c>
      <c r="E38" s="1287" t="s">
        <v>329</v>
      </c>
      <c r="F38" s="1170" t="str">
        <f>_xlfn.IFNA(IF(VLOOKUP(E38,Languages!$A:$D,1,TRUE)=E38,VLOOKUP(E38,Languages!$A:$D,Summary!$C$7,TRUE),NA()),"")</f>
        <v>Tallennettua arkaluontoista tietoa ("data at rest") suojataan. Tasolla 1 tämän ei tarvitse olla systemaattista ja säännöllistä.</v>
      </c>
      <c r="G38" s="1169"/>
      <c r="H38" s="1537">
        <f ca="1">_xlfn.IFNA(VLOOKUP(E38,Data!C:I,6,FALSE),"")</f>
        <v>0</v>
      </c>
      <c r="I38" s="1511" t="str">
        <f ca="1">_xlfn.IFNA(VLOOKUP(E38,Export!G:L,3,FALSE),"")</f>
        <v/>
      </c>
      <c r="J38" s="1511" t="str">
        <f ca="1">_xlfn.IFNA(VLOOKUP(E38,Export!G:L,4,FALSE),"")</f>
        <v/>
      </c>
      <c r="K38" s="1511" t="str">
        <f ca="1">_xlfn.IFNA(VLOOKUP(E38,Export!G:L,5,FALSE),"")</f>
        <v/>
      </c>
      <c r="L38" s="1512" t="str">
        <f ca="1">_xlfn.IFNA(VLOOKUP(E38,Export!G:L,6,FALSE),"")</f>
        <v/>
      </c>
      <c r="M38" s="1445"/>
      <c r="N38" s="251"/>
    </row>
    <row r="39" spans="1:14" ht="70.8" customHeight="1" thickBot="1" x14ac:dyDescent="0.3">
      <c r="A39" s="274"/>
      <c r="B39" s="1845"/>
      <c r="C39" s="1339">
        <v>15</v>
      </c>
      <c r="D39" s="1183">
        <f>_xlfn.IFNA(VLOOKUP(E39,Data!C:I,3,FALSE),"")</f>
        <v>1</v>
      </c>
      <c r="E39" s="1287" t="s">
        <v>86</v>
      </c>
      <c r="F39" s="1170" t="str">
        <f>_xlfn.IFNA(IF(VLOOKUP(E39,Languages!$A:$D,1,TRUE)=E39,VLOOKUP(E39,Languages!$A:$D,Summary!$C$7,TRUE),NA()),"")</f>
        <v>Toiminnon kannalta tärkeistä IT- ja OT-laitteista ja ohjelmistoista on olemassa rekisteri. (Huomioi myös mahdollisten OT-ympäristöjen laitteet ja ohjelmistot). Tasolla 1 rekisterin ylläpidon ei tarvitse olla systemaattista ja säännöllistä.</v>
      </c>
      <c r="G39" s="1169"/>
      <c r="H39" s="1537">
        <f ca="1">_xlfn.IFNA(VLOOKUP(E39,Data!C:I,6,FALSE),"")</f>
        <v>0</v>
      </c>
      <c r="I39" s="1511" t="str">
        <f ca="1">_xlfn.IFNA(VLOOKUP(E39,Export!G:L,3,FALSE),"")</f>
        <v/>
      </c>
      <c r="J39" s="1511" t="str">
        <f ca="1">_xlfn.IFNA(VLOOKUP(E39,Export!G:L,4,FALSE),"")</f>
        <v/>
      </c>
      <c r="K39" s="1511" t="str">
        <f ca="1">_xlfn.IFNA(VLOOKUP(E39,Export!G:L,5,FALSE),"")</f>
        <v/>
      </c>
      <c r="L39" s="1512" t="str">
        <f ca="1">_xlfn.IFNA(VLOOKUP(E39,Export!G:L,6,FALSE),"")</f>
        <v/>
      </c>
      <c r="M39" s="1445"/>
      <c r="N39" s="251"/>
    </row>
    <row r="40" spans="1:14" ht="70.8" customHeight="1" thickBot="1" x14ac:dyDescent="0.3">
      <c r="A40" s="274"/>
      <c r="B40" s="1845"/>
      <c r="C40" s="1339">
        <v>16</v>
      </c>
      <c r="D40" s="1183">
        <f>_xlfn.IFNA(VLOOKUP(E40,Data!C:I,3,FALSE),"")</f>
        <v>1</v>
      </c>
      <c r="E40" s="1287" t="s">
        <v>97</v>
      </c>
      <c r="F40" s="1170" t="str">
        <f>_xlfn.IFNA(IF(VLOOKUP(E40,Languages!$A:$D,1,TRUE)=E40,VLOOKUP(E40,Languages!$A:$D,Summary!$C$7,TRUE),NA()),"")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G40" s="1169"/>
      <c r="H40" s="1537">
        <f ca="1">_xlfn.IFNA(VLOOKUP(E40,Data!C:I,6,FALSE),"")</f>
        <v>0</v>
      </c>
      <c r="I40" s="1511" t="str">
        <f ca="1">_xlfn.IFNA(VLOOKUP(E40,Export!G:L,3,FALSE),"")</f>
        <v/>
      </c>
      <c r="J40" s="1511" t="str">
        <f ca="1">_xlfn.IFNA(VLOOKUP(E40,Export!G:L,4,FALSE),"")</f>
        <v/>
      </c>
      <c r="K40" s="1511" t="str">
        <f ca="1">_xlfn.IFNA(VLOOKUP(E40,Export!G:L,5,FALSE),"")</f>
        <v/>
      </c>
      <c r="L40" s="1512" t="str">
        <f ca="1">_xlfn.IFNA(VLOOKUP(E40,Export!G:L,6,FALSE),"")</f>
        <v/>
      </c>
      <c r="M40" s="1445"/>
      <c r="N40" s="251"/>
    </row>
    <row r="41" spans="1:14" ht="70.8" customHeight="1" thickBot="1" x14ac:dyDescent="0.3">
      <c r="A41" s="274"/>
      <c r="B41" s="1845"/>
      <c r="C41" s="1339">
        <v>17</v>
      </c>
      <c r="D41" s="1183">
        <f>_xlfn.IFNA(VLOOKUP(E41,Data!C:I,3,FALSE),"")</f>
        <v>1</v>
      </c>
      <c r="E41" s="1287" t="s">
        <v>105</v>
      </c>
      <c r="F41" s="1170" t="str">
        <f>_xlfn.IFNA(IF(VLOOKUP(E41,Languages!$A:$D,1,TRUE)=E41,VLOOKUP(E41,Languages!$A:$D,Summary!$C$7,TRUE),NA()),"")</f>
        <v>Laitteiden, ohjelmistojen ja tietovarantojen konfiguraatioista on luotu vakioidut perusasetukset. Tasolla 1 tämän ei tarvitse olla systemaattista ja säännöllistä.</v>
      </c>
      <c r="G41" s="1169"/>
      <c r="H41" s="1537">
        <f ca="1">_xlfn.IFNA(VLOOKUP(E41,Data!C:I,6,FALSE),"")</f>
        <v>0</v>
      </c>
      <c r="I41" s="1511" t="str">
        <f ca="1">_xlfn.IFNA(VLOOKUP(E41,Export!G:L,3,FALSE),"")</f>
        <v/>
      </c>
      <c r="J41" s="1511" t="str">
        <f ca="1">_xlfn.IFNA(VLOOKUP(E41,Export!G:L,4,FALSE),"")</f>
        <v/>
      </c>
      <c r="K41" s="1511" t="str">
        <f ca="1">_xlfn.IFNA(VLOOKUP(E41,Export!G:L,5,FALSE),"")</f>
        <v/>
      </c>
      <c r="L41" s="1512" t="str">
        <f ca="1">_xlfn.IFNA(VLOOKUP(E41,Export!G:L,6,FALSE),"")</f>
        <v/>
      </c>
      <c r="M41" s="1445"/>
      <c r="N41" s="251"/>
    </row>
    <row r="42" spans="1:14" ht="70.8" customHeight="1" thickBot="1" x14ac:dyDescent="0.3">
      <c r="A42" s="274"/>
      <c r="B42" s="1845"/>
      <c r="C42" s="1339">
        <v>18</v>
      </c>
      <c r="D42" s="1183">
        <f>_xlfn.IFNA(VLOOKUP(E42,Data!C:I,3,FALSE),"")</f>
        <v>1</v>
      </c>
      <c r="E42" s="1287" t="s">
        <v>116</v>
      </c>
      <c r="F42" s="1170" t="str">
        <f>_xlfn.IFNA(IF(VLOOKUP(E42,Languages!$A:$D,1,TRUE)=E42,VLOOKUP(E42,Languages!$A:$D,Summary!$C$7,TRUE),NA()),"")</f>
        <v>Laitteisiin, ohjelmistoihin ja tietovarantoihin tehtävät muutokset arvioidaan ja hyväksytetään ennen niiden toteuttamista. Tasolla 1 tämän ei tarvitse olla systemaattista ja säännöllistä. (ad hoc, tapauskohtaisesti)</v>
      </c>
      <c r="G42" s="1169"/>
      <c r="H42" s="1537">
        <f ca="1">_xlfn.IFNA(VLOOKUP(E42,Data!C:I,6,FALSE),"")</f>
        <v>0</v>
      </c>
      <c r="I42" s="1511" t="str">
        <f ca="1">_xlfn.IFNA(VLOOKUP(E42,Export!G:L,3,FALSE),"")</f>
        <v/>
      </c>
      <c r="J42" s="1511" t="str">
        <f ca="1">_xlfn.IFNA(VLOOKUP(E42,Export!G:L,4,FALSE),"")</f>
        <v/>
      </c>
      <c r="K42" s="1511" t="str">
        <f ca="1">_xlfn.IFNA(VLOOKUP(E42,Export!G:L,5,FALSE),"")</f>
        <v/>
      </c>
      <c r="L42" s="1512" t="str">
        <f ca="1">_xlfn.IFNA(VLOOKUP(E42,Export!G:L,6,FALSE),"")</f>
        <v/>
      </c>
      <c r="M42" s="1445"/>
      <c r="N42" s="251"/>
    </row>
    <row r="43" spans="1:14" ht="70.8" customHeight="1" thickBot="1" x14ac:dyDescent="0.3">
      <c r="A43" s="274"/>
      <c r="B43" s="1845"/>
      <c r="C43" s="1339">
        <v>19</v>
      </c>
      <c r="D43" s="1183">
        <f>_xlfn.IFNA(VLOOKUP(E43,Data!C:I,3,FALSE),"")</f>
        <v>1</v>
      </c>
      <c r="E43" s="1287" t="s">
        <v>119</v>
      </c>
      <c r="F43" s="1170" t="str">
        <f>_xlfn.IFNA(IF(VLOOKUP(E43,Languages!$A:$D,1,TRUE)=E43,VLOOKUP(E43,Languages!$A:$D,Summary!$C$7,TRUE),NA()),"")</f>
        <v>Laitteisiin, ohjelmistoihin ja tietovarantoihin tehtävistä muutoksista pidetään lokia. Tasolla 1 tämän ei tarvitse olla systemaattista ja säännöllistä. (ad hoc, tapauskohtaisesti)</v>
      </c>
      <c r="G43" s="1169"/>
      <c r="H43" s="1537">
        <f ca="1">_xlfn.IFNA(VLOOKUP(E43,Data!C:I,6,FALSE),"")</f>
        <v>0</v>
      </c>
      <c r="I43" s="1511" t="str">
        <f ca="1">_xlfn.IFNA(VLOOKUP(E43,Export!G:L,3,FALSE),"")</f>
        <v/>
      </c>
      <c r="J43" s="1511" t="str">
        <f ca="1">_xlfn.IFNA(VLOOKUP(E43,Export!G:L,4,FALSE),"")</f>
        <v/>
      </c>
      <c r="K43" s="1511" t="str">
        <f ca="1">_xlfn.IFNA(VLOOKUP(E43,Export!G:L,5,FALSE),"")</f>
        <v/>
      </c>
      <c r="L43" s="1512" t="str">
        <f ca="1">_xlfn.IFNA(VLOOKUP(E43,Export!G:L,6,FALSE),"")</f>
        <v/>
      </c>
      <c r="M43" s="1445"/>
      <c r="N43" s="251"/>
    </row>
    <row r="44" spans="1:14" ht="70.8" customHeight="1" thickBot="1" x14ac:dyDescent="0.3">
      <c r="A44" s="274"/>
      <c r="B44" s="1845"/>
      <c r="C44" s="1339">
        <v>20</v>
      </c>
      <c r="D44" s="1183">
        <f>_xlfn.IFNA(VLOOKUP(E44,Data!C:I,3,FALSE),"")</f>
        <v>1</v>
      </c>
      <c r="E44" s="1287" t="s">
        <v>362</v>
      </c>
      <c r="F44" s="1170" t="str">
        <f>_xlfn.IFNA(IF(VLOOKUP(E44,Languages!$A:$D,1,TRUE)=E44,VLOOKUP(E44,Languages!$A:$D,Summary!$C$7,TRUE),NA()),"")</f>
        <v>Organisaation tuottamat yhteiskunnalle kriittiset palvelut on tunnistettu ja dokumentoitu.</v>
      </c>
      <c r="G44" s="1169"/>
      <c r="H44" s="1537">
        <f ca="1">_xlfn.IFNA(VLOOKUP(E44,Data!C:I,6,FALSE),"")</f>
        <v>0</v>
      </c>
      <c r="I44" s="1511" t="str">
        <f ca="1">_xlfn.IFNA(VLOOKUP(E44,Export!G:L,3,FALSE),"")</f>
        <v/>
      </c>
      <c r="J44" s="1511" t="str">
        <f ca="1">_xlfn.IFNA(VLOOKUP(E44,Export!G:L,4,FALSE),"")</f>
        <v/>
      </c>
      <c r="K44" s="1511" t="str">
        <f ca="1">_xlfn.IFNA(VLOOKUP(E44,Export!G:L,5,FALSE),"")</f>
        <v/>
      </c>
      <c r="L44" s="1512" t="str">
        <f ca="1">_xlfn.IFNA(VLOOKUP(E44,Export!G:L,6,FALSE),"")</f>
        <v/>
      </c>
      <c r="M44" s="1445"/>
      <c r="N44" s="251"/>
    </row>
    <row r="45" spans="1:14" ht="70.8" customHeight="1" thickBot="1" x14ac:dyDescent="0.3">
      <c r="A45" s="274"/>
      <c r="B45" s="1845"/>
      <c r="C45" s="1339">
        <v>21</v>
      </c>
      <c r="D45" s="1183">
        <f>_xlfn.IFNA(VLOOKUP(E45,Data!C:I,3,FALSE),"")</f>
        <v>1</v>
      </c>
      <c r="E45" s="1287" t="s">
        <v>363</v>
      </c>
      <c r="F45" s="1170" t="str">
        <f>_xlfn.IFNA(IF(VLOOKUP(E45,Languages!$A:$D,1,TRUE)=E45,VLOOKUP(E45,Languages!$A:$D,Summary!$C$7,TRUE),NA()),"")</f>
        <v>(Yhteiskunnalle kriittisten) palveluiden tuottamiseen tarvittava data on tunnistettu ja dokumentoitu.</v>
      </c>
      <c r="G45" s="1169"/>
      <c r="H45" s="1537">
        <f ca="1">_xlfn.IFNA(VLOOKUP(E45,Data!C:I,6,FALSE),"")</f>
        <v>0</v>
      </c>
      <c r="I45" s="1511" t="str">
        <f ca="1">_xlfn.IFNA(VLOOKUP(E45,Export!G:L,3,FALSE),"")</f>
        <v/>
      </c>
      <c r="J45" s="1511" t="str">
        <f ca="1">_xlfn.IFNA(VLOOKUP(E45,Export!G:L,4,FALSE),"")</f>
        <v/>
      </c>
      <c r="K45" s="1511" t="str">
        <f ca="1">_xlfn.IFNA(VLOOKUP(E45,Export!G:L,5,FALSE),"")</f>
        <v/>
      </c>
      <c r="L45" s="1512" t="str">
        <f ca="1">_xlfn.IFNA(VLOOKUP(E45,Export!G:L,6,FALSE),"")</f>
        <v/>
      </c>
      <c r="M45" s="1445"/>
      <c r="N45" s="251"/>
    </row>
    <row r="46" spans="1:14" ht="70.8" customHeight="1" thickBot="1" x14ac:dyDescent="0.3">
      <c r="A46" s="274"/>
      <c r="B46" s="1845"/>
      <c r="C46" s="1339">
        <v>22</v>
      </c>
      <c r="D46" s="1183">
        <f>_xlfn.IFNA(VLOOKUP(E46,Data!C:I,3,FALSE),"")</f>
        <v>1</v>
      </c>
      <c r="E46" s="1287" t="s">
        <v>364</v>
      </c>
      <c r="F46" s="1170" t="str">
        <f>_xlfn.IFNA(IF(VLOOKUP(E46,Languages!$A:$D,1,TRUE)=E46,VLOOKUP(E46,Languages!$A:$D,Summary!$C$7,TRUE),NA()),"")</f>
        <v>Palveluiden tuottamiseen tarvittavat prosessit on tunnistettu ja dokumentoitu.</v>
      </c>
      <c r="G46" s="1169"/>
      <c r="H46" s="1537">
        <f ca="1">_xlfn.IFNA(VLOOKUP(E46,Data!C:I,6,FALSE),"")</f>
        <v>0</v>
      </c>
      <c r="I46" s="1511" t="str">
        <f ca="1">_xlfn.IFNA(VLOOKUP(E46,Export!G:L,3,FALSE),"")</f>
        <v/>
      </c>
      <c r="J46" s="1511" t="str">
        <f ca="1">_xlfn.IFNA(VLOOKUP(E46,Export!G:L,4,FALSE),"")</f>
        <v/>
      </c>
      <c r="K46" s="1511" t="str">
        <f ca="1">_xlfn.IFNA(VLOOKUP(E46,Export!G:L,5,FALSE),"")</f>
        <v/>
      </c>
      <c r="L46" s="1512" t="str">
        <f ca="1">_xlfn.IFNA(VLOOKUP(E46,Export!G:L,6,FALSE),"")</f>
        <v/>
      </c>
      <c r="M46" s="1445"/>
      <c r="N46" s="251"/>
    </row>
    <row r="47" spans="1:14" ht="70.8" customHeight="1" thickBot="1" x14ac:dyDescent="0.3">
      <c r="A47" s="274"/>
      <c r="B47" s="1845"/>
      <c r="C47" s="1339">
        <v>23</v>
      </c>
      <c r="D47" s="1183">
        <f>_xlfn.IFNA(VLOOKUP(E47,Data!C:I,3,FALSE),"")</f>
        <v>1</v>
      </c>
      <c r="E47" s="1287" t="s">
        <v>365</v>
      </c>
      <c r="F47" s="1170" t="str">
        <f>_xlfn.IFNA(IF(VLOOKUP(E47,Languages!$A:$D,1,TRUE)=E47,VLOOKUP(E47,Languages!$A:$D,Summary!$C$7,TRUE),NA()),"")</f>
        <v>Palveluiden tuottamiseen tarvittavat järjestelmät (IT- ja OT-omaisuus) on tunnistettu ja dokumentoitu.</v>
      </c>
      <c r="G47" s="1169"/>
      <c r="H47" s="1537">
        <f ca="1">_xlfn.IFNA(VLOOKUP(E47,Data!C:I,6,FALSE),"")</f>
        <v>0</v>
      </c>
      <c r="I47" s="1511" t="str">
        <f ca="1">_xlfn.IFNA(VLOOKUP(E47,Export!G:L,3,FALSE),"")</f>
        <v/>
      </c>
      <c r="J47" s="1511" t="str">
        <f ca="1">_xlfn.IFNA(VLOOKUP(E47,Export!G:L,4,FALSE),"")</f>
        <v/>
      </c>
      <c r="K47" s="1511" t="str">
        <f ca="1">_xlfn.IFNA(VLOOKUP(E47,Export!G:L,5,FALSE),"")</f>
        <v/>
      </c>
      <c r="L47" s="1512" t="str">
        <f ca="1">_xlfn.IFNA(VLOOKUP(E47,Export!G:L,6,FALSE),"")</f>
        <v/>
      </c>
      <c r="M47" s="1445"/>
      <c r="N47" s="251"/>
    </row>
    <row r="48" spans="1:14" ht="70.8" customHeight="1" thickBot="1" x14ac:dyDescent="0.3">
      <c r="A48" s="274"/>
      <c r="B48" s="1845"/>
      <c r="C48" s="1339">
        <v>24</v>
      </c>
      <c r="D48" s="1183">
        <f>_xlfn.IFNA(VLOOKUP(E48,Data!C:I,3,FALSE),"")</f>
        <v>1</v>
      </c>
      <c r="E48" s="1287" t="s">
        <v>370</v>
      </c>
      <c r="F48" s="1170" t="str">
        <f>_xlfn.IFNA(IF(VLOOKUP(E48,Languages!$A:$D,1,TRUE)=E48,VLOOKUP(E48,Languages!$A:$D,Summary!$C$7,TRUE),NA()),"")</f>
        <v>Kaikki resurssit (data, prosessit, järjestelmät, tilat ja toimitusketjut), joita tarvitaan (yhteiskunnalle kriittisten) palveluiden tuottamiseen, ovat organisaation turvallisuuden hallinnan politiikkojen ja prosessien piirissä.</v>
      </c>
      <c r="G48" s="1169"/>
      <c r="H48" s="1537">
        <f ca="1">_xlfn.IFNA(VLOOKUP(E48,Data!C:I,6,FALSE),"")</f>
        <v>0</v>
      </c>
      <c r="I48" s="1511" t="str">
        <f ca="1">_xlfn.IFNA(VLOOKUP(E48,Export!G:L,3,FALSE),"")</f>
        <v/>
      </c>
      <c r="J48" s="1511" t="str">
        <f ca="1">_xlfn.IFNA(VLOOKUP(E48,Export!G:L,4,FALSE),"")</f>
        <v/>
      </c>
      <c r="K48" s="1511" t="str">
        <f ca="1">_xlfn.IFNA(VLOOKUP(E48,Export!G:L,5,FALSE),"")</f>
        <v/>
      </c>
      <c r="L48" s="1512" t="str">
        <f ca="1">_xlfn.IFNA(VLOOKUP(E48,Export!G:L,6,FALSE),"")</f>
        <v/>
      </c>
      <c r="M48" s="1445"/>
      <c r="N48" s="251"/>
    </row>
    <row r="49" spans="1:14" ht="70.8" customHeight="1" thickBot="1" x14ac:dyDescent="0.3">
      <c r="A49" s="274"/>
      <c r="B49" s="1845"/>
      <c r="C49" s="1339">
        <v>25</v>
      </c>
      <c r="D49" s="1183">
        <f>_xlfn.IFNA(VLOOKUP(E49,Data!C:I,3,FALSE),"")</f>
        <v>1</v>
      </c>
      <c r="E49" s="1287" t="s">
        <v>371</v>
      </c>
      <c r="F49" s="1170" t="str">
        <f>_xlfn.IFNA(IF(VLOOKUP(E49,Languages!$A:$D,1,TRUE)=E49,VLOOKUP(E49,Languages!$A:$D,Summary!$C$7,TRUE),NA()),"")</f>
        <v>Kaikki resurssit (data, prosessit, järjestelmät, tilat ja toimitusketjut), joita tarvitaan yhteiskunnallisesti kriittisten palvelujen tuottamiseen, ovat organisaation riskienhallinnan politiikkojen ja prosessien piirissä.</v>
      </c>
      <c r="G49" s="1169"/>
      <c r="H49" s="1537">
        <f ca="1">_xlfn.IFNA(VLOOKUP(E49,Data!C:I,6,FALSE),"")</f>
        <v>0</v>
      </c>
      <c r="I49" s="1511" t="str">
        <f ca="1">_xlfn.IFNA(VLOOKUP(E49,Export!G:L,3,FALSE),"")</f>
        <v/>
      </c>
      <c r="J49" s="1511" t="str">
        <f ca="1">_xlfn.IFNA(VLOOKUP(E49,Export!G:L,4,FALSE),"")</f>
        <v/>
      </c>
      <c r="K49" s="1511" t="str">
        <f ca="1">_xlfn.IFNA(VLOOKUP(E49,Export!G:L,5,FALSE),"")</f>
        <v/>
      </c>
      <c r="L49" s="1512" t="str">
        <f ca="1">_xlfn.IFNA(VLOOKUP(E49,Export!G:L,6,FALSE),"")</f>
        <v/>
      </c>
      <c r="M49" s="1445"/>
      <c r="N49" s="251"/>
    </row>
    <row r="50" spans="1:14" ht="70.8" customHeight="1" thickBot="1" x14ac:dyDescent="0.3">
      <c r="A50" s="274"/>
      <c r="B50" s="1845"/>
      <c r="C50" s="1339">
        <v>26</v>
      </c>
      <c r="D50" s="1183">
        <f>_xlfn.IFNA(VLOOKUP(E50,Data!C:I,3,FALSE),"")</f>
        <v>1</v>
      </c>
      <c r="E50" s="1287" t="s">
        <v>381</v>
      </c>
      <c r="F50" s="1170" t="str">
        <f>_xlfn.IFNA(IF(VLOOKUP(E50,Languages!$A:$D,1,TRUE)=E50,VLOOKUP(E50,Languages!$A:$D,Summary!$C$7,TRUE),NA()),"")</f>
        <v>Organisaatiolla on kybertapahtumien ja -poikkeamien hallintasuunnitelma, joka kattaa kaikki (organisaation tuottamat yhteiskunnalle kriittiset) palvelut.</v>
      </c>
      <c r="G50" s="1169"/>
      <c r="H50" s="1537">
        <f ca="1">_xlfn.IFNA(VLOOKUP(E50,Data!C:I,6,FALSE),"")</f>
        <v>0</v>
      </c>
      <c r="I50" s="1511" t="str">
        <f ca="1">_xlfn.IFNA(VLOOKUP(E50,Export!G:L,3,FALSE),"")</f>
        <v/>
      </c>
      <c r="J50" s="1511" t="str">
        <f ca="1">_xlfn.IFNA(VLOOKUP(E50,Export!G:L,4,FALSE),"")</f>
        <v/>
      </c>
      <c r="K50" s="1511" t="str">
        <f ca="1">_xlfn.IFNA(VLOOKUP(E50,Export!G:L,5,FALSE),"")</f>
        <v/>
      </c>
      <c r="L50" s="1512" t="str">
        <f ca="1">_xlfn.IFNA(VLOOKUP(E50,Export!G:L,6,FALSE),"")</f>
        <v/>
      </c>
      <c r="M50" s="1445"/>
      <c r="N50" s="251"/>
    </row>
    <row r="51" spans="1:14" ht="70.8" customHeight="1" thickBot="1" x14ac:dyDescent="0.3">
      <c r="A51" s="274"/>
      <c r="B51" s="1845"/>
      <c r="C51" s="1339">
        <v>27</v>
      </c>
      <c r="D51" s="1183">
        <f>_xlfn.IFNA(VLOOKUP(E51,Data!C:I,3,FALSE),"")</f>
        <v>1</v>
      </c>
      <c r="E51" s="1287" t="s">
        <v>382</v>
      </c>
      <c r="F51" s="1170" t="str">
        <f>_xlfn.IFNA(IF(VLOOKUP(E51,Languages!$A:$D,1,TRUE)=E51,VLOOKUP(E51,Languages!$A:$D,Summary!$C$7,TRUE),NA()),"")</f>
        <v>Hallintasuunnitelma rajoittuu tunnettuihin hyökkäyksiin, mutta kattaa perusteellisesti näiden hyökkäysten todennäköiset vaikutukset.</v>
      </c>
      <c r="G51" s="1169"/>
      <c r="H51" s="1537">
        <f ca="1">_xlfn.IFNA(VLOOKUP(E51,Data!C:I,6,FALSE),"")</f>
        <v>0</v>
      </c>
      <c r="I51" s="1511" t="str">
        <f ca="1">_xlfn.IFNA(VLOOKUP(E51,Export!G:L,3,FALSE),"")</f>
        <v/>
      </c>
      <c r="J51" s="1511" t="str">
        <f ca="1">_xlfn.IFNA(VLOOKUP(E51,Export!G:L,4,FALSE),"")</f>
        <v/>
      </c>
      <c r="K51" s="1511" t="str">
        <f ca="1">_xlfn.IFNA(VLOOKUP(E51,Export!G:L,5,FALSE),"")</f>
        <v/>
      </c>
      <c r="L51" s="1512" t="str">
        <f ca="1">_xlfn.IFNA(VLOOKUP(E51,Export!G:L,6,FALSE),"")</f>
        <v/>
      </c>
      <c r="M51" s="1445"/>
      <c r="N51" s="251"/>
    </row>
    <row r="52" spans="1:14" ht="70.8" customHeight="1" thickBot="1" x14ac:dyDescent="0.3">
      <c r="A52" s="274"/>
      <c r="B52" s="1845"/>
      <c r="C52" s="1339">
        <v>28</v>
      </c>
      <c r="D52" s="1183">
        <f>_xlfn.IFNA(VLOOKUP(E52,Data!C:I,3,FALSE),"")</f>
        <v>1</v>
      </c>
      <c r="E52" s="1287" t="s">
        <v>383</v>
      </c>
      <c r="F52" s="1170" t="str">
        <f>_xlfn.IFNA(IF(VLOOKUP(E52,Languages!$A:$D,1,TRUE)=E52,VLOOKUP(E52,Languages!$A:$D,Summary!$C$7,TRUE),NA()),"")</f>
        <v>Kybertapahtumien ja -poikkeamien hallintaan osallistuva henkilöstö on sisäistänyt ja ymmärtää hallintasuunnitelman hyvin.</v>
      </c>
      <c r="G52" s="1169"/>
      <c r="H52" s="1537">
        <f ca="1">_xlfn.IFNA(VLOOKUP(E52,Data!C:I,6,FALSE),"")</f>
        <v>0</v>
      </c>
      <c r="I52" s="1511" t="str">
        <f ca="1">_xlfn.IFNA(VLOOKUP(E52,Export!G:L,3,FALSE),"")</f>
        <v/>
      </c>
      <c r="J52" s="1511" t="str">
        <f ca="1">_xlfn.IFNA(VLOOKUP(E52,Export!G:L,4,FALSE),"")</f>
        <v/>
      </c>
      <c r="K52" s="1511" t="str">
        <f ca="1">_xlfn.IFNA(VLOOKUP(E52,Export!G:L,5,FALSE),"")</f>
        <v/>
      </c>
      <c r="L52" s="1512" t="str">
        <f ca="1">_xlfn.IFNA(VLOOKUP(E52,Export!G:L,6,FALSE),"")</f>
        <v/>
      </c>
      <c r="M52" s="1445"/>
      <c r="N52" s="251"/>
    </row>
    <row r="53" spans="1:14" ht="70.8" customHeight="1" thickBot="1" x14ac:dyDescent="0.3">
      <c r="A53" s="274"/>
      <c r="B53" s="1845"/>
      <c r="C53" s="1339">
        <v>29</v>
      </c>
      <c r="D53" s="1183">
        <f>_xlfn.IFNA(VLOOKUP(E53,Data!C:I,3,FALSE),"")</f>
        <v>1</v>
      </c>
      <c r="E53" s="1287" t="s">
        <v>384</v>
      </c>
      <c r="F53" s="1170" t="str">
        <f>_xlfn.IFNA(IF(VLOOKUP(E53,Languages!$A:$D,1,TRUE)=E53,VLOOKUP(E53,Languages!$A:$D,Summary!$C$7,TRUE),NA()),"")</f>
        <v>Hallintasuunnitelma on dokumentoitu ja se jaetaan kaikille relevanteille sidosryhmille.</v>
      </c>
      <c r="G53" s="1169"/>
      <c r="H53" s="1537">
        <f ca="1">_xlfn.IFNA(VLOOKUP(E53,Data!C:I,6,FALSE),"")</f>
        <v>0</v>
      </c>
      <c r="I53" s="1511" t="str">
        <f ca="1">_xlfn.IFNA(VLOOKUP(E53,Export!G:L,3,FALSE),"")</f>
        <v/>
      </c>
      <c r="J53" s="1511" t="str">
        <f ca="1">_xlfn.IFNA(VLOOKUP(E53,Export!G:L,4,FALSE),"")</f>
        <v/>
      </c>
      <c r="K53" s="1511" t="str">
        <f ca="1">_xlfn.IFNA(VLOOKUP(E53,Export!G:L,5,FALSE),"")</f>
        <v/>
      </c>
      <c r="L53" s="1512" t="str">
        <f ca="1">_xlfn.IFNA(VLOOKUP(E53,Export!G:L,6,FALSE),"")</f>
        <v/>
      </c>
      <c r="M53" s="1445"/>
      <c r="N53" s="251"/>
    </row>
    <row r="54" spans="1:14" ht="70.8" customHeight="1" thickBot="1" x14ac:dyDescent="0.3">
      <c r="A54" s="274"/>
      <c r="B54" s="1845"/>
      <c r="C54" s="1339">
        <v>30</v>
      </c>
      <c r="D54" s="1183">
        <f>_xlfn.IFNA(VLOOKUP(E54,Data!C:I,3,FALSE),"")</f>
        <v>1</v>
      </c>
      <c r="E54" s="1287" t="s">
        <v>336</v>
      </c>
      <c r="F54" s="1170" t="str">
        <f>_xlfn.IFNA(IF(VLOOKUP(E54,Languages!$A:$D,1,TRUE)=E54,VLOOKUP(E54,Languages!$A:$D,Summary!$C$7,TRUE),NA()),"")</f>
        <v>Organisaatiolla on kyberturvallisuusstrategia. Tasolla 1 sen kehittämisen ja ylläpidon ei tarvitse olla systemaattista ja säännöllistä.</v>
      </c>
      <c r="G54" s="1169"/>
      <c r="H54" s="1537">
        <f ca="1">_xlfn.IFNA(VLOOKUP(E54,Data!C:I,6,FALSE),"")</f>
        <v>0</v>
      </c>
      <c r="I54" s="1511" t="str">
        <f ca="1">_xlfn.IFNA(VLOOKUP(E54,Export!G:L,3,FALSE),"")</f>
        <v/>
      </c>
      <c r="J54" s="1511" t="str">
        <f ca="1">_xlfn.IFNA(VLOOKUP(E54,Export!G:L,4,FALSE),"")</f>
        <v/>
      </c>
      <c r="K54" s="1511" t="str">
        <f ca="1">_xlfn.IFNA(VLOOKUP(E54,Export!G:L,5,FALSE),"")</f>
        <v/>
      </c>
      <c r="L54" s="1512" t="str">
        <f ca="1">_xlfn.IFNA(VLOOKUP(E54,Export!G:L,6,FALSE),"")</f>
        <v/>
      </c>
      <c r="M54" s="1445"/>
      <c r="N54" s="251"/>
    </row>
    <row r="55" spans="1:14" ht="70.8" customHeight="1" thickBot="1" x14ac:dyDescent="0.3">
      <c r="A55" s="274"/>
      <c r="B55" s="1845"/>
      <c r="C55" s="1339">
        <v>31</v>
      </c>
      <c r="D55" s="1183">
        <f>_xlfn.IFNA(VLOOKUP(E55,Data!C:I,3,FALSE),"")</f>
        <v>1</v>
      </c>
      <c r="E55" s="1287" t="s">
        <v>344</v>
      </c>
      <c r="F55" s="1170" t="str">
        <f>_xlfn.IFNA(IF(VLOOKUP(E55,Languages!$A:$D,1,TRUE)=E55,VLOOKUP(E55,Languages!$A:$D,Summary!$C$7,TRUE),NA()),"")</f>
        <v>Organisaation ylin johto tukee kyberturvallisuuden hallintaa. Tasolla 1 tämän ei tarvitse olla systemaattista ja säännöllistä.</v>
      </c>
      <c r="G55" s="1169"/>
      <c r="H55" s="1537">
        <f ca="1">_xlfn.IFNA(VLOOKUP(E55,Data!C:I,6,FALSE),"")</f>
        <v>0</v>
      </c>
      <c r="I55" s="1511" t="str">
        <f ca="1">_xlfn.IFNA(VLOOKUP(E55,Export!G:L,3,FALSE),"")</f>
        <v/>
      </c>
      <c r="J55" s="1511" t="str">
        <f ca="1">_xlfn.IFNA(VLOOKUP(E55,Export!G:L,4,FALSE),"")</f>
        <v/>
      </c>
      <c r="K55" s="1511" t="str">
        <f ca="1">_xlfn.IFNA(VLOOKUP(E55,Export!G:L,5,FALSE),"")</f>
        <v/>
      </c>
      <c r="L55" s="1512" t="str">
        <f ca="1">_xlfn.IFNA(VLOOKUP(E55,Export!G:L,6,FALSE),"")</f>
        <v/>
      </c>
      <c r="M55" s="1445"/>
      <c r="N55" s="251"/>
    </row>
    <row r="56" spans="1:14" ht="70.8" customHeight="1" thickBot="1" x14ac:dyDescent="0.3">
      <c r="A56" s="274"/>
      <c r="B56" s="1845"/>
      <c r="C56" s="1339">
        <v>32</v>
      </c>
      <c r="D56" s="1183">
        <f>_xlfn.IFNA(VLOOKUP(E56,Data!C:I,3,FALSE),"")</f>
        <v>1</v>
      </c>
      <c r="E56" s="1287" t="s">
        <v>240</v>
      </c>
      <c r="F56" s="1170" t="str">
        <f>_xlfn.IFNA(IF(VLOOKUP(E56,Languages!$A:$D,1,TRUE)=E56,VLOOKUP(E56,Languages!$A:$D,Summary!$C$7,TRUE),NA()),"")</f>
        <v>Havaitut kybertapahtumat raportoidaan ennalta määritellyille henkilöille tai roolien haltijoille ja ne documentoidaan (ainakin tapauskohtaisesti). Tasolla 1 tämän ei tarvitse olla systemaattista ja säännöllistä.</v>
      </c>
      <c r="G56" s="1169"/>
      <c r="H56" s="1537">
        <f ca="1">_xlfn.IFNA(VLOOKUP(E56,Data!C:I,6,FALSE),"")</f>
        <v>0</v>
      </c>
      <c r="I56" s="1511" t="str">
        <f ca="1">_xlfn.IFNA(VLOOKUP(E56,Export!G:L,3,FALSE),"")</f>
        <v/>
      </c>
      <c r="J56" s="1511" t="str">
        <f ca="1">_xlfn.IFNA(VLOOKUP(E56,Export!G:L,4,FALSE),"")</f>
        <v/>
      </c>
      <c r="K56" s="1511" t="str">
        <f ca="1">_xlfn.IFNA(VLOOKUP(E56,Export!G:L,5,FALSE),"")</f>
        <v/>
      </c>
      <c r="L56" s="1512" t="str">
        <f ca="1">_xlfn.IFNA(VLOOKUP(E56,Export!G:L,6,FALSE),"")</f>
        <v/>
      </c>
      <c r="M56" s="1445"/>
      <c r="N56" s="251"/>
    </row>
    <row r="57" spans="1:14" ht="70.8" customHeight="1" thickBot="1" x14ac:dyDescent="0.3">
      <c r="A57" s="274"/>
      <c r="B57" s="1845"/>
      <c r="C57" s="1339">
        <v>33</v>
      </c>
      <c r="D57" s="1183">
        <f>_xlfn.IFNA(VLOOKUP(E57,Data!C:I,3,FALSE),"")</f>
        <v>1</v>
      </c>
      <c r="E57" s="1287" t="s">
        <v>246</v>
      </c>
      <c r="F57" s="1170" t="str">
        <f>_xlfn.IFNA(IF(VLOOKUP(E57,Languages!$A:$D,1,TRUE)=E57,VLOOKUP(E57,Languages!$A:$D,Summary!$C$7,TRUE),NA()),"")</f>
        <v>Kyberpoikkeamien määrittämisestä on laadittu kriteeristö. Tasolla 1 tämän ei tarvitse olla systemaattista ja säännöllistä.</v>
      </c>
      <c r="G57" s="1169"/>
      <c r="H57" s="1537">
        <f ca="1">_xlfn.IFNA(VLOOKUP(E57,Data!C:I,6,FALSE),"")</f>
        <v>0</v>
      </c>
      <c r="I57" s="1511" t="str">
        <f ca="1">_xlfn.IFNA(VLOOKUP(E57,Export!G:L,3,FALSE),"")</f>
        <v/>
      </c>
      <c r="J57" s="1511" t="str">
        <f ca="1">_xlfn.IFNA(VLOOKUP(E57,Export!G:L,4,FALSE),"")</f>
        <v/>
      </c>
      <c r="K57" s="1511" t="str">
        <f ca="1">_xlfn.IFNA(VLOOKUP(E57,Export!G:L,5,FALSE),"")</f>
        <v/>
      </c>
      <c r="L57" s="1512" t="str">
        <f ca="1">_xlfn.IFNA(VLOOKUP(E57,Export!G:L,6,FALSE),"")</f>
        <v/>
      </c>
      <c r="M57" s="1445"/>
      <c r="N57" s="251"/>
    </row>
    <row r="58" spans="1:14" ht="70.8" customHeight="1" thickBot="1" x14ac:dyDescent="0.3">
      <c r="A58" s="274"/>
      <c r="B58" s="1845"/>
      <c r="C58" s="1339">
        <v>34</v>
      </c>
      <c r="D58" s="1183">
        <f>_xlfn.IFNA(VLOOKUP(E58,Data!C:I,3,FALSE),"")</f>
        <v>1</v>
      </c>
      <c r="E58" s="1287" t="s">
        <v>247</v>
      </c>
      <c r="F58" s="1170" t="str">
        <f>_xlfn.IFNA(IF(VLOOKUP(E58,Languages!$A:$D,1,TRUE)=E58,VLOOKUP(E58,Languages!$A:$D,Summary!$C$7,TRUE),NA()),"")</f>
        <v>Kybertapahtumat analysoidaan siten, että se tukee mahdollisten kyberpoikkeamien määrittämistä. Tasolla 1 tämän ei tarvitse olla systemaattista ja säännöllistä.</v>
      </c>
      <c r="G58" s="1169"/>
      <c r="H58" s="1537">
        <f ca="1">_xlfn.IFNA(VLOOKUP(E58,Data!C:I,6,FALSE),"")</f>
        <v>0</v>
      </c>
      <c r="I58" s="1511" t="str">
        <f ca="1">_xlfn.IFNA(VLOOKUP(E58,Export!G:L,3,FALSE),"")</f>
        <v/>
      </c>
      <c r="J58" s="1511" t="str">
        <f ca="1">_xlfn.IFNA(VLOOKUP(E58,Export!G:L,4,FALSE),"")</f>
        <v/>
      </c>
      <c r="K58" s="1511" t="str">
        <f ca="1">_xlfn.IFNA(VLOOKUP(E58,Export!G:L,5,FALSE),"")</f>
        <v/>
      </c>
      <c r="L58" s="1512" t="str">
        <f ca="1">_xlfn.IFNA(VLOOKUP(E58,Export!G:L,6,FALSE),"")</f>
        <v/>
      </c>
      <c r="M58" s="1445"/>
      <c r="N58" s="251"/>
    </row>
    <row r="59" spans="1:14" ht="70.8" customHeight="1" thickBot="1" x14ac:dyDescent="0.3">
      <c r="A59" s="274"/>
      <c r="B59" s="1845"/>
      <c r="C59" s="1339">
        <v>35</v>
      </c>
      <c r="D59" s="1183">
        <f>_xlfn.IFNA(VLOOKUP(E59,Data!C:I,3,FALSE),"")</f>
        <v>1</v>
      </c>
      <c r="E59" s="1287" t="s">
        <v>255</v>
      </c>
      <c r="F59" s="1170" t="str">
        <f>_xlfn.IFNA(IF(VLOOKUP(E59,Languages!$A:$D,1,TRUE)=E59,VLOOKUP(E59,Languages!$A:$D,Summary!$C$7,TRUE),NA()),"")</f>
        <v>Kyberpoikkeamiin reagoimista varten on tunnistettu soveltuvat työntekijät ja heille on annettu roolit (ainakin tapauskohtaisesti). Tasolla 1 tämän ei tarvitse olla systemaattista ja säännöllistä.</v>
      </c>
      <c r="G59" s="1169"/>
      <c r="H59" s="1537">
        <f ca="1">_xlfn.IFNA(VLOOKUP(E59,Data!C:I,6,FALSE),"")</f>
        <v>0</v>
      </c>
      <c r="I59" s="1511" t="str">
        <f ca="1">_xlfn.IFNA(VLOOKUP(E59,Export!G:L,3,FALSE),"")</f>
        <v/>
      </c>
      <c r="J59" s="1511" t="str">
        <f ca="1">_xlfn.IFNA(VLOOKUP(E59,Export!G:L,4,FALSE),"")</f>
        <v/>
      </c>
      <c r="K59" s="1511" t="str">
        <f ca="1">_xlfn.IFNA(VLOOKUP(E59,Export!G:L,5,FALSE),"")</f>
        <v/>
      </c>
      <c r="L59" s="1512" t="str">
        <f ca="1">_xlfn.IFNA(VLOOKUP(E59,Export!G:L,6,FALSE),"")</f>
        <v/>
      </c>
      <c r="M59" s="1445"/>
      <c r="N59" s="251"/>
    </row>
    <row r="60" spans="1:14" ht="70.8" customHeight="1" thickBot="1" x14ac:dyDescent="0.3">
      <c r="A60" s="274"/>
      <c r="B60" s="1845"/>
      <c r="C60" s="1339">
        <v>36</v>
      </c>
      <c r="D60" s="1183">
        <f>_xlfn.IFNA(VLOOKUP(E60,Data!C:I,3,FALSE),"")</f>
        <v>1</v>
      </c>
      <c r="E60" s="1287" t="s">
        <v>256</v>
      </c>
      <c r="F60" s="1170" t="str">
        <f>_xlfn.IFNA(IF(VLOOKUP(E60,Languages!$A:$D,1,TRUE)=E60,VLOOKUP(E60,Languages!$A:$D,Summary!$C$7,TRUE),NA()),"")</f>
        <v>Kyberpoikkeamiin reagoidaan siten, että toiminnalla (voidaan toteuttaa tapauskohtaisesti) rajoitetaan toimintoon kohdistuvaa vaikutusta ja palautetaan toiminta normaaliksi. Tasolla 1 tämän ei tarvitse olla systemaattista ja säännöllistä.</v>
      </c>
      <c r="G60" s="1169"/>
      <c r="H60" s="1537">
        <f ca="1">_xlfn.IFNA(VLOOKUP(E60,Data!C:I,6,FALSE),"")</f>
        <v>0</v>
      </c>
      <c r="I60" s="1511" t="str">
        <f ca="1">_xlfn.IFNA(VLOOKUP(E60,Export!G:L,3,FALSE),"")</f>
        <v/>
      </c>
      <c r="J60" s="1511" t="str">
        <f ca="1">_xlfn.IFNA(VLOOKUP(E60,Export!G:L,4,FALSE),"")</f>
        <v/>
      </c>
      <c r="K60" s="1511" t="str">
        <f ca="1">_xlfn.IFNA(VLOOKUP(E60,Export!G:L,5,FALSE),"")</f>
        <v/>
      </c>
      <c r="L60" s="1512" t="str">
        <f ca="1">_xlfn.IFNA(VLOOKUP(E60,Export!G:L,6,FALSE),"")</f>
        <v/>
      </c>
      <c r="M60" s="1445"/>
      <c r="N60" s="251"/>
    </row>
    <row r="61" spans="1:14" ht="70.8" customHeight="1" thickBot="1" x14ac:dyDescent="0.3">
      <c r="A61" s="274"/>
      <c r="B61" s="1845"/>
      <c r="C61" s="1339">
        <v>37</v>
      </c>
      <c r="D61" s="1183">
        <f>_xlfn.IFNA(VLOOKUP(E61,Data!C:I,3,FALSE),"")</f>
        <v>1</v>
      </c>
      <c r="E61" s="1287" t="s">
        <v>257</v>
      </c>
      <c r="F61" s="1170" t="str">
        <f>_xlfn.IFNA(IF(VLOOKUP(E61,Languages!$A:$D,1,TRUE)=E61,VLOOKUP(E61,Languages!$A:$D,Summary!$C$7,TRUE),NA()),"")</f>
        <v>Kyberpoikkeamista tuotetaan raportointia (esimerkiksi sisäisesti, CERT-FI tai soveltuville ISAC-ryhmille). Tasolla 1 tämän ei tarvitse olla systemaattista ja säännöllistä.</v>
      </c>
      <c r="G61" s="1169"/>
      <c r="H61" s="1537">
        <f ca="1">_xlfn.IFNA(VLOOKUP(E61,Data!C:I,6,FALSE),"")</f>
        <v>0</v>
      </c>
      <c r="I61" s="1511" t="str">
        <f ca="1">_xlfn.IFNA(VLOOKUP(E61,Export!G:L,3,FALSE),"")</f>
        <v/>
      </c>
      <c r="J61" s="1511" t="str">
        <f ca="1">_xlfn.IFNA(VLOOKUP(E61,Export!G:L,4,FALSE),"")</f>
        <v/>
      </c>
      <c r="K61" s="1511" t="str">
        <f ca="1">_xlfn.IFNA(VLOOKUP(E61,Export!G:L,5,FALSE),"")</f>
        <v/>
      </c>
      <c r="L61" s="1512" t="str">
        <f ca="1">_xlfn.IFNA(VLOOKUP(E61,Export!G:L,6,FALSE),"")</f>
        <v/>
      </c>
      <c r="M61" s="1445"/>
      <c r="N61" s="251"/>
    </row>
    <row r="62" spans="1:14" ht="70.8" customHeight="1" thickBot="1" x14ac:dyDescent="0.3">
      <c r="A62" s="274"/>
      <c r="B62" s="1845"/>
      <c r="C62" s="1339">
        <v>38</v>
      </c>
      <c r="D62" s="1183">
        <f>_xlfn.IFNA(VLOOKUP(E62,Data!C:I,3,FALSE),"")</f>
        <v>1</v>
      </c>
      <c r="E62" s="1287" t="s">
        <v>267</v>
      </c>
      <c r="F62" s="1170" t="str">
        <f>_xlfn.IFNA(IF(VLOOKUP(E62,Languages!$A:$D,1,TRUE)=E62,VLOOKUP(E62,Languages!$A:$D,Summary!$C$7,TRUE),NA()),"")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G62" s="1169"/>
      <c r="H62" s="1537">
        <f ca="1">_xlfn.IFNA(VLOOKUP(E62,Data!C:I,6,FALSE),"")</f>
        <v>0</v>
      </c>
      <c r="I62" s="1511" t="str">
        <f ca="1">_xlfn.IFNA(VLOOKUP(E62,Export!G:L,3,FALSE),"")</f>
        <v/>
      </c>
      <c r="J62" s="1511" t="str">
        <f ca="1">_xlfn.IFNA(VLOOKUP(E62,Export!G:L,4,FALSE),"")</f>
        <v/>
      </c>
      <c r="K62" s="1511" t="str">
        <f ca="1">_xlfn.IFNA(VLOOKUP(E62,Export!G:L,5,FALSE),"")</f>
        <v/>
      </c>
      <c r="L62" s="1512" t="str">
        <f ca="1">_xlfn.IFNA(VLOOKUP(E62,Export!G:L,6,FALSE),"")</f>
        <v/>
      </c>
      <c r="M62" s="1445"/>
      <c r="N62" s="251"/>
    </row>
    <row r="63" spans="1:14" ht="70.8" customHeight="1" thickBot="1" x14ac:dyDescent="0.3">
      <c r="A63" s="274"/>
      <c r="B63" s="1845"/>
      <c r="C63" s="1339">
        <v>39</v>
      </c>
      <c r="D63" s="1183">
        <f>_xlfn.IFNA(VLOOKUP(E63,Data!C:I,3,FALSE),"")</f>
        <v>1</v>
      </c>
      <c r="E63" s="1287" t="s">
        <v>268</v>
      </c>
      <c r="F63" s="1170" t="str">
        <f>_xlfn.IFNA(IF(VLOOKUP(E63,Languages!$A:$D,1,TRUE)=E63,VLOOKUP(E63,Languages!$A:$D,Summary!$C$7,TRUE),NA()),"")</f>
        <v>Tiedoista on saatavilla varmuuskopiot, joita testaan. Tasolla 1 tämän ei tarvitse olla systemaattista ja säännöllistä.</v>
      </c>
      <c r="G63" s="1169"/>
      <c r="H63" s="1537">
        <f ca="1">_xlfn.IFNA(VLOOKUP(E63,Data!C:I,6,FALSE),"")</f>
        <v>0</v>
      </c>
      <c r="I63" s="1511" t="str">
        <f ca="1">_xlfn.IFNA(VLOOKUP(E63,Export!G:L,3,FALSE),"")</f>
        <v/>
      </c>
      <c r="J63" s="1511" t="str">
        <f ca="1">_xlfn.IFNA(VLOOKUP(E63,Export!G:L,4,FALSE),"")</f>
        <v/>
      </c>
      <c r="K63" s="1511" t="str">
        <f ca="1">_xlfn.IFNA(VLOOKUP(E63,Export!G:L,5,FALSE),"")</f>
        <v/>
      </c>
      <c r="L63" s="1512" t="str">
        <f ca="1">_xlfn.IFNA(VLOOKUP(E63,Export!G:L,6,FALSE),"")</f>
        <v/>
      </c>
      <c r="M63" s="1445"/>
      <c r="N63" s="251"/>
    </row>
    <row r="64" spans="1:14" ht="70.8" customHeight="1" thickBot="1" x14ac:dyDescent="0.3">
      <c r="A64" s="274"/>
      <c r="B64" s="1845"/>
      <c r="C64" s="1339">
        <v>40</v>
      </c>
      <c r="D64" s="1183">
        <f>_xlfn.IFNA(VLOOKUP(E64,Data!C:I,3,FALSE),"")</f>
        <v>1</v>
      </c>
      <c r="E64" s="1287" t="s">
        <v>269</v>
      </c>
      <c r="F64" s="1170" t="str">
        <f>_xlfn.IFNA(IF(VLOOKUP(E64,Languages!$A:$D,1,TRUE)=E64,VLOOKUP(E64,Languages!$A:$D,Summary!$C$7,TRUE),NA()),"")</f>
        <v>Varaosia tarvitsevat IT-laitteet (ja mahdolliset OT-laitteet) on tunnistettu. Tasolla 1 tämän ei tarvitse olla systemaattista ja säännöllistä.</v>
      </c>
      <c r="G64" s="1169"/>
      <c r="H64" s="1537">
        <f ca="1">_xlfn.IFNA(VLOOKUP(E64,Data!C:I,6,FALSE),"")</f>
        <v>0</v>
      </c>
      <c r="I64" s="1511" t="str">
        <f ca="1">_xlfn.IFNA(VLOOKUP(E64,Export!G:L,3,FALSE),"")</f>
        <v/>
      </c>
      <c r="J64" s="1511" t="str">
        <f ca="1">_xlfn.IFNA(VLOOKUP(E64,Export!G:L,4,FALSE),"")</f>
        <v/>
      </c>
      <c r="K64" s="1511" t="str">
        <f ca="1">_xlfn.IFNA(VLOOKUP(E64,Export!G:L,5,FALSE),"")</f>
        <v/>
      </c>
      <c r="L64" s="1512" t="str">
        <f ca="1">_xlfn.IFNA(VLOOKUP(E64,Export!G:L,6,FALSE),"")</f>
        <v/>
      </c>
      <c r="M64" s="1445"/>
      <c r="N64" s="251"/>
    </row>
    <row r="65" spans="1:14" ht="70.8" customHeight="1" thickBot="1" x14ac:dyDescent="0.3">
      <c r="A65" s="274"/>
      <c r="B65" s="1845"/>
      <c r="C65" s="1339">
        <v>41</v>
      </c>
      <c r="D65" s="1183">
        <f>_xlfn.IFNA(VLOOKUP(E65,Data!C:I,3,FALSE),"")</f>
        <v>1</v>
      </c>
      <c r="E65" s="1287" t="s">
        <v>41</v>
      </c>
      <c r="F65" s="1170" t="str">
        <f>_xlfn.IFNA(IF(VLOOKUP(E65,Languages!$A:$D,1,TRUE)=E65,VLOOKUP(E65,Languages!$A:$D,Summary!$C$7,TRUE),NA()),"")</f>
        <v>Organisaation kyberriskienhallintaa ohjaa suunnitelma (esimerkiksi strategia tai vastaava johtotason politiikka). Tasolla 1 sen kehittämisen ja ylläpidon ei tarvitse olla systemaattista ja säännöllistä.</v>
      </c>
      <c r="G65" s="1169"/>
      <c r="H65" s="1537">
        <f ca="1">_xlfn.IFNA(VLOOKUP(E65,Data!C:I,6,FALSE),"")</f>
        <v>0</v>
      </c>
      <c r="I65" s="1511" t="str">
        <f ca="1">_xlfn.IFNA(VLOOKUP(E65,Export!G:L,3,FALSE),"")</f>
        <v/>
      </c>
      <c r="J65" s="1511" t="str">
        <f ca="1">_xlfn.IFNA(VLOOKUP(E65,Export!G:L,4,FALSE),"")</f>
        <v/>
      </c>
      <c r="K65" s="1511" t="str">
        <f ca="1">_xlfn.IFNA(VLOOKUP(E65,Export!G:L,5,FALSE),"")</f>
        <v/>
      </c>
      <c r="L65" s="1512" t="str">
        <f ca="1">_xlfn.IFNA(VLOOKUP(E65,Export!G:L,6,FALSE),"")</f>
        <v/>
      </c>
      <c r="M65" s="1445"/>
      <c r="N65" s="251"/>
    </row>
    <row r="66" spans="1:14" ht="70.8" customHeight="1" thickBot="1" x14ac:dyDescent="0.3">
      <c r="A66" s="274"/>
      <c r="B66" s="1845"/>
      <c r="C66" s="1339">
        <v>42</v>
      </c>
      <c r="D66" s="1183">
        <f>_xlfn.IFNA(VLOOKUP(E66,Data!C:I,3,FALSE),"")</f>
        <v>1</v>
      </c>
      <c r="E66" s="1287" t="s">
        <v>58</v>
      </c>
      <c r="F66" s="1170" t="str">
        <f>_xlfn.IFNA(IF(VLOOKUP(E66,Languages!$A:$D,1,TRUE)=E66,VLOOKUP(E66,Languages!$A:$D,Summary!$C$7,TRUE),NA()),"")</f>
        <v>Kyberriskejä tunnistetaan. Tasolla 1 tämän ei tarvitse olla systemaattista ja säännöllistä.</v>
      </c>
      <c r="G66" s="1169"/>
      <c r="H66" s="1537">
        <f ca="1">_xlfn.IFNA(VLOOKUP(E66,Data!C:I,6,FALSE),"")</f>
        <v>0</v>
      </c>
      <c r="I66" s="1511" t="str">
        <f ca="1">_xlfn.IFNA(VLOOKUP(E66,Export!G:L,3,FALSE),"")</f>
        <v/>
      </c>
      <c r="J66" s="1511" t="str">
        <f ca="1">_xlfn.IFNA(VLOOKUP(E66,Export!G:L,4,FALSE),"")</f>
        <v/>
      </c>
      <c r="K66" s="1511" t="str">
        <f ca="1">_xlfn.IFNA(VLOOKUP(E66,Export!G:L,5,FALSE),"")</f>
        <v/>
      </c>
      <c r="L66" s="1512" t="str">
        <f ca="1">_xlfn.IFNA(VLOOKUP(E66,Export!G:L,6,FALSE),"")</f>
        <v/>
      </c>
      <c r="M66" s="1445"/>
      <c r="N66" s="251"/>
    </row>
    <row r="67" spans="1:14" ht="70.8" customHeight="1" thickBot="1" x14ac:dyDescent="0.3">
      <c r="A67" s="274"/>
      <c r="B67" s="1845"/>
      <c r="C67" s="1339">
        <v>43</v>
      </c>
      <c r="D67" s="1183">
        <f>_xlfn.IFNA(VLOOKUP(E67,Data!C:I,3,FALSE),"")</f>
        <v>1</v>
      </c>
      <c r="E67" s="1287" t="s">
        <v>70</v>
      </c>
      <c r="F67" s="1170" t="str">
        <f>_xlfn.IFNA(IF(VLOOKUP(E67,Languages!$A:$D,1,TRUE)=E67,VLOOKUP(E67,Languages!$A:$D,Summary!$C$7,TRUE),NA()),"")</f>
        <v>Kyberriskit priorisoidaan niiden arvioidun vaikutuksen perusteella. Tasolla 1 tämän ei tarvitse olla systemaattista ja säännöllistä.</v>
      </c>
      <c r="G67" s="1169"/>
      <c r="H67" s="1537">
        <f ca="1">_xlfn.IFNA(VLOOKUP(E67,Data!C:I,6,FALSE),"")</f>
        <v>0</v>
      </c>
      <c r="I67" s="1511" t="str">
        <f ca="1">_xlfn.IFNA(VLOOKUP(E67,Export!G:L,3,FALSE),"")</f>
        <v/>
      </c>
      <c r="J67" s="1511" t="str">
        <f ca="1">_xlfn.IFNA(VLOOKUP(E67,Export!G:L,4,FALSE),"")</f>
        <v/>
      </c>
      <c r="K67" s="1511" t="str">
        <f ca="1">_xlfn.IFNA(VLOOKUP(E67,Export!G:L,5,FALSE),"")</f>
        <v/>
      </c>
      <c r="L67" s="1512" t="str">
        <f ca="1">_xlfn.IFNA(VLOOKUP(E67,Export!G:L,6,FALSE),"")</f>
        <v/>
      </c>
      <c r="M67" s="1445"/>
      <c r="N67" s="251"/>
    </row>
    <row r="68" spans="1:14" ht="70.8" customHeight="1" thickBot="1" x14ac:dyDescent="0.3">
      <c r="A68" s="274"/>
      <c r="B68" s="1845"/>
      <c r="C68" s="1339">
        <v>44</v>
      </c>
      <c r="D68" s="1183">
        <f>_xlfn.IFNA(VLOOKUP(E68,Data!C:I,3,FALSE),"")</f>
        <v>1</v>
      </c>
      <c r="E68" s="1287" t="s">
        <v>922</v>
      </c>
      <c r="F68" s="1170" t="str">
        <f>_xlfn.IFNA(IF(VLOOKUP(E68,Languages!$A:$D,1,TRUE)=E68,VLOOKUP(E68,Languages!$A:$D,Summary!$C$7,TRUE),NA()),"")</f>
        <v>Riskeihin reagointikeinot (kuten riskin pienentäminen, hyväksyminen, välttäminen tai siirtäminen) ovat käytössä kyberriskeille. Tasolla 1 tämän ei tarvitse olla systemaattista ja säännöllistä.</v>
      </c>
      <c r="G68" s="1169"/>
      <c r="H68" s="1537">
        <f ca="1">_xlfn.IFNA(VLOOKUP(E68,Data!C:I,6,FALSE),"")</f>
        <v>0</v>
      </c>
      <c r="I68" s="1511" t="str">
        <f ca="1">_xlfn.IFNA(VLOOKUP(E68,Export!G:L,3,FALSE),"")</f>
        <v/>
      </c>
      <c r="J68" s="1511" t="str">
        <f ca="1">_xlfn.IFNA(VLOOKUP(E68,Export!G:L,4,FALSE),"")</f>
        <v/>
      </c>
      <c r="K68" s="1511" t="str">
        <f ca="1">_xlfn.IFNA(VLOOKUP(E68,Export!G:L,5,FALSE),"")</f>
        <v/>
      </c>
      <c r="L68" s="1512" t="str">
        <f ca="1">_xlfn.IFNA(VLOOKUP(E68,Export!G:L,6,FALSE),"")</f>
        <v/>
      </c>
      <c r="M68" s="1445"/>
      <c r="N68" s="251"/>
    </row>
    <row r="69" spans="1:14" ht="70.8" customHeight="1" thickBot="1" x14ac:dyDescent="0.3">
      <c r="A69" s="274"/>
      <c r="B69" s="1845"/>
      <c r="C69" s="1339">
        <v>45</v>
      </c>
      <c r="D69" s="1183">
        <f>_xlfn.IFNA(VLOOKUP(E69,Data!C:I,3,FALSE),"")</f>
        <v>1</v>
      </c>
      <c r="E69" s="1287" t="s">
        <v>211</v>
      </c>
      <c r="F69" s="1170" t="str">
        <f>_xlfn.IFNA(IF(VLOOKUP(E69,Languages!$A:$D,1,TRUE)=E69,VLOOKUP(E69,Languages!$A:$D,Summary!$C$7,TRUE),NA()),"")</f>
        <v>Lokitietoa kerätään toiminnon kannalta tärkeistä laitteista, ohjelmistoista ja tietovarannoista (ainakin tapauskohtaisesti). Tasolla 1 tämän ei tarvitse olla systemaattista ja säännöllistä.</v>
      </c>
      <c r="G69" s="1169"/>
      <c r="H69" s="1537">
        <f ca="1">_xlfn.IFNA(VLOOKUP(E69,Data!C:I,6,FALSE),"")</f>
        <v>0</v>
      </c>
      <c r="I69" s="1511" t="str">
        <f ca="1">_xlfn.IFNA(VLOOKUP(E69,Export!G:L,3,FALSE),"")</f>
        <v/>
      </c>
      <c r="J69" s="1511" t="str">
        <f ca="1">_xlfn.IFNA(VLOOKUP(E69,Export!G:L,4,FALSE),"")</f>
        <v/>
      </c>
      <c r="K69" s="1511" t="str">
        <f ca="1">_xlfn.IFNA(VLOOKUP(E69,Export!G:L,5,FALSE),"")</f>
        <v/>
      </c>
      <c r="L69" s="1512" t="str">
        <f ca="1">_xlfn.IFNA(VLOOKUP(E69,Export!G:L,6,FALSE),"")</f>
        <v/>
      </c>
      <c r="M69" s="1445"/>
      <c r="N69" s="251"/>
    </row>
    <row r="70" spans="1:14" ht="70.8" customHeight="1" thickBot="1" x14ac:dyDescent="0.3">
      <c r="A70" s="274"/>
      <c r="B70" s="1845"/>
      <c r="C70" s="1339">
        <v>46</v>
      </c>
      <c r="D70" s="1183">
        <f>_xlfn.IFNA(VLOOKUP(E70,Data!C:I,3,FALSE),"")</f>
        <v>1</v>
      </c>
      <c r="E70" s="1287" t="s">
        <v>215</v>
      </c>
      <c r="F70" s="1170" t="str">
        <f>_xlfn.IFNA(IF(VLOOKUP(E70,Languages!$A:$D,1,TRUE)=E70,VLOOKUP(E70,Languages!$A:$D,Summary!$C$7,TRUE),NA()),"")</f>
        <v>Lokitietojen tarkastelua ja muuta kyberturvallisuusvalvontaa tehdään. Tasolla 1 tämän ei tarvitse olla systemaattista ja säännöllistä.</v>
      </c>
      <c r="G70" s="1169"/>
      <c r="H70" s="1537">
        <f ca="1">_xlfn.IFNA(VLOOKUP(E70,Data!C:I,6,FALSE),"")</f>
        <v>0</v>
      </c>
      <c r="I70" s="1511" t="str">
        <f ca="1">_xlfn.IFNA(VLOOKUP(E70,Export!G:L,3,FALSE),"")</f>
        <v/>
      </c>
      <c r="J70" s="1511" t="str">
        <f ca="1">_xlfn.IFNA(VLOOKUP(E70,Export!G:L,4,FALSE),"")</f>
        <v/>
      </c>
      <c r="K70" s="1511" t="str">
        <f ca="1">_xlfn.IFNA(VLOOKUP(E70,Export!G:L,5,FALSE),"")</f>
        <v/>
      </c>
      <c r="L70" s="1512" t="str">
        <f ca="1">_xlfn.IFNA(VLOOKUP(E70,Export!G:L,6,FALSE),"")</f>
        <v/>
      </c>
      <c r="M70" s="1445"/>
      <c r="N70" s="251"/>
    </row>
    <row r="71" spans="1:14" ht="70.8" customHeight="1" thickBot="1" x14ac:dyDescent="0.3">
      <c r="A71" s="274"/>
      <c r="B71" s="1845"/>
      <c r="C71" s="1339">
        <v>47</v>
      </c>
      <c r="D71" s="1183">
        <f>_xlfn.IFNA(VLOOKUP(E71,Data!C:I,3,FALSE),"")</f>
        <v>1</v>
      </c>
      <c r="E71" s="1287" t="s">
        <v>216</v>
      </c>
      <c r="F71" s="1170" t="str">
        <f>_xlfn.IFNA(IF(VLOOKUP(E71,Languages!$A:$D,1,TRUE)=E71,VLOOKUP(E71,Languages!$A:$D,Summary!$C$7,TRUE),NA()),"")</f>
        <v>IT- ja OT-ympäristöjen valvontatietoja katselmoidaan säännöllisesti poikkeavan toiminnan ja mahdollisten kybertapahtumien varalta (ainakin tapauskohtaisesti). Tasolla 1 tämän ei tarvitse olla systemaattista.</v>
      </c>
      <c r="G71" s="1169"/>
      <c r="H71" s="1537">
        <f ca="1">_xlfn.IFNA(VLOOKUP(E71,Data!C:I,6,FALSE),"")</f>
        <v>0</v>
      </c>
      <c r="I71" s="1511" t="str">
        <f ca="1">_xlfn.IFNA(VLOOKUP(E71,Export!G:L,3,FALSE),"")</f>
        <v/>
      </c>
      <c r="J71" s="1511" t="str">
        <f ca="1">_xlfn.IFNA(VLOOKUP(E71,Export!G:L,4,FALSE),"")</f>
        <v/>
      </c>
      <c r="K71" s="1511" t="str">
        <f ca="1">_xlfn.IFNA(VLOOKUP(E71,Export!G:L,5,FALSE),"")</f>
        <v/>
      </c>
      <c r="L71" s="1512" t="str">
        <f ca="1">_xlfn.IFNA(VLOOKUP(E71,Export!G:L,6,FALSE),"")</f>
        <v/>
      </c>
      <c r="M71" s="1445"/>
      <c r="N71" s="251"/>
    </row>
    <row r="72" spans="1:14" ht="70.8" customHeight="1" thickBot="1" x14ac:dyDescent="0.3">
      <c r="A72" s="274"/>
      <c r="B72" s="1845"/>
      <c r="C72" s="1339">
        <v>48</v>
      </c>
      <c r="D72" s="1183">
        <f>_xlfn.IFNA(VLOOKUP(E72,Data!C:I,3,FALSE),"")</f>
        <v>1</v>
      </c>
      <c r="E72" s="1287" t="s">
        <v>2544</v>
      </c>
      <c r="F72" s="1170" t="str">
        <f>_xlfn.IFNA(IF(VLOOKUP(E72,Languages!$A:$D,1,TRUE)=E72,VLOOKUP(E72,Languages!$A:$D,Summary!$C$7,TRUE),NA()),"")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G72" s="1169"/>
      <c r="H72" s="1537">
        <f ca="1">_xlfn.IFNA(VLOOKUP(E72,Data!C:I,6,FALSE),"")</f>
        <v>0</v>
      </c>
      <c r="I72" s="1511" t="str">
        <f ca="1">_xlfn.IFNA(VLOOKUP(E72,Export!G:L,3,FALSE),"")</f>
        <v/>
      </c>
      <c r="J72" s="1511" t="str">
        <f ca="1">_xlfn.IFNA(VLOOKUP(E72,Export!G:L,4,FALSE),"")</f>
        <v/>
      </c>
      <c r="K72" s="1511" t="str">
        <f ca="1">_xlfn.IFNA(VLOOKUP(E72,Export!G:L,5,FALSE),"")</f>
        <v/>
      </c>
      <c r="L72" s="1512" t="str">
        <f ca="1">_xlfn.IFNA(VLOOKUP(E72,Export!G:L,6,FALSE),"")</f>
        <v/>
      </c>
      <c r="M72" s="1445"/>
      <c r="N72" s="251"/>
    </row>
    <row r="73" spans="1:14" ht="70.8" customHeight="1" thickBot="1" x14ac:dyDescent="0.3">
      <c r="A73" s="274"/>
      <c r="B73" s="1845"/>
      <c r="C73" s="1339">
        <v>49</v>
      </c>
      <c r="D73" s="1183">
        <f>_xlfn.IFNA(VLOOKUP(E73,Data!C:I,3,FALSE),"")</f>
        <v>1</v>
      </c>
      <c r="E73" s="1287" t="s">
        <v>2545</v>
      </c>
      <c r="F73" s="1170" t="str">
        <f>_xlfn.IFNA(IF(VLOOKUP(E73,Languages!$A:$D,1,TRUE)=E73,VLOOKUP(E73,Languages!$A:$D,Summary!$C$7,TRUE),NA()),"")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G73" s="1169"/>
      <c r="H73" s="1537">
        <f ca="1">_xlfn.IFNA(VLOOKUP(E73,Data!C:I,6,FALSE),"")</f>
        <v>0</v>
      </c>
      <c r="I73" s="1511" t="str">
        <f ca="1">_xlfn.IFNA(VLOOKUP(E73,Export!G:L,3,FALSE),"")</f>
        <v/>
      </c>
      <c r="J73" s="1511" t="str">
        <f ca="1">_xlfn.IFNA(VLOOKUP(E73,Export!G:L,4,FALSE),"")</f>
        <v/>
      </c>
      <c r="K73" s="1511" t="str">
        <f ca="1">_xlfn.IFNA(VLOOKUP(E73,Export!G:L,5,FALSE),"")</f>
        <v/>
      </c>
      <c r="L73" s="1512" t="str">
        <f ca="1">_xlfn.IFNA(VLOOKUP(E73,Export!G:L,6,FALSE),"")</f>
        <v/>
      </c>
      <c r="M73" s="1445"/>
      <c r="N73" s="251"/>
    </row>
    <row r="74" spans="1:14" ht="70.8" customHeight="1" thickBot="1" x14ac:dyDescent="0.3">
      <c r="A74" s="274"/>
      <c r="B74" s="1845"/>
      <c r="C74" s="1339">
        <v>50</v>
      </c>
      <c r="D74" s="1183">
        <f>_xlfn.IFNA(VLOOKUP(E74,Data!C:I,3,FALSE),"")</f>
        <v>1</v>
      </c>
      <c r="E74" s="1287" t="s">
        <v>2552</v>
      </c>
      <c r="F74" s="1170" t="str">
        <f>_xlfn.IFNA(IF(VLOOKUP(E74,Languages!$A:$D,1,TRUE)=E74,VLOOKUP(E74,Languages!$A:$D,Summary!$C$7,TRUE),NA()),"")</f>
        <v>Toimittajien ja muiden kumppaniverkoston toimijoiden valintaan vaikuttaa arvio niiden kyberturvallisuuskelpoisuuksista. Tasolla 1 tämän ei tarvitse olla systemaattista ja säännöllistä.</v>
      </c>
      <c r="G74" s="1169"/>
      <c r="H74" s="1537">
        <f ca="1">_xlfn.IFNA(VLOOKUP(E74,Data!C:I,6,FALSE),"")</f>
        <v>0</v>
      </c>
      <c r="I74" s="1511" t="str">
        <f ca="1">_xlfn.IFNA(VLOOKUP(E74,Export!G:L,3,FALSE),"")</f>
        <v/>
      </c>
      <c r="J74" s="1511" t="str">
        <f ca="1">_xlfn.IFNA(VLOOKUP(E74,Export!G:L,4,FALSE),"")</f>
        <v/>
      </c>
      <c r="K74" s="1511" t="str">
        <f ca="1">_xlfn.IFNA(VLOOKUP(E74,Export!G:L,5,FALSE),"")</f>
        <v/>
      </c>
      <c r="L74" s="1512" t="str">
        <f ca="1">_xlfn.IFNA(VLOOKUP(E74,Export!G:L,6,FALSE),"")</f>
        <v/>
      </c>
      <c r="M74" s="1445"/>
      <c r="N74" s="251"/>
    </row>
    <row r="75" spans="1:14" ht="70.8" customHeight="1" thickBot="1" x14ac:dyDescent="0.3">
      <c r="A75" s="274"/>
      <c r="B75" s="1845"/>
      <c r="C75" s="1339">
        <v>51</v>
      </c>
      <c r="D75" s="1183">
        <f>_xlfn.IFNA(VLOOKUP(E75,Data!C:I,3,FALSE),"")</f>
        <v>1</v>
      </c>
      <c r="E75" s="1287" t="s">
        <v>2553</v>
      </c>
      <c r="F75" s="1170" t="str">
        <f>_xlfn.IFNA(IF(VLOOKUP(E75,Languages!$A:$D,1,TRUE)=E75,VLOOKUP(E75,Languages!$A:$D,Summary!$C$7,TRUE),NA()),"")</f>
        <v>Tuotteiden ja palveluiden valintaan vaikuttaa arvio niiden kyberkyvykkyyksistä. Tasolla 1 tämän ei tarvitse olla systemaattista ja säännöllistä.</v>
      </c>
      <c r="G75" s="1169"/>
      <c r="H75" s="1537">
        <f ca="1">_xlfn.IFNA(VLOOKUP(E75,Data!C:I,6,FALSE),"")</f>
        <v>0</v>
      </c>
      <c r="I75" s="1511" t="str">
        <f ca="1">_xlfn.IFNA(VLOOKUP(E75,Export!G:L,3,FALSE),"")</f>
        <v/>
      </c>
      <c r="J75" s="1511" t="str">
        <f ca="1">_xlfn.IFNA(VLOOKUP(E75,Export!G:L,4,FALSE),"")</f>
        <v/>
      </c>
      <c r="K75" s="1511" t="str">
        <f ca="1">_xlfn.IFNA(VLOOKUP(E75,Export!G:L,5,FALSE),"")</f>
        <v/>
      </c>
      <c r="L75" s="1512" t="str">
        <f ca="1">_xlfn.IFNA(VLOOKUP(E75,Export!G:L,6,FALSE),"")</f>
        <v/>
      </c>
      <c r="M75" s="1445"/>
      <c r="N75" s="251"/>
    </row>
    <row r="76" spans="1:14" ht="70.8" customHeight="1" thickBot="1" x14ac:dyDescent="0.3">
      <c r="A76" s="274"/>
      <c r="B76" s="1845"/>
      <c r="C76" s="1339">
        <v>52</v>
      </c>
      <c r="D76" s="1183">
        <f>_xlfn.IFNA(VLOOKUP(E76,Data!C:I,3,FALSE),"")</f>
        <v>1</v>
      </c>
      <c r="E76" s="1287" t="s">
        <v>175</v>
      </c>
      <c r="F76" s="1170" t="str">
        <f>_xlfn.IFNA(IF(VLOOKUP(E76,Languages!$A:$D,1,TRUE)=E76,VLOOKUP(E76,Languages!$A:$D,Summary!$C$7,TRUE),NA()),"")</f>
        <v>Haavoittuvuuksien tunnistamisen tueksi on tunnistettu soveltuvia tietolähteitä. Tasolla 1 tämän ei tarvitse olla systemaattista ja säännöllistä.</v>
      </c>
      <c r="G76" s="1169"/>
      <c r="H76" s="1537">
        <f ca="1">_xlfn.IFNA(VLOOKUP(E76,Data!C:I,6,FALSE),"")</f>
        <v>0</v>
      </c>
      <c r="I76" s="1511" t="str">
        <f ca="1">_xlfn.IFNA(VLOOKUP(E76,Export!G:L,3,FALSE),"")</f>
        <v/>
      </c>
      <c r="J76" s="1511" t="str">
        <f ca="1">_xlfn.IFNA(VLOOKUP(E76,Export!G:L,4,FALSE),"")</f>
        <v/>
      </c>
      <c r="K76" s="1511" t="str">
        <f ca="1">_xlfn.IFNA(VLOOKUP(E76,Export!G:L,5,FALSE),"")</f>
        <v/>
      </c>
      <c r="L76" s="1512" t="str">
        <f ca="1">_xlfn.IFNA(VLOOKUP(E76,Export!G:L,6,FALSE),"")</f>
        <v/>
      </c>
      <c r="M76" s="1445"/>
      <c r="N76" s="251"/>
    </row>
    <row r="77" spans="1:14" ht="70.8" customHeight="1" thickBot="1" x14ac:dyDescent="0.3">
      <c r="A77" s="274"/>
      <c r="B77" s="1845"/>
      <c r="C77" s="1339">
        <v>53</v>
      </c>
      <c r="D77" s="1183">
        <f>_xlfn.IFNA(VLOOKUP(E77,Data!C:I,3,FALSE),"")</f>
        <v>1</v>
      </c>
      <c r="E77" s="1287" t="s">
        <v>176</v>
      </c>
      <c r="F77" s="1170" t="str">
        <f>_xlfn.IFNA(IF(VLOOKUP(E77,Languages!$A:$D,1,TRUE)=E77,VLOOKUP(E77,Languages!$A:$D,Summary!$C$7,TRUE),NA()),"")</f>
        <v>Haavoittuvuustietoa kerätään ja sitä tulkitaan toimintoa varten. Tasolla 1 tämän ei tarvitse olla systemaattista ja säännöllistä.</v>
      </c>
      <c r="G77" s="1169"/>
      <c r="H77" s="1537">
        <f ca="1">_xlfn.IFNA(VLOOKUP(E77,Data!C:I,6,FALSE),"")</f>
        <v>0</v>
      </c>
      <c r="I77" s="1511" t="str">
        <f ca="1">_xlfn.IFNA(VLOOKUP(E77,Export!G:L,3,FALSE),"")</f>
        <v/>
      </c>
      <c r="J77" s="1511" t="str">
        <f ca="1">_xlfn.IFNA(VLOOKUP(E77,Export!G:L,4,FALSE),"")</f>
        <v/>
      </c>
      <c r="K77" s="1511" t="str">
        <f ca="1">_xlfn.IFNA(VLOOKUP(E77,Export!G:L,5,FALSE),"")</f>
        <v/>
      </c>
      <c r="L77" s="1512" t="str">
        <f ca="1">_xlfn.IFNA(VLOOKUP(E77,Export!G:L,6,FALSE),"")</f>
        <v/>
      </c>
      <c r="M77" s="1445"/>
      <c r="N77" s="251"/>
    </row>
    <row r="78" spans="1:14" ht="70.8" customHeight="1" thickBot="1" x14ac:dyDescent="0.3">
      <c r="A78" s="274"/>
      <c r="B78" s="1845"/>
      <c r="C78" s="1339">
        <v>54</v>
      </c>
      <c r="D78" s="1183">
        <f>_xlfn.IFNA(VLOOKUP(E78,Data!C:I,3,FALSE),"")</f>
        <v>1</v>
      </c>
      <c r="E78" s="1287" t="s">
        <v>177</v>
      </c>
      <c r="F78" s="1170" t="str">
        <f>_xlfn.IFNA(IF(VLOOKUP(E78,Languages!$A:$D,1,TRUE)=E78,VLOOKUP(E78,Languages!$A:$D,Summary!$C$7,TRUE),NA()),"")</f>
        <v>Haavoittuvuusarviointeja suoritetaan. Tasolla 1 tämän ei tarvitse olla systemaattista ja säännöllistä.</v>
      </c>
      <c r="G78" s="1169"/>
      <c r="H78" s="1537">
        <f ca="1">_xlfn.IFNA(VLOOKUP(E78,Data!C:I,6,FALSE),"")</f>
        <v>0</v>
      </c>
      <c r="I78" s="1511" t="str">
        <f ca="1">_xlfn.IFNA(VLOOKUP(E78,Export!G:L,3,FALSE),"")</f>
        <v/>
      </c>
      <c r="J78" s="1511" t="str">
        <f ca="1">_xlfn.IFNA(VLOOKUP(E78,Export!G:L,4,FALSE),"")</f>
        <v/>
      </c>
      <c r="K78" s="1511" t="str">
        <f ca="1">_xlfn.IFNA(VLOOKUP(E78,Export!G:L,5,FALSE),"")</f>
        <v/>
      </c>
      <c r="L78" s="1512" t="str">
        <f ca="1">_xlfn.IFNA(VLOOKUP(E78,Export!G:L,6,FALSE),"")</f>
        <v/>
      </c>
      <c r="M78" s="1445"/>
      <c r="N78" s="251"/>
    </row>
    <row r="79" spans="1:14" ht="70.8" customHeight="1" thickBot="1" x14ac:dyDescent="0.3">
      <c r="A79" s="274"/>
      <c r="B79" s="1845"/>
      <c r="C79" s="1339">
        <v>55</v>
      </c>
      <c r="D79" s="1183">
        <f>_xlfn.IFNA(VLOOKUP(E79,Data!C:I,3,FALSE),"")</f>
        <v>1</v>
      </c>
      <c r="E79" s="1287" t="s">
        <v>178</v>
      </c>
      <c r="F79" s="1170" t="str">
        <f>_xlfn.IFNA(IF(VLOOKUP(E79,Languages!$A:$D,1,TRUE)=E79,VLOOKUP(E79,Languages!$A:$D,Summary!$C$7,TRUE),NA()),"")</f>
        <v>Toiminnon kannalta olennaisiin haavoittuvuuksiin puututaan (esimerkiksi lisäämällä valvontaa tai asentamalla korjauspäivityksiä). Tasolla 1 tämän ei tarvitse olla systemaattista ja säännöllistä.</v>
      </c>
      <c r="G79" s="1169"/>
      <c r="H79" s="1537">
        <f ca="1">_xlfn.IFNA(VLOOKUP(E79,Data!C:I,6,FALSE),"")</f>
        <v>0</v>
      </c>
      <c r="I79" s="1511" t="str">
        <f ca="1">_xlfn.IFNA(VLOOKUP(E79,Export!G:L,3,FALSE),"")</f>
        <v/>
      </c>
      <c r="J79" s="1511" t="str">
        <f ca="1">_xlfn.IFNA(VLOOKUP(E79,Export!G:L,4,FALSE),"")</f>
        <v/>
      </c>
      <c r="K79" s="1511" t="str">
        <f ca="1">_xlfn.IFNA(VLOOKUP(E79,Export!G:L,5,FALSE),"")</f>
        <v/>
      </c>
      <c r="L79" s="1512" t="str">
        <f ca="1">_xlfn.IFNA(VLOOKUP(E79,Export!G:L,6,FALSE),"")</f>
        <v/>
      </c>
      <c r="M79" s="1445"/>
      <c r="N79" s="251"/>
    </row>
    <row r="80" spans="1:14" ht="70.8" customHeight="1" thickBot="1" x14ac:dyDescent="0.3">
      <c r="A80" s="274"/>
      <c r="B80" s="1845"/>
      <c r="C80" s="1339">
        <v>56</v>
      </c>
      <c r="D80" s="1183">
        <f>_xlfn.IFNA(VLOOKUP(E80,Data!C:I,3,FALSE),"")</f>
        <v>1</v>
      </c>
      <c r="E80" s="1287" t="s">
        <v>189</v>
      </c>
      <c r="F80" s="1170" t="str">
        <f>_xlfn.IFNA(IF(VLOOKUP(E80,Languages!$A:$D,1,TRUE)=E80,VLOOKUP(E80,Languages!$A:$D,Summary!$C$7,TRUE),NA()),"")</f>
        <v>Uhkien tunnistamisen tueksi on tunnistettu soveltuvia tietolähteitä. Tasolla 1 tämän ei tarvitse olla systemaattista ja säännöllistä.</v>
      </c>
      <c r="G80" s="1169"/>
      <c r="H80" s="1537">
        <f ca="1">_xlfn.IFNA(VLOOKUP(E80,Data!C:I,6,FALSE),"")</f>
        <v>0</v>
      </c>
      <c r="I80" s="1511" t="str">
        <f ca="1">_xlfn.IFNA(VLOOKUP(E80,Export!G:L,3,FALSE),"")</f>
        <v/>
      </c>
      <c r="J80" s="1511" t="str">
        <f ca="1">_xlfn.IFNA(VLOOKUP(E80,Export!G:L,4,FALSE),"")</f>
        <v/>
      </c>
      <c r="K80" s="1511" t="str">
        <f ca="1">_xlfn.IFNA(VLOOKUP(E80,Export!G:L,5,FALSE),"")</f>
        <v/>
      </c>
      <c r="L80" s="1512" t="str">
        <f ca="1">_xlfn.IFNA(VLOOKUP(E80,Export!G:L,6,FALSE),"")</f>
        <v/>
      </c>
      <c r="M80" s="1445"/>
      <c r="N80" s="251"/>
    </row>
    <row r="81" spans="1:14" ht="70.8" customHeight="1" thickBot="1" x14ac:dyDescent="0.3">
      <c r="A81" s="274"/>
      <c r="B81" s="1845"/>
      <c r="C81" s="1339">
        <v>57</v>
      </c>
      <c r="D81" s="1183">
        <f>_xlfn.IFNA(VLOOKUP(E81,Data!C:I,3,FALSE),"")</f>
        <v>1</v>
      </c>
      <c r="E81" s="1287" t="s">
        <v>190</v>
      </c>
      <c r="F81" s="1170" t="str">
        <f>_xlfn.IFNA(IF(VLOOKUP(E81,Languages!$A:$D,1,TRUE)=E81,VLOOKUP(E81,Languages!$A:$D,Summary!$C$7,TRUE),NA()),"")</f>
        <v>Kyberuhkatietoa kerätään ja sitä tulkitaan toimintoa varten vähintäänkin tapauskohtaisesti (ad hoc). Tasolla 1 tämän ei tarvitse olla systemaattista ja säännöllistä.</v>
      </c>
      <c r="G81" s="1169"/>
      <c r="H81" s="1537">
        <f ca="1">_xlfn.IFNA(VLOOKUP(E81,Data!C:I,6,FALSE),"")</f>
        <v>0</v>
      </c>
      <c r="I81" s="1511" t="str">
        <f ca="1">_xlfn.IFNA(VLOOKUP(E81,Export!G:L,3,FALSE),"")</f>
        <v/>
      </c>
      <c r="J81" s="1511" t="str">
        <f ca="1">_xlfn.IFNA(VLOOKUP(E81,Export!G:L,4,FALSE),"")</f>
        <v/>
      </c>
      <c r="K81" s="1511" t="str">
        <f ca="1">_xlfn.IFNA(VLOOKUP(E81,Export!G:L,5,FALSE),"")</f>
        <v/>
      </c>
      <c r="L81" s="1512" t="str">
        <f ca="1">_xlfn.IFNA(VLOOKUP(E81,Export!G:L,6,FALSE),"")</f>
        <v/>
      </c>
      <c r="M81" s="1445"/>
      <c r="N81" s="251"/>
    </row>
    <row r="82" spans="1:14" ht="70.8" customHeight="1" thickBot="1" x14ac:dyDescent="0.3">
      <c r="A82" s="274"/>
      <c r="B82" s="1845"/>
      <c r="C82" s="1339">
        <v>58</v>
      </c>
      <c r="D82" s="1183">
        <f>_xlfn.IFNA(VLOOKUP(E82,Data!C:I,3,FALSE),"")</f>
        <v>1</v>
      </c>
      <c r="E82" s="1287" t="s">
        <v>191</v>
      </c>
      <c r="F82" s="1170" t="str">
        <f>_xlfn.IFNA(IF(VLOOKUP(E82,Languages!$A:$D,1,TRUE)=E82,VLOOKUP(E82,Languages!$A:$D,Summary!$C$7,TRUE),NA()),"")</f>
        <v xml:space="preserve">Toimintoon kohdistuvat uhkatoimijoiden tavoitteet on tunnistettu ainakin tapauskohtaisesti. Tasolla 1 tämän ei tarvitse olla systemaattista ja säännöllistä. </v>
      </c>
      <c r="G82" s="1169"/>
      <c r="H82" s="1537">
        <f ca="1">_xlfn.IFNA(VLOOKUP(E82,Data!C:I,6,FALSE),"")</f>
        <v>0</v>
      </c>
      <c r="I82" s="1511" t="str">
        <f ca="1">_xlfn.IFNA(VLOOKUP(E82,Export!G:L,3,FALSE),"")</f>
        <v/>
      </c>
      <c r="J82" s="1511" t="str">
        <f ca="1">_xlfn.IFNA(VLOOKUP(E82,Export!G:L,4,FALSE),"")</f>
        <v/>
      </c>
      <c r="K82" s="1511" t="str">
        <f ca="1">_xlfn.IFNA(VLOOKUP(E82,Export!G:L,5,FALSE),"")</f>
        <v/>
      </c>
      <c r="L82" s="1512" t="str">
        <f ca="1">_xlfn.IFNA(VLOOKUP(E82,Export!G:L,6,FALSE),"")</f>
        <v/>
      </c>
      <c r="M82" s="1445"/>
      <c r="N82" s="251"/>
    </row>
    <row r="83" spans="1:14" ht="70.8" customHeight="1" thickBot="1" x14ac:dyDescent="0.3">
      <c r="A83" s="274"/>
      <c r="B83" s="1845"/>
      <c r="C83" s="1339">
        <v>59</v>
      </c>
      <c r="D83" s="1183">
        <f>_xlfn.IFNA(VLOOKUP(E83,Data!C:I,3,FALSE),"")</f>
        <v>1</v>
      </c>
      <c r="E83" s="1287" t="s">
        <v>192</v>
      </c>
      <c r="F83" s="1170" t="str">
        <f>_xlfn.IFNA(IF(VLOOKUP(E83,Languages!$A:$D,1,TRUE)=E83,VLOOKUP(E83,Languages!$A:$D,Summary!$C$7,TRUE),NA()),"")</f>
        <v>Toiminnon kannalta olennaisiin uhkiin puututaan (esimerkiksi lisäämällä valvontaa tai seuraamalla uhkien kehitystä). Tasolla 1 tämän ei tarvitse olla systemaattista ja säännöllistä.</v>
      </c>
      <c r="G83" s="1169"/>
      <c r="H83" s="1537">
        <f ca="1">_xlfn.IFNA(VLOOKUP(E83,Data!C:I,6,FALSE),"")</f>
        <v>0</v>
      </c>
      <c r="I83" s="1511" t="str">
        <f ca="1">_xlfn.IFNA(VLOOKUP(E83,Export!G:L,3,FALSE),"")</f>
        <v/>
      </c>
      <c r="J83" s="1511" t="str">
        <f ca="1">_xlfn.IFNA(VLOOKUP(E83,Export!G:L,4,FALSE),"")</f>
        <v/>
      </c>
      <c r="K83" s="1511" t="str">
        <f ca="1">_xlfn.IFNA(VLOOKUP(E83,Export!G:L,5,FALSE),"")</f>
        <v/>
      </c>
      <c r="L83" s="1512" t="str">
        <f ca="1">_xlfn.IFNA(VLOOKUP(E83,Export!G:L,6,FALSE),"")</f>
        <v/>
      </c>
      <c r="M83" s="1445"/>
      <c r="N83" s="251"/>
    </row>
    <row r="84" spans="1:14" ht="70.8" customHeight="1" thickBot="1" x14ac:dyDescent="0.3">
      <c r="A84" s="274"/>
      <c r="B84" s="1845"/>
      <c r="C84" s="1339">
        <v>60</v>
      </c>
      <c r="D84" s="1183">
        <f>_xlfn.IFNA(VLOOKUP(E84,Data!C:I,3,FALSE),"")</f>
        <v>1</v>
      </c>
      <c r="E84" s="1287" t="s">
        <v>274</v>
      </c>
      <c r="F84" s="1170" t="str">
        <f>_xlfn.IFNA(IF(VLOOKUP(E84,Languages!$A:$D,1,TRUE)=E84,VLOOKUP(E84,Languages!$A:$D,Summary!$C$7,TRUE),NA()),"")</f>
        <v>Erilaisia tarkastuksia (esimerkiksi taustojen tarkistuksia, huumetestejä) suoritetaan uusia työntekijöitä palkatessa. Tasolla 1 tämän ei tarvitse olla systemaattista ja säännöllistä.</v>
      </c>
      <c r="G84" s="1169"/>
      <c r="H84" s="1537">
        <f ca="1">_xlfn.IFNA(VLOOKUP(E84,Data!C:I,6,FALSE),"")</f>
        <v>0</v>
      </c>
      <c r="I84" s="1511" t="str">
        <f ca="1">_xlfn.IFNA(VLOOKUP(E84,Export!G:L,3,FALSE),"")</f>
        <v/>
      </c>
      <c r="J84" s="1511" t="str">
        <f ca="1">_xlfn.IFNA(VLOOKUP(E84,Export!G:L,4,FALSE),"")</f>
        <v/>
      </c>
      <c r="K84" s="1511" t="str">
        <f ca="1">_xlfn.IFNA(VLOOKUP(E84,Export!G:L,5,FALSE),"")</f>
        <v/>
      </c>
      <c r="L84" s="1512" t="str">
        <f ca="1">_xlfn.IFNA(VLOOKUP(E84,Export!G:L,6,FALSE),"")</f>
        <v/>
      </c>
      <c r="M84" s="1445"/>
      <c r="N84" s="251"/>
    </row>
    <row r="85" spans="1:14" ht="70.8" customHeight="1" thickBot="1" x14ac:dyDescent="0.3">
      <c r="A85" s="274"/>
      <c r="B85" s="1845"/>
      <c r="C85" s="1339">
        <v>61</v>
      </c>
      <c r="D85" s="1183">
        <f>_xlfn.IFNA(VLOOKUP(E85,Data!C:I,3,FALSE),"")</f>
        <v>1</v>
      </c>
      <c r="E85" s="1287" t="s">
        <v>275</v>
      </c>
      <c r="F85" s="1170" t="str">
        <f>_xlfn.IFNA(IF(VLOOKUP(E85,Languages!$A:$D,1,TRUE)=E85,VLOOKUP(E85,Languages!$A:$D,Summary!$C$7,TRUE),NA()),"")</f>
        <v>Työsuhteen päättymiseen liittyvissä menettelyissä huomioidaan kyberturvallisuus. Tasolla 1 tämän ei tarvitse olla systemaattista ja säännöllistä.</v>
      </c>
      <c r="G85" s="1169"/>
      <c r="H85" s="1537">
        <f ca="1">_xlfn.IFNA(VLOOKUP(E85,Data!C:I,6,FALSE),"")</f>
        <v>0</v>
      </c>
      <c r="I85" s="1511" t="str">
        <f ca="1">_xlfn.IFNA(VLOOKUP(E85,Export!G:L,3,FALSE),"")</f>
        <v/>
      </c>
      <c r="J85" s="1511" t="str">
        <f ca="1">_xlfn.IFNA(VLOOKUP(E85,Export!G:L,4,FALSE),"")</f>
        <v/>
      </c>
      <c r="K85" s="1511" t="str">
        <f ca="1">_xlfn.IFNA(VLOOKUP(E85,Export!G:L,5,FALSE),"")</f>
        <v/>
      </c>
      <c r="L85" s="1512" t="str">
        <f ca="1">_xlfn.IFNA(VLOOKUP(E85,Export!G:L,6,FALSE),"")</f>
        <v/>
      </c>
      <c r="M85" s="1445"/>
      <c r="N85" s="251"/>
    </row>
    <row r="86" spans="1:14" ht="70.8" customHeight="1" thickBot="1" x14ac:dyDescent="0.3">
      <c r="A86" s="274"/>
      <c r="B86" s="1845"/>
      <c r="C86" s="1339">
        <v>62</v>
      </c>
      <c r="D86" s="1183">
        <f>_xlfn.IFNA(VLOOKUP(E86,Data!C:I,3,FALSE),"")</f>
        <v>1</v>
      </c>
      <c r="E86" s="1287" t="s">
        <v>280</v>
      </c>
      <c r="F86" s="1170" t="str">
        <f>_xlfn.IFNA(IF(VLOOKUP(E86,Languages!$A:$D,1,TRUE)=E86,VLOOKUP(E86,Languages!$A:$D,Summary!$C$7,TRUE),NA()),"")</f>
        <v>Henkilöstön kyberturvallisuustietoisuutta kohotetaan erilaisin toimin. Tasolla 1 tämän ei tarvitse olla systemaattista ja säännöllistä.</v>
      </c>
      <c r="G86" s="1169"/>
      <c r="H86" s="1537">
        <f ca="1">_xlfn.IFNA(VLOOKUP(E86,Data!C:I,6,FALSE),"")</f>
        <v>0</v>
      </c>
      <c r="I86" s="1511" t="str">
        <f ca="1">_xlfn.IFNA(VLOOKUP(E86,Export!G:L,3,FALSE),"")</f>
        <v/>
      </c>
      <c r="J86" s="1511" t="str">
        <f ca="1">_xlfn.IFNA(VLOOKUP(E86,Export!G:L,4,FALSE),"")</f>
        <v/>
      </c>
      <c r="K86" s="1511" t="str">
        <f ca="1">_xlfn.IFNA(VLOOKUP(E86,Export!G:L,5,FALSE),"")</f>
        <v/>
      </c>
      <c r="L86" s="1512" t="str">
        <f ca="1">_xlfn.IFNA(VLOOKUP(E86,Export!G:L,6,FALSE),"")</f>
        <v/>
      </c>
      <c r="M86" s="1445"/>
      <c r="N86" s="251"/>
    </row>
    <row r="87" spans="1:14" ht="70.8" customHeight="1" thickBot="1" x14ac:dyDescent="0.3">
      <c r="A87" s="274"/>
      <c r="B87" s="1845"/>
      <c r="C87" s="1339">
        <v>63</v>
      </c>
      <c r="D87" s="1183">
        <f>_xlfn.IFNA(VLOOKUP(E87,Data!C:I,3,FALSE),"")</f>
        <v>1</v>
      </c>
      <c r="E87" s="1287" t="s">
        <v>286</v>
      </c>
      <c r="F87" s="1170" t="str">
        <f>_xlfn.IFNA(IF(VLOOKUP(E87,Languages!$A:$D,1,TRUE)=E87,VLOOKUP(E87,Languages!$A:$D,Summary!$C$7,TRUE),NA()),"")</f>
        <v>Toiminnon kyberturvallisuuteen liittyvät vastuut on tunnistettu. Tasolla 1 tämän ei tarvitse olla systemaattista ja säännöllistä.</v>
      </c>
      <c r="G87" s="1169"/>
      <c r="H87" s="1537">
        <f ca="1">_xlfn.IFNA(VLOOKUP(E87,Data!C:I,6,FALSE),"")</f>
        <v>0</v>
      </c>
      <c r="I87" s="1511" t="str">
        <f ca="1">_xlfn.IFNA(VLOOKUP(E87,Export!G:L,3,FALSE),"")</f>
        <v/>
      </c>
      <c r="J87" s="1511" t="str">
        <f ca="1">_xlfn.IFNA(VLOOKUP(E87,Export!G:L,4,FALSE),"")</f>
        <v/>
      </c>
      <c r="K87" s="1511" t="str">
        <f ca="1">_xlfn.IFNA(VLOOKUP(E87,Export!G:L,5,FALSE),"")</f>
        <v/>
      </c>
      <c r="L87" s="1512" t="str">
        <f ca="1">_xlfn.IFNA(VLOOKUP(E87,Export!G:L,6,FALSE),"")</f>
        <v/>
      </c>
      <c r="M87" s="1445"/>
      <c r="N87" s="251"/>
    </row>
    <row r="88" spans="1:14" ht="70.8" customHeight="1" thickBot="1" x14ac:dyDescent="0.3">
      <c r="A88" s="274"/>
      <c r="B88" s="1845"/>
      <c r="C88" s="1339">
        <v>64</v>
      </c>
      <c r="D88" s="1183">
        <f>_xlfn.IFNA(VLOOKUP(E88,Data!C:I,3,FALSE),"")</f>
        <v>1</v>
      </c>
      <c r="E88" s="1287" t="s">
        <v>287</v>
      </c>
      <c r="F88" s="1170" t="str">
        <f>_xlfn.IFNA(IF(VLOOKUP(E88,Languages!$A:$D,1,TRUE)=E88,VLOOKUP(E88,Languages!$A:$D,Summary!$C$7,TRUE),NA()),"")</f>
        <v>Kyberturvallisuuteen liittyvät vastuut on osoitettu nimetyille henkilöille. Tasolla 1 tämän ei tarvitse olla systemaattista ja säännöllistä.</v>
      </c>
      <c r="G88" s="1169"/>
      <c r="H88" s="1537">
        <f ca="1">_xlfn.IFNA(VLOOKUP(E88,Data!C:I,6,FALSE),"")</f>
        <v>0</v>
      </c>
      <c r="I88" s="1511" t="str">
        <f ca="1">_xlfn.IFNA(VLOOKUP(E88,Export!G:L,3,FALSE),"")</f>
        <v/>
      </c>
      <c r="J88" s="1511" t="str">
        <f ca="1">_xlfn.IFNA(VLOOKUP(E88,Export!G:L,4,FALSE),"")</f>
        <v/>
      </c>
      <c r="K88" s="1511" t="str">
        <f ca="1">_xlfn.IFNA(VLOOKUP(E88,Export!G:L,5,FALSE),"")</f>
        <v/>
      </c>
      <c r="L88" s="1512" t="str">
        <f ca="1">_xlfn.IFNA(VLOOKUP(E88,Export!G:L,6,FALSE),"")</f>
        <v/>
      </c>
      <c r="M88" s="1445"/>
      <c r="N88" s="251"/>
    </row>
    <row r="89" spans="1:14" ht="70.8" customHeight="1" thickBot="1" x14ac:dyDescent="0.3">
      <c r="A89" s="274"/>
      <c r="B89" s="1845"/>
      <c r="C89" s="1339">
        <v>65</v>
      </c>
      <c r="D89" s="1183">
        <f>_xlfn.IFNA(VLOOKUP(E89,Data!C:I,3,FALSE),"")</f>
        <v>1</v>
      </c>
      <c r="E89" s="1287" t="s">
        <v>292</v>
      </c>
      <c r="F89" s="1170" t="str">
        <f>_xlfn.IFNA(IF(VLOOKUP(E89,Languages!$A:$D,1,TRUE)=E89,VLOOKUP(E89,Languages!$A:$D,Summary!$C$7,TRUE),NA()),"")</f>
        <v>Kyberturvallisuuskoulutusta on saatavana sellaisille työntekijöille, joille on osoitettu kyberturvallisuuteen liittyviä vastuita. Tasolla 1 tämän ei tarvitse olla systemaattista ja säännöllistä.</v>
      </c>
      <c r="G89" s="1169"/>
      <c r="H89" s="1537">
        <f ca="1">_xlfn.IFNA(VLOOKUP(E89,Data!C:I,6,FALSE),"")</f>
        <v>0</v>
      </c>
      <c r="I89" s="1511" t="str">
        <f ca="1">_xlfn.IFNA(VLOOKUP(E89,Export!G:L,3,FALSE),"")</f>
        <v/>
      </c>
      <c r="J89" s="1511" t="str">
        <f ca="1">_xlfn.IFNA(VLOOKUP(E89,Export!G:L,4,FALSE),"")</f>
        <v/>
      </c>
      <c r="K89" s="1511" t="str">
        <f ca="1">_xlfn.IFNA(VLOOKUP(E89,Export!G:L,5,FALSE),"")</f>
        <v/>
      </c>
      <c r="L89" s="1512" t="str">
        <f ca="1">_xlfn.IFNA(VLOOKUP(E89,Export!G:L,6,FALSE),"")</f>
        <v/>
      </c>
      <c r="M89" s="1445"/>
      <c r="N89" s="251"/>
    </row>
    <row r="90" spans="1:14" ht="70.8" customHeight="1" thickBot="1" x14ac:dyDescent="0.3">
      <c r="A90" s="274"/>
      <c r="B90" s="1845"/>
      <c r="C90" s="1339">
        <v>66</v>
      </c>
      <c r="D90" s="1290">
        <f>_xlfn.IFNA(VLOOKUP(E90,Data!C:I,3,FALSE),"")</f>
        <v>1</v>
      </c>
      <c r="E90" s="1305" t="s">
        <v>293</v>
      </c>
      <c r="F90" s="1291" t="str">
        <f>_xlfn.IFNA(IF(VLOOKUP(E90,Languages!$A:$D,1,TRUE)=E90,VLOOKUP(E90,Languages!$A:$D,Summary!$C$7,TRUE),NA()),"")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G90" s="1292"/>
      <c r="H90" s="1538">
        <f ca="1">_xlfn.IFNA(VLOOKUP(E90,Data!C:I,6,FALSE),"")</f>
        <v>0</v>
      </c>
      <c r="I90" s="1513" t="str">
        <f ca="1">_xlfn.IFNA(VLOOKUP(E90,Export!G:L,3,FALSE),"")</f>
        <v/>
      </c>
      <c r="J90" s="1513" t="str">
        <f ca="1">_xlfn.IFNA(VLOOKUP(E90,Export!G:L,4,FALSE),"")</f>
        <v/>
      </c>
      <c r="K90" s="1513" t="str">
        <f ca="1">_xlfn.IFNA(VLOOKUP(E90,Export!G:L,5,FALSE),"")</f>
        <v/>
      </c>
      <c r="L90" s="1514" t="str">
        <f ca="1">_xlfn.IFNA(VLOOKUP(E90,Export!G:L,6,FALSE),"")</f>
        <v/>
      </c>
      <c r="M90" s="1445"/>
      <c r="N90" s="251"/>
    </row>
    <row r="91" spans="1:14" x14ac:dyDescent="0.25">
      <c r="A91" s="274"/>
      <c r="B91" s="1499"/>
      <c r="C91" s="733"/>
      <c r="D91" s="1436"/>
      <c r="E91" s="733"/>
      <c r="F91" s="1436"/>
      <c r="G91" s="1437"/>
      <c r="H91" s="1657"/>
      <c r="I91" s="1438"/>
      <c r="J91" s="1438"/>
      <c r="K91" s="1438"/>
      <c r="L91" s="1438"/>
      <c r="M91" s="1500"/>
      <c r="N91" s="341"/>
    </row>
    <row r="92" spans="1:14" ht="14.4" thickBot="1" x14ac:dyDescent="0.3">
      <c r="A92" s="274"/>
      <c r="B92" s="1501"/>
      <c r="C92" s="1502"/>
      <c r="D92" s="1503"/>
      <c r="E92" s="1502"/>
      <c r="F92" s="1504"/>
      <c r="G92" s="1505"/>
      <c r="H92" s="1506"/>
      <c r="I92" s="1504"/>
      <c r="J92" s="1504"/>
      <c r="K92" s="1504"/>
      <c r="L92" s="1504"/>
      <c r="M92" s="1507"/>
      <c r="N92" s="341"/>
    </row>
    <row r="93" spans="1:14" x14ac:dyDescent="0.25">
      <c r="A93" s="274"/>
      <c r="B93" s="819"/>
      <c r="C93" s="819"/>
      <c r="D93" s="180"/>
      <c r="E93" s="180"/>
      <c r="F93" s="180"/>
      <c r="G93" s="335"/>
      <c r="H93" s="335"/>
      <c r="I93" s="345"/>
      <c r="J93" s="345"/>
      <c r="K93" s="345"/>
      <c r="L93" s="345"/>
      <c r="M93" s="819"/>
      <c r="N93" s="341"/>
    </row>
  </sheetData>
  <sheetProtection sheet="1" objects="1" scenarios="1" formatCells="0" formatColumns="0" formatRows="0" autoFilter="0"/>
  <autoFilter ref="C24:L90" xr:uid="{E117F733-E5B0-4EC8-9155-BD3FFB05F4E5}"/>
  <mergeCells count="8">
    <mergeCell ref="D17:L17"/>
    <mergeCell ref="B24:B90"/>
    <mergeCell ref="D6:L6"/>
    <mergeCell ref="D8:H11"/>
    <mergeCell ref="J8:K8"/>
    <mergeCell ref="J10:K11"/>
    <mergeCell ref="D13:L13"/>
    <mergeCell ref="D15:L15"/>
  </mergeCells>
  <conditionalFormatting sqref="G4:G5 G7 G12 G24:G93">
    <cfRule type="containsText" dxfId="145" priority="18" operator="containsText" text="0">
      <formula>NOT(ISERROR(SEARCH("0",G4)))</formula>
    </cfRule>
  </conditionalFormatting>
  <conditionalFormatting sqref="G1 G3">
    <cfRule type="containsText" dxfId="144" priority="15" operator="containsText" text="0">
      <formula>NOT(ISERROR(SEARCH("0",G1)))</formula>
    </cfRule>
  </conditionalFormatting>
  <conditionalFormatting sqref="G2">
    <cfRule type="containsText" dxfId="143" priority="14" operator="containsText" text="0">
      <formula>NOT(ISERROR(SEARCH("0",G2)))</formula>
    </cfRule>
  </conditionalFormatting>
  <conditionalFormatting sqref="G23">
    <cfRule type="containsText" dxfId="142" priority="12" operator="containsText" text="0">
      <formula>NOT(ISERROR(SEARCH("0",G23)))</formula>
    </cfRule>
  </conditionalFormatting>
  <conditionalFormatting sqref="G14">
    <cfRule type="containsText" dxfId="141" priority="11" operator="containsText" text="0">
      <formula>NOT(ISERROR(SEARCH("0",G14)))</formula>
    </cfRule>
  </conditionalFormatting>
  <conditionalFormatting sqref="G16">
    <cfRule type="containsText" dxfId="140" priority="9" operator="containsText" text="0">
      <formula>NOT(ISERROR(SEARCH("0",G16)))</formula>
    </cfRule>
  </conditionalFormatting>
  <conditionalFormatting sqref="G22">
    <cfRule type="containsText" dxfId="139" priority="7" operator="containsText" text="0">
      <formula>NOT(ISERROR(SEARCH("0",G22)))</formula>
    </cfRule>
  </conditionalFormatting>
  <conditionalFormatting sqref="H25:H90">
    <cfRule type="cellIs" dxfId="138" priority="1" operator="equal">
      <formula>4</formula>
    </cfRule>
    <cfRule type="cellIs" dxfId="137" priority="2" operator="equal">
      <formula>3</formula>
    </cfRule>
    <cfRule type="cellIs" dxfId="136" priority="3" operator="equal">
      <formula>2</formula>
    </cfRule>
    <cfRule type="cellIs" dxfId="135" priority="4" operator="equal">
      <formula>1</formula>
    </cfRule>
    <cfRule type="cellIs" dxfId="13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4A2F200E-D2B5-4690-BE09-E6616473B83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G22</xm:sqref>
        </x14:conditionalFormatting>
        <x14:conditionalFormatting xmlns:xm="http://schemas.microsoft.com/office/excel/2006/main">
          <x14:cfRule type="iconSet" priority="16" id="{9EAF0517-D3D2-48B2-A28A-3E9EDE21346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G3 G1</xm:sqref>
        </x14:conditionalFormatting>
        <x14:conditionalFormatting xmlns:xm="http://schemas.microsoft.com/office/excel/2006/main">
          <x14:cfRule type="iconSet" priority="17" id="{E491C3F7-453C-4EAA-AFF1-37EB4079308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G2</xm:sqref>
        </x14:conditionalFormatting>
        <x14:conditionalFormatting xmlns:xm="http://schemas.microsoft.com/office/excel/2006/main">
          <x14:cfRule type="iconSet" priority="13" id="{2506E5AB-72EC-4A2C-931B-06FAD320BC7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G23</xm:sqref>
        </x14:conditionalFormatting>
        <x14:conditionalFormatting xmlns:xm="http://schemas.microsoft.com/office/excel/2006/main">
          <x14:cfRule type="iconSet" priority="10" id="{06E7A0AD-2A7B-4A57-93D6-C04C39E0E7B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G14</xm:sqref>
        </x14:conditionalFormatting>
        <x14:conditionalFormatting xmlns:xm="http://schemas.microsoft.com/office/excel/2006/main">
          <x14:cfRule type="iconSet" priority="8" id="{C20BD51B-213E-4FA1-AF58-F56E40AF367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G16</xm:sqref>
        </x14:conditionalFormatting>
        <x14:conditionalFormatting xmlns:xm="http://schemas.microsoft.com/office/excel/2006/main">
          <x14:cfRule type="iconSet" priority="605" id="{71E1463C-829B-449F-9000-BBF722D0EFC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G4:G5 G7 G12 G24:G93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00B04-9ADB-467B-87EB-C80B5FE0740F}">
  <sheetPr>
    <tabColor rgb="FFA66BD3"/>
  </sheetPr>
  <dimension ref="A1:L30"/>
  <sheetViews>
    <sheetView zoomScaleNormal="100" workbookViewId="0"/>
  </sheetViews>
  <sheetFormatPr defaultRowHeight="13.8" x14ac:dyDescent="0.25"/>
  <cols>
    <col min="1" max="1" width="2" style="590" customWidth="1"/>
    <col min="2" max="2" width="3.26953125" style="590" customWidth="1"/>
    <col min="3" max="3" width="12.54296875" style="590" customWidth="1"/>
    <col min="4" max="4" width="15.1796875" style="590" customWidth="1"/>
    <col min="5" max="6" width="54.36328125" style="590" customWidth="1"/>
    <col min="7" max="7" width="7.08984375" style="590" customWidth="1"/>
    <col min="8" max="8" width="2.08984375" style="590" customWidth="1"/>
    <col min="9" max="9" width="4.26953125" style="590" customWidth="1"/>
    <col min="10" max="10" width="14.1796875" style="590" customWidth="1"/>
    <col min="11" max="11" width="14.54296875" style="590" customWidth="1"/>
    <col min="12" max="16384" width="8.7265625" style="590"/>
  </cols>
  <sheetData>
    <row r="1" spans="1:12" x14ac:dyDescent="0.25">
      <c r="A1" s="134"/>
      <c r="B1" s="134"/>
      <c r="C1" s="134"/>
      <c r="D1" s="134"/>
      <c r="E1" s="134"/>
      <c r="F1" s="134"/>
      <c r="G1" s="134"/>
      <c r="H1" s="134"/>
      <c r="I1" s="134"/>
      <c r="J1" s="134"/>
      <c r="K1" s="134"/>
      <c r="L1" s="134"/>
    </row>
    <row r="2" spans="1:12" x14ac:dyDescent="0.25">
      <c r="A2" s="251"/>
      <c r="B2" s="710"/>
      <c r="C2" s="711"/>
      <c r="D2" s="711"/>
      <c r="E2" s="711"/>
      <c r="F2" s="711"/>
      <c r="G2" s="711"/>
      <c r="H2" s="712"/>
      <c r="I2" s="251"/>
    </row>
    <row r="3" spans="1:12" ht="69.599999999999994" customHeight="1" thickBot="1" x14ac:dyDescent="0.3">
      <c r="A3" s="134"/>
      <c r="B3" s="776"/>
      <c r="C3" s="1875" t="s">
        <v>4315</v>
      </c>
      <c r="D3" s="1875"/>
      <c r="E3" s="1875"/>
      <c r="F3" s="1875"/>
      <c r="G3" s="1875"/>
      <c r="H3" s="778"/>
      <c r="I3" s="134"/>
    </row>
    <row r="4" spans="1:12" x14ac:dyDescent="0.25">
      <c r="A4" s="165"/>
      <c r="B4" s="713"/>
      <c r="C4" s="978"/>
      <c r="D4" s="978"/>
      <c r="E4" s="978"/>
      <c r="F4" s="978"/>
      <c r="G4" s="978"/>
      <c r="H4" s="714"/>
      <c r="I4" s="273"/>
    </row>
    <row r="5" spans="1:12" x14ac:dyDescent="0.25">
      <c r="A5" s="165"/>
      <c r="B5" s="713"/>
      <c r="C5" s="1876" t="s">
        <v>4313</v>
      </c>
      <c r="D5" s="1876"/>
      <c r="E5" s="1876"/>
      <c r="F5" s="1876"/>
      <c r="G5" s="1876"/>
      <c r="H5" s="714"/>
      <c r="I5" s="273"/>
    </row>
    <row r="6" spans="1:12" x14ac:dyDescent="0.25">
      <c r="A6" s="165"/>
      <c r="B6" s="713"/>
      <c r="C6" s="1876"/>
      <c r="D6" s="1876"/>
      <c r="E6" s="1876"/>
      <c r="F6" s="1876"/>
      <c r="G6" s="1876"/>
      <c r="H6" s="714"/>
      <c r="I6" s="273"/>
    </row>
    <row r="7" spans="1:12" x14ac:dyDescent="0.25">
      <c r="A7" s="165"/>
      <c r="B7" s="713"/>
      <c r="C7" s="1876"/>
      <c r="D7" s="1876"/>
      <c r="E7" s="1876"/>
      <c r="F7" s="1876"/>
      <c r="G7" s="1876"/>
      <c r="H7" s="714"/>
      <c r="I7" s="273"/>
    </row>
    <row r="8" spans="1:12" x14ac:dyDescent="0.25">
      <c r="A8" s="165"/>
      <c r="B8" s="713"/>
      <c r="C8" s="1876"/>
      <c r="D8" s="1876"/>
      <c r="E8" s="1876"/>
      <c r="F8" s="1876"/>
      <c r="G8" s="1876"/>
      <c r="H8" s="714"/>
      <c r="I8" s="273"/>
    </row>
    <row r="9" spans="1:12" x14ac:dyDescent="0.25">
      <c r="A9" s="165"/>
      <c r="B9" s="713"/>
      <c r="C9" s="1876"/>
      <c r="D9" s="1876"/>
      <c r="E9" s="1876"/>
      <c r="F9" s="1876"/>
      <c r="G9" s="1876"/>
      <c r="H9" s="714"/>
      <c r="I9" s="273"/>
    </row>
    <row r="10" spans="1:12" x14ac:dyDescent="0.25">
      <c r="A10" s="165"/>
      <c r="B10" s="713"/>
      <c r="C10" s="1876"/>
      <c r="D10" s="1876"/>
      <c r="E10" s="1876"/>
      <c r="F10" s="1876"/>
      <c r="G10" s="1876"/>
      <c r="H10" s="714"/>
      <c r="I10" s="273"/>
    </row>
    <row r="11" spans="1:12" ht="27.6" customHeight="1" x14ac:dyDescent="0.25">
      <c r="A11" s="165"/>
      <c r="B11" s="713"/>
      <c r="C11" s="1876"/>
      <c r="D11" s="1876"/>
      <c r="E11" s="1876"/>
      <c r="F11" s="1876"/>
      <c r="G11" s="1876"/>
      <c r="H11" s="714"/>
      <c r="I11" s="273"/>
    </row>
    <row r="12" spans="1:12" ht="14.4" thickBot="1" x14ac:dyDescent="0.3">
      <c r="A12" s="165"/>
      <c r="B12" s="713"/>
      <c r="C12" s="1294"/>
      <c r="D12" s="1294"/>
      <c r="E12" s="1294"/>
      <c r="F12" s="1294"/>
      <c r="G12" s="1294"/>
      <c r="H12" s="714"/>
      <c r="I12" s="273"/>
    </row>
    <row r="13" spans="1:12" ht="23.4" customHeight="1" thickBot="1" x14ac:dyDescent="0.3">
      <c r="A13" s="165"/>
      <c r="B13" s="713"/>
      <c r="C13" s="1433" t="s">
        <v>3220</v>
      </c>
      <c r="D13" s="1435" t="s">
        <v>3862</v>
      </c>
      <c r="E13" s="1434" t="s">
        <v>3708</v>
      </c>
      <c r="F13" s="1435"/>
      <c r="G13" s="1294"/>
      <c r="H13" s="714"/>
      <c r="I13" s="273"/>
    </row>
    <row r="14" spans="1:12" ht="50.4" customHeight="1" x14ac:dyDescent="0.25">
      <c r="A14" s="165"/>
      <c r="B14" s="713"/>
      <c r="C14" s="1627">
        <v>1</v>
      </c>
      <c r="D14" s="1628" t="s">
        <v>4282</v>
      </c>
      <c r="E14" s="1629" t="s">
        <v>4283</v>
      </c>
      <c r="F14" s="1630"/>
      <c r="G14" s="1294"/>
      <c r="H14" s="714"/>
      <c r="I14" s="273"/>
    </row>
    <row r="15" spans="1:12" ht="50.4" customHeight="1" x14ac:dyDescent="0.25">
      <c r="A15" s="165"/>
      <c r="B15" s="713"/>
      <c r="C15" s="1631">
        <v>2</v>
      </c>
      <c r="D15" s="1628" t="s">
        <v>3908</v>
      </c>
      <c r="E15" s="1632" t="s">
        <v>4284</v>
      </c>
      <c r="F15" s="1633" t="s">
        <v>4299</v>
      </c>
      <c r="G15" s="1294"/>
      <c r="H15" s="714"/>
      <c r="I15" s="273"/>
    </row>
    <row r="16" spans="1:12" ht="50.4" customHeight="1" x14ac:dyDescent="0.25">
      <c r="A16" s="165"/>
      <c r="B16" s="713"/>
      <c r="C16" s="1631">
        <v>3</v>
      </c>
      <c r="D16" s="1628" t="s">
        <v>4285</v>
      </c>
      <c r="E16" s="1632" t="s">
        <v>4286</v>
      </c>
      <c r="F16" s="1633" t="s">
        <v>4300</v>
      </c>
      <c r="G16" s="1294"/>
      <c r="H16" s="714"/>
      <c r="I16" s="273"/>
    </row>
    <row r="17" spans="1:9" ht="50.4" customHeight="1" x14ac:dyDescent="0.25">
      <c r="A17" s="165"/>
      <c r="B17" s="713"/>
      <c r="C17" s="1631">
        <v>4</v>
      </c>
      <c r="D17" s="1628" t="s">
        <v>3902</v>
      </c>
      <c r="E17" s="1632" t="s">
        <v>4287</v>
      </c>
      <c r="F17" s="1633" t="s">
        <v>4301</v>
      </c>
      <c r="G17" s="1294"/>
      <c r="H17" s="714"/>
      <c r="I17" s="273"/>
    </row>
    <row r="18" spans="1:9" ht="50.4" customHeight="1" x14ac:dyDescent="0.25">
      <c r="A18" s="165"/>
      <c r="B18" s="713"/>
      <c r="C18" s="1631">
        <v>5</v>
      </c>
      <c r="D18" s="1628" t="s">
        <v>3910</v>
      </c>
      <c r="E18" s="1632" t="s">
        <v>4288</v>
      </c>
      <c r="F18" s="1633" t="s">
        <v>4302</v>
      </c>
      <c r="G18" s="1294"/>
      <c r="H18" s="714"/>
      <c r="I18" s="273"/>
    </row>
    <row r="19" spans="1:9" ht="50.4" customHeight="1" x14ac:dyDescent="0.25">
      <c r="A19" s="165"/>
      <c r="B19" s="713"/>
      <c r="C19" s="1631">
        <v>6</v>
      </c>
      <c r="D19" s="1628" t="s">
        <v>3891</v>
      </c>
      <c r="E19" s="1632" t="s">
        <v>4289</v>
      </c>
      <c r="F19" s="1633" t="s">
        <v>4303</v>
      </c>
      <c r="G19" s="1294"/>
      <c r="H19" s="714"/>
      <c r="I19" s="273"/>
    </row>
    <row r="20" spans="1:9" ht="50.4" customHeight="1" x14ac:dyDescent="0.25">
      <c r="A20" s="165"/>
      <c r="B20" s="713"/>
      <c r="C20" s="1631">
        <v>7</v>
      </c>
      <c r="D20" s="1628" t="s">
        <v>3899</v>
      </c>
      <c r="E20" s="1632" t="s">
        <v>4290</v>
      </c>
      <c r="F20" s="1633" t="s">
        <v>4304</v>
      </c>
      <c r="G20" s="1294"/>
      <c r="H20" s="714"/>
      <c r="I20" s="273"/>
    </row>
    <row r="21" spans="1:9" ht="50.4" customHeight="1" x14ac:dyDescent="0.25">
      <c r="A21" s="165"/>
      <c r="B21" s="713"/>
      <c r="C21" s="1631">
        <v>8</v>
      </c>
      <c r="D21" s="1628" t="s">
        <v>3885</v>
      </c>
      <c r="E21" s="1632" t="s">
        <v>4291</v>
      </c>
      <c r="F21" s="1633" t="s">
        <v>4305</v>
      </c>
      <c r="G21" s="1294"/>
      <c r="H21" s="714"/>
      <c r="I21" s="273"/>
    </row>
    <row r="22" spans="1:9" ht="50.4" customHeight="1" x14ac:dyDescent="0.25">
      <c r="A22" s="165"/>
      <c r="B22" s="713"/>
      <c r="C22" s="1432">
        <v>9</v>
      </c>
      <c r="D22" s="1626" t="s">
        <v>3886</v>
      </c>
      <c r="E22" s="1333" t="s">
        <v>4292</v>
      </c>
      <c r="F22" s="1431" t="s">
        <v>4306</v>
      </c>
      <c r="G22" s="1294"/>
      <c r="H22" s="714"/>
      <c r="I22" s="273"/>
    </row>
    <row r="23" spans="1:9" ht="50.4" customHeight="1" x14ac:dyDescent="0.25">
      <c r="A23" s="165"/>
      <c r="B23" s="713"/>
      <c r="C23" s="1432">
        <v>10</v>
      </c>
      <c r="D23" s="1626" t="s">
        <v>3901</v>
      </c>
      <c r="E23" s="1333" t="s">
        <v>4293</v>
      </c>
      <c r="F23" s="1431" t="s">
        <v>4307</v>
      </c>
      <c r="G23" s="1294"/>
      <c r="H23" s="714"/>
      <c r="I23" s="273"/>
    </row>
    <row r="24" spans="1:9" ht="50.4" customHeight="1" x14ac:dyDescent="0.25">
      <c r="A24" s="165"/>
      <c r="B24" s="713"/>
      <c r="C24" s="1432">
        <v>11</v>
      </c>
      <c r="D24" s="1626" t="s">
        <v>3913</v>
      </c>
      <c r="E24" s="1333" t="s">
        <v>4294</v>
      </c>
      <c r="F24" s="1431" t="s">
        <v>4308</v>
      </c>
      <c r="G24" s="1294"/>
      <c r="H24" s="714"/>
      <c r="I24" s="273"/>
    </row>
    <row r="25" spans="1:9" ht="50.4" customHeight="1" x14ac:dyDescent="0.25">
      <c r="A25" s="165"/>
      <c r="B25" s="713"/>
      <c r="C25" s="1432">
        <v>12</v>
      </c>
      <c r="D25" s="1626" t="s">
        <v>3898</v>
      </c>
      <c r="E25" s="1333" t="s">
        <v>4295</v>
      </c>
      <c r="F25" s="1431" t="s">
        <v>4309</v>
      </c>
      <c r="G25" s="1294"/>
      <c r="H25" s="714"/>
      <c r="I25" s="273"/>
    </row>
    <row r="26" spans="1:9" ht="50.4" customHeight="1" x14ac:dyDescent="0.25">
      <c r="A26" s="165"/>
      <c r="B26" s="713"/>
      <c r="C26" s="1432">
        <v>13</v>
      </c>
      <c r="D26" s="1626" t="s">
        <v>3905</v>
      </c>
      <c r="E26" s="1333" t="s">
        <v>4296</v>
      </c>
      <c r="F26" s="1431" t="s">
        <v>4310</v>
      </c>
      <c r="G26" s="1294"/>
      <c r="H26" s="714"/>
      <c r="I26" s="273"/>
    </row>
    <row r="27" spans="1:9" ht="50.4" customHeight="1" x14ac:dyDescent="0.25">
      <c r="A27" s="165"/>
      <c r="B27" s="713"/>
      <c r="C27" s="1432">
        <v>14</v>
      </c>
      <c r="D27" s="1626" t="s">
        <v>3907</v>
      </c>
      <c r="E27" s="1333" t="s">
        <v>4297</v>
      </c>
      <c r="F27" s="1431" t="s">
        <v>4311</v>
      </c>
      <c r="G27" s="1294"/>
      <c r="H27" s="714"/>
      <c r="I27" s="273"/>
    </row>
    <row r="28" spans="1:9" ht="50.4" customHeight="1" x14ac:dyDescent="0.25">
      <c r="A28" s="165"/>
      <c r="B28" s="713"/>
      <c r="C28" s="1432">
        <v>15</v>
      </c>
      <c r="D28" s="1626" t="s">
        <v>3888</v>
      </c>
      <c r="E28" s="1333" t="s">
        <v>4298</v>
      </c>
      <c r="F28" s="1431" t="s">
        <v>4312</v>
      </c>
      <c r="G28" s="1294"/>
      <c r="H28" s="714"/>
      <c r="I28" s="273"/>
    </row>
    <row r="29" spans="1:9" x14ac:dyDescent="0.25">
      <c r="A29" s="720"/>
      <c r="B29" s="735"/>
      <c r="C29" s="736"/>
      <c r="D29" s="736"/>
      <c r="E29" s="736"/>
      <c r="F29" s="736"/>
      <c r="G29" s="736"/>
      <c r="H29" s="737"/>
      <c r="I29" s="819"/>
    </row>
    <row r="30" spans="1:9" x14ac:dyDescent="0.25">
      <c r="A30" s="720"/>
      <c r="B30" s="819"/>
      <c r="C30" s="720"/>
      <c r="D30" s="720"/>
      <c r="E30" s="720"/>
      <c r="F30" s="720"/>
      <c r="G30" s="720"/>
      <c r="H30" s="720"/>
      <c r="I30" s="720"/>
    </row>
  </sheetData>
  <sheetProtection sheet="1" formatCells="0" formatColumns="0" sort="0" autoFilter="0"/>
  <autoFilter ref="C13:F28" xr:uid="{054A46EB-2A3E-4635-A793-3790ECC0307E}"/>
  <mergeCells count="2">
    <mergeCell ref="C3:G3"/>
    <mergeCell ref="C5:G1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042D1-0196-48C9-815D-D395173AB373}">
  <sheetPr>
    <tabColor rgb="FFA162D0"/>
  </sheetPr>
  <dimension ref="A1:M161"/>
  <sheetViews>
    <sheetView zoomScale="80" zoomScaleNormal="80" workbookViewId="0">
      <selection activeCell="C6" sqref="C6:K6"/>
    </sheetView>
  </sheetViews>
  <sheetFormatPr defaultRowHeight="13.8" x14ac:dyDescent="0.25"/>
  <cols>
    <col min="1" max="1" width="2.453125" customWidth="1"/>
    <col min="2" max="2" width="3.26953125" customWidth="1"/>
    <col min="3" max="3" width="8.54296875" customWidth="1"/>
    <col min="4" max="4" width="16.81640625" customWidth="1"/>
    <col min="5" max="5" width="74.6328125" customWidth="1"/>
    <col min="6" max="6" width="23.7265625" customWidth="1"/>
    <col min="7" max="7" width="13.90625" style="551" customWidth="1"/>
    <col min="8" max="8" width="15.1796875" customWidth="1"/>
    <col min="9" max="9" width="22.7265625" customWidth="1"/>
    <col min="10" max="10" width="22.1796875" customWidth="1"/>
    <col min="11" max="11" width="29.26953125" customWidth="1"/>
    <col min="13" max="13" width="3.1796875" customWidth="1"/>
  </cols>
  <sheetData>
    <row r="1" spans="1:13" ht="14.4" thickBot="1" x14ac:dyDescent="0.3">
      <c r="A1" s="134"/>
      <c r="B1" s="134"/>
      <c r="C1" s="134"/>
      <c r="D1" s="134"/>
      <c r="E1" s="134"/>
      <c r="F1" s="250"/>
      <c r="G1" s="250"/>
      <c r="H1" s="249"/>
      <c r="I1" s="249"/>
      <c r="J1" s="249"/>
      <c r="K1" s="249"/>
      <c r="L1" s="134"/>
      <c r="M1" s="134"/>
    </row>
    <row r="2" spans="1:13" x14ac:dyDescent="0.25">
      <c r="A2" s="251"/>
      <c r="B2" s="1547"/>
      <c r="C2" s="1548"/>
      <c r="D2" s="1549"/>
      <c r="E2" s="1550"/>
      <c r="F2" s="1551"/>
      <c r="G2" s="1653"/>
      <c r="H2" s="1552"/>
      <c r="I2" s="1552"/>
      <c r="J2" s="1552"/>
      <c r="K2" s="1552"/>
      <c r="L2" s="1553"/>
      <c r="M2" s="251"/>
    </row>
    <row r="3" spans="1:13" x14ac:dyDescent="0.25">
      <c r="A3" s="251"/>
      <c r="B3" s="1554"/>
      <c r="C3" s="1121"/>
      <c r="D3" s="1122"/>
      <c r="E3" s="1123"/>
      <c r="F3" s="1124"/>
      <c r="G3" s="1525"/>
      <c r="H3" s="1126"/>
      <c r="I3" s="1127" t="str">
        <f>IF(VLOOKUP("GEN-SEC",Languages!$A:$D,1,TRUE)="GEN-SEC",VLOOKUP("GEN-SEC",Languages!$A:$D,Summary!$C$7,TRUE),NA())</f>
        <v>Tiedon luokittelu</v>
      </c>
      <c r="J3" s="1128"/>
      <c r="K3" s="1125"/>
      <c r="L3" s="1445"/>
      <c r="M3" s="251"/>
    </row>
    <row r="4" spans="1:13" ht="19.8" x14ac:dyDescent="0.3">
      <c r="A4" s="315"/>
      <c r="B4" s="1555"/>
      <c r="C4" s="1131" t="s">
        <v>3884</v>
      </c>
      <c r="D4" s="1132"/>
      <c r="E4" s="1133"/>
      <c r="F4" s="1134"/>
      <c r="G4" s="1526"/>
      <c r="H4" s="1136"/>
      <c r="I4" s="1188"/>
      <c r="J4" s="1137"/>
      <c r="K4" s="1125"/>
      <c r="L4" s="1445"/>
      <c r="M4" s="251"/>
    </row>
    <row r="5" spans="1:13" x14ac:dyDescent="0.25">
      <c r="A5" s="177"/>
      <c r="B5" s="1556"/>
      <c r="C5" s="1139"/>
      <c r="D5" s="1140"/>
      <c r="E5" s="1140"/>
      <c r="F5" s="1136"/>
      <c r="G5" s="1136"/>
      <c r="H5" s="733"/>
      <c r="I5" s="1137"/>
      <c r="J5" s="1137"/>
      <c r="K5" s="1125"/>
      <c r="L5" s="1445"/>
      <c r="M5" s="251"/>
    </row>
    <row r="6" spans="1:13" ht="84.6" customHeight="1" x14ac:dyDescent="0.25">
      <c r="A6" s="177"/>
      <c r="B6" s="1556"/>
      <c r="C6" s="1846" t="s">
        <v>4314</v>
      </c>
      <c r="D6" s="1847"/>
      <c r="E6" s="1847"/>
      <c r="F6" s="1847"/>
      <c r="G6" s="1847"/>
      <c r="H6" s="1847"/>
      <c r="I6" s="1847"/>
      <c r="J6" s="1847"/>
      <c r="K6" s="1848"/>
      <c r="L6" s="1445"/>
      <c r="M6" s="251"/>
    </row>
    <row r="7" spans="1:13" ht="14.4" x14ac:dyDescent="0.25">
      <c r="A7" s="177"/>
      <c r="B7" s="1556"/>
      <c r="C7" s="1141"/>
      <c r="D7" s="1142"/>
      <c r="E7" s="1143"/>
      <c r="F7" s="1144"/>
      <c r="G7" s="1527"/>
      <c r="H7" s="1146"/>
      <c r="I7" s="1147" t="str">
        <f>IF(VLOOKUP("KM110",Languages!$A:$D,1,TRUE)="KM110",VLOOKUP("KM110",Languages!$A:$D,Summary!$C$7,TRUE),NA())</f>
        <v>Päivämäärä</v>
      </c>
      <c r="J7" s="1148"/>
      <c r="K7" s="1125"/>
      <c r="L7" s="1445"/>
      <c r="M7" s="251"/>
    </row>
    <row r="8" spans="1:13" ht="14.4" customHeight="1" x14ac:dyDescent="0.25">
      <c r="A8" s="177"/>
      <c r="B8" s="1556"/>
      <c r="C8" s="1857" t="s">
        <v>3883</v>
      </c>
      <c r="D8" s="1858"/>
      <c r="E8" s="1858"/>
      <c r="F8" s="1858"/>
      <c r="G8" s="1859"/>
      <c r="H8" s="1146"/>
      <c r="I8" s="1849">
        <v>45603</v>
      </c>
      <c r="J8" s="1850"/>
      <c r="K8" s="1125"/>
      <c r="L8" s="1445"/>
      <c r="M8" s="251"/>
    </row>
    <row r="9" spans="1:13" ht="14.4" customHeight="1" x14ac:dyDescent="0.25">
      <c r="A9" s="177"/>
      <c r="B9" s="1556"/>
      <c r="C9" s="1860"/>
      <c r="D9" s="1861"/>
      <c r="E9" s="1861"/>
      <c r="F9" s="1861"/>
      <c r="G9" s="1862"/>
      <c r="H9" s="1146"/>
      <c r="I9" s="1147" t="str">
        <f>IF(VLOOKUP("KM111",Languages!$A:$D,1,TRUE)="KM111",VLOOKUP("KM111",Languages!$A:$D,Summary!$C$7,TRUE),NA())</f>
        <v>Osallistujat</v>
      </c>
      <c r="J9" s="1148"/>
      <c r="K9" s="1125"/>
      <c r="L9" s="1445"/>
      <c r="M9" s="251"/>
    </row>
    <row r="10" spans="1:13" ht="14.4" customHeight="1" x14ac:dyDescent="0.25">
      <c r="A10" s="177"/>
      <c r="B10" s="1556"/>
      <c r="C10" s="1860"/>
      <c r="D10" s="1861"/>
      <c r="E10" s="1861"/>
      <c r="F10" s="1861"/>
      <c r="G10" s="1862"/>
      <c r="H10" s="1146"/>
      <c r="I10" s="1851"/>
      <c r="J10" s="1852"/>
      <c r="K10" s="1125"/>
      <c r="L10" s="1445"/>
      <c r="M10" s="251"/>
    </row>
    <row r="11" spans="1:13" ht="14.4" customHeight="1" x14ac:dyDescent="0.25">
      <c r="A11" s="177"/>
      <c r="B11" s="1556"/>
      <c r="C11" s="1863"/>
      <c r="D11" s="1864"/>
      <c r="E11" s="1864"/>
      <c r="F11" s="1864"/>
      <c r="G11" s="1865"/>
      <c r="H11" s="1146"/>
      <c r="I11" s="1853"/>
      <c r="J11" s="1854"/>
      <c r="K11" s="1125"/>
      <c r="L11" s="1445"/>
      <c r="M11" s="251"/>
    </row>
    <row r="12" spans="1:13" x14ac:dyDescent="0.25">
      <c r="A12" s="165"/>
      <c r="B12" s="1444"/>
      <c r="C12" s="1149"/>
      <c r="D12" s="1149"/>
      <c r="E12" s="1149"/>
      <c r="F12" s="1150"/>
      <c r="G12" s="1528"/>
      <c r="H12" s="1150"/>
      <c r="I12" s="1150"/>
      <c r="J12" s="1150"/>
      <c r="K12" s="1150"/>
      <c r="L12" s="1445"/>
      <c r="M12" s="251"/>
    </row>
    <row r="13" spans="1:13" x14ac:dyDescent="0.25">
      <c r="A13" s="274"/>
      <c r="B13" s="1557"/>
      <c r="C13" s="1855"/>
      <c r="D13" s="1855"/>
      <c r="E13" s="1855"/>
      <c r="F13" s="1855"/>
      <c r="G13" s="1855"/>
      <c r="H13" s="1855"/>
      <c r="I13" s="1855"/>
      <c r="J13" s="1855"/>
      <c r="K13" s="1855"/>
      <c r="L13" s="1445"/>
      <c r="M13" s="251"/>
    </row>
    <row r="14" spans="1:13" ht="14.4" thickBot="1" x14ac:dyDescent="0.3">
      <c r="A14" s="165"/>
      <c r="B14" s="1444"/>
      <c r="C14" s="1152"/>
      <c r="D14" s="1152"/>
      <c r="E14" s="1152"/>
      <c r="F14" s="1153"/>
      <c r="G14" s="1529"/>
      <c r="H14" s="1153"/>
      <c r="I14" s="1153"/>
      <c r="J14" s="1153"/>
      <c r="K14" s="1153"/>
      <c r="L14" s="1445"/>
      <c r="M14" s="251"/>
    </row>
    <row r="15" spans="1:13" x14ac:dyDescent="0.25">
      <c r="A15" s="274"/>
      <c r="B15" s="1557"/>
      <c r="C15" s="1856"/>
      <c r="D15" s="1856"/>
      <c r="E15" s="1856"/>
      <c r="F15" s="1856"/>
      <c r="G15" s="1856"/>
      <c r="H15" s="1856"/>
      <c r="I15" s="1856"/>
      <c r="J15" s="1856"/>
      <c r="K15" s="1856"/>
      <c r="L15" s="1445"/>
      <c r="M15" s="251"/>
    </row>
    <row r="16" spans="1:13" x14ac:dyDescent="0.25">
      <c r="A16" s="165"/>
      <c r="B16" s="1444"/>
      <c r="C16" s="1149"/>
      <c r="D16" s="1149"/>
      <c r="E16" s="1149"/>
      <c r="F16" s="1154"/>
      <c r="G16" s="1530"/>
      <c r="H16" s="1154"/>
      <c r="I16" s="1154"/>
      <c r="J16" s="1154"/>
      <c r="K16" s="1154"/>
      <c r="L16" s="1445"/>
      <c r="M16" s="251"/>
    </row>
    <row r="17" spans="1:13" x14ac:dyDescent="0.25">
      <c r="A17" s="304"/>
      <c r="B17" s="1558"/>
      <c r="C17" s="1855"/>
      <c r="D17" s="1855"/>
      <c r="E17" s="1855"/>
      <c r="F17" s="1855"/>
      <c r="G17" s="1855"/>
      <c r="H17" s="1855"/>
      <c r="I17" s="1855"/>
      <c r="J17" s="1855"/>
      <c r="K17" s="1855"/>
      <c r="L17" s="1445"/>
      <c r="M17" s="251"/>
    </row>
    <row r="18" spans="1:13" ht="22.8" x14ac:dyDescent="0.25">
      <c r="A18" s="304"/>
      <c r="B18" s="1558"/>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1559" t="str">
        <f>Parameters!$B$22</f>
        <v>4 - Täysin toteutettu</v>
      </c>
      <c r="M18" s="251"/>
    </row>
    <row r="19" spans="1:13" x14ac:dyDescent="0.25">
      <c r="A19" s="304"/>
      <c r="B19" s="1560"/>
      <c r="C19" s="1158"/>
      <c r="D19" s="1158"/>
      <c r="E19" s="1158"/>
      <c r="F19" s="1158"/>
      <c r="G19" s="1531"/>
      <c r="H19" s="1158"/>
      <c r="I19" s="1158"/>
      <c r="J19" s="1158"/>
      <c r="K19" s="1158"/>
      <c r="L19" s="1561"/>
      <c r="M19" s="251"/>
    </row>
    <row r="20" spans="1:13" x14ac:dyDescent="0.25">
      <c r="A20" s="304"/>
      <c r="B20" s="1562"/>
      <c r="C20" s="646"/>
      <c r="D20" s="646"/>
      <c r="E20" s="646"/>
      <c r="F20" s="646"/>
      <c r="G20" s="1654"/>
      <c r="H20" s="646"/>
      <c r="I20" s="646"/>
      <c r="J20" s="646"/>
      <c r="K20" s="646"/>
      <c r="L20" s="1563"/>
      <c r="M20" s="134"/>
    </row>
    <row r="21" spans="1:13" x14ac:dyDescent="0.25">
      <c r="A21" s="304"/>
      <c r="B21" s="1564"/>
      <c r="C21" s="639"/>
      <c r="D21" s="639"/>
      <c r="E21" s="639"/>
      <c r="F21" s="639"/>
      <c r="G21" s="1655"/>
      <c r="H21" s="639"/>
      <c r="I21" s="639"/>
      <c r="J21" s="639"/>
      <c r="K21" s="639"/>
      <c r="L21" s="1565"/>
      <c r="M21" s="251"/>
    </row>
    <row r="22" spans="1:13" x14ac:dyDescent="0.25">
      <c r="A22" s="165"/>
      <c r="B22" s="1444"/>
      <c r="C22" s="1149"/>
      <c r="D22" s="1149"/>
      <c r="E22" s="1149"/>
      <c r="F22" s="1150"/>
      <c r="G22" s="1528"/>
      <c r="H22" s="1150"/>
      <c r="I22" s="1150"/>
      <c r="J22" s="1150"/>
      <c r="K22" s="1150"/>
      <c r="L22" s="1445"/>
      <c r="M22" s="304"/>
    </row>
    <row r="23" spans="1:13" ht="14.4" thickBot="1" x14ac:dyDescent="0.3">
      <c r="A23" s="303"/>
      <c r="B23" s="1446"/>
      <c r="C23" s="1172"/>
      <c r="D23" s="1172"/>
      <c r="E23" s="1173"/>
      <c r="F23" s="1174"/>
      <c r="G23" s="1534"/>
      <c r="H23" s="1176"/>
      <c r="I23" s="1176"/>
      <c r="J23" s="1176"/>
      <c r="K23" s="1176"/>
      <c r="L23" s="1447"/>
      <c r="M23" s="283"/>
    </row>
    <row r="24" spans="1:13" x14ac:dyDescent="0.25">
      <c r="A24" s="274"/>
      <c r="B24" s="1845"/>
      <c r="C24" s="1177" t="str">
        <f>IF(VLOOKUP("GEN-LEVEL",Languages!$A:$D,1,TRUE)="GEN-LEVEL",VLOOKUP("GEN-LEVEL",Languages!$A:$D,Summary!$C$7,TRUE),NA())</f>
        <v>Taso</v>
      </c>
      <c r="D24" s="1543" t="s">
        <v>3516</v>
      </c>
      <c r="E24" s="1179" t="str">
        <f>IF(VLOOKUP("GEN-PRACTICE",Languages!$A:$D,1,TRUE)="GEN-PRACTICE",VLOOKUP("GEN-PRACTICE",Languages!$A:$D,Summary!$C$7,TRUE),NA())</f>
        <v>Käytäntö</v>
      </c>
      <c r="F24" s="1180" t="s">
        <v>3519</v>
      </c>
      <c r="G24" s="1656" t="str">
        <f>IF(VLOOKUP("GEN-ANSWER",Languages!$A:$D,1,TRUE)="GEN-ANSWER",VLOOKUP("GEN-ANSWER",Languages!$A:$D,Summary!$C$7,TRUE),NA())</f>
        <v>Vastaus</v>
      </c>
      <c r="H24" s="1658" t="str">
        <f>IF(VLOOKUP("KM112",Languages!$A:$D,1,TRUE)="KM112",VLOOKUP("KM112",Languages!$A:$D,Summary!$C$7,TRUE),NA())</f>
        <v>Kommentit</v>
      </c>
      <c r="I24" s="1658" t="str">
        <f>IF(VLOOKUP("KM113",Languages!$A:$D,1,TRUE)="KM113",VLOOKUP("KM113",Languages!$A:$D,Summary!$C$7,TRUE),NA())</f>
        <v>Sisäinen viittaus</v>
      </c>
      <c r="J24" s="1658" t="str">
        <f>IF(VLOOKUP("KM114",Languages!$A:$D,1,TRUE)="KM114",VLOOKUP("KM114",Languages!$A:$D,Summary!$C$7,TRUE),NA())</f>
        <v>Ulkoinen viittaus</v>
      </c>
      <c r="K24" s="1659" t="str">
        <f>IF(VLOOKUP("KM115",Languages!$A:$D,1,TRUE)="KM115",VLOOKUP("KM115",Languages!$A:$D,Summary!$C$7,TRUE),NA())</f>
        <v>Kehityskohde</v>
      </c>
      <c r="L24" s="1445"/>
      <c r="M24" s="251"/>
    </row>
    <row r="25" spans="1:13" ht="61.2" customHeight="1" x14ac:dyDescent="0.25">
      <c r="A25" s="274"/>
      <c r="B25" s="1845"/>
      <c r="C25" s="1183">
        <f>_xlfn.IFNA(VLOOKUP(D25,Data!C:I,3,FALSE),"")</f>
        <v>2</v>
      </c>
      <c r="D25" s="1669" t="s">
        <v>154</v>
      </c>
      <c r="E25" s="1170" t="str">
        <f>_xlfn.IFNA(IF(VLOOKUP(D25,Languages!$A:$D,1,TRUE)=D25,VLOOKUP(D25,Languages!$A:$D,Summary!$C$7,TRUE),NA()),"")</f>
        <v>Salasanojen vahvuusvaatimukset ja uudelleenkäytön rajoitukset on määritelty ja niiden noudattaminen on pakollista.</v>
      </c>
      <c r="F25" s="1672" t="s">
        <v>3885</v>
      </c>
      <c r="G25" s="1537">
        <f ca="1">_xlfn.IFNA(VLOOKUP(D25,Data!C:I,6,FALSE),"")</f>
        <v>0</v>
      </c>
      <c r="H25" s="1511" t="str">
        <f ca="1">_xlfn.IFNA(VLOOKUP(D25,Export!G:L,3,FALSE),"")</f>
        <v/>
      </c>
      <c r="I25" s="1511" t="str">
        <f ca="1">_xlfn.IFNA(VLOOKUP(D25,Export!G:L,4,FALSE),"")</f>
        <v/>
      </c>
      <c r="J25" s="1511" t="str">
        <f ca="1">_xlfn.IFNA(VLOOKUP(D25,Export!G:L,5,FALSE),"")</f>
        <v/>
      </c>
      <c r="K25" s="1512" t="str">
        <f ca="1">_xlfn.IFNA(VLOOKUP(D25,Export!G:L,6,FALSE),"")</f>
        <v/>
      </c>
      <c r="L25" s="1445"/>
      <c r="M25" s="251"/>
    </row>
    <row r="26" spans="1:13" ht="61.2" customHeight="1" x14ac:dyDescent="0.25">
      <c r="A26" s="274"/>
      <c r="B26" s="1845"/>
      <c r="C26" s="1183">
        <f>_xlfn.IFNA(VLOOKUP(D26,Data!C:I,3,FALSE),"")</f>
        <v>2</v>
      </c>
      <c r="D26" s="1670" t="s">
        <v>157</v>
      </c>
      <c r="E26" s="1170" t="str">
        <f>_xlfn.IFNA(IF(VLOOKUP(D26,Languages!$A:$D,1,TRUE)=D26,VLOOKUP(D26,Languages!$A:$D,Summary!$C$7,TRUE),NA()),"")</f>
        <v>Hallintatunnusten käyttö on rajoitettu vain niihin prosesseihin, joihin ne on luotu.</v>
      </c>
      <c r="F26" s="1672" t="s">
        <v>3886</v>
      </c>
      <c r="G26" s="1537">
        <f ca="1">_xlfn.IFNA(VLOOKUP(D26,Data!C:I,6,FALSE),"")</f>
        <v>0</v>
      </c>
      <c r="H26" s="1511" t="str">
        <f ca="1">_xlfn.IFNA(VLOOKUP(D26,Export!G:L,3,FALSE),"")</f>
        <v/>
      </c>
      <c r="I26" s="1511" t="str">
        <f ca="1">_xlfn.IFNA(VLOOKUP(D26,Export!G:L,4,FALSE),"")</f>
        <v/>
      </c>
      <c r="J26" s="1511" t="str">
        <f ca="1">_xlfn.IFNA(VLOOKUP(D26,Export!G:L,5,FALSE),"")</f>
        <v/>
      </c>
      <c r="K26" s="1512" t="str">
        <f ca="1">_xlfn.IFNA(VLOOKUP(D26,Export!G:L,6,FALSE),"")</f>
        <v/>
      </c>
      <c r="L26" s="1445"/>
      <c r="M26" s="251"/>
    </row>
    <row r="27" spans="1:13" ht="61.2" customHeight="1" x14ac:dyDescent="0.25">
      <c r="A27" s="274"/>
      <c r="B27" s="1845"/>
      <c r="C27" s="1183">
        <f>_xlfn.IFNA(VLOOKUP(D27,Data!C:I,3,FALSE),"")</f>
        <v>2</v>
      </c>
      <c r="D27" s="1670" t="s">
        <v>2527</v>
      </c>
      <c r="E27" s="1170" t="str">
        <f>_xlfn.IFNA(IF(VLOOKUP(D27,Languages!$A:$D,1,TRUE)=D27,VLOOKUP(D27,Languages!$A:$D,Summary!$C$7,TRUE),NA()),"")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F27" s="1672" t="s">
        <v>3885</v>
      </c>
      <c r="G27" s="1537">
        <f ca="1">_xlfn.IFNA(VLOOKUP(D27,Data!C:I,6,FALSE),"")</f>
        <v>0</v>
      </c>
      <c r="H27" s="1511" t="str">
        <f ca="1">_xlfn.IFNA(VLOOKUP(D27,Export!G:L,3,FALSE),"")</f>
        <v/>
      </c>
      <c r="I27" s="1511" t="str">
        <f ca="1">_xlfn.IFNA(VLOOKUP(D27,Export!G:L,4,FALSE),"")</f>
        <v/>
      </c>
      <c r="J27" s="1511" t="str">
        <f ca="1">_xlfn.IFNA(VLOOKUP(D27,Export!G:L,5,FALSE),"")</f>
        <v/>
      </c>
      <c r="K27" s="1512" t="str">
        <f ca="1">_xlfn.IFNA(VLOOKUP(D27,Export!G:L,6,FALSE),"")</f>
        <v/>
      </c>
      <c r="L27" s="1445"/>
      <c r="M27" s="251"/>
    </row>
    <row r="28" spans="1:13" ht="61.2" customHeight="1" x14ac:dyDescent="0.25">
      <c r="A28" s="274"/>
      <c r="B28" s="1845"/>
      <c r="C28" s="1183">
        <f>_xlfn.IFNA(VLOOKUP(D28,Data!C:I,3,FALSE),"")</f>
        <v>3</v>
      </c>
      <c r="D28" s="1670" t="s">
        <v>2528</v>
      </c>
      <c r="E28" s="1170" t="str">
        <f>_xlfn.IFNA(IF(VLOOKUP(D28,Languages!$A:$D,1,TRUE)=D28,VLOOKUP(D28,Languages!$A:$D,Summary!$C$7,TRUE),NA()),"")</f>
        <v xml:space="preserve">Monivaiheista tunnistautumista vaaditaan </v>
      </c>
      <c r="F28" s="1672" t="s">
        <v>3885</v>
      </c>
      <c r="G28" s="1537">
        <f ca="1">_xlfn.IFNA(VLOOKUP(D28,Data!C:I,6,FALSE),"")</f>
        <v>0</v>
      </c>
      <c r="H28" s="1511" t="str">
        <f ca="1">_xlfn.IFNA(VLOOKUP(D28,Export!G:L,3,FALSE),"")</f>
        <v/>
      </c>
      <c r="I28" s="1511" t="str">
        <f ca="1">_xlfn.IFNA(VLOOKUP(D28,Export!G:L,4,FALSE),"")</f>
        <v/>
      </c>
      <c r="J28" s="1511" t="str">
        <f ca="1">_xlfn.IFNA(VLOOKUP(D28,Export!G:L,5,FALSE),"")</f>
        <v/>
      </c>
      <c r="K28" s="1512" t="str">
        <f ca="1">_xlfn.IFNA(VLOOKUP(D28,Export!G:L,6,FALSE),"")</f>
        <v/>
      </c>
      <c r="L28" s="1445"/>
      <c r="M28" s="251"/>
    </row>
    <row r="29" spans="1:13" ht="61.2" customHeight="1" x14ac:dyDescent="0.25">
      <c r="A29" s="274"/>
      <c r="B29" s="1845"/>
      <c r="C29" s="1183">
        <f>_xlfn.IFNA(VLOOKUP(D29,Data!C:I,3,FALSE),"")</f>
        <v>1</v>
      </c>
      <c r="D29" s="1670" t="s">
        <v>158</v>
      </c>
      <c r="E29" s="1170" t="str">
        <f>_xlfn.IFNA(IF(VLOOKUP(D29,Languages!$A:$D,1,TRUE)=D29,VLOOKUP(D29,Languages!$A:$D,Summary!$C$7,TRUE),NA()),"")</f>
        <v>Loogisten käyttöoikeuksien hallinnan valvontakeinoja on käytössä. Tasolla 1 tämän ei tarvitse olla systemaattista ja säännöllistä.</v>
      </c>
      <c r="F29" s="1672" t="s">
        <v>3886</v>
      </c>
      <c r="G29" s="1537">
        <f ca="1">_xlfn.IFNA(VLOOKUP(D29,Data!C:I,6,FALSE),"")</f>
        <v>0</v>
      </c>
      <c r="H29" s="1511" t="str">
        <f ca="1">_xlfn.IFNA(VLOOKUP(D29,Export!G:L,3,FALSE),"")</f>
        <v/>
      </c>
      <c r="I29" s="1511" t="str">
        <f ca="1">_xlfn.IFNA(VLOOKUP(D29,Export!G:L,4,FALSE),"")</f>
        <v/>
      </c>
      <c r="J29" s="1511" t="str">
        <f ca="1">_xlfn.IFNA(VLOOKUP(D29,Export!G:L,5,FALSE),"")</f>
        <v/>
      </c>
      <c r="K29" s="1512" t="str">
        <f ca="1">_xlfn.IFNA(VLOOKUP(D29,Export!G:L,6,FALSE),"")</f>
        <v/>
      </c>
      <c r="L29" s="1445"/>
      <c r="M29" s="251"/>
    </row>
    <row r="30" spans="1:13" ht="61.2" customHeight="1" x14ac:dyDescent="0.25">
      <c r="A30" s="274"/>
      <c r="B30" s="1845"/>
      <c r="C30" s="1183">
        <f>_xlfn.IFNA(VLOOKUP(D30,Data!C:I,3,FALSE),"")</f>
        <v>1</v>
      </c>
      <c r="D30" s="1670" t="s">
        <v>159</v>
      </c>
      <c r="E30" s="1170" t="str">
        <f>_xlfn.IFNA(IF(VLOOKUP(D30,Languages!$A:$D,1,TRUE)=D30,VLOOKUP(D30,Languages!$A:$D,Summary!$C$7,TRUE),NA()),"")</f>
        <v>Käyttöoikeudet poistetaan, kun niitä ei enää tarvita. Tasolla 1 tämän ei tarvitse olla systemaattista ja säännöllistä.</v>
      </c>
      <c r="F30" s="1672" t="s">
        <v>3886</v>
      </c>
      <c r="G30" s="1537">
        <f ca="1">_xlfn.IFNA(VLOOKUP(D30,Data!C:I,6,FALSE),"")</f>
        <v>0</v>
      </c>
      <c r="H30" s="1511" t="str">
        <f ca="1">_xlfn.IFNA(VLOOKUP(D30,Export!G:L,3,FALSE),"")</f>
        <v/>
      </c>
      <c r="I30" s="1511" t="str">
        <f ca="1">_xlfn.IFNA(VLOOKUP(D30,Export!G:L,4,FALSE),"")</f>
        <v/>
      </c>
      <c r="J30" s="1511" t="str">
        <f ca="1">_xlfn.IFNA(VLOOKUP(D30,Export!G:L,5,FALSE),"")</f>
        <v/>
      </c>
      <c r="K30" s="1512" t="str">
        <f ca="1">_xlfn.IFNA(VLOOKUP(D30,Export!G:L,6,FALSE),"")</f>
        <v/>
      </c>
      <c r="L30" s="1445"/>
      <c r="M30" s="251"/>
    </row>
    <row r="31" spans="1:13" ht="61.2" customHeight="1" x14ac:dyDescent="0.25">
      <c r="A31" s="274"/>
      <c r="B31" s="1845"/>
      <c r="C31" s="1183">
        <f>_xlfn.IFNA(VLOOKUP(D31,Data!C:I,3,FALSE),"")</f>
        <v>2</v>
      </c>
      <c r="D31" s="1670" t="s">
        <v>160</v>
      </c>
      <c r="E31" s="1170" t="str">
        <f>_xlfn.IFNA(IF(VLOOKUP(D31,Languages!$A:$D,1,TRUE)=D31,VLOOKUP(D31,Languages!$A:$D,Summary!$C$7,TRUE),NA()),"")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31" s="1672" t="s">
        <v>3887</v>
      </c>
      <c r="G31" s="1537">
        <f ca="1">_xlfn.IFNA(VLOOKUP(D31,Data!C:I,6,FALSE),"")</f>
        <v>0</v>
      </c>
      <c r="H31" s="1511" t="str">
        <f ca="1">_xlfn.IFNA(VLOOKUP(D31,Export!G:L,3,FALSE),"")</f>
        <v/>
      </c>
      <c r="I31" s="1511" t="str">
        <f ca="1">_xlfn.IFNA(VLOOKUP(D31,Export!G:L,4,FALSE),"")</f>
        <v/>
      </c>
      <c r="J31" s="1511" t="str">
        <f ca="1">_xlfn.IFNA(VLOOKUP(D31,Export!G:L,5,FALSE),"")</f>
        <v/>
      </c>
      <c r="K31" s="1512" t="str">
        <f ca="1">_xlfn.IFNA(VLOOKUP(D31,Export!G:L,6,FALSE),"")</f>
        <v/>
      </c>
      <c r="L31" s="1445"/>
      <c r="M31" s="251"/>
    </row>
    <row r="32" spans="1:13" ht="61.2" customHeight="1" x14ac:dyDescent="0.25">
      <c r="A32" s="274"/>
      <c r="B32" s="1845"/>
      <c r="C32" s="1183">
        <f>_xlfn.IFNA(VLOOKUP(D32,Data!C:I,3,FALSE),"")</f>
        <v>2</v>
      </c>
      <c r="D32" s="1670" t="s">
        <v>161</v>
      </c>
      <c r="E32" s="1170" t="str">
        <f>_xlfn.IFNA(IF(VLOOKUP(D32,Languages!$A:$D,1,TRUE)=D32,VLOOKUP(D32,Languages!$A:$D,Summary!$C$7,TRUE),NA()),"")</f>
        <v>Käyttöoikeuksien vaatimuksissa on huomioitu pienimmän valtuuden periaate (ref. "principle of least privilege").</v>
      </c>
      <c r="F32" s="1672" t="s">
        <v>3886</v>
      </c>
      <c r="G32" s="1537">
        <f ca="1">_xlfn.IFNA(VLOOKUP(D32,Data!C:I,6,FALSE),"")</f>
        <v>0</v>
      </c>
      <c r="H32" s="1511" t="str">
        <f ca="1">_xlfn.IFNA(VLOOKUP(D32,Export!G:L,3,FALSE),"")</f>
        <v/>
      </c>
      <c r="I32" s="1511" t="str">
        <f ca="1">_xlfn.IFNA(VLOOKUP(D32,Export!G:L,4,FALSE),"")</f>
        <v/>
      </c>
      <c r="J32" s="1511" t="str">
        <f ca="1">_xlfn.IFNA(VLOOKUP(D32,Export!G:L,5,FALSE),"")</f>
        <v/>
      </c>
      <c r="K32" s="1512" t="str">
        <f ca="1">_xlfn.IFNA(VLOOKUP(D32,Export!G:L,6,FALSE),"")</f>
        <v/>
      </c>
      <c r="L32" s="1445"/>
      <c r="M32" s="251"/>
    </row>
    <row r="33" spans="1:13" ht="61.2" customHeight="1" x14ac:dyDescent="0.25">
      <c r="A33" s="274"/>
      <c r="B33" s="1845"/>
      <c r="C33" s="1183">
        <f>_xlfn.IFNA(VLOOKUP(D33,Data!C:I,3,FALSE),"")</f>
        <v>2</v>
      </c>
      <c r="D33" s="1670" t="s">
        <v>162</v>
      </c>
      <c r="E33" s="1170" t="str">
        <f>_xlfn.IFNA(IF(VLOOKUP(D33,Languages!$A:$D,1,TRUE)=D33,VLOOKUP(D33,Languages!$A:$D,Summary!$C$7,TRUE),NA()),"")</f>
        <v xml:space="preserve">Käyttöoikeuksien vaatimukset sisältävät tehtävien eriyttämisen periaatteet (ref. "separation of duties"). </v>
      </c>
      <c r="F33" s="1672" t="s">
        <v>3886</v>
      </c>
      <c r="G33" s="1537">
        <f ca="1">_xlfn.IFNA(VLOOKUP(D33,Data!C:I,6,FALSE),"")</f>
        <v>0</v>
      </c>
      <c r="H33" s="1511" t="str">
        <f ca="1">_xlfn.IFNA(VLOOKUP(D33,Export!G:L,3,FALSE),"")</f>
        <v/>
      </c>
      <c r="I33" s="1511" t="str">
        <f ca="1">_xlfn.IFNA(VLOOKUP(D33,Export!G:L,4,FALSE),"")</f>
        <v/>
      </c>
      <c r="J33" s="1511" t="str">
        <f ca="1">_xlfn.IFNA(VLOOKUP(D33,Export!G:L,5,FALSE),"")</f>
        <v/>
      </c>
      <c r="K33" s="1512" t="str">
        <f ca="1">_xlfn.IFNA(VLOOKUP(D33,Export!G:L,6,FALSE),"")</f>
        <v/>
      </c>
      <c r="L33" s="1445"/>
      <c r="M33" s="251"/>
    </row>
    <row r="34" spans="1:13" ht="61.2" customHeight="1" x14ac:dyDescent="0.25">
      <c r="A34" s="274"/>
      <c r="B34" s="1845"/>
      <c r="C34" s="1183">
        <f>_xlfn.IFNA(VLOOKUP(D34,Data!C:I,3,FALSE),"")</f>
        <v>2</v>
      </c>
      <c r="D34" s="1670" t="s">
        <v>163</v>
      </c>
      <c r="E34" s="1170" t="str">
        <f>_xlfn.IFNA(IF(VLOOKUP(D34,Languages!$A:$D,1,TRUE)=D34,VLOOKUP(D34,Languages!$A:$D,Summary!$C$7,TRUE),NA()),"")</f>
        <v>Käyttöoikeuspyynnöt tarkastaa ja hyväksyy kyseisen laitteen, ohjelmiston tai tietovarannon omistaja.</v>
      </c>
      <c r="F34" s="1672" t="s">
        <v>3886</v>
      </c>
      <c r="G34" s="1537">
        <f ca="1">_xlfn.IFNA(VLOOKUP(D34,Data!C:I,6,FALSE),"")</f>
        <v>0</v>
      </c>
      <c r="H34" s="1511" t="str">
        <f ca="1">_xlfn.IFNA(VLOOKUP(D34,Export!G:L,3,FALSE),"")</f>
        <v/>
      </c>
      <c r="I34" s="1511" t="str">
        <f ca="1">_xlfn.IFNA(VLOOKUP(D34,Export!G:L,4,FALSE),"")</f>
        <v/>
      </c>
      <c r="J34" s="1511" t="str">
        <f ca="1">_xlfn.IFNA(VLOOKUP(D34,Export!G:L,5,FALSE),"")</f>
        <v/>
      </c>
      <c r="K34" s="1512" t="str">
        <f ca="1">_xlfn.IFNA(VLOOKUP(D34,Export!G:L,6,FALSE),"")</f>
        <v/>
      </c>
      <c r="L34" s="1445"/>
      <c r="M34" s="251"/>
    </row>
    <row r="35" spans="1:13" ht="61.2" customHeight="1" x14ac:dyDescent="0.25">
      <c r="A35" s="274"/>
      <c r="B35" s="1845"/>
      <c r="C35" s="1183">
        <f>_xlfn.IFNA(VLOOKUP(D35,Data!C:I,3,FALSE),"")</f>
        <v>2</v>
      </c>
      <c r="D35" s="1670" t="s">
        <v>164</v>
      </c>
      <c r="E35" s="1170" t="str">
        <f>_xlfn.IFNA(IF(VLOOKUP(D35,Languages!$A:$D,1,TRUE)=D35,VLOOKUP(D35,Languages!$A:$D,Summary!$C$7,TRUE),NA()),"")</f>
        <v>Käyttöoikeudet, joihin liittyy korkeampi riski toiminnalle, tarkastetaan perusteellisemmin ja niiden käyttöä valvotaan tarkemmin.</v>
      </c>
      <c r="F35" s="1672" t="s">
        <v>3886</v>
      </c>
      <c r="G35" s="1537">
        <f ca="1">_xlfn.IFNA(VLOOKUP(D35,Data!C:I,6,FALSE),"")</f>
        <v>0</v>
      </c>
      <c r="H35" s="1511" t="str">
        <f ca="1">_xlfn.IFNA(VLOOKUP(D35,Export!G:L,3,FALSE),"")</f>
        <v/>
      </c>
      <c r="I35" s="1511" t="str">
        <f ca="1">_xlfn.IFNA(VLOOKUP(D35,Export!G:L,4,FALSE),"")</f>
        <v/>
      </c>
      <c r="J35" s="1511" t="str">
        <f ca="1">_xlfn.IFNA(VLOOKUP(D35,Export!G:L,5,FALSE),"")</f>
        <v/>
      </c>
      <c r="K35" s="1512" t="str">
        <f ca="1">_xlfn.IFNA(VLOOKUP(D35,Export!G:L,6,FALSE),"")</f>
        <v/>
      </c>
      <c r="L35" s="1445"/>
      <c r="M35" s="251"/>
    </row>
    <row r="36" spans="1:13" ht="61.2" customHeight="1" x14ac:dyDescent="0.25">
      <c r="A36" s="274"/>
      <c r="B36" s="1845"/>
      <c r="C36" s="1183">
        <f>_xlfn.IFNA(VLOOKUP(D36,Data!C:I,3,FALSE),"")</f>
        <v>1</v>
      </c>
      <c r="D36" s="1670" t="s">
        <v>168</v>
      </c>
      <c r="E36" s="1170" t="str">
        <f>_xlfn.IFNA(IF(VLOOKUP(D36,Languages!$A:$D,1,TRUE)=D36,VLOOKUP(D36,Languages!$A:$D,Summary!$C$7,TRUE),NA()),"")</f>
        <v>Fyysisen pääsynhallinnan valvontakeinoja on käytössä (kuten aitoja, lukkoja tai kylttejä). Tasolla 1 tämän ei tarvitse olla systemaattista ja säännöllistä.</v>
      </c>
      <c r="F36" s="1672" t="s">
        <v>3886</v>
      </c>
      <c r="G36" s="1537">
        <f ca="1">_xlfn.IFNA(VLOOKUP(D36,Data!C:I,6,FALSE),"")</f>
        <v>0</v>
      </c>
      <c r="H36" s="1511" t="str">
        <f ca="1">_xlfn.IFNA(VLOOKUP(D36,Export!G:L,3,FALSE),"")</f>
        <v/>
      </c>
      <c r="I36" s="1511" t="str">
        <f ca="1">_xlfn.IFNA(VLOOKUP(D36,Export!G:L,4,FALSE),"")</f>
        <v/>
      </c>
      <c r="J36" s="1511" t="str">
        <f ca="1">_xlfn.IFNA(VLOOKUP(D36,Export!G:L,5,FALSE),"")</f>
        <v/>
      </c>
      <c r="K36" s="1512" t="str">
        <f ca="1">_xlfn.IFNA(VLOOKUP(D36,Export!G:L,6,FALSE),"")</f>
        <v/>
      </c>
      <c r="L36" s="1445"/>
      <c r="M36" s="251"/>
    </row>
    <row r="37" spans="1:13" ht="61.2" customHeight="1" x14ac:dyDescent="0.25">
      <c r="A37" s="274"/>
      <c r="B37" s="1845"/>
      <c r="C37" s="1183">
        <f>_xlfn.IFNA(VLOOKUP(D37,Data!C:I,3,FALSE),"")</f>
        <v>1</v>
      </c>
      <c r="D37" s="1670" t="s">
        <v>169</v>
      </c>
      <c r="E37" s="1170" t="str">
        <f>_xlfn.IFNA(IF(VLOOKUP(D37,Languages!$A:$D,1,TRUE)=D37,VLOOKUP(D37,Languages!$A:$D,Summary!$C$7,TRUE),NA()),"")</f>
        <v>Pääsyoikeudet poistetaan, kun niitä ei enää tarvita. Tasolla 1 tämän ei tarvitse olla systemaattista ja säännöllistä.</v>
      </c>
      <c r="F37" s="1672" t="s">
        <v>3886</v>
      </c>
      <c r="G37" s="1537">
        <f ca="1">_xlfn.IFNA(VLOOKUP(D37,Data!C:I,6,FALSE),"")</f>
        <v>0</v>
      </c>
      <c r="H37" s="1511" t="str">
        <f ca="1">_xlfn.IFNA(VLOOKUP(D37,Export!G:L,3,FALSE),"")</f>
        <v/>
      </c>
      <c r="I37" s="1511" t="str">
        <f ca="1">_xlfn.IFNA(VLOOKUP(D37,Export!G:L,4,FALSE),"")</f>
        <v/>
      </c>
      <c r="J37" s="1511" t="str">
        <f ca="1">_xlfn.IFNA(VLOOKUP(D37,Export!G:L,5,FALSE),"")</f>
        <v/>
      </c>
      <c r="K37" s="1512" t="str">
        <f ca="1">_xlfn.IFNA(VLOOKUP(D37,Export!G:L,6,FALSE),"")</f>
        <v/>
      </c>
      <c r="L37" s="1445"/>
      <c r="M37" s="251"/>
    </row>
    <row r="38" spans="1:13" ht="61.2" customHeight="1" x14ac:dyDescent="0.25">
      <c r="A38" s="274"/>
      <c r="B38" s="1845"/>
      <c r="C38" s="1183">
        <f>_xlfn.IFNA(VLOOKUP(D38,Data!C:I,3,FALSE),"")</f>
        <v>1</v>
      </c>
      <c r="D38" s="1670" t="s">
        <v>170</v>
      </c>
      <c r="E38" s="1170" t="str">
        <f>_xlfn.IFNA(IF(VLOOKUP(D38,Languages!$A:$D,1,TRUE)=D38,VLOOKUP(D38,Languages!$A:$D,Summary!$C$7,TRUE),NA()),"")</f>
        <v>Pääsyoikeuksien käytöstä pidetään lokia. Tasolla 1 tämän ei tarvitse olla systemaattista ja säännöllistä.</v>
      </c>
      <c r="F38" s="1672" t="s">
        <v>3888</v>
      </c>
      <c r="G38" s="1537">
        <f ca="1">_xlfn.IFNA(VLOOKUP(D38,Data!C:I,6,FALSE),"")</f>
        <v>0</v>
      </c>
      <c r="H38" s="1511" t="str">
        <f ca="1">_xlfn.IFNA(VLOOKUP(D38,Export!G:L,3,FALSE),"")</f>
        <v/>
      </c>
      <c r="I38" s="1511" t="str">
        <f ca="1">_xlfn.IFNA(VLOOKUP(D38,Export!G:L,4,FALSE),"")</f>
        <v/>
      </c>
      <c r="J38" s="1511" t="str">
        <f ca="1">_xlfn.IFNA(VLOOKUP(D38,Export!G:L,5,FALSE),"")</f>
        <v/>
      </c>
      <c r="K38" s="1512" t="str">
        <f ca="1">_xlfn.IFNA(VLOOKUP(D38,Export!G:L,6,FALSE),"")</f>
        <v/>
      </c>
      <c r="L38" s="1445"/>
      <c r="M38" s="251"/>
    </row>
    <row r="39" spans="1:13" ht="61.2" customHeight="1" x14ac:dyDescent="0.25">
      <c r="A39" s="274"/>
      <c r="B39" s="1845"/>
      <c r="C39" s="1183">
        <f>_xlfn.IFNA(VLOOKUP(D39,Data!C:I,3,FALSE),"")</f>
        <v>2</v>
      </c>
      <c r="D39" s="1670" t="s">
        <v>171</v>
      </c>
      <c r="E39" s="1170" t="str">
        <f>_xlfn.IFNA(IF(VLOOKUP(D39,Languages!$A:$D,1,TRUE)=D39,VLOOKUP(D39,Languages!$A:$D,Summary!$C$7,TRUE),NA()),"")</f>
        <v>Pääsyoikeuksille on asetettu vaatimukset, joita myös ylläpidetään (esimerkiksi sääntöjä siitä, kenelle pääsy voidaan myöntää, millä tavoin pääsyoikeudet myönnetään tai missä rajoissa pääsy sallitaan).</v>
      </c>
      <c r="F39" s="1672" t="s">
        <v>3886</v>
      </c>
      <c r="G39" s="1537">
        <f ca="1">_xlfn.IFNA(VLOOKUP(D39,Data!C:I,6,FALSE),"")</f>
        <v>0</v>
      </c>
      <c r="H39" s="1511" t="str">
        <f ca="1">_xlfn.IFNA(VLOOKUP(D39,Export!G:L,3,FALSE),"")</f>
        <v/>
      </c>
      <c r="I39" s="1511" t="str">
        <f ca="1">_xlfn.IFNA(VLOOKUP(D39,Export!G:L,4,FALSE),"")</f>
        <v/>
      </c>
      <c r="J39" s="1511" t="str">
        <f ca="1">_xlfn.IFNA(VLOOKUP(D39,Export!G:L,5,FALSE),"")</f>
        <v/>
      </c>
      <c r="K39" s="1512" t="str">
        <f ca="1">_xlfn.IFNA(VLOOKUP(D39,Export!G:L,6,FALSE),"")</f>
        <v/>
      </c>
      <c r="L39" s="1445"/>
      <c r="M39" s="251"/>
    </row>
    <row r="40" spans="1:13" ht="61.2" customHeight="1" x14ac:dyDescent="0.25">
      <c r="A40" s="274"/>
      <c r="B40" s="1845"/>
      <c r="C40" s="1183">
        <f>_xlfn.IFNA(VLOOKUP(D40,Data!C:I,3,FALSE),"")</f>
        <v>2</v>
      </c>
      <c r="D40" s="1670" t="s">
        <v>172</v>
      </c>
      <c r="E40" s="1170" t="str">
        <f>_xlfn.IFNA(IF(VLOOKUP(D40,Languages!$A:$D,1,TRUE)=D40,VLOOKUP(D40,Languages!$A:$D,Summary!$C$7,TRUE),NA()),"")</f>
        <v>Pääsyoikeuksien vaatimuksissa on huomioitu pienimmän valtuuden periaate (ref. "principle of least privilege").</v>
      </c>
      <c r="F40" s="1672" t="s">
        <v>3886</v>
      </c>
      <c r="G40" s="1537">
        <f ca="1">_xlfn.IFNA(VLOOKUP(D40,Data!C:I,6,FALSE),"")</f>
        <v>0</v>
      </c>
      <c r="H40" s="1511" t="str">
        <f ca="1">_xlfn.IFNA(VLOOKUP(D40,Export!G:L,3,FALSE),"")</f>
        <v/>
      </c>
      <c r="I40" s="1511" t="str">
        <f ca="1">_xlfn.IFNA(VLOOKUP(D40,Export!G:L,4,FALSE),"")</f>
        <v/>
      </c>
      <c r="J40" s="1511" t="str">
        <f ca="1">_xlfn.IFNA(VLOOKUP(D40,Export!G:L,5,FALSE),"")</f>
        <v/>
      </c>
      <c r="K40" s="1512" t="str">
        <f ca="1">_xlfn.IFNA(VLOOKUP(D40,Export!G:L,6,FALSE),"")</f>
        <v/>
      </c>
      <c r="L40" s="1445"/>
      <c r="M40" s="251"/>
    </row>
    <row r="41" spans="1:13" ht="61.2" customHeight="1" x14ac:dyDescent="0.25">
      <c r="A41" s="274"/>
      <c r="B41" s="1845"/>
      <c r="C41" s="1183">
        <f>_xlfn.IFNA(VLOOKUP(D41,Data!C:I,3,FALSE),"")</f>
        <v>2</v>
      </c>
      <c r="D41" s="1670" t="s">
        <v>173</v>
      </c>
      <c r="E41" s="1170" t="str">
        <f>_xlfn.IFNA(IF(VLOOKUP(D41,Languages!$A:$D,1,TRUE)=D41,VLOOKUP(D41,Languages!$A:$D,Summary!$C$7,TRUE),NA()),"")</f>
        <v xml:space="preserve">Pääsynhallinnan vaatimuksissa on huomioitu tehtävien eriyttämisen periaatteet (ref. "separation of duties"). </v>
      </c>
      <c r="F41" s="1672" t="s">
        <v>3886</v>
      </c>
      <c r="G41" s="1537">
        <f ca="1">_xlfn.IFNA(VLOOKUP(D41,Data!C:I,6,FALSE),"")</f>
        <v>0</v>
      </c>
      <c r="H41" s="1511" t="str">
        <f ca="1">_xlfn.IFNA(VLOOKUP(D41,Export!G:L,3,FALSE),"")</f>
        <v/>
      </c>
      <c r="I41" s="1511" t="str">
        <f ca="1">_xlfn.IFNA(VLOOKUP(D41,Export!G:L,4,FALSE),"")</f>
        <v/>
      </c>
      <c r="J41" s="1511" t="str">
        <f ca="1">_xlfn.IFNA(VLOOKUP(D41,Export!G:L,5,FALSE),"")</f>
        <v/>
      </c>
      <c r="K41" s="1512" t="str">
        <f ca="1">_xlfn.IFNA(VLOOKUP(D41,Export!G:L,6,FALSE),"")</f>
        <v/>
      </c>
      <c r="L41" s="1445"/>
      <c r="M41" s="251"/>
    </row>
    <row r="42" spans="1:13" ht="61.2" customHeight="1" x14ac:dyDescent="0.25">
      <c r="A42" s="274"/>
      <c r="B42" s="1845"/>
      <c r="C42" s="1183">
        <f>_xlfn.IFNA(VLOOKUP(D42,Data!C:I,3,FALSE),"")</f>
        <v>2</v>
      </c>
      <c r="D42" s="1670" t="s">
        <v>174</v>
      </c>
      <c r="E42" s="1170" t="str">
        <f>_xlfn.IFNA(IF(VLOOKUP(D42,Languages!$A:$D,1,TRUE)=D42,VLOOKUP(D42,Languages!$A:$D,Summary!$C$7,TRUE),NA()),"")</f>
        <v>Pääsyoikeuspyynnöt tarkastaa ja hyväksyy kyseisen tilan, laitteen, ohjelmiston tai tietovarannon omistaja.</v>
      </c>
      <c r="F42" s="1672" t="s">
        <v>3886</v>
      </c>
      <c r="G42" s="1537">
        <f ca="1">_xlfn.IFNA(VLOOKUP(D42,Data!C:I,6,FALSE),"")</f>
        <v>0</v>
      </c>
      <c r="H42" s="1511" t="str">
        <f ca="1">_xlfn.IFNA(VLOOKUP(D42,Export!G:L,3,FALSE),"")</f>
        <v/>
      </c>
      <c r="I42" s="1511" t="str">
        <f ca="1">_xlfn.IFNA(VLOOKUP(D42,Export!G:L,4,FALSE),"")</f>
        <v/>
      </c>
      <c r="J42" s="1511" t="str">
        <f ca="1">_xlfn.IFNA(VLOOKUP(D42,Export!G:L,5,FALSE),"")</f>
        <v/>
      </c>
      <c r="K42" s="1512" t="str">
        <f ca="1">_xlfn.IFNA(VLOOKUP(D42,Export!G:L,6,FALSE),"")</f>
        <v/>
      </c>
      <c r="L42" s="1445"/>
      <c r="M42" s="251"/>
    </row>
    <row r="43" spans="1:13" ht="61.2" customHeight="1" x14ac:dyDescent="0.25">
      <c r="A43" s="274"/>
      <c r="B43" s="1845"/>
      <c r="C43" s="1183">
        <f>_xlfn.IFNA(VLOOKUP(D43,Data!C:I,3,FALSE),"")</f>
        <v>2</v>
      </c>
      <c r="D43" s="1670" t="s">
        <v>934</v>
      </c>
      <c r="E43" s="1170" t="str">
        <f>_xlfn.IFNA(IF(VLOOKUP(D43,Languages!$A:$D,1,TRUE)=D43,VLOOKUP(D43,Languages!$A:$D,Summary!$C$7,TRUE),NA()),"")</f>
        <v>Pääsyoikeudet, joihin liittyy korkeampi riski, tarkastetaan perusteellisemmin ja niiden käyttöä valvotaan tarkemmin.</v>
      </c>
      <c r="F43" s="1672" t="s">
        <v>3889</v>
      </c>
      <c r="G43" s="1537">
        <f ca="1">_xlfn.IFNA(VLOOKUP(D43,Data!C:I,6,FALSE),"")</f>
        <v>0</v>
      </c>
      <c r="H43" s="1511" t="str">
        <f ca="1">_xlfn.IFNA(VLOOKUP(D43,Export!G:L,3,FALSE),"")</f>
        <v/>
      </c>
      <c r="I43" s="1511" t="str">
        <f ca="1">_xlfn.IFNA(VLOOKUP(D43,Export!G:L,4,FALSE),"")</f>
        <v/>
      </c>
      <c r="J43" s="1511" t="str">
        <f ca="1">_xlfn.IFNA(VLOOKUP(D43,Export!G:L,5,FALSE),"")</f>
        <v/>
      </c>
      <c r="K43" s="1512" t="str">
        <f ca="1">_xlfn.IFNA(VLOOKUP(D43,Export!G:L,6,FALSE),"")</f>
        <v/>
      </c>
      <c r="L43" s="1445"/>
      <c r="M43" s="251"/>
    </row>
    <row r="44" spans="1:13" ht="61.2" customHeight="1" x14ac:dyDescent="0.25">
      <c r="A44" s="274"/>
      <c r="B44" s="1845"/>
      <c r="C44" s="1183">
        <f>_xlfn.IFNA(VLOOKUP(D44,Data!C:I,3,FALSE),"")</f>
        <v>2</v>
      </c>
      <c r="D44" s="1670" t="s">
        <v>308</v>
      </c>
      <c r="E44" s="1170" t="str">
        <f>_xlfn.IFNA(IF(VLOOKUP(D44,Languages!$A:$D,1,TRUE)=D44,VLOOKUP(D44,Languages!$A:$D,Summary!$C$7,TRUE),NA()),"")</f>
        <v>Kyberarkkitehtuuri määrittää kyberturvallisuusvaatimukset toiminnon kannalta tärkeille laitteille, ohjelmistoille ja tietovarannoille.</v>
      </c>
      <c r="F44" s="1672" t="s">
        <v>3890</v>
      </c>
      <c r="G44" s="1537">
        <f ca="1">_xlfn.IFNA(VLOOKUP(D44,Data!C:I,6,FALSE),"")</f>
        <v>0</v>
      </c>
      <c r="H44" s="1511" t="str">
        <f ca="1">_xlfn.IFNA(VLOOKUP(D44,Export!G:L,3,FALSE),"")</f>
        <v/>
      </c>
      <c r="I44" s="1511" t="str">
        <f ca="1">_xlfn.IFNA(VLOOKUP(D44,Export!G:L,4,FALSE),"")</f>
        <v/>
      </c>
      <c r="J44" s="1511" t="str">
        <f ca="1">_xlfn.IFNA(VLOOKUP(D44,Export!G:L,5,FALSE),"")</f>
        <v/>
      </c>
      <c r="K44" s="1512" t="str">
        <f ca="1">_xlfn.IFNA(VLOOKUP(D44,Export!G:L,6,FALSE),"")</f>
        <v/>
      </c>
      <c r="L44" s="1445"/>
      <c r="M44" s="251"/>
    </row>
    <row r="45" spans="1:13" ht="61.2" customHeight="1" x14ac:dyDescent="0.25">
      <c r="A45" s="274"/>
      <c r="B45" s="1845"/>
      <c r="C45" s="1183">
        <f>_xlfn.IFNA(VLOOKUP(D45,Data!C:I,3,FALSE),"")</f>
        <v>2</v>
      </c>
      <c r="D45" s="1670" t="s">
        <v>309</v>
      </c>
      <c r="E45" s="1170" t="str">
        <f>_xlfn.IFNA(IF(VLOOKUP(D45,Languages!$A:$D,1,TRUE)=D45,VLOOKUP(D45,Languages!$A:$D,Summary!$C$7,TRUE),NA()),"")</f>
        <v>Kyberturvallisuuden suojausmekanismit on valittu ja toteutettu siten, että kyberturvallisuusvaatimukset toteutuvat.</v>
      </c>
      <c r="F45" s="1672" t="s">
        <v>3890</v>
      </c>
      <c r="G45" s="1537">
        <f ca="1">_xlfn.IFNA(VLOOKUP(D45,Data!C:I,6,FALSE),"")</f>
        <v>0</v>
      </c>
      <c r="H45" s="1511" t="str">
        <f ca="1">_xlfn.IFNA(VLOOKUP(D45,Export!G:L,3,FALSE),"")</f>
        <v/>
      </c>
      <c r="I45" s="1511" t="str">
        <f ca="1">_xlfn.IFNA(VLOOKUP(D45,Export!G:L,4,FALSE),"")</f>
        <v/>
      </c>
      <c r="J45" s="1511" t="str">
        <f ca="1">_xlfn.IFNA(VLOOKUP(D45,Export!G:L,5,FALSE),"")</f>
        <v/>
      </c>
      <c r="K45" s="1512" t="str">
        <f ca="1">_xlfn.IFNA(VLOOKUP(D45,Export!G:L,6,FALSE),"")</f>
        <v/>
      </c>
      <c r="L45" s="1445"/>
      <c r="M45" s="251"/>
    </row>
    <row r="46" spans="1:13" ht="61.2" customHeight="1" x14ac:dyDescent="0.25">
      <c r="A46" s="274"/>
      <c r="B46" s="1845"/>
      <c r="C46" s="1183">
        <f>_xlfn.IFNA(VLOOKUP(D46,Data!C:I,3,FALSE),"")</f>
        <v>1</v>
      </c>
      <c r="D46" s="1670" t="s">
        <v>312</v>
      </c>
      <c r="E46" s="1170" t="str">
        <f>_xlfn.IFNA(IF(VLOOKUP(D46,Languages!$A:$D,1,TRUE)=D46,VLOOKUP(D46,Languages!$A:$D,Summary!$C$7,TRUE),NA()),"")</f>
        <v>Verkon suojauksia on toteutettu, ainakin tapauskohtaisesti. Tasolla 1 tämän ei tarvitse olla systemaattista tai säännöllistä.</v>
      </c>
      <c r="F46" s="1672" t="s">
        <v>3891</v>
      </c>
      <c r="G46" s="1537">
        <f ca="1">_xlfn.IFNA(VLOOKUP(D46,Data!C:I,6,FALSE),"")</f>
        <v>0</v>
      </c>
      <c r="H46" s="1511" t="str">
        <f ca="1">_xlfn.IFNA(VLOOKUP(D46,Export!G:L,3,FALSE),"")</f>
        <v/>
      </c>
      <c r="I46" s="1511" t="str">
        <f ca="1">_xlfn.IFNA(VLOOKUP(D46,Export!G:L,4,FALSE),"")</f>
        <v/>
      </c>
      <c r="J46" s="1511" t="str">
        <f ca="1">_xlfn.IFNA(VLOOKUP(D46,Export!G:L,5,FALSE),"")</f>
        <v/>
      </c>
      <c r="K46" s="1512" t="str">
        <f ca="1">_xlfn.IFNA(VLOOKUP(D46,Export!G:L,6,FALSE),"")</f>
        <v/>
      </c>
      <c r="L46" s="1445"/>
      <c r="M46" s="251"/>
    </row>
    <row r="47" spans="1:13" ht="61.2" customHeight="1" x14ac:dyDescent="0.25">
      <c r="A47" s="274"/>
      <c r="B47" s="1845"/>
      <c r="C47" s="1183">
        <f>_xlfn.IFNA(VLOOKUP(D47,Data!C:I,3,FALSE),"")</f>
        <v>1</v>
      </c>
      <c r="D47" s="1670" t="s">
        <v>313</v>
      </c>
      <c r="E47" s="1170" t="str">
        <f>_xlfn.IFNA(IF(VLOOKUP(D47,Languages!$A:$D,1,TRUE)=D47,VLOOKUP(D47,Languages!$A:$D,Summary!$C$7,TRUE),NA()),"")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47" s="1672" t="s">
        <v>3891</v>
      </c>
      <c r="G47" s="1537">
        <f ca="1">_xlfn.IFNA(VLOOKUP(D47,Data!C:I,6,FALSE),"")</f>
        <v>0</v>
      </c>
      <c r="H47" s="1511" t="str">
        <f ca="1">_xlfn.IFNA(VLOOKUP(D47,Export!G:L,3,FALSE),"")</f>
        <v/>
      </c>
      <c r="I47" s="1511" t="str">
        <f ca="1">_xlfn.IFNA(VLOOKUP(D47,Export!G:L,4,FALSE),"")</f>
        <v/>
      </c>
      <c r="J47" s="1511" t="str">
        <f ca="1">_xlfn.IFNA(VLOOKUP(D47,Export!G:L,5,FALSE),"")</f>
        <v/>
      </c>
      <c r="K47" s="1512" t="str">
        <f ca="1">_xlfn.IFNA(VLOOKUP(D47,Export!G:L,6,FALSE),"")</f>
        <v/>
      </c>
      <c r="L47" s="1445"/>
      <c r="M47" s="251"/>
    </row>
    <row r="48" spans="1:13" ht="61.2" customHeight="1" x14ac:dyDescent="0.25">
      <c r="A48" s="274"/>
      <c r="B48" s="1845"/>
      <c r="C48" s="1183">
        <f>_xlfn.IFNA(VLOOKUP(D48,Data!C:I,3,FALSE),"")</f>
        <v>2</v>
      </c>
      <c r="D48" s="1670" t="s">
        <v>314</v>
      </c>
      <c r="E48" s="1170" t="str">
        <f>_xlfn.IFNA(IF(VLOOKUP(D48,Languages!$A:$D,1,TRUE)=D48,VLOOKUP(D48,Languages!$A:$D,Summary!$C$7,TRUE),NA()),"")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48" s="1672" t="s">
        <v>3892</v>
      </c>
      <c r="G48" s="1537">
        <f ca="1">_xlfn.IFNA(VLOOKUP(D48,Data!C:I,6,FALSE),"")</f>
        <v>0</v>
      </c>
      <c r="H48" s="1511" t="str">
        <f ca="1">_xlfn.IFNA(VLOOKUP(D48,Export!G:L,3,FALSE),"")</f>
        <v/>
      </c>
      <c r="I48" s="1511" t="str">
        <f ca="1">_xlfn.IFNA(VLOOKUP(D48,Export!G:L,4,FALSE),"")</f>
        <v/>
      </c>
      <c r="J48" s="1511" t="str">
        <f ca="1">_xlfn.IFNA(VLOOKUP(D48,Export!G:L,5,FALSE),"")</f>
        <v/>
      </c>
      <c r="K48" s="1512" t="str">
        <f ca="1">_xlfn.IFNA(VLOOKUP(D48,Export!G:L,6,FALSE),"")</f>
        <v/>
      </c>
      <c r="L48" s="1445"/>
      <c r="M48" s="251"/>
    </row>
    <row r="49" spans="1:13" ht="61.2" customHeight="1" x14ac:dyDescent="0.25">
      <c r="A49" s="274"/>
      <c r="B49" s="1845"/>
      <c r="C49" s="1183">
        <f>_xlfn.IFNA(VLOOKUP(D49,Data!C:I,3,FALSE),"")</f>
        <v>2</v>
      </c>
      <c r="D49" s="1670" t="s">
        <v>962</v>
      </c>
      <c r="E49" s="1170" t="str">
        <f>_xlfn.IFNA(IF(VLOOKUP(D49,Languages!$A:$D,1,TRUE)=D49,VLOOKUP(D49,Languages!$A:$D,Summary!$C$7,TRUE),NA()),"")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49" s="1672" t="s">
        <v>3891</v>
      </c>
      <c r="G49" s="1537">
        <f ca="1">_xlfn.IFNA(VLOOKUP(D49,Data!C:I,6,FALSE),"")</f>
        <v>0</v>
      </c>
      <c r="H49" s="1511" t="str">
        <f ca="1">_xlfn.IFNA(VLOOKUP(D49,Export!G:L,3,FALSE),"")</f>
        <v/>
      </c>
      <c r="I49" s="1511" t="str">
        <f ca="1">_xlfn.IFNA(VLOOKUP(D49,Export!G:L,4,FALSE),"")</f>
        <v/>
      </c>
      <c r="J49" s="1511" t="str">
        <f ca="1">_xlfn.IFNA(VLOOKUP(D49,Export!G:L,5,FALSE),"")</f>
        <v/>
      </c>
      <c r="K49" s="1512" t="str">
        <f ca="1">_xlfn.IFNA(VLOOKUP(D49,Export!G:L,6,FALSE),"")</f>
        <v/>
      </c>
      <c r="L49" s="1445"/>
      <c r="M49" s="251"/>
    </row>
    <row r="50" spans="1:13" ht="61.2" customHeight="1" x14ac:dyDescent="0.25">
      <c r="A50" s="274"/>
      <c r="B50" s="1845"/>
      <c r="C50" s="1183">
        <f>_xlfn.IFNA(VLOOKUP(D50,Data!C:I,3,FALSE),"")</f>
        <v>2</v>
      </c>
      <c r="D50" s="1670" t="s">
        <v>963</v>
      </c>
      <c r="E50" s="1170" t="str">
        <f>_xlfn.IFNA(IF(VLOOKUP(D50,Languages!$A:$D,1,TRUE)=D50,VLOOKUP(D50,Languages!$A:$D,Summary!$C$7,TRUE),NA()),"")</f>
        <v>Verkkojen suojauksessa huomioidaan pienimmän valtuuden ja pienimmän toiminnallisuuden periaatteet.</v>
      </c>
      <c r="F50" s="1672" t="s">
        <v>3893</v>
      </c>
      <c r="G50" s="1537">
        <f ca="1">_xlfn.IFNA(VLOOKUP(D50,Data!C:I,6,FALSE),"")</f>
        <v>0</v>
      </c>
      <c r="H50" s="1511" t="str">
        <f ca="1">_xlfn.IFNA(VLOOKUP(D50,Export!G:L,3,FALSE),"")</f>
        <v/>
      </c>
      <c r="I50" s="1511" t="str">
        <f ca="1">_xlfn.IFNA(VLOOKUP(D50,Export!G:L,4,FALSE),"")</f>
        <v/>
      </c>
      <c r="J50" s="1511" t="str">
        <f ca="1">_xlfn.IFNA(VLOOKUP(D50,Export!G:L,5,FALSE),"")</f>
        <v/>
      </c>
      <c r="K50" s="1512" t="str">
        <f ca="1">_xlfn.IFNA(VLOOKUP(D50,Export!G:L,6,FALSE),"")</f>
        <v/>
      </c>
      <c r="L50" s="1445"/>
      <c r="M50" s="251"/>
    </row>
    <row r="51" spans="1:13" ht="61.2" customHeight="1" x14ac:dyDescent="0.25">
      <c r="A51" s="274"/>
      <c r="B51" s="1845"/>
      <c r="C51" s="1183">
        <f>_xlfn.IFNA(VLOOKUP(D51,Data!C:I,3,FALSE),"")</f>
        <v>2</v>
      </c>
      <c r="D51" s="1670" t="s">
        <v>964</v>
      </c>
      <c r="E51" s="1170" t="str">
        <f>_xlfn.IFNA(IF(VLOOKUP(D51,Languages!$A:$D,1,TRUE)=D51,VLOOKUP(D51,Languages!$A:$D,Summary!$C$7,TRUE),NA()),"")</f>
        <v xml:space="preserve">Verkkojen suojaus sisältää valvonnan, analyysin ja verkkoliikenteen hallinnan (esimerkiksi palomuurit, IDPS) </v>
      </c>
      <c r="F51" s="1672" t="s">
        <v>3892</v>
      </c>
      <c r="G51" s="1537">
        <f ca="1">_xlfn.IFNA(VLOOKUP(D51,Data!C:I,6,FALSE),"")</f>
        <v>0</v>
      </c>
      <c r="H51" s="1511" t="str">
        <f ca="1">_xlfn.IFNA(VLOOKUP(D51,Export!G:L,3,FALSE),"")</f>
        <v/>
      </c>
      <c r="I51" s="1511" t="str">
        <f ca="1">_xlfn.IFNA(VLOOKUP(D51,Export!G:L,4,FALSE),"")</f>
        <v/>
      </c>
      <c r="J51" s="1511" t="str">
        <f ca="1">_xlfn.IFNA(VLOOKUP(D51,Export!G:L,5,FALSE),"")</f>
        <v/>
      </c>
      <c r="K51" s="1512" t="str">
        <f ca="1">_xlfn.IFNA(VLOOKUP(D51,Export!G:L,6,FALSE),"")</f>
        <v/>
      </c>
      <c r="L51" s="1445"/>
      <c r="M51" s="251"/>
    </row>
    <row r="52" spans="1:13" ht="61.2" customHeight="1" x14ac:dyDescent="0.25">
      <c r="A52" s="274"/>
      <c r="B52" s="1845"/>
      <c r="C52" s="1183">
        <f>_xlfn.IFNA(VLOOKUP(D52,Data!C:I,3,FALSE),"")</f>
        <v>2</v>
      </c>
      <c r="D52" s="1670" t="s">
        <v>965</v>
      </c>
      <c r="E52" s="1170" t="str">
        <f>_xlfn.IFNA(IF(VLOOKUP(D52,Languages!$A:$D,1,TRUE)=D52,VLOOKUP(D52,Languages!$A:$D,Summary!$C$7,TRUE),NA()),"")</f>
        <v>Verkkoliikennettä ja sähköpostia valvotaan, analysoidaan ja hallitaan (esimerkiksi estämällä haitallisia linkkejä tai epäilyttäviä latauksia, sähköpostin autentikointi tai IP-osoitteiden estäminen).</v>
      </c>
      <c r="F52" s="1672" t="s">
        <v>3894</v>
      </c>
      <c r="G52" s="1537">
        <f ca="1">_xlfn.IFNA(VLOOKUP(D52,Data!C:I,6,FALSE),"")</f>
        <v>0</v>
      </c>
      <c r="H52" s="1511" t="str">
        <f ca="1">_xlfn.IFNA(VLOOKUP(D52,Export!G:L,3,FALSE),"")</f>
        <v/>
      </c>
      <c r="I52" s="1511" t="str">
        <f ca="1">_xlfn.IFNA(VLOOKUP(D52,Export!G:L,4,FALSE),"")</f>
        <v/>
      </c>
      <c r="J52" s="1511" t="str">
        <f ca="1">_xlfn.IFNA(VLOOKUP(D52,Export!G:L,5,FALSE),"")</f>
        <v/>
      </c>
      <c r="K52" s="1512" t="str">
        <f ca="1">_xlfn.IFNA(VLOOKUP(D52,Export!G:L,6,FALSE),"")</f>
        <v/>
      </c>
      <c r="L52" s="1445"/>
      <c r="M52" s="251"/>
    </row>
    <row r="53" spans="1:13" ht="61.2" customHeight="1" x14ac:dyDescent="0.25">
      <c r="A53" s="274"/>
      <c r="B53" s="1845"/>
      <c r="C53" s="1183">
        <f>_xlfn.IFNA(VLOOKUP(D53,Data!C:I,3,FALSE),"")</f>
        <v>1</v>
      </c>
      <c r="D53" s="1670" t="s">
        <v>315</v>
      </c>
      <c r="E53" s="1170" t="str">
        <f>_xlfn.IFNA(IF(VLOOKUP(D53,Languages!$A:$D,1,TRUE)=D53,VLOOKUP(D53,Languages!$A:$D,Summary!$C$7,TRUE),NA()),"")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53" s="1672" t="s">
        <v>3895</v>
      </c>
      <c r="G53" s="1537">
        <f ca="1">_xlfn.IFNA(VLOOKUP(D53,Data!C:I,6,FALSE),"")</f>
        <v>0</v>
      </c>
      <c r="H53" s="1511" t="str">
        <f ca="1">_xlfn.IFNA(VLOOKUP(D53,Export!G:L,3,FALSE),"")</f>
        <v/>
      </c>
      <c r="I53" s="1511" t="str">
        <f ca="1">_xlfn.IFNA(VLOOKUP(D53,Export!G:L,4,FALSE),"")</f>
        <v/>
      </c>
      <c r="J53" s="1511" t="str">
        <f ca="1">_xlfn.IFNA(VLOOKUP(D53,Export!G:L,5,FALSE),"")</f>
        <v/>
      </c>
      <c r="K53" s="1512" t="str">
        <f ca="1">_xlfn.IFNA(VLOOKUP(D53,Export!G:L,6,FALSE),"")</f>
        <v/>
      </c>
      <c r="L53" s="1445"/>
      <c r="M53" s="251"/>
    </row>
    <row r="54" spans="1:13" ht="61.2" customHeight="1" x14ac:dyDescent="0.25">
      <c r="A54" s="274"/>
      <c r="B54" s="1585"/>
      <c r="C54" s="1183">
        <f>_xlfn.IFNA(VLOOKUP(D54,Data!C:I,3,FALSE),"")</f>
        <v>1</v>
      </c>
      <c r="D54" s="1671" t="s">
        <v>316</v>
      </c>
      <c r="E54" s="1170" t="str">
        <f>_xlfn.IFNA(IF(VLOOKUP(D54,Languages!$A:$D,1,TRUE)=D54,VLOOKUP(D54,Languages!$A:$D,Summary!$C$7,TRUE),NA()),"")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54" s="1672" t="s">
        <v>3896</v>
      </c>
      <c r="G54" s="1537">
        <f ca="1">_xlfn.IFNA(VLOOKUP(D54,Data!C:I,6,FALSE),"")</f>
        <v>0</v>
      </c>
      <c r="H54" s="1511" t="str">
        <f ca="1">_xlfn.IFNA(VLOOKUP(D54,Export!G:L,3,FALSE),"")</f>
        <v/>
      </c>
      <c r="I54" s="1511" t="str">
        <f ca="1">_xlfn.IFNA(VLOOKUP(D54,Export!G:L,4,FALSE),"")</f>
        <v/>
      </c>
      <c r="J54" s="1511" t="str">
        <f ca="1">_xlfn.IFNA(VLOOKUP(D54,Export!G:L,5,FALSE),"")</f>
        <v/>
      </c>
      <c r="K54" s="1512" t="str">
        <f ca="1">_xlfn.IFNA(VLOOKUP(D54,Export!G:L,6,FALSE),"")</f>
        <v/>
      </c>
      <c r="L54" s="1445"/>
      <c r="M54" s="251"/>
    </row>
    <row r="55" spans="1:13" ht="61.2" customHeight="1" x14ac:dyDescent="0.25">
      <c r="A55" s="274"/>
      <c r="B55" s="1585"/>
      <c r="C55" s="1183">
        <f>_xlfn.IFNA(VLOOKUP(D55,Data!C:I,3,FALSE),"")</f>
        <v>2</v>
      </c>
      <c r="D55" s="1671" t="s">
        <v>317</v>
      </c>
      <c r="E55" s="1170" t="str">
        <f>_xlfn.IFNA(IF(VLOOKUP(D55,Languages!$A:$D,1,TRUE)=D55,VLOOKUP(D55,Languages!$A:$D,Summary!$C$7,TRUE),NA()),"")</f>
        <v>Pienimmän käyttöoikeuden periaate on pantu täytäntöön (esimerkiksi rajoittamalla hallinta- tai ylläpitotunnusten oikeuksia).</v>
      </c>
      <c r="F55" s="1672" t="s">
        <v>3886</v>
      </c>
      <c r="G55" s="1537">
        <f ca="1">_xlfn.IFNA(VLOOKUP(D55,Data!C:I,6,FALSE),"")</f>
        <v>0</v>
      </c>
      <c r="H55" s="1511" t="str">
        <f ca="1">_xlfn.IFNA(VLOOKUP(D55,Export!G:L,3,FALSE),"")</f>
        <v/>
      </c>
      <c r="I55" s="1511" t="str">
        <f ca="1">_xlfn.IFNA(VLOOKUP(D55,Export!G:L,4,FALSE),"")</f>
        <v/>
      </c>
      <c r="J55" s="1511" t="str">
        <f ca="1">_xlfn.IFNA(VLOOKUP(D55,Export!G:L,5,FALSE),"")</f>
        <v/>
      </c>
      <c r="K55" s="1512" t="str">
        <f ca="1">_xlfn.IFNA(VLOOKUP(D55,Export!G:L,6,FALSE),"")</f>
        <v/>
      </c>
      <c r="L55" s="1445"/>
      <c r="M55" s="251"/>
    </row>
    <row r="56" spans="1:13" ht="61.2" customHeight="1" x14ac:dyDescent="0.25">
      <c r="A56" s="274"/>
      <c r="B56" s="1585"/>
      <c r="C56" s="1183">
        <f>_xlfn.IFNA(VLOOKUP(D56,Data!C:I,3,FALSE),"")</f>
        <v>2</v>
      </c>
      <c r="D56" s="1671" t="s">
        <v>318</v>
      </c>
      <c r="E56" s="1170" t="str">
        <f>_xlfn.IFNA(IF(VLOOKUP(D56,Languages!$A:$D,1,TRUE)=D56,VLOOKUP(D56,Languages!$A:$D,Summary!$C$7,TRUE),NA()),"")</f>
        <v>Pienimmän toiminnallisuuden periaate on pantu täytäntöön (esim. rajoittamalla käytettäviä palveluita, ohjelmia, portteja tai liitettäviä laitteita).</v>
      </c>
      <c r="F56" s="1672" t="s">
        <v>3897</v>
      </c>
      <c r="G56" s="1537">
        <f ca="1">_xlfn.IFNA(VLOOKUP(D56,Data!C:I,6,FALSE),"")</f>
        <v>0</v>
      </c>
      <c r="H56" s="1511" t="str">
        <f ca="1">_xlfn.IFNA(VLOOKUP(D56,Export!G:L,3,FALSE),"")</f>
        <v/>
      </c>
      <c r="I56" s="1511" t="str">
        <f ca="1">_xlfn.IFNA(VLOOKUP(D56,Export!G:L,4,FALSE),"")</f>
        <v/>
      </c>
      <c r="J56" s="1511" t="str">
        <f ca="1">_xlfn.IFNA(VLOOKUP(D56,Export!G:L,5,FALSE),"")</f>
        <v/>
      </c>
      <c r="K56" s="1512" t="str">
        <f ca="1">_xlfn.IFNA(VLOOKUP(D56,Export!G:L,6,FALSE),"")</f>
        <v/>
      </c>
      <c r="L56" s="1445"/>
      <c r="M56" s="251"/>
    </row>
    <row r="57" spans="1:13" ht="61.2" customHeight="1" x14ac:dyDescent="0.25">
      <c r="A57" s="274"/>
      <c r="B57" s="1585"/>
      <c r="C57" s="1183">
        <f>_xlfn.IFNA(VLOOKUP(D57,Data!C:I,3,FALSE),"")</f>
        <v>2</v>
      </c>
      <c r="D57" s="1671" t="s">
        <v>971</v>
      </c>
      <c r="E57" s="1170" t="str">
        <f>_xlfn.IFNA(IF(VLOOKUP(D57,Languages!$A:$D,1,TRUE)=D57,VLOOKUP(D57,Languages!$A:$D,Summary!$C$7,TRUE),NA()),"")</f>
        <v xml:space="preserve">Turvallisia konfiguraatiota on määritelty ja niitä ylläpidetään sekä käytetään osana laitteiden, ohjelmistojen ja tietovarantojen käyttöönottoprosessia, mikäli tehtävissä / toteutettavissa. </v>
      </c>
      <c r="F57" s="1672" t="s">
        <v>3898</v>
      </c>
      <c r="G57" s="1537">
        <f ca="1">_xlfn.IFNA(VLOOKUP(D57,Data!C:I,6,FALSE),"")</f>
        <v>0</v>
      </c>
      <c r="H57" s="1511" t="str">
        <f ca="1">_xlfn.IFNA(VLOOKUP(D57,Export!G:L,3,FALSE),"")</f>
        <v/>
      </c>
      <c r="I57" s="1511" t="str">
        <f ca="1">_xlfn.IFNA(VLOOKUP(D57,Export!G:L,4,FALSE),"")</f>
        <v/>
      </c>
      <c r="J57" s="1511" t="str">
        <f ca="1">_xlfn.IFNA(VLOOKUP(D57,Export!G:L,5,FALSE),"")</f>
        <v/>
      </c>
      <c r="K57" s="1512" t="str">
        <f ca="1">_xlfn.IFNA(VLOOKUP(D57,Export!G:L,6,FALSE),"")</f>
        <v/>
      </c>
      <c r="L57" s="1445"/>
      <c r="M57" s="251"/>
    </row>
    <row r="58" spans="1:13" ht="61.2" customHeight="1" x14ac:dyDescent="0.25">
      <c r="A58" s="274"/>
      <c r="B58" s="1585"/>
      <c r="C58" s="1183">
        <f>_xlfn.IFNA(VLOOKUP(D58,Data!C:I,3,FALSE),"")</f>
        <v>2</v>
      </c>
      <c r="D58" s="1671" t="s">
        <v>972</v>
      </c>
      <c r="E58" s="1170" t="str">
        <f>_xlfn.IFNA(IF(VLOOKUP(D58,Languages!$A:$D,1,TRUE)=D58,VLOOKUP(D58,Languages!$A:$D,Summary!$C$7,TRUE),NA()),"")</f>
        <v>Tietoturvaohjelmistot vaaditaan soveltuvin osin osana laitteiden konfiguraatiota (esimerkiksi päätelaitteen turva- ja havainnointiratkaisut tai päätelaitekohtaiset palomuuriratkaisut).</v>
      </c>
      <c r="F58" s="1672" t="s">
        <v>3899</v>
      </c>
      <c r="G58" s="1537">
        <f ca="1">_xlfn.IFNA(VLOOKUP(D58,Data!C:I,6,FALSE),"")</f>
        <v>0</v>
      </c>
      <c r="H58" s="1511" t="str">
        <f ca="1">_xlfn.IFNA(VLOOKUP(D58,Export!G:L,3,FALSE),"")</f>
        <v/>
      </c>
      <c r="I58" s="1511" t="str">
        <f ca="1">_xlfn.IFNA(VLOOKUP(D58,Export!G:L,4,FALSE),"")</f>
        <v/>
      </c>
      <c r="J58" s="1511" t="str">
        <f ca="1">_xlfn.IFNA(VLOOKUP(D58,Export!G:L,5,FALSE),"")</f>
        <v/>
      </c>
      <c r="K58" s="1512" t="str">
        <f ca="1">_xlfn.IFNA(VLOOKUP(D58,Export!G:L,6,FALSE),"")</f>
        <v/>
      </c>
      <c r="L58" s="1445"/>
      <c r="M58" s="251"/>
    </row>
    <row r="59" spans="1:13" ht="61.2" customHeight="1" x14ac:dyDescent="0.25">
      <c r="A59" s="274"/>
      <c r="B59" s="1585"/>
      <c r="C59" s="1183">
        <f>_xlfn.IFNA(VLOOKUP(D59,Data!C:I,3,FALSE),"")</f>
        <v>2</v>
      </c>
      <c r="D59" s="1671" t="s">
        <v>973</v>
      </c>
      <c r="E59" s="1170" t="str">
        <f>_xlfn.IFNA(IF(VLOOKUP(D59,Languages!$A:$D,1,TRUE)=D59,VLOOKUP(D59,Languages!$A:$D,Summary!$C$7,TRUE),NA()),"")</f>
        <v>Siirrettäviä ja irrotettavia muistilaitteita valvotaan (esimerkiksi rajoittamalla USB-laitteiden tai ulkoisten levyjen käyttöä).</v>
      </c>
      <c r="F59" s="1672" t="s">
        <v>3899</v>
      </c>
      <c r="G59" s="1537">
        <f ca="1">_xlfn.IFNA(VLOOKUP(D59,Data!C:I,6,FALSE),"")</f>
        <v>0</v>
      </c>
      <c r="H59" s="1511" t="str">
        <f ca="1">_xlfn.IFNA(VLOOKUP(D59,Export!G:L,3,FALSE),"")</f>
        <v/>
      </c>
      <c r="I59" s="1511" t="str">
        <f ca="1">_xlfn.IFNA(VLOOKUP(D59,Export!G:L,4,FALSE),"")</f>
        <v/>
      </c>
      <c r="J59" s="1511" t="str">
        <f ca="1">_xlfn.IFNA(VLOOKUP(D59,Export!G:L,5,FALSE),"")</f>
        <v/>
      </c>
      <c r="K59" s="1512" t="str">
        <f ca="1">_xlfn.IFNA(VLOOKUP(D59,Export!G:L,6,FALSE),"")</f>
        <v/>
      </c>
      <c r="L59" s="1445"/>
      <c r="M59" s="251"/>
    </row>
    <row r="60" spans="1:13" ht="61.2" customHeight="1" x14ac:dyDescent="0.25">
      <c r="A60" s="274"/>
      <c r="B60" s="1585"/>
      <c r="C60" s="1183">
        <f>_xlfn.IFNA(VLOOKUP(D60,Data!C:I,3,FALSE),"")</f>
        <v>2</v>
      </c>
      <c r="D60" s="1671" t="s">
        <v>321</v>
      </c>
      <c r="E60" s="1170" t="str">
        <f>_xlfn.IFNA(IF(VLOOKUP(D60,Languages!$A:$D,1,TRUE)=D60,VLOOKUP(D60,Languages!$A:$D,Summary!$C$7,TRUE),NA()),"")</f>
        <v>Ohjelmistojen ja sovellusten käyttöönottoprosessissa edellytetään turvallisia ohjelmistokonfiguraatioita (sekä sisäisesti kehitettyjen että hankittujen ohjelmistojen osalta)</v>
      </c>
      <c r="F60" s="1672" t="s">
        <v>3899</v>
      </c>
      <c r="G60" s="1537">
        <f ca="1">_xlfn.IFNA(VLOOKUP(D60,Data!C:I,6,FALSE),"")</f>
        <v>0</v>
      </c>
      <c r="H60" s="1511" t="str">
        <f ca="1">_xlfn.IFNA(VLOOKUP(D60,Export!G:L,3,FALSE),"")</f>
        <v/>
      </c>
      <c r="I60" s="1511" t="str">
        <f ca="1">_xlfn.IFNA(VLOOKUP(D60,Export!G:L,4,FALSE),"")</f>
        <v/>
      </c>
      <c r="J60" s="1511" t="str">
        <f ca="1">_xlfn.IFNA(VLOOKUP(D60,Export!G:L,5,FALSE),"")</f>
        <v/>
      </c>
      <c r="K60" s="1512" t="str">
        <f ca="1">_xlfn.IFNA(VLOOKUP(D60,Export!G:L,6,FALSE),"")</f>
        <v/>
      </c>
      <c r="L60" s="1445"/>
      <c r="M60" s="251"/>
    </row>
    <row r="61" spans="1:13" ht="61.2" customHeight="1" x14ac:dyDescent="0.25">
      <c r="A61" s="274"/>
      <c r="B61" s="1585"/>
      <c r="C61" s="1183">
        <f>_xlfn.IFNA(VLOOKUP(D61,Data!C:I,3,FALSE),"")</f>
        <v>1</v>
      </c>
      <c r="D61" s="1671" t="s">
        <v>329</v>
      </c>
      <c r="E61" s="1170" t="str">
        <f>_xlfn.IFNA(IF(VLOOKUP(D61,Languages!$A:$D,1,TRUE)=D61,VLOOKUP(D61,Languages!$A:$D,Summary!$C$7,TRUE),NA()),"")</f>
        <v>Tallennettua arkaluontoista tietoa ("data at rest") suojataan. Tasolla 1 tämän ei tarvitse olla systemaattista ja säännöllistä.</v>
      </c>
      <c r="F61" s="1672" t="s">
        <v>3900</v>
      </c>
      <c r="G61" s="1537">
        <f ca="1">_xlfn.IFNA(VLOOKUP(D61,Data!C:I,6,FALSE),"")</f>
        <v>0</v>
      </c>
      <c r="H61" s="1511" t="str">
        <f ca="1">_xlfn.IFNA(VLOOKUP(D61,Export!G:L,3,FALSE),"")</f>
        <v/>
      </c>
      <c r="I61" s="1511" t="str">
        <f ca="1">_xlfn.IFNA(VLOOKUP(D61,Export!G:L,4,FALSE),"")</f>
        <v/>
      </c>
      <c r="J61" s="1511" t="str">
        <f ca="1">_xlfn.IFNA(VLOOKUP(D61,Export!G:L,5,FALSE),"")</f>
        <v/>
      </c>
      <c r="K61" s="1512" t="str">
        <f ca="1">_xlfn.IFNA(VLOOKUP(D61,Export!G:L,6,FALSE),"")</f>
        <v/>
      </c>
      <c r="L61" s="1445"/>
      <c r="M61" s="251"/>
    </row>
    <row r="62" spans="1:13" ht="61.2" customHeight="1" x14ac:dyDescent="0.25">
      <c r="A62" s="274"/>
      <c r="B62" s="1585"/>
      <c r="C62" s="1183">
        <f>_xlfn.IFNA(VLOOKUP(D62,Data!C:I,3,FALSE),"")</f>
        <v>2</v>
      </c>
      <c r="D62" s="1671" t="s">
        <v>330</v>
      </c>
      <c r="E62" s="1170" t="str">
        <f>_xlfn.IFNA(IF(VLOOKUP(D62,Languages!$A:$D,1,TRUE)=D62,VLOOKUP(D62,Languages!$A:$D,Summary!$C$7,TRUE),NA()),"")</f>
        <v>Kaikkea tallennettua tietoa ("data at rest") suojataan valittujen tietotyyppien osalta [kts. ASSET-2c].</v>
      </c>
      <c r="F62" s="1672" t="s">
        <v>3900</v>
      </c>
      <c r="G62" s="1537">
        <f ca="1">_xlfn.IFNA(VLOOKUP(D62,Data!C:I,6,FALSE),"")</f>
        <v>0</v>
      </c>
      <c r="H62" s="1511" t="str">
        <f ca="1">_xlfn.IFNA(VLOOKUP(D62,Export!G:L,3,FALSE),"")</f>
        <v/>
      </c>
      <c r="I62" s="1511" t="str">
        <f ca="1">_xlfn.IFNA(VLOOKUP(D62,Export!G:L,4,FALSE),"")</f>
        <v/>
      </c>
      <c r="J62" s="1511" t="str">
        <f ca="1">_xlfn.IFNA(VLOOKUP(D62,Export!G:L,5,FALSE),"")</f>
        <v/>
      </c>
      <c r="K62" s="1512" t="str">
        <f ca="1">_xlfn.IFNA(VLOOKUP(D62,Export!G:L,6,FALSE),"")</f>
        <v/>
      </c>
      <c r="L62" s="1445"/>
      <c r="M62" s="251"/>
    </row>
    <row r="63" spans="1:13" ht="61.2" customHeight="1" x14ac:dyDescent="0.25">
      <c r="A63" s="274"/>
      <c r="B63" s="1585"/>
      <c r="C63" s="1183">
        <f>_xlfn.IFNA(VLOOKUP(D63,Data!C:I,3,FALSE),"")</f>
        <v>2</v>
      </c>
      <c r="D63" s="1671" t="s">
        <v>331</v>
      </c>
      <c r="E63" s="1170" t="str">
        <f>_xlfn.IFNA(IF(VLOOKUP(D63,Languages!$A:$D,1,TRUE)=D63,VLOOKUP(D63,Languages!$A:$D,Summary!$C$7,TRUE),NA()),"")</f>
        <v>Kaikkea siirrossa olevaa tietoa ("data in transit") suojataan valittujen tietotyyppien / kategorioiden osalta [kts. ASSET-2c].</v>
      </c>
      <c r="F63" s="1672" t="s">
        <v>3901</v>
      </c>
      <c r="G63" s="1537">
        <f ca="1">_xlfn.IFNA(VLOOKUP(D63,Data!C:I,6,FALSE),"")</f>
        <v>0</v>
      </c>
      <c r="H63" s="1511" t="str">
        <f ca="1">_xlfn.IFNA(VLOOKUP(D63,Export!G:L,3,FALSE),"")</f>
        <v/>
      </c>
      <c r="I63" s="1511" t="str">
        <f ca="1">_xlfn.IFNA(VLOOKUP(D63,Export!G:L,4,FALSE),"")</f>
        <v/>
      </c>
      <c r="J63" s="1511" t="str">
        <f ca="1">_xlfn.IFNA(VLOOKUP(D63,Export!G:L,5,FALSE),"")</f>
        <v/>
      </c>
      <c r="K63" s="1512" t="str">
        <f ca="1">_xlfn.IFNA(VLOOKUP(D63,Export!G:L,6,FALSE),"")</f>
        <v/>
      </c>
      <c r="L63" s="1445"/>
      <c r="M63" s="251"/>
    </row>
    <row r="64" spans="1:13" ht="61.2" customHeight="1" x14ac:dyDescent="0.25">
      <c r="A64" s="274"/>
      <c r="B64" s="1585"/>
      <c r="C64" s="1183">
        <f>_xlfn.IFNA(VLOOKUP(D64,Data!C:I,3,FALSE),"")</f>
        <v>2</v>
      </c>
      <c r="D64" s="1671" t="s">
        <v>332</v>
      </c>
      <c r="E64" s="1170" t="str">
        <f>_xlfn.IFNA(IF(VLOOKUP(D64,Languages!$A:$D,1,TRUE)=D64,VLOOKUP(D64,Languages!$A:$D,Summary!$C$7,TRUE),NA()),"")</f>
        <v>Salausmenetelmät ovat käytössä tallennetulle ja siirrossa olevalle tiedolle valittujen tietotyyppien / kategorioiden osalta [kts. ASSET-2c].</v>
      </c>
      <c r="F64" s="1672" t="s">
        <v>3901</v>
      </c>
      <c r="G64" s="1537">
        <f ca="1">_xlfn.IFNA(VLOOKUP(D64,Data!C:I,6,FALSE),"")</f>
        <v>0</v>
      </c>
      <c r="H64" s="1511" t="str">
        <f ca="1">_xlfn.IFNA(VLOOKUP(D64,Export!G:L,3,FALSE),"")</f>
        <v/>
      </c>
      <c r="I64" s="1511" t="str">
        <f ca="1">_xlfn.IFNA(VLOOKUP(D64,Export!G:L,4,FALSE),"")</f>
        <v/>
      </c>
      <c r="J64" s="1511" t="str">
        <f ca="1">_xlfn.IFNA(VLOOKUP(D64,Export!G:L,5,FALSE),"")</f>
        <v/>
      </c>
      <c r="K64" s="1512" t="str">
        <f ca="1">_xlfn.IFNA(VLOOKUP(D64,Export!G:L,6,FALSE),"")</f>
        <v/>
      </c>
      <c r="L64" s="1445"/>
      <c r="M64" s="251"/>
    </row>
    <row r="65" spans="1:13" ht="61.2" customHeight="1" x14ac:dyDescent="0.25">
      <c r="A65" s="274"/>
      <c r="B65" s="1585"/>
      <c r="C65" s="1183">
        <f>_xlfn.IFNA(VLOOKUP(D65,Data!C:I,3,FALSE),"")</f>
        <v>2</v>
      </c>
      <c r="D65" s="1671" t="s">
        <v>334</v>
      </c>
      <c r="E65" s="1170" t="str">
        <f>_xlfn.IFNA(IF(VLOOKUP(D65,Languages!$A:$D,1,TRUE)=D65,VLOOKUP(D65,Languages!$A:$D,Summary!$C$7,TRUE),NA()),"")</f>
        <v>Käytössä on suojausmekanismeja rajoittamaan tiedon varastamisen mahdollisuutta (esimerkiksi tiedon hävittämistä estävät työkalut).</v>
      </c>
      <c r="F65" s="1672" t="s">
        <v>3901</v>
      </c>
      <c r="G65" s="1537">
        <f ca="1">_xlfn.IFNA(VLOOKUP(D65,Data!C:I,6,FALSE),"")</f>
        <v>0</v>
      </c>
      <c r="H65" s="1511" t="str">
        <f ca="1">_xlfn.IFNA(VLOOKUP(D65,Export!G:L,3,FALSE),"")</f>
        <v/>
      </c>
      <c r="I65" s="1511" t="str">
        <f ca="1">_xlfn.IFNA(VLOOKUP(D65,Export!G:L,4,FALSE),"")</f>
        <v/>
      </c>
      <c r="J65" s="1511" t="str">
        <f ca="1">_xlfn.IFNA(VLOOKUP(D65,Export!G:L,5,FALSE),"")</f>
        <v/>
      </c>
      <c r="K65" s="1512" t="str">
        <f ca="1">_xlfn.IFNA(VLOOKUP(D65,Export!G:L,6,FALSE),"")</f>
        <v/>
      </c>
      <c r="L65" s="1445"/>
      <c r="M65" s="251"/>
    </row>
    <row r="66" spans="1:13" ht="61.2" customHeight="1" x14ac:dyDescent="0.25">
      <c r="A66" s="274"/>
      <c r="B66" s="1585"/>
      <c r="C66" s="1183">
        <f>_xlfn.IFNA(VLOOKUP(D66,Data!C:I,3,FALSE),"")</f>
        <v>1</v>
      </c>
      <c r="D66" s="1671" t="s">
        <v>86</v>
      </c>
      <c r="E66" s="1170" t="str">
        <f>_xlfn.IFNA(IF(VLOOKUP(D66,Languages!$A:$D,1,TRUE)=D66,VLOOKUP(D66,Languages!$A:$D,Summary!$C$7,TRUE),NA()),"")</f>
        <v>Toiminnon kannalta tärkeistä IT- ja OT-laitteista ja ohjelmistoista on olemassa rekisteri. (Huomioi myös mahdollisten OT-ympäristöjen laitteet ja ohjelmistot). Tasolla 1 rekisterin ylläpidon ei tarvitse olla systemaattista ja säännöllistä.</v>
      </c>
      <c r="F66" s="1672" t="s">
        <v>3902</v>
      </c>
      <c r="G66" s="1537">
        <f ca="1">_xlfn.IFNA(VLOOKUP(D66,Data!C:I,6,FALSE),"")</f>
        <v>0</v>
      </c>
      <c r="H66" s="1511" t="str">
        <f ca="1">_xlfn.IFNA(VLOOKUP(D66,Export!G:L,3,FALSE),"")</f>
        <v/>
      </c>
      <c r="I66" s="1511" t="str">
        <f ca="1">_xlfn.IFNA(VLOOKUP(D66,Export!G:L,4,FALSE),"")</f>
        <v/>
      </c>
      <c r="J66" s="1511" t="str">
        <f ca="1">_xlfn.IFNA(VLOOKUP(D66,Export!G:L,5,FALSE),"")</f>
        <v/>
      </c>
      <c r="K66" s="1512" t="str">
        <f ca="1">_xlfn.IFNA(VLOOKUP(D66,Export!G:L,6,FALSE),"")</f>
        <v/>
      </c>
      <c r="L66" s="1445"/>
      <c r="M66" s="251"/>
    </row>
    <row r="67" spans="1:13" ht="61.2" customHeight="1" x14ac:dyDescent="0.25">
      <c r="A67" s="274"/>
      <c r="B67" s="1585"/>
      <c r="C67" s="1183">
        <f>_xlfn.IFNA(VLOOKUP(D67,Data!C:I,3,FALSE),"")</f>
        <v>2</v>
      </c>
      <c r="D67" s="1671" t="s">
        <v>88</v>
      </c>
      <c r="E67" s="1170" t="str">
        <f>_xlfn.IFNA(IF(VLOOKUP(D67,Languages!$A:$D,1,TRUE)=D67,VLOOKUP(D67,Languages!$A:$D,Summary!$C$7,TRUE),NA()),"")</f>
        <v>Rekisteriin on kirjattu sellaiset toimintoon kuuluvat laitteet ja ohjelmistot, joita voitaisiin käyttää hyökkääjän tavoitteen saavuttamiseen.</v>
      </c>
      <c r="F67" s="1672" t="s">
        <v>3902</v>
      </c>
      <c r="G67" s="1537">
        <f ca="1">_xlfn.IFNA(VLOOKUP(D67,Data!C:I,6,FALSE),"")</f>
        <v>0</v>
      </c>
      <c r="H67" s="1511" t="str">
        <f ca="1">_xlfn.IFNA(VLOOKUP(D67,Export!G:L,3,FALSE),"")</f>
        <v/>
      </c>
      <c r="I67" s="1511" t="str">
        <f ca="1">_xlfn.IFNA(VLOOKUP(D67,Export!G:L,4,FALSE),"")</f>
        <v/>
      </c>
      <c r="J67" s="1511" t="str">
        <f ca="1">_xlfn.IFNA(VLOOKUP(D67,Export!G:L,5,FALSE),"")</f>
        <v/>
      </c>
      <c r="K67" s="1512" t="str">
        <f ca="1">_xlfn.IFNA(VLOOKUP(D67,Export!G:L,6,FALSE),"")</f>
        <v/>
      </c>
      <c r="L67" s="1445"/>
      <c r="M67" s="251"/>
    </row>
    <row r="68" spans="1:13" ht="61.2" customHeight="1" x14ac:dyDescent="0.25">
      <c r="A68" s="274"/>
      <c r="B68" s="1585"/>
      <c r="C68" s="1183">
        <f>_xlfn.IFNA(VLOOKUP(D68,Data!C:I,3,FALSE),"")</f>
        <v>2</v>
      </c>
      <c r="D68" s="1671" t="s">
        <v>89</v>
      </c>
      <c r="E68" s="1170" t="str">
        <f>_xlfn.IFNA(IF(VLOOKUP(D68,Languages!$A:$D,1,TRUE)=D68,VLOOKUP(D68,Languages!$A:$D,Summary!$C$7,TRUE),NA()),"")</f>
        <v>Rekisteriin kirjatut laitteet ja ohjelmistot on priorisoitu noudattaen määriteltyjä priorisointikriteerejä, joihin kuuluu arviointi laitteen tai ohjelmiston tärkeydestä toiminnolle.</v>
      </c>
      <c r="F68" s="1672" t="s">
        <v>3902</v>
      </c>
      <c r="G68" s="1537">
        <f ca="1">_xlfn.IFNA(VLOOKUP(D68,Data!C:I,6,FALSE),"")</f>
        <v>0</v>
      </c>
      <c r="H68" s="1511" t="str">
        <f ca="1">_xlfn.IFNA(VLOOKUP(D68,Export!G:L,3,FALSE),"")</f>
        <v/>
      </c>
      <c r="I68" s="1511" t="str">
        <f ca="1">_xlfn.IFNA(VLOOKUP(D68,Export!G:L,4,FALSE),"")</f>
        <v/>
      </c>
      <c r="J68" s="1511" t="str">
        <f ca="1">_xlfn.IFNA(VLOOKUP(D68,Export!G:L,5,FALSE),"")</f>
        <v/>
      </c>
      <c r="K68" s="1512" t="str">
        <f ca="1">_xlfn.IFNA(VLOOKUP(D68,Export!G:L,6,FALSE),"")</f>
        <v/>
      </c>
      <c r="L68" s="1445"/>
      <c r="M68" s="251"/>
    </row>
    <row r="69" spans="1:13" ht="61.2" customHeight="1" x14ac:dyDescent="0.25">
      <c r="A69" s="274"/>
      <c r="B69" s="1585"/>
      <c r="C69" s="1183">
        <f>_xlfn.IFNA(VLOOKUP(D69,Data!C:I,3,FALSE),"")</f>
        <v>2</v>
      </c>
      <c r="D69" s="1671" t="s">
        <v>91</v>
      </c>
      <c r="E69" s="1170" t="str">
        <f>_xlfn.IFNA(IF(VLOOKUP(D69,Languages!$A:$D,1,TRUE)=D69,VLOOKUP(D69,Languages!$A:$D,Summary!$C$7,TRUE),NA()),"")</f>
        <v>Priorisointikriteereissä huomioidaan lisäksi missä laajuudessa hyökkääjä voisi käyttää laitetta tai ohjelmistoa [ks. ASSET-1b] tavoitteensa saavuttamiseen (tietomurto, toiminnan häiriö jne.).</v>
      </c>
      <c r="F69" s="1672" t="s">
        <v>3902</v>
      </c>
      <c r="G69" s="1537">
        <f ca="1">_xlfn.IFNA(VLOOKUP(D69,Data!C:I,6,FALSE),"")</f>
        <v>0</v>
      </c>
      <c r="H69" s="1511" t="str">
        <f ca="1">_xlfn.IFNA(VLOOKUP(D69,Export!G:L,3,FALSE),"")</f>
        <v/>
      </c>
      <c r="I69" s="1511" t="str">
        <f ca="1">_xlfn.IFNA(VLOOKUP(D69,Export!G:L,4,FALSE),"")</f>
        <v/>
      </c>
      <c r="J69" s="1511" t="str">
        <f ca="1">_xlfn.IFNA(VLOOKUP(D69,Export!G:L,5,FALSE),"")</f>
        <v/>
      </c>
      <c r="K69" s="1512" t="str">
        <f ca="1">_xlfn.IFNA(VLOOKUP(D69,Export!G:L,6,FALSE),"")</f>
        <v/>
      </c>
      <c r="L69" s="1445"/>
      <c r="M69" s="251"/>
    </row>
    <row r="70" spans="1:13" ht="61.2" customHeight="1" x14ac:dyDescent="0.25">
      <c r="A70" s="274"/>
      <c r="B70" s="1585"/>
      <c r="C70" s="1183">
        <f>_xlfn.IFNA(VLOOKUP(D70,Data!C:I,3,FALSE),"")</f>
        <v>2</v>
      </c>
      <c r="D70" s="1671" t="s">
        <v>93</v>
      </c>
      <c r="E70" s="1170" t="str">
        <f>_xlfn.IFNA(IF(VLOOKUP(D70,Languages!$A:$D,1,TRUE)=D70,VLOOKUP(D70,Languages!$A:$D,Summary!$C$7,TRUE),NA()),"")</f>
        <v>Rekisteriin on kirjattu laitteista ja ohjelmistoista sellaisia ominaisuuksia, jotka tukevat organisaation kybertoimintaa (esimerkiksi laitteen tai ohjelmiston sijainti, prioriteetti, käyttöjärjestelmä tai firmware-versio).</v>
      </c>
      <c r="F70" s="1672" t="s">
        <v>3885</v>
      </c>
      <c r="G70" s="1537">
        <f ca="1">_xlfn.IFNA(VLOOKUP(D70,Data!C:I,6,FALSE),"")</f>
        <v>0</v>
      </c>
      <c r="H70" s="1511" t="str">
        <f ca="1">_xlfn.IFNA(VLOOKUP(D70,Export!G:L,3,FALSE),"")</f>
        <v/>
      </c>
      <c r="I70" s="1511" t="str">
        <f ca="1">_xlfn.IFNA(VLOOKUP(D70,Export!G:L,4,FALSE),"")</f>
        <v/>
      </c>
      <c r="J70" s="1511" t="str">
        <f ca="1">_xlfn.IFNA(VLOOKUP(D70,Export!G:L,5,FALSE),"")</f>
        <v/>
      </c>
      <c r="K70" s="1512" t="str">
        <f ca="1">_xlfn.IFNA(VLOOKUP(D70,Export!G:L,6,FALSE),"")</f>
        <v/>
      </c>
      <c r="L70" s="1445"/>
      <c r="M70" s="251"/>
    </row>
    <row r="71" spans="1:13" ht="61.2" customHeight="1" x14ac:dyDescent="0.25">
      <c r="A71" s="274"/>
      <c r="B71" s="1585"/>
      <c r="C71" s="1183">
        <f>_xlfn.IFNA(VLOOKUP(D71,Data!C:I,3,FALSE),"")</f>
        <v>1</v>
      </c>
      <c r="D71" s="1671" t="s">
        <v>97</v>
      </c>
      <c r="E71" s="1170" t="str">
        <f>_xlfn.IFNA(IF(VLOOKUP(D71,Languages!$A:$D,1,TRUE)=D71,VLOOKUP(D71,Languages!$A:$D,Summary!$C$7,TRUE),NA()),"")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71" s="1672" t="s">
        <v>3903</v>
      </c>
      <c r="G71" s="1537">
        <f ca="1">_xlfn.IFNA(VLOOKUP(D71,Data!C:I,6,FALSE),"")</f>
        <v>0</v>
      </c>
      <c r="H71" s="1511" t="str">
        <f ca="1">_xlfn.IFNA(VLOOKUP(D71,Export!G:L,3,FALSE),"")</f>
        <v/>
      </c>
      <c r="I71" s="1511" t="str">
        <f ca="1">_xlfn.IFNA(VLOOKUP(D71,Export!G:L,4,FALSE),"")</f>
        <v/>
      </c>
      <c r="J71" s="1511" t="str">
        <f ca="1">_xlfn.IFNA(VLOOKUP(D71,Export!G:L,5,FALSE),"")</f>
        <v/>
      </c>
      <c r="K71" s="1512" t="str">
        <f ca="1">_xlfn.IFNA(VLOOKUP(D71,Export!G:L,6,FALSE),"")</f>
        <v/>
      </c>
      <c r="L71" s="1445"/>
      <c r="M71" s="251"/>
    </row>
    <row r="72" spans="1:13" ht="61.2" customHeight="1" x14ac:dyDescent="0.25">
      <c r="A72" s="274"/>
      <c r="B72" s="1585"/>
      <c r="C72" s="1183">
        <f>_xlfn.IFNA(VLOOKUP(D72,Data!C:I,3,FALSE),"")</f>
        <v>2</v>
      </c>
      <c r="D72" s="1671" t="s">
        <v>98</v>
      </c>
      <c r="E72" s="1170" t="str">
        <f>_xlfn.IFNA(IF(VLOOKUP(D72,Languages!$A:$D,1,TRUE)=D72,VLOOKUP(D72,Languages!$A:$D,Summary!$C$7,TRUE),NA()),"")</f>
        <v>Rekisteriin on kirjattu sellaiset toimintoon kuuluvat tietovarannot, joita voitaisiin käyttää hyökkääjän tavoitteen saavuttamiseen.</v>
      </c>
      <c r="F72" s="1672" t="s">
        <v>3902</v>
      </c>
      <c r="G72" s="1537">
        <f ca="1">_xlfn.IFNA(VLOOKUP(D72,Data!C:I,6,FALSE),"")</f>
        <v>0</v>
      </c>
      <c r="H72" s="1511" t="str">
        <f ca="1">_xlfn.IFNA(VLOOKUP(D72,Export!G:L,3,FALSE),"")</f>
        <v/>
      </c>
      <c r="I72" s="1511" t="str">
        <f ca="1">_xlfn.IFNA(VLOOKUP(D72,Export!G:L,4,FALSE),"")</f>
        <v/>
      </c>
      <c r="J72" s="1511" t="str">
        <f ca="1">_xlfn.IFNA(VLOOKUP(D72,Export!G:L,5,FALSE),"")</f>
        <v/>
      </c>
      <c r="K72" s="1512" t="str">
        <f ca="1">_xlfn.IFNA(VLOOKUP(D72,Export!G:L,6,FALSE),"")</f>
        <v/>
      </c>
      <c r="L72" s="1445"/>
      <c r="M72" s="251"/>
    </row>
    <row r="73" spans="1:13" ht="61.2" customHeight="1" x14ac:dyDescent="0.25">
      <c r="A73" s="274"/>
      <c r="B73" s="1585"/>
      <c r="C73" s="1183">
        <f>_xlfn.IFNA(VLOOKUP(D73,Data!C:I,3,FALSE),"")</f>
        <v>2</v>
      </c>
      <c r="D73" s="1671" t="s">
        <v>99</v>
      </c>
      <c r="E73" s="1170" t="str">
        <f>_xlfn.IFNA(IF(VLOOKUP(D73,Languages!$A:$D,1,TRUE)=D73,VLOOKUP(D73,Languages!$A:$D,Summary!$C$7,TRUE),NA()),"")</f>
        <v>Rekisteriin kirjatut tietovarannot on priorisoitu noudattaen määriteltyjä priorisointikriteerejä, joihin kuuluu arviointi tietovarannon tärkeydestä toiminnolle.</v>
      </c>
      <c r="F73" s="1672" t="s">
        <v>3903</v>
      </c>
      <c r="G73" s="1537">
        <f ca="1">_xlfn.IFNA(VLOOKUP(D73,Data!C:I,6,FALSE),"")</f>
        <v>0</v>
      </c>
      <c r="H73" s="1511" t="str">
        <f ca="1">_xlfn.IFNA(VLOOKUP(D73,Export!G:L,3,FALSE),"")</f>
        <v/>
      </c>
      <c r="I73" s="1511" t="str">
        <f ca="1">_xlfn.IFNA(VLOOKUP(D73,Export!G:L,4,FALSE),"")</f>
        <v/>
      </c>
      <c r="J73" s="1511" t="str">
        <f ca="1">_xlfn.IFNA(VLOOKUP(D73,Export!G:L,5,FALSE),"")</f>
        <v/>
      </c>
      <c r="K73" s="1512" t="str">
        <f ca="1">_xlfn.IFNA(VLOOKUP(D73,Export!G:L,6,FALSE),"")</f>
        <v/>
      </c>
      <c r="L73" s="1445"/>
      <c r="M73" s="251"/>
    </row>
    <row r="74" spans="1:13" ht="61.2" customHeight="1" x14ac:dyDescent="0.25">
      <c r="A74" s="274"/>
      <c r="B74" s="1585"/>
      <c r="C74" s="1183">
        <f>_xlfn.IFNA(VLOOKUP(D74,Data!C:I,3,FALSE),"")</f>
        <v>2</v>
      </c>
      <c r="D74" s="1671" t="s">
        <v>100</v>
      </c>
      <c r="E74" s="1170" t="str">
        <f>_xlfn.IFNA(IF(VLOOKUP(D74,Languages!$A:$D,1,TRUE)=D74,VLOOKUP(D74,Languages!$A:$D,Summary!$C$7,TRUE),NA()),"")</f>
        <v xml:space="preserve">Luokittelukriteereissä huomioidaan missä laajuudessa hyökkääjä voisi käyttää tietovarantoa tavoitteensa (tietovuoto, toiminnan keskeytys jne) saavuttamiseen. </v>
      </c>
      <c r="F74" s="1672" t="s">
        <v>3902</v>
      </c>
      <c r="G74" s="1537">
        <f ca="1">_xlfn.IFNA(VLOOKUP(D74,Data!C:I,6,FALSE),"")</f>
        <v>0</v>
      </c>
      <c r="H74" s="1511" t="str">
        <f ca="1">_xlfn.IFNA(VLOOKUP(D74,Export!G:L,3,FALSE),"")</f>
        <v/>
      </c>
      <c r="I74" s="1511" t="str">
        <f ca="1">_xlfn.IFNA(VLOOKUP(D74,Export!G:L,4,FALSE),"")</f>
        <v/>
      </c>
      <c r="J74" s="1511" t="str">
        <f ca="1">_xlfn.IFNA(VLOOKUP(D74,Export!G:L,5,FALSE),"")</f>
        <v/>
      </c>
      <c r="K74" s="1512" t="str">
        <f ca="1">_xlfn.IFNA(VLOOKUP(D74,Export!G:L,6,FALSE),"")</f>
        <v/>
      </c>
      <c r="L74" s="1445"/>
      <c r="M74" s="251"/>
    </row>
    <row r="75" spans="1:13" ht="61.2" customHeight="1" x14ac:dyDescent="0.25">
      <c r="A75" s="274"/>
      <c r="B75" s="1585"/>
      <c r="C75" s="1183">
        <f>_xlfn.IFNA(VLOOKUP(D75,Data!C:I,3,FALSE),"")</f>
        <v>2</v>
      </c>
      <c r="D75" s="1671" t="s">
        <v>101</v>
      </c>
      <c r="E75" s="1170" t="str">
        <f>_xlfn.IFNA(IF(VLOOKUP(D75,Languages!$A:$D,1,TRUE)=D75,VLOOKUP(D75,Languages!$A:$D,Summary!$C$7,TRUE),NA()),"")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75" s="1672" t="s">
        <v>3904</v>
      </c>
      <c r="G75" s="1537">
        <f ca="1">_xlfn.IFNA(VLOOKUP(D75,Data!C:I,6,FALSE),"")</f>
        <v>0</v>
      </c>
      <c r="H75" s="1511" t="str">
        <f ca="1">_xlfn.IFNA(VLOOKUP(D75,Export!G:L,3,FALSE),"")</f>
        <v/>
      </c>
      <c r="I75" s="1511" t="str">
        <f ca="1">_xlfn.IFNA(VLOOKUP(D75,Export!G:L,4,FALSE),"")</f>
        <v/>
      </c>
      <c r="J75" s="1511" t="str">
        <f ca="1">_xlfn.IFNA(VLOOKUP(D75,Export!G:L,5,FALSE),"")</f>
        <v/>
      </c>
      <c r="K75" s="1512" t="str">
        <f ca="1">_xlfn.IFNA(VLOOKUP(D75,Export!G:L,6,FALSE),"")</f>
        <v/>
      </c>
      <c r="L75" s="1445"/>
      <c r="M75" s="251"/>
    </row>
    <row r="76" spans="1:13" ht="61.2" customHeight="1" x14ac:dyDescent="0.25">
      <c r="A76" s="274"/>
      <c r="B76" s="1585"/>
      <c r="C76" s="1183">
        <f>_xlfn.IFNA(VLOOKUP(D76,Data!C:I,3,FALSE),"")</f>
        <v>3</v>
      </c>
      <c r="D76" s="1671" t="s">
        <v>912</v>
      </c>
      <c r="E76" s="1170" t="str">
        <f>_xlfn.IFNA(IF(VLOOKUP(D76,Languages!$A:$D,1,TRUE)=D76,VLOOKUP(D76,Languages!$A:$D,Summary!$C$7,TRUE),NA()),"")</f>
        <v>Tietovarannot poistetaan, ylikirjoitetaan tai tuhotaan elinkaaren lopussa käyttäen turvallisuusvaatimusten mukaisia menetelmiä. (huomioidaan mm. tiedon suojaustaso)</v>
      </c>
      <c r="F76" s="1672" t="s">
        <v>3905</v>
      </c>
      <c r="G76" s="1537">
        <f ca="1">_xlfn.IFNA(VLOOKUP(D76,Data!C:I,6,FALSE),"")</f>
        <v>0</v>
      </c>
      <c r="H76" s="1511" t="str">
        <f ca="1">_xlfn.IFNA(VLOOKUP(D76,Export!G:L,3,FALSE),"")</f>
        <v/>
      </c>
      <c r="I76" s="1511" t="str">
        <f ca="1">_xlfn.IFNA(VLOOKUP(D76,Export!G:L,4,FALSE),"")</f>
        <v/>
      </c>
      <c r="J76" s="1511" t="str">
        <f ca="1">_xlfn.IFNA(VLOOKUP(D76,Export!G:L,5,FALSE),"")</f>
        <v/>
      </c>
      <c r="K76" s="1512" t="str">
        <f ca="1">_xlfn.IFNA(VLOOKUP(D76,Export!G:L,6,FALSE),"")</f>
        <v/>
      </c>
      <c r="L76" s="1445"/>
      <c r="M76" s="251"/>
    </row>
    <row r="77" spans="1:13" ht="61.2" customHeight="1" x14ac:dyDescent="0.25">
      <c r="A77" s="274"/>
      <c r="B77" s="1585"/>
      <c r="C77" s="1183">
        <f>_xlfn.IFNA(VLOOKUP(D77,Data!C:I,3,FALSE),"")</f>
        <v>1</v>
      </c>
      <c r="D77" s="1671" t="s">
        <v>105</v>
      </c>
      <c r="E77" s="1170" t="str">
        <f>_xlfn.IFNA(IF(VLOOKUP(D77,Languages!$A:$D,1,TRUE)=D77,VLOOKUP(D77,Languages!$A:$D,Summary!$C$7,TRUE),NA()),"")</f>
        <v>Laitteiden, ohjelmistojen ja tietovarantojen konfiguraatioista on luotu vakioidut perusasetukset. Tasolla 1 tämän ei tarvitse olla systemaattista ja säännöllistä.</v>
      </c>
      <c r="F77" s="1672" t="s">
        <v>3896</v>
      </c>
      <c r="G77" s="1537">
        <f ca="1">_xlfn.IFNA(VLOOKUP(D77,Data!C:I,6,FALSE),"")</f>
        <v>0</v>
      </c>
      <c r="H77" s="1511" t="str">
        <f ca="1">_xlfn.IFNA(VLOOKUP(D77,Export!G:L,3,FALSE),"")</f>
        <v/>
      </c>
      <c r="I77" s="1511" t="str">
        <f ca="1">_xlfn.IFNA(VLOOKUP(D77,Export!G:L,4,FALSE),"")</f>
        <v/>
      </c>
      <c r="J77" s="1511" t="str">
        <f ca="1">_xlfn.IFNA(VLOOKUP(D77,Export!G:L,5,FALSE),"")</f>
        <v/>
      </c>
      <c r="K77" s="1512" t="str">
        <f ca="1">_xlfn.IFNA(VLOOKUP(D77,Export!G:L,6,FALSE),"")</f>
        <v/>
      </c>
      <c r="L77" s="1445"/>
      <c r="M77" s="251"/>
    </row>
    <row r="78" spans="1:13" ht="61.2" customHeight="1" x14ac:dyDescent="0.25">
      <c r="A78" s="274"/>
      <c r="B78" s="1585"/>
      <c r="C78" s="1183">
        <f>_xlfn.IFNA(VLOOKUP(D78,Data!C:I,3,FALSE),"")</f>
        <v>2</v>
      </c>
      <c r="D78" s="1671" t="s">
        <v>107</v>
      </c>
      <c r="E78" s="1170" t="str">
        <f>_xlfn.IFNA(IF(VLOOKUP(D78,Languages!$A:$D,1,TRUE)=D78,VLOOKUP(D78,Languages!$A:$D,Summary!$C$7,TRUE),NA()),"")</f>
        <v>Vakioituja perusasetuksia käytetään, kun laitteille, ohjelmistoille tai tietovarannoille luodaan uusi konfiguraatio tai palautetaan vanha konfiguraatio.</v>
      </c>
      <c r="F78" s="1672" t="s">
        <v>3896</v>
      </c>
      <c r="G78" s="1537">
        <f ca="1">_xlfn.IFNA(VLOOKUP(D78,Data!C:I,6,FALSE),"")</f>
        <v>0</v>
      </c>
      <c r="H78" s="1511" t="str">
        <f ca="1">_xlfn.IFNA(VLOOKUP(D78,Export!G:L,3,FALSE),"")</f>
        <v/>
      </c>
      <c r="I78" s="1511" t="str">
        <f ca="1">_xlfn.IFNA(VLOOKUP(D78,Export!G:L,4,FALSE),"")</f>
        <v/>
      </c>
      <c r="J78" s="1511" t="str">
        <f ca="1">_xlfn.IFNA(VLOOKUP(D78,Export!G:L,5,FALSE),"")</f>
        <v/>
      </c>
      <c r="K78" s="1512" t="str">
        <f ca="1">_xlfn.IFNA(VLOOKUP(D78,Export!G:L,6,FALSE),"")</f>
        <v/>
      </c>
      <c r="L78" s="1445"/>
      <c r="M78" s="251"/>
    </row>
    <row r="79" spans="1:13" ht="61.2" customHeight="1" x14ac:dyDescent="0.25">
      <c r="A79" s="274"/>
      <c r="B79" s="1585"/>
      <c r="C79" s="1183">
        <f>_xlfn.IFNA(VLOOKUP(D79,Data!C:I,3,FALSE),"")</f>
        <v>2</v>
      </c>
      <c r="D79" s="1671" t="s">
        <v>109</v>
      </c>
      <c r="E79" s="1170" t="str">
        <f>_xlfn.IFNA(IF(VLOOKUP(D79,Languages!$A:$D,1,TRUE)=D79,VLOOKUP(D79,Languages!$A:$D,Summary!$C$7,TRUE),NA()),"")</f>
        <v>Vakioidut perusasetukset sisältävät soveltuvilta osin organisaation kyberarkkitehtuurissa määritellyt vaatimukset [kts. ARCHITECTURE-1f].</v>
      </c>
      <c r="F79" s="1672" t="s">
        <v>3898</v>
      </c>
      <c r="G79" s="1537">
        <f ca="1">_xlfn.IFNA(VLOOKUP(D79,Data!C:I,6,FALSE),"")</f>
        <v>0</v>
      </c>
      <c r="H79" s="1511" t="str">
        <f ca="1">_xlfn.IFNA(VLOOKUP(D79,Export!G:L,3,FALSE),"")</f>
        <v/>
      </c>
      <c r="I79" s="1511" t="str">
        <f ca="1">_xlfn.IFNA(VLOOKUP(D79,Export!G:L,4,FALSE),"")</f>
        <v/>
      </c>
      <c r="J79" s="1511" t="str">
        <f ca="1">_xlfn.IFNA(VLOOKUP(D79,Export!G:L,5,FALSE),"")</f>
        <v/>
      </c>
      <c r="K79" s="1512" t="str">
        <f ca="1">_xlfn.IFNA(VLOOKUP(D79,Export!G:L,6,FALSE),"")</f>
        <v/>
      </c>
      <c r="L79" s="1445"/>
      <c r="M79" s="251"/>
    </row>
    <row r="80" spans="1:13" ht="61.2" customHeight="1" x14ac:dyDescent="0.25">
      <c r="A80" s="274"/>
      <c r="B80" s="1585"/>
      <c r="C80" s="1183">
        <f>_xlfn.IFNA(VLOOKUP(D80,Data!C:I,3,FALSE),"")</f>
        <v>1</v>
      </c>
      <c r="D80" s="1671" t="s">
        <v>116</v>
      </c>
      <c r="E80" s="1170" t="str">
        <f>_xlfn.IFNA(IF(VLOOKUP(D80,Languages!$A:$D,1,TRUE)=D80,VLOOKUP(D80,Languages!$A:$D,Summary!$C$7,TRUE),NA()),"")</f>
        <v>Laitteisiin, ohjelmistoihin ja tietovarantoihin tehtävät muutokset arvioidaan ja hyväksytetään ennen niiden toteuttamista. Tasolla 1 tämän ei tarvitse olla systemaattista ja säännöllistä. (ad hoc, tapauskohtaisesti)</v>
      </c>
      <c r="F80" s="1672" t="s">
        <v>3888</v>
      </c>
      <c r="G80" s="1537">
        <f ca="1">_xlfn.IFNA(VLOOKUP(D80,Data!C:I,6,FALSE),"")</f>
        <v>0</v>
      </c>
      <c r="H80" s="1511" t="str">
        <f ca="1">_xlfn.IFNA(VLOOKUP(D80,Export!G:L,3,FALSE),"")</f>
        <v/>
      </c>
      <c r="I80" s="1511" t="str">
        <f ca="1">_xlfn.IFNA(VLOOKUP(D80,Export!G:L,4,FALSE),"")</f>
        <v/>
      </c>
      <c r="J80" s="1511" t="str">
        <f ca="1">_xlfn.IFNA(VLOOKUP(D80,Export!G:L,5,FALSE),"")</f>
        <v/>
      </c>
      <c r="K80" s="1512" t="str">
        <f ca="1">_xlfn.IFNA(VLOOKUP(D80,Export!G:L,6,FALSE),"")</f>
        <v/>
      </c>
      <c r="L80" s="1445"/>
      <c r="M80" s="251"/>
    </row>
    <row r="81" spans="1:13" ht="61.2" customHeight="1" x14ac:dyDescent="0.25">
      <c r="A81" s="274"/>
      <c r="B81" s="1585"/>
      <c r="C81" s="1183">
        <f>_xlfn.IFNA(VLOOKUP(D81,Data!C:I,3,FALSE),"")</f>
        <v>1</v>
      </c>
      <c r="D81" s="1671" t="s">
        <v>119</v>
      </c>
      <c r="E81" s="1170" t="str">
        <f>_xlfn.IFNA(IF(VLOOKUP(D81,Languages!$A:$D,1,TRUE)=D81,VLOOKUP(D81,Languages!$A:$D,Summary!$C$7,TRUE),NA()),"")</f>
        <v>Laitteisiin, ohjelmistoihin ja tietovarantoihin tehtävistä muutoksista pidetään lokia. Tasolla 1 tämän ei tarvitse olla systemaattista ja säännöllistä. (ad hoc, tapauskohtaisesti)</v>
      </c>
      <c r="F81" s="1672" t="s">
        <v>3888</v>
      </c>
      <c r="G81" s="1537">
        <f ca="1">_xlfn.IFNA(VLOOKUP(D81,Data!C:I,6,FALSE),"")</f>
        <v>0</v>
      </c>
      <c r="H81" s="1511" t="str">
        <f ca="1">_xlfn.IFNA(VLOOKUP(D81,Export!G:L,3,FALSE),"")</f>
        <v/>
      </c>
      <c r="I81" s="1511" t="str">
        <f ca="1">_xlfn.IFNA(VLOOKUP(D81,Export!G:L,4,FALSE),"")</f>
        <v/>
      </c>
      <c r="J81" s="1511" t="str">
        <f ca="1">_xlfn.IFNA(VLOOKUP(D81,Export!G:L,5,FALSE),"")</f>
        <v/>
      </c>
      <c r="K81" s="1512" t="str">
        <f ca="1">_xlfn.IFNA(VLOOKUP(D81,Export!G:L,6,FALSE),"")</f>
        <v/>
      </c>
      <c r="L81" s="1445"/>
      <c r="M81" s="251"/>
    </row>
    <row r="82" spans="1:13" ht="61.2" customHeight="1" x14ac:dyDescent="0.25">
      <c r="A82" s="274"/>
      <c r="B82" s="1585"/>
      <c r="C82" s="1183">
        <f>_xlfn.IFNA(VLOOKUP(D82,Data!C:I,3,FALSE),"")</f>
        <v>2</v>
      </c>
      <c r="D82" s="1671" t="s">
        <v>122</v>
      </c>
      <c r="E82" s="1170" t="str">
        <f>_xlfn.IFNA(IF(VLOOKUP(D82,Languages!$A:$D,1,TRUE)=D82,VLOOKUP(D82,Languages!$A:$D,Summary!$C$7,TRUE),NA()),"")</f>
        <v>Laitteiden, ohjelmistojen ja tietovarantojen muutoksille on määritelty dokumentointivaatimukset, joita myös ylläpidetään.</v>
      </c>
      <c r="F82" s="1672" t="s">
        <v>3906</v>
      </c>
      <c r="G82" s="1537">
        <f ca="1">_xlfn.IFNA(VLOOKUP(D82,Data!C:I,6,FALSE),"")</f>
        <v>0</v>
      </c>
      <c r="H82" s="1511" t="str">
        <f ca="1">_xlfn.IFNA(VLOOKUP(D82,Export!G:L,3,FALSE),"")</f>
        <v/>
      </c>
      <c r="I82" s="1511" t="str">
        <f ca="1">_xlfn.IFNA(VLOOKUP(D82,Export!G:L,4,FALSE),"")</f>
        <v/>
      </c>
      <c r="J82" s="1511" t="str">
        <f ca="1">_xlfn.IFNA(VLOOKUP(D82,Export!G:L,5,FALSE),"")</f>
        <v/>
      </c>
      <c r="K82" s="1512" t="str">
        <f ca="1">_xlfn.IFNA(VLOOKUP(D82,Export!G:L,6,FALSE),"")</f>
        <v/>
      </c>
      <c r="L82" s="1445"/>
      <c r="M82" s="251"/>
    </row>
    <row r="83" spans="1:13" ht="61.2" customHeight="1" x14ac:dyDescent="0.25">
      <c r="A83" s="274"/>
      <c r="B83" s="1585"/>
      <c r="C83" s="1183">
        <f>_xlfn.IFNA(VLOOKUP(D83,Data!C:I,3,FALSE),"")</f>
        <v>1</v>
      </c>
      <c r="D83" s="1671" t="s">
        <v>362</v>
      </c>
      <c r="E83" s="1170" t="str">
        <f>_xlfn.IFNA(IF(VLOOKUP(D83,Languages!$A:$D,1,TRUE)=D83,VLOOKUP(D83,Languages!$A:$D,Summary!$C$7,TRUE),NA()),"")</f>
        <v>Organisaation tuottamat yhteiskunnalle kriittiset palvelut on tunnistettu ja dokumentoitu.</v>
      </c>
      <c r="F83" s="1672" t="s">
        <v>3902</v>
      </c>
      <c r="G83" s="1537">
        <f ca="1">_xlfn.IFNA(VLOOKUP(D83,Data!C:I,6,FALSE),"")</f>
        <v>0</v>
      </c>
      <c r="H83" s="1511" t="str">
        <f ca="1">_xlfn.IFNA(VLOOKUP(D83,Export!G:L,3,FALSE),"")</f>
        <v/>
      </c>
      <c r="I83" s="1511" t="str">
        <f ca="1">_xlfn.IFNA(VLOOKUP(D83,Export!G:L,4,FALSE),"")</f>
        <v/>
      </c>
      <c r="J83" s="1511" t="str">
        <f ca="1">_xlfn.IFNA(VLOOKUP(D83,Export!G:L,5,FALSE),"")</f>
        <v/>
      </c>
      <c r="K83" s="1512" t="str">
        <f ca="1">_xlfn.IFNA(VLOOKUP(D83,Export!G:L,6,FALSE),"")</f>
        <v/>
      </c>
      <c r="L83" s="1445"/>
      <c r="M83" s="251"/>
    </row>
    <row r="84" spans="1:13" ht="61.2" customHeight="1" x14ac:dyDescent="0.25">
      <c r="A84" s="274"/>
      <c r="B84" s="1585"/>
      <c r="C84" s="1183">
        <f>_xlfn.IFNA(VLOOKUP(D84,Data!C:I,3,FALSE),"")</f>
        <v>1</v>
      </c>
      <c r="D84" s="1671" t="s">
        <v>363</v>
      </c>
      <c r="E84" s="1170" t="str">
        <f>_xlfn.IFNA(IF(VLOOKUP(D84,Languages!$A:$D,1,TRUE)=D84,VLOOKUP(D84,Languages!$A:$D,Summary!$C$7,TRUE),NA()),"")</f>
        <v>(Yhteiskunnalle kriittisten) palveluiden tuottamiseen tarvittava data on tunnistettu ja dokumentoitu.</v>
      </c>
      <c r="F84" s="1672" t="s">
        <v>3903</v>
      </c>
      <c r="G84" s="1537">
        <f ca="1">_xlfn.IFNA(VLOOKUP(D84,Data!C:I,6,FALSE),"")</f>
        <v>0</v>
      </c>
      <c r="H84" s="1511" t="str">
        <f ca="1">_xlfn.IFNA(VLOOKUP(D84,Export!G:L,3,FALSE),"")</f>
        <v/>
      </c>
      <c r="I84" s="1511" t="str">
        <f ca="1">_xlfn.IFNA(VLOOKUP(D84,Export!G:L,4,FALSE),"")</f>
        <v/>
      </c>
      <c r="J84" s="1511" t="str">
        <f ca="1">_xlfn.IFNA(VLOOKUP(D84,Export!G:L,5,FALSE),"")</f>
        <v/>
      </c>
      <c r="K84" s="1512" t="str">
        <f ca="1">_xlfn.IFNA(VLOOKUP(D84,Export!G:L,6,FALSE),"")</f>
        <v/>
      </c>
      <c r="L84" s="1445"/>
      <c r="M84" s="251"/>
    </row>
    <row r="85" spans="1:13" ht="61.2" customHeight="1" x14ac:dyDescent="0.25">
      <c r="A85" s="274"/>
      <c r="B85" s="1585"/>
      <c r="C85" s="1183">
        <f>_xlfn.IFNA(VLOOKUP(D85,Data!C:I,3,FALSE),"")</f>
        <v>1</v>
      </c>
      <c r="D85" s="1671" t="s">
        <v>364</v>
      </c>
      <c r="E85" s="1170" t="str">
        <f>_xlfn.IFNA(IF(VLOOKUP(D85,Languages!$A:$D,1,TRUE)=D85,VLOOKUP(D85,Languages!$A:$D,Summary!$C$7,TRUE),NA()),"")</f>
        <v>Palveluiden tuottamiseen tarvittavat prosessit on tunnistettu ja dokumentoitu.</v>
      </c>
      <c r="F85" s="1672" t="s">
        <v>3902</v>
      </c>
      <c r="G85" s="1537">
        <f ca="1">_xlfn.IFNA(VLOOKUP(D85,Data!C:I,6,FALSE),"")</f>
        <v>0</v>
      </c>
      <c r="H85" s="1511" t="str">
        <f ca="1">_xlfn.IFNA(VLOOKUP(D85,Export!G:L,3,FALSE),"")</f>
        <v/>
      </c>
      <c r="I85" s="1511" t="str">
        <f ca="1">_xlfn.IFNA(VLOOKUP(D85,Export!G:L,4,FALSE),"")</f>
        <v/>
      </c>
      <c r="J85" s="1511" t="str">
        <f ca="1">_xlfn.IFNA(VLOOKUP(D85,Export!G:L,5,FALSE),"")</f>
        <v/>
      </c>
      <c r="K85" s="1512" t="str">
        <f ca="1">_xlfn.IFNA(VLOOKUP(D85,Export!G:L,6,FALSE),"")</f>
        <v/>
      </c>
      <c r="L85" s="1445"/>
      <c r="M85" s="251"/>
    </row>
    <row r="86" spans="1:13" ht="61.2" customHeight="1" x14ac:dyDescent="0.25">
      <c r="A86" s="274"/>
      <c r="B86" s="1585"/>
      <c r="C86" s="1183">
        <f>_xlfn.IFNA(VLOOKUP(D86,Data!C:I,3,FALSE),"")</f>
        <v>1</v>
      </c>
      <c r="D86" s="1671" t="s">
        <v>365</v>
      </c>
      <c r="E86" s="1170" t="str">
        <f>_xlfn.IFNA(IF(VLOOKUP(D86,Languages!$A:$D,1,TRUE)=D86,VLOOKUP(D86,Languages!$A:$D,Summary!$C$7,TRUE),NA()),"")</f>
        <v>Palveluiden tuottamiseen tarvittavat järjestelmät (IT- ja OT-omaisuus) on tunnistettu ja dokumentoitu.</v>
      </c>
      <c r="F86" s="1672" t="s">
        <v>3902</v>
      </c>
      <c r="G86" s="1537">
        <f ca="1">_xlfn.IFNA(VLOOKUP(D86,Data!C:I,6,FALSE),"")</f>
        <v>0</v>
      </c>
      <c r="H86" s="1511" t="str">
        <f ca="1">_xlfn.IFNA(VLOOKUP(D86,Export!G:L,3,FALSE),"")</f>
        <v/>
      </c>
      <c r="I86" s="1511" t="str">
        <f ca="1">_xlfn.IFNA(VLOOKUP(D86,Export!G:L,4,FALSE),"")</f>
        <v/>
      </c>
      <c r="J86" s="1511" t="str">
        <f ca="1">_xlfn.IFNA(VLOOKUP(D86,Export!G:L,5,FALSE),"")</f>
        <v/>
      </c>
      <c r="K86" s="1512" t="str">
        <f ca="1">_xlfn.IFNA(VLOOKUP(D86,Export!G:L,6,FALSE),"")</f>
        <v/>
      </c>
      <c r="L86" s="1445"/>
      <c r="M86" s="251"/>
    </row>
    <row r="87" spans="1:13" ht="61.2" customHeight="1" x14ac:dyDescent="0.25">
      <c r="A87" s="274"/>
      <c r="B87" s="1585"/>
      <c r="C87" s="1183">
        <f>_xlfn.IFNA(VLOOKUP(D87,Data!C:I,3,FALSE),"")</f>
        <v>2</v>
      </c>
      <c r="D87" s="1671" t="s">
        <v>366</v>
      </c>
      <c r="E87" s="1170" t="str">
        <f>_xlfn.IFNA(IF(VLOOKUP(D87,Languages!$A:$D,1,TRUE)=D87,VLOOKUP(D87,Languages!$A:$D,Summary!$C$7,TRUE),NA()),"")</f>
        <v>Palveluiden tuottamiseen tarvittavat tilat ja laitteet on tunnistettu ja dokumentoitu.</v>
      </c>
      <c r="F87" s="1672" t="s">
        <v>3902</v>
      </c>
      <c r="G87" s="1537">
        <f ca="1">_xlfn.IFNA(VLOOKUP(D87,Data!C:I,6,FALSE),"")</f>
        <v>0</v>
      </c>
      <c r="H87" s="1511" t="str">
        <f ca="1">_xlfn.IFNA(VLOOKUP(D87,Export!G:L,3,FALSE),"")</f>
        <v/>
      </c>
      <c r="I87" s="1511" t="str">
        <f ca="1">_xlfn.IFNA(VLOOKUP(D87,Export!G:L,4,FALSE),"")</f>
        <v/>
      </c>
      <c r="J87" s="1511" t="str">
        <f ca="1">_xlfn.IFNA(VLOOKUP(D87,Export!G:L,5,FALSE),"")</f>
        <v/>
      </c>
      <c r="K87" s="1512" t="str">
        <f ca="1">_xlfn.IFNA(VLOOKUP(D87,Export!G:L,6,FALSE),"")</f>
        <v/>
      </c>
      <c r="L87" s="1445"/>
      <c r="M87" s="251"/>
    </row>
    <row r="88" spans="1:13" ht="61.2" customHeight="1" x14ac:dyDescent="0.25">
      <c r="A88" s="274"/>
      <c r="B88" s="1585"/>
      <c r="C88" s="1183">
        <f>_xlfn.IFNA(VLOOKUP(D88,Data!C:I,3,FALSE),"")</f>
        <v>2</v>
      </c>
      <c r="D88" s="1671" t="s">
        <v>367</v>
      </c>
      <c r="E88" s="1170" t="str">
        <f>_xlfn.IFNA(IF(VLOOKUP(D88,Languages!$A:$D,1,TRUE)=D88,VLOOKUP(D88,Languages!$A:$D,Summary!$C$7,TRUE),NA()),"")</f>
        <v>Palveluiden tuottamiseen tarvittavat toimitusketjut on tunnistettu ja dokumentoitu.</v>
      </c>
      <c r="F88" s="1672" t="s">
        <v>3902</v>
      </c>
      <c r="G88" s="1537">
        <f ca="1">_xlfn.IFNA(VLOOKUP(D88,Data!C:I,6,FALSE),"")</f>
        <v>0</v>
      </c>
      <c r="H88" s="1511" t="str">
        <f ca="1">_xlfn.IFNA(VLOOKUP(D88,Export!G:L,3,FALSE),"")</f>
        <v/>
      </c>
      <c r="I88" s="1511" t="str">
        <f ca="1">_xlfn.IFNA(VLOOKUP(D88,Export!G:L,4,FALSE),"")</f>
        <v/>
      </c>
      <c r="J88" s="1511" t="str">
        <f ca="1">_xlfn.IFNA(VLOOKUP(D88,Export!G:L,5,FALSE),"")</f>
        <v/>
      </c>
      <c r="K88" s="1512" t="str">
        <f ca="1">_xlfn.IFNA(VLOOKUP(D88,Export!G:L,6,FALSE),"")</f>
        <v/>
      </c>
      <c r="L88" s="1445"/>
      <c r="M88" s="251"/>
    </row>
    <row r="89" spans="1:13" ht="61.2" customHeight="1" x14ac:dyDescent="0.25">
      <c r="A89" s="274"/>
      <c r="B89" s="1585"/>
      <c r="C89" s="1183">
        <f>_xlfn.IFNA(VLOOKUP(D89,Data!C:I,3,FALSE),"")</f>
        <v>1</v>
      </c>
      <c r="D89" s="1671" t="s">
        <v>381</v>
      </c>
      <c r="E89" s="1170" t="str">
        <f>_xlfn.IFNA(IF(VLOOKUP(D89,Languages!$A:$D,1,TRUE)=D89,VLOOKUP(D89,Languages!$A:$D,Summary!$C$7,TRUE),NA()),"")</f>
        <v>Organisaatiolla on kybertapahtumien ja -poikkeamien hallintasuunnitelma, joka kattaa kaikki (organisaation tuottamat yhteiskunnalle kriittiset) palvelut.</v>
      </c>
      <c r="F89" s="1672" t="s">
        <v>3907</v>
      </c>
      <c r="G89" s="1537">
        <f ca="1">_xlfn.IFNA(VLOOKUP(D89,Data!C:I,6,FALSE),"")</f>
        <v>0</v>
      </c>
      <c r="H89" s="1511" t="str">
        <f ca="1">_xlfn.IFNA(VLOOKUP(D89,Export!G:L,3,FALSE),"")</f>
        <v/>
      </c>
      <c r="I89" s="1511" t="str">
        <f ca="1">_xlfn.IFNA(VLOOKUP(D89,Export!G:L,4,FALSE),"")</f>
        <v/>
      </c>
      <c r="J89" s="1511" t="str">
        <f ca="1">_xlfn.IFNA(VLOOKUP(D89,Export!G:L,5,FALSE),"")</f>
        <v/>
      </c>
      <c r="K89" s="1512" t="str">
        <f ca="1">_xlfn.IFNA(VLOOKUP(D89,Export!G:L,6,FALSE),"")</f>
        <v/>
      </c>
      <c r="L89" s="1445"/>
      <c r="M89" s="251"/>
    </row>
    <row r="90" spans="1:13" ht="61.2" customHeight="1" x14ac:dyDescent="0.25">
      <c r="A90" s="274"/>
      <c r="B90" s="1585"/>
      <c r="C90" s="1183">
        <f>_xlfn.IFNA(VLOOKUP(D90,Data!C:I,3,FALSE),"")</f>
        <v>1</v>
      </c>
      <c r="D90" s="1671" t="s">
        <v>382</v>
      </c>
      <c r="E90" s="1170" t="str">
        <f>_xlfn.IFNA(IF(VLOOKUP(D90,Languages!$A:$D,1,TRUE)=D90,VLOOKUP(D90,Languages!$A:$D,Summary!$C$7,TRUE),NA()),"")</f>
        <v>Hallintasuunnitelma rajoittuu tunnettuihin hyökkäyksiin, mutta kattaa perusteellisesti näiden hyökkäysten todennäköiset vaikutukset.</v>
      </c>
      <c r="F90" s="1672" t="s">
        <v>3907</v>
      </c>
      <c r="G90" s="1537">
        <f ca="1">_xlfn.IFNA(VLOOKUP(D90,Data!C:I,6,FALSE),"")</f>
        <v>0</v>
      </c>
      <c r="H90" s="1511" t="str">
        <f ca="1">_xlfn.IFNA(VLOOKUP(D90,Export!G:L,3,FALSE),"")</f>
        <v/>
      </c>
      <c r="I90" s="1511" t="str">
        <f ca="1">_xlfn.IFNA(VLOOKUP(D90,Export!G:L,4,FALSE),"")</f>
        <v/>
      </c>
      <c r="J90" s="1511" t="str">
        <f ca="1">_xlfn.IFNA(VLOOKUP(D90,Export!G:L,5,FALSE),"")</f>
        <v/>
      </c>
      <c r="K90" s="1512" t="str">
        <f ca="1">_xlfn.IFNA(VLOOKUP(D90,Export!G:L,6,FALSE),"")</f>
        <v/>
      </c>
      <c r="L90" s="1445"/>
      <c r="M90" s="251"/>
    </row>
    <row r="91" spans="1:13" ht="61.2" customHeight="1" x14ac:dyDescent="0.25">
      <c r="A91" s="274"/>
      <c r="B91" s="1585"/>
      <c r="C91" s="1183">
        <f>_xlfn.IFNA(VLOOKUP(D91,Data!C:I,3,FALSE),"")</f>
        <v>1</v>
      </c>
      <c r="D91" s="1671" t="s">
        <v>383</v>
      </c>
      <c r="E91" s="1170" t="str">
        <f>_xlfn.IFNA(IF(VLOOKUP(D91,Languages!$A:$D,1,TRUE)=D91,VLOOKUP(D91,Languages!$A:$D,Summary!$C$7,TRUE),NA()),"")</f>
        <v>Kybertapahtumien ja -poikkeamien hallintaan osallistuva henkilöstö on sisäistänyt ja ymmärtää hallintasuunnitelman hyvin.</v>
      </c>
      <c r="F91" s="1672" t="s">
        <v>3907</v>
      </c>
      <c r="G91" s="1537">
        <f ca="1">_xlfn.IFNA(VLOOKUP(D91,Data!C:I,6,FALSE),"")</f>
        <v>0</v>
      </c>
      <c r="H91" s="1511" t="str">
        <f ca="1">_xlfn.IFNA(VLOOKUP(D91,Export!G:L,3,FALSE),"")</f>
        <v/>
      </c>
      <c r="I91" s="1511" t="str">
        <f ca="1">_xlfn.IFNA(VLOOKUP(D91,Export!G:L,4,FALSE),"")</f>
        <v/>
      </c>
      <c r="J91" s="1511" t="str">
        <f ca="1">_xlfn.IFNA(VLOOKUP(D91,Export!G:L,5,FALSE),"")</f>
        <v/>
      </c>
      <c r="K91" s="1512" t="str">
        <f ca="1">_xlfn.IFNA(VLOOKUP(D91,Export!G:L,6,FALSE),"")</f>
        <v/>
      </c>
      <c r="L91" s="1445"/>
      <c r="M91" s="251"/>
    </row>
    <row r="92" spans="1:13" ht="61.2" customHeight="1" x14ac:dyDescent="0.25">
      <c r="A92" s="274"/>
      <c r="B92" s="1585"/>
      <c r="C92" s="1183">
        <f>_xlfn.IFNA(VLOOKUP(D92,Data!C:I,3,FALSE),"")</f>
        <v>1</v>
      </c>
      <c r="D92" s="1671" t="s">
        <v>384</v>
      </c>
      <c r="E92" s="1170" t="str">
        <f>_xlfn.IFNA(IF(VLOOKUP(D92,Languages!$A:$D,1,TRUE)=D92,VLOOKUP(D92,Languages!$A:$D,Summary!$C$7,TRUE),NA()),"")</f>
        <v>Hallintasuunnitelma on dokumentoitu ja se jaetaan kaikille relevanteille sidosryhmille.</v>
      </c>
      <c r="F92" s="1672" t="s">
        <v>3907</v>
      </c>
      <c r="G92" s="1537">
        <f ca="1">_xlfn.IFNA(VLOOKUP(D92,Data!C:I,6,FALSE),"")</f>
        <v>0</v>
      </c>
      <c r="H92" s="1511" t="str">
        <f ca="1">_xlfn.IFNA(VLOOKUP(D92,Export!G:L,3,FALSE),"")</f>
        <v/>
      </c>
      <c r="I92" s="1511" t="str">
        <f ca="1">_xlfn.IFNA(VLOOKUP(D92,Export!G:L,4,FALSE),"")</f>
        <v/>
      </c>
      <c r="J92" s="1511" t="str">
        <f ca="1">_xlfn.IFNA(VLOOKUP(D92,Export!G:L,5,FALSE),"")</f>
        <v/>
      </c>
      <c r="K92" s="1512" t="str">
        <f ca="1">_xlfn.IFNA(VLOOKUP(D92,Export!G:L,6,FALSE),"")</f>
        <v/>
      </c>
      <c r="L92" s="1445"/>
      <c r="M92" s="251"/>
    </row>
    <row r="93" spans="1:13" ht="61.2" customHeight="1" x14ac:dyDescent="0.25">
      <c r="A93" s="274"/>
      <c r="B93" s="1585"/>
      <c r="C93" s="1183">
        <f>_xlfn.IFNA(VLOOKUP(D93,Data!C:I,3,FALSE),"")</f>
        <v>2</v>
      </c>
      <c r="D93" s="1671" t="s">
        <v>341</v>
      </c>
      <c r="E93" s="1170" t="str">
        <f>_xlfn.IFNA(IF(VLOOKUP(D93,Languages!$A:$D,1,TRUE)=D93,VLOOKUP(D93,Languages!$A:$D,Summary!$C$7,TRUE),NA()),"")</f>
        <v>Kyberturvallisuusstrategia nimeää ne standardit ja ohjeet, joita tulee noudattaa.</v>
      </c>
      <c r="F93" s="1672" t="s">
        <v>3908</v>
      </c>
      <c r="G93" s="1537">
        <f ca="1">_xlfn.IFNA(VLOOKUP(D93,Data!C:I,6,FALSE),"")</f>
        <v>0</v>
      </c>
      <c r="H93" s="1511" t="str">
        <f ca="1">_xlfn.IFNA(VLOOKUP(D93,Export!G:L,3,FALSE),"")</f>
        <v/>
      </c>
      <c r="I93" s="1511" t="str">
        <f ca="1">_xlfn.IFNA(VLOOKUP(D93,Export!G:L,4,FALSE),"")</f>
        <v/>
      </c>
      <c r="J93" s="1511" t="str">
        <f ca="1">_xlfn.IFNA(VLOOKUP(D93,Export!G:L,5,FALSE),"")</f>
        <v/>
      </c>
      <c r="K93" s="1512" t="str">
        <f ca="1">_xlfn.IFNA(VLOOKUP(D93,Export!G:L,6,FALSE),"")</f>
        <v/>
      </c>
      <c r="L93" s="1445"/>
      <c r="M93" s="251"/>
    </row>
    <row r="94" spans="1:13" ht="61.2" customHeight="1" x14ac:dyDescent="0.25">
      <c r="A94" s="274"/>
      <c r="B94" s="1585"/>
      <c r="C94" s="1183">
        <f>_xlfn.IFNA(VLOOKUP(D94,Data!C:I,3,FALSE),"")</f>
        <v>2</v>
      </c>
      <c r="D94" s="1671" t="s">
        <v>349</v>
      </c>
      <c r="E94" s="1170" t="str">
        <f>_xlfn.IFNA(IF(VLOOKUP(D94,Languages!$A:$D,1,TRUE)=D94,VLOOKUP(D94,Languages!$A:$D,Summary!$C$7,TRUE),NA()),"")</f>
        <v>Kyberturvallisuuden hallinnan sidosryhmät on tunnistettu ja osallistettu.</v>
      </c>
      <c r="F94" s="1672" t="s">
        <v>3908</v>
      </c>
      <c r="G94" s="1537">
        <f ca="1">_xlfn.IFNA(VLOOKUP(D94,Data!C:I,6,FALSE),"")</f>
        <v>0</v>
      </c>
      <c r="H94" s="1511" t="str">
        <f ca="1">_xlfn.IFNA(VLOOKUP(D94,Export!G:L,3,FALSE),"")</f>
        <v/>
      </c>
      <c r="I94" s="1511" t="str">
        <f ca="1">_xlfn.IFNA(VLOOKUP(D94,Export!G:L,4,FALSE),"")</f>
        <v/>
      </c>
      <c r="J94" s="1511" t="str">
        <f ca="1">_xlfn.IFNA(VLOOKUP(D94,Export!G:L,5,FALSE),"")</f>
        <v/>
      </c>
      <c r="K94" s="1512" t="str">
        <f ca="1">_xlfn.IFNA(VLOOKUP(D94,Export!G:L,6,FALSE),"")</f>
        <v/>
      </c>
      <c r="L94" s="1445"/>
      <c r="M94" s="251"/>
    </row>
    <row r="95" spans="1:13" ht="61.2" customHeight="1" x14ac:dyDescent="0.25">
      <c r="A95" s="274"/>
      <c r="B95" s="1585"/>
      <c r="C95" s="1183">
        <f>_xlfn.IFNA(VLOOKUP(D95,Data!C:I,3,FALSE),"")</f>
        <v>1</v>
      </c>
      <c r="D95" s="1671" t="s">
        <v>240</v>
      </c>
      <c r="E95" s="1170" t="str">
        <f>_xlfn.IFNA(IF(VLOOKUP(D95,Languages!$A:$D,1,TRUE)=D95,VLOOKUP(D95,Languages!$A:$D,Summary!$C$7,TRUE),NA()),"")</f>
        <v>Havaitut kybertapahtumat raportoidaan ennalta määritellyille henkilöille tai roolien haltijoille ja ne documentoidaan (ainakin tapauskohtaisesti). Tasolla 1 tämän ei tarvitse olla systemaattista ja säännöllistä.</v>
      </c>
      <c r="F95" s="1672" t="s">
        <v>3907</v>
      </c>
      <c r="G95" s="1537">
        <f ca="1">_xlfn.IFNA(VLOOKUP(D95,Data!C:I,6,FALSE),"")</f>
        <v>0</v>
      </c>
      <c r="H95" s="1511" t="str">
        <f ca="1">_xlfn.IFNA(VLOOKUP(D95,Export!G:L,3,FALSE),"")</f>
        <v/>
      </c>
      <c r="I95" s="1511" t="str">
        <f ca="1">_xlfn.IFNA(VLOOKUP(D95,Export!G:L,4,FALSE),"")</f>
        <v/>
      </c>
      <c r="J95" s="1511" t="str">
        <f ca="1">_xlfn.IFNA(VLOOKUP(D95,Export!G:L,5,FALSE),"")</f>
        <v/>
      </c>
      <c r="K95" s="1512" t="str">
        <f ca="1">_xlfn.IFNA(VLOOKUP(D95,Export!G:L,6,FALSE),"")</f>
        <v/>
      </c>
      <c r="L95" s="1445"/>
      <c r="M95" s="251"/>
    </row>
    <row r="96" spans="1:13" ht="61.2" customHeight="1" x14ac:dyDescent="0.25">
      <c r="A96" s="274"/>
      <c r="B96" s="1585"/>
      <c r="C96" s="1183">
        <f>_xlfn.IFNA(VLOOKUP(D96,Data!C:I,3,FALSE),"")</f>
        <v>2</v>
      </c>
      <c r="D96" s="1671" t="s">
        <v>241</v>
      </c>
      <c r="E96" s="1170" t="str">
        <f>_xlfn.IFNA(IF(VLOOKUP(D96,Languages!$A:$D,1,TRUE)=D96,VLOOKUP(D96,Languages!$A:$D,Summary!$C$7,TRUE),NA()),"")</f>
        <v>Kybertapahtumista ja niiden havaitsemisesta on laadittu kriteeristö (johon kuuluu esimerkiksi määritelmä tilanteista, jotka täyttävät kybertapahtuman määritelmän tai määritelmä siitä, missä kybertapahtumia voidaan havaita).</v>
      </c>
      <c r="F96" s="1672" t="s">
        <v>3907</v>
      </c>
      <c r="G96" s="1537">
        <f ca="1">_xlfn.IFNA(VLOOKUP(D96,Data!C:I,6,FALSE),"")</f>
        <v>0</v>
      </c>
      <c r="H96" s="1511" t="str">
        <f ca="1">_xlfn.IFNA(VLOOKUP(D96,Export!G:L,3,FALSE),"")</f>
        <v/>
      </c>
      <c r="I96" s="1511" t="str">
        <f ca="1">_xlfn.IFNA(VLOOKUP(D96,Export!G:L,4,FALSE),"")</f>
        <v/>
      </c>
      <c r="J96" s="1511" t="str">
        <f ca="1">_xlfn.IFNA(VLOOKUP(D96,Export!G:L,5,FALSE),"")</f>
        <v/>
      </c>
      <c r="K96" s="1512" t="str">
        <f ca="1">_xlfn.IFNA(VLOOKUP(D96,Export!G:L,6,FALSE),"")</f>
        <v/>
      </c>
      <c r="L96" s="1445"/>
      <c r="M96" s="251"/>
    </row>
    <row r="97" spans="1:13" ht="61.2" customHeight="1" x14ac:dyDescent="0.25">
      <c r="A97" s="274"/>
      <c r="B97" s="1585"/>
      <c r="C97" s="1183">
        <f>_xlfn.IFNA(VLOOKUP(D97,Data!C:I,3,FALSE),"")</f>
        <v>2</v>
      </c>
      <c r="D97" s="1671" t="s">
        <v>242</v>
      </c>
      <c r="E97" s="1170" t="str">
        <f>_xlfn.IFNA(IF(VLOOKUP(D97,Languages!$A:$D,1,TRUE)=D97,VLOOKUP(D97,Languages!$A:$D,Summary!$C$7,TRUE),NA()),"")</f>
        <v>Kybertapahtumat dokumentoidaan määritellyn kriteeristön mukaisesti.</v>
      </c>
      <c r="F97" s="1672" t="s">
        <v>3907</v>
      </c>
      <c r="G97" s="1537">
        <f ca="1">_xlfn.IFNA(VLOOKUP(D97,Data!C:I,6,FALSE),"")</f>
        <v>0</v>
      </c>
      <c r="H97" s="1511" t="str">
        <f ca="1">_xlfn.IFNA(VLOOKUP(D97,Export!G:L,3,FALSE),"")</f>
        <v/>
      </c>
      <c r="I97" s="1511" t="str">
        <f ca="1">_xlfn.IFNA(VLOOKUP(D97,Export!G:L,4,FALSE),"")</f>
        <v/>
      </c>
      <c r="J97" s="1511" t="str">
        <f ca="1">_xlfn.IFNA(VLOOKUP(D97,Export!G:L,5,FALSE),"")</f>
        <v/>
      </c>
      <c r="K97" s="1512" t="str">
        <f ca="1">_xlfn.IFNA(VLOOKUP(D97,Export!G:L,6,FALSE),"")</f>
        <v/>
      </c>
      <c r="L97" s="1445"/>
      <c r="M97" s="251"/>
    </row>
    <row r="98" spans="1:13" ht="61.2" customHeight="1" x14ac:dyDescent="0.25">
      <c r="A98" s="274"/>
      <c r="B98" s="1585"/>
      <c r="C98" s="1183">
        <f>_xlfn.IFNA(VLOOKUP(D98,Data!C:I,3,FALSE),"")</f>
        <v>1</v>
      </c>
      <c r="D98" s="1671" t="s">
        <v>246</v>
      </c>
      <c r="E98" s="1170" t="str">
        <f>_xlfn.IFNA(IF(VLOOKUP(D98,Languages!$A:$D,1,TRUE)=D98,VLOOKUP(D98,Languages!$A:$D,Summary!$C$7,TRUE),NA()),"")</f>
        <v>Kyberpoikkeamien määrittämisestä on laadittu kriteeristö. Tasolla 1 tämän ei tarvitse olla systemaattista ja säännöllistä.</v>
      </c>
      <c r="F98" s="1672" t="s">
        <v>3907</v>
      </c>
      <c r="G98" s="1537">
        <f ca="1">_xlfn.IFNA(VLOOKUP(D98,Data!C:I,6,FALSE),"")</f>
        <v>0</v>
      </c>
      <c r="H98" s="1511" t="str">
        <f ca="1">_xlfn.IFNA(VLOOKUP(D98,Export!G:L,3,FALSE),"")</f>
        <v/>
      </c>
      <c r="I98" s="1511" t="str">
        <f ca="1">_xlfn.IFNA(VLOOKUP(D98,Export!G:L,4,FALSE),"")</f>
        <v/>
      </c>
      <c r="J98" s="1511" t="str">
        <f ca="1">_xlfn.IFNA(VLOOKUP(D98,Export!G:L,5,FALSE),"")</f>
        <v/>
      </c>
      <c r="K98" s="1512" t="str">
        <f ca="1">_xlfn.IFNA(VLOOKUP(D98,Export!G:L,6,FALSE),"")</f>
        <v/>
      </c>
      <c r="L98" s="1445"/>
      <c r="M98" s="251"/>
    </row>
    <row r="99" spans="1:13" ht="61.2" customHeight="1" x14ac:dyDescent="0.25">
      <c r="A99" s="274"/>
      <c r="B99" s="1585"/>
      <c r="C99" s="1183">
        <f>_xlfn.IFNA(VLOOKUP(D99,Data!C:I,3,FALSE),"")</f>
        <v>1</v>
      </c>
      <c r="D99" s="1671" t="s">
        <v>247</v>
      </c>
      <c r="E99" s="1170" t="str">
        <f>_xlfn.IFNA(IF(VLOOKUP(D99,Languages!$A:$D,1,TRUE)=D99,VLOOKUP(D99,Languages!$A:$D,Summary!$C$7,TRUE),NA()),"")</f>
        <v>Kybertapahtumat analysoidaan siten, että se tukee mahdollisten kyberpoikkeamien määrittämistä. Tasolla 1 tämän ei tarvitse olla systemaattista ja säännöllistä.</v>
      </c>
      <c r="F99" s="1672" t="s">
        <v>3907</v>
      </c>
      <c r="G99" s="1537">
        <f ca="1">_xlfn.IFNA(VLOOKUP(D99,Data!C:I,6,FALSE),"")</f>
        <v>0</v>
      </c>
      <c r="H99" s="1511" t="str">
        <f ca="1">_xlfn.IFNA(VLOOKUP(D99,Export!G:L,3,FALSE),"")</f>
        <v/>
      </c>
      <c r="I99" s="1511" t="str">
        <f ca="1">_xlfn.IFNA(VLOOKUP(D99,Export!G:L,4,FALSE),"")</f>
        <v/>
      </c>
      <c r="J99" s="1511" t="str">
        <f ca="1">_xlfn.IFNA(VLOOKUP(D99,Export!G:L,5,FALSE),"")</f>
        <v/>
      </c>
      <c r="K99" s="1512" t="str">
        <f ca="1">_xlfn.IFNA(VLOOKUP(D99,Export!G:L,6,FALSE),"")</f>
        <v/>
      </c>
      <c r="L99" s="1445"/>
      <c r="M99" s="251"/>
    </row>
    <row r="100" spans="1:13" ht="61.2" customHeight="1" x14ac:dyDescent="0.25">
      <c r="A100" s="274"/>
      <c r="B100" s="1585"/>
      <c r="C100" s="1183">
        <f>_xlfn.IFNA(VLOOKUP(D100,Data!C:I,3,FALSE),"")</f>
        <v>2</v>
      </c>
      <c r="D100" s="1671" t="s">
        <v>249</v>
      </c>
      <c r="E100" s="1170" t="str">
        <f>_xlfn.IFNA(IF(VLOOKUP(D100,Languages!$A:$D,1,TRUE)=D100,VLOOKUP(D100,Languages!$A:$D,Summary!$C$7,TRUE),NA()),"")</f>
        <v>Kybertapahtumat määritetään kyberpoikkeamiksi laaditun kriteeristön mukaisesti.</v>
      </c>
      <c r="F100" s="1672" t="s">
        <v>3907</v>
      </c>
      <c r="G100" s="1537">
        <f ca="1">_xlfn.IFNA(VLOOKUP(D100,Data!C:I,6,FALSE),"")</f>
        <v>0</v>
      </c>
      <c r="H100" s="1511" t="str">
        <f ca="1">_xlfn.IFNA(VLOOKUP(D100,Export!G:L,3,FALSE),"")</f>
        <v/>
      </c>
      <c r="I100" s="1511" t="str">
        <f ca="1">_xlfn.IFNA(VLOOKUP(D100,Export!G:L,4,FALSE),"")</f>
        <v/>
      </c>
      <c r="J100" s="1511" t="str">
        <f ca="1">_xlfn.IFNA(VLOOKUP(D100,Export!G:L,5,FALSE),"")</f>
        <v/>
      </c>
      <c r="K100" s="1512" t="str">
        <f ca="1">_xlfn.IFNA(VLOOKUP(D100,Export!G:L,6,FALSE),"")</f>
        <v/>
      </c>
      <c r="L100" s="1445"/>
      <c r="M100" s="251"/>
    </row>
    <row r="101" spans="1:13" ht="61.2" customHeight="1" x14ac:dyDescent="0.25">
      <c r="A101" s="274"/>
      <c r="B101" s="1585"/>
      <c r="C101" s="1183">
        <f>_xlfn.IFNA(VLOOKUP(D101,Data!C:I,3,FALSE),"")</f>
        <v>2</v>
      </c>
      <c r="D101" s="1671" t="s">
        <v>251</v>
      </c>
      <c r="E101" s="1170" t="str">
        <f>_xlfn.IFNA(IF(VLOOKUP(D101,Languages!$A:$D,1,TRUE)=D101,VLOOKUP(D101,Languages!$A:$D,Summary!$C$7,TRUE),NA()),"")</f>
        <v>Kybertapahtumista ja -poikkeamista pidetään rekisteriä / kantaa, johon tapahtumat ja poikkeamat kirjataan ja jossa niitä seurataan päättymiseen asti.</v>
      </c>
      <c r="F101" s="1672" t="s">
        <v>3907</v>
      </c>
      <c r="G101" s="1537">
        <f ca="1">_xlfn.IFNA(VLOOKUP(D101,Data!C:I,6,FALSE),"")</f>
        <v>0</v>
      </c>
      <c r="H101" s="1511" t="str">
        <f ca="1">_xlfn.IFNA(VLOOKUP(D101,Export!G:L,3,FALSE),"")</f>
        <v/>
      </c>
      <c r="I101" s="1511" t="str">
        <f ca="1">_xlfn.IFNA(VLOOKUP(D101,Export!G:L,4,FALSE),"")</f>
        <v/>
      </c>
      <c r="J101" s="1511" t="str">
        <f ca="1">_xlfn.IFNA(VLOOKUP(D101,Export!G:L,5,FALSE),"")</f>
        <v/>
      </c>
      <c r="K101" s="1512" t="str">
        <f ca="1">_xlfn.IFNA(VLOOKUP(D101,Export!G:L,6,FALSE),"")</f>
        <v/>
      </c>
      <c r="L101" s="1445"/>
      <c r="M101" s="251"/>
    </row>
    <row r="102" spans="1:13" ht="61.2" customHeight="1" x14ac:dyDescent="0.25">
      <c r="A102" s="274"/>
      <c r="B102" s="1585"/>
      <c r="C102" s="1183">
        <f>_xlfn.IFNA(VLOOKUP(D102,Data!C:I,3,FALSE),"")</f>
        <v>2</v>
      </c>
      <c r="D102" s="1671" t="s">
        <v>252</v>
      </c>
      <c r="E102" s="1170" t="str">
        <f>_xlfn.IFNA(IF(VLOOKUP(D102,Languages!$A:$D,1,TRUE)=D102,VLOOKUP(D102,Languages!$A:$D,Summary!$C$7,TRUE),NA()),"")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102" s="1672" t="s">
        <v>3907</v>
      </c>
      <c r="G102" s="1537">
        <f ca="1">_xlfn.IFNA(VLOOKUP(D102,Data!C:I,6,FALSE),"")</f>
        <v>0</v>
      </c>
      <c r="H102" s="1511" t="str">
        <f ca="1">_xlfn.IFNA(VLOOKUP(D102,Export!G:L,3,FALSE),"")</f>
        <v/>
      </c>
      <c r="I102" s="1511" t="str">
        <f ca="1">_xlfn.IFNA(VLOOKUP(D102,Export!G:L,4,FALSE),"")</f>
        <v/>
      </c>
      <c r="J102" s="1511" t="str">
        <f ca="1">_xlfn.IFNA(VLOOKUP(D102,Export!G:L,5,FALSE),"")</f>
        <v/>
      </c>
      <c r="K102" s="1512" t="str">
        <f ca="1">_xlfn.IFNA(VLOOKUP(D102,Export!G:L,6,FALSE),"")</f>
        <v/>
      </c>
      <c r="L102" s="1445"/>
      <c r="M102" s="251"/>
    </row>
    <row r="103" spans="1:13" ht="61.2" customHeight="1" x14ac:dyDescent="0.25">
      <c r="A103" s="274"/>
      <c r="B103" s="1585"/>
      <c r="C103" s="1183">
        <f>_xlfn.IFNA(VLOOKUP(D103,Data!C:I,3,FALSE),"")</f>
        <v>1</v>
      </c>
      <c r="D103" s="1671" t="s">
        <v>255</v>
      </c>
      <c r="E103" s="1170" t="str">
        <f>_xlfn.IFNA(IF(VLOOKUP(D103,Languages!$A:$D,1,TRUE)=D103,VLOOKUP(D103,Languages!$A:$D,Summary!$C$7,TRUE),NA()),"")</f>
        <v>Kyberpoikkeamiin reagoimista varten on tunnistettu soveltuvat työntekijät ja heille on annettu roolit (ainakin tapauskohtaisesti). Tasolla 1 tämän ei tarvitse olla systemaattista ja säännöllistä.</v>
      </c>
      <c r="F103" s="1672" t="s">
        <v>3907</v>
      </c>
      <c r="G103" s="1537">
        <f ca="1">_xlfn.IFNA(VLOOKUP(D103,Data!C:I,6,FALSE),"")</f>
        <v>0</v>
      </c>
      <c r="H103" s="1511" t="str">
        <f ca="1">_xlfn.IFNA(VLOOKUP(D103,Export!G:L,3,FALSE),"")</f>
        <v/>
      </c>
      <c r="I103" s="1511" t="str">
        <f ca="1">_xlfn.IFNA(VLOOKUP(D103,Export!G:L,4,FALSE),"")</f>
        <v/>
      </c>
      <c r="J103" s="1511" t="str">
        <f ca="1">_xlfn.IFNA(VLOOKUP(D103,Export!G:L,5,FALSE),"")</f>
        <v/>
      </c>
      <c r="K103" s="1512" t="str">
        <f ca="1">_xlfn.IFNA(VLOOKUP(D103,Export!G:L,6,FALSE),"")</f>
        <v/>
      </c>
      <c r="L103" s="1445"/>
      <c r="M103" s="251"/>
    </row>
    <row r="104" spans="1:13" ht="61.2" customHeight="1" x14ac:dyDescent="0.25">
      <c r="A104" s="274"/>
      <c r="B104" s="1585"/>
      <c r="C104" s="1183">
        <f>_xlfn.IFNA(VLOOKUP(D104,Data!C:I,3,FALSE),"")</f>
        <v>1</v>
      </c>
      <c r="D104" s="1671" t="s">
        <v>256</v>
      </c>
      <c r="E104" s="1170" t="str">
        <f>_xlfn.IFNA(IF(VLOOKUP(D104,Languages!$A:$D,1,TRUE)=D104,VLOOKUP(D104,Languages!$A:$D,Summary!$C$7,TRUE),NA()),"")</f>
        <v>Kyberpoikkeamiin reagoidaan siten, että toiminnalla (voidaan toteuttaa tapauskohtaisesti) rajoitetaan toimintoon kohdistuvaa vaikutusta ja palautetaan toiminta normaaliksi. Tasolla 1 tämän ei tarvitse olla systemaattista ja säännöllistä.</v>
      </c>
      <c r="F104" s="1672" t="s">
        <v>3907</v>
      </c>
      <c r="G104" s="1537">
        <f ca="1">_xlfn.IFNA(VLOOKUP(D104,Data!C:I,6,FALSE),"")</f>
        <v>0</v>
      </c>
      <c r="H104" s="1511" t="str">
        <f ca="1">_xlfn.IFNA(VLOOKUP(D104,Export!G:L,3,FALSE),"")</f>
        <v/>
      </c>
      <c r="I104" s="1511" t="str">
        <f ca="1">_xlfn.IFNA(VLOOKUP(D104,Export!G:L,4,FALSE),"")</f>
        <v/>
      </c>
      <c r="J104" s="1511" t="str">
        <f ca="1">_xlfn.IFNA(VLOOKUP(D104,Export!G:L,5,FALSE),"")</f>
        <v/>
      </c>
      <c r="K104" s="1512" t="str">
        <f ca="1">_xlfn.IFNA(VLOOKUP(D104,Export!G:L,6,FALSE),"")</f>
        <v/>
      </c>
      <c r="L104" s="1445"/>
      <c r="M104" s="251"/>
    </row>
    <row r="105" spans="1:13" ht="61.2" customHeight="1" x14ac:dyDescent="0.25">
      <c r="A105" s="274"/>
      <c r="B105" s="1585"/>
      <c r="C105" s="1183">
        <f>_xlfn.IFNA(VLOOKUP(D105,Data!C:I,3,FALSE),"")</f>
        <v>1</v>
      </c>
      <c r="D105" s="1671" t="s">
        <v>257</v>
      </c>
      <c r="E105" s="1170" t="str">
        <f>_xlfn.IFNA(IF(VLOOKUP(D105,Languages!$A:$D,1,TRUE)=D105,VLOOKUP(D105,Languages!$A:$D,Summary!$C$7,TRUE),NA()),"")</f>
        <v>Kyberpoikkeamista tuotetaan raportointia (esimerkiksi sisäisesti, CERT-FI tai soveltuville ISAC-ryhmille). Tasolla 1 tämän ei tarvitse olla systemaattista ja säännöllistä.</v>
      </c>
      <c r="F105" s="1672" t="s">
        <v>3907</v>
      </c>
      <c r="G105" s="1537">
        <f ca="1">_xlfn.IFNA(VLOOKUP(D105,Data!C:I,6,FALSE),"")</f>
        <v>0</v>
      </c>
      <c r="H105" s="1511" t="str">
        <f ca="1">_xlfn.IFNA(VLOOKUP(D105,Export!G:L,3,FALSE),"")</f>
        <v/>
      </c>
      <c r="I105" s="1511" t="str">
        <f ca="1">_xlfn.IFNA(VLOOKUP(D105,Export!G:L,4,FALSE),"")</f>
        <v/>
      </c>
      <c r="J105" s="1511" t="str">
        <f ca="1">_xlfn.IFNA(VLOOKUP(D105,Export!G:L,5,FALSE),"")</f>
        <v/>
      </c>
      <c r="K105" s="1512" t="str">
        <f ca="1">_xlfn.IFNA(VLOOKUP(D105,Export!G:L,6,FALSE),"")</f>
        <v/>
      </c>
      <c r="L105" s="1445"/>
      <c r="M105" s="251"/>
    </row>
    <row r="106" spans="1:13" ht="61.2" customHeight="1" x14ac:dyDescent="0.25">
      <c r="A106" s="274"/>
      <c r="B106" s="1585"/>
      <c r="C106" s="1183">
        <f>_xlfn.IFNA(VLOOKUP(D106,Data!C:I,3,FALSE),"")</f>
        <v>2</v>
      </c>
      <c r="D106" s="1671" t="s">
        <v>258</v>
      </c>
      <c r="E106" s="1170" t="str">
        <f>_xlfn.IFNA(IF(VLOOKUP(D106,Languages!$A:$D,1,TRUE)=D106,VLOOKUP(D106,Languages!$A:$D,Summary!$C$7,TRUE),NA()),"")</f>
        <v>Kyberpoikkeamiin reagoimisen varalle on luotu suunnitelma, jota pidetään yllä ja joka kattaa koko poikkeamanhallinnan elinkaaren.</v>
      </c>
      <c r="F106" s="1672" t="s">
        <v>3907</v>
      </c>
      <c r="G106" s="1537">
        <f ca="1">_xlfn.IFNA(VLOOKUP(D106,Data!C:I,6,FALSE),"")</f>
        <v>0</v>
      </c>
      <c r="H106" s="1511" t="str">
        <f ca="1">_xlfn.IFNA(VLOOKUP(D106,Export!G:L,3,FALSE),"")</f>
        <v/>
      </c>
      <c r="I106" s="1511" t="str">
        <f ca="1">_xlfn.IFNA(VLOOKUP(D106,Export!G:L,4,FALSE),"")</f>
        <v/>
      </c>
      <c r="J106" s="1511" t="str">
        <f ca="1">_xlfn.IFNA(VLOOKUP(D106,Export!G:L,5,FALSE),"")</f>
        <v/>
      </c>
      <c r="K106" s="1512" t="str">
        <f ca="1">_xlfn.IFNA(VLOOKUP(D106,Export!G:L,6,FALSE),"")</f>
        <v/>
      </c>
      <c r="L106" s="1445"/>
      <c r="M106" s="251"/>
    </row>
    <row r="107" spans="1:13" ht="61.2" customHeight="1" x14ac:dyDescent="0.25">
      <c r="A107" s="274"/>
      <c r="B107" s="1585"/>
      <c r="C107" s="1183">
        <f>_xlfn.IFNA(VLOOKUP(D107,Data!C:I,3,FALSE),"")</f>
        <v>2</v>
      </c>
      <c r="D107" s="1671" t="s">
        <v>259</v>
      </c>
      <c r="E107" s="1170" t="str">
        <f>_xlfn.IFNA(IF(VLOOKUP(D107,Languages!$A:$D,1,TRUE)=D107,VLOOKUP(D107,Languages!$A:$D,Summary!$C$7,TRUE),NA()),"")</f>
        <v>Kyberpoikkeamiin reagoidaan määriteltyjen suunnitelmien ja menettelytapojen mukaisesti.</v>
      </c>
      <c r="F107" s="1672" t="s">
        <v>3907</v>
      </c>
      <c r="G107" s="1537">
        <f ca="1">_xlfn.IFNA(VLOOKUP(D107,Data!C:I,6,FALSE),"")</f>
        <v>0</v>
      </c>
      <c r="H107" s="1511" t="str">
        <f ca="1">_xlfn.IFNA(VLOOKUP(D107,Export!G:L,3,FALSE),"")</f>
        <v/>
      </c>
      <c r="I107" s="1511" t="str">
        <f ca="1">_xlfn.IFNA(VLOOKUP(D107,Export!G:L,4,FALSE),"")</f>
        <v/>
      </c>
      <c r="J107" s="1511" t="str">
        <f ca="1">_xlfn.IFNA(VLOOKUP(D107,Export!G:L,5,FALSE),"")</f>
        <v/>
      </c>
      <c r="K107" s="1512" t="str">
        <f ca="1">_xlfn.IFNA(VLOOKUP(D107,Export!G:L,6,FALSE),"")</f>
        <v/>
      </c>
      <c r="L107" s="1445"/>
      <c r="M107" s="251"/>
    </row>
    <row r="108" spans="1:13" ht="61.2" customHeight="1" x14ac:dyDescent="0.25">
      <c r="A108" s="274"/>
      <c r="B108" s="1585"/>
      <c r="C108" s="1183">
        <f>_xlfn.IFNA(VLOOKUP(D108,Data!C:I,3,FALSE),"")</f>
        <v>2</v>
      </c>
      <c r="D108" s="1671" t="s">
        <v>260</v>
      </c>
      <c r="E108" s="1170" t="str">
        <f>_xlfn.IFNA(IF(VLOOKUP(D108,Languages!$A:$D,1,TRUE)=D108,VLOOKUP(D108,Languages!$A:$D,Summary!$C$7,TRUE),NA()),"")</f>
        <v>Kyberpoikkeamien hallintasuunnitelma sisältää viestintäsuunnitelman, joka kattaa sekä sisäiset että ulkoiset sidosryhmät</v>
      </c>
      <c r="F108" s="1672" t="s">
        <v>3907</v>
      </c>
      <c r="G108" s="1537">
        <f ca="1">_xlfn.IFNA(VLOOKUP(D108,Data!C:I,6,FALSE),"")</f>
        <v>0</v>
      </c>
      <c r="H108" s="1511" t="str">
        <f ca="1">_xlfn.IFNA(VLOOKUP(D108,Export!G:L,3,FALSE),"")</f>
        <v/>
      </c>
      <c r="I108" s="1511" t="str">
        <f ca="1">_xlfn.IFNA(VLOOKUP(D108,Export!G:L,4,FALSE),"")</f>
        <v/>
      </c>
      <c r="J108" s="1511" t="str">
        <f ca="1">_xlfn.IFNA(VLOOKUP(D108,Export!G:L,5,FALSE),"")</f>
        <v/>
      </c>
      <c r="K108" s="1512" t="str">
        <f ca="1">_xlfn.IFNA(VLOOKUP(D108,Export!G:L,6,FALSE),"")</f>
        <v/>
      </c>
      <c r="L108" s="1445"/>
      <c r="M108" s="251"/>
    </row>
    <row r="109" spans="1:13" ht="61.2" customHeight="1" x14ac:dyDescent="0.25">
      <c r="A109" s="274"/>
      <c r="B109" s="1585"/>
      <c r="C109" s="1183">
        <f>_xlfn.IFNA(VLOOKUP(D109,Data!C:I,3,FALSE),"")</f>
        <v>2</v>
      </c>
      <c r="D109" s="1671" t="s">
        <v>262</v>
      </c>
      <c r="E109" s="1170" t="str">
        <f>_xlfn.IFNA(IF(VLOOKUP(D109,Languages!$A:$D,1,TRUE)=D109,VLOOKUP(D109,Languages!$A:$D,Summary!$C$7,TRUE),NA()),"")</f>
        <v>Kyberpoikkeamista saadut kokemukset käsitellään ja toimista otetaan opiksi (lessons learned). Korjaavia toimenpiteitä toteutetaan, mukaan lukien toimintasuunnitelmien päivittäminen.</v>
      </c>
      <c r="F109" s="1672" t="s">
        <v>3907</v>
      </c>
      <c r="G109" s="1537">
        <f ca="1">_xlfn.IFNA(VLOOKUP(D109,Data!C:I,6,FALSE),"")</f>
        <v>0</v>
      </c>
      <c r="H109" s="1511" t="str">
        <f ca="1">_xlfn.IFNA(VLOOKUP(D109,Export!G:L,3,FALSE),"")</f>
        <v/>
      </c>
      <c r="I109" s="1511" t="str">
        <f ca="1">_xlfn.IFNA(VLOOKUP(D109,Export!G:L,4,FALSE),"")</f>
        <v/>
      </c>
      <c r="J109" s="1511" t="str">
        <f ca="1">_xlfn.IFNA(VLOOKUP(D109,Export!G:L,5,FALSE),"")</f>
        <v/>
      </c>
      <c r="K109" s="1512" t="str">
        <f ca="1">_xlfn.IFNA(VLOOKUP(D109,Export!G:L,6,FALSE),"")</f>
        <v/>
      </c>
      <c r="L109" s="1445"/>
      <c r="M109" s="251"/>
    </row>
    <row r="110" spans="1:13" ht="61.2" customHeight="1" x14ac:dyDescent="0.25">
      <c r="A110" s="274"/>
      <c r="B110" s="1585"/>
      <c r="C110" s="1183">
        <f>_xlfn.IFNA(VLOOKUP(D110,Data!C:I,3,FALSE),"")</f>
        <v>1</v>
      </c>
      <c r="D110" s="1671" t="s">
        <v>267</v>
      </c>
      <c r="E110" s="1170" t="str">
        <f>_xlfn.IFNA(IF(VLOOKUP(D110,Languages!$A:$D,1,TRUE)=D110,VLOOKUP(D110,Languages!$A:$D,Summary!$C$7,TRUE),NA()),"")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F110" s="1672" t="s">
        <v>3905</v>
      </c>
      <c r="G110" s="1537">
        <f ca="1">_xlfn.IFNA(VLOOKUP(D110,Data!C:I,6,FALSE),"")</f>
        <v>0</v>
      </c>
      <c r="H110" s="1511" t="str">
        <f ca="1">_xlfn.IFNA(VLOOKUP(D110,Export!G:L,3,FALSE),"")</f>
        <v/>
      </c>
      <c r="I110" s="1511" t="str">
        <f ca="1">_xlfn.IFNA(VLOOKUP(D110,Export!G:L,4,FALSE),"")</f>
        <v/>
      </c>
      <c r="J110" s="1511" t="str">
        <f ca="1">_xlfn.IFNA(VLOOKUP(D110,Export!G:L,5,FALSE),"")</f>
        <v/>
      </c>
      <c r="K110" s="1512" t="str">
        <f ca="1">_xlfn.IFNA(VLOOKUP(D110,Export!G:L,6,FALSE),"")</f>
        <v/>
      </c>
      <c r="L110" s="1445"/>
      <c r="M110" s="251"/>
    </row>
    <row r="111" spans="1:13" ht="61.2" customHeight="1" x14ac:dyDescent="0.25">
      <c r="A111" s="274"/>
      <c r="B111" s="1585"/>
      <c r="C111" s="1183">
        <f>_xlfn.IFNA(VLOOKUP(D111,Data!C:I,3,FALSE),"")</f>
        <v>1</v>
      </c>
      <c r="D111" s="1671" t="s">
        <v>268</v>
      </c>
      <c r="E111" s="1170" t="str">
        <f>_xlfn.IFNA(IF(VLOOKUP(D111,Languages!$A:$D,1,TRUE)=D111,VLOOKUP(D111,Languages!$A:$D,Summary!$C$7,TRUE),NA()),"")</f>
        <v>Tiedoista on saatavilla varmuuskopiot, joita testaan. Tasolla 1 tämän ei tarvitse olla systemaattista ja säännöllistä.</v>
      </c>
      <c r="F111" s="1672" t="s">
        <v>3909</v>
      </c>
      <c r="G111" s="1537">
        <f ca="1">_xlfn.IFNA(VLOOKUP(D111,Data!C:I,6,FALSE),"")</f>
        <v>0</v>
      </c>
      <c r="H111" s="1511" t="str">
        <f ca="1">_xlfn.IFNA(VLOOKUP(D111,Export!G:L,3,FALSE),"")</f>
        <v/>
      </c>
      <c r="I111" s="1511" t="str">
        <f ca="1">_xlfn.IFNA(VLOOKUP(D111,Export!G:L,4,FALSE),"")</f>
        <v/>
      </c>
      <c r="J111" s="1511" t="str">
        <f ca="1">_xlfn.IFNA(VLOOKUP(D111,Export!G:L,5,FALSE),"")</f>
        <v/>
      </c>
      <c r="K111" s="1512" t="str">
        <f ca="1">_xlfn.IFNA(VLOOKUP(D111,Export!G:L,6,FALSE),"")</f>
        <v/>
      </c>
      <c r="L111" s="1445"/>
      <c r="M111" s="251"/>
    </row>
    <row r="112" spans="1:13" ht="61.2" customHeight="1" x14ac:dyDescent="0.25">
      <c r="A112" s="274"/>
      <c r="B112" s="1585"/>
      <c r="C112" s="1183">
        <f>_xlfn.IFNA(VLOOKUP(D112,Data!C:I,3,FALSE),"")</f>
        <v>2</v>
      </c>
      <c r="D112" s="1671" t="s">
        <v>272</v>
      </c>
      <c r="E112" s="1170" t="str">
        <f>_xlfn.IFNA(IF(VLOOKUP(D112,Languages!$A:$D,1,TRUE)=D112,VLOOKUP(D112,Languages!$A:$D,Summary!$C$7,TRUE),NA()),"")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112" s="1672" t="s">
        <v>3905</v>
      </c>
      <c r="G112" s="1537">
        <f ca="1">_xlfn.IFNA(VLOOKUP(D112,Data!C:I,6,FALSE),"")</f>
        <v>0</v>
      </c>
      <c r="H112" s="1511" t="str">
        <f ca="1">_xlfn.IFNA(VLOOKUP(D112,Export!G:L,3,FALSE),"")</f>
        <v/>
      </c>
      <c r="I112" s="1511" t="str">
        <f ca="1">_xlfn.IFNA(VLOOKUP(D112,Export!G:L,4,FALSE),"")</f>
        <v/>
      </c>
      <c r="J112" s="1511" t="str">
        <f ca="1">_xlfn.IFNA(VLOOKUP(D112,Export!G:L,5,FALSE),"")</f>
        <v/>
      </c>
      <c r="K112" s="1512" t="str">
        <f ca="1">_xlfn.IFNA(VLOOKUP(D112,Export!G:L,6,FALSE),"")</f>
        <v/>
      </c>
      <c r="L112" s="1445"/>
      <c r="M112" s="251"/>
    </row>
    <row r="113" spans="1:13" ht="61.2" customHeight="1" x14ac:dyDescent="0.25">
      <c r="A113" s="274"/>
      <c r="B113" s="1585"/>
      <c r="C113" s="1183">
        <f>_xlfn.IFNA(VLOOKUP(D113,Data!C:I,3,FALSE),"")</f>
        <v>2</v>
      </c>
      <c r="D113" s="1671" t="s">
        <v>945</v>
      </c>
      <c r="E113" s="1170" t="str">
        <f>_xlfn.IFNA(IF(VLOOKUP(D113,Languages!$A:$D,1,TRUE)=D113,VLOOKUP(D113,Languages!$A:$D,Summary!$C$7,TRUE),NA()),"")</f>
        <v>Jatkuvuussuunnitelmat testataan arvioimalla ja/tai harjoittelemalla aika ajoin ja määriteltyjen tilanteiden kuten järjestelmämuutosten tai ulkoisten tapahtumien yhteydessä.</v>
      </c>
      <c r="F113" s="1672" t="s">
        <v>3905</v>
      </c>
      <c r="G113" s="1537">
        <f ca="1">_xlfn.IFNA(VLOOKUP(D113,Data!C:I,6,FALSE),"")</f>
        <v>0</v>
      </c>
      <c r="H113" s="1511" t="str">
        <f ca="1">_xlfn.IFNA(VLOOKUP(D113,Export!G:L,3,FALSE),"")</f>
        <v/>
      </c>
      <c r="I113" s="1511" t="str">
        <f ca="1">_xlfn.IFNA(VLOOKUP(D113,Export!G:L,4,FALSE),"")</f>
        <v/>
      </c>
      <c r="J113" s="1511" t="str">
        <f ca="1">_xlfn.IFNA(VLOOKUP(D113,Export!G:L,5,FALSE),"")</f>
        <v/>
      </c>
      <c r="K113" s="1512" t="str">
        <f ca="1">_xlfn.IFNA(VLOOKUP(D113,Export!G:L,6,FALSE),"")</f>
        <v/>
      </c>
      <c r="L113" s="1445"/>
      <c r="M113" s="251"/>
    </row>
    <row r="114" spans="1:13" ht="61.2" customHeight="1" x14ac:dyDescent="0.25">
      <c r="A114" s="274"/>
      <c r="B114" s="1585"/>
      <c r="C114" s="1183">
        <f>_xlfn.IFNA(VLOOKUP(D114,Data!C:I,3,FALSE),"")</f>
        <v>2</v>
      </c>
      <c r="D114" s="1671" t="s">
        <v>946</v>
      </c>
      <c r="E114" s="1170" t="str">
        <f>_xlfn.IFNA(IF(VLOOKUP(D114,Languages!$A:$D,1,TRUE)=D114,VLOOKUP(D114,Languages!$A:$D,Summary!$C$7,TRUE),NA()),"")</f>
        <v xml:space="preserve"> Varmuuskopiota suojaavat kyberturvallisuus kontrollit / hallintakeinot ovat yhtä hyvät tai perusteellisemmat kuin kontrollit, jotka suojaavat varmuuskopioitavaa tietoa.</v>
      </c>
      <c r="F114" s="1672" t="s">
        <v>3909</v>
      </c>
      <c r="G114" s="1537">
        <f ca="1">_xlfn.IFNA(VLOOKUP(D114,Data!C:I,6,FALSE),"")</f>
        <v>0</v>
      </c>
      <c r="H114" s="1511" t="str">
        <f ca="1">_xlfn.IFNA(VLOOKUP(D114,Export!G:L,3,FALSE),"")</f>
        <v/>
      </c>
      <c r="I114" s="1511" t="str">
        <f ca="1">_xlfn.IFNA(VLOOKUP(D114,Export!G:L,4,FALSE),"")</f>
        <v/>
      </c>
      <c r="J114" s="1511" t="str">
        <f ca="1">_xlfn.IFNA(VLOOKUP(D114,Export!G:L,5,FALSE),"")</f>
        <v/>
      </c>
      <c r="K114" s="1512" t="str">
        <f ca="1">_xlfn.IFNA(VLOOKUP(D114,Export!G:L,6,FALSE),"")</f>
        <v/>
      </c>
      <c r="L114" s="1445"/>
      <c r="M114" s="251"/>
    </row>
    <row r="115" spans="1:13" ht="61.2" customHeight="1" x14ac:dyDescent="0.25">
      <c r="A115" s="274"/>
      <c r="B115" s="1585"/>
      <c r="C115" s="1183">
        <f>_xlfn.IFNA(VLOOKUP(D115,Data!C:I,3,FALSE),"")</f>
        <v>2</v>
      </c>
      <c r="D115" s="1671" t="s">
        <v>947</v>
      </c>
      <c r="E115" s="1170" t="str">
        <f>_xlfn.IFNA(IF(VLOOKUP(D115,Languages!$A:$D,1,TRUE)=D115,VLOOKUP(D115,Languages!$A:$D,Summary!$C$7,TRUE),NA()),"")</f>
        <v>Varmuuskopiot on erotettu sekä loogisesti että fyysisesti varmuuskopioidusta tiedosta.</v>
      </c>
      <c r="F115" s="1672" t="s">
        <v>3909</v>
      </c>
      <c r="G115" s="1537">
        <f ca="1">_xlfn.IFNA(VLOOKUP(D115,Data!C:I,6,FALSE),"")</f>
        <v>0</v>
      </c>
      <c r="H115" s="1511" t="str">
        <f ca="1">_xlfn.IFNA(VLOOKUP(D115,Export!G:L,3,FALSE),"")</f>
        <v/>
      </c>
      <c r="I115" s="1511" t="str">
        <f ca="1">_xlfn.IFNA(VLOOKUP(D115,Export!G:L,4,FALSE),"")</f>
        <v/>
      </c>
      <c r="J115" s="1511" t="str">
        <f ca="1">_xlfn.IFNA(VLOOKUP(D115,Export!G:L,5,FALSE),"")</f>
        <v/>
      </c>
      <c r="K115" s="1512" t="str">
        <f ca="1">_xlfn.IFNA(VLOOKUP(D115,Export!G:L,6,FALSE),"")</f>
        <v/>
      </c>
      <c r="L115" s="1445"/>
      <c r="M115" s="251"/>
    </row>
    <row r="116" spans="1:13" ht="61.2" customHeight="1" x14ac:dyDescent="0.25">
      <c r="A116" s="819"/>
      <c r="B116" s="1444"/>
      <c r="C116" s="1183">
        <f>_xlfn.IFNA(VLOOKUP(D116,Data!C:I,3,FALSE),"")</f>
        <v>2</v>
      </c>
      <c r="D116" s="1671" t="s">
        <v>954</v>
      </c>
      <c r="E116" s="1170" t="str">
        <f>_xlfn.IFNA(IF(VLOOKUP(D116,Languages!$A:$D,1,TRUE)=D116,VLOOKUP(D116,Languages!$A:$D,Summary!$C$7,TRUE),NA()),"")</f>
        <v>RESPONSE-osion toimintaa varten on määritetty dokumentoidut toimintatavat, joita noudatetaan ja päivitetään säännöllisesti.</v>
      </c>
      <c r="F116" s="1672" t="s">
        <v>3907</v>
      </c>
      <c r="G116" s="1537">
        <f ca="1">_xlfn.IFNA(VLOOKUP(D116,Data!C:I,6,FALSE),"")</f>
        <v>0</v>
      </c>
      <c r="H116" s="1511" t="str">
        <f ca="1">_xlfn.IFNA(VLOOKUP(D116,Export!G:L,3,FALSE),"")</f>
        <v/>
      </c>
      <c r="I116" s="1511" t="str">
        <f ca="1">_xlfn.IFNA(VLOOKUP(D116,Export!G:L,4,FALSE),"")</f>
        <v/>
      </c>
      <c r="J116" s="1511" t="str">
        <f ca="1">_xlfn.IFNA(VLOOKUP(D116,Export!G:L,5,FALSE),"")</f>
        <v/>
      </c>
      <c r="K116" s="1512" t="str">
        <f ca="1">_xlfn.IFNA(VLOOKUP(D116,Export!G:L,6,FALSE),"")</f>
        <v/>
      </c>
      <c r="L116" s="1445"/>
      <c r="M116" s="251"/>
    </row>
    <row r="117" spans="1:13" ht="61.2" customHeight="1" x14ac:dyDescent="0.25">
      <c r="A117" s="819"/>
      <c r="B117" s="1566"/>
      <c r="C117" s="1183">
        <f>_xlfn.IFNA(VLOOKUP(D117,Data!C:I,3,FALSE),"")</f>
        <v>2</v>
      </c>
      <c r="D117" s="1671" t="s">
        <v>955</v>
      </c>
      <c r="E117" s="1170" t="str">
        <f>_xlfn.IFNA(IF(VLOOKUP(D117,Languages!$A:$D,1,TRUE)=D117,VLOOKUP(D117,Languages!$A:$D,Summary!$C$7,TRUE),NA()),"")</f>
        <v>RESPONSE-osion toimintaa varten on tarjolla riittävät resurssit (henkilöstö, rahoitus ja työkalut).</v>
      </c>
      <c r="F117" s="1672" t="s">
        <v>3907</v>
      </c>
      <c r="G117" s="1537">
        <f ca="1">_xlfn.IFNA(VLOOKUP(D117,Data!C:I,6,FALSE),"")</f>
        <v>0</v>
      </c>
      <c r="H117" s="1511" t="str">
        <f ca="1">_xlfn.IFNA(VLOOKUP(D117,Export!G:L,3,FALSE),"")</f>
        <v/>
      </c>
      <c r="I117" s="1511" t="str">
        <f ca="1">_xlfn.IFNA(VLOOKUP(D117,Export!G:L,4,FALSE),"")</f>
        <v/>
      </c>
      <c r="J117" s="1511" t="str">
        <f ca="1">_xlfn.IFNA(VLOOKUP(D117,Export!G:L,5,FALSE),"")</f>
        <v/>
      </c>
      <c r="K117" s="1512" t="str">
        <f ca="1">_xlfn.IFNA(VLOOKUP(D117,Export!G:L,6,FALSE),"")</f>
        <v/>
      </c>
      <c r="L117" s="1445"/>
      <c r="M117" s="251"/>
    </row>
    <row r="118" spans="1:13" ht="61.2" customHeight="1" x14ac:dyDescent="0.25">
      <c r="A118" s="819"/>
      <c r="B118" s="1567"/>
      <c r="C118" s="1183">
        <f>_xlfn.IFNA(VLOOKUP(D118,Data!C:I,3,FALSE),"")</f>
        <v>3</v>
      </c>
      <c r="D118" s="1671" t="s">
        <v>957</v>
      </c>
      <c r="E118" s="1170" t="str">
        <f>_xlfn.IFNA(IF(VLOOKUP(D118,Languages!$A:$D,1,TRUE)=D118,VLOOKUP(D118,Languages!$A:$D,Summary!$C$7,TRUE),NA()),"")</f>
        <v>RESPONSE-osion toimintaa suorittaville työntekijöille on määritelty vastuut, velvoitteet ja valtuutukset tehtäviensä suorittamista varten.</v>
      </c>
      <c r="F118" s="1672" t="s">
        <v>3907</v>
      </c>
      <c r="G118" s="1537">
        <f ca="1">_xlfn.IFNA(VLOOKUP(D118,Data!C:I,6,FALSE),"")</f>
        <v>0</v>
      </c>
      <c r="H118" s="1511" t="str">
        <f ca="1">_xlfn.IFNA(VLOOKUP(D118,Export!G:L,3,FALSE),"")</f>
        <v/>
      </c>
      <c r="I118" s="1511" t="str">
        <f ca="1">_xlfn.IFNA(VLOOKUP(D118,Export!G:L,4,FALSE),"")</f>
        <v/>
      </c>
      <c r="J118" s="1511" t="str">
        <f ca="1">_xlfn.IFNA(VLOOKUP(D118,Export!G:L,5,FALSE),"")</f>
        <v/>
      </c>
      <c r="K118" s="1512" t="str">
        <f ca="1">_xlfn.IFNA(VLOOKUP(D118,Export!G:L,6,FALSE),"")</f>
        <v/>
      </c>
      <c r="L118" s="1568"/>
      <c r="M118" s="341"/>
    </row>
    <row r="119" spans="1:13" ht="61.2" customHeight="1" x14ac:dyDescent="0.25">
      <c r="A119" s="819"/>
      <c r="B119" s="1499"/>
      <c r="C119" s="1183">
        <f>_xlfn.IFNA(VLOOKUP(D119,Data!C:I,3,FALSE),"")</f>
        <v>3</v>
      </c>
      <c r="D119" s="1671" t="s">
        <v>917</v>
      </c>
      <c r="E119" s="1170" t="str">
        <f>_xlfn.IFNA(IF(VLOOKUP(D119,Languages!$A:$D,1,TRUE)=D119,VLOOKUP(D119,Languages!$A:$D,Summary!$C$7,TRUE),NA()),"")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119" s="1672" t="s">
        <v>3910</v>
      </c>
      <c r="G119" s="1537">
        <f ca="1">_xlfn.IFNA(VLOOKUP(D119,Data!C:I,6,FALSE),"")</f>
        <v>0</v>
      </c>
      <c r="H119" s="1511" t="str">
        <f ca="1">_xlfn.IFNA(VLOOKUP(D119,Export!G:L,3,FALSE),"")</f>
        <v/>
      </c>
      <c r="I119" s="1511" t="str">
        <f ca="1">_xlfn.IFNA(VLOOKUP(D119,Export!G:L,4,FALSE),"")</f>
        <v/>
      </c>
      <c r="J119" s="1511" t="str">
        <f ca="1">_xlfn.IFNA(VLOOKUP(D119,Export!G:L,5,FALSE),"")</f>
        <v/>
      </c>
      <c r="K119" s="1512" t="str">
        <f ca="1">_xlfn.IFNA(VLOOKUP(D119,Export!G:L,6,FALSE),"")</f>
        <v/>
      </c>
      <c r="L119" s="1500"/>
      <c r="M119" s="341"/>
    </row>
    <row r="120" spans="1:13" ht="61.2" customHeight="1" x14ac:dyDescent="0.25">
      <c r="A120" s="819"/>
      <c r="B120" s="1499"/>
      <c r="C120" s="1183">
        <f>_xlfn.IFNA(VLOOKUP(D120,Data!C:I,3,FALSE),"")</f>
        <v>1</v>
      </c>
      <c r="D120" s="1671" t="s">
        <v>211</v>
      </c>
      <c r="E120" s="1170" t="str">
        <f>_xlfn.IFNA(IF(VLOOKUP(D120,Languages!$A:$D,1,TRUE)=D120,VLOOKUP(D120,Languages!$A:$D,Summary!$C$7,TRUE),NA()),"")</f>
        <v>Lokitietoa kerätään toiminnon kannalta tärkeistä laitteista, ohjelmistoista ja tietovarannoista (ainakin tapauskohtaisesti). Tasolla 1 tämän ei tarvitse olla systemaattista ja säännöllistä.</v>
      </c>
      <c r="F120" s="1672" t="s">
        <v>3911</v>
      </c>
      <c r="G120" s="1537">
        <f ca="1">_xlfn.IFNA(VLOOKUP(D120,Data!C:I,6,FALSE),"")</f>
        <v>0</v>
      </c>
      <c r="H120" s="1511" t="str">
        <f ca="1">_xlfn.IFNA(VLOOKUP(D120,Export!G:L,3,FALSE),"")</f>
        <v/>
      </c>
      <c r="I120" s="1511" t="str">
        <f ca="1">_xlfn.IFNA(VLOOKUP(D120,Export!G:L,4,FALSE),"")</f>
        <v/>
      </c>
      <c r="J120" s="1511" t="str">
        <f ca="1">_xlfn.IFNA(VLOOKUP(D120,Export!G:L,5,FALSE),"")</f>
        <v/>
      </c>
      <c r="K120" s="1512" t="str">
        <f ca="1">_xlfn.IFNA(VLOOKUP(D120,Export!G:L,6,FALSE),"")</f>
        <v/>
      </c>
      <c r="L120" s="1500"/>
      <c r="M120" s="341"/>
    </row>
    <row r="121" spans="1:13" ht="61.2" customHeight="1" x14ac:dyDescent="0.25">
      <c r="A121" s="819"/>
      <c r="B121" s="1499"/>
      <c r="C121" s="1183">
        <f>_xlfn.IFNA(VLOOKUP(D121,Data!C:I,3,FALSE),"")</f>
        <v>2</v>
      </c>
      <c r="D121" s="1671" t="s">
        <v>212</v>
      </c>
      <c r="E121" s="1170" t="str">
        <f>_xlfn.IFNA(IF(VLOOKUP(D121,Languages!$A:$D,1,TRUE)=D121,VLOOKUP(D121,Languages!$A:$D,Summary!$C$7,TRUE),NA()),"")</f>
        <v>Lokitietoa kerätään sellaisista laitteista, ohjelmistoista ja tietovarannoista, joita voitaisiin käyttää hyökkääjän tavoitteen saavuttamiseen.</v>
      </c>
      <c r="F121" s="1672" t="s">
        <v>3911</v>
      </c>
      <c r="G121" s="1537">
        <f ca="1">_xlfn.IFNA(VLOOKUP(D121,Data!C:I,6,FALSE),"")</f>
        <v>0</v>
      </c>
      <c r="H121" s="1511" t="str">
        <f ca="1">_xlfn.IFNA(VLOOKUP(D121,Export!G:L,3,FALSE),"")</f>
        <v/>
      </c>
      <c r="I121" s="1511" t="str">
        <f ca="1">_xlfn.IFNA(VLOOKUP(D121,Export!G:L,4,FALSE),"")</f>
        <v/>
      </c>
      <c r="J121" s="1511" t="str">
        <f ca="1">_xlfn.IFNA(VLOOKUP(D121,Export!G:L,5,FALSE),"")</f>
        <v/>
      </c>
      <c r="K121" s="1512" t="str">
        <f ca="1">_xlfn.IFNA(VLOOKUP(D121,Export!G:L,6,FALSE),"")</f>
        <v/>
      </c>
      <c r="L121" s="1500"/>
      <c r="M121" s="341"/>
    </row>
    <row r="122" spans="1:13" ht="61.2" customHeight="1" x14ac:dyDescent="0.25">
      <c r="A122" s="819"/>
      <c r="B122" s="1499"/>
      <c r="C122" s="1183">
        <f>_xlfn.IFNA(VLOOKUP(D122,Data!C:I,3,FALSE),"")</f>
        <v>2</v>
      </c>
      <c r="D122" s="1671" t="s">
        <v>213</v>
      </c>
      <c r="E122" s="1170" t="str">
        <f>_xlfn.IFNA(IF(VLOOKUP(D122,Languages!$A:$D,1,TRUE)=D122,VLOOKUP(D122,Languages!$A:$D,Summary!$C$7,TRUE),NA()),"")</f>
        <v xml:space="preserve">IT- ja OT-laitteille, ohjelmistoille ja tietovarannoille, jotka ovat tärkeitä toiminnon kannalta tai joita hyökkääjä voisi hyödyntää tavoitteensa saavuttamiseen, on määritetty ja ylläpidetty lokitusvaatimuksia. </v>
      </c>
      <c r="F122" s="1672" t="s">
        <v>3888</v>
      </c>
      <c r="G122" s="1537">
        <f ca="1">_xlfn.IFNA(VLOOKUP(D122,Data!C:I,6,FALSE),"")</f>
        <v>0</v>
      </c>
      <c r="H122" s="1511" t="str">
        <f ca="1">_xlfn.IFNA(VLOOKUP(D122,Export!G:L,3,FALSE),"")</f>
        <v/>
      </c>
      <c r="I122" s="1511" t="str">
        <f ca="1">_xlfn.IFNA(VLOOKUP(D122,Export!G:L,4,FALSE),"")</f>
        <v/>
      </c>
      <c r="J122" s="1511" t="str">
        <f ca="1">_xlfn.IFNA(VLOOKUP(D122,Export!G:L,5,FALSE),"")</f>
        <v/>
      </c>
      <c r="K122" s="1512" t="str">
        <f ca="1">_xlfn.IFNA(VLOOKUP(D122,Export!G:L,6,FALSE),"")</f>
        <v/>
      </c>
      <c r="L122" s="1500"/>
      <c r="M122" s="341"/>
    </row>
    <row r="123" spans="1:13" ht="61.2" customHeight="1" x14ac:dyDescent="0.25">
      <c r="A123" s="819"/>
      <c r="B123" s="1499"/>
      <c r="C123" s="1183">
        <f>_xlfn.IFNA(VLOOKUP(D123,Data!C:I,3,FALSE),"")</f>
        <v>2</v>
      </c>
      <c r="D123" s="1671" t="s">
        <v>214</v>
      </c>
      <c r="E123" s="1170" t="str">
        <f>_xlfn.IFNA(IF(VLOOKUP(D123,Languages!$A:$D,1,TRUE)=D123,VLOOKUP(D123,Languages!$A:$D,Summary!$C$7,TRUE),NA()),"")</f>
        <v>Verkko- ja päätelaitteiden valvontainfrastruktuurille on määritetty lokitusvaatimukset, joita myös ylläpidetään. (esimerkiksi internetyhdyskäytäville (gateway), EDR ohjelmistot, IDPS tunkeutumisen havaitsemis- ja estojärjestelmät)</v>
      </c>
      <c r="F123" s="1672" t="s">
        <v>3888</v>
      </c>
      <c r="G123" s="1537">
        <f ca="1">_xlfn.IFNA(VLOOKUP(D123,Data!C:I,6,FALSE),"")</f>
        <v>0</v>
      </c>
      <c r="H123" s="1511" t="str">
        <f ca="1">_xlfn.IFNA(VLOOKUP(D123,Export!G:L,3,FALSE),"")</f>
        <v/>
      </c>
      <c r="I123" s="1511" t="str">
        <f ca="1">_xlfn.IFNA(VLOOKUP(D123,Export!G:L,4,FALSE),"")</f>
        <v/>
      </c>
      <c r="J123" s="1511" t="str">
        <f ca="1">_xlfn.IFNA(VLOOKUP(D123,Export!G:L,5,FALSE),"")</f>
        <v/>
      </c>
      <c r="K123" s="1512" t="str">
        <f ca="1">_xlfn.IFNA(VLOOKUP(D123,Export!G:L,6,FALSE),"")</f>
        <v/>
      </c>
      <c r="L123" s="1500"/>
      <c r="M123" s="341"/>
    </row>
    <row r="124" spans="1:13" ht="61.2" customHeight="1" x14ac:dyDescent="0.25">
      <c r="A124" s="819"/>
      <c r="B124" s="1499"/>
      <c r="C124" s="1183">
        <f>_xlfn.IFNA(VLOOKUP(D124,Data!C:I,3,FALSE),"")</f>
        <v>1</v>
      </c>
      <c r="D124" s="1671" t="s">
        <v>2544</v>
      </c>
      <c r="E124" s="1170" t="str">
        <f>_xlfn.IFNA(IF(VLOOKUP(D124,Languages!$A:$D,1,TRUE)=D124,VLOOKUP(D124,Languages!$A:$D,Summary!$C$7,TRUE),NA()),"")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124" s="1672" t="s">
        <v>3908</v>
      </c>
      <c r="G124" s="1537">
        <f ca="1">_xlfn.IFNA(VLOOKUP(D124,Data!C:I,6,FALSE),"")</f>
        <v>0</v>
      </c>
      <c r="H124" s="1511" t="str">
        <f ca="1">_xlfn.IFNA(VLOOKUP(D124,Export!G:L,3,FALSE),"")</f>
        <v/>
      </c>
      <c r="I124" s="1511" t="str">
        <f ca="1">_xlfn.IFNA(VLOOKUP(D124,Export!G:L,4,FALSE),"")</f>
        <v/>
      </c>
      <c r="J124" s="1511" t="str">
        <f ca="1">_xlfn.IFNA(VLOOKUP(D124,Export!G:L,5,FALSE),"")</f>
        <v/>
      </c>
      <c r="K124" s="1512" t="str">
        <f ca="1">_xlfn.IFNA(VLOOKUP(D124,Export!G:L,6,FALSE),"")</f>
        <v/>
      </c>
      <c r="L124" s="1500"/>
      <c r="M124" s="341"/>
    </row>
    <row r="125" spans="1:13" ht="61.2" customHeight="1" x14ac:dyDescent="0.25">
      <c r="A125" s="819"/>
      <c r="B125" s="1499"/>
      <c r="C125" s="1183">
        <f>_xlfn.IFNA(VLOOKUP(D125,Data!C:I,3,FALSE),"")</f>
        <v>2</v>
      </c>
      <c r="D125" s="1671" t="s">
        <v>2554</v>
      </c>
      <c r="E125" s="1170" t="str">
        <f>_xlfn.IFNA(IF(VLOOKUP(D125,Languages!$A:$D,1,TRUE)=D125,VLOOKUP(D125,Languages!$A:$D,Summary!$C$7,TRUE),NA()),"")</f>
        <v>Määriteltyjä menetelmiä noudatetaan, kun tunnistetaan kyberturvallisuusvaatimuksia ja toteutetaan niihin liittyviä suojaustoimia, joilla suojaudutaan toimittajista ja kumppaniverkoston toimijoista aiheutuvilta riskeiltä.</v>
      </c>
      <c r="F125" s="1672" t="s">
        <v>3901</v>
      </c>
      <c r="G125" s="1537">
        <f ca="1">_xlfn.IFNA(VLOOKUP(D125,Data!C:I,6,FALSE),"")</f>
        <v>0</v>
      </c>
      <c r="H125" s="1511" t="str">
        <f ca="1">_xlfn.IFNA(VLOOKUP(D125,Export!G:L,3,FALSE),"")</f>
        <v/>
      </c>
      <c r="I125" s="1511" t="str">
        <f ca="1">_xlfn.IFNA(VLOOKUP(D125,Export!G:L,4,FALSE),"")</f>
        <v/>
      </c>
      <c r="J125" s="1511" t="str">
        <f ca="1">_xlfn.IFNA(VLOOKUP(D125,Export!G:L,5,FALSE),"")</f>
        <v/>
      </c>
      <c r="K125" s="1512" t="str">
        <f ca="1">_xlfn.IFNA(VLOOKUP(D125,Export!G:L,6,FALSE),"")</f>
        <v/>
      </c>
      <c r="L125" s="1500"/>
      <c r="M125" s="341"/>
    </row>
    <row r="126" spans="1:13" ht="61.2" customHeight="1" x14ac:dyDescent="0.25">
      <c r="A126" s="819"/>
      <c r="B126" s="1499"/>
      <c r="C126" s="1183">
        <f>_xlfn.IFNA(VLOOKUP(D126,Data!C:I,3,FALSE),"")</f>
        <v>2</v>
      </c>
      <c r="D126" s="1671" t="s">
        <v>2558</v>
      </c>
      <c r="E126" s="1170" t="str">
        <f>_xlfn.IFNA(IF(VLOOKUP(D126,Languages!$A:$D,1,TRUE)=D126,VLOOKUP(D126,Languages!$A:$D,Summary!$C$7,TRUE),NA()),"")</f>
        <v>Toimittajat ja muut kumppaniverkoston toimijat osoittavat aika ajoin kykynsä täyttää asetetut kyberturvallisuusvaatimukset.</v>
      </c>
      <c r="F126" s="1672" t="s">
        <v>3912</v>
      </c>
      <c r="G126" s="1537">
        <f ca="1">_xlfn.IFNA(VLOOKUP(D126,Data!C:I,6,FALSE),"")</f>
        <v>0</v>
      </c>
      <c r="H126" s="1511" t="str">
        <f ca="1">_xlfn.IFNA(VLOOKUP(D126,Export!G:L,3,FALSE),"")</f>
        <v/>
      </c>
      <c r="I126" s="1511" t="str">
        <f ca="1">_xlfn.IFNA(VLOOKUP(D126,Export!G:L,4,FALSE),"")</f>
        <v/>
      </c>
      <c r="J126" s="1511" t="str">
        <f ca="1">_xlfn.IFNA(VLOOKUP(D126,Export!G:L,5,FALSE),"")</f>
        <v/>
      </c>
      <c r="K126" s="1512" t="str">
        <f ca="1">_xlfn.IFNA(VLOOKUP(D126,Export!G:L,6,FALSE),"")</f>
        <v/>
      </c>
      <c r="L126" s="1500"/>
      <c r="M126" s="341"/>
    </row>
    <row r="127" spans="1:13" ht="61.2" customHeight="1" x14ac:dyDescent="0.25">
      <c r="A127" s="819"/>
      <c r="B127" s="1499"/>
      <c r="C127" s="1183">
        <f>_xlfn.IFNA(VLOOKUP(D127,Data!C:I,3,FALSE),"")</f>
        <v>1</v>
      </c>
      <c r="D127" s="1671" t="s">
        <v>175</v>
      </c>
      <c r="E127" s="1170" t="str">
        <f>_xlfn.IFNA(IF(VLOOKUP(D127,Languages!$A:$D,1,TRUE)=D127,VLOOKUP(D127,Languages!$A:$D,Summary!$C$7,TRUE),NA()),"")</f>
        <v>Haavoittuvuuksien tunnistamisen tueksi on tunnistettu soveltuvia tietolähteitä. Tasolla 1 tämän ei tarvitse olla systemaattista ja säännöllistä.</v>
      </c>
      <c r="F127" s="1672" t="s">
        <v>3913</v>
      </c>
      <c r="G127" s="1537">
        <f ca="1">_xlfn.IFNA(VLOOKUP(D127,Data!C:I,6,FALSE),"")</f>
        <v>0</v>
      </c>
      <c r="H127" s="1511" t="str">
        <f ca="1">_xlfn.IFNA(VLOOKUP(D127,Export!G:L,3,FALSE),"")</f>
        <v/>
      </c>
      <c r="I127" s="1511" t="str">
        <f ca="1">_xlfn.IFNA(VLOOKUP(D127,Export!G:L,4,FALSE),"")</f>
        <v/>
      </c>
      <c r="J127" s="1511" t="str">
        <f ca="1">_xlfn.IFNA(VLOOKUP(D127,Export!G:L,5,FALSE),"")</f>
        <v/>
      </c>
      <c r="K127" s="1512" t="str">
        <f ca="1">_xlfn.IFNA(VLOOKUP(D127,Export!G:L,6,FALSE),"")</f>
        <v/>
      </c>
      <c r="L127" s="1500"/>
      <c r="M127" s="341"/>
    </row>
    <row r="128" spans="1:13" ht="61.2" customHeight="1" x14ac:dyDescent="0.25">
      <c r="A128" s="819"/>
      <c r="B128" s="1499"/>
      <c r="C128" s="1183">
        <f>_xlfn.IFNA(VLOOKUP(D128,Data!C:I,3,FALSE),"")</f>
        <v>1</v>
      </c>
      <c r="D128" s="1671" t="s">
        <v>176</v>
      </c>
      <c r="E128" s="1170" t="str">
        <f>_xlfn.IFNA(IF(VLOOKUP(D128,Languages!$A:$D,1,TRUE)=D128,VLOOKUP(D128,Languages!$A:$D,Summary!$C$7,TRUE),NA()),"")</f>
        <v>Haavoittuvuustietoa kerätään ja sitä tulkitaan toimintoa varten. Tasolla 1 tämän ei tarvitse olla systemaattista ja säännöllistä.</v>
      </c>
      <c r="F128" s="1672" t="s">
        <v>3913</v>
      </c>
      <c r="G128" s="1537">
        <f ca="1">_xlfn.IFNA(VLOOKUP(D128,Data!C:I,6,FALSE),"")</f>
        <v>0</v>
      </c>
      <c r="H128" s="1511" t="str">
        <f ca="1">_xlfn.IFNA(VLOOKUP(D128,Export!G:L,3,FALSE),"")</f>
        <v/>
      </c>
      <c r="I128" s="1511" t="str">
        <f ca="1">_xlfn.IFNA(VLOOKUP(D128,Export!G:L,4,FALSE),"")</f>
        <v/>
      </c>
      <c r="J128" s="1511" t="str">
        <f ca="1">_xlfn.IFNA(VLOOKUP(D128,Export!G:L,5,FALSE),"")</f>
        <v/>
      </c>
      <c r="K128" s="1512" t="str">
        <f ca="1">_xlfn.IFNA(VLOOKUP(D128,Export!G:L,6,FALSE),"")</f>
        <v/>
      </c>
      <c r="L128" s="1500"/>
      <c r="M128" s="341"/>
    </row>
    <row r="129" spans="1:13" ht="61.2" customHeight="1" x14ac:dyDescent="0.25">
      <c r="A129" s="819"/>
      <c r="B129" s="1499"/>
      <c r="C129" s="1183">
        <f>_xlfn.IFNA(VLOOKUP(D129,Data!C:I,3,FALSE),"")</f>
        <v>1</v>
      </c>
      <c r="D129" s="1671" t="s">
        <v>177</v>
      </c>
      <c r="E129" s="1170" t="str">
        <f>_xlfn.IFNA(IF(VLOOKUP(D129,Languages!$A:$D,1,TRUE)=D129,VLOOKUP(D129,Languages!$A:$D,Summary!$C$7,TRUE),NA()),"")</f>
        <v>Haavoittuvuusarviointeja suoritetaan. Tasolla 1 tämän ei tarvitse olla systemaattista ja säännöllistä.</v>
      </c>
      <c r="F129" s="1672" t="s">
        <v>3914</v>
      </c>
      <c r="G129" s="1537">
        <f ca="1">_xlfn.IFNA(VLOOKUP(D129,Data!C:I,6,FALSE),"")</f>
        <v>0</v>
      </c>
      <c r="H129" s="1511" t="str">
        <f ca="1">_xlfn.IFNA(VLOOKUP(D129,Export!G:L,3,FALSE),"")</f>
        <v/>
      </c>
      <c r="I129" s="1511" t="str">
        <f ca="1">_xlfn.IFNA(VLOOKUP(D129,Export!G:L,4,FALSE),"")</f>
        <v/>
      </c>
      <c r="J129" s="1511" t="str">
        <f ca="1">_xlfn.IFNA(VLOOKUP(D129,Export!G:L,5,FALSE),"")</f>
        <v/>
      </c>
      <c r="K129" s="1512" t="str">
        <f ca="1">_xlfn.IFNA(VLOOKUP(D129,Export!G:L,6,FALSE),"")</f>
        <v/>
      </c>
      <c r="L129" s="1500"/>
      <c r="M129" s="341"/>
    </row>
    <row r="130" spans="1:13" ht="61.2" customHeight="1" x14ac:dyDescent="0.25">
      <c r="A130" s="819"/>
      <c r="B130" s="1499"/>
      <c r="C130" s="1183">
        <f>_xlfn.IFNA(VLOOKUP(D130,Data!C:I,3,FALSE),"")</f>
        <v>1</v>
      </c>
      <c r="D130" s="1671" t="s">
        <v>178</v>
      </c>
      <c r="E130" s="1170" t="str">
        <f>_xlfn.IFNA(IF(VLOOKUP(D130,Languages!$A:$D,1,TRUE)=D130,VLOOKUP(D130,Languages!$A:$D,Summary!$C$7,TRUE),NA()),"")</f>
        <v>Toiminnon kannalta olennaisiin haavoittuvuuksiin puututaan (esimerkiksi lisäämällä valvontaa tai asentamalla korjauspäivityksiä). Tasolla 1 tämän ei tarvitse olla systemaattista ja säännöllistä.</v>
      </c>
      <c r="F130" s="1672" t="s">
        <v>3915</v>
      </c>
      <c r="G130" s="1537">
        <f ca="1">_xlfn.IFNA(VLOOKUP(D130,Data!C:I,6,FALSE),"")</f>
        <v>0</v>
      </c>
      <c r="H130" s="1511" t="str">
        <f ca="1">_xlfn.IFNA(VLOOKUP(D130,Export!G:L,3,FALSE),"")</f>
        <v/>
      </c>
      <c r="I130" s="1511" t="str">
        <f ca="1">_xlfn.IFNA(VLOOKUP(D130,Export!G:L,4,FALSE),"")</f>
        <v/>
      </c>
      <c r="J130" s="1511" t="str">
        <f ca="1">_xlfn.IFNA(VLOOKUP(D130,Export!G:L,5,FALSE),"")</f>
        <v/>
      </c>
      <c r="K130" s="1512" t="str">
        <f ca="1">_xlfn.IFNA(VLOOKUP(D130,Export!G:L,6,FALSE),"")</f>
        <v/>
      </c>
      <c r="L130" s="1500"/>
      <c r="M130" s="341"/>
    </row>
    <row r="131" spans="1:13" ht="61.2" customHeight="1" x14ac:dyDescent="0.25">
      <c r="A131" s="819"/>
      <c r="B131" s="1499"/>
      <c r="C131" s="1183">
        <f>_xlfn.IFNA(VLOOKUP(D131,Data!C:I,3,FALSE),"")</f>
        <v>2</v>
      </c>
      <c r="D131" s="1671" t="s">
        <v>179</v>
      </c>
      <c r="E131" s="1170" t="str">
        <f>_xlfn.IFNA(IF(VLOOKUP(D131,Languages!$A:$D,1,TRUE)=D131,VLOOKUP(D131,Languages!$A:$D,Summary!$C$7,TRUE),NA()),"")</f>
        <v>Haavoittuvuustiedon lähteet kattavat korkean prioriteetin laitteet ja ohjelmistot  ja näitä tietolähteitä seurataan säännöllisesti.</v>
      </c>
      <c r="F131" s="1672" t="s">
        <v>3913</v>
      </c>
      <c r="G131" s="1537">
        <f ca="1">_xlfn.IFNA(VLOOKUP(D131,Data!C:I,6,FALSE),"")</f>
        <v>0</v>
      </c>
      <c r="H131" s="1511" t="str">
        <f ca="1">_xlfn.IFNA(VLOOKUP(D131,Export!G:L,3,FALSE),"")</f>
        <v/>
      </c>
      <c r="I131" s="1511" t="str">
        <f ca="1">_xlfn.IFNA(VLOOKUP(D131,Export!G:L,4,FALSE),"")</f>
        <v/>
      </c>
      <c r="J131" s="1511" t="str">
        <f ca="1">_xlfn.IFNA(VLOOKUP(D131,Export!G:L,5,FALSE),"")</f>
        <v/>
      </c>
      <c r="K131" s="1512" t="str">
        <f ca="1">_xlfn.IFNA(VLOOKUP(D131,Export!G:L,6,FALSE),"")</f>
        <v/>
      </c>
      <c r="L131" s="1500"/>
      <c r="M131" s="341"/>
    </row>
    <row r="132" spans="1:13" ht="61.2" customHeight="1" x14ac:dyDescent="0.25">
      <c r="A132" s="819"/>
      <c r="B132" s="1499"/>
      <c r="C132" s="1183">
        <f>_xlfn.IFNA(VLOOKUP(D132,Data!C:I,3,FALSE),"")</f>
        <v>2</v>
      </c>
      <c r="D132" s="1671" t="s">
        <v>180</v>
      </c>
      <c r="E132" s="1170" t="str">
        <f>_xlfn.IFNA(IF(VLOOKUP(D132,Languages!$A:$D,1,TRUE)=D132,VLOOKUP(D132,Languages!$A:$D,Summary!$C$7,TRUE),NA()),"")</f>
        <v>Haavoittuvuusarviointeja suoritetaan aika ajoin ja määriteltyjen tilanteiden kuten järjestelmämuutosten tai ulkoisten tapahtumien yhteydessä.</v>
      </c>
      <c r="F132" s="1672" t="s">
        <v>3914</v>
      </c>
      <c r="G132" s="1537">
        <f ca="1">_xlfn.IFNA(VLOOKUP(D132,Data!C:I,6,FALSE),"")</f>
        <v>0</v>
      </c>
      <c r="H132" s="1511" t="str">
        <f ca="1">_xlfn.IFNA(VLOOKUP(D132,Export!G:L,3,FALSE),"")</f>
        <v/>
      </c>
      <c r="I132" s="1511" t="str">
        <f ca="1">_xlfn.IFNA(VLOOKUP(D132,Export!G:L,4,FALSE),"")</f>
        <v/>
      </c>
      <c r="J132" s="1511" t="str">
        <f ca="1">_xlfn.IFNA(VLOOKUP(D132,Export!G:L,5,FALSE),"")</f>
        <v/>
      </c>
      <c r="K132" s="1512" t="str">
        <f ca="1">_xlfn.IFNA(VLOOKUP(D132,Export!G:L,6,FALSE),"")</f>
        <v/>
      </c>
      <c r="L132" s="1500"/>
      <c r="M132" s="341"/>
    </row>
    <row r="133" spans="1:13" ht="61.2" customHeight="1" x14ac:dyDescent="0.25">
      <c r="A133" s="819"/>
      <c r="B133" s="1499"/>
      <c r="C133" s="1183">
        <f>_xlfn.IFNA(VLOOKUP(D133,Data!C:I,3,FALSE),"")</f>
        <v>2</v>
      </c>
      <c r="D133" s="1671" t="s">
        <v>181</v>
      </c>
      <c r="E133" s="1170" t="str">
        <f>_xlfn.IFNA(IF(VLOOKUP(D133,Languages!$A:$D,1,TRUE)=D133,VLOOKUP(D133,Languages!$A:$D,Summary!$C$7,TRUE),NA()),"")</f>
        <v>Tunnistetut haavoittuvuudet analysoidaan, priorisoidaan ja niihin puututaan tilanteen edellyttämin keinoin.</v>
      </c>
      <c r="F133" s="1672" t="s">
        <v>3913</v>
      </c>
      <c r="G133" s="1537">
        <f ca="1">_xlfn.IFNA(VLOOKUP(D133,Data!C:I,6,FALSE),"")</f>
        <v>0</v>
      </c>
      <c r="H133" s="1511" t="str">
        <f ca="1">_xlfn.IFNA(VLOOKUP(D133,Export!G:L,3,FALSE),"")</f>
        <v/>
      </c>
      <c r="I133" s="1511" t="str">
        <f ca="1">_xlfn.IFNA(VLOOKUP(D133,Export!G:L,4,FALSE),"")</f>
        <v/>
      </c>
      <c r="J133" s="1511" t="str">
        <f ca="1">_xlfn.IFNA(VLOOKUP(D133,Export!G:L,5,FALSE),"")</f>
        <v/>
      </c>
      <c r="K133" s="1512" t="str">
        <f ca="1">_xlfn.IFNA(VLOOKUP(D133,Export!G:L,6,FALSE),"")</f>
        <v/>
      </c>
      <c r="L133" s="1500"/>
      <c r="M133" s="341"/>
    </row>
    <row r="134" spans="1:13" ht="61.2" customHeight="1" x14ac:dyDescent="0.25">
      <c r="A134" s="819"/>
      <c r="B134" s="1499"/>
      <c r="C134" s="1183">
        <f>_xlfn.IFNA(VLOOKUP(D134,Data!C:I,3,FALSE),"")</f>
        <v>2</v>
      </c>
      <c r="D134" s="1671" t="s">
        <v>182</v>
      </c>
      <c r="E134" s="1170" t="str">
        <f>_xlfn.IFNA(IF(VLOOKUP(D134,Languages!$A:$D,1,TRUE)=D134,VLOOKUP(D134,Languages!$A:$D,Summary!$C$7,TRUE),NA()),"")</f>
        <v>Ohjelmistokorjausten vaikutus toiminnon operatiiviseen toimintaan arvioidaan ennen korjausten asentamista tai rajoitustoimia (mitigation).</v>
      </c>
      <c r="F134" s="1672" t="s">
        <v>3913</v>
      </c>
      <c r="G134" s="1537">
        <f ca="1">_xlfn.IFNA(VLOOKUP(D134,Data!C:I,6,FALSE),"")</f>
        <v>0</v>
      </c>
      <c r="H134" s="1511" t="str">
        <f ca="1">_xlfn.IFNA(VLOOKUP(D134,Export!G:L,3,FALSE),"")</f>
        <v/>
      </c>
      <c r="I134" s="1511" t="str">
        <f ca="1">_xlfn.IFNA(VLOOKUP(D134,Export!G:L,4,FALSE),"")</f>
        <v/>
      </c>
      <c r="J134" s="1511" t="str">
        <f ca="1">_xlfn.IFNA(VLOOKUP(D134,Export!G:L,5,FALSE),"")</f>
        <v/>
      </c>
      <c r="K134" s="1512" t="str">
        <f ca="1">_xlfn.IFNA(VLOOKUP(D134,Export!G:L,6,FALSE),"")</f>
        <v/>
      </c>
      <c r="L134" s="1500"/>
      <c r="M134" s="341"/>
    </row>
    <row r="135" spans="1:13" ht="61.2" customHeight="1" x14ac:dyDescent="0.25">
      <c r="A135" s="819"/>
      <c r="B135" s="1499"/>
      <c r="C135" s="1183">
        <f>_xlfn.IFNA(VLOOKUP(D135,Data!C:I,3,FALSE),"")</f>
        <v>2</v>
      </c>
      <c r="D135" s="1671" t="s">
        <v>278</v>
      </c>
      <c r="E135" s="1170" t="str">
        <f>_xlfn.IFNA(IF(VLOOKUP(D135,Languages!$A:$D,1,TRUE)=D135,VLOOKUP(D135,Languages!$A:$D,Summary!$C$7,TRUE),NA()),"")</f>
        <v>Henkilöstö on tietoinen vastuistaan ja velvoitteistaan koskien (IT ja OT) laitteiden, ohjelmistojen ja tietovarantojen suojaamista ja hyväksyttävää käyttöä.</v>
      </c>
      <c r="F135" s="1672" t="s">
        <v>3908</v>
      </c>
      <c r="G135" s="1537">
        <f ca="1">_xlfn.IFNA(VLOOKUP(D135,Data!C:I,6,FALSE),"")</f>
        <v>0</v>
      </c>
      <c r="H135" s="1511" t="str">
        <f ca="1">_xlfn.IFNA(VLOOKUP(D135,Export!G:L,3,FALSE),"")</f>
        <v/>
      </c>
      <c r="I135" s="1511" t="str">
        <f ca="1">_xlfn.IFNA(VLOOKUP(D135,Export!G:L,4,FALSE),"")</f>
        <v/>
      </c>
      <c r="J135" s="1511" t="str">
        <f ca="1">_xlfn.IFNA(VLOOKUP(D135,Export!G:L,5,FALSE),"")</f>
        <v/>
      </c>
      <c r="K135" s="1512" t="str">
        <f ca="1">_xlfn.IFNA(VLOOKUP(D135,Export!G:L,6,FALSE),"")</f>
        <v/>
      </c>
      <c r="L135" s="1500"/>
      <c r="M135" s="341"/>
    </row>
    <row r="136" spans="1:13" ht="61.2" customHeight="1" x14ac:dyDescent="0.25">
      <c r="A136" s="819"/>
      <c r="B136" s="1499"/>
      <c r="C136" s="1183">
        <f>_xlfn.IFNA(VLOOKUP(D136,Data!C:I,3,FALSE),"")</f>
        <v>1</v>
      </c>
      <c r="D136" s="1671" t="s">
        <v>280</v>
      </c>
      <c r="E136" s="1170" t="str">
        <f>_xlfn.IFNA(IF(VLOOKUP(D136,Languages!$A:$D,1,TRUE)=D136,VLOOKUP(D136,Languages!$A:$D,Summary!$C$7,TRUE),NA()),"")</f>
        <v>Henkilöstön kyberturvallisuustietoisuutta kohotetaan erilaisin toimin. Tasolla 1 tämän ei tarvitse olla systemaattista ja säännöllistä.</v>
      </c>
      <c r="F136" s="1672" t="s">
        <v>3908</v>
      </c>
      <c r="G136" s="1537">
        <f ca="1">_xlfn.IFNA(VLOOKUP(D136,Data!C:I,6,FALSE),"")</f>
        <v>0</v>
      </c>
      <c r="H136" s="1511" t="str">
        <f ca="1">_xlfn.IFNA(VLOOKUP(D136,Export!G:L,3,FALSE),"")</f>
        <v/>
      </c>
      <c r="I136" s="1511" t="str">
        <f ca="1">_xlfn.IFNA(VLOOKUP(D136,Export!G:L,4,FALSE),"")</f>
        <v/>
      </c>
      <c r="J136" s="1511" t="str">
        <f ca="1">_xlfn.IFNA(VLOOKUP(D136,Export!G:L,5,FALSE),"")</f>
        <v/>
      </c>
      <c r="K136" s="1512" t="str">
        <f ca="1">_xlfn.IFNA(VLOOKUP(D136,Export!G:L,6,FALSE),"")</f>
        <v/>
      </c>
      <c r="L136" s="1500"/>
      <c r="M136" s="341"/>
    </row>
    <row r="137" spans="1:13" ht="61.2" customHeight="1" x14ac:dyDescent="0.25">
      <c r="A137" s="819"/>
      <c r="B137" s="1499"/>
      <c r="C137" s="1183">
        <f>_xlfn.IFNA(VLOOKUP(D137,Data!C:I,3,FALSE),"")</f>
        <v>2</v>
      </c>
      <c r="D137" s="1671" t="s">
        <v>281</v>
      </c>
      <c r="E137" s="1170" t="str">
        <f>_xlfn.IFNA(IF(VLOOKUP(D137,Languages!$A:$D,1,TRUE)=D137,VLOOKUP(D137,Languages!$A:$D,Summary!$C$7,TRUE),NA()),"")</f>
        <v>Kyberturvallisuustietoisuudelle on asetettu tavoitteet, joita ylläpidetään ja seurataan.</v>
      </c>
      <c r="F137" s="1672" t="s">
        <v>3908</v>
      </c>
      <c r="G137" s="1537">
        <f ca="1">_xlfn.IFNA(VLOOKUP(D137,Data!C:I,6,FALSE),"")</f>
        <v>0</v>
      </c>
      <c r="H137" s="1511" t="str">
        <f ca="1">_xlfn.IFNA(VLOOKUP(D137,Export!G:L,3,FALSE),"")</f>
        <v/>
      </c>
      <c r="I137" s="1511" t="str">
        <f ca="1">_xlfn.IFNA(VLOOKUP(D137,Export!G:L,4,FALSE),"")</f>
        <v/>
      </c>
      <c r="J137" s="1511" t="str">
        <f ca="1">_xlfn.IFNA(VLOOKUP(D137,Export!G:L,5,FALSE),"")</f>
        <v/>
      </c>
      <c r="K137" s="1512" t="str">
        <f ca="1">_xlfn.IFNA(VLOOKUP(D137,Export!G:L,6,FALSE),"")</f>
        <v/>
      </c>
      <c r="L137" s="1500"/>
      <c r="M137" s="341"/>
    </row>
    <row r="138" spans="1:13" ht="61.2" customHeight="1" x14ac:dyDescent="0.25">
      <c r="A138" s="819"/>
      <c r="B138" s="1499"/>
      <c r="C138" s="1183">
        <f>_xlfn.IFNA(VLOOKUP(D138,Data!C:I,3,FALSE),"")</f>
        <v>2</v>
      </c>
      <c r="D138" s="1671" t="s">
        <v>282</v>
      </c>
      <c r="E138" s="1170" t="str">
        <f>_xlfn.IFNA(IF(VLOOKUP(D138,Languages!$A:$D,1,TRUE)=D138,VLOOKUP(D138,Languages!$A:$D,Summary!$C$7,TRUE),NA()),"")</f>
        <v>Kyberturvallisuustietoisuuden tavoitteet ovat linjassa organisaation määrittämän uhkaprofiilin kanssa [kts. THREAT-2e].</v>
      </c>
      <c r="F138" s="1672" t="s">
        <v>3908</v>
      </c>
      <c r="G138" s="1537">
        <f ca="1">_xlfn.IFNA(VLOOKUP(D138,Data!C:I,6,FALSE),"")</f>
        <v>0</v>
      </c>
      <c r="H138" s="1511" t="str">
        <f ca="1">_xlfn.IFNA(VLOOKUP(D138,Export!G:L,3,FALSE),"")</f>
        <v/>
      </c>
      <c r="I138" s="1511" t="str">
        <f ca="1">_xlfn.IFNA(VLOOKUP(D138,Export!G:L,4,FALSE),"")</f>
        <v/>
      </c>
      <c r="J138" s="1511" t="str">
        <f ca="1">_xlfn.IFNA(VLOOKUP(D138,Export!G:L,5,FALSE),"")</f>
        <v/>
      </c>
      <c r="K138" s="1512" t="str">
        <f ca="1">_xlfn.IFNA(VLOOKUP(D138,Export!G:L,6,FALSE),"")</f>
        <v/>
      </c>
      <c r="L138" s="1500"/>
      <c r="M138" s="341"/>
    </row>
    <row r="139" spans="1:13" ht="61.2" customHeight="1" x14ac:dyDescent="0.25">
      <c r="A139" s="819"/>
      <c r="B139" s="1499"/>
      <c r="C139" s="1183">
        <f>_xlfn.IFNA(VLOOKUP(D139,Data!C:I,3,FALSE),"")</f>
        <v>1</v>
      </c>
      <c r="D139" s="1671" t="s">
        <v>286</v>
      </c>
      <c r="E139" s="1170" t="str">
        <f>_xlfn.IFNA(IF(VLOOKUP(D139,Languages!$A:$D,1,TRUE)=D139,VLOOKUP(D139,Languages!$A:$D,Summary!$C$7,TRUE),NA()),"")</f>
        <v>Toiminnon kyberturvallisuuteen liittyvät vastuut on tunnistettu. Tasolla 1 tämän ei tarvitse olla systemaattista ja säännöllistä.</v>
      </c>
      <c r="F139" s="1672" t="s">
        <v>3908</v>
      </c>
      <c r="G139" s="1537">
        <f ca="1">_xlfn.IFNA(VLOOKUP(D139,Data!C:I,6,FALSE),"")</f>
        <v>0</v>
      </c>
      <c r="H139" s="1511" t="str">
        <f ca="1">_xlfn.IFNA(VLOOKUP(D139,Export!G:L,3,FALSE),"")</f>
        <v/>
      </c>
      <c r="I139" s="1511" t="str">
        <f ca="1">_xlfn.IFNA(VLOOKUP(D139,Export!G:L,4,FALSE),"")</f>
        <v/>
      </c>
      <c r="J139" s="1511" t="str">
        <f ca="1">_xlfn.IFNA(VLOOKUP(D139,Export!G:L,5,FALSE),"")</f>
        <v/>
      </c>
      <c r="K139" s="1512" t="str">
        <f ca="1">_xlfn.IFNA(VLOOKUP(D139,Export!G:L,6,FALSE),"")</f>
        <v/>
      </c>
      <c r="L139" s="1500"/>
      <c r="M139" s="341"/>
    </row>
    <row r="140" spans="1:13" ht="61.2" customHeight="1" x14ac:dyDescent="0.25">
      <c r="A140" s="819"/>
      <c r="B140" s="1499"/>
      <c r="C140" s="1183">
        <f>_xlfn.IFNA(VLOOKUP(D140,Data!C:I,3,FALSE),"")</f>
        <v>1</v>
      </c>
      <c r="D140" s="1671" t="s">
        <v>287</v>
      </c>
      <c r="E140" s="1170" t="str">
        <f>_xlfn.IFNA(IF(VLOOKUP(D140,Languages!$A:$D,1,TRUE)=D140,VLOOKUP(D140,Languages!$A:$D,Summary!$C$7,TRUE),NA()),"")</f>
        <v>Kyberturvallisuuteen liittyvät vastuut on osoitettu nimetyille henkilöille. Tasolla 1 tämän ei tarvitse olla systemaattista ja säännöllistä.</v>
      </c>
      <c r="F140" s="1672" t="s">
        <v>3908</v>
      </c>
      <c r="G140" s="1537">
        <f ca="1">_xlfn.IFNA(VLOOKUP(D140,Data!C:I,6,FALSE),"")</f>
        <v>0</v>
      </c>
      <c r="H140" s="1511" t="str">
        <f ca="1">_xlfn.IFNA(VLOOKUP(D140,Export!G:L,3,FALSE),"")</f>
        <v/>
      </c>
      <c r="I140" s="1511" t="str">
        <f ca="1">_xlfn.IFNA(VLOOKUP(D140,Export!G:L,4,FALSE),"")</f>
        <v/>
      </c>
      <c r="J140" s="1511" t="str">
        <f ca="1">_xlfn.IFNA(VLOOKUP(D140,Export!G:L,5,FALSE),"")</f>
        <v/>
      </c>
      <c r="K140" s="1512" t="str">
        <f ca="1">_xlfn.IFNA(VLOOKUP(D140,Export!G:L,6,FALSE),"")</f>
        <v/>
      </c>
      <c r="L140" s="1500"/>
      <c r="M140" s="341"/>
    </row>
    <row r="141" spans="1:13" ht="61.2" customHeight="1" x14ac:dyDescent="0.25">
      <c r="A141" s="819"/>
      <c r="B141" s="1499"/>
      <c r="C141" s="1183">
        <f>_xlfn.IFNA(VLOOKUP(D141,Data!C:I,3,FALSE),"")</f>
        <v>2</v>
      </c>
      <c r="D141" s="1671" t="s">
        <v>288</v>
      </c>
      <c r="E141" s="1170" t="str">
        <f>_xlfn.IFNA(IF(VLOOKUP(D141,Languages!$A:$D,1,TRUE)=D141,VLOOKUP(D141,Languages!$A:$D,Summary!$C$7,TRUE),NA()),"")</f>
        <v>Kyberturvallisuuteen liittyvät vastuut on osoitettu nimetyille rooleille (mukaan lukien mahdolliset ulkoiset palveluntarjoajat).</v>
      </c>
      <c r="F141" s="1672" t="s">
        <v>3908</v>
      </c>
      <c r="G141" s="1537">
        <f ca="1">_xlfn.IFNA(VLOOKUP(D141,Data!C:I,6,FALSE),"")</f>
        <v>0</v>
      </c>
      <c r="H141" s="1511" t="str">
        <f ca="1">_xlfn.IFNA(VLOOKUP(D141,Export!G:L,3,FALSE),"")</f>
        <v/>
      </c>
      <c r="I141" s="1511" t="str">
        <f ca="1">_xlfn.IFNA(VLOOKUP(D141,Export!G:L,4,FALSE),"")</f>
        <v/>
      </c>
      <c r="J141" s="1511" t="str">
        <f ca="1">_xlfn.IFNA(VLOOKUP(D141,Export!G:L,5,FALSE),"")</f>
        <v/>
      </c>
      <c r="K141" s="1512" t="str">
        <f ca="1">_xlfn.IFNA(VLOOKUP(D141,Export!G:L,6,FALSE),"")</f>
        <v/>
      </c>
      <c r="L141" s="1500"/>
      <c r="M141" s="341"/>
    </row>
    <row r="142" spans="1:13" ht="61.2" customHeight="1" x14ac:dyDescent="0.25">
      <c r="A142" s="819"/>
      <c r="B142" s="1499"/>
      <c r="C142" s="1183">
        <f>_xlfn.IFNA(VLOOKUP(D142,Data!C:I,3,FALSE),"")</f>
        <v>1</v>
      </c>
      <c r="D142" s="1671" t="s">
        <v>292</v>
      </c>
      <c r="E142" s="1170" t="str">
        <f>_xlfn.IFNA(IF(VLOOKUP(D142,Languages!$A:$D,1,TRUE)=D142,VLOOKUP(D142,Languages!$A:$D,Summary!$C$7,TRUE),NA()),"")</f>
        <v>Kyberturvallisuuskoulutusta on saatavana sellaisille työntekijöille, joille on osoitettu kyberturvallisuuteen liittyviä vastuita. Tasolla 1 tämän ei tarvitse olla systemaattista ja säännöllistä.</v>
      </c>
      <c r="F142" s="1672" t="s">
        <v>3916</v>
      </c>
      <c r="G142" s="1537">
        <f ca="1">_xlfn.IFNA(VLOOKUP(D142,Data!C:I,6,FALSE),"")</f>
        <v>0</v>
      </c>
      <c r="H142" s="1511" t="str">
        <f ca="1">_xlfn.IFNA(VLOOKUP(D142,Export!G:L,3,FALSE),"")</f>
        <v/>
      </c>
      <c r="I142" s="1511" t="str">
        <f ca="1">_xlfn.IFNA(VLOOKUP(D142,Export!G:L,4,FALSE),"")</f>
        <v/>
      </c>
      <c r="J142" s="1511" t="str">
        <f ca="1">_xlfn.IFNA(VLOOKUP(D142,Export!G:L,5,FALSE),"")</f>
        <v/>
      </c>
      <c r="K142" s="1512" t="str">
        <f ca="1">_xlfn.IFNA(VLOOKUP(D142,Export!G:L,6,FALSE),"")</f>
        <v/>
      </c>
      <c r="L142" s="1500"/>
      <c r="M142" s="341"/>
    </row>
    <row r="143" spans="1:13" ht="61.2" customHeight="1" x14ac:dyDescent="0.25">
      <c r="A143" s="819"/>
      <c r="B143" s="1499"/>
      <c r="C143" s="1183">
        <f>_xlfn.IFNA(VLOOKUP(D143,Data!C:I,3,FALSE),"")</f>
        <v>1</v>
      </c>
      <c r="D143" s="1671" t="s">
        <v>293</v>
      </c>
      <c r="E143" s="1170" t="str">
        <f>_xlfn.IFNA(IF(VLOOKUP(D143,Languages!$A:$D,1,TRUE)=D143,VLOOKUP(D143,Languages!$A:$D,Summary!$C$7,TRUE),NA()),"")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F143" s="1672" t="s">
        <v>3916</v>
      </c>
      <c r="G143" s="1537">
        <f ca="1">_xlfn.IFNA(VLOOKUP(D143,Data!C:I,6,FALSE),"")</f>
        <v>0</v>
      </c>
      <c r="H143" s="1511" t="str">
        <f ca="1">_xlfn.IFNA(VLOOKUP(D143,Export!G:L,3,FALSE),"")</f>
        <v/>
      </c>
      <c r="I143" s="1511" t="str">
        <f ca="1">_xlfn.IFNA(VLOOKUP(D143,Export!G:L,4,FALSE),"")</f>
        <v/>
      </c>
      <c r="J143" s="1511" t="str">
        <f ca="1">_xlfn.IFNA(VLOOKUP(D143,Export!G:L,5,FALSE),"")</f>
        <v/>
      </c>
      <c r="K143" s="1512" t="str">
        <f ca="1">_xlfn.IFNA(VLOOKUP(D143,Export!G:L,6,FALSE),"")</f>
        <v/>
      </c>
      <c r="L143" s="1500"/>
      <c r="M143" s="341"/>
    </row>
    <row r="144" spans="1:13" ht="61.2" customHeight="1" x14ac:dyDescent="0.25">
      <c r="A144" s="819"/>
      <c r="B144" s="1499"/>
      <c r="C144" s="1183">
        <f>_xlfn.IFNA(VLOOKUP(D144,Data!C:I,3,FALSE),"")</f>
        <v>2</v>
      </c>
      <c r="D144" s="1671" t="s">
        <v>294</v>
      </c>
      <c r="E144" s="1170" t="str">
        <f>_xlfn.IFNA(IF(VLOOKUP(D144,Languages!$A:$D,1,TRUE)=D144,VLOOKUP(D144,Languages!$A:$D,Summary!$C$7,TRUE),NA()),"")</f>
        <v xml:space="preserve">Tunnistettuihin kyberturvallisuuden osaamispuutteisiin (tiedot, taidot ja kyvyt, pätevyydet) puututaan kouluttamalla, rekrytoimalla ja vaihtuvuuden pienenemiseen tähtäävillä toimilla. </v>
      </c>
      <c r="F144" s="1672" t="s">
        <v>3916</v>
      </c>
      <c r="G144" s="1537">
        <f ca="1">_xlfn.IFNA(VLOOKUP(D144,Data!C:I,6,FALSE),"")</f>
        <v>0</v>
      </c>
      <c r="H144" s="1511" t="str">
        <f ca="1">_xlfn.IFNA(VLOOKUP(D144,Export!G:L,3,FALSE),"")</f>
        <v/>
      </c>
      <c r="I144" s="1511" t="str">
        <f ca="1">_xlfn.IFNA(VLOOKUP(D144,Export!G:L,4,FALSE),"")</f>
        <v/>
      </c>
      <c r="J144" s="1511" t="str">
        <f ca="1">_xlfn.IFNA(VLOOKUP(D144,Export!G:L,5,FALSE),"")</f>
        <v/>
      </c>
      <c r="K144" s="1512" t="str">
        <f ca="1">_xlfn.IFNA(VLOOKUP(D144,Export!G:L,6,FALSE),"")</f>
        <v/>
      </c>
      <c r="L144" s="1500"/>
      <c r="M144" s="341"/>
    </row>
    <row r="145" spans="1:13" ht="61.2" customHeight="1" x14ac:dyDescent="0.25">
      <c r="A145" s="819"/>
      <c r="B145" s="1499"/>
      <c r="C145" s="1183">
        <f>_xlfn.IFNA(VLOOKUP(D145,Data!C:I,3,FALSE),"")</f>
        <v>2</v>
      </c>
      <c r="D145" s="1671" t="s">
        <v>295</v>
      </c>
      <c r="E145" s="1170" t="str">
        <f>_xlfn.IFNA(IF(VLOOKUP(D145,Languages!$A:$D,1,TRUE)=D145,VLOOKUP(D145,Languages!$A:$D,Summary!$C$7,TRUE),NA()),"")</f>
        <v>Kyberturvallisuuskoulutus on edellytyksenä käyttö- tai pääsyoikeuksien myöntämiselle toiminnon kannalta tärkeisiin laitteisiin, ohjelmistoihin ja tietovarantoihin.</v>
      </c>
      <c r="F145" s="1672" t="s">
        <v>3916</v>
      </c>
      <c r="G145" s="1537">
        <f ca="1">_xlfn.IFNA(VLOOKUP(D145,Data!C:I,6,FALSE),"")</f>
        <v>0</v>
      </c>
      <c r="H145" s="1511" t="str">
        <f ca="1">_xlfn.IFNA(VLOOKUP(D145,Export!G:L,3,FALSE),"")</f>
        <v/>
      </c>
      <c r="I145" s="1511" t="str">
        <f ca="1">_xlfn.IFNA(VLOOKUP(D145,Export!G:L,4,FALSE),"")</f>
        <v/>
      </c>
      <c r="J145" s="1511" t="str">
        <f ca="1">_xlfn.IFNA(VLOOKUP(D145,Export!G:L,5,FALSE),"")</f>
        <v/>
      </c>
      <c r="K145" s="1512" t="str">
        <f ca="1">_xlfn.IFNA(VLOOKUP(D145,Export!G:L,6,FALSE),"")</f>
        <v/>
      </c>
      <c r="L145" s="1500"/>
      <c r="M145" s="341"/>
    </row>
    <row r="146" spans="1:13" ht="61.2" customHeight="1" x14ac:dyDescent="0.25">
      <c r="A146" s="819"/>
      <c r="B146" s="1499"/>
      <c r="C146" s="1183" t="str">
        <f>_xlfn.IFNA(VLOOKUP(D146,Data!C:I,3,FALSE),"")</f>
        <v/>
      </c>
      <c r="D146" s="1571"/>
      <c r="E146" s="1170" t="str">
        <f>_xlfn.IFNA(IF(VLOOKUP(D146,Languages!$A:$D,1,TRUE)=D146,VLOOKUP(D146,Languages!$A:$D,Summary!$C$7,TRUE),NA()),"")</f>
        <v/>
      </c>
      <c r="F146" s="1579"/>
      <c r="G146" s="1537" t="str">
        <f>_xlfn.IFNA(VLOOKUP(D146,Data!C:I,6,FALSE),"")</f>
        <v/>
      </c>
      <c r="H146" s="1511" t="str">
        <f>_xlfn.IFNA(VLOOKUP(D146,Export!G:L,3,FALSE),"")</f>
        <v/>
      </c>
      <c r="I146" s="1511" t="str">
        <f>_xlfn.IFNA(VLOOKUP(D146,Export!G:L,4,FALSE),"")</f>
        <v/>
      </c>
      <c r="J146" s="1511" t="str">
        <f>_xlfn.IFNA(VLOOKUP(D146,Export!G:L,5,FALSE),"")</f>
        <v/>
      </c>
      <c r="K146" s="1512" t="str">
        <f>_xlfn.IFNA(VLOOKUP(D146,Export!G:L,6,FALSE),"")</f>
        <v/>
      </c>
      <c r="L146" s="1500"/>
      <c r="M146" s="341"/>
    </row>
    <row r="147" spans="1:13" ht="61.2" customHeight="1" x14ac:dyDescent="0.25">
      <c r="A147" s="819"/>
      <c r="B147" s="1499"/>
      <c r="C147" s="1183" t="str">
        <f>_xlfn.IFNA(VLOOKUP(D147,Data!C:I,3,FALSE),"")</f>
        <v/>
      </c>
      <c r="D147" s="1571"/>
      <c r="E147" s="1170" t="str">
        <f>_xlfn.IFNA(IF(VLOOKUP(D147,Languages!$A:$D,1,TRUE)=D147,VLOOKUP(D147,Languages!$A:$D,Summary!$C$7,TRUE),NA()),"")</f>
        <v/>
      </c>
      <c r="F147" s="1579"/>
      <c r="G147" s="1537" t="str">
        <f>_xlfn.IFNA(VLOOKUP(D147,Data!C:I,6,FALSE),"")</f>
        <v/>
      </c>
      <c r="H147" s="1511" t="str">
        <f>_xlfn.IFNA(VLOOKUP(D147,Export!G:L,3,FALSE),"")</f>
        <v/>
      </c>
      <c r="I147" s="1511" t="str">
        <f>_xlfn.IFNA(VLOOKUP(D147,Export!G:L,4,FALSE),"")</f>
        <v/>
      </c>
      <c r="J147" s="1511" t="str">
        <f>_xlfn.IFNA(VLOOKUP(D147,Export!G:L,5,FALSE),"")</f>
        <v/>
      </c>
      <c r="K147" s="1512" t="str">
        <f>_xlfn.IFNA(VLOOKUP(D147,Export!G:L,6,FALSE),"")</f>
        <v/>
      </c>
      <c r="L147" s="1500"/>
      <c r="M147" s="341"/>
    </row>
    <row r="148" spans="1:13" ht="61.2" customHeight="1" x14ac:dyDescent="0.25">
      <c r="A148" s="819"/>
      <c r="B148" s="1499"/>
      <c r="C148" s="1183" t="str">
        <f>_xlfn.IFNA(VLOOKUP(D148,Data!C:I,3,FALSE),"")</f>
        <v/>
      </c>
      <c r="D148" s="1571"/>
      <c r="E148" s="1170" t="str">
        <f>_xlfn.IFNA(IF(VLOOKUP(D148,Languages!$A:$D,1,TRUE)=D148,VLOOKUP(D148,Languages!$A:$D,Summary!$C$7,TRUE),NA()),"")</f>
        <v/>
      </c>
      <c r="F148" s="1579"/>
      <c r="G148" s="1537" t="str">
        <f>_xlfn.IFNA(VLOOKUP(D148,Data!C:I,6,FALSE),"")</f>
        <v/>
      </c>
      <c r="H148" s="1511" t="str">
        <f>_xlfn.IFNA(VLOOKUP(D148,Export!G:L,3,FALSE),"")</f>
        <v/>
      </c>
      <c r="I148" s="1511" t="str">
        <f>_xlfn.IFNA(VLOOKUP(D148,Export!G:L,4,FALSE),"")</f>
        <v/>
      </c>
      <c r="J148" s="1511" t="str">
        <f>_xlfn.IFNA(VLOOKUP(D148,Export!G:L,5,FALSE),"")</f>
        <v/>
      </c>
      <c r="K148" s="1512" t="str">
        <f>_xlfn.IFNA(VLOOKUP(D148,Export!G:L,6,FALSE),"")</f>
        <v/>
      </c>
      <c r="L148" s="1500"/>
      <c r="M148" s="341"/>
    </row>
    <row r="149" spans="1:13" ht="61.2" customHeight="1" x14ac:dyDescent="0.25">
      <c r="A149" s="819"/>
      <c r="B149" s="1499"/>
      <c r="C149" s="1183" t="str">
        <f>_xlfn.IFNA(VLOOKUP(D149,Data!C:I,3,FALSE),"")</f>
        <v/>
      </c>
      <c r="D149" s="1571"/>
      <c r="E149" s="1170" t="str">
        <f>_xlfn.IFNA(IF(VLOOKUP(D149,Languages!$A:$D,1,TRUE)=D149,VLOOKUP(D149,Languages!$A:$D,Summary!$C$7,TRUE),NA()),"")</f>
        <v/>
      </c>
      <c r="F149" s="1579"/>
      <c r="G149" s="1537" t="str">
        <f>_xlfn.IFNA(VLOOKUP(D149,Data!C:I,6,FALSE),"")</f>
        <v/>
      </c>
      <c r="H149" s="1511" t="str">
        <f>_xlfn.IFNA(VLOOKUP(D149,Export!G:L,3,FALSE),"")</f>
        <v/>
      </c>
      <c r="I149" s="1511" t="str">
        <f>_xlfn.IFNA(VLOOKUP(D149,Export!G:L,4,FALSE),"")</f>
        <v/>
      </c>
      <c r="J149" s="1511" t="str">
        <f>_xlfn.IFNA(VLOOKUP(D149,Export!G:L,5,FALSE),"")</f>
        <v/>
      </c>
      <c r="K149" s="1512" t="str">
        <f>_xlfn.IFNA(VLOOKUP(D149,Export!G:L,6,FALSE),"")</f>
        <v/>
      </c>
      <c r="L149" s="1500"/>
      <c r="M149" s="341"/>
    </row>
    <row r="150" spans="1:13" ht="61.2" customHeight="1" x14ac:dyDescent="0.25">
      <c r="A150" s="819"/>
      <c r="B150" s="1499"/>
      <c r="C150" s="1183" t="str">
        <f>_xlfn.IFNA(VLOOKUP(D150,Data!C:I,3,FALSE),"")</f>
        <v/>
      </c>
      <c r="D150" s="1571"/>
      <c r="E150" s="1170" t="str">
        <f>_xlfn.IFNA(IF(VLOOKUP(D150,Languages!$A:$D,1,TRUE)=D150,VLOOKUP(D150,Languages!$A:$D,Summary!$C$7,TRUE),NA()),"")</f>
        <v/>
      </c>
      <c r="F150" s="1579"/>
      <c r="G150" s="1537" t="str">
        <f>_xlfn.IFNA(VLOOKUP(D150,Data!C:I,6,FALSE),"")</f>
        <v/>
      </c>
      <c r="H150" s="1511" t="str">
        <f>_xlfn.IFNA(VLOOKUP(D150,Export!G:L,3,FALSE),"")</f>
        <v/>
      </c>
      <c r="I150" s="1511" t="str">
        <f>_xlfn.IFNA(VLOOKUP(D150,Export!G:L,4,FALSE),"")</f>
        <v/>
      </c>
      <c r="J150" s="1511" t="str">
        <f>_xlfn.IFNA(VLOOKUP(D150,Export!G:L,5,FALSE),"")</f>
        <v/>
      </c>
      <c r="K150" s="1512" t="str">
        <f>_xlfn.IFNA(VLOOKUP(D150,Export!G:L,6,FALSE),"")</f>
        <v/>
      </c>
      <c r="L150" s="1500"/>
      <c r="M150" s="341"/>
    </row>
    <row r="151" spans="1:13" ht="61.2" customHeight="1" x14ac:dyDescent="0.25">
      <c r="A151" s="819"/>
      <c r="B151" s="1499"/>
      <c r="C151" s="1183" t="str">
        <f>_xlfn.IFNA(VLOOKUP(D151,Data!C:I,3,FALSE),"")</f>
        <v/>
      </c>
      <c r="D151" s="1571"/>
      <c r="E151" s="1170" t="str">
        <f>_xlfn.IFNA(IF(VLOOKUP(D151,Languages!$A:$D,1,TRUE)=D151,VLOOKUP(D151,Languages!$A:$D,Summary!$C$7,TRUE),NA()),"")</f>
        <v/>
      </c>
      <c r="F151" s="1579"/>
      <c r="G151" s="1537" t="str">
        <f>_xlfn.IFNA(VLOOKUP(D151,Data!C:I,6,FALSE),"")</f>
        <v/>
      </c>
      <c r="H151" s="1511" t="str">
        <f>_xlfn.IFNA(VLOOKUP(D151,Export!G:L,3,FALSE),"")</f>
        <v/>
      </c>
      <c r="I151" s="1511" t="str">
        <f>_xlfn.IFNA(VLOOKUP(D151,Export!G:L,4,FALSE),"")</f>
        <v/>
      </c>
      <c r="J151" s="1511" t="str">
        <f>_xlfn.IFNA(VLOOKUP(D151,Export!G:L,5,FALSE),"")</f>
        <v/>
      </c>
      <c r="K151" s="1512" t="str">
        <f>_xlfn.IFNA(VLOOKUP(D151,Export!G:L,6,FALSE),"")</f>
        <v/>
      </c>
      <c r="L151" s="1500"/>
      <c r="M151" s="341"/>
    </row>
    <row r="152" spans="1:13" ht="61.2" customHeight="1" x14ac:dyDescent="0.25">
      <c r="A152" s="819"/>
      <c r="B152" s="1499"/>
      <c r="C152" s="1183" t="str">
        <f>_xlfn.IFNA(VLOOKUP(D152,Data!C:I,3,FALSE),"")</f>
        <v/>
      </c>
      <c r="D152" s="1572"/>
      <c r="E152" s="1170" t="str">
        <f>_xlfn.IFNA(IF(VLOOKUP(D152,Languages!$A:$D,1,TRUE)=D152,VLOOKUP(D152,Languages!$A:$D,Summary!$C$7,TRUE),NA()),"")</f>
        <v/>
      </c>
      <c r="F152" s="1575"/>
      <c r="G152" s="1537" t="str">
        <f>_xlfn.IFNA(VLOOKUP(D152,Data!C:I,6,FALSE),"")</f>
        <v/>
      </c>
      <c r="H152" s="1511" t="str">
        <f>_xlfn.IFNA(VLOOKUP(D152,Export!G:L,3,FALSE),"")</f>
        <v/>
      </c>
      <c r="I152" s="1511" t="str">
        <f>_xlfn.IFNA(VLOOKUP(D152,Export!G:L,4,FALSE),"")</f>
        <v/>
      </c>
      <c r="J152" s="1511" t="str">
        <f>_xlfn.IFNA(VLOOKUP(D152,Export!G:L,5,FALSE),"")</f>
        <v/>
      </c>
      <c r="K152" s="1512" t="str">
        <f>_xlfn.IFNA(VLOOKUP(D152,Export!G:L,6,FALSE),"")</f>
        <v/>
      </c>
      <c r="L152" s="1500"/>
      <c r="M152" s="341"/>
    </row>
    <row r="153" spans="1:13" ht="61.2" customHeight="1" x14ac:dyDescent="0.25">
      <c r="A153" s="819"/>
      <c r="B153" s="1499"/>
      <c r="C153" s="1183" t="str">
        <f>_xlfn.IFNA(VLOOKUP(D153,Data!C:I,3,FALSE),"")</f>
        <v/>
      </c>
      <c r="D153" s="1572"/>
      <c r="E153" s="1170" t="str">
        <f>_xlfn.IFNA(IF(VLOOKUP(D153,Languages!$A:$D,1,TRUE)=D153,VLOOKUP(D153,Languages!$A:$D,Summary!$C$7,TRUE),NA()),"")</f>
        <v/>
      </c>
      <c r="F153" s="1576"/>
      <c r="G153" s="1537" t="str">
        <f>_xlfn.IFNA(VLOOKUP(D153,Data!C:I,6,FALSE),"")</f>
        <v/>
      </c>
      <c r="H153" s="1511" t="str">
        <f>_xlfn.IFNA(VLOOKUP(D153,Export!G:L,3,FALSE),"")</f>
        <v/>
      </c>
      <c r="I153" s="1511" t="str">
        <f>_xlfn.IFNA(VLOOKUP(D153,Export!G:L,4,FALSE),"")</f>
        <v/>
      </c>
      <c r="J153" s="1511" t="str">
        <f>_xlfn.IFNA(VLOOKUP(D153,Export!G:L,5,FALSE),"")</f>
        <v/>
      </c>
      <c r="K153" s="1512" t="str">
        <f>_xlfn.IFNA(VLOOKUP(D153,Export!G:L,6,FALSE),"")</f>
        <v/>
      </c>
      <c r="L153" s="1500"/>
      <c r="M153" s="341"/>
    </row>
    <row r="154" spans="1:13" ht="61.2" customHeight="1" x14ac:dyDescent="0.25">
      <c r="A154" s="819"/>
      <c r="B154" s="1499"/>
      <c r="C154" s="1183" t="str">
        <f>_xlfn.IFNA(VLOOKUP(D154,Data!C:I,3,FALSE),"")</f>
        <v/>
      </c>
      <c r="D154" s="1572"/>
      <c r="E154" s="1170" t="str">
        <f>_xlfn.IFNA(IF(VLOOKUP(D154,Languages!$A:$D,1,TRUE)=D154,VLOOKUP(D154,Languages!$A:$D,Summary!$C$7,TRUE),NA()),"")</f>
        <v/>
      </c>
      <c r="F154" s="1576"/>
      <c r="G154" s="1537" t="str">
        <f>_xlfn.IFNA(VLOOKUP(D154,Data!C:I,6,FALSE),"")</f>
        <v/>
      </c>
      <c r="H154" s="1511" t="str">
        <f>_xlfn.IFNA(VLOOKUP(D154,Export!G:L,3,FALSE),"")</f>
        <v/>
      </c>
      <c r="I154" s="1511" t="str">
        <f>_xlfn.IFNA(VLOOKUP(D154,Export!G:L,4,FALSE),"")</f>
        <v/>
      </c>
      <c r="J154" s="1511" t="str">
        <f>_xlfn.IFNA(VLOOKUP(D154,Export!G:L,5,FALSE),"")</f>
        <v/>
      </c>
      <c r="K154" s="1512" t="str">
        <f>_xlfn.IFNA(VLOOKUP(D154,Export!G:L,6,FALSE),"")</f>
        <v/>
      </c>
      <c r="L154" s="1500"/>
      <c r="M154" s="341"/>
    </row>
    <row r="155" spans="1:13" ht="61.2" customHeight="1" x14ac:dyDescent="0.25">
      <c r="A155" s="819"/>
      <c r="B155" s="1499"/>
      <c r="C155" s="1183" t="str">
        <f>_xlfn.IFNA(VLOOKUP(D155,Data!C:I,3,FALSE),"")</f>
        <v/>
      </c>
      <c r="D155" s="1572"/>
      <c r="E155" s="1170" t="str">
        <f>_xlfn.IFNA(IF(VLOOKUP(D155,Languages!$A:$D,1,TRUE)=D155,VLOOKUP(D155,Languages!$A:$D,Summary!$C$7,TRUE),NA()),"")</f>
        <v/>
      </c>
      <c r="F155" s="1576"/>
      <c r="G155" s="1537" t="str">
        <f>_xlfn.IFNA(VLOOKUP(D155,Data!C:I,6,FALSE),"")</f>
        <v/>
      </c>
      <c r="H155" s="1511" t="str">
        <f>_xlfn.IFNA(VLOOKUP(D155,Export!G:L,3,FALSE),"")</f>
        <v/>
      </c>
      <c r="I155" s="1511" t="str">
        <f>_xlfn.IFNA(VLOOKUP(D155,Export!G:L,4,FALSE),"")</f>
        <v/>
      </c>
      <c r="J155" s="1511" t="str">
        <f>_xlfn.IFNA(VLOOKUP(D155,Export!G:L,5,FALSE),"")</f>
        <v/>
      </c>
      <c r="K155" s="1512" t="str">
        <f>_xlfn.IFNA(VLOOKUP(D155,Export!G:L,6,FALSE),"")</f>
        <v/>
      </c>
      <c r="L155" s="1500"/>
      <c r="M155" s="341"/>
    </row>
    <row r="156" spans="1:13" ht="61.2" customHeight="1" x14ac:dyDescent="0.25">
      <c r="A156" s="819"/>
      <c r="B156" s="1499"/>
      <c r="C156" s="1183" t="str">
        <f>_xlfn.IFNA(VLOOKUP(D156,Data!C:I,3,FALSE),"")</f>
        <v/>
      </c>
      <c r="D156" s="1572"/>
      <c r="E156" s="1170" t="str">
        <f>_xlfn.IFNA(IF(VLOOKUP(D156,Languages!$A:$D,1,TRUE)=D156,VLOOKUP(D156,Languages!$A:$D,Summary!$C$7,TRUE),NA()),"")</f>
        <v/>
      </c>
      <c r="F156" s="1576"/>
      <c r="G156" s="1537" t="str">
        <f>_xlfn.IFNA(VLOOKUP(D156,Data!C:I,6,FALSE),"")</f>
        <v/>
      </c>
      <c r="H156" s="1511" t="str">
        <f>_xlfn.IFNA(VLOOKUP(D156,Export!G:L,3,FALSE),"")</f>
        <v/>
      </c>
      <c r="I156" s="1511" t="str">
        <f>_xlfn.IFNA(VLOOKUP(D156,Export!G:L,4,FALSE),"")</f>
        <v/>
      </c>
      <c r="J156" s="1511" t="str">
        <f>_xlfn.IFNA(VLOOKUP(D156,Export!G:L,5,FALSE),"")</f>
        <v/>
      </c>
      <c r="K156" s="1512" t="str">
        <f>_xlfn.IFNA(VLOOKUP(D156,Export!G:L,6,FALSE),"")</f>
        <v/>
      </c>
      <c r="L156" s="1500"/>
      <c r="M156" s="341"/>
    </row>
    <row r="157" spans="1:13" ht="61.2" customHeight="1" x14ac:dyDescent="0.25">
      <c r="A157" s="819"/>
      <c r="B157" s="1499"/>
      <c r="C157" s="1183" t="str">
        <f>_xlfn.IFNA(VLOOKUP(D157,Data!C:I,3,FALSE),"")</f>
        <v/>
      </c>
      <c r="D157" s="1573"/>
      <c r="E157" s="1170" t="str">
        <f>_xlfn.IFNA(IF(VLOOKUP(D157,Languages!$A:$D,1,TRUE)=D157,VLOOKUP(D157,Languages!$A:$D,Summary!$C$7,TRUE),NA()),"")</f>
        <v/>
      </c>
      <c r="F157" s="1577"/>
      <c r="G157" s="1537" t="str">
        <f>_xlfn.IFNA(VLOOKUP(D157,Data!C:I,6,FALSE),"")</f>
        <v/>
      </c>
      <c r="H157" s="1511" t="str">
        <f>_xlfn.IFNA(VLOOKUP(D157,Export!G:L,3,FALSE),"")</f>
        <v/>
      </c>
      <c r="I157" s="1511" t="str">
        <f>_xlfn.IFNA(VLOOKUP(D157,Export!G:L,4,FALSE),"")</f>
        <v/>
      </c>
      <c r="J157" s="1511" t="str">
        <f>_xlfn.IFNA(VLOOKUP(D157,Export!G:L,5,FALSE),"")</f>
        <v/>
      </c>
      <c r="K157" s="1512" t="str">
        <f>_xlfn.IFNA(VLOOKUP(D157,Export!G:L,6,FALSE),"")</f>
        <v/>
      </c>
      <c r="L157" s="1500"/>
      <c r="M157" s="341"/>
    </row>
    <row r="158" spans="1:13" ht="61.2" customHeight="1" thickBot="1" x14ac:dyDescent="0.3">
      <c r="A158" s="819"/>
      <c r="B158" s="1499"/>
      <c r="C158" s="1183" t="str">
        <f>_xlfn.IFNA(VLOOKUP(D158,Data!C:I,3,FALSE),"")</f>
        <v/>
      </c>
      <c r="D158" s="1574"/>
      <c r="E158" s="1170" t="str">
        <f>_xlfn.IFNA(IF(VLOOKUP(D158,Languages!$A:$D,1,TRUE)=D158,VLOOKUP(D158,Languages!$A:$D,Summary!$C$7,TRUE),NA()),"")</f>
        <v/>
      </c>
      <c r="F158" s="1578"/>
      <c r="G158" s="1537" t="str">
        <f>_xlfn.IFNA(VLOOKUP(D158,Data!C:I,6,FALSE),"")</f>
        <v/>
      </c>
      <c r="H158" s="1511" t="str">
        <f>_xlfn.IFNA(VLOOKUP(D158,Export!G:L,3,FALSE),"")</f>
        <v/>
      </c>
      <c r="I158" s="1511" t="str">
        <f>_xlfn.IFNA(VLOOKUP(D158,Export!G:L,4,FALSE),"")</f>
        <v/>
      </c>
      <c r="J158" s="1511" t="str">
        <f>_xlfn.IFNA(VLOOKUP(D158,Export!G:L,5,FALSE),"")</f>
        <v/>
      </c>
      <c r="K158" s="1512" t="str">
        <f>_xlfn.IFNA(VLOOKUP(D158,Export!G:L,6,FALSE),"")</f>
        <v/>
      </c>
      <c r="L158" s="1500"/>
      <c r="M158" s="341"/>
    </row>
    <row r="159" spans="1:13" x14ac:dyDescent="0.25">
      <c r="A159" s="819"/>
      <c r="B159" s="1499"/>
      <c r="C159" s="1436"/>
      <c r="D159" s="1436"/>
      <c r="E159" s="1436"/>
      <c r="F159" s="1437"/>
      <c r="G159" s="1657"/>
      <c r="H159" s="1438"/>
      <c r="I159" s="1438"/>
      <c r="J159" s="1438"/>
      <c r="K159" s="1438"/>
      <c r="L159" s="1500"/>
      <c r="M159" s="341"/>
    </row>
    <row r="160" spans="1:13" ht="14.4" thickBot="1" x14ac:dyDescent="0.3">
      <c r="A160" s="819"/>
      <c r="B160" s="1501"/>
      <c r="C160" s="1503"/>
      <c r="D160" s="1523"/>
      <c r="E160" s="1504"/>
      <c r="F160" s="1505"/>
      <c r="G160" s="1506"/>
      <c r="H160" s="1504"/>
      <c r="I160" s="1504"/>
      <c r="J160" s="1504"/>
      <c r="K160" s="1504"/>
      <c r="L160" s="1507"/>
      <c r="M160" s="341"/>
    </row>
    <row r="161" spans="1:13" x14ac:dyDescent="0.25">
      <c r="A161" s="819"/>
      <c r="B161" s="819"/>
      <c r="C161" s="180"/>
      <c r="D161" s="180"/>
      <c r="E161" s="180"/>
      <c r="F161" s="335"/>
      <c r="G161" s="335"/>
      <c r="H161" s="345"/>
      <c r="I161" s="345"/>
      <c r="J161" s="345"/>
      <c r="K161" s="345"/>
      <c r="L161" s="819"/>
      <c r="M161" s="341"/>
    </row>
  </sheetData>
  <sheetProtection sheet="1" objects="1" scenarios="1" formatCells="0" formatColumns="0" formatRows="0" sort="0" autoFilter="0"/>
  <autoFilter ref="C24:K158" xr:uid="{9A0F3423-9C4B-4F39-B143-4C91AE8FD0F9}"/>
  <mergeCells count="9">
    <mergeCell ref="C17:K17"/>
    <mergeCell ref="B24:B49"/>
    <mergeCell ref="B50:B53"/>
    <mergeCell ref="C6:K6"/>
    <mergeCell ref="C8:G11"/>
    <mergeCell ref="I8:J8"/>
    <mergeCell ref="I10:J11"/>
    <mergeCell ref="C13:K13"/>
    <mergeCell ref="C15:K15"/>
  </mergeCells>
  <conditionalFormatting sqref="G25:G158">
    <cfRule type="cellIs" dxfId="133" priority="1" operator="equal">
      <formula>4</formula>
    </cfRule>
    <cfRule type="cellIs" dxfId="132" priority="2" operator="equal">
      <formula>3</formula>
    </cfRule>
    <cfRule type="cellIs" dxfId="131" priority="3" operator="equal">
      <formula>2</formula>
    </cfRule>
    <cfRule type="cellIs" dxfId="130" priority="4" operator="equal">
      <formula>1</formula>
    </cfRule>
    <cfRule type="cellIs" dxfId="129" priority="5"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tabColor rgb="FF0058B1"/>
  </sheetPr>
  <dimension ref="A1:W48"/>
  <sheetViews>
    <sheetView showGridLines="0" zoomScale="80" zoomScaleNormal="80" workbookViewId="0"/>
  </sheetViews>
  <sheetFormatPr defaultColWidth="9.1796875" defaultRowHeight="13.8" x14ac:dyDescent="0.25"/>
  <cols>
    <col min="1" max="2" width="1.6328125" style="245" customWidth="1"/>
    <col min="3" max="3" width="2.6328125" style="246" customWidth="1"/>
    <col min="4" max="4" width="14.6328125" style="245" customWidth="1"/>
    <col min="5" max="5" width="30.6328125" style="245" customWidth="1"/>
    <col min="6" max="6" width="6.6328125" style="245" customWidth="1"/>
    <col min="7" max="7" width="3.6328125" style="247" customWidth="1"/>
    <col min="8" max="8" width="14.6328125" style="245" customWidth="1"/>
    <col min="9" max="9" width="30.6328125" style="245" customWidth="1"/>
    <col min="10" max="10" width="6.6328125" style="245" customWidth="1"/>
    <col min="11" max="11" width="3.6328125" style="245" customWidth="1"/>
    <col min="12" max="15" width="1.6328125" style="245" customWidth="1"/>
    <col min="16" max="16" width="25.6328125" style="245" customWidth="1"/>
    <col min="17" max="21" width="25.6328125" style="248" customWidth="1"/>
    <col min="22" max="22" width="1.6328125" style="248" customWidth="1"/>
    <col min="23" max="23" width="1.6328125" style="245" customWidth="1"/>
    <col min="24" max="16384" width="9.1796875" style="245"/>
  </cols>
  <sheetData>
    <row r="1" spans="1:23" s="139" customFormat="1" ht="11.4" x14ac:dyDescent="0.25">
      <c r="A1" s="134"/>
      <c r="B1" s="134"/>
      <c r="C1" s="135"/>
      <c r="D1" s="134"/>
      <c r="E1" s="134"/>
      <c r="F1" s="134"/>
      <c r="G1" s="136"/>
      <c r="H1" s="134"/>
      <c r="I1" s="136"/>
      <c r="J1" s="136"/>
      <c r="K1" s="136"/>
      <c r="L1" s="134"/>
      <c r="M1" s="134"/>
      <c r="N1" s="134"/>
      <c r="O1" s="134"/>
      <c r="P1" s="134"/>
      <c r="Q1" s="134"/>
      <c r="R1" s="134"/>
      <c r="S1" s="134"/>
      <c r="T1" s="134"/>
      <c r="U1" s="134"/>
      <c r="V1" s="134"/>
      <c r="W1" s="134"/>
    </row>
    <row r="2" spans="1:23" s="147" customFormat="1" ht="10.050000000000001" customHeight="1" x14ac:dyDescent="0.2">
      <c r="A2" s="140"/>
      <c r="B2" s="141"/>
      <c r="C2" s="142"/>
      <c r="D2" s="143"/>
      <c r="E2" s="143"/>
      <c r="F2" s="144"/>
      <c r="G2" s="145"/>
      <c r="H2" s="144"/>
      <c r="I2" s="144"/>
      <c r="J2" s="144"/>
      <c r="K2" s="144"/>
      <c r="L2" s="146"/>
      <c r="M2" s="140"/>
      <c r="N2" s="134"/>
      <c r="O2" s="771"/>
      <c r="P2" s="1736" t="str">
        <f>IF(VLOOKUP(CONCATENATE($C$3,"-",41),Languages!$A:$D,1,TRUE)=CONCATENATE($C$3,"-",41),VLOOKUP(CONCATENATE($C$3,"-",41),Languages!$A:$D,Summary!$C$7,TRUE),NA())</f>
        <v>Arvioinnin kohteena oleva toiminto (laajempi ohje löytyy Kybermittarin käyttöohjeesta)
Arviointi suositellaan kohdistamaan toimintoihin, joita organisaatio tarvitsee tuottaakseen joko yhteiskunnan tai oman (liike)toimintansa kannalta kriittisiä palveluita. Kybermittarin ensisijainenkohde ovat yhteiskunnan toiminnan kannalta huoltovarmuuskriittiset organisaatiot, mutta malli sopii yhtä hyvin kaikenlaisten organisaatioiden käytötön. Tällöin tarkasteltavaksi valitaan esimerkiksi organisaation oman liiketoiminnan kannalta kriittiset toiminnot ja niiden toimintavarmuuden kannalta tärkeimmät riippuvuudet. Mikäli halutaan tarkastella kerralla useita toiminnan osa-alueita, on suositeltavaa muodostaa jokaisesta omat arviointinsa.
Rajaus voidaan toteuttaa monella tapaa, esimerkiksi:
 * Kattamaan koko organisaatio, esim. pienissä ja keskisuurissa yrityksissä;
 * Organisaatiorakenteen mukaisesti, esim. maa- tai liiketoimintayksikköön;
 * Toimintojen mukaisesti, esim. yli organisaatiorajojen tuotettuun palveluun.  
Kriittisten palveluiden ja toimintojen lisäksi arvioinnin kohteen määrittämiseksi tulee tunnistaa näiden toimintavarmuuden kannalta tärkeimmät riippuvuudet. Tällaisia ovat lähtökohtaisesti kaikki kriittisten palveluiden tuottamiseen liittyvät:
 * Liiketoimintaprosessit ja operatiiviset prosessit;
 * Järjestelmät ja osajärjestelmät; ja
 * Tietovarannot
Palvelu on yhteiskunnalle kriittinen, mikäli sen häiriö vaikuttaa merkittävään asiakasmäärään, laajaan maantieteelliseen alueeseen tai palvelun häiriöllä on vakavia seurannaisvaikutuksia. Kriittisyyden määrittelyssä auttavat esimerkiksi Huoltovarmuuskeskuksen toimialamääritykset. Liiketoiminnan kannalta kriittisten palveluiden tunnistaminen kannattaa aloittaa esimerkiksi organisaation tavoitteista tai liiketoimintastrategian painopistealueista.</v>
      </c>
      <c r="Q2" s="1736"/>
      <c r="R2" s="1736"/>
      <c r="S2" s="1736"/>
      <c r="T2" s="1736"/>
      <c r="U2" s="1736"/>
      <c r="V2" s="1736"/>
      <c r="W2" s="134"/>
    </row>
    <row r="3" spans="1:23" s="147" customFormat="1" ht="18" customHeight="1" x14ac:dyDescent="0.2">
      <c r="A3" s="140"/>
      <c r="B3" s="148"/>
      <c r="C3" s="149" t="s">
        <v>420</v>
      </c>
      <c r="E3" s="1076" t="s">
        <v>4279</v>
      </c>
      <c r="F3" s="150"/>
      <c r="G3" s="151"/>
      <c r="H3" s="152" t="str">
        <f>IF(VLOOKUP("GEN-SEC",Languages!$A:$D,1,TRUE)="GEN-SEC",VLOOKUP("GEN-SEC",Languages!$A:$D,Summary!$C$7,TRUE),NA())</f>
        <v>Tiedon luokittelu</v>
      </c>
      <c r="I3" s="150"/>
      <c r="J3" s="150"/>
      <c r="K3" s="150"/>
      <c r="L3" s="153"/>
      <c r="M3" s="140"/>
      <c r="N3" s="134"/>
      <c r="O3" s="771"/>
      <c r="P3" s="1736"/>
      <c r="Q3" s="1736"/>
      <c r="R3" s="1736"/>
      <c r="S3" s="1736"/>
      <c r="T3" s="1736"/>
      <c r="U3" s="1736"/>
      <c r="V3" s="1736"/>
      <c r="W3" s="134"/>
    </row>
    <row r="4" spans="1:23" s="147" customFormat="1" ht="19.95" customHeight="1" x14ac:dyDescent="0.3">
      <c r="A4" s="140"/>
      <c r="B4" s="148"/>
      <c r="C4" s="154" t="str">
        <f>IF(VLOOKUP($C$3,Languages!$A:$D,1,TRUE)=$C$3,VLOOKUP($C$3,Languages!$A:$D,Summary!$C$7,TRUE),NA())</f>
        <v>Kyberturvallisuuden arviointityökalu</v>
      </c>
      <c r="E4" s="155"/>
      <c r="F4" s="150"/>
      <c r="G4" s="151"/>
      <c r="H4" s="985"/>
      <c r="I4" s="150"/>
      <c r="J4" s="150"/>
      <c r="K4" s="150"/>
      <c r="L4" s="153"/>
      <c r="M4" s="140"/>
      <c r="N4" s="134"/>
      <c r="O4" s="771"/>
      <c r="P4" s="1736"/>
      <c r="Q4" s="1736"/>
      <c r="R4" s="1736"/>
      <c r="S4" s="1736"/>
      <c r="T4" s="1736"/>
      <c r="U4" s="1736"/>
      <c r="V4" s="1736"/>
      <c r="W4" s="134"/>
    </row>
    <row r="5" spans="1:23" s="139" customFormat="1" ht="10.050000000000001" customHeight="1" x14ac:dyDescent="0.25">
      <c r="A5" s="134"/>
      <c r="B5" s="156"/>
      <c r="C5" s="157"/>
      <c r="D5" s="158"/>
      <c r="E5" s="158"/>
      <c r="F5" s="158"/>
      <c r="G5" s="159"/>
      <c r="H5" s="158"/>
      <c r="I5" s="159"/>
      <c r="J5" s="159"/>
      <c r="K5" s="159"/>
      <c r="L5" s="160"/>
      <c r="M5" s="249"/>
      <c r="N5" s="134"/>
      <c r="O5" s="772"/>
      <c r="P5" s="1736"/>
      <c r="Q5" s="1736"/>
      <c r="R5" s="1736"/>
      <c r="S5" s="1736"/>
      <c r="T5" s="1736"/>
      <c r="U5" s="1736"/>
      <c r="V5" s="1736"/>
      <c r="W5" s="134"/>
    </row>
    <row r="6" spans="1:23" s="139" customFormat="1" ht="101.4" customHeight="1" thickBot="1" x14ac:dyDescent="0.3">
      <c r="A6" s="134"/>
      <c r="B6" s="156"/>
      <c r="C6" s="1711" t="str">
        <f>IF(VLOOKUP(CONCATENATE(C3,"-0"),Languages!$A:$D,1,TRUE)=CONCATENATE(C3,"-0"),VLOOKUP(CONCATENATE(C3,"-0"),Languages!$A:$D,Summary!$C$7,TRUE),NA())</f>
        <v xml:space="preserve">Kybermittari versio 2.1, 3.2.2025
https://www.kybermittari.fi 
Palaute ja kysymykset: kybermittari(at)traficom.fi
Materiaali on käytettävissä Creative Commons Nimeä 4.0 / CC BY 4.0 lisenssiehtojen mukaisesti. 
Kybermittari on rekisteröity tavaramerkki (sanamerkki). </v>
      </c>
      <c r="D6" s="1711"/>
      <c r="E6" s="1711"/>
      <c r="F6" s="1711"/>
      <c r="G6" s="1711"/>
      <c r="H6" s="1711"/>
      <c r="I6" s="1711"/>
      <c r="J6" s="1711"/>
      <c r="K6" s="161"/>
      <c r="L6" s="160"/>
      <c r="M6" s="249"/>
      <c r="N6" s="134"/>
      <c r="O6" s="772"/>
      <c r="P6" s="1736"/>
      <c r="Q6" s="1736"/>
      <c r="R6" s="1736"/>
      <c r="S6" s="1736"/>
      <c r="T6" s="1736"/>
      <c r="U6" s="1736"/>
      <c r="V6" s="1736"/>
      <c r="W6" s="134"/>
    </row>
    <row r="7" spans="1:23" s="139" customFormat="1" ht="18" customHeight="1" thickBot="1" x14ac:dyDescent="0.3">
      <c r="A7" s="134"/>
      <c r="B7" s="156"/>
      <c r="C7" s="162">
        <f>MATCH(H7,Languages!1:1,0)</f>
        <v>3</v>
      </c>
      <c r="E7" s="1738" t="s">
        <v>3531</v>
      </c>
      <c r="F7" s="1738"/>
      <c r="G7" s="163"/>
      <c r="H7" s="986" t="s">
        <v>590</v>
      </c>
      <c r="I7" s="164"/>
      <c r="J7" s="164"/>
      <c r="K7" s="164"/>
      <c r="L7" s="160"/>
      <c r="M7" s="249"/>
      <c r="N7" s="134"/>
      <c r="O7" s="772"/>
      <c r="P7" s="1736"/>
      <c r="Q7" s="1736"/>
      <c r="R7" s="1736"/>
      <c r="S7" s="1736"/>
      <c r="T7" s="1736"/>
      <c r="U7" s="1736"/>
      <c r="V7" s="1736"/>
      <c r="W7" s="134"/>
    </row>
    <row r="8" spans="1:23" s="139" customFormat="1" ht="10.050000000000001" customHeight="1" x14ac:dyDescent="0.25">
      <c r="A8" s="134"/>
      <c r="B8" s="156"/>
      <c r="C8" s="162"/>
      <c r="D8" s="152"/>
      <c r="E8" s="152"/>
      <c r="F8" s="152"/>
      <c r="G8" s="163"/>
      <c r="H8" s="164"/>
      <c r="I8" s="164"/>
      <c r="J8" s="164"/>
      <c r="K8" s="164"/>
      <c r="L8" s="160"/>
      <c r="M8" s="249"/>
      <c r="N8" s="134"/>
      <c r="O8" s="772"/>
      <c r="P8" s="1736"/>
      <c r="Q8" s="1736"/>
      <c r="R8" s="1736"/>
      <c r="S8" s="1736"/>
      <c r="T8" s="1736"/>
      <c r="U8" s="1736"/>
      <c r="V8" s="1736"/>
      <c r="W8" s="134"/>
    </row>
    <row r="9" spans="1:23" s="176" customFormat="1" ht="25.05" customHeight="1" x14ac:dyDescent="0.25">
      <c r="A9" s="165"/>
      <c r="B9" s="166"/>
      <c r="C9" s="167">
        <v>10</v>
      </c>
      <c r="D9" s="168" t="str">
        <f>IF(VLOOKUP(CONCATENATE($C$3,"-",C9),Languages!$A:$D,1,TRUE)=CONCATENATE($C$3,"-",C9),VLOOKUP(CONCATENATE($C$3,"-",C9),Languages!$A:$D,Summary!$C$7,TRUE),NA())</f>
        <v>Organisaatio</v>
      </c>
      <c r="E9" s="169"/>
      <c r="F9" s="169"/>
      <c r="G9" s="170"/>
      <c r="H9" s="169"/>
      <c r="I9" s="169" t="str">
        <f>IFERROR(INT(LEFT(#REF!,1)),"")</f>
        <v/>
      </c>
      <c r="J9" s="169"/>
      <c r="K9" s="171"/>
      <c r="L9" s="172"/>
      <c r="M9" s="173"/>
      <c r="N9" s="134"/>
      <c r="O9" s="773"/>
      <c r="P9" s="1736"/>
      <c r="Q9" s="1736"/>
      <c r="R9" s="1736"/>
      <c r="S9" s="1736"/>
      <c r="T9" s="1736"/>
      <c r="U9" s="1736"/>
      <c r="V9" s="1736"/>
      <c r="W9" s="134"/>
    </row>
    <row r="10" spans="1:23" s="183" customFormat="1" ht="10.050000000000001" customHeight="1" x14ac:dyDescent="0.25">
      <c r="A10" s="177"/>
      <c r="B10" s="178"/>
      <c r="C10" s="1705"/>
      <c r="D10" s="1705"/>
      <c r="E10" s="1705"/>
      <c r="F10" s="1705"/>
      <c r="G10" s="1705"/>
      <c r="H10" s="1705"/>
      <c r="I10" s="1705"/>
      <c r="J10" s="1705"/>
      <c r="K10" s="164"/>
      <c r="L10" s="179"/>
      <c r="M10" s="180"/>
      <c r="N10" s="134"/>
      <c r="O10" s="774"/>
      <c r="P10" s="1736"/>
      <c r="Q10" s="1736"/>
      <c r="R10" s="1736"/>
      <c r="S10" s="1736"/>
      <c r="T10" s="1736"/>
      <c r="U10" s="1736"/>
      <c r="V10" s="1736"/>
      <c r="W10" s="134"/>
    </row>
    <row r="11" spans="1:23" s="183" customFormat="1" ht="28.8" customHeight="1" x14ac:dyDescent="0.25">
      <c r="A11" s="177"/>
      <c r="B11" s="184">
        <v>11</v>
      </c>
      <c r="C11" s="185"/>
      <c r="D11" s="164" t="str">
        <f>IF(VLOOKUP(CONCATENATE($C$3,"-",B11),Languages!$A:$D,1,TRUE)=CONCATENATE($C$3,"-",B11),VLOOKUP(CONCATENATE($C$3,"-",B11),Languages!$A:$D,Summary!$C$7,TRUE),NA())</f>
        <v>Nimi</v>
      </c>
      <c r="E11" s="1725"/>
      <c r="F11" s="1725"/>
      <c r="G11" s="186"/>
      <c r="H11" s="164" t="str">
        <f>IF(VLOOKUP(CONCATENATE($C$3,"-",L11),Languages!$A:$D,1,TRUE)=CONCATENATE($C$3,"-",L11),VLOOKUP(CONCATENATE($C$3,"-",L11),Languages!$A:$D,Summary!$C$7,TRUE),NA())</f>
        <v>Yhteyshenkilön sähköposti</v>
      </c>
      <c r="I11" s="1726"/>
      <c r="J11" s="1725"/>
      <c r="K11" s="187"/>
      <c r="L11" s="188">
        <v>14</v>
      </c>
      <c r="M11" s="314"/>
      <c r="N11" s="134"/>
      <c r="O11" s="775"/>
      <c r="P11" s="1736"/>
      <c r="Q11" s="1736"/>
      <c r="R11" s="1736"/>
      <c r="S11" s="1736"/>
      <c r="T11" s="1736"/>
      <c r="U11" s="1736"/>
      <c r="V11" s="1736"/>
      <c r="W11" s="134"/>
    </row>
    <row r="12" spans="1:23" s="183" customFormat="1" ht="18" customHeight="1" x14ac:dyDescent="0.25">
      <c r="A12" s="177"/>
      <c r="B12" s="184">
        <v>12</v>
      </c>
      <c r="C12" s="185"/>
      <c r="D12" s="164" t="str">
        <f>IF(VLOOKUP(CONCATENATE($C$3,"-",B12),Languages!$A:$D,1,TRUE)=CONCATENATE($C$3,"-",B12),VLOOKUP(CONCATENATE($C$3,"-",B12),Languages!$A:$D,Summary!$C$7,TRUE),NA())</f>
        <v>Toimiala</v>
      </c>
      <c r="E12" s="1713"/>
      <c r="F12" s="1713"/>
      <c r="G12" s="189"/>
      <c r="H12" s="984" t="str">
        <f>IF(VLOOKUP(CONCATENATE($C$3,"-",L12),Languages!$A:$D,1,TRUE)=CONCATENATE($C$3,"-",L12),VLOOKUP(CONCATENATE($C$3,"-",L12),Languages!$A:$D,Summary!$C$7,TRUE),NA())</f>
        <v>Y-tunnus</v>
      </c>
      <c r="I12" s="1713"/>
      <c r="J12" s="1713"/>
      <c r="K12" s="187"/>
      <c r="L12" s="188">
        <v>24</v>
      </c>
      <c r="M12" s="314"/>
      <c r="N12" s="134"/>
      <c r="O12" s="775"/>
      <c r="P12" s="1736"/>
      <c r="Q12" s="1736"/>
      <c r="R12" s="1736"/>
      <c r="S12" s="1736"/>
      <c r="T12" s="1736"/>
      <c r="U12" s="1736"/>
      <c r="V12" s="1736"/>
      <c r="W12" s="134"/>
    </row>
    <row r="13" spans="1:23" s="183" customFormat="1" ht="26.4" customHeight="1" x14ac:dyDescent="0.25">
      <c r="A13" s="177"/>
      <c r="B13" s="184">
        <v>13</v>
      </c>
      <c r="C13" s="185"/>
      <c r="D13" s="164" t="str">
        <f>IF(VLOOKUP(CONCATENATE($C$3,"-",B13),Languages!$A:$D,1,TRUE)=CONCATENATE($C$3,"-",B13),VLOOKUP(CONCATENATE($C$3,"-",B13),Languages!$A:$D,Summary!$C$7,TRUE),NA())</f>
        <v>Toiminto</v>
      </c>
      <c r="E13" s="1713"/>
      <c r="F13" s="1713"/>
      <c r="G13" s="189"/>
      <c r="H13" s="164" t="str">
        <f>IF(VLOOKUP(CONCATENATE($C$3,"-",L13),Languages!$A:$D,1,TRUE)=CONCATENATE($C$3,"-",L13),VLOOKUP(CONCATENATE($C$3,"-",L13),Languages!$A:$D,Summary!$C$7,TRUE),NA())</f>
        <v>Arvioinnin vetäjä</v>
      </c>
      <c r="I13" s="1713"/>
      <c r="J13" s="1713"/>
      <c r="K13" s="187"/>
      <c r="L13" s="188">
        <v>15</v>
      </c>
      <c r="M13" s="458"/>
      <c r="N13" s="134"/>
      <c r="O13" s="775"/>
      <c r="P13" s="1736"/>
      <c r="Q13" s="1736"/>
      <c r="R13" s="1736"/>
      <c r="S13" s="1736"/>
      <c r="T13" s="1736"/>
      <c r="U13" s="1736"/>
      <c r="V13" s="1736"/>
      <c r="W13" s="177"/>
    </row>
    <row r="14" spans="1:23" s="183" customFormat="1" ht="18" customHeight="1" x14ac:dyDescent="0.25">
      <c r="A14" s="177"/>
      <c r="B14" s="184">
        <v>18</v>
      </c>
      <c r="C14" s="185"/>
      <c r="D14" s="430" t="str">
        <f>IF(VLOOKUP(CONCATENATE($C$3,"-",B14),Languages!$A:$D,1,TRUE)=CONCATENATE($C$3,"-",B14),VLOOKUP(CONCATENATE($C$3,"-",B14),Languages!$A:$D,Summary!$C$7,TRUE),NA())</f>
        <v>Aloitus pvm.</v>
      </c>
      <c r="E14" s="1712"/>
      <c r="F14" s="1712"/>
      <c r="G14" s="189"/>
      <c r="H14" s="430"/>
      <c r="I14" s="1727"/>
      <c r="J14" s="1727"/>
      <c r="K14" s="187"/>
      <c r="L14" s="204"/>
      <c r="M14" s="458"/>
      <c r="N14" s="134"/>
      <c r="O14" s="775"/>
      <c r="P14" s="1736"/>
      <c r="Q14" s="1736"/>
      <c r="R14" s="1736"/>
      <c r="S14" s="1736"/>
      <c r="T14" s="1736"/>
      <c r="U14" s="1736"/>
      <c r="V14" s="1736"/>
      <c r="W14" s="177"/>
    </row>
    <row r="15" spans="1:23" s="183" customFormat="1" ht="24" customHeight="1" x14ac:dyDescent="0.25">
      <c r="A15" s="177"/>
      <c r="B15" s="184">
        <v>19</v>
      </c>
      <c r="C15" s="185"/>
      <c r="D15" s="430" t="str">
        <f>IF(VLOOKUP(CONCATENATE($C$3,"-",B15),Languages!$A:$D,1,TRUE)=CONCATENATE($C$3,"-",B15),VLOOKUP(CONCATENATE($C$3,"-",B15),Languages!$A:$D,Summary!$C$7,TRUE),NA())</f>
        <v>Viimeinen muutos</v>
      </c>
      <c r="E15" s="1712"/>
      <c r="F15" s="1712"/>
      <c r="G15" s="189"/>
      <c r="H15" s="430" t="str">
        <f>IF(VLOOKUP(CONCATENATE($C$3,"-",L15),Languages!$A:$D,1,TRUE)=CONCATENATE($C$3,"-",L15),VLOOKUP(CONCATENATE($C$3,"-",L15),Languages!$A:$D,Summary!$C$7,TRUE),NA())</f>
        <v>Seuraava arviointi</v>
      </c>
      <c r="I15" s="1739"/>
      <c r="J15" s="1739"/>
      <c r="K15" s="187"/>
      <c r="L15" s="204">
        <v>42</v>
      </c>
      <c r="M15" s="458"/>
      <c r="N15" s="134"/>
      <c r="O15" s="775"/>
      <c r="P15" s="1736"/>
      <c r="Q15" s="1736"/>
      <c r="R15" s="1736"/>
      <c r="S15" s="1736"/>
      <c r="T15" s="1736"/>
      <c r="U15" s="1736"/>
      <c r="V15" s="1736"/>
      <c r="W15" s="177"/>
    </row>
    <row r="16" spans="1:23" s="176" customFormat="1" ht="10.050000000000001" customHeight="1" x14ac:dyDescent="0.25">
      <c r="A16" s="165"/>
      <c r="B16" s="190"/>
      <c r="C16" s="191"/>
      <c r="D16" s="192"/>
      <c r="E16" s="192"/>
      <c r="F16" s="193"/>
      <c r="G16" s="189"/>
      <c r="H16" s="164"/>
      <c r="I16" s="192"/>
      <c r="J16" s="192"/>
      <c r="K16" s="192"/>
      <c r="L16" s="204">
        <v>42</v>
      </c>
      <c r="M16" s="458"/>
      <c r="N16" s="134"/>
      <c r="O16" s="760"/>
      <c r="P16" s="539"/>
      <c r="Q16" s="540"/>
      <c r="R16" s="540"/>
      <c r="S16" s="540"/>
      <c r="T16" s="540"/>
      <c r="U16" s="540"/>
      <c r="V16" s="540"/>
      <c r="W16" s="314"/>
    </row>
    <row r="17" spans="1:23" s="202" customFormat="1" ht="19.95" customHeight="1" x14ac:dyDescent="0.25">
      <c r="A17" s="180"/>
      <c r="B17" s="194">
        <v>16</v>
      </c>
      <c r="C17" s="185"/>
      <c r="D17" s="195" t="str">
        <f>IF(VLOOKUP(CONCATENATE($C$3,"-",B17),Languages!$A:$D,1,TRUE)=CONCATENATE($C$3,"-",B17),VLOOKUP(CONCATENATE($C$3,"-",B17),Languages!$A:$D,Summary!$C$7,TRUE),NA())</f>
        <v>Kuvaus arvioitavasta toiminnosta</v>
      </c>
      <c r="E17" s="196"/>
      <c r="F17" s="196"/>
      <c r="G17" s="197"/>
      <c r="H17" s="196"/>
      <c r="I17" s="198"/>
      <c r="J17" s="198"/>
      <c r="K17" s="198"/>
      <c r="L17" s="204">
        <v>42</v>
      </c>
      <c r="M17" s="458"/>
      <c r="N17" s="134"/>
      <c r="O17" s="761"/>
      <c r="P17" s="765" t="str">
        <f>IF(VLOOKUP("KM100",Languages!$A:$D,1,TRUE)="KM100",VLOOKUP("KM100",Languages!$A:$D,Summary!$C$7,TRUE),NA())</f>
        <v>Toiminto</v>
      </c>
      <c r="Q17" s="765" t="str">
        <f>IF(VLOOKUP("KM101",Languages!$A:$D,1,TRUE)="KM101",VLOOKUP("KM101",Languages!$A:$D,Summary!$C$7,TRUE),NA())</f>
        <v>Prosessit</v>
      </c>
      <c r="R17" s="765" t="str">
        <f>IF(VLOOKUP("KM102",Languages!$A:$D,1,TRUE)="KM102",VLOOKUP("KM102",Languages!$A:$D,Summary!$C$7,TRUE),NA())</f>
        <v>Järjestelmät</v>
      </c>
      <c r="S17" s="765" t="str">
        <f>IF(VLOOKUP("KM103",Languages!$A:$D,1,TRUE)="KM103",VLOOKUP("KM103",Languages!$A:$D,Summary!$C$7,TRUE),NA())</f>
        <v>Vaikutus muihin organisaatioihin</v>
      </c>
      <c r="T17" s="765" t="str">
        <f>IF(VLOOKUP("KM104",Languages!$A:$D,1,TRUE)="KM104",VLOOKUP("KM104",Languages!$A:$D,Summary!$C$7,TRUE),NA())</f>
        <v>Toimittajat</v>
      </c>
      <c r="U17" s="765" t="str">
        <f>IF(VLOOKUP("KM105",Languages!$A:$D,1,TRUE)="KM105",VLOOKUP("KM105",Languages!$A:$D,Summary!$C$7,TRUE),NA())</f>
        <v>Sisäiset riippuvuudet</v>
      </c>
      <c r="V17" s="766"/>
      <c r="W17" s="458"/>
    </row>
    <row r="18" spans="1:23" s="202" customFormat="1" ht="30" customHeight="1" x14ac:dyDescent="0.25">
      <c r="A18" s="180"/>
      <c r="B18" s="203"/>
      <c r="C18" s="185"/>
      <c r="D18" s="1716"/>
      <c r="E18" s="1717"/>
      <c r="F18" s="1717"/>
      <c r="G18" s="1717"/>
      <c r="H18" s="1717"/>
      <c r="I18" s="1717"/>
      <c r="J18" s="1718"/>
      <c r="K18" s="455"/>
      <c r="L18" s="204">
        <v>42</v>
      </c>
      <c r="M18" s="458"/>
      <c r="N18" s="134"/>
      <c r="O18" s="762"/>
      <c r="P18" s="780"/>
      <c r="Q18" s="781"/>
      <c r="R18" s="781"/>
      <c r="S18" s="781"/>
      <c r="T18" s="781"/>
      <c r="U18" s="781"/>
      <c r="V18" s="767"/>
      <c r="W18" s="458"/>
    </row>
    <row r="19" spans="1:23" s="202" customFormat="1" ht="30" customHeight="1" x14ac:dyDescent="0.25">
      <c r="A19" s="180"/>
      <c r="B19" s="203"/>
      <c r="C19" s="185"/>
      <c r="D19" s="1719"/>
      <c r="E19" s="1720"/>
      <c r="F19" s="1720"/>
      <c r="G19" s="1720"/>
      <c r="H19" s="1720"/>
      <c r="I19" s="1720"/>
      <c r="J19" s="1721"/>
      <c r="K19" s="456"/>
      <c r="L19" s="204">
        <v>42</v>
      </c>
      <c r="M19" s="458"/>
      <c r="N19" s="134"/>
      <c r="O19" s="762"/>
      <c r="P19" s="780"/>
      <c r="Q19" s="781"/>
      <c r="R19" s="781"/>
      <c r="S19" s="781"/>
      <c r="T19" s="781"/>
      <c r="U19" s="781"/>
      <c r="V19" s="767"/>
      <c r="W19" s="458"/>
    </row>
    <row r="20" spans="1:23" s="202" customFormat="1" ht="30" customHeight="1" x14ac:dyDescent="0.25">
      <c r="A20" s="180"/>
      <c r="B20" s="203"/>
      <c r="C20" s="185"/>
      <c r="D20" s="1722"/>
      <c r="E20" s="1723"/>
      <c r="F20" s="1723"/>
      <c r="G20" s="1723"/>
      <c r="H20" s="1723"/>
      <c r="I20" s="1723"/>
      <c r="J20" s="1724"/>
      <c r="K20" s="456"/>
      <c r="L20" s="204">
        <v>42</v>
      </c>
      <c r="M20" s="458"/>
      <c r="N20" s="134"/>
      <c r="O20" s="762"/>
      <c r="P20" s="782"/>
      <c r="Q20" s="782"/>
      <c r="R20" s="782"/>
      <c r="S20" s="781"/>
      <c r="T20" s="781"/>
      <c r="U20" s="781"/>
      <c r="V20" s="767"/>
      <c r="W20" s="458"/>
    </row>
    <row r="21" spans="1:23" s="202" customFormat="1" ht="30" customHeight="1" x14ac:dyDescent="0.25">
      <c r="A21" s="180"/>
      <c r="B21" s="194">
        <v>17</v>
      </c>
      <c r="C21" s="208"/>
      <c r="D21" s="171" t="str">
        <f>IF(VLOOKUP(CONCATENATE($C$3,"-",B21),Languages!$A:$D,1,TRUE)=CONCATENATE($C$3,"-",B21),VLOOKUP(CONCATENATE($C$3,"-",B21),Languages!$A:$D,Summary!$C$7,TRUE),NA())</f>
        <v>Toiminnon yhteiskunnallinen vaikuttavuus</v>
      </c>
      <c r="E21" s="171"/>
      <c r="F21" s="205"/>
      <c r="G21" s="198"/>
      <c r="H21" s="206"/>
      <c r="I21" s="206"/>
      <c r="J21" s="206"/>
      <c r="K21" s="456"/>
      <c r="L21" s="204">
        <v>42</v>
      </c>
      <c r="M21" s="458"/>
      <c r="N21" s="134"/>
      <c r="O21" s="762"/>
      <c r="P21" s="782"/>
      <c r="Q21" s="782"/>
      <c r="R21" s="782"/>
      <c r="S21" s="781"/>
      <c r="T21" s="781"/>
      <c r="U21" s="781"/>
      <c r="V21" s="767"/>
      <c r="W21" s="458"/>
    </row>
    <row r="22" spans="1:23" s="202" customFormat="1" ht="30" customHeight="1" x14ac:dyDescent="0.25">
      <c r="A22" s="180"/>
      <c r="B22" s="203">
        <v>39</v>
      </c>
      <c r="C22" s="185"/>
      <c r="D22" s="1729" t="str">
        <f>IF(VLOOKUP(CONCATENATE($C$3,"-",B22),Languages!$A:$D,1,TRUE)=CONCATENATE($C$3,"-",B22),VLOOKUP(CONCATENATE($C$3,"-",B22),Languages!$A:$D,Summary!$C$7,TRUE),NA())</f>
        <v>Uhkaskenaarion kuvaus (worst-case)</v>
      </c>
      <c r="E22" s="1729"/>
      <c r="F22" s="1729"/>
      <c r="H22" s="686">
        <v>40</v>
      </c>
      <c r="I22" s="1728" t="str">
        <f>IF(VLOOKUP(CONCATENATE($C$3,"-",H22),Languages!$A:$D,1,TRUE)=CONCATENATE($C$3,"-",H22),VLOOKUP(CONCATENATE($C$3,"-",H22),Languages!$A:$D,Summary!$C$7,TRUE),NA())</f>
        <v>Skenaarion yhteiskunnallinen vaikuttavuus</v>
      </c>
      <c r="J22" s="1728"/>
      <c r="K22" s="456"/>
      <c r="L22" s="204">
        <v>42</v>
      </c>
      <c r="M22" s="458"/>
      <c r="N22" s="134"/>
      <c r="O22" s="762"/>
      <c r="P22" s="782"/>
      <c r="Q22" s="782"/>
      <c r="R22" s="782"/>
      <c r="S22" s="781"/>
      <c r="T22" s="781"/>
      <c r="U22" s="781"/>
      <c r="V22" s="767"/>
      <c r="W22" s="458"/>
    </row>
    <row r="23" spans="1:23" s="202" customFormat="1" ht="30" customHeight="1" x14ac:dyDescent="0.25">
      <c r="A23" s="180"/>
      <c r="B23" s="203"/>
      <c r="D23" s="1730"/>
      <c r="E23" s="1731"/>
      <c r="F23" s="1731"/>
      <c r="G23" s="1732"/>
      <c r="H23" s="206"/>
      <c r="I23" s="1714" t="s">
        <v>595</v>
      </c>
      <c r="J23" s="1715"/>
      <c r="K23" s="456"/>
      <c r="L23" s="204">
        <v>42</v>
      </c>
      <c r="M23" s="458"/>
      <c r="N23" s="134"/>
      <c r="O23" s="762"/>
      <c r="P23" s="782"/>
      <c r="Q23" s="782"/>
      <c r="R23" s="782"/>
      <c r="S23" s="781"/>
      <c r="T23" s="781"/>
      <c r="U23" s="781"/>
      <c r="V23" s="767"/>
      <c r="W23" s="458"/>
    </row>
    <row r="24" spans="1:23" s="202" customFormat="1" ht="30" customHeight="1" x14ac:dyDescent="0.25">
      <c r="A24" s="180"/>
      <c r="B24" s="203"/>
      <c r="D24" s="1733"/>
      <c r="E24" s="1734"/>
      <c r="F24" s="1734"/>
      <c r="G24" s="1735"/>
      <c r="K24" s="456"/>
      <c r="L24" s="204">
        <v>42</v>
      </c>
      <c r="M24" s="458"/>
      <c r="N24" s="134"/>
      <c r="O24" s="763"/>
      <c r="P24" s="454"/>
      <c r="Q24" s="454"/>
      <c r="R24" s="454"/>
      <c r="S24" s="538"/>
      <c r="T24" s="538"/>
      <c r="U24" s="538"/>
      <c r="V24" s="767"/>
      <c r="W24" s="458"/>
    </row>
    <row r="25" spans="1:23" s="202" customFormat="1" ht="13.05" customHeight="1" x14ac:dyDescent="0.25">
      <c r="A25" s="180"/>
      <c r="B25" s="203"/>
      <c r="D25" s="322"/>
      <c r="E25" s="322"/>
      <c r="F25" s="322"/>
      <c r="G25" s="322"/>
      <c r="K25" s="456"/>
      <c r="L25" s="204">
        <v>42</v>
      </c>
      <c r="M25" s="458"/>
      <c r="N25" s="134"/>
      <c r="O25" s="763"/>
      <c r="P25" s="454"/>
      <c r="Q25" s="454"/>
      <c r="R25" s="454"/>
      <c r="S25" s="538"/>
      <c r="T25" s="538"/>
      <c r="U25" s="538"/>
      <c r="V25" s="767"/>
      <c r="W25" s="458"/>
    </row>
    <row r="26" spans="1:23" s="202" customFormat="1" ht="19.95" customHeight="1" x14ac:dyDescent="0.25">
      <c r="A26" s="180"/>
      <c r="B26" s="166"/>
      <c r="C26" s="167">
        <v>20</v>
      </c>
      <c r="D26" s="168" t="str">
        <f>IF(VLOOKUP(CONCATENATE($C$3,"-",C26),Languages!$A:$D,1,TRUE)=CONCATENATE($C$3,"-",C26),VLOOKUP(CONCATENATE($C$3,"-",C26),Languages!$A:$D,Summary!$C$7,TRUE),NA())</f>
        <v>Kyberturvallisuuden arviointi</v>
      </c>
      <c r="E26" s="169"/>
      <c r="F26" s="169"/>
      <c r="G26" s="170"/>
      <c r="H26" s="169"/>
      <c r="I26" s="169" t="str">
        <f>IFERROR(INT(LEFT(#REF!,1)),"")</f>
        <v/>
      </c>
      <c r="J26" s="169"/>
      <c r="K26" s="171"/>
      <c r="L26" s="204">
        <v>42</v>
      </c>
      <c r="M26" s="458"/>
      <c r="N26" s="134"/>
      <c r="O26" s="764"/>
      <c r="P26" s="768"/>
      <c r="Q26" s="769"/>
      <c r="R26" s="769"/>
      <c r="S26" s="769"/>
      <c r="T26" s="769"/>
      <c r="U26" s="769"/>
      <c r="V26" s="770"/>
      <c r="W26" s="458"/>
    </row>
    <row r="27" spans="1:23" s="183" customFormat="1" ht="10.050000000000001" customHeight="1" x14ac:dyDescent="0.25">
      <c r="A27" s="177"/>
      <c r="B27" s="178"/>
      <c r="C27" s="1705"/>
      <c r="D27" s="1705"/>
      <c r="E27" s="1705"/>
      <c r="F27" s="1705"/>
      <c r="G27" s="1705"/>
      <c r="H27" s="1705"/>
      <c r="I27" s="1705"/>
      <c r="J27" s="1705"/>
      <c r="K27" s="430"/>
      <c r="L27" s="204">
        <v>42</v>
      </c>
      <c r="M27" s="458"/>
      <c r="N27" s="134"/>
      <c r="O27" s="472"/>
      <c r="P27" s="457"/>
      <c r="Q27" s="457"/>
      <c r="R27" s="457"/>
      <c r="S27" s="457"/>
      <c r="T27" s="457"/>
      <c r="U27" s="457"/>
      <c r="V27" s="457"/>
      <c r="W27" s="314"/>
    </row>
    <row r="28" spans="1:23" s="176" customFormat="1" ht="19.95" customHeight="1" x14ac:dyDescent="0.25">
      <c r="A28" s="165"/>
      <c r="B28" s="207">
        <v>21</v>
      </c>
      <c r="C28" s="208"/>
      <c r="D28" s="171" t="str">
        <f>IF(VLOOKUP(CONCATENATE($C$3,"-",B28),Languages!$A:$D,1,TRUE)=CONCATENATE($C$3,"-",B28),VLOOKUP(CONCATENATE($C$3,"-",B28),Languages!$A:$D,Summary!$C$7,TRUE),NA())</f>
        <v>Kyberturvallisuuden osiot</v>
      </c>
      <c r="E28" s="209"/>
      <c r="F28" s="210"/>
      <c r="G28" s="211"/>
      <c r="H28" s="212"/>
      <c r="I28" s="213"/>
      <c r="J28" s="213"/>
      <c r="K28" s="213"/>
      <c r="L28" s="214"/>
      <c r="M28" s="173"/>
      <c r="N28" s="200"/>
      <c r="O28" s="200"/>
      <c r="P28" s="174"/>
      <c r="Q28" s="175"/>
      <c r="R28" s="175"/>
      <c r="S28" s="175"/>
      <c r="T28" s="175"/>
      <c r="U28" s="175"/>
      <c r="V28" s="175"/>
    </row>
    <row r="29" spans="1:23" s="202" customFormat="1" ht="22.05" customHeight="1" x14ac:dyDescent="0.25">
      <c r="A29" s="177"/>
      <c r="B29" s="207" t="s">
        <v>56</v>
      </c>
      <c r="C29" s="217">
        <f t="shared" ref="C29:C34" ca="1" si="0">RIGHT(F29,2) - LEFT(F29,2)</f>
        <v>27</v>
      </c>
      <c r="D29" s="1737" t="str">
        <f>HYPERLINK("#'" &amp; $B29 &amp; "'!B2",IF(VLOOKUP($B29,Languages!$A:$D,1,TRUE)=$B29,VLOOKUP($B29,Languages!$A:$D,Summary!$C$7,TRUE),NA()))</f>
        <v>Kriittisten palveluiden suojaaminen (CRITICAL)</v>
      </c>
      <c r="E29" s="1737"/>
      <c r="F29" s="1708" t="str">
        <f ca="1">COUNTIF(Data!$A:$A,$B29) - COUNTIF(INDIRECT("'"&amp;$B29&amp;"'!"&amp;"$G:$G"),0) &amp; " / " &amp; COUNTIF(Data!$A:$A,$B29)</f>
        <v>0 / 27</v>
      </c>
      <c r="G29" s="1708"/>
      <c r="H29" s="1740"/>
      <c r="I29" s="1740"/>
      <c r="J29" s="425"/>
      <c r="K29" s="432"/>
      <c r="L29" s="218"/>
      <c r="M29" s="180"/>
      <c r="N29" s="200"/>
      <c r="O29" s="200"/>
      <c r="P29" s="200"/>
      <c r="Q29" s="201"/>
      <c r="R29" s="201"/>
      <c r="S29" s="201"/>
      <c r="T29" s="201"/>
      <c r="U29" s="201"/>
      <c r="V29" s="201"/>
    </row>
    <row r="30" spans="1:23" s="202" customFormat="1" ht="22.05" customHeight="1" x14ac:dyDescent="0.25">
      <c r="A30" s="180"/>
      <c r="B30" s="207" t="s">
        <v>48</v>
      </c>
      <c r="C30" s="217">
        <f ca="1">RIGHT(F30,2) - LEFT(F30,2)</f>
        <v>36</v>
      </c>
      <c r="D30" s="1710" t="str">
        <f>HYPERLINK("#'" &amp; $B30 &amp; "'!B2",IF(VLOOKUP($B30,Languages!$A:$D,1,TRUE)=$B30,VLOOKUP($B30,Languages!$A:$D,Summary!$C$7,TRUE),NA()))</f>
        <v>Omaisuuden, muutosten ja konfiguraation hallinta (ASSET)</v>
      </c>
      <c r="E30" s="1710"/>
      <c r="F30" s="1708" t="str">
        <f ca="1">COUNTIF(Data!$A:$A,$B30) - COUNTIF(INDIRECT("'"&amp;$B30&amp;"'!"&amp;"$G:$G"),0) &amp; " / " &amp; COUNTIF(Data!$A:$A,$B30)</f>
        <v>0 / 36</v>
      </c>
      <c r="G30" s="1708"/>
      <c r="H30" s="1710" t="str">
        <f>HYPERLINK("#'" &amp; $L30 &amp; "'!B2",IF(VLOOKUP($L30,Languages!$A:$D,1,TRUE)=$L30,VLOOKUP($L30,Languages!$A:$D,Summary!$C$7,TRUE),NA()))</f>
        <v>Tapahtumien ja poikkeamien hallinta, toiminnan jatkuvuus (RESPONSE)</v>
      </c>
      <c r="I30" s="1710"/>
      <c r="J30" s="1708" t="str">
        <f ca="1">COUNTIF(Data!$A:$A,$L30) - COUNTIF(INDIRECT("'"&amp;$L30&amp;"'!"&amp;"$G:$G"),0) &amp; " / " &amp; COUNTIF(Data!$A:$A,$L30)</f>
        <v>0 / 49</v>
      </c>
      <c r="K30" s="1708"/>
      <c r="L30" s="219" t="s">
        <v>69</v>
      </c>
      <c r="M30" s="180"/>
      <c r="N30" s="200"/>
      <c r="O30" s="200"/>
      <c r="P30" s="200"/>
      <c r="Q30" s="201"/>
      <c r="R30" s="201"/>
      <c r="S30" s="201"/>
      <c r="T30" s="201"/>
      <c r="U30" s="201"/>
      <c r="V30" s="201"/>
    </row>
    <row r="31" spans="1:23" s="202" customFormat="1" ht="22.05" customHeight="1" x14ac:dyDescent="0.25">
      <c r="A31" s="180"/>
      <c r="B31" s="207" t="s">
        <v>64</v>
      </c>
      <c r="C31" s="217">
        <f t="shared" ca="1" si="0"/>
        <v>30</v>
      </c>
      <c r="D31" s="1710" t="str">
        <f>HYPERLINK("#'" &amp; $B31 &amp; "'!B2",IF(VLOOKUP($B31,Languages!$A:$D,1,TRUE)=$B31,VLOOKUP($B31,Languages!$A:$D,Summary!$C$7,TRUE),NA()))</f>
        <v>Uhkien ja haavoittuvuuksien hallinta (THREAT)</v>
      </c>
      <c r="E31" s="1710"/>
      <c r="F31" s="1708" t="str">
        <f ca="1">COUNTIF(Data!$A:$A,$B31) - COUNTIF(INDIRECT("'"&amp;$B31&amp;"'!"&amp;"$G:$G"),0) &amp; " / " &amp; COUNTIF(Data!$A:$A,$B31)</f>
        <v>0 / 30</v>
      </c>
      <c r="G31" s="1708"/>
      <c r="H31" s="1710" t="str">
        <f>HYPERLINK("#'" &amp; $L31 &amp; "'!B2",IF(VLOOKUP($L31,Languages!$A:$D,1,TRUE)=$L31,VLOOKUP($L31,Languages!$A:$D,Summary!$C$7,TRUE),NA()))</f>
        <v>Kumppaniverkoston riskien hallinta (THIRD-PARTIES)</v>
      </c>
      <c r="I31" s="1710"/>
      <c r="J31" s="1708" t="str">
        <f ca="1">COUNTIF(Data!$A:$A,$L31) - COUNTIF(INDIRECT("'"&amp;$L31&amp;"'!"&amp;"$G:$G"),0) &amp; " / " &amp; COUNTIF(Data!$A:$A,$L31)</f>
        <v>0 / 25</v>
      </c>
      <c r="K31" s="1708"/>
      <c r="L31" s="219" t="s">
        <v>2540</v>
      </c>
      <c r="M31" s="180"/>
      <c r="N31" s="200"/>
      <c r="O31" s="200"/>
      <c r="P31" s="200"/>
      <c r="Q31" s="201"/>
      <c r="R31" s="201"/>
      <c r="S31" s="201"/>
      <c r="T31" s="201"/>
      <c r="U31" s="201"/>
      <c r="V31" s="201"/>
    </row>
    <row r="32" spans="1:23" s="202" customFormat="1" ht="22.05" customHeight="1" x14ac:dyDescent="0.25">
      <c r="A32" s="180"/>
      <c r="B32" s="207" t="s">
        <v>0</v>
      </c>
      <c r="C32" s="217">
        <f t="shared" ca="1" si="0"/>
        <v>39</v>
      </c>
      <c r="D32" s="1710" t="str">
        <f>HYPERLINK("#'" &amp; $B32 &amp; "'!B2",IF(VLOOKUP($B32,Languages!$A:$D,1,TRUE)=$B32,VLOOKUP($B32,Languages!$A:$D,Summary!$C$7,TRUE),NA()))</f>
        <v>Riskienhallinta (RISK)</v>
      </c>
      <c r="E32" s="1710"/>
      <c r="F32" s="1708" t="str">
        <f ca="1">COUNTIF(Data!$A:$A,$B32) - COUNTIF(INDIRECT("'"&amp;$B32&amp;"'!"&amp;"$G:$G"),0) &amp; " / " &amp; COUNTIF(Data!$A:$A,$B32)</f>
        <v>0 / 39</v>
      </c>
      <c r="G32" s="1708"/>
      <c r="H32" s="1710" t="str">
        <f>HYPERLINK("#'" &amp; $L32 &amp; "'!B2",IF(VLOOKUP($L32,Languages!$A:$D,1,TRUE)=$L32,VLOOKUP($L32,Languages!$A:$D,Summary!$C$7,TRUE),NA()))</f>
        <v>Henkilöstön johtaminen ja kehittäminen (WORKFORCE)</v>
      </c>
      <c r="I32" s="1710"/>
      <c r="J32" s="1708" t="str">
        <f ca="1">COUNTIF(Data!$A:$A,$L32) - COUNTIF(INDIRECT("'"&amp;$L32&amp;"'!"&amp;"$G:$G"),0) &amp; " / " &amp; COUNTIF(Data!$A:$A,$L32)</f>
        <v>0 / 32</v>
      </c>
      <c r="K32" s="1708"/>
      <c r="L32" s="219" t="s">
        <v>74</v>
      </c>
      <c r="M32" s="180"/>
      <c r="N32" s="200"/>
      <c r="O32" s="200"/>
      <c r="P32" s="200"/>
      <c r="Q32" s="201"/>
      <c r="R32" s="201"/>
      <c r="S32" s="201"/>
      <c r="T32" s="201"/>
      <c r="U32" s="201"/>
      <c r="V32" s="201"/>
    </row>
    <row r="33" spans="1:22" s="202" customFormat="1" ht="22.05" customHeight="1" x14ac:dyDescent="0.25">
      <c r="A33" s="180"/>
      <c r="B33" s="207" t="s">
        <v>59</v>
      </c>
      <c r="C33" s="217">
        <f t="shared" ca="1" si="0"/>
        <v>35</v>
      </c>
      <c r="D33" s="1710" t="str">
        <f>HYPERLINK("#'" &amp; $B33 &amp; "'!B2",IF(VLOOKUP($B33,Languages!$A:$D,1,TRUE)=$B33,VLOOKUP($B33,Languages!$A:$D,Summary!$C$7,TRUE),NA()))</f>
        <v>Identiteetin- ja pääsynhallinta (ACCESS)</v>
      </c>
      <c r="E33" s="1710"/>
      <c r="F33" s="1708" t="str">
        <f ca="1">COUNTIF(Data!$A:$A,$B33) - COUNTIF(INDIRECT("'"&amp;$B33&amp;"'!"&amp;"$G:$G"),0) &amp; " / " &amp; COUNTIF(Data!$A:$A,$B33)</f>
        <v>0 / 35</v>
      </c>
      <c r="G33" s="1708"/>
      <c r="H33" s="1710" t="str">
        <f>HYPERLINK("#'" &amp; $L33 &amp; "'!B2",IF(VLOOKUP($L33,Languages!$A:$D,1,TRUE)=$L33,VLOOKUP($L33,Languages!$A:$D,Summary!$C$7,TRUE),NA()))</f>
        <v>Kyberturvallisuusarkkitehtuuri (ARCHITECTURE)</v>
      </c>
      <c r="I33" s="1710"/>
      <c r="J33" s="1708" t="str">
        <f ca="1">COUNTIF(Data!$A:$A,$L33) - COUNTIF(INDIRECT("'"&amp;$L33&amp;"'!"&amp;"$G:$G"),0) &amp; " / " &amp; COUNTIF(Data!$A:$A,$L33)</f>
        <v>0 / 58</v>
      </c>
      <c r="K33" s="1708"/>
      <c r="L33" s="219" t="s">
        <v>77</v>
      </c>
      <c r="M33" s="180"/>
      <c r="N33" s="200"/>
      <c r="O33" s="200"/>
      <c r="P33" s="200"/>
      <c r="Q33" s="201"/>
      <c r="R33" s="201"/>
      <c r="S33" s="201"/>
      <c r="T33" s="201"/>
      <c r="U33" s="201"/>
      <c r="V33" s="201"/>
    </row>
    <row r="34" spans="1:22" s="202" customFormat="1" ht="22.05" customHeight="1" x14ac:dyDescent="0.25">
      <c r="A34" s="180"/>
      <c r="B34" s="207" t="s">
        <v>67</v>
      </c>
      <c r="C34" s="217">
        <f t="shared" ca="1" si="0"/>
        <v>28</v>
      </c>
      <c r="D34" s="1710" t="str">
        <f>HYPERLINK("#'" &amp; $B34 &amp; "'!B2",IF(VLOOKUP($B34,Languages!$A:$D,1,TRUE)=$B34,VLOOKUP($B34,Languages!$A:$D,Summary!$C$7,TRUE),NA()))</f>
        <v>Tilannekuva (SITUATION)</v>
      </c>
      <c r="E34" s="1710"/>
      <c r="F34" s="1708" t="str">
        <f ca="1">COUNTIF(Data!$A:$A,$B34) - COUNTIF(INDIRECT("'"&amp;$B34&amp;"'!"&amp;"$G:$G"),0) &amp; " / " &amp; COUNTIF(Data!$A:$A,$B34)</f>
        <v>0 / 28</v>
      </c>
      <c r="G34" s="1708"/>
      <c r="H34" s="1710" t="str">
        <f>HYPERLINK("#'" &amp; $L34 &amp; "'!B2",IF(VLOOKUP($L34,Languages!$A:$D,1,TRUE)=$L34,VLOOKUP($L34,Languages!$A:$D,Summary!$C$7,TRUE),NA()))</f>
        <v>Kyberturvallisuuden hallinta (PROGRAM)</v>
      </c>
      <c r="I34" s="1710"/>
      <c r="J34" s="1708" t="str">
        <f ca="1">COUNTIF(Data!$A:$A,$L34) - COUNTIF(INDIRECT("'"&amp;$L34&amp;"'!"&amp;"$G:$G"),0) &amp; " / " &amp; COUNTIF(Data!$A:$A,$L34)</f>
        <v>0 / 24</v>
      </c>
      <c r="K34" s="1708"/>
      <c r="L34" s="219" t="s">
        <v>79</v>
      </c>
      <c r="M34" s="180"/>
      <c r="N34" s="200"/>
      <c r="O34" s="200"/>
      <c r="P34" s="200"/>
      <c r="Q34" s="201"/>
      <c r="R34" s="201"/>
      <c r="S34" s="201"/>
      <c r="T34" s="201"/>
      <c r="U34" s="201"/>
      <c r="V34" s="201"/>
    </row>
    <row r="35" spans="1:22" s="176" customFormat="1" ht="19.95" customHeight="1" x14ac:dyDescent="0.25">
      <c r="A35" s="173"/>
      <c r="B35" s="207">
        <v>22</v>
      </c>
      <c r="C35" s="208"/>
      <c r="D35" s="171"/>
      <c r="E35" s="220"/>
      <c r="G35" s="221"/>
      <c r="H35" s="209"/>
      <c r="I35" s="222"/>
      <c r="J35" s="223"/>
      <c r="K35" s="223"/>
      <c r="L35" s="224"/>
      <c r="M35" s="173"/>
      <c r="N35" s="200"/>
      <c r="O35" s="200"/>
      <c r="P35" s="174"/>
      <c r="Q35" s="175"/>
      <c r="R35" s="175"/>
      <c r="S35" s="175"/>
      <c r="T35" s="175"/>
      <c r="U35" s="175"/>
      <c r="V35" s="175"/>
    </row>
    <row r="36" spans="1:22" s="176" customFormat="1" ht="10.050000000000001" customHeight="1" x14ac:dyDescent="0.25">
      <c r="A36" s="173"/>
      <c r="B36" s="207"/>
      <c r="C36" s="208"/>
      <c r="D36" s="209"/>
      <c r="E36" s="225"/>
      <c r="F36" s="226"/>
      <c r="G36" s="221"/>
      <c r="H36" s="209"/>
      <c r="I36" s="222"/>
      <c r="J36" s="223"/>
      <c r="K36" s="223"/>
      <c r="L36" s="227"/>
      <c r="M36" s="173"/>
      <c r="N36" s="200"/>
      <c r="O36" s="200"/>
      <c r="P36" s="174"/>
      <c r="Q36" s="175"/>
      <c r="R36" s="175"/>
      <c r="S36" s="175"/>
      <c r="T36" s="175"/>
      <c r="U36" s="175"/>
      <c r="V36" s="175"/>
    </row>
    <row r="37" spans="1:22" s="183" customFormat="1" ht="19.95" customHeight="1" x14ac:dyDescent="0.25">
      <c r="A37" s="228"/>
      <c r="B37" s="207">
        <v>23</v>
      </c>
      <c r="D37" s="1737"/>
      <c r="E37" s="1737"/>
      <c r="F37" s="1737"/>
      <c r="G37" s="229"/>
      <c r="H37" s="230"/>
      <c r="I37" s="231"/>
      <c r="J37" s="433"/>
      <c r="K37" s="433"/>
      <c r="L37" s="232"/>
      <c r="M37" s="228"/>
      <c r="N37" s="200"/>
      <c r="O37" s="200"/>
      <c r="P37" s="181"/>
      <c r="Q37" s="182"/>
      <c r="R37" s="182"/>
      <c r="S37" s="182"/>
      <c r="T37" s="182"/>
      <c r="U37" s="182"/>
      <c r="V37" s="182"/>
    </row>
    <row r="38" spans="1:22" s="183" customFormat="1" ht="10.050000000000001" customHeight="1" x14ac:dyDescent="0.25">
      <c r="A38" s="228"/>
      <c r="B38" s="207"/>
      <c r="D38" s="431"/>
      <c r="E38" s="431"/>
      <c r="F38" s="431"/>
      <c r="G38" s="229"/>
      <c r="H38" s="230"/>
      <c r="I38" s="231"/>
      <c r="J38" s="433"/>
      <c r="K38" s="433"/>
      <c r="L38" s="232"/>
      <c r="M38" s="228"/>
      <c r="N38" s="200"/>
      <c r="O38" s="200"/>
      <c r="P38" s="181"/>
      <c r="Q38" s="182"/>
      <c r="R38" s="182"/>
      <c r="S38" s="182"/>
      <c r="T38" s="182"/>
      <c r="U38" s="182"/>
      <c r="V38" s="182"/>
    </row>
    <row r="39" spans="1:22" s="176" customFormat="1" ht="25.05" customHeight="1" x14ac:dyDescent="0.25">
      <c r="A39" s="165"/>
      <c r="B39" s="207"/>
      <c r="C39" s="167">
        <v>30</v>
      </c>
      <c r="D39" s="168" t="str">
        <f>IF(VLOOKUP(CONCATENATE($C$3,"-",C39),Languages!$A:$D,1,TRUE)=CONCATENATE($C$3,"-",C39),VLOOKUP(CONCATENATE($C$3,"-",C39),Languages!$A:$D,Summary!$C$7,TRUE),NA())</f>
        <v>Tulokset ja vertailutiedot</v>
      </c>
      <c r="E39" s="169"/>
      <c r="F39" s="169"/>
      <c r="G39" s="170"/>
      <c r="H39" s="169"/>
      <c r="I39" s="169" t="str">
        <f>IFERROR(INT(LEFT(#REF!,1)),"")</f>
        <v/>
      </c>
      <c r="J39" s="169"/>
      <c r="K39" s="171"/>
      <c r="L39" s="172"/>
      <c r="M39" s="173"/>
      <c r="N39" s="200"/>
      <c r="O39" s="200"/>
      <c r="P39" s="200"/>
      <c r="Q39" s="175"/>
      <c r="R39" s="175"/>
      <c r="S39" s="175"/>
      <c r="T39" s="175"/>
      <c r="U39" s="175"/>
      <c r="V39" s="175"/>
    </row>
    <row r="40" spans="1:22" s="183" customFormat="1" ht="10.050000000000001" customHeight="1" x14ac:dyDescent="0.25">
      <c r="A40" s="177"/>
      <c r="B40" s="207"/>
      <c r="C40" s="1705"/>
      <c r="D40" s="1705"/>
      <c r="E40" s="1705"/>
      <c r="F40" s="1705"/>
      <c r="G40" s="1705"/>
      <c r="H40" s="1705"/>
      <c r="I40" s="1705"/>
      <c r="J40" s="1705"/>
      <c r="K40" s="430"/>
      <c r="L40" s="179"/>
      <c r="M40" s="180"/>
      <c r="N40" s="200"/>
      <c r="O40" s="200"/>
      <c r="P40" s="181"/>
      <c r="Q40" s="182"/>
      <c r="R40" s="182"/>
      <c r="S40" s="182"/>
      <c r="T40" s="182"/>
      <c r="U40" s="182"/>
      <c r="V40" s="182"/>
    </row>
    <row r="41" spans="1:22" s="202" customFormat="1" ht="23.4" customHeight="1" x14ac:dyDescent="0.25">
      <c r="A41" s="180"/>
      <c r="B41" s="207">
        <v>31</v>
      </c>
      <c r="C41" s="233"/>
      <c r="D41" s="1709" t="str">
        <f>HYPERLINK("#'" &amp; "Import" &amp; "'!B2",IF(VLOOKUP(CONCATENATE($C$3,"-",B41),Languages!$A:$D,1,TRUE)=CONCATENATE($C$3,"-",B41),VLOOKUP(CONCATENATE($C$3,"-",B41),Languages!$A:$D,Summary!$C$7,TRUE),NA()))</f>
        <v>Tulosten tuonti (Import)</v>
      </c>
      <c r="E41" s="1709"/>
      <c r="F41" s="1709"/>
      <c r="G41" s="429">
        <v>32</v>
      </c>
      <c r="H41" s="1709" t="str">
        <f>HYPERLINK("#'" &amp; "Export" &amp; "'!B2",IF(VLOOKUP(CONCATENATE($C$3,"-",G41),Languages!$A:$D,1,TRUE)=CONCATENATE($C$3,"-",G41),VLOOKUP(CONCATENATE($C$3,"-",G41),Languages!$A:$D,Summary!$C$7,TRUE),NA()))</f>
        <v>Tulosten vienti (Export)</v>
      </c>
      <c r="I41" s="1709"/>
      <c r="J41" s="1709"/>
      <c r="K41" s="187"/>
      <c r="L41" s="199"/>
      <c r="M41" s="180"/>
      <c r="N41" s="200"/>
      <c r="O41" s="200"/>
      <c r="P41" s="200"/>
      <c r="Q41" s="201"/>
      <c r="R41" s="201"/>
      <c r="S41" s="201"/>
      <c r="T41" s="201"/>
      <c r="U41" s="201"/>
      <c r="V41" s="201"/>
    </row>
    <row r="42" spans="1:22" s="202" customFormat="1" ht="23.4" customHeight="1" x14ac:dyDescent="0.25">
      <c r="A42" s="180"/>
      <c r="B42" s="207">
        <v>46</v>
      </c>
      <c r="C42" s="216"/>
      <c r="D42" s="1709" t="str">
        <f>HYPERLINK("#'" &amp; "Export_KTK" &amp; "'!B2",IF(VLOOKUP(CONCATENATE($C$3,"-",B42),Languages!$A:$D,1,TRUE)=CONCATENATE($C$3,"-",B42),VLOOKUP(CONCATENATE($C$3,"-",B42),Languages!$A:$D,Summary!$C$7,TRUE),NA()))</f>
        <v>Tulosten lähetys Kyberturvallisuuskeskukselle (Export_KTK)</v>
      </c>
      <c r="E42" s="1709"/>
      <c r="F42" s="1709"/>
      <c r="G42" s="215"/>
      <c r="J42" s="187"/>
      <c r="K42" s="187"/>
      <c r="L42" s="199"/>
      <c r="M42" s="180"/>
      <c r="N42" s="200"/>
      <c r="O42" s="200"/>
      <c r="P42" s="200"/>
      <c r="Q42" s="201"/>
      <c r="R42" s="201"/>
      <c r="S42" s="201"/>
      <c r="T42" s="201"/>
      <c r="U42" s="201"/>
      <c r="V42" s="201"/>
    </row>
    <row r="43" spans="1:22" s="202" customFormat="1" ht="23.4" customHeight="1" x14ac:dyDescent="0.25">
      <c r="A43" s="180"/>
      <c r="B43" s="207">
        <v>37</v>
      </c>
      <c r="C43" s="216"/>
      <c r="D43" s="1706" t="str">
        <f>HYPERLINK("#'" &amp; "R1" &amp; "'!B2",IF(VLOOKUP(CONCATENATE($C$3,"-",B43),Languages!$A:$D,1,TRUE)=CONCATENATE($C$3,"-",B43),VLOOKUP(CONCATENATE($C$3,"-",B43),Languages!$A:$D,Summary!$C$7,TRUE),NA()))</f>
        <v>Johdon kypsyysraportti (R1)</v>
      </c>
      <c r="E43" s="1706"/>
      <c r="F43" s="1706"/>
      <c r="G43" s="234">
        <v>38</v>
      </c>
      <c r="H43" s="1707" t="str">
        <f>HYPERLINK("#'" &amp; "R3" &amp; "'!B2",IF(VLOOKUP(CONCATENATE($C$3,"-",G43),Languages!$A:$D,1,TRUE)=CONCATENATE($C$3,"-",G43),VLOOKUP(CONCATENATE($C$3,"-",G43),Languages!$A:$D,Summary!$C$7,TRUE),NA()))</f>
        <v>Yksityiskohtainen NIST Framework Core -raportti (R3)</v>
      </c>
      <c r="I43" s="1707"/>
      <c r="J43" s="1707"/>
      <c r="K43" s="187"/>
      <c r="L43" s="199"/>
      <c r="M43" s="180"/>
      <c r="N43" s="200"/>
      <c r="O43" s="200"/>
      <c r="P43" s="200"/>
      <c r="Q43" s="201"/>
      <c r="R43" s="201"/>
      <c r="S43" s="201"/>
      <c r="T43" s="201"/>
      <c r="U43" s="201"/>
      <c r="V43" s="201"/>
    </row>
    <row r="44" spans="1:22" s="202" customFormat="1" ht="23.4" customHeight="1" x14ac:dyDescent="0.25">
      <c r="A44" s="180"/>
      <c r="B44" s="207">
        <v>33</v>
      </c>
      <c r="C44" s="233"/>
      <c r="D44" s="1706" t="str">
        <f>HYPERLINK("#'" &amp; "R2" &amp; "'!B2",IF(VLOOKUP(CONCATENATE($C$3,"-",B44),Languages!$A:$D,1,TRUE)=CONCATENATE($C$3,"-",B44),VLOOKUP(CONCATENATE($C$3,"-",B44),Languages!$A:$D,Summary!$C$7,TRUE),NA()))</f>
        <v>Kybermittarin kypsyysraportti (R2)</v>
      </c>
      <c r="E44" s="1706"/>
      <c r="F44" s="1706"/>
      <c r="G44" s="234">
        <v>34</v>
      </c>
      <c r="H44" s="1707" t="str">
        <f>HYPERLINK("#'" &amp; "R4" &amp; "'!B2",IF(VLOOKUP(CONCATENATE($C$3,"-",G44),Languages!$A:$D,1,TRUE)=CONCATENATE($C$3,"-",G44),VLOOKUP(CONCATENATE($C$3,"-",G44),Languages!$A:$D,Summary!$C$7,TRUE),NA()))</f>
        <v>Kyberturvallisuuden kehityskohteiden raportti (R4)</v>
      </c>
      <c r="I44" s="1707"/>
      <c r="J44" s="1707"/>
      <c r="K44" s="187"/>
      <c r="L44" s="199"/>
      <c r="M44" s="180"/>
      <c r="N44" s="200"/>
      <c r="O44" s="200"/>
      <c r="P44" s="200"/>
      <c r="Q44" s="201"/>
      <c r="R44" s="201"/>
      <c r="S44" s="201"/>
      <c r="T44" s="201"/>
      <c r="U44" s="201"/>
      <c r="V44" s="201"/>
    </row>
    <row r="45" spans="1:22" s="202" customFormat="1" ht="23.4" customHeight="1" x14ac:dyDescent="0.25">
      <c r="A45" s="180"/>
      <c r="B45" s="203">
        <v>36</v>
      </c>
      <c r="C45" s="233"/>
      <c r="D45" s="1704" t="str">
        <f>HYPERLINK("#'" &amp; "R5" &amp; "'!B2",IF(VLOOKUP(CONCATENATE($C$3,"-",B45),Languages!$A:$D,1,TRUE)=CONCATENATE($C$3,"-",B45),VLOOKUP(CONCATENATE($C$3,"-",B45),Languages!$A:$D,Summary!$C$7,TRUE),NA()))</f>
        <v>Yleiset hallintatoimet -raportti (R5)</v>
      </c>
      <c r="E45" s="1704"/>
      <c r="F45" s="1704"/>
      <c r="G45" s="977">
        <v>48</v>
      </c>
      <c r="H45" s="1707" t="str">
        <f>HYPERLINK("#'" &amp; "R6" &amp; "'!B2",IF(VLOOKUP(CONCATENATE($C$3,"-",G45),Languages!$A:$D,1,TRUE)=CONCATENATE($C$3,"-",G45),VLOOKUP(CONCATENATE($C$3,"-",G45),Languages!$A:$D,Summary!$C$7,TRUE),NA()))</f>
        <v>Osion käytäntöjen toteutuminen kypsyystasoittain (R6)</v>
      </c>
      <c r="I45" s="1707"/>
      <c r="J45" s="1707"/>
      <c r="K45" s="187"/>
      <c r="L45" s="199"/>
      <c r="M45" s="180"/>
      <c r="N45" s="200"/>
      <c r="O45" s="200"/>
      <c r="P45" s="200"/>
      <c r="Q45" s="201"/>
      <c r="R45" s="201"/>
      <c r="S45" s="201"/>
      <c r="T45" s="201"/>
      <c r="U45" s="201"/>
      <c r="V45" s="201"/>
    </row>
    <row r="46" spans="1:22" s="202" customFormat="1" ht="23.4" customHeight="1" x14ac:dyDescent="0.25">
      <c r="A46" s="180"/>
      <c r="B46" s="203">
        <v>47</v>
      </c>
      <c r="C46" s="233"/>
      <c r="D46" s="1704" t="str">
        <f>HYPERLINK("#'" &amp; "R7" &amp; "'!B2",IF(VLOOKUP(CONCATENATE($C$3,"-",B46),Languages!$A:$D,1,TRUE)=CONCATENATE($C$3,"-",B46),VLOOKUP(CONCATENATE($C$3,"-",B46),Languages!$A:$D,Summary!$C$7,TRUE),NA()))</f>
        <v>Osiokohtainen kypsyystaso -raportti (R7)</v>
      </c>
      <c r="E46" s="1704"/>
      <c r="F46" s="1704"/>
      <c r="G46" s="975"/>
      <c r="H46" s="974"/>
      <c r="I46" s="974"/>
      <c r="J46" s="187"/>
      <c r="K46" s="187"/>
      <c r="L46" s="199"/>
      <c r="M46" s="180"/>
      <c r="N46" s="200"/>
      <c r="O46" s="200"/>
      <c r="P46" s="200"/>
      <c r="Q46" s="201"/>
      <c r="R46" s="201"/>
      <c r="S46" s="201"/>
      <c r="T46" s="201"/>
      <c r="U46" s="201"/>
      <c r="V46" s="201"/>
    </row>
    <row r="47" spans="1:22" s="139" customFormat="1" x14ac:dyDescent="0.25">
      <c r="A47" s="235"/>
      <c r="B47" s="236"/>
      <c r="C47" s="237"/>
      <c r="D47" s="238"/>
      <c r="E47" s="238"/>
      <c r="F47" s="238"/>
      <c r="G47" s="239"/>
      <c r="H47" s="240"/>
      <c r="I47" s="241"/>
      <c r="J47" s="241"/>
      <c r="K47" s="241"/>
      <c r="L47" s="242"/>
      <c r="M47" s="235"/>
      <c r="N47" s="200"/>
      <c r="O47" s="200"/>
      <c r="P47" s="137"/>
      <c r="Q47" s="138"/>
      <c r="R47" s="138"/>
      <c r="S47" s="138"/>
      <c r="T47" s="138"/>
      <c r="U47" s="138"/>
      <c r="V47" s="138"/>
    </row>
    <row r="48" spans="1:22" s="139" customFormat="1" x14ac:dyDescent="0.25">
      <c r="A48" s="235"/>
      <c r="B48" s="235"/>
      <c r="C48" s="243"/>
      <c r="D48" s="235"/>
      <c r="E48" s="235"/>
      <c r="F48" s="235"/>
      <c r="G48" s="244"/>
      <c r="H48" s="244"/>
      <c r="I48" s="235"/>
      <c r="J48" s="235"/>
      <c r="K48" s="235"/>
      <c r="L48" s="235"/>
      <c r="M48" s="235"/>
      <c r="N48" s="200"/>
      <c r="O48" s="200"/>
      <c r="P48" s="137"/>
      <c r="Q48" s="138"/>
      <c r="R48" s="138"/>
      <c r="S48" s="138"/>
      <c r="T48" s="138"/>
      <c r="U48" s="138"/>
      <c r="V48" s="138"/>
    </row>
  </sheetData>
  <sheetProtection formatCells="0" formatColumns="0" formatRows="0"/>
  <mergeCells count="55">
    <mergeCell ref="E12:F12"/>
    <mergeCell ref="E13:F13"/>
    <mergeCell ref="I13:J13"/>
    <mergeCell ref="J33:K33"/>
    <mergeCell ref="E15:F15"/>
    <mergeCell ref="I15:J15"/>
    <mergeCell ref="D29:E29"/>
    <mergeCell ref="H29:I29"/>
    <mergeCell ref="P2:V15"/>
    <mergeCell ref="D44:F44"/>
    <mergeCell ref="H44:J44"/>
    <mergeCell ref="D41:F41"/>
    <mergeCell ref="D31:E31"/>
    <mergeCell ref="H31:I31"/>
    <mergeCell ref="H32:I32"/>
    <mergeCell ref="D34:E34"/>
    <mergeCell ref="C40:J40"/>
    <mergeCell ref="H33:I33"/>
    <mergeCell ref="H34:I34"/>
    <mergeCell ref="D37:F37"/>
    <mergeCell ref="D42:F42"/>
    <mergeCell ref="E7:F7"/>
    <mergeCell ref="C10:J10"/>
    <mergeCell ref="D30:E30"/>
    <mergeCell ref="C6:J6"/>
    <mergeCell ref="D33:E33"/>
    <mergeCell ref="F34:G34"/>
    <mergeCell ref="E14:F14"/>
    <mergeCell ref="D45:F45"/>
    <mergeCell ref="H45:J45"/>
    <mergeCell ref="I12:J12"/>
    <mergeCell ref="I23:J23"/>
    <mergeCell ref="H30:I30"/>
    <mergeCell ref="D18:J20"/>
    <mergeCell ref="E11:F11"/>
    <mergeCell ref="I11:J11"/>
    <mergeCell ref="I14:J14"/>
    <mergeCell ref="I22:J22"/>
    <mergeCell ref="D22:F22"/>
    <mergeCell ref="D23:G24"/>
    <mergeCell ref="D46:F46"/>
    <mergeCell ref="C27:J27"/>
    <mergeCell ref="D43:F43"/>
    <mergeCell ref="H43:J43"/>
    <mergeCell ref="F31:G31"/>
    <mergeCell ref="F32:G32"/>
    <mergeCell ref="J31:K31"/>
    <mergeCell ref="J32:K32"/>
    <mergeCell ref="H41:J41"/>
    <mergeCell ref="J34:K34"/>
    <mergeCell ref="D32:E32"/>
    <mergeCell ref="F33:G33"/>
    <mergeCell ref="F29:G29"/>
    <mergeCell ref="F30:G30"/>
    <mergeCell ref="J30:K30"/>
  </mergeCells>
  <pageMargins left="0.7" right="0.7" top="0.75" bottom="0.75" header="0.3" footer="0.3"/>
  <pageSetup paperSize="9" scale="43" orientation="portrait" r:id="rId1"/>
  <colBreaks count="1" manualBreakCount="1">
    <brk id="13" max="46" man="1"/>
  </colBreaks>
  <ignoredErrors>
    <ignoredError sqref="E33 E32 E31 E34 E30 D33 D30 D36:E36 D34 D31 D32 E35" unlockedFormula="1"/>
  </ignoredError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Parameters!$B$23:$B$25</xm:f>
          </x14:formula1>
          <xm:sqref>I23:J23</xm:sqref>
        </x14:dataValidation>
        <x14:dataValidation type="list" allowBlank="1" showInputMessage="1" showErrorMessage="1" xr:uid="{00000000-0002-0000-0200-000001000000}">
          <x14:formula1>
            <xm:f>Parameters!$D$2:$F$2</xm:f>
          </x14:formula1>
          <xm:sqref>H7</xm:sqref>
        </x14:dataValidation>
        <x14:dataValidation type="list" allowBlank="1" showInputMessage="1" showErrorMessage="1" xr:uid="{00000000-0002-0000-0200-000002000000}">
          <x14:formula1>
            <xm:f>Parameters!$B$26:$B$40</xm:f>
          </x14:formula1>
          <xm:sqref>E12:F12</xm:sqref>
        </x14:dataValidation>
        <x14:dataValidation type="list" allowBlank="1" showInputMessage="1" showErrorMessage="1" xr:uid="{00000000-0002-0000-0200-000003000000}">
          <x14:formula1>
            <xm:f>Parameters!$B$41:$B$77</xm:f>
          </x14:formula1>
          <xm:sqref>E13:F13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F0EC5-6325-48B2-B79A-1473D80F369C}">
  <sheetPr codeName="Sheet28">
    <tabColor rgb="FFA66BD3"/>
  </sheetPr>
  <dimension ref="A1:M50"/>
  <sheetViews>
    <sheetView zoomScale="80" zoomScaleNormal="80" workbookViewId="0">
      <selection activeCell="C6" sqref="C6:K6"/>
    </sheetView>
  </sheetViews>
  <sheetFormatPr defaultRowHeight="13.8" x14ac:dyDescent="0.25"/>
  <cols>
    <col min="1" max="1" width="2.453125" customWidth="1"/>
    <col min="2" max="2" width="3.26953125" customWidth="1"/>
    <col min="3" max="3" width="8.54296875" customWidth="1"/>
    <col min="4" max="4" width="20.90625" customWidth="1"/>
    <col min="5" max="5" width="67.7265625" customWidth="1"/>
    <col min="6" max="6" width="26.6328125" customWidth="1"/>
    <col min="7" max="7" width="13.90625" style="551" customWidth="1"/>
    <col min="8" max="8" width="15.1796875" customWidth="1"/>
    <col min="9" max="9" width="22.7265625" customWidth="1"/>
    <col min="10" max="10" width="22.1796875" customWidth="1"/>
    <col min="11" max="11" width="29.26953125" customWidth="1"/>
    <col min="13" max="13" width="3.1796875" customWidth="1"/>
  </cols>
  <sheetData>
    <row r="1" spans="1:13" x14ac:dyDescent="0.25">
      <c r="A1" s="134"/>
      <c r="B1" s="134"/>
      <c r="C1" s="134"/>
      <c r="D1" s="134"/>
      <c r="E1" s="134"/>
      <c r="F1" s="250"/>
      <c r="G1" s="250"/>
      <c r="H1" s="249"/>
      <c r="I1" s="249"/>
      <c r="J1" s="249"/>
      <c r="K1" s="249"/>
      <c r="L1" s="134"/>
      <c r="M1" s="134"/>
    </row>
    <row r="2" spans="1:13" x14ac:dyDescent="0.25">
      <c r="A2" s="251"/>
      <c r="B2" s="710"/>
      <c r="C2" s="1115"/>
      <c r="D2" s="1116"/>
      <c r="E2" s="1117"/>
      <c r="F2" s="1118"/>
      <c r="G2" s="1524"/>
      <c r="H2" s="1119"/>
      <c r="I2" s="1119"/>
      <c r="J2" s="1119"/>
      <c r="K2" s="1119"/>
      <c r="L2" s="712"/>
      <c r="M2" s="251"/>
    </row>
    <row r="3" spans="1:13" x14ac:dyDescent="0.25">
      <c r="A3" s="251"/>
      <c r="B3" s="1120"/>
      <c r="C3" s="1121"/>
      <c r="D3" s="1122"/>
      <c r="E3" s="1123"/>
      <c r="F3" s="1124"/>
      <c r="G3" s="1525"/>
      <c r="H3" s="1126"/>
      <c r="I3" s="1127" t="str">
        <f>IF(VLOOKUP("GEN-SEC",Languages!$A:$D,1,TRUE)="GEN-SEC",VLOOKUP("GEN-SEC",Languages!$A:$D,Summary!$C$7,TRUE),NA())</f>
        <v>Tiedon luokittelu</v>
      </c>
      <c r="J3" s="1128"/>
      <c r="K3" s="1125"/>
      <c r="L3" s="1129"/>
      <c r="M3" s="251"/>
    </row>
    <row r="4" spans="1:13" ht="19.8" x14ac:dyDescent="0.3">
      <c r="A4" s="315"/>
      <c r="B4" s="1130"/>
      <c r="C4" s="1131" t="s">
        <v>3713</v>
      </c>
      <c r="D4" s="1132"/>
      <c r="E4" s="1133"/>
      <c r="F4" s="1134"/>
      <c r="G4" s="1526"/>
      <c r="H4" s="1136"/>
      <c r="I4" s="1188"/>
      <c r="J4" s="1137"/>
      <c r="K4" s="1125"/>
      <c r="L4" s="1129"/>
      <c r="M4" s="251"/>
    </row>
    <row r="5" spans="1:13" x14ac:dyDescent="0.25">
      <c r="A5" s="177"/>
      <c r="B5" s="1138"/>
      <c r="C5" s="1139"/>
      <c r="D5" s="1140"/>
      <c r="E5" s="1140"/>
      <c r="F5" s="1136"/>
      <c r="G5" s="1136"/>
      <c r="H5" s="733"/>
      <c r="I5" s="1137"/>
      <c r="J5" s="1137"/>
      <c r="K5" s="1125"/>
      <c r="L5" s="1129"/>
      <c r="M5" s="251"/>
    </row>
    <row r="6" spans="1:13" ht="94.2" customHeight="1" x14ac:dyDescent="0.25">
      <c r="A6" s="177"/>
      <c r="B6" s="1138"/>
      <c r="C6" s="1846" t="s">
        <v>3706</v>
      </c>
      <c r="D6" s="1847"/>
      <c r="E6" s="1847"/>
      <c r="F6" s="1847"/>
      <c r="G6" s="1847"/>
      <c r="H6" s="1847"/>
      <c r="I6" s="1847"/>
      <c r="J6" s="1847"/>
      <c r="K6" s="1848"/>
      <c r="L6" s="1129"/>
      <c r="M6" s="251"/>
    </row>
    <row r="7" spans="1:13" ht="14.4" x14ac:dyDescent="0.25">
      <c r="A7" s="177"/>
      <c r="B7" s="1138"/>
      <c r="C7" s="1141"/>
      <c r="D7" s="1142"/>
      <c r="E7" s="1143"/>
      <c r="F7" s="1144"/>
      <c r="G7" s="1527"/>
      <c r="H7" s="1146"/>
      <c r="I7" s="1147" t="str">
        <f>IF(VLOOKUP("KM110",Languages!$A:$D,1,TRUE)="KM110",VLOOKUP("KM110",Languages!$A:$D,Summary!$C$7,TRUE),NA())</f>
        <v>Päivämäärä</v>
      </c>
      <c r="J7" s="1148"/>
      <c r="K7" s="1125"/>
      <c r="L7" s="1129"/>
      <c r="M7" s="251"/>
    </row>
    <row r="8" spans="1:13" ht="14.4" customHeight="1" x14ac:dyDescent="0.25">
      <c r="A8" s="177"/>
      <c r="B8" s="1138"/>
      <c r="C8" s="1866"/>
      <c r="D8" s="1867"/>
      <c r="E8" s="1867"/>
      <c r="F8" s="1867"/>
      <c r="G8" s="1868"/>
      <c r="H8" s="1146"/>
      <c r="I8" s="1849"/>
      <c r="J8" s="1850"/>
      <c r="K8" s="1125"/>
      <c r="L8" s="1129"/>
      <c r="M8" s="251"/>
    </row>
    <row r="9" spans="1:13" ht="14.4" customHeight="1" x14ac:dyDescent="0.25">
      <c r="A9" s="177"/>
      <c r="B9" s="1138"/>
      <c r="C9" s="1869"/>
      <c r="D9" s="1870"/>
      <c r="E9" s="1870"/>
      <c r="F9" s="1870"/>
      <c r="G9" s="1871"/>
      <c r="H9" s="1146"/>
      <c r="I9" s="1147" t="str">
        <f>IF(VLOOKUP("KM111",Languages!$A:$D,1,TRUE)="KM111",VLOOKUP("KM111",Languages!$A:$D,Summary!$C$7,TRUE),NA())</f>
        <v>Osallistujat</v>
      </c>
      <c r="J9" s="1148"/>
      <c r="K9" s="1125"/>
      <c r="L9" s="1129"/>
      <c r="M9" s="251"/>
    </row>
    <row r="10" spans="1:13" ht="14.4" customHeight="1" x14ac:dyDescent="0.25">
      <c r="A10" s="177"/>
      <c r="B10" s="1138"/>
      <c r="C10" s="1869"/>
      <c r="D10" s="1870"/>
      <c r="E10" s="1870"/>
      <c r="F10" s="1870"/>
      <c r="G10" s="1871"/>
      <c r="H10" s="1146"/>
      <c r="I10" s="1851"/>
      <c r="J10" s="1852"/>
      <c r="K10" s="1125"/>
      <c r="L10" s="1129"/>
      <c r="M10" s="251"/>
    </row>
    <row r="11" spans="1:13" ht="14.4" customHeight="1" x14ac:dyDescent="0.25">
      <c r="A11" s="177"/>
      <c r="B11" s="1138"/>
      <c r="C11" s="1872"/>
      <c r="D11" s="1873"/>
      <c r="E11" s="1873"/>
      <c r="F11" s="1873"/>
      <c r="G11" s="1874"/>
      <c r="H11" s="1146"/>
      <c r="I11" s="1853"/>
      <c r="J11" s="1854"/>
      <c r="K11" s="1125"/>
      <c r="L11" s="1129"/>
      <c r="M11" s="251"/>
    </row>
    <row r="12" spans="1:13" x14ac:dyDescent="0.25">
      <c r="A12" s="165"/>
      <c r="B12" s="713"/>
      <c r="C12" s="1149"/>
      <c r="D12" s="1149"/>
      <c r="E12" s="1149"/>
      <c r="F12" s="1150"/>
      <c r="G12" s="1528"/>
      <c r="H12" s="1150"/>
      <c r="I12" s="1150"/>
      <c r="J12" s="1150"/>
      <c r="K12" s="1150"/>
      <c r="L12" s="1129"/>
      <c r="M12" s="251"/>
    </row>
    <row r="13" spans="1:13" x14ac:dyDescent="0.25">
      <c r="A13" s="274"/>
      <c r="B13" s="1151"/>
      <c r="C13" s="1855"/>
      <c r="D13" s="1855"/>
      <c r="E13" s="1855"/>
      <c r="F13" s="1855"/>
      <c r="G13" s="1855"/>
      <c r="H13" s="1855"/>
      <c r="I13" s="1855"/>
      <c r="J13" s="1855"/>
      <c r="K13" s="1855"/>
      <c r="L13" s="1129"/>
      <c r="M13" s="251"/>
    </row>
    <row r="14" spans="1:13" ht="14.4" thickBot="1" x14ac:dyDescent="0.3">
      <c r="A14" s="165"/>
      <c r="B14" s="713"/>
      <c r="C14" s="1152"/>
      <c r="D14" s="1152"/>
      <c r="E14" s="1152"/>
      <c r="F14" s="1153"/>
      <c r="G14" s="1529"/>
      <c r="H14" s="1153"/>
      <c r="I14" s="1153"/>
      <c r="J14" s="1153"/>
      <c r="K14" s="1153"/>
      <c r="L14" s="1129"/>
      <c r="M14" s="251"/>
    </row>
    <row r="15" spans="1:13" x14ac:dyDescent="0.25">
      <c r="A15" s="274"/>
      <c r="B15" s="1151"/>
      <c r="C15" s="1856"/>
      <c r="D15" s="1856"/>
      <c r="E15" s="1856"/>
      <c r="F15" s="1856"/>
      <c r="G15" s="1856"/>
      <c r="H15" s="1856"/>
      <c r="I15" s="1856"/>
      <c r="J15" s="1856"/>
      <c r="K15" s="1856"/>
      <c r="L15" s="1129"/>
      <c r="M15" s="251"/>
    </row>
    <row r="16" spans="1:13" x14ac:dyDescent="0.25">
      <c r="A16" s="165"/>
      <c r="B16" s="713"/>
      <c r="C16" s="1149"/>
      <c r="D16" s="1149"/>
      <c r="E16" s="1149"/>
      <c r="F16" s="1154"/>
      <c r="G16" s="1530"/>
      <c r="H16" s="1154"/>
      <c r="I16" s="1154"/>
      <c r="J16" s="1154"/>
      <c r="K16" s="1154"/>
      <c r="L16" s="1129"/>
      <c r="M16" s="251"/>
    </row>
    <row r="17" spans="1:13" x14ac:dyDescent="0.25">
      <c r="A17" s="304"/>
      <c r="B17" s="1155"/>
      <c r="C17" s="1855"/>
      <c r="D17" s="1855"/>
      <c r="E17" s="1855"/>
      <c r="F17" s="1855"/>
      <c r="G17" s="1855"/>
      <c r="H17" s="1855"/>
      <c r="I17" s="1855"/>
      <c r="J17" s="1855"/>
      <c r="K17" s="1855"/>
      <c r="L17" s="1129"/>
      <c r="M17" s="251"/>
    </row>
    <row r="18" spans="1:13" ht="22.8" x14ac:dyDescent="0.25">
      <c r="A18" s="304"/>
      <c r="B18" s="1155"/>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748" t="str">
        <f>Parameters!$B$22</f>
        <v>4 - Täysin toteutettu</v>
      </c>
      <c r="M18" s="251"/>
    </row>
    <row r="19" spans="1:13" x14ac:dyDescent="0.25">
      <c r="A19" s="304"/>
      <c r="B19" s="1157"/>
      <c r="C19" s="1158"/>
      <c r="D19" s="1158"/>
      <c r="E19" s="1158"/>
      <c r="F19" s="1158"/>
      <c r="G19" s="1531"/>
      <c r="H19" s="1158"/>
      <c r="I19" s="1158"/>
      <c r="J19" s="1158"/>
      <c r="K19" s="1158"/>
      <c r="L19" s="1159"/>
      <c r="M19" s="251"/>
    </row>
    <row r="20" spans="1:13" ht="14.4" thickBot="1" x14ac:dyDescent="0.3">
      <c r="A20" s="304"/>
      <c r="B20" s="1439"/>
      <c r="C20" s="1439"/>
      <c r="D20" s="1439"/>
      <c r="E20" s="1439"/>
      <c r="F20" s="1439"/>
      <c r="G20" s="1532"/>
      <c r="H20" s="1439"/>
      <c r="I20" s="1439"/>
      <c r="J20" s="1439"/>
      <c r="K20" s="1439"/>
      <c r="L20" s="1440"/>
      <c r="M20" s="134"/>
    </row>
    <row r="21" spans="1:13" x14ac:dyDescent="0.25">
      <c r="A21" s="304"/>
      <c r="B21" s="1441"/>
      <c r="C21" s="1442"/>
      <c r="D21" s="1442"/>
      <c r="E21" s="1442"/>
      <c r="F21" s="1442"/>
      <c r="G21" s="1533"/>
      <c r="H21" s="1442"/>
      <c r="I21" s="1442"/>
      <c r="J21" s="1442"/>
      <c r="K21" s="1442"/>
      <c r="L21" s="1443"/>
      <c r="M21" s="251"/>
    </row>
    <row r="22" spans="1:13" x14ac:dyDescent="0.25">
      <c r="A22" s="165"/>
      <c r="B22" s="1444"/>
      <c r="C22" s="1149"/>
      <c r="D22" s="1149"/>
      <c r="E22" s="1149"/>
      <c r="F22" s="1150"/>
      <c r="G22" s="1528"/>
      <c r="H22" s="1150"/>
      <c r="I22" s="1150"/>
      <c r="J22" s="1150"/>
      <c r="K22" s="1150"/>
      <c r="L22" s="1445"/>
      <c r="M22" s="304"/>
    </row>
    <row r="23" spans="1:13" ht="14.4" thickBot="1" x14ac:dyDescent="0.3">
      <c r="A23" s="303"/>
      <c r="B23" s="1446"/>
      <c r="C23" s="1172"/>
      <c r="D23" s="1172"/>
      <c r="E23" s="1173"/>
      <c r="F23" s="1174"/>
      <c r="G23" s="1534"/>
      <c r="H23" s="1176"/>
      <c r="I23" s="1176"/>
      <c r="J23" s="1176"/>
      <c r="K23" s="1176"/>
      <c r="L23" s="1447"/>
      <c r="M23" s="283"/>
    </row>
    <row r="24" spans="1:13" ht="14.4" thickBot="1" x14ac:dyDescent="0.3">
      <c r="A24" s="274"/>
      <c r="B24" s="1845"/>
      <c r="C24" s="1295" t="str">
        <f>IF(VLOOKUP("GEN-LEVEL",Languages!$A:$D,1,TRUE)="GEN-LEVEL",VLOOKUP("GEN-LEVEL",Languages!$A:$D,Summary!$C$7,TRUE),NA())</f>
        <v>Taso</v>
      </c>
      <c r="D24" s="1313" t="s">
        <v>3516</v>
      </c>
      <c r="E24" s="1314" t="str">
        <f>IF(VLOOKUP("GEN-PRACTICE",Languages!$A:$D,1,TRUE)="GEN-PRACTICE",VLOOKUP("GEN-PRACTICE",Languages!$A:$D,Summary!$C$7,TRUE),NA())</f>
        <v>Käytäntö</v>
      </c>
      <c r="F24" s="1315" t="s">
        <v>3677</v>
      </c>
      <c r="G24" s="1656" t="str">
        <f>IF(VLOOKUP("GEN-ANSWER",Languages!$A:$D,1,TRUE)="GEN-ANSWER",VLOOKUP("GEN-ANSWER",Languages!$A:$D,Summary!$C$7,TRUE),NA())</f>
        <v>Vastaus</v>
      </c>
      <c r="H24" s="1509" t="str">
        <f>IF(VLOOKUP("KM112",Languages!$A:$D,1,TRUE)="KM112",VLOOKUP("KM112",Languages!$A:$D,Summary!$C$7,TRUE),NA())</f>
        <v>Kommentit</v>
      </c>
      <c r="I24" s="1509" t="str">
        <f>IF(VLOOKUP("KM113",Languages!$A:$D,1,TRUE)="KM113",VLOOKUP("KM113",Languages!$A:$D,Summary!$C$7,TRUE),NA())</f>
        <v>Sisäinen viittaus</v>
      </c>
      <c r="J24" s="1509" t="str">
        <f>IF(VLOOKUP("KM114",Languages!$A:$D,1,TRUE)="KM114",VLOOKUP("KM114",Languages!$A:$D,Summary!$C$7,TRUE),NA())</f>
        <v>Ulkoinen viittaus</v>
      </c>
      <c r="K24" s="1510" t="str">
        <f>IF(VLOOKUP("KM115",Languages!$A:$D,1,TRUE)="KM115",VLOOKUP("KM115",Languages!$A:$D,Summary!$C$7,TRUE),NA())</f>
        <v>Kehityskohde</v>
      </c>
      <c r="L24" s="1445"/>
      <c r="M24" s="251"/>
    </row>
    <row r="25" spans="1:13" ht="70.8" customHeight="1" x14ac:dyDescent="0.25">
      <c r="A25" s="274"/>
      <c r="B25" s="1845"/>
      <c r="C25" s="1316">
        <f>_xlfn.IFNA(VLOOKUP(D25,Data!C:I,3,FALSE),"")</f>
        <v>2</v>
      </c>
      <c r="D25" s="1515" t="s">
        <v>308</v>
      </c>
      <c r="E25" s="1317" t="str">
        <f>_xlfn.IFNA(IF(VLOOKUP(D25,Languages!$A:$D,1,TRUE)=D25,VLOOKUP(D25,Languages!$A:$D,Summary!$C$7,TRUE),NA()),"")</f>
        <v>Kyberarkkitehtuuri määrittää kyberturvallisuusvaatimukset toiminnon kannalta tärkeille laitteille, ohjelmistoille ja tietovarannoille.</v>
      </c>
      <c r="F25" s="1516"/>
      <c r="G25" s="1661">
        <f ca="1">_xlfn.IFNA(VLOOKUP(D25,Data!C:I,6,FALSE),"")</f>
        <v>0</v>
      </c>
      <c r="H25" s="1511" t="str">
        <f ca="1">_xlfn.IFNA(VLOOKUP(D25,Export!G:L,3,FALSE),"")</f>
        <v/>
      </c>
      <c r="I25" s="1511" t="str">
        <f ca="1">_xlfn.IFNA(VLOOKUP(D25,Export!G:L,4,FALSE),"")</f>
        <v/>
      </c>
      <c r="J25" s="1511" t="str">
        <f ca="1">_xlfn.IFNA(VLOOKUP(D25,Export!G:L,5,FALSE),"")</f>
        <v/>
      </c>
      <c r="K25" s="1512" t="str">
        <f ca="1">_xlfn.IFNA(VLOOKUP(D25,Export!G:L,6,FALSE),"")</f>
        <v/>
      </c>
      <c r="L25" s="1445"/>
      <c r="M25" s="251"/>
    </row>
    <row r="26" spans="1:13" ht="70.8" customHeight="1" thickBot="1" x14ac:dyDescent="0.3">
      <c r="A26" s="274"/>
      <c r="B26" s="1845"/>
      <c r="C26" s="1318">
        <f>_xlfn.IFNA(VLOOKUP(D26,Data!C:I,3,FALSE),"")</f>
        <v>2</v>
      </c>
      <c r="D26" s="1517" t="s">
        <v>109</v>
      </c>
      <c r="E26" s="1319" t="str">
        <f>_xlfn.IFNA(IF(VLOOKUP(D26,Languages!$A:$D,1,TRUE)=D26,VLOOKUP(D26,Languages!$A:$D,Summary!$C$7,TRUE),NA()),"")</f>
        <v>Vakioidut perusasetukset sisältävät soveltuvilta osin organisaation kyberarkkitehtuurissa määritellyt vaatimukset [kts. ARCHITECTURE-1f].</v>
      </c>
      <c r="F26" s="1320" t="s">
        <v>3670</v>
      </c>
      <c r="G26" s="1661">
        <f ca="1">_xlfn.IFNA(VLOOKUP(D26,Data!C:I,6,FALSE),"")</f>
        <v>0</v>
      </c>
      <c r="H26" s="1511" t="str">
        <f ca="1">_xlfn.IFNA(VLOOKUP(D26,Export!G:L,3,FALSE),"")</f>
        <v/>
      </c>
      <c r="I26" s="1511" t="str">
        <f ca="1">_xlfn.IFNA(VLOOKUP(D26,Export!G:L,4,FALSE),"")</f>
        <v/>
      </c>
      <c r="J26" s="1511" t="str">
        <f ca="1">_xlfn.IFNA(VLOOKUP(D26,Export!G:L,5,FALSE),"")</f>
        <v/>
      </c>
      <c r="K26" s="1512" t="str">
        <f ca="1">_xlfn.IFNA(VLOOKUP(D26,Export!G:L,6,FALSE),"")</f>
        <v/>
      </c>
      <c r="L26" s="1445"/>
      <c r="M26" s="251"/>
    </row>
    <row r="27" spans="1:13" ht="70.8" customHeight="1" x14ac:dyDescent="0.25">
      <c r="A27" s="274"/>
      <c r="B27" s="1845"/>
      <c r="C27" s="1321">
        <f>_xlfn.IFNA(VLOOKUP(D27,Data!C:I,3,FALSE),"")</f>
        <v>2</v>
      </c>
      <c r="D27" s="1518" t="s">
        <v>337</v>
      </c>
      <c r="E27" s="1322" t="str">
        <f>_xlfn.IFNA(IF(VLOOKUP(D27,Languages!$A:$D,1,TRUE)=D27,VLOOKUP(D27,Languages!$A:$D,Summary!$C$7,TRUE),NA()),"")</f>
        <v>Kyberturvallisuusstrategia määrittelee organisaation kyberturvallisuustavoitteet.</v>
      </c>
      <c r="F27" s="1323"/>
      <c r="G27" s="1661">
        <f ca="1">_xlfn.IFNA(VLOOKUP(D27,Data!C:I,6,FALSE),"")</f>
        <v>0</v>
      </c>
      <c r="H27" s="1511" t="str">
        <f ca="1">_xlfn.IFNA(VLOOKUP(D27,Export!G:L,3,FALSE),"")</f>
        <v/>
      </c>
      <c r="I27" s="1511" t="str">
        <f ca="1">_xlfn.IFNA(VLOOKUP(D27,Export!G:L,4,FALSE),"")</f>
        <v/>
      </c>
      <c r="J27" s="1511" t="str">
        <f ca="1">_xlfn.IFNA(VLOOKUP(D27,Export!G:L,5,FALSE),"")</f>
        <v/>
      </c>
      <c r="K27" s="1512" t="str">
        <f ca="1">_xlfn.IFNA(VLOOKUP(D27,Export!G:L,6,FALSE),"")</f>
        <v/>
      </c>
      <c r="L27" s="1445"/>
      <c r="M27" s="251"/>
    </row>
    <row r="28" spans="1:13" ht="70.8" customHeight="1" x14ac:dyDescent="0.25">
      <c r="A28" s="274"/>
      <c r="B28" s="1845"/>
      <c r="C28" s="1311">
        <f>_xlfn.IFNA(VLOOKUP(D28,Data!C:I,3,FALSE),"")</f>
        <v>2</v>
      </c>
      <c r="D28" s="1362" t="s">
        <v>304</v>
      </c>
      <c r="E28" s="1312" t="str">
        <f>_xlfn.IFNA(IF(VLOOKUP(D28,Languages!$A:$D,1,TRUE)=D28,VLOOKUP(D28,Languages!$A:$D,Summary!$C$7,TRUE),NA()),"")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28" s="1324" t="s">
        <v>3671</v>
      </c>
      <c r="G28" s="1661">
        <f ca="1">_xlfn.IFNA(VLOOKUP(D28,Data!C:I,6,FALSE),"")</f>
        <v>0</v>
      </c>
      <c r="H28" s="1511" t="str">
        <f ca="1">_xlfn.IFNA(VLOOKUP(D28,Export!G:L,3,FALSE),"")</f>
        <v/>
      </c>
      <c r="I28" s="1511" t="str">
        <f ca="1">_xlfn.IFNA(VLOOKUP(D28,Export!G:L,4,FALSE),"")</f>
        <v/>
      </c>
      <c r="J28" s="1511" t="str">
        <f ca="1">_xlfn.IFNA(VLOOKUP(D28,Export!G:L,5,FALSE),"")</f>
        <v/>
      </c>
      <c r="K28" s="1512" t="str">
        <f ca="1">_xlfn.IFNA(VLOOKUP(D28,Export!G:L,6,FALSE),"")</f>
        <v/>
      </c>
      <c r="L28" s="1445"/>
      <c r="M28" s="251"/>
    </row>
    <row r="29" spans="1:13" ht="70.8" customHeight="1" thickBot="1" x14ac:dyDescent="0.3">
      <c r="A29" s="274"/>
      <c r="B29" s="1845"/>
      <c r="C29" s="1325">
        <f>_xlfn.IFNA(VLOOKUP(D29,Data!C:I,3,FALSE),"")</f>
        <v>2</v>
      </c>
      <c r="D29" s="1363" t="s">
        <v>42</v>
      </c>
      <c r="E29" s="1326" t="str">
        <f>_xlfn.IFNA(IF(VLOOKUP(D29,Languages!$A:$D,1,TRUE)=D29,VLOOKUP(D29,Languages!$A:$D,Summary!$C$7,TRUE),NA()),"")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29" s="1327" t="s">
        <v>3671</v>
      </c>
      <c r="G29" s="1661">
        <f ca="1">_xlfn.IFNA(VLOOKUP(D29,Data!C:I,6,FALSE),"")</f>
        <v>0</v>
      </c>
      <c r="H29" s="1511" t="str">
        <f ca="1">_xlfn.IFNA(VLOOKUP(D29,Export!G:L,3,FALSE),"")</f>
        <v/>
      </c>
      <c r="I29" s="1511" t="str">
        <f ca="1">_xlfn.IFNA(VLOOKUP(D29,Export!G:L,4,FALSE),"")</f>
        <v/>
      </c>
      <c r="J29" s="1511" t="str">
        <f ca="1">_xlfn.IFNA(VLOOKUP(D29,Export!G:L,5,FALSE),"")</f>
        <v/>
      </c>
      <c r="K29" s="1512" t="str">
        <f ca="1">_xlfn.IFNA(VLOOKUP(D29,Export!G:L,6,FALSE),"")</f>
        <v/>
      </c>
      <c r="L29" s="1445"/>
      <c r="M29" s="251"/>
    </row>
    <row r="30" spans="1:13" ht="70.8" customHeight="1" x14ac:dyDescent="0.25">
      <c r="A30" s="274"/>
      <c r="B30" s="1845"/>
      <c r="C30" s="1347">
        <f>_xlfn.IFNA(VLOOKUP(D30,Data!C:I,3,FALSE),"")</f>
        <v>2</v>
      </c>
      <c r="D30" s="1364" t="s">
        <v>72</v>
      </c>
      <c r="E30" s="1348" t="str">
        <f>_xlfn.IFNA(IF(VLOOKUP(D30,Languages!$A:$D,1,TRUE)=D30,VLOOKUP(D30,Languages!$A:$D,Summary!$C$7,TRUE),NA()),"")</f>
        <v>Määriteltyjä kriteerejä käytetään kyberriskien priorisoinnissa (esimerkiksi vaikutus organisaatioon, yhteiskunnallinen vaikutus,  todennäköisyys, alttius, riskinsietokyky).</v>
      </c>
      <c r="F30" s="1349"/>
      <c r="G30" s="1661">
        <f ca="1">_xlfn.IFNA(VLOOKUP(D30,Data!C:I,6,FALSE),"")</f>
        <v>0</v>
      </c>
      <c r="H30" s="1511" t="str">
        <f ca="1">_xlfn.IFNA(VLOOKUP(D30,Export!G:L,3,FALSE),"")</f>
        <v/>
      </c>
      <c r="I30" s="1511" t="str">
        <f ca="1">_xlfn.IFNA(VLOOKUP(D30,Export!G:L,4,FALSE),"")</f>
        <v/>
      </c>
      <c r="J30" s="1511" t="str">
        <f ca="1">_xlfn.IFNA(VLOOKUP(D30,Export!G:L,5,FALSE),"")</f>
        <v/>
      </c>
      <c r="K30" s="1512" t="str">
        <f ca="1">_xlfn.IFNA(VLOOKUP(D30,Export!G:L,6,FALSE),"")</f>
        <v/>
      </c>
      <c r="L30" s="1445"/>
      <c r="M30" s="251"/>
    </row>
    <row r="31" spans="1:13" ht="70.8" customHeight="1" thickBot="1" x14ac:dyDescent="0.3">
      <c r="A31" s="274"/>
      <c r="B31" s="1845"/>
      <c r="C31" s="1309">
        <f>_xlfn.IFNA(VLOOKUP(D31,Data!C:I,3,FALSE),"")</f>
        <v>3</v>
      </c>
      <c r="D31" s="1365" t="s">
        <v>253</v>
      </c>
      <c r="E31" s="1310" t="str">
        <f>_xlfn.IFNA(IF(VLOOKUP(D31,Languages!$A:$D,1,TRUE)=D31,VLOOKUP(D31,Languages!$A:$D,Summary!$C$7,TRUE),NA()),"")</f>
        <v>Kyberpoikkeamien määrittämisen kriteeristö on linjassa kyberriskien priorisoinnin kriteereiden kanssa [kts. RISK-3b].</v>
      </c>
      <c r="F31" s="1350" t="s">
        <v>3672</v>
      </c>
      <c r="G31" s="1661">
        <f ca="1">_xlfn.IFNA(VLOOKUP(D31,Data!C:I,6,FALSE),"")</f>
        <v>0</v>
      </c>
      <c r="H31" s="1511" t="str">
        <f ca="1">_xlfn.IFNA(VLOOKUP(D31,Export!G:L,3,FALSE),"")</f>
        <v/>
      </c>
      <c r="I31" s="1511" t="str">
        <f ca="1">_xlfn.IFNA(VLOOKUP(D31,Export!G:L,4,FALSE),"")</f>
        <v/>
      </c>
      <c r="J31" s="1511" t="str">
        <f ca="1">_xlfn.IFNA(VLOOKUP(D31,Export!G:L,5,FALSE),"")</f>
        <v/>
      </c>
      <c r="K31" s="1512" t="str">
        <f ca="1">_xlfn.IFNA(VLOOKUP(D31,Export!G:L,6,FALSE),"")</f>
        <v/>
      </c>
      <c r="L31" s="1445"/>
      <c r="M31" s="251"/>
    </row>
    <row r="32" spans="1:13" ht="70.8" customHeight="1" x14ac:dyDescent="0.25">
      <c r="A32" s="274"/>
      <c r="B32" s="1845"/>
      <c r="C32" s="1351">
        <f>_xlfn.IFNA(VLOOKUP(D32,Data!C:I,3,FALSE),"")</f>
        <v>2</v>
      </c>
      <c r="D32" s="1366" t="s">
        <v>78</v>
      </c>
      <c r="E32" s="1352" t="str">
        <f>_xlfn.IFNA(IF(VLOOKUP(D32,Languages!$A:$D,1,TRUE)=D32,VLOOKUP(D32,Languages!$A:$D,Summary!$C$7,TRUE),NA()),"")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2" s="1353"/>
      <c r="G32" s="1661">
        <f ca="1">_xlfn.IFNA(VLOOKUP(D32,Data!C:I,6,FALSE),"")</f>
        <v>0</v>
      </c>
      <c r="H32" s="1511" t="str">
        <f ca="1">_xlfn.IFNA(VLOOKUP(D32,Export!G:L,3,FALSE),"")</f>
        <v/>
      </c>
      <c r="I32" s="1511" t="str">
        <f ca="1">_xlfn.IFNA(VLOOKUP(D32,Export!G:L,4,FALSE),"")</f>
        <v/>
      </c>
      <c r="J32" s="1511" t="str">
        <f ca="1">_xlfn.IFNA(VLOOKUP(D32,Export!G:L,5,FALSE),"")</f>
        <v/>
      </c>
      <c r="K32" s="1512" t="str">
        <f ca="1">_xlfn.IFNA(VLOOKUP(D32,Export!G:L,6,FALSE),"")</f>
        <v/>
      </c>
      <c r="L32" s="1445"/>
      <c r="M32" s="251"/>
    </row>
    <row r="33" spans="1:13" ht="70.8" customHeight="1" thickBot="1" x14ac:dyDescent="0.3">
      <c r="A33" s="274"/>
      <c r="B33" s="1845"/>
      <c r="C33" s="1354">
        <f>_xlfn.IFNA(VLOOKUP(D33,Data!C:I,3,FALSE),"")</f>
        <v>3</v>
      </c>
      <c r="D33" s="1367" t="s">
        <v>961</v>
      </c>
      <c r="E33" s="1355" t="str">
        <f>_xlfn.IFNA(IF(VLOOKUP(D33,Languages!$A:$D,1,TRUE)=D33,VLOOKUP(D33,Languages!$A:$D,Summary!$C$7,TRUE),NA()),"")</f>
        <v>Kyberturvallisuusarkkitehtuurin kehitystä ohjaavat organisaation riskiarviointien tulokset [kts. RISK-3d] sekä organisaation uhkaprofiili [kts. THREAT-2e].</v>
      </c>
      <c r="F33" s="1356" t="s">
        <v>3673</v>
      </c>
      <c r="G33" s="1661">
        <f ca="1">_xlfn.IFNA(VLOOKUP(D33,Data!C:I,6,FALSE),"")</f>
        <v>0</v>
      </c>
      <c r="H33" s="1511" t="str">
        <f ca="1">_xlfn.IFNA(VLOOKUP(D33,Export!G:L,3,FALSE),"")</f>
        <v/>
      </c>
      <c r="I33" s="1511" t="str">
        <f ca="1">_xlfn.IFNA(VLOOKUP(D33,Export!G:L,4,FALSE),"")</f>
        <v/>
      </c>
      <c r="J33" s="1511" t="str">
        <f ca="1">_xlfn.IFNA(VLOOKUP(D33,Export!G:L,5,FALSE),"")</f>
        <v/>
      </c>
      <c r="K33" s="1512" t="str">
        <f ca="1">_xlfn.IFNA(VLOOKUP(D33,Export!G:L,6,FALSE),"")</f>
        <v/>
      </c>
      <c r="L33" s="1445"/>
      <c r="M33" s="251"/>
    </row>
    <row r="34" spans="1:13" ht="70.8" customHeight="1" x14ac:dyDescent="0.25">
      <c r="A34" s="274"/>
      <c r="B34" s="1845"/>
      <c r="C34" s="1360">
        <f>_xlfn.IFNA(VLOOKUP(D34,Data!C:I,3,FALSE),"")</f>
        <v>3</v>
      </c>
      <c r="D34" s="1368" t="s">
        <v>228</v>
      </c>
      <c r="E34" s="1328" t="str">
        <f>_xlfn.IFNA(IF(VLOOKUP(D34,Languages!$A:$D,1,TRUE)=D34,VLOOKUP(D34,Languages!$A:$D,Summary!$C$7,TRUE),NA()),"")</f>
        <v>Tilannekuvan raportoinnista on määritetty vaatimuksia, joihin kuuluu oikea-aikaisen kyberturvallisuustiedon jakaminen organisaation määrittelemille sidosryhmille.</v>
      </c>
      <c r="F34" s="1329"/>
      <c r="G34" s="1661">
        <f ca="1">_xlfn.IFNA(VLOOKUP(D34,Data!C:I,6,FALSE),"")</f>
        <v>0</v>
      </c>
      <c r="H34" s="1511" t="str">
        <f ca="1">_xlfn.IFNA(VLOOKUP(D34,Export!G:L,3,FALSE),"")</f>
        <v/>
      </c>
      <c r="I34" s="1511" t="str">
        <f ca="1">_xlfn.IFNA(VLOOKUP(D34,Export!G:L,4,FALSE),"")</f>
        <v/>
      </c>
      <c r="J34" s="1511" t="str">
        <f ca="1">_xlfn.IFNA(VLOOKUP(D34,Export!G:L,5,FALSE),"")</f>
        <v/>
      </c>
      <c r="K34" s="1512" t="str">
        <f ca="1">_xlfn.IFNA(VLOOKUP(D34,Export!G:L,6,FALSE),"")</f>
        <v/>
      </c>
      <c r="L34" s="1445"/>
      <c r="M34" s="251"/>
    </row>
    <row r="35" spans="1:13" ht="70.8" customHeight="1" thickBot="1" x14ac:dyDescent="0.3">
      <c r="A35" s="274"/>
      <c r="B35" s="1845"/>
      <c r="C35" s="1361">
        <f>_xlfn.IFNA(VLOOKUP(D35,Data!C:I,3,FALSE),"")</f>
        <v>2</v>
      </c>
      <c r="D35" s="1369" t="s">
        <v>252</v>
      </c>
      <c r="E35" s="1330" t="str">
        <f>_xlfn.IFNA(IF(VLOOKUP(D35,Languages!$A:$D,1,TRUE)=D35,VLOOKUP(D35,Languages!$A:$D,Summary!$C$7,TRUE),NA()),"")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35" s="1331" t="s">
        <v>3674</v>
      </c>
      <c r="G35" s="1661">
        <f ca="1">_xlfn.IFNA(VLOOKUP(D35,Data!C:I,6,FALSE),"")</f>
        <v>0</v>
      </c>
      <c r="H35" s="1511" t="str">
        <f ca="1">_xlfn.IFNA(VLOOKUP(D35,Export!G:L,3,FALSE),"")</f>
        <v/>
      </c>
      <c r="I35" s="1511" t="str">
        <f ca="1">_xlfn.IFNA(VLOOKUP(D35,Export!G:L,4,FALSE),"")</f>
        <v/>
      </c>
      <c r="J35" s="1511" t="str">
        <f ca="1">_xlfn.IFNA(VLOOKUP(D35,Export!G:L,5,FALSE),"")</f>
        <v/>
      </c>
      <c r="K35" s="1512" t="str">
        <f ca="1">_xlfn.IFNA(VLOOKUP(D35,Export!G:L,6,FALSE),"")</f>
        <v/>
      </c>
      <c r="L35" s="1445"/>
      <c r="M35" s="251"/>
    </row>
    <row r="36" spans="1:13" ht="70.8" customHeight="1" x14ac:dyDescent="0.25">
      <c r="A36" s="274"/>
      <c r="B36" s="1845"/>
      <c r="C36" s="1357">
        <f>_xlfn.IFNA(VLOOKUP(D36,Data!C:I,3,FALSE),"")</f>
        <v>3</v>
      </c>
      <c r="D36" s="1370" t="s">
        <v>231</v>
      </c>
      <c r="E36" s="1358" t="str">
        <f>_xlfn.IFNA(IF(VLOOKUP(D36,Languages!$A:$D,1,TRUE)=D36,VLOOKUP(D36,Languages!$A:$D,Summary!$C$7,TRUE),NA()),"")</f>
        <v>Toiminnassa noudatetaan ennalta määriteltyjä, dokumentoituja toimintatiloja, jotka otetaan käyttöön toiminnon kyberurvallisuustilanteen mukaisesti tai muiden osa-alueiden toimintojen käynnistämänä.</v>
      </c>
      <c r="F36" s="1359"/>
      <c r="G36" s="1661">
        <f ca="1">_xlfn.IFNA(VLOOKUP(D36,Data!C:I,6,FALSE),"")</f>
        <v>0</v>
      </c>
      <c r="H36" s="1511" t="str">
        <f ca="1">_xlfn.IFNA(VLOOKUP(D36,Export!G:L,3,FALSE),"")</f>
        <v/>
      </c>
      <c r="I36" s="1511" t="str">
        <f ca="1">_xlfn.IFNA(VLOOKUP(D36,Export!G:L,4,FALSE),"")</f>
        <v/>
      </c>
      <c r="J36" s="1511" t="str">
        <f ca="1">_xlfn.IFNA(VLOOKUP(D36,Export!G:L,5,FALSE),"")</f>
        <v/>
      </c>
      <c r="K36" s="1512" t="str">
        <f ca="1">_xlfn.IFNA(VLOOKUP(D36,Export!G:L,6,FALSE),"")</f>
        <v/>
      </c>
      <c r="L36" s="1445"/>
      <c r="M36" s="251"/>
    </row>
    <row r="37" spans="1:13" ht="70.8" customHeight="1" x14ac:dyDescent="0.25">
      <c r="A37" s="274"/>
      <c r="B37" s="1845"/>
      <c r="C37" s="1306">
        <f>_xlfn.IFNA(VLOOKUP(D37,Data!C:I,3,FALSE),"")</f>
        <v>3</v>
      </c>
      <c r="D37" s="1371" t="s">
        <v>2531</v>
      </c>
      <c r="E37" s="1307" t="str">
        <f>_xlfn.IFNA(IF(VLOOKUP(D37,Languages!$A:$D,1,TRUE)=D37,VLOOKUP(D37,Languages!$A:$D,Summary!$C$7,TRUE),NA()),"")</f>
        <v>Kyberarkkitehtuuri käsittelee ennalta määriteltyjä toimintatiloja [kts. SITUATION-3g].</v>
      </c>
      <c r="F37" s="1308" t="s">
        <v>3675</v>
      </c>
      <c r="G37" s="1661">
        <f ca="1">_xlfn.IFNA(VLOOKUP(D37,Data!C:I,6,FALSE),"")</f>
        <v>0</v>
      </c>
      <c r="H37" s="1511" t="str">
        <f ca="1">_xlfn.IFNA(VLOOKUP(D37,Export!G:L,3,FALSE),"")</f>
        <v/>
      </c>
      <c r="I37" s="1511" t="str">
        <f ca="1">_xlfn.IFNA(VLOOKUP(D37,Export!G:L,4,FALSE),"")</f>
        <v/>
      </c>
      <c r="J37" s="1511" t="str">
        <f ca="1">_xlfn.IFNA(VLOOKUP(D37,Export!G:L,5,FALSE),"")</f>
        <v/>
      </c>
      <c r="K37" s="1512" t="str">
        <f ca="1">_xlfn.IFNA(VLOOKUP(D37,Export!G:L,6,FALSE),"")</f>
        <v/>
      </c>
      <c r="L37" s="1445"/>
      <c r="M37" s="251"/>
    </row>
    <row r="38" spans="1:13" ht="70.8" customHeight="1" x14ac:dyDescent="0.25">
      <c r="A38" s="274"/>
      <c r="B38" s="1845"/>
      <c r="C38" s="1306">
        <f>_xlfn.IFNA(VLOOKUP(D38,Data!C:I,3,FALSE),"")</f>
        <v>3</v>
      </c>
      <c r="D38" s="1371" t="s">
        <v>2538</v>
      </c>
      <c r="E38" s="1307" t="str">
        <f>_xlfn.IFNA(IF(VLOOKUP(D38,Languages!$A:$D,1,TRUE)=D38,VLOOKUP(D38,Languages!$A:$D,Summary!$C$7,TRUE),NA()),"")</f>
        <v>Kyberpoikkeamiin reagoinnissa noudatetaan ennalta määriteltyjä toimintatiloja [kts. SITUATION-3g].</v>
      </c>
      <c r="F38" s="1308" t="s">
        <v>3675</v>
      </c>
      <c r="G38" s="1661">
        <f ca="1">_xlfn.IFNA(VLOOKUP(D38,Data!C:I,6,FALSE),"")</f>
        <v>0</v>
      </c>
      <c r="H38" s="1511" t="str">
        <f ca="1">_xlfn.IFNA(VLOOKUP(D38,Export!G:L,3,FALSE),"")</f>
        <v/>
      </c>
      <c r="I38" s="1511" t="str">
        <f ca="1">_xlfn.IFNA(VLOOKUP(D38,Export!G:L,4,FALSE),"")</f>
        <v/>
      </c>
      <c r="J38" s="1511" t="str">
        <f ca="1">_xlfn.IFNA(VLOOKUP(D38,Export!G:L,5,FALSE),"")</f>
        <v/>
      </c>
      <c r="K38" s="1512" t="str">
        <f ca="1">_xlfn.IFNA(VLOOKUP(D38,Export!G:L,6,FALSE),"")</f>
        <v/>
      </c>
      <c r="L38" s="1445"/>
      <c r="M38" s="251"/>
    </row>
    <row r="39" spans="1:13" ht="70.8" customHeight="1" x14ac:dyDescent="0.25">
      <c r="A39" s="274"/>
      <c r="B39" s="1845"/>
      <c r="C39" s="1306">
        <f>_xlfn.IFNA(VLOOKUP(D39,Data!C:I,3,FALSE),"")</f>
        <v>3</v>
      </c>
      <c r="D39" s="1371" t="s">
        <v>199</v>
      </c>
      <c r="E39" s="1307" t="str">
        <f>_xlfn.IFNA(IF(VLOOKUP(D39,Languages!$A:$D,1,TRUE)=D39,VLOOKUP(D39,Languages!$A:$D,Summary!$C$7,TRUE),NA()),"")</f>
        <v>Uhkien seurannassa ja niihin reagoimisessa noudatetaan ennalta määriteltyjä toimintatiloja [kts. SITUATION-3g].</v>
      </c>
      <c r="F39" s="1308" t="s">
        <v>3675</v>
      </c>
      <c r="G39" s="1661">
        <f ca="1">_xlfn.IFNA(VLOOKUP(D39,Data!C:I,6,FALSE),"")</f>
        <v>0</v>
      </c>
      <c r="H39" s="1511" t="str">
        <f ca="1">_xlfn.IFNA(VLOOKUP(D39,Export!G:L,3,FALSE),"")</f>
        <v/>
      </c>
      <c r="I39" s="1511" t="str">
        <f ca="1">_xlfn.IFNA(VLOOKUP(D39,Export!G:L,4,FALSE),"")</f>
        <v/>
      </c>
      <c r="J39" s="1511" t="str">
        <f ca="1">_xlfn.IFNA(VLOOKUP(D39,Export!G:L,5,FALSE),"")</f>
        <v/>
      </c>
      <c r="K39" s="1512" t="str">
        <f ca="1">_xlfn.IFNA(VLOOKUP(D39,Export!G:L,6,FALSE),"")</f>
        <v/>
      </c>
      <c r="L39" s="1445"/>
      <c r="M39" s="251"/>
    </row>
    <row r="40" spans="1:13" ht="70.8" customHeight="1" thickBot="1" x14ac:dyDescent="0.3">
      <c r="A40" s="274"/>
      <c r="B40" s="1845"/>
      <c r="C40" s="1306">
        <f>_xlfn.IFNA(VLOOKUP(D40,Data!C:I,3,FALSE),"")</f>
        <v>3</v>
      </c>
      <c r="D40" s="1372" t="s">
        <v>285</v>
      </c>
      <c r="E40" s="1307" t="str">
        <f>_xlfn.IFNA(IF(VLOOKUP(D40,Languages!$A:$D,1,TRUE)=D40,VLOOKUP(D40,Languages!$A:$D,Summary!$C$7,TRUE),NA()),"")</f>
        <v>Kyberturvallisuustietoisuuden kohottamisen toimenpiteet ovat linjassa organisaation ennalta määriteltyjen toimintatilojen kanssa [kts. SITUATION-3g].</v>
      </c>
      <c r="F40" s="1308" t="s">
        <v>3675</v>
      </c>
      <c r="G40" s="1661">
        <f ca="1">_xlfn.IFNA(VLOOKUP(D40,Data!C:I,6,FALSE),"")</f>
        <v>0</v>
      </c>
      <c r="H40" s="1511" t="str">
        <f ca="1">_xlfn.IFNA(VLOOKUP(D40,Export!G:L,3,FALSE),"")</f>
        <v/>
      </c>
      <c r="I40" s="1511" t="str">
        <f ca="1">_xlfn.IFNA(VLOOKUP(D40,Export!G:L,4,FALSE),"")</f>
        <v/>
      </c>
      <c r="J40" s="1511" t="str">
        <f ca="1">_xlfn.IFNA(VLOOKUP(D40,Export!G:L,5,FALSE),"")</f>
        <v/>
      </c>
      <c r="K40" s="1512" t="str">
        <f ca="1">_xlfn.IFNA(VLOOKUP(D40,Export!G:L,6,FALSE),"")</f>
        <v/>
      </c>
      <c r="L40" s="1445"/>
      <c r="M40" s="251"/>
    </row>
    <row r="41" spans="1:13" ht="70.8" customHeight="1" x14ac:dyDescent="0.25">
      <c r="A41" s="274"/>
      <c r="B41" s="1845"/>
      <c r="C41" s="1296">
        <f>_xlfn.IFNA(VLOOKUP(D41,Data!C:I,3,FALSE),"")</f>
        <v>2</v>
      </c>
      <c r="D41" s="1373" t="s">
        <v>193</v>
      </c>
      <c r="E41" s="1297" t="str">
        <f>_xlfn.IFNA(IF(VLOOKUP(D41,Languages!$A:$D,1,TRUE)=D41,VLOOKUP(D41,Languages!$A:$D,Summary!$C$7,TRUE),NA()),"")</f>
        <v>Toiminnolle on määritetty uhkaprofiili. Uhkaprofiilissa kuvataan uhkatavoitteet sekä lisäksi uhkan ominaispiirteitä, kuten tyypilliset uhkatekijät, motiivit, kyvykkyydet ja kohteet.</v>
      </c>
      <c r="F41" s="1298"/>
      <c r="G41" s="1661">
        <f ca="1">_xlfn.IFNA(VLOOKUP(D41,Data!C:I,6,FALSE),"")</f>
        <v>0</v>
      </c>
      <c r="H41" s="1511" t="str">
        <f ca="1">_xlfn.IFNA(VLOOKUP(D41,Export!G:L,3,FALSE),"")</f>
        <v/>
      </c>
      <c r="I41" s="1511" t="str">
        <f ca="1">_xlfn.IFNA(VLOOKUP(D41,Export!G:L,4,FALSE),"")</f>
        <v/>
      </c>
      <c r="J41" s="1511" t="str">
        <f ca="1">_xlfn.IFNA(VLOOKUP(D41,Export!G:L,5,FALSE),"")</f>
        <v/>
      </c>
      <c r="K41" s="1512" t="str">
        <f ca="1">_xlfn.IFNA(VLOOKUP(D41,Export!G:L,6,FALSE),"")</f>
        <v/>
      </c>
      <c r="L41" s="1445"/>
      <c r="M41" s="251"/>
    </row>
    <row r="42" spans="1:13" ht="70.8" customHeight="1" x14ac:dyDescent="0.25">
      <c r="A42" s="274"/>
      <c r="B42" s="1845"/>
      <c r="C42" s="1299">
        <f>_xlfn.IFNA(VLOOKUP(D42,Data!C:I,3,FALSE),"")</f>
        <v>3</v>
      </c>
      <c r="D42" s="1374" t="s">
        <v>961</v>
      </c>
      <c r="E42" s="1300" t="str">
        <f>_xlfn.IFNA(IF(VLOOKUP(D42,Languages!$A:$D,1,TRUE)=D42,VLOOKUP(D42,Languages!$A:$D,Summary!$C$7,TRUE),NA()),"")</f>
        <v>Kyberturvallisuusarkkitehtuurin kehitystä ohjaavat organisaation riskiarviointien tulokset [kts. RISK-3d] sekä organisaation uhkaprofiili [kts. THREAT-2e].</v>
      </c>
      <c r="F42" s="1301" t="s">
        <v>3676</v>
      </c>
      <c r="G42" s="1661">
        <f ca="1">_xlfn.IFNA(VLOOKUP(D42,Data!C:I,6,FALSE),"")</f>
        <v>0</v>
      </c>
      <c r="H42" s="1511" t="str">
        <f ca="1">_xlfn.IFNA(VLOOKUP(D42,Export!G:L,3,FALSE),"")</f>
        <v/>
      </c>
      <c r="I42" s="1511" t="str">
        <f ca="1">_xlfn.IFNA(VLOOKUP(D42,Export!G:L,4,FALSE),"")</f>
        <v/>
      </c>
      <c r="J42" s="1511" t="str">
        <f ca="1">_xlfn.IFNA(VLOOKUP(D42,Export!G:L,5,FALSE),"")</f>
        <v/>
      </c>
      <c r="K42" s="1512" t="str">
        <f ca="1">_xlfn.IFNA(VLOOKUP(D42,Export!G:L,6,FALSE),"")</f>
        <v/>
      </c>
      <c r="L42" s="1445"/>
      <c r="M42" s="251"/>
    </row>
    <row r="43" spans="1:13" ht="70.8" customHeight="1" x14ac:dyDescent="0.25">
      <c r="A43" s="274"/>
      <c r="B43" s="1845"/>
      <c r="C43" s="1299">
        <f>_xlfn.IFNA(VLOOKUP(D43,Data!C:I,3,FALSE),"")</f>
        <v>3</v>
      </c>
      <c r="D43" s="1374" t="s">
        <v>343</v>
      </c>
      <c r="E43" s="1300" t="str">
        <f>_xlfn.IFNA(IF(VLOOKUP(D43,Languages!$A:$D,1,TRUE)=D43,VLOOKUP(D43,Languages!$A:$D,Summary!$C$7,TRUE),NA()),"")</f>
        <v>Kyberturvallisuusstrategia on päivitetty säännöllisesti ja määriteltyjen ehtojen täyttyessä kuten muutokset organisaation liiketoiminnassa, toimintaympäristössä tai uhkaprofiilissa [kts. THREAT-2e].</v>
      </c>
      <c r="F43" s="1301" t="s">
        <v>3676</v>
      </c>
      <c r="G43" s="1661">
        <f ca="1">_xlfn.IFNA(VLOOKUP(D43,Data!C:I,6,FALSE),"")</f>
        <v>0</v>
      </c>
      <c r="H43" s="1511" t="str">
        <f ca="1">_xlfn.IFNA(VLOOKUP(D43,Export!G:L,3,FALSE),"")</f>
        <v/>
      </c>
      <c r="I43" s="1511" t="str">
        <f ca="1">_xlfn.IFNA(VLOOKUP(D43,Export!G:L,4,FALSE),"")</f>
        <v/>
      </c>
      <c r="J43" s="1511" t="str">
        <f ca="1">_xlfn.IFNA(VLOOKUP(D43,Export!G:L,5,FALSE),"")</f>
        <v/>
      </c>
      <c r="K43" s="1512" t="str">
        <f ca="1">_xlfn.IFNA(VLOOKUP(D43,Export!G:L,6,FALSE),"")</f>
        <v/>
      </c>
      <c r="L43" s="1445"/>
      <c r="M43" s="251"/>
    </row>
    <row r="44" spans="1:13" ht="70.8" customHeight="1" x14ac:dyDescent="0.25">
      <c r="A44" s="274"/>
      <c r="B44" s="1845"/>
      <c r="C44" s="1299">
        <f>_xlfn.IFNA(VLOOKUP(D44,Data!C:I,3,FALSE),"")</f>
        <v>3</v>
      </c>
      <c r="D44" s="1519" t="s">
        <v>244</v>
      </c>
      <c r="E44" s="1300" t="str">
        <f>_xlfn.IFNA(IF(VLOOKUP(D44,Languages!$A:$D,1,TRUE)=D44,VLOOKUP(D44,Languages!$A:$D,Summary!$C$7,TRUE),NA()),"")</f>
        <v>Kybertapahtumien havainnointitoimia mukautetaan perustuen tunnistettuihin riskeihin ja organisaation uhkaprofiiliin [kts. THREAT-2e].</v>
      </c>
      <c r="F44" s="1301" t="s">
        <v>3676</v>
      </c>
      <c r="G44" s="1661">
        <f ca="1">_xlfn.IFNA(VLOOKUP(D44,Data!C:I,6,FALSE),"")</f>
        <v>0</v>
      </c>
      <c r="H44" s="1511" t="str">
        <f ca="1">_xlfn.IFNA(VLOOKUP(D44,Export!G:L,3,FALSE),"")</f>
        <v/>
      </c>
      <c r="I44" s="1511" t="str">
        <f ca="1">_xlfn.IFNA(VLOOKUP(D44,Export!G:L,4,FALSE),"")</f>
        <v/>
      </c>
      <c r="J44" s="1511" t="str">
        <f ca="1">_xlfn.IFNA(VLOOKUP(D44,Export!G:L,5,FALSE),"")</f>
        <v/>
      </c>
      <c r="K44" s="1512" t="str">
        <f ca="1">_xlfn.IFNA(VLOOKUP(D44,Export!G:L,6,FALSE),"")</f>
        <v/>
      </c>
      <c r="L44" s="1445"/>
      <c r="M44" s="251"/>
    </row>
    <row r="45" spans="1:13" ht="70.8" customHeight="1" x14ac:dyDescent="0.25">
      <c r="A45" s="274"/>
      <c r="B45" s="1845"/>
      <c r="C45" s="1299">
        <f>_xlfn.IFNA(VLOOKUP(D45,Data!C:I,3,FALSE),"")</f>
        <v>3</v>
      </c>
      <c r="D45" s="1519" t="s">
        <v>949</v>
      </c>
      <c r="E45" s="1300" t="str">
        <f>_xlfn.IFNA(IF(VLOOKUP(D45,Languages!$A:$D,1,TRUE)=D45,VLOOKUP(D45,Languages!$A:$D,Summary!$C$7,TRUE),NA()),"")</f>
        <v>Jatkuvuussuunnitelmissa on huomioitu tunnistetut riskit ja organisaation uhkaprofiili [kts. THREAT-2e], jotta katetaan tunnistetut riskikategoriat ja uhat.</v>
      </c>
      <c r="F45" s="1301" t="s">
        <v>3676</v>
      </c>
      <c r="G45" s="1661">
        <f ca="1">_xlfn.IFNA(VLOOKUP(D45,Data!C:I,6,FALSE),"")</f>
        <v>0</v>
      </c>
      <c r="H45" s="1511" t="str">
        <f ca="1">_xlfn.IFNA(VLOOKUP(D45,Export!G:L,3,FALSE),"")</f>
        <v/>
      </c>
      <c r="I45" s="1511" t="str">
        <f ca="1">_xlfn.IFNA(VLOOKUP(D45,Export!G:L,4,FALSE),"")</f>
        <v/>
      </c>
      <c r="J45" s="1511" t="str">
        <f ca="1">_xlfn.IFNA(VLOOKUP(D45,Export!G:L,5,FALSE),"")</f>
        <v/>
      </c>
      <c r="K45" s="1512" t="str">
        <f ca="1">_xlfn.IFNA(VLOOKUP(D45,Export!G:L,6,FALSE),"")</f>
        <v/>
      </c>
      <c r="L45" s="1445"/>
      <c r="M45" s="251"/>
    </row>
    <row r="46" spans="1:13" ht="70.8" customHeight="1" x14ac:dyDescent="0.25">
      <c r="A46" s="274"/>
      <c r="B46" s="1845"/>
      <c r="C46" s="1299">
        <f>_xlfn.IFNA(VLOOKUP(D46,Data!C:I,3,FALSE),"")</f>
        <v>2</v>
      </c>
      <c r="D46" s="1519" t="s">
        <v>220</v>
      </c>
      <c r="E46" s="1300" t="str">
        <f>_xlfn.IFNA(IF(VLOOKUP(D46,Languages!$A:$D,1,TRUE)=D46,VLOOKUP(D46,Languages!$A:$D,Summary!$C$7,TRUE),NA()),"")</f>
        <v>Valvontatoimenpiteet ovat linjassa toiminnon uhkaprofiilin kanssa [kts. THREAT-2e].</v>
      </c>
      <c r="F46" s="1301" t="s">
        <v>3676</v>
      </c>
      <c r="G46" s="1661">
        <f ca="1">_xlfn.IFNA(VLOOKUP(D46,Data!C:I,6,FALSE),"")</f>
        <v>0</v>
      </c>
      <c r="H46" s="1511" t="str">
        <f ca="1">_xlfn.IFNA(VLOOKUP(D46,Export!G:L,3,FALSE),"")</f>
        <v/>
      </c>
      <c r="I46" s="1511" t="str">
        <f ca="1">_xlfn.IFNA(VLOOKUP(D46,Export!G:L,4,FALSE),"")</f>
        <v/>
      </c>
      <c r="J46" s="1511" t="str">
        <f ca="1">_xlfn.IFNA(VLOOKUP(D46,Export!G:L,5,FALSE),"")</f>
        <v/>
      </c>
      <c r="K46" s="1512" t="str">
        <f ca="1">_xlfn.IFNA(VLOOKUP(D46,Export!G:L,6,FALSE),"")</f>
        <v/>
      </c>
      <c r="L46" s="1445"/>
      <c r="M46" s="251"/>
    </row>
    <row r="47" spans="1:13" ht="70.8" customHeight="1" thickBot="1" x14ac:dyDescent="0.3">
      <c r="A47" s="274"/>
      <c r="B47" s="1845"/>
      <c r="C47" s="1302">
        <f>_xlfn.IFNA(VLOOKUP(D47,Data!C:I,3,FALSE),"")</f>
        <v>2</v>
      </c>
      <c r="D47" s="1520" t="s">
        <v>282</v>
      </c>
      <c r="E47" s="1303" t="str">
        <f>_xlfn.IFNA(IF(VLOOKUP(D47,Languages!$A:$D,1,TRUE)=D47,VLOOKUP(D47,Languages!$A:$D,Summary!$C$7,TRUE),NA()),"")</f>
        <v>Kyberturvallisuustietoisuuden tavoitteet ovat linjassa organisaation määrittämän uhkaprofiilin kanssa [kts. THREAT-2e].</v>
      </c>
      <c r="F47" s="1304" t="s">
        <v>3676</v>
      </c>
      <c r="G47" s="1662">
        <f ca="1">_xlfn.IFNA(VLOOKUP(D47,Data!C:I,6,FALSE),"")</f>
        <v>0</v>
      </c>
      <c r="H47" s="1521" t="str">
        <f ca="1">_xlfn.IFNA(VLOOKUP(D47,Export!G:L,3,FALSE),"")</f>
        <v/>
      </c>
      <c r="I47" s="1521" t="str">
        <f ca="1">_xlfn.IFNA(VLOOKUP(D47,Export!G:L,4,FALSE),"")</f>
        <v/>
      </c>
      <c r="J47" s="1521" t="str">
        <f ca="1">_xlfn.IFNA(VLOOKUP(D47,Export!G:L,5,FALSE),"")</f>
        <v/>
      </c>
      <c r="K47" s="1522" t="str">
        <f ca="1">_xlfn.IFNA(VLOOKUP(D47,Export!G:L,6,FALSE),"")</f>
        <v/>
      </c>
      <c r="L47" s="1445"/>
      <c r="M47" s="251"/>
    </row>
    <row r="48" spans="1:13" x14ac:dyDescent="0.25">
      <c r="A48" s="274"/>
      <c r="B48" s="1499"/>
      <c r="C48" s="1436"/>
      <c r="D48" s="1436"/>
      <c r="E48" s="1436"/>
      <c r="F48" s="1437"/>
      <c r="G48" s="1657"/>
      <c r="H48" s="1438"/>
      <c r="I48" s="1438"/>
      <c r="J48" s="1438"/>
      <c r="K48" s="1438"/>
      <c r="L48" s="1500"/>
      <c r="M48" s="341"/>
    </row>
    <row r="49" spans="1:13" ht="14.4" thickBot="1" x14ac:dyDescent="0.3">
      <c r="A49" s="274"/>
      <c r="B49" s="1501"/>
      <c r="C49" s="1503"/>
      <c r="D49" s="1523"/>
      <c r="E49" s="1504"/>
      <c r="F49" s="1505"/>
      <c r="G49" s="1506"/>
      <c r="H49" s="1504"/>
      <c r="I49" s="1504"/>
      <c r="J49" s="1504"/>
      <c r="K49" s="1504"/>
      <c r="L49" s="1507"/>
      <c r="M49" s="341"/>
    </row>
    <row r="50" spans="1:13" x14ac:dyDescent="0.25">
      <c r="A50" s="819"/>
      <c r="B50" s="819"/>
      <c r="C50" s="180"/>
      <c r="D50" s="180"/>
      <c r="E50" s="180"/>
      <c r="F50" s="335"/>
      <c r="G50" s="335"/>
      <c r="H50" s="345"/>
      <c r="I50" s="345"/>
      <c r="J50" s="345"/>
      <c r="K50" s="345"/>
      <c r="L50" s="819"/>
      <c r="M50" s="341"/>
    </row>
  </sheetData>
  <sheetProtection sheet="1" objects="1" scenarios="1" formatCells="0" formatColumns="0" formatRows="0" autoFilter="0"/>
  <autoFilter ref="C24:K47" xr:uid="{B8AF0EC5-6325-48B2-B79A-1473D80F369C}"/>
  <mergeCells count="8">
    <mergeCell ref="C17:K17"/>
    <mergeCell ref="B24:B47"/>
    <mergeCell ref="C6:K6"/>
    <mergeCell ref="C8:G11"/>
    <mergeCell ref="I8:J8"/>
    <mergeCell ref="I10:J11"/>
    <mergeCell ref="C13:K13"/>
    <mergeCell ref="C15:K15"/>
  </mergeCells>
  <conditionalFormatting sqref="F4:F5 F7 F12 F26:F37 F24 F39:F50">
    <cfRule type="containsText" dxfId="128" priority="22" operator="containsText" text="0">
      <formula>NOT(ISERROR(SEARCH("0",F4)))</formula>
    </cfRule>
  </conditionalFormatting>
  <conditionalFormatting sqref="F1 F3">
    <cfRule type="containsText" dxfId="127" priority="19" operator="containsText" text="0">
      <formula>NOT(ISERROR(SEARCH("0",F1)))</formula>
    </cfRule>
  </conditionalFormatting>
  <conditionalFormatting sqref="F2">
    <cfRule type="containsText" dxfId="126" priority="18" operator="containsText" text="0">
      <formula>NOT(ISERROR(SEARCH("0",F2)))</formula>
    </cfRule>
  </conditionalFormatting>
  <conditionalFormatting sqref="F23">
    <cfRule type="containsText" dxfId="125" priority="16" operator="containsText" text="0">
      <formula>NOT(ISERROR(SEARCH("0",F23)))</formula>
    </cfRule>
  </conditionalFormatting>
  <conditionalFormatting sqref="F14">
    <cfRule type="containsText" dxfId="124" priority="15" operator="containsText" text="0">
      <formula>NOT(ISERROR(SEARCH("0",F14)))</formula>
    </cfRule>
  </conditionalFormatting>
  <conditionalFormatting sqref="F16">
    <cfRule type="containsText" dxfId="123" priority="13" operator="containsText" text="0">
      <formula>NOT(ISERROR(SEARCH("0",F16)))</formula>
    </cfRule>
  </conditionalFormatting>
  <conditionalFormatting sqref="F22">
    <cfRule type="containsText" dxfId="122" priority="11" operator="containsText" text="0">
      <formula>NOT(ISERROR(SEARCH("0",F22)))</formula>
    </cfRule>
  </conditionalFormatting>
  <conditionalFormatting sqref="G25:G47">
    <cfRule type="cellIs" dxfId="121" priority="5" operator="equal">
      <formula>4</formula>
    </cfRule>
    <cfRule type="cellIs" dxfId="120" priority="6" operator="equal">
      <formula>3</formula>
    </cfRule>
    <cfRule type="cellIs" dxfId="119" priority="7" operator="equal">
      <formula>2</formula>
    </cfRule>
    <cfRule type="cellIs" dxfId="118" priority="8" operator="equal">
      <formula>1</formula>
    </cfRule>
    <cfRule type="cellIs" dxfId="117" priority="9" operator="equal">
      <formula>0</formula>
    </cfRule>
  </conditionalFormatting>
  <conditionalFormatting sqref="F38">
    <cfRule type="containsText" dxfId="116" priority="1" operator="containsText" text="0">
      <formula>NOT(ISERROR(SEARCH("0",F38)))</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0" id="{6C7397FD-A5D0-498C-B01F-7FE2A3F93A2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20" id="{D726B673-4718-484B-A39D-8390CF1AD0E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21" id="{AFC92813-DB50-46B5-87A5-805D9B158E8A}">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7" id="{0E8E58B4-DA60-4E7E-9F26-921B279F891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4" id="{D425E12E-4538-4938-9D7C-55E2E562A393}">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12" id="{2817C9A0-28B6-4D90-A12D-427C23D467C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2" id="{FBD3FAB6-82F7-4374-8420-E18DBF957024}">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F38</xm:sqref>
        </x14:conditionalFormatting>
        <x14:conditionalFormatting xmlns:xm="http://schemas.microsoft.com/office/excel/2006/main">
          <x14:cfRule type="iconSet" priority="576" id="{CE76E2F4-3382-4CFF-88AD-8BBC94CFEBD2}">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F4:F5 F7 F12 F24 F26:F37 F39:F50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C7E34-8D85-4ADA-A8C0-4CEC131A3DE1}">
  <sheetPr codeName="Sheet31">
    <tabColor rgb="FFA66BD3"/>
  </sheetPr>
  <dimension ref="A1:M44"/>
  <sheetViews>
    <sheetView zoomScale="80" zoomScaleNormal="80" workbookViewId="0"/>
  </sheetViews>
  <sheetFormatPr defaultRowHeight="13.8" x14ac:dyDescent="0.25"/>
  <cols>
    <col min="1" max="1" width="2.453125" customWidth="1"/>
    <col min="2" max="2" width="3.26953125" customWidth="1"/>
    <col min="3" max="3" width="8.54296875" customWidth="1"/>
    <col min="4" max="4" width="10.90625" customWidth="1"/>
    <col min="5" max="5" width="67.7265625" customWidth="1"/>
    <col min="6" max="6" width="11.36328125" customWidth="1"/>
    <col min="7" max="7" width="13.90625" style="551" customWidth="1"/>
    <col min="8" max="8" width="15.1796875" customWidth="1"/>
    <col min="9" max="9" width="22.7265625" customWidth="1"/>
    <col min="10" max="10" width="22.1796875" customWidth="1"/>
    <col min="11" max="11" width="29.26953125" customWidth="1"/>
    <col min="13" max="13" width="3.1796875" customWidth="1"/>
  </cols>
  <sheetData>
    <row r="1" spans="1:13" x14ac:dyDescent="0.25">
      <c r="A1" s="134"/>
      <c r="B1" s="134"/>
      <c r="C1" s="134"/>
      <c r="D1" s="134"/>
      <c r="E1" s="134"/>
      <c r="F1" s="250"/>
      <c r="G1" s="250"/>
      <c r="H1" s="249"/>
      <c r="I1" s="249"/>
      <c r="J1" s="249"/>
      <c r="K1" s="249"/>
      <c r="L1" s="134"/>
      <c r="M1" s="134"/>
    </row>
    <row r="2" spans="1:13" x14ac:dyDescent="0.25">
      <c r="A2" s="251"/>
      <c r="B2" s="710"/>
      <c r="C2" s="1115"/>
      <c r="D2" s="1116"/>
      <c r="E2" s="1117"/>
      <c r="F2" s="1118"/>
      <c r="G2" s="1524"/>
      <c r="H2" s="1119"/>
      <c r="I2" s="1119"/>
      <c r="J2" s="1119"/>
      <c r="K2" s="1119"/>
      <c r="L2" s="712"/>
      <c r="M2" s="251"/>
    </row>
    <row r="3" spans="1:13" x14ac:dyDescent="0.25">
      <c r="A3" s="251"/>
      <c r="B3" s="1120"/>
      <c r="C3" s="1121"/>
      <c r="D3" s="1122"/>
      <c r="E3" s="1123"/>
      <c r="F3" s="1124"/>
      <c r="G3" s="1525"/>
      <c r="H3" s="1126"/>
      <c r="I3" s="1127" t="str">
        <f>IF(VLOOKUP("GEN-SEC",Languages!$A:$D,1,TRUE)="GEN-SEC",VLOOKUP("GEN-SEC",Languages!$A:$D,Summary!$C$7,TRUE),NA())</f>
        <v>Tiedon luokittelu</v>
      </c>
      <c r="J3" s="1128"/>
      <c r="K3" s="1125"/>
      <c r="L3" s="1129"/>
      <c r="M3" s="251"/>
    </row>
    <row r="4" spans="1:13" ht="19.8" x14ac:dyDescent="0.3">
      <c r="A4" s="315"/>
      <c r="B4" s="1130"/>
      <c r="C4" s="1131" t="s">
        <v>3692</v>
      </c>
      <c r="D4" s="1132"/>
      <c r="E4" s="1133"/>
      <c r="F4" s="1134"/>
      <c r="G4" s="1526"/>
      <c r="H4" s="1136"/>
      <c r="I4" s="1188"/>
      <c r="J4" s="1137"/>
      <c r="K4" s="1125"/>
      <c r="L4" s="1129"/>
      <c r="M4" s="251"/>
    </row>
    <row r="5" spans="1:13" x14ac:dyDescent="0.25">
      <c r="A5" s="177"/>
      <c r="B5" s="1138"/>
      <c r="C5" s="1139"/>
      <c r="D5" s="1140"/>
      <c r="E5" s="1140"/>
      <c r="F5" s="1136"/>
      <c r="G5" s="1136"/>
      <c r="H5" s="733"/>
      <c r="I5" s="1137"/>
      <c r="J5" s="1137"/>
      <c r="K5" s="1125"/>
      <c r="L5" s="1129"/>
      <c r="M5" s="251"/>
    </row>
    <row r="6" spans="1:13" ht="84.6" customHeight="1" x14ac:dyDescent="0.25">
      <c r="A6" s="177"/>
      <c r="B6" s="1138"/>
      <c r="C6" s="1846" t="s">
        <v>3581</v>
      </c>
      <c r="D6" s="1847"/>
      <c r="E6" s="1847"/>
      <c r="F6" s="1847"/>
      <c r="G6" s="1847"/>
      <c r="H6" s="1847"/>
      <c r="I6" s="1847"/>
      <c r="J6" s="1847"/>
      <c r="K6" s="1848"/>
      <c r="L6" s="1129"/>
      <c r="M6" s="251"/>
    </row>
    <row r="7" spans="1:13" ht="14.4" x14ac:dyDescent="0.25">
      <c r="A7" s="177"/>
      <c r="B7" s="1138"/>
      <c r="C7" s="1141"/>
      <c r="D7" s="1142"/>
      <c r="E7" s="1143"/>
      <c r="F7" s="1144"/>
      <c r="G7" s="1527"/>
      <c r="H7" s="1146"/>
      <c r="I7" s="1147" t="str">
        <f>IF(VLOOKUP("KM110",Languages!$A:$D,1,TRUE)="KM110",VLOOKUP("KM110",Languages!$A:$D,Summary!$C$7,TRUE),NA())</f>
        <v>Päivämäärä</v>
      </c>
      <c r="J7" s="1148"/>
      <c r="K7" s="1125"/>
      <c r="L7" s="1129"/>
      <c r="M7" s="251"/>
    </row>
    <row r="8" spans="1:13" ht="14.4" customHeight="1" x14ac:dyDescent="0.25">
      <c r="A8" s="177"/>
      <c r="B8" s="1138"/>
      <c r="C8" s="1866" t="s">
        <v>3691</v>
      </c>
      <c r="D8" s="1867"/>
      <c r="E8" s="1867"/>
      <c r="F8" s="1867"/>
      <c r="G8" s="1868"/>
      <c r="H8" s="1146"/>
      <c r="I8" s="1849">
        <v>45603</v>
      </c>
      <c r="J8" s="1850"/>
      <c r="K8" s="1125"/>
      <c r="L8" s="1129"/>
      <c r="M8" s="251"/>
    </row>
    <row r="9" spans="1:13" ht="14.4" customHeight="1" x14ac:dyDescent="0.25">
      <c r="A9" s="177"/>
      <c r="B9" s="1138"/>
      <c r="C9" s="1869"/>
      <c r="D9" s="1870"/>
      <c r="E9" s="1870"/>
      <c r="F9" s="1870"/>
      <c r="G9" s="1871"/>
      <c r="H9" s="1146"/>
      <c r="I9" s="1147" t="str">
        <f>IF(VLOOKUP("KM111",Languages!$A:$D,1,TRUE)="KM111",VLOOKUP("KM111",Languages!$A:$D,Summary!$C$7,TRUE),NA())</f>
        <v>Osallistujat</v>
      </c>
      <c r="J9" s="1148"/>
      <c r="K9" s="1125"/>
      <c r="L9" s="1129"/>
      <c r="M9" s="251"/>
    </row>
    <row r="10" spans="1:13" ht="14.4" customHeight="1" x14ac:dyDescent="0.25">
      <c r="A10" s="177"/>
      <c r="B10" s="1138"/>
      <c r="C10" s="1869"/>
      <c r="D10" s="1870"/>
      <c r="E10" s="1870"/>
      <c r="F10" s="1870"/>
      <c r="G10" s="1871"/>
      <c r="H10" s="1146"/>
      <c r="I10" s="1851" t="s">
        <v>3517</v>
      </c>
      <c r="J10" s="1852"/>
      <c r="K10" s="1125"/>
      <c r="L10" s="1129"/>
      <c r="M10" s="251"/>
    </row>
    <row r="11" spans="1:13" ht="14.4" customHeight="1" x14ac:dyDescent="0.25">
      <c r="A11" s="177"/>
      <c r="B11" s="1138"/>
      <c r="C11" s="1872"/>
      <c r="D11" s="1873"/>
      <c r="E11" s="1873"/>
      <c r="F11" s="1873"/>
      <c r="G11" s="1874"/>
      <c r="H11" s="1146"/>
      <c r="I11" s="1853"/>
      <c r="J11" s="1854"/>
      <c r="K11" s="1125"/>
      <c r="L11" s="1129"/>
      <c r="M11" s="251"/>
    </row>
    <row r="12" spans="1:13" x14ac:dyDescent="0.25">
      <c r="A12" s="165"/>
      <c r="B12" s="713"/>
      <c r="C12" s="1149"/>
      <c r="D12" s="1149"/>
      <c r="E12" s="1149"/>
      <c r="F12" s="1150"/>
      <c r="G12" s="1528"/>
      <c r="H12" s="1150"/>
      <c r="I12" s="1150"/>
      <c r="J12" s="1150"/>
      <c r="K12" s="1150"/>
      <c r="L12" s="1129"/>
      <c r="M12" s="251"/>
    </row>
    <row r="13" spans="1:13" x14ac:dyDescent="0.25">
      <c r="A13" s="274"/>
      <c r="B13" s="1151"/>
      <c r="C13" s="1855"/>
      <c r="D13" s="1855"/>
      <c r="E13" s="1855"/>
      <c r="F13" s="1855"/>
      <c r="G13" s="1855"/>
      <c r="H13" s="1855"/>
      <c r="I13" s="1855"/>
      <c r="J13" s="1855"/>
      <c r="K13" s="1855"/>
      <c r="L13" s="1129"/>
      <c r="M13" s="251"/>
    </row>
    <row r="14" spans="1:13" ht="14.4" thickBot="1" x14ac:dyDescent="0.3">
      <c r="A14" s="165"/>
      <c r="B14" s="713"/>
      <c r="C14" s="1152"/>
      <c r="D14" s="1152"/>
      <c r="E14" s="1152"/>
      <c r="F14" s="1153"/>
      <c r="G14" s="1529"/>
      <c r="H14" s="1153"/>
      <c r="I14" s="1153"/>
      <c r="J14" s="1153"/>
      <c r="K14" s="1153"/>
      <c r="L14" s="1129"/>
      <c r="M14" s="251"/>
    </row>
    <row r="15" spans="1:13" x14ac:dyDescent="0.25">
      <c r="A15" s="274"/>
      <c r="B15" s="1151"/>
      <c r="C15" s="1856"/>
      <c r="D15" s="1856"/>
      <c r="E15" s="1856"/>
      <c r="F15" s="1856"/>
      <c r="G15" s="1856"/>
      <c r="H15" s="1856"/>
      <c r="I15" s="1856"/>
      <c r="J15" s="1856"/>
      <c r="K15" s="1856"/>
      <c r="L15" s="1129"/>
      <c r="M15" s="251"/>
    </row>
    <row r="16" spans="1:13" x14ac:dyDescent="0.25">
      <c r="A16" s="165"/>
      <c r="B16" s="713"/>
      <c r="C16" s="1149"/>
      <c r="D16" s="1149"/>
      <c r="E16" s="1149"/>
      <c r="F16" s="1154"/>
      <c r="G16" s="1530"/>
      <c r="H16" s="1154"/>
      <c r="I16" s="1154"/>
      <c r="J16" s="1154"/>
      <c r="K16" s="1154"/>
      <c r="L16" s="1129"/>
      <c r="M16" s="251"/>
    </row>
    <row r="17" spans="1:13" x14ac:dyDescent="0.25">
      <c r="A17" s="304"/>
      <c r="B17" s="1155"/>
      <c r="C17" s="1855"/>
      <c r="D17" s="1855"/>
      <c r="E17" s="1855"/>
      <c r="F17" s="1855"/>
      <c r="G17" s="1855"/>
      <c r="H17" s="1855"/>
      <c r="I17" s="1855"/>
      <c r="J17" s="1855"/>
      <c r="K17" s="1855"/>
      <c r="L17" s="1129"/>
      <c r="M17" s="251"/>
    </row>
    <row r="18" spans="1:13" ht="22.8" x14ac:dyDescent="0.25">
      <c r="A18" s="304"/>
      <c r="B18" s="1155"/>
      <c r="C18" s="1156"/>
      <c r="D18" s="1156"/>
      <c r="E18" s="1156"/>
      <c r="F18" s="1156"/>
      <c r="G18" s="743" t="s">
        <v>1883</v>
      </c>
      <c r="H18" s="744" t="str">
        <f>Parameters!$B$18</f>
        <v xml:space="preserve">0 - Vastaus puuttuu </v>
      </c>
      <c r="I18" s="745" t="str">
        <f>Parameters!$B$19</f>
        <v>1 - Ei toteutettu tai ei tietoa</v>
      </c>
      <c r="J18" s="746" t="str">
        <f>Parameters!$B$20</f>
        <v>2 - Osittain toteutettu</v>
      </c>
      <c r="K18" s="747" t="str">
        <f>Parameters!$B$21</f>
        <v>3 - Enimmäkseen  toteutettu</v>
      </c>
      <c r="L18" s="748" t="str">
        <f>Parameters!$B$22</f>
        <v>4 - Täysin toteutettu</v>
      </c>
      <c r="M18" s="251"/>
    </row>
    <row r="19" spans="1:13" x14ac:dyDescent="0.25">
      <c r="A19" s="304"/>
      <c r="B19" s="1157"/>
      <c r="C19" s="1158"/>
      <c r="D19" s="1158"/>
      <c r="E19" s="1158"/>
      <c r="F19" s="1158"/>
      <c r="G19" s="1531"/>
      <c r="H19" s="1158"/>
      <c r="I19" s="1158"/>
      <c r="J19" s="1158"/>
      <c r="K19" s="1158"/>
      <c r="L19" s="1159"/>
      <c r="M19" s="251"/>
    </row>
    <row r="20" spans="1:13" x14ac:dyDescent="0.25">
      <c r="A20" s="304"/>
      <c r="B20" s="646"/>
      <c r="C20" s="646"/>
      <c r="D20" s="646"/>
      <c r="E20" s="646"/>
      <c r="F20" s="646"/>
      <c r="G20" s="1654"/>
      <c r="H20" s="646"/>
      <c r="I20" s="646"/>
      <c r="J20" s="646"/>
      <c r="K20" s="646"/>
      <c r="L20" s="647"/>
      <c r="M20" s="134"/>
    </row>
    <row r="21" spans="1:13" x14ac:dyDescent="0.25">
      <c r="A21" s="304"/>
      <c r="B21" s="641"/>
      <c r="C21" s="639"/>
      <c r="D21" s="639"/>
      <c r="E21" s="639"/>
      <c r="F21" s="639"/>
      <c r="G21" s="1655"/>
      <c r="H21" s="639"/>
      <c r="I21" s="639"/>
      <c r="J21" s="639"/>
      <c r="K21" s="639"/>
      <c r="L21" s="640"/>
      <c r="M21" s="251"/>
    </row>
    <row r="22" spans="1:13" x14ac:dyDescent="0.25">
      <c r="A22" s="165"/>
      <c r="B22" s="713"/>
      <c r="C22" s="1149"/>
      <c r="D22" s="1149"/>
      <c r="E22" s="1149"/>
      <c r="F22" s="1150"/>
      <c r="G22" s="1528"/>
      <c r="H22" s="1150"/>
      <c r="I22" s="1150"/>
      <c r="J22" s="1150"/>
      <c r="K22" s="1150"/>
      <c r="L22" s="1129"/>
      <c r="M22" s="304"/>
    </row>
    <row r="23" spans="1:13" ht="14.4" thickBot="1" x14ac:dyDescent="0.3">
      <c r="A23" s="303"/>
      <c r="B23" s="1160"/>
      <c r="C23" s="1172"/>
      <c r="D23" s="1172"/>
      <c r="E23" s="1173"/>
      <c r="F23" s="1174"/>
      <c r="G23" s="1534"/>
      <c r="H23" s="1176"/>
      <c r="I23" s="1176"/>
      <c r="J23" s="1176"/>
      <c r="K23" s="1176"/>
      <c r="L23" s="1161"/>
      <c r="M23" s="283"/>
    </row>
    <row r="24" spans="1:13" x14ac:dyDescent="0.25">
      <c r="A24" s="274"/>
      <c r="B24" s="1877"/>
      <c r="C24" s="1340" t="str">
        <f>IF(VLOOKUP("GEN-LEVEL",Languages!$A:$D,1,TRUE)="GEN-LEVEL",VLOOKUP("GEN-LEVEL",Languages!$A:$D,Summary!$C$7,TRUE),NA())</f>
        <v>Taso</v>
      </c>
      <c r="D24" s="1341" t="s">
        <v>3516</v>
      </c>
      <c r="E24" s="1342" t="str">
        <f>IF(VLOOKUP("GEN-PRACTICE",Languages!$A:$D,1,TRUE)="GEN-PRACTICE",VLOOKUP("GEN-PRACTICE",Languages!$A:$D,Summary!$C$7,TRUE),NA())</f>
        <v>Käytäntö</v>
      </c>
      <c r="F24" s="1343" t="s">
        <v>3519</v>
      </c>
      <c r="G24" s="1663" t="str">
        <f>IF(VLOOKUP("GEN-ANSWER",Languages!$A:$D,1,TRUE)="GEN-ANSWER",VLOOKUP("GEN-ANSWER",Languages!$A:$D,Summary!$C$7,TRUE),NA())</f>
        <v>Vastaus</v>
      </c>
      <c r="H24" s="1344" t="str">
        <f>IF(VLOOKUP("KM112",Languages!$A:$D,1,TRUE)="KM112",VLOOKUP("KM112",Languages!$A:$D,Summary!$C$7,TRUE),NA())</f>
        <v>Kommentit</v>
      </c>
      <c r="I24" s="1344" t="str">
        <f>IF(VLOOKUP("KM113",Languages!$A:$D,1,TRUE)="KM113",VLOOKUP("KM113",Languages!$A:$D,Summary!$C$7,TRUE),NA())</f>
        <v>Sisäinen viittaus</v>
      </c>
      <c r="J24" s="1344" t="str">
        <f>IF(VLOOKUP("KM114",Languages!$A:$D,1,TRUE)="KM114",VLOOKUP("KM114",Languages!$A:$D,Summary!$C$7,TRUE),NA())</f>
        <v>Ulkoinen viittaus</v>
      </c>
      <c r="K24" s="1345" t="str">
        <f>IF(VLOOKUP("KM115",Languages!$A:$D,1,TRUE)="KM115",VLOOKUP("KM115",Languages!$A:$D,Summary!$C$7,TRUE),NA())</f>
        <v>Kehityskohde</v>
      </c>
      <c r="L24" s="1129"/>
      <c r="M24" s="251"/>
    </row>
    <row r="25" spans="1:13" ht="70.8" customHeight="1" x14ac:dyDescent="0.25">
      <c r="A25" s="274"/>
      <c r="B25" s="1877"/>
      <c r="C25" s="1183">
        <f>_xlfn.IFNA(VLOOKUP(D25,Data!C:I,3,FALSE),"")</f>
        <v>2</v>
      </c>
      <c r="D25" s="1171" t="s">
        <v>252</v>
      </c>
      <c r="E25" s="1170" t="str">
        <f>_xlfn.IFNA(IF(VLOOKUP(D25,Languages!$A:$D,1,TRUE)=D25,VLOOKUP(D25,Languages!$A:$D,Summary!$C$7,TRUE),NA()),"")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5" s="1667"/>
      <c r="G25" s="1664">
        <f ca="1">_xlfn.IFNA(VLOOKUP(D25,Data!C:I,6,FALSE),"")</f>
        <v>0</v>
      </c>
      <c r="H25" s="1168" t="str">
        <f ca="1">_xlfn.IFNA(VLOOKUP(D25,Export!G:L,3,FALSE),"")</f>
        <v/>
      </c>
      <c r="I25" s="1168" t="str">
        <f ca="1">_xlfn.IFNA(VLOOKUP(D25,Export!G:L,4,FALSE),"")</f>
        <v/>
      </c>
      <c r="J25" s="1168" t="str">
        <f ca="1">_xlfn.IFNA(VLOOKUP(D25,Export!G:L,5,FALSE),"")</f>
        <v/>
      </c>
      <c r="K25" s="1184" t="str">
        <f ca="1">_xlfn.IFNA(VLOOKUP(D25,Export!G:L,6,FALSE),"")</f>
        <v/>
      </c>
      <c r="L25" s="1129"/>
      <c r="M25" s="251"/>
    </row>
    <row r="26" spans="1:13" ht="70.8" customHeight="1" x14ac:dyDescent="0.25">
      <c r="A26" s="274"/>
      <c r="B26" s="1877"/>
      <c r="C26" s="1183">
        <f>_xlfn.IFNA(VLOOKUP(D26,Data!C:I,3,FALSE),"")</f>
        <v>1</v>
      </c>
      <c r="D26" s="1287" t="s">
        <v>257</v>
      </c>
      <c r="E26" s="1170" t="str">
        <f>_xlfn.IFNA(IF(VLOOKUP(D26,Languages!$A:$D,1,TRUE)=D26,VLOOKUP(D26,Languages!$A:$D,Summary!$C$7,TRUE),NA()),"")</f>
        <v>Kyberpoikkeamista tuotetaan raportointia (esimerkiksi sisäisesti, CERT-FI tai soveltuville ISAC-ryhmille). Tasolla 1 tämän ei tarvitse olla systemaattista ja säännöllistä.</v>
      </c>
      <c r="F26" s="1667"/>
      <c r="G26" s="1664">
        <f ca="1">_xlfn.IFNA(VLOOKUP(D26,Data!C:I,6,FALSE),"")</f>
        <v>0</v>
      </c>
      <c r="H26" s="1168" t="str">
        <f ca="1">_xlfn.IFNA(VLOOKUP(D26,Export!G:L,3,FALSE),"")</f>
        <v/>
      </c>
      <c r="I26" s="1168" t="str">
        <f ca="1">_xlfn.IFNA(VLOOKUP(D26,Export!G:L,4,FALSE),"")</f>
        <v/>
      </c>
      <c r="J26" s="1168" t="str">
        <f ca="1">_xlfn.IFNA(VLOOKUP(D26,Export!G:L,5,FALSE),"")</f>
        <v/>
      </c>
      <c r="K26" s="1184" t="str">
        <f ca="1">_xlfn.IFNA(VLOOKUP(D26,Export!G:L,6,FALSE),"")</f>
        <v/>
      </c>
      <c r="L26" s="1129"/>
      <c r="M26" s="251"/>
    </row>
    <row r="27" spans="1:13" ht="70.8" customHeight="1" x14ac:dyDescent="0.25">
      <c r="A27" s="274"/>
      <c r="B27" s="1877"/>
      <c r="C27" s="1183">
        <f>_xlfn.IFNA(VLOOKUP(D27,Data!C:I,3,FALSE),"")</f>
        <v>2</v>
      </c>
      <c r="D27" s="1287" t="s">
        <v>260</v>
      </c>
      <c r="E27" s="1170" t="str">
        <f>_xlfn.IFNA(IF(VLOOKUP(D27,Languages!$A:$D,1,TRUE)=D27,VLOOKUP(D27,Languages!$A:$D,Summary!$C$7,TRUE),NA()),"")</f>
        <v>Kyberpoikkeamien hallintasuunnitelma sisältää viestintäsuunnitelman, joka kattaa sekä sisäiset että ulkoiset sidosryhmät</v>
      </c>
      <c r="F27" s="1667"/>
      <c r="G27" s="1664">
        <f ca="1">_xlfn.IFNA(VLOOKUP(D27,Data!C:I,6,FALSE),"")</f>
        <v>0</v>
      </c>
      <c r="H27" s="1168" t="str">
        <f ca="1">_xlfn.IFNA(VLOOKUP(D27,Export!G:L,3,FALSE),"")</f>
        <v/>
      </c>
      <c r="I27" s="1168" t="str">
        <f ca="1">_xlfn.IFNA(VLOOKUP(D27,Export!G:L,4,FALSE),"")</f>
        <v/>
      </c>
      <c r="J27" s="1168" t="str">
        <f ca="1">_xlfn.IFNA(VLOOKUP(D27,Export!G:L,5,FALSE),"")</f>
        <v/>
      </c>
      <c r="K27" s="1184" t="str">
        <f ca="1">_xlfn.IFNA(VLOOKUP(D27,Export!G:L,6,FALSE),"")</f>
        <v/>
      </c>
      <c r="L27" s="1129"/>
      <c r="M27" s="251"/>
    </row>
    <row r="28" spans="1:13" ht="70.8" customHeight="1" x14ac:dyDescent="0.25">
      <c r="A28" s="274"/>
      <c r="B28" s="1877"/>
      <c r="C28" s="1183">
        <f>_xlfn.IFNA(VLOOKUP(D28,Data!C:I,3,FALSE),"")</f>
        <v>2</v>
      </c>
      <c r="D28" s="1287" t="s">
        <v>45</v>
      </c>
      <c r="E28" s="1170" t="str">
        <f>_xlfn.IFNA(IF(VLOOKUP(D28,Languages!$A:$D,1,TRUE)=D28,VLOOKUP(D28,Languages!$A:$D,Summary!$C$7,TRUE),NA()),"")</f>
        <v>Kyberriskienhallinnan toimenpiteistä jaetaan tietoa soveltuville sidosryhmille.</v>
      </c>
      <c r="F28" s="1667"/>
      <c r="G28" s="1664">
        <f ca="1">_xlfn.IFNA(VLOOKUP(D28,Data!C:I,6,FALSE),"")</f>
        <v>0</v>
      </c>
      <c r="H28" s="1168" t="str">
        <f ca="1">_xlfn.IFNA(VLOOKUP(D28,Export!G:L,3,FALSE),"")</f>
        <v/>
      </c>
      <c r="I28" s="1168" t="str">
        <f ca="1">_xlfn.IFNA(VLOOKUP(D28,Export!G:L,4,FALSE),"")</f>
        <v/>
      </c>
      <c r="J28" s="1168" t="str">
        <f ca="1">_xlfn.IFNA(VLOOKUP(D28,Export!G:L,5,FALSE),"")</f>
        <v/>
      </c>
      <c r="K28" s="1184" t="str">
        <f ca="1">_xlfn.IFNA(VLOOKUP(D28,Export!G:L,6,FALSE),"")</f>
        <v/>
      </c>
      <c r="L28" s="1129"/>
      <c r="M28" s="251"/>
    </row>
    <row r="29" spans="1:13" ht="70.8" customHeight="1" x14ac:dyDescent="0.25">
      <c r="A29" s="274"/>
      <c r="B29" s="1877"/>
      <c r="C29" s="1183">
        <f>_xlfn.IFNA(VLOOKUP(D29,Data!C:I,3,FALSE),"")</f>
        <v>2</v>
      </c>
      <c r="D29" s="1287" t="s">
        <v>225</v>
      </c>
      <c r="E29" s="1170" t="str">
        <f>_xlfn.IFNA(IF(VLOOKUP(D29,Languages!$A:$D,1,TRUE)=D29,VLOOKUP(D29,Languages!$A:$D,Summary!$C$7,TRUE),NA()),"")</f>
        <v>Toiminnon kyberturvallisuuden tilannekuvan viestimiseksi on määritetty menetelmät, joita päivitetään säännöllisesti.</v>
      </c>
      <c r="F29" s="1667"/>
      <c r="G29" s="1664">
        <f ca="1">_xlfn.IFNA(VLOOKUP(D29,Data!C:I,6,FALSE),"")</f>
        <v>0</v>
      </c>
      <c r="H29" s="1168" t="str">
        <f ca="1">_xlfn.IFNA(VLOOKUP(D29,Export!G:L,3,FALSE),"")</f>
        <v/>
      </c>
      <c r="I29" s="1168" t="str">
        <f ca="1">_xlfn.IFNA(VLOOKUP(D29,Export!G:L,4,FALSE),"")</f>
        <v/>
      </c>
      <c r="J29" s="1168" t="str">
        <f ca="1">_xlfn.IFNA(VLOOKUP(D29,Export!G:L,5,FALSE),"")</f>
        <v/>
      </c>
      <c r="K29" s="1184" t="str">
        <f ca="1">_xlfn.IFNA(VLOOKUP(D29,Export!G:L,6,FALSE),"")</f>
        <v/>
      </c>
      <c r="L29" s="1129"/>
      <c r="M29" s="251"/>
    </row>
    <row r="30" spans="1:13" ht="70.8" customHeight="1" x14ac:dyDescent="0.25">
      <c r="A30" s="274"/>
      <c r="B30" s="1877"/>
      <c r="C30" s="1183">
        <f>_xlfn.IFNA(VLOOKUP(D30,Data!C:I,3,FALSE),"")</f>
        <v>2</v>
      </c>
      <c r="D30" s="1287" t="s">
        <v>227</v>
      </c>
      <c r="E30" s="1170" t="str">
        <f>_xlfn.IFNA(IF(VLOOKUP(D30,Languages!$A:$D,1,TRUE)=D30,VLOOKUP(D30,Languages!$A:$D,Summary!$C$7,TRUE),NA()),"")</f>
        <v>Tilannekuvan rikastamiseksi on saatavilla soveltuvaa tietoa eri puolilta organisaatiota.</v>
      </c>
      <c r="F30" s="1667"/>
      <c r="G30" s="1664">
        <f ca="1">_xlfn.IFNA(VLOOKUP(D30,Data!C:I,6,FALSE),"")</f>
        <v>0</v>
      </c>
      <c r="H30" s="1168" t="str">
        <f ca="1">_xlfn.IFNA(VLOOKUP(D30,Export!G:L,3,FALSE),"")</f>
        <v/>
      </c>
      <c r="I30" s="1168" t="str">
        <f ca="1">_xlfn.IFNA(VLOOKUP(D30,Export!G:L,4,FALSE),"")</f>
        <v/>
      </c>
      <c r="J30" s="1168" t="str">
        <f ca="1">_xlfn.IFNA(VLOOKUP(D30,Export!G:L,5,FALSE),"")</f>
        <v/>
      </c>
      <c r="K30" s="1184" t="str">
        <f ca="1">_xlfn.IFNA(VLOOKUP(D30,Export!G:L,6,FALSE),"")</f>
        <v/>
      </c>
      <c r="L30" s="1129"/>
      <c r="M30" s="251"/>
    </row>
    <row r="31" spans="1:13" ht="70.8" customHeight="1" x14ac:dyDescent="0.25">
      <c r="A31" s="274"/>
      <c r="B31" s="1877"/>
      <c r="C31" s="1183">
        <f>_xlfn.IFNA(VLOOKUP(D31,Data!C:I,3,FALSE),"")</f>
        <v>3</v>
      </c>
      <c r="D31" s="1287" t="s">
        <v>228</v>
      </c>
      <c r="E31" s="1170" t="str">
        <f>_xlfn.IFNA(IF(VLOOKUP(D31,Languages!$A:$D,1,TRUE)=D31,VLOOKUP(D31,Languages!$A:$D,Summary!$C$7,TRUE),NA()),"")</f>
        <v>Tilannekuvan raportoinnista on määritetty vaatimuksia, joihin kuuluu oikea-aikaisen kyberturvallisuustiedon jakaminen organisaation määrittelemille sidosryhmille.</v>
      </c>
      <c r="F31" s="1667"/>
      <c r="G31" s="1664">
        <f ca="1">_xlfn.IFNA(VLOOKUP(D31,Data!C:I,6,FALSE),"")</f>
        <v>0</v>
      </c>
      <c r="H31" s="1168" t="str">
        <f ca="1">_xlfn.IFNA(VLOOKUP(D31,Export!G:L,3,FALSE),"")</f>
        <v/>
      </c>
      <c r="I31" s="1168" t="str">
        <f ca="1">_xlfn.IFNA(VLOOKUP(D31,Export!G:L,4,FALSE),"")</f>
        <v/>
      </c>
      <c r="J31" s="1168" t="str">
        <f ca="1">_xlfn.IFNA(VLOOKUP(D31,Export!G:L,5,FALSE),"")</f>
        <v/>
      </c>
      <c r="K31" s="1184" t="str">
        <f ca="1">_xlfn.IFNA(VLOOKUP(D31,Export!G:L,6,FALSE),"")</f>
        <v/>
      </c>
      <c r="L31" s="1129"/>
      <c r="M31" s="251"/>
    </row>
    <row r="32" spans="1:13" ht="70.8" customHeight="1" x14ac:dyDescent="0.25">
      <c r="A32" s="274"/>
      <c r="B32" s="1877"/>
      <c r="C32" s="1183">
        <f>_xlfn.IFNA(VLOOKUP(D32,Data!C:I,3,FALSE),"")</f>
        <v>3</v>
      </c>
      <c r="D32" s="1287" t="s">
        <v>229</v>
      </c>
      <c r="E32" s="1170" t="str">
        <f>_xlfn.IFNA(IF(VLOOKUP(D32,Languages!$A:$D,1,TRUE)=D32,VLOOKUP(D32,Languages!$A:$D,Summary!$C$7,TRUE),NA()),"")</f>
        <v>Tilannekuvan rikastamiseksi kerätään soveltuvaa tietoa organisaation ulkopuolelta. Lisäksi tätä tietoa jaetaan organisaation määrittelemille sisäisille sidosryhmille.</v>
      </c>
      <c r="F32" s="1667"/>
      <c r="G32" s="1664">
        <f ca="1">_xlfn.IFNA(VLOOKUP(D32,Data!C:I,6,FALSE),"")</f>
        <v>0</v>
      </c>
      <c r="H32" s="1168" t="str">
        <f ca="1">_xlfn.IFNA(VLOOKUP(D32,Export!G:L,3,FALSE),"")</f>
        <v/>
      </c>
      <c r="I32" s="1168" t="str">
        <f ca="1">_xlfn.IFNA(VLOOKUP(D32,Export!G:L,4,FALSE),"")</f>
        <v/>
      </c>
      <c r="J32" s="1168" t="str">
        <f ca="1">_xlfn.IFNA(VLOOKUP(D32,Export!G:L,5,FALSE),"")</f>
        <v/>
      </c>
      <c r="K32" s="1184" t="str">
        <f ca="1">_xlfn.IFNA(VLOOKUP(D32,Export!G:L,6,FALSE),"")</f>
        <v/>
      </c>
      <c r="L32" s="1129"/>
      <c r="M32" s="251"/>
    </row>
    <row r="33" spans="1:13" ht="70.8" customHeight="1" x14ac:dyDescent="0.25">
      <c r="A33" s="274"/>
      <c r="B33" s="1877"/>
      <c r="C33" s="1183">
        <f>_xlfn.IFNA(VLOOKUP(D33,Data!C:I,3,FALSE),"")</f>
        <v>2</v>
      </c>
      <c r="D33" s="1287" t="s">
        <v>183</v>
      </c>
      <c r="E33" s="1170" t="str">
        <f>_xlfn.IFNA(IF(VLOOKUP(D33,Languages!$A:$D,1,TRUE)=D33,VLOOKUP(D33,Languages!$A:$D,Summary!$C$7,TRUE),NA()),"")</f>
        <v>Tietoa löydetyistä kyberturvallisuushaavoittuvuuksista jaetaan organisaation määrittelemille sidosryhmille.</v>
      </c>
      <c r="F33" s="1667"/>
      <c r="G33" s="1664">
        <f ca="1">_xlfn.IFNA(VLOOKUP(D33,Data!C:I,6,FALSE),"")</f>
        <v>0</v>
      </c>
      <c r="H33" s="1168" t="str">
        <f ca="1">_xlfn.IFNA(VLOOKUP(D33,Export!G:L,3,FALSE),"")</f>
        <v/>
      </c>
      <c r="I33" s="1168" t="str">
        <f ca="1">_xlfn.IFNA(VLOOKUP(D33,Export!G:L,4,FALSE),"")</f>
        <v/>
      </c>
      <c r="J33" s="1168" t="str">
        <f ca="1">_xlfn.IFNA(VLOOKUP(D33,Export!G:L,5,FALSE),"")</f>
        <v/>
      </c>
      <c r="K33" s="1184" t="str">
        <f ca="1">_xlfn.IFNA(VLOOKUP(D33,Export!G:L,6,FALSE),"")</f>
        <v/>
      </c>
      <c r="L33" s="1129"/>
      <c r="M33" s="251"/>
    </row>
    <row r="34" spans="1:13" ht="70.8" customHeight="1" x14ac:dyDescent="0.25">
      <c r="A34" s="274"/>
      <c r="B34" s="1877"/>
      <c r="C34" s="1183">
        <f>_xlfn.IFNA(VLOOKUP(D34,Data!C:I,3,FALSE),"")</f>
        <v>2</v>
      </c>
      <c r="D34" s="1287" t="s">
        <v>196</v>
      </c>
      <c r="E34" s="1170" t="str">
        <f>_xlfn.IFNA(IF(VLOOKUP(D34,Languages!$A:$D,1,TRUE)=D34,VLOOKUP(D34,Languages!$A:$D,Summary!$C$7,TRUE),NA()),"")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F34" s="1667"/>
      <c r="G34" s="1664">
        <f ca="1">_xlfn.IFNA(VLOOKUP(D34,Data!C:I,6,FALSE),"")</f>
        <v>0</v>
      </c>
      <c r="H34" s="1168" t="str">
        <f ca="1">_xlfn.IFNA(VLOOKUP(D34,Export!G:L,3,FALSE),"")</f>
        <v/>
      </c>
      <c r="I34" s="1168" t="str">
        <f ca="1">_xlfn.IFNA(VLOOKUP(D34,Export!G:L,4,FALSE),"")</f>
        <v/>
      </c>
      <c r="J34" s="1168" t="str">
        <f ca="1">_xlfn.IFNA(VLOOKUP(D34,Export!G:L,5,FALSE),"")</f>
        <v/>
      </c>
      <c r="K34" s="1184" t="str">
        <f ca="1">_xlfn.IFNA(VLOOKUP(D34,Export!G:L,6,FALSE),"")</f>
        <v/>
      </c>
      <c r="L34" s="1129"/>
      <c r="M34" s="251"/>
    </row>
    <row r="35" spans="1:13" ht="70.8" customHeight="1" x14ac:dyDescent="0.25">
      <c r="A35" s="274"/>
      <c r="B35" s="1877"/>
      <c r="C35" s="1183">
        <f>_xlfn.IFNA(VLOOKUP(D35,Data!C:I,3,FALSE),"")</f>
        <v>3</v>
      </c>
      <c r="D35" s="1287" t="s">
        <v>201</v>
      </c>
      <c r="E35" s="1170" t="str">
        <f>_xlfn.IFNA(IF(VLOOKUP(D35,Languages!$A:$D,1,TRUE)=D35,VLOOKUP(D35,Languages!$A:$D,Summary!$C$7,TRUE),NA()),"")</f>
        <v>Uhkatietoa käsitellään noudattaen turvallisia ja mahdollisimman reaaliaikaisia menetelmiä, joilla varmistetaan uhkien nopea analysointi ja nopea puuttuminen.</v>
      </c>
      <c r="F35" s="1667"/>
      <c r="G35" s="1664">
        <f ca="1">_xlfn.IFNA(VLOOKUP(D35,Data!C:I,6,FALSE),"")</f>
        <v>0</v>
      </c>
      <c r="H35" s="1168" t="str">
        <f ca="1">_xlfn.IFNA(VLOOKUP(D35,Export!G:L,3,FALSE),"")</f>
        <v/>
      </c>
      <c r="I35" s="1168" t="str">
        <f ca="1">_xlfn.IFNA(VLOOKUP(D35,Export!G:L,4,FALSE),"")</f>
        <v/>
      </c>
      <c r="J35" s="1168" t="str">
        <f ca="1">_xlfn.IFNA(VLOOKUP(D35,Export!G:L,5,FALSE),"")</f>
        <v/>
      </c>
      <c r="K35" s="1184" t="str">
        <f ca="1">_xlfn.IFNA(VLOOKUP(D35,Export!G:L,6,FALSE),"")</f>
        <v/>
      </c>
      <c r="L35" s="1129"/>
      <c r="M35" s="251"/>
    </row>
    <row r="36" spans="1:13" ht="70.8" customHeight="1" x14ac:dyDescent="0.25">
      <c r="A36" s="274"/>
      <c r="B36" s="1877"/>
      <c r="C36" s="1183" t="str">
        <f>_xlfn.IFNA(VLOOKUP(D36,Data!C:I,3,FALSE),"")</f>
        <v/>
      </c>
      <c r="D36" s="1287"/>
      <c r="E36" s="1170" t="str">
        <f>_xlfn.IFNA(IF(VLOOKUP(D36,Languages!$A:$D,1,TRUE)=D36,VLOOKUP(D36,Languages!$A:$D,Summary!$C$7,TRUE),NA()),"")</f>
        <v/>
      </c>
      <c r="F36" s="1667"/>
      <c r="G36" s="1664" t="str">
        <f>_xlfn.IFNA(VLOOKUP(D36,Data!C:I,6,FALSE),"")</f>
        <v/>
      </c>
      <c r="H36" s="1168" t="str">
        <f>_xlfn.IFNA(VLOOKUP(D36,Export!G:L,3,FALSE),"")</f>
        <v/>
      </c>
      <c r="I36" s="1168" t="str">
        <f>_xlfn.IFNA(VLOOKUP(D36,Export!G:L,4,FALSE),"")</f>
        <v/>
      </c>
      <c r="J36" s="1168" t="str">
        <f>_xlfn.IFNA(VLOOKUP(D36,Export!G:L,5,FALSE),"")</f>
        <v/>
      </c>
      <c r="K36" s="1184" t="str">
        <f>_xlfn.IFNA(VLOOKUP(D36,Export!G:L,6,FALSE),"")</f>
        <v/>
      </c>
      <c r="L36" s="1129"/>
      <c r="M36" s="251"/>
    </row>
    <row r="37" spans="1:13" ht="70.8" customHeight="1" x14ac:dyDescent="0.25">
      <c r="A37" s="274"/>
      <c r="B37" s="1877"/>
      <c r="C37" s="1183" t="str">
        <f>_xlfn.IFNA(VLOOKUP(D37,Data!C:I,3,FALSE),"")</f>
        <v/>
      </c>
      <c r="D37" s="1287"/>
      <c r="E37" s="1170" t="str">
        <f>_xlfn.IFNA(IF(VLOOKUP(D37,Languages!$A:$D,1,TRUE)=D37,VLOOKUP(D37,Languages!$A:$D,Summary!$C$7,TRUE),NA()),"")</f>
        <v/>
      </c>
      <c r="F37" s="1667"/>
      <c r="G37" s="1664" t="str">
        <f>_xlfn.IFNA(VLOOKUP(D37,Data!C:I,6,FALSE),"")</f>
        <v/>
      </c>
      <c r="H37" s="1168" t="str">
        <f>_xlfn.IFNA(VLOOKUP(D37,Export!G:L,3,FALSE),"")</f>
        <v/>
      </c>
      <c r="I37" s="1168" t="str">
        <f>_xlfn.IFNA(VLOOKUP(D37,Export!G:L,4,FALSE),"")</f>
        <v/>
      </c>
      <c r="J37" s="1168" t="str">
        <f>_xlfn.IFNA(VLOOKUP(D37,Export!G:L,5,FALSE),"")</f>
        <v/>
      </c>
      <c r="K37" s="1184" t="str">
        <f>_xlfn.IFNA(VLOOKUP(D37,Export!G:L,6,FALSE),"")</f>
        <v/>
      </c>
      <c r="L37" s="1129"/>
      <c r="M37" s="251"/>
    </row>
    <row r="38" spans="1:13" ht="70.8" customHeight="1" x14ac:dyDescent="0.25">
      <c r="A38" s="274"/>
      <c r="B38" s="1877"/>
      <c r="C38" s="1183" t="str">
        <f>_xlfn.IFNA(VLOOKUP(D38,Data!C:I,3,FALSE),"")</f>
        <v/>
      </c>
      <c r="D38" s="1287"/>
      <c r="E38" s="1170" t="str">
        <f>_xlfn.IFNA(IF(VLOOKUP(D38,Languages!$A:$D,1,TRUE)=D38,VLOOKUP(D38,Languages!$A:$D,Summary!$C$7,TRUE),NA()),"")</f>
        <v/>
      </c>
      <c r="F38" s="1667"/>
      <c r="G38" s="1664" t="str">
        <f>_xlfn.IFNA(VLOOKUP(D38,Data!C:I,6,FALSE),"")</f>
        <v/>
      </c>
      <c r="H38" s="1168" t="str">
        <f>_xlfn.IFNA(VLOOKUP(D38,Export!G:L,3,FALSE),"")</f>
        <v/>
      </c>
      <c r="I38" s="1168" t="str">
        <f>_xlfn.IFNA(VLOOKUP(D38,Export!G:L,4,FALSE),"")</f>
        <v/>
      </c>
      <c r="J38" s="1168" t="str">
        <f>_xlfn.IFNA(VLOOKUP(D38,Export!G:L,5,FALSE),"")</f>
        <v/>
      </c>
      <c r="K38" s="1184" t="str">
        <f>_xlfn.IFNA(VLOOKUP(D38,Export!G:L,6,FALSE),"")</f>
        <v/>
      </c>
      <c r="L38" s="1129"/>
      <c r="M38" s="251"/>
    </row>
    <row r="39" spans="1:13" ht="70.8" customHeight="1" x14ac:dyDescent="0.25">
      <c r="A39" s="274"/>
      <c r="B39" s="1877"/>
      <c r="C39" s="1183" t="str">
        <f>_xlfn.IFNA(VLOOKUP(D39,Data!C:I,3,FALSE),"")</f>
        <v/>
      </c>
      <c r="D39" s="1287"/>
      <c r="E39" s="1170" t="str">
        <f>_xlfn.IFNA(IF(VLOOKUP(D39,Languages!$A:$D,1,TRUE)=D39,VLOOKUP(D39,Languages!$A:$D,Summary!$C$7,TRUE),NA()),"")</f>
        <v/>
      </c>
      <c r="F39" s="1667"/>
      <c r="G39" s="1664" t="str">
        <f>_xlfn.IFNA(VLOOKUP(D39,Data!C:I,6,FALSE),"")</f>
        <v/>
      </c>
      <c r="H39" s="1168" t="str">
        <f>_xlfn.IFNA(VLOOKUP(D39,Export!G:L,3,FALSE),"")</f>
        <v/>
      </c>
      <c r="I39" s="1168" t="str">
        <f>_xlfn.IFNA(VLOOKUP(D39,Export!G:L,4,FALSE),"")</f>
        <v/>
      </c>
      <c r="J39" s="1168" t="str">
        <f>_xlfn.IFNA(VLOOKUP(D39,Export!G:L,5,FALSE),"")</f>
        <v/>
      </c>
      <c r="K39" s="1184" t="str">
        <f>_xlfn.IFNA(VLOOKUP(D39,Export!G:L,6,FALSE),"")</f>
        <v/>
      </c>
      <c r="L39" s="1129"/>
      <c r="M39" s="251"/>
    </row>
    <row r="40" spans="1:13" ht="70.8" customHeight="1" x14ac:dyDescent="0.25">
      <c r="A40" s="274"/>
      <c r="B40" s="1877"/>
      <c r="C40" s="1183" t="str">
        <f>_xlfn.IFNA(VLOOKUP(D40,Data!C:I,3,FALSE),"")</f>
        <v/>
      </c>
      <c r="D40" s="1287"/>
      <c r="E40" s="1170" t="str">
        <f>_xlfn.IFNA(IF(VLOOKUP(D40,Languages!$A:$D,1,TRUE)=D40,VLOOKUP(D40,Languages!$A:$D,Summary!$C$7,TRUE),NA()),"")</f>
        <v/>
      </c>
      <c r="F40" s="1667"/>
      <c r="G40" s="1664" t="str">
        <f>_xlfn.IFNA(VLOOKUP(D40,Data!C:I,6,FALSE),"")</f>
        <v/>
      </c>
      <c r="H40" s="1168" t="str">
        <f>_xlfn.IFNA(VLOOKUP(D40,Export!G:L,3,FALSE),"")</f>
        <v/>
      </c>
      <c r="I40" s="1168" t="str">
        <f>_xlfn.IFNA(VLOOKUP(D40,Export!G:L,4,FALSE),"")</f>
        <v/>
      </c>
      <c r="J40" s="1168" t="str">
        <f>_xlfn.IFNA(VLOOKUP(D40,Export!G:L,5,FALSE),"")</f>
        <v/>
      </c>
      <c r="K40" s="1184" t="str">
        <f>_xlfn.IFNA(VLOOKUP(D40,Export!G:L,6,FALSE),"")</f>
        <v/>
      </c>
      <c r="L40" s="1129"/>
      <c r="M40" s="251"/>
    </row>
    <row r="41" spans="1:13" ht="14.4" thickBot="1" x14ac:dyDescent="0.3">
      <c r="C41" s="1290" t="str">
        <f>_xlfn.IFNA(VLOOKUP(D41,Data!C:I,3,FALSE),"")</f>
        <v/>
      </c>
      <c r="D41" s="1185"/>
      <c r="E41" s="1291" t="str">
        <f>_xlfn.IFNA(IF(VLOOKUP(D41,Languages!$A:$D,1,TRUE)=D41,VLOOKUP(D41,Languages!$A:$D,Summary!$C$7,TRUE),NA()),"")</f>
        <v/>
      </c>
      <c r="F41" s="1668"/>
      <c r="G41" s="1665" t="str">
        <f>_xlfn.IFNA(VLOOKUP(D41,Data!C:I,6,FALSE),"")</f>
        <v/>
      </c>
      <c r="H41" s="1186" t="str">
        <f>_xlfn.IFNA(VLOOKUP(D41,Export!G:L,3,FALSE),"")</f>
        <v/>
      </c>
      <c r="I41" s="1186" t="str">
        <f>_xlfn.IFNA(VLOOKUP(D41,Export!G:L,4,FALSE),"")</f>
        <v/>
      </c>
      <c r="J41" s="1186" t="str">
        <f>_xlfn.IFNA(VLOOKUP(D41,Export!G:L,5,FALSE),"")</f>
        <v/>
      </c>
      <c r="K41" s="1187" t="str">
        <f>_xlfn.IFNA(VLOOKUP(D41,Export!G:L,6,FALSE),"")</f>
        <v/>
      </c>
      <c r="M41" s="341"/>
    </row>
    <row r="42" spans="1:13" ht="14.4" thickBot="1" x14ac:dyDescent="0.3">
      <c r="C42" s="1152"/>
      <c r="D42" s="1152"/>
      <c r="E42" s="1152"/>
      <c r="F42" s="1153"/>
      <c r="G42" s="1666"/>
      <c r="H42" s="1162"/>
      <c r="I42" s="1162"/>
      <c r="J42" s="1162"/>
      <c r="K42" s="1162"/>
      <c r="M42" s="341"/>
    </row>
    <row r="43" spans="1:13" x14ac:dyDescent="0.25">
      <c r="C43" s="1163"/>
      <c r="D43" s="1164"/>
      <c r="E43" s="1165"/>
      <c r="F43" s="1166"/>
      <c r="G43" s="1167"/>
      <c r="H43" s="1165"/>
      <c r="I43" s="1165"/>
      <c r="J43" s="1165"/>
      <c r="K43" s="1165"/>
      <c r="M43" s="341"/>
    </row>
    <row r="44" spans="1:13" x14ac:dyDescent="0.25">
      <c r="A44" s="819"/>
      <c r="B44" s="819"/>
      <c r="C44" s="180"/>
      <c r="D44" s="180"/>
      <c r="E44" s="180"/>
      <c r="F44" s="335"/>
      <c r="G44" s="335"/>
      <c r="H44" s="345"/>
      <c r="I44" s="345"/>
      <c r="J44" s="345"/>
      <c r="K44" s="345"/>
      <c r="L44" s="819"/>
      <c r="M44" s="341"/>
    </row>
  </sheetData>
  <sheetProtection sheet="1" objects="1" scenarios="1"/>
  <mergeCells count="8">
    <mergeCell ref="C17:K17"/>
    <mergeCell ref="B24:B40"/>
    <mergeCell ref="C6:K6"/>
    <mergeCell ref="C8:G11"/>
    <mergeCell ref="I8:J8"/>
    <mergeCell ref="I10:J11"/>
    <mergeCell ref="C13:K13"/>
    <mergeCell ref="C15:K15"/>
  </mergeCells>
  <conditionalFormatting sqref="F4:F5 F7 F12 F24:F44">
    <cfRule type="containsText" dxfId="115" priority="18" operator="containsText" text="0">
      <formula>NOT(ISERROR(SEARCH("0",F4)))</formula>
    </cfRule>
  </conditionalFormatting>
  <conditionalFormatting sqref="F1 F3">
    <cfRule type="containsText" dxfId="114" priority="15" operator="containsText" text="0">
      <formula>NOT(ISERROR(SEARCH("0",F1)))</formula>
    </cfRule>
  </conditionalFormatting>
  <conditionalFormatting sqref="F2">
    <cfRule type="containsText" dxfId="113" priority="14" operator="containsText" text="0">
      <formula>NOT(ISERROR(SEARCH("0",F2)))</formula>
    </cfRule>
  </conditionalFormatting>
  <conditionalFormatting sqref="F23">
    <cfRule type="containsText" dxfId="112" priority="12" operator="containsText" text="0">
      <formula>NOT(ISERROR(SEARCH("0",F23)))</formula>
    </cfRule>
  </conditionalFormatting>
  <conditionalFormatting sqref="F14">
    <cfRule type="containsText" dxfId="111" priority="11" operator="containsText" text="0">
      <formula>NOT(ISERROR(SEARCH("0",F14)))</formula>
    </cfRule>
  </conditionalFormatting>
  <conditionalFormatting sqref="F16">
    <cfRule type="containsText" dxfId="110" priority="9" operator="containsText" text="0">
      <formula>NOT(ISERROR(SEARCH("0",F16)))</formula>
    </cfRule>
  </conditionalFormatting>
  <conditionalFormatting sqref="F22">
    <cfRule type="containsText" dxfId="109" priority="7" operator="containsText" text="0">
      <formula>NOT(ISERROR(SEARCH("0",F22)))</formula>
    </cfRule>
  </conditionalFormatting>
  <conditionalFormatting sqref="G25:G41">
    <cfRule type="cellIs" dxfId="108" priority="1" operator="equal">
      <formula>4</formula>
    </cfRule>
    <cfRule type="cellIs" dxfId="107" priority="2" operator="equal">
      <formula>3</formula>
    </cfRule>
    <cfRule type="cellIs" dxfId="106" priority="3" operator="equal">
      <formula>2</formula>
    </cfRule>
    <cfRule type="cellIs" dxfId="105" priority="4" operator="equal">
      <formula>1</formula>
    </cfRule>
    <cfRule type="cellIs" dxfId="10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6" id="{F08D420A-0EED-460C-8A5D-5779BE46173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F22</xm:sqref>
        </x14:conditionalFormatting>
        <x14:conditionalFormatting xmlns:xm="http://schemas.microsoft.com/office/excel/2006/main">
          <x14:cfRule type="iconSet" priority="16" id="{22E2D56E-3F35-4A9C-A52D-B0CE918F996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F3 F1</xm:sqref>
        </x14:conditionalFormatting>
        <x14:conditionalFormatting xmlns:xm="http://schemas.microsoft.com/office/excel/2006/main">
          <x14:cfRule type="iconSet" priority="17" id="{86763747-38FA-4DE5-8106-E94D98A9A07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xm:sqref>
        </x14:conditionalFormatting>
        <x14:conditionalFormatting xmlns:xm="http://schemas.microsoft.com/office/excel/2006/main">
          <x14:cfRule type="iconSet" priority="13" id="{F682AEA3-A19C-49AF-A9F1-B80DFDCCE111}">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F23</xm:sqref>
        </x14:conditionalFormatting>
        <x14:conditionalFormatting xmlns:xm="http://schemas.microsoft.com/office/excel/2006/main">
          <x14:cfRule type="iconSet" priority="10" id="{C5CA46F6-AFBA-4557-8A5F-2D6BB77B099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F14</xm:sqref>
        </x14:conditionalFormatting>
        <x14:conditionalFormatting xmlns:xm="http://schemas.microsoft.com/office/excel/2006/main">
          <x14:cfRule type="iconSet" priority="8" id="{00CED42E-F9E7-4679-9212-290CBEAF8FBE}">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F16</xm:sqref>
        </x14:conditionalFormatting>
        <x14:conditionalFormatting xmlns:xm="http://schemas.microsoft.com/office/excel/2006/main">
          <x14:cfRule type="iconSet" priority="589" id="{5E63E246-739F-4405-89F3-4998E06A0E2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F24:F44 F4:F5 F7 F12</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A46EB-2A3E-4635-A793-3790ECC0307E}">
  <sheetPr codeName="Sheet29">
    <tabColor rgb="FFA66BD3"/>
  </sheetPr>
  <dimension ref="A1:L88"/>
  <sheetViews>
    <sheetView zoomScaleNormal="100" workbookViewId="0"/>
  </sheetViews>
  <sheetFormatPr defaultRowHeight="13.8" x14ac:dyDescent="0.25"/>
  <cols>
    <col min="1" max="1" width="2" style="590" customWidth="1"/>
    <col min="2" max="2" width="3.26953125" style="590" customWidth="1"/>
    <col min="3" max="3" width="12.54296875" style="590" customWidth="1"/>
    <col min="4" max="4" width="15.1796875" style="590" customWidth="1"/>
    <col min="5" max="6" width="54.36328125" style="590" customWidth="1"/>
    <col min="7" max="7" width="7.08984375" style="590" customWidth="1"/>
    <col min="8" max="8" width="2.08984375" style="590" customWidth="1"/>
    <col min="9" max="9" width="4.26953125" style="590" customWidth="1"/>
    <col min="10" max="10" width="14.1796875" style="590" customWidth="1"/>
    <col min="11" max="11" width="14.54296875" style="590" customWidth="1"/>
    <col min="12" max="16384" width="8.7265625" style="590"/>
  </cols>
  <sheetData>
    <row r="1" spans="1:12" x14ac:dyDescent="0.25">
      <c r="A1" s="134"/>
      <c r="B1" s="134"/>
      <c r="C1" s="134"/>
      <c r="D1" s="134"/>
      <c r="E1" s="134"/>
      <c r="F1" s="134"/>
      <c r="G1" s="134"/>
      <c r="H1" s="134"/>
      <c r="I1" s="134"/>
      <c r="J1" s="134"/>
      <c r="K1" s="134"/>
      <c r="L1" s="134"/>
    </row>
    <row r="2" spans="1:12" x14ac:dyDescent="0.25">
      <c r="A2" s="251"/>
      <c r="B2" s="710"/>
      <c r="C2" s="711"/>
      <c r="D2" s="711"/>
      <c r="E2" s="711"/>
      <c r="F2" s="711"/>
      <c r="G2" s="711"/>
      <c r="H2" s="712"/>
      <c r="I2" s="251"/>
    </row>
    <row r="3" spans="1:12" ht="69.599999999999994" customHeight="1" thickBot="1" x14ac:dyDescent="0.3">
      <c r="A3" s="134"/>
      <c r="B3" s="776"/>
      <c r="C3" s="1875" t="s">
        <v>3710</v>
      </c>
      <c r="D3" s="1875"/>
      <c r="E3" s="1875"/>
      <c r="F3" s="1875"/>
      <c r="G3" s="1875"/>
      <c r="H3" s="778"/>
      <c r="I3" s="134"/>
    </row>
    <row r="4" spans="1:12" x14ac:dyDescent="0.25">
      <c r="A4" s="165"/>
      <c r="B4" s="713"/>
      <c r="C4" s="978"/>
      <c r="D4" s="978"/>
      <c r="E4" s="978"/>
      <c r="F4" s="978"/>
      <c r="G4" s="978"/>
      <c r="H4" s="714"/>
      <c r="I4" s="273"/>
    </row>
    <row r="5" spans="1:12" x14ac:dyDescent="0.25">
      <c r="A5" s="165"/>
      <c r="B5" s="713"/>
      <c r="C5" s="1876" t="s">
        <v>3785</v>
      </c>
      <c r="D5" s="1876"/>
      <c r="E5" s="1876"/>
      <c r="F5" s="1876"/>
      <c r="G5" s="1876"/>
      <c r="H5" s="714"/>
      <c r="I5" s="273"/>
    </row>
    <row r="6" spans="1:12" x14ac:dyDescent="0.25">
      <c r="A6" s="165"/>
      <c r="B6" s="713"/>
      <c r="C6" s="1876"/>
      <c r="D6" s="1876"/>
      <c r="E6" s="1876"/>
      <c r="F6" s="1876"/>
      <c r="G6" s="1876"/>
      <c r="H6" s="714"/>
      <c r="I6" s="273"/>
    </row>
    <row r="7" spans="1:12" x14ac:dyDescent="0.25">
      <c r="A7" s="165"/>
      <c r="B7" s="713"/>
      <c r="C7" s="1876"/>
      <c r="D7" s="1876"/>
      <c r="E7" s="1876"/>
      <c r="F7" s="1876"/>
      <c r="G7" s="1876"/>
      <c r="H7" s="714"/>
      <c r="I7" s="273"/>
    </row>
    <row r="8" spans="1:12" x14ac:dyDescent="0.25">
      <c r="A8" s="165"/>
      <c r="B8" s="713"/>
      <c r="C8" s="1876"/>
      <c r="D8" s="1876"/>
      <c r="E8" s="1876"/>
      <c r="F8" s="1876"/>
      <c r="G8" s="1876"/>
      <c r="H8" s="714"/>
      <c r="I8" s="273"/>
    </row>
    <row r="9" spans="1:12" x14ac:dyDescent="0.25">
      <c r="A9" s="165"/>
      <c r="B9" s="713"/>
      <c r="C9" s="1876"/>
      <c r="D9" s="1876"/>
      <c r="E9" s="1876"/>
      <c r="F9" s="1876"/>
      <c r="G9" s="1876"/>
      <c r="H9" s="714"/>
      <c r="I9" s="273"/>
    </row>
    <row r="10" spans="1:12" x14ac:dyDescent="0.25">
      <c r="A10" s="165"/>
      <c r="B10" s="713"/>
      <c r="C10" s="1876"/>
      <c r="D10" s="1876"/>
      <c r="E10" s="1876"/>
      <c r="F10" s="1876"/>
      <c r="G10" s="1876"/>
      <c r="H10" s="714"/>
      <c r="I10" s="273"/>
    </row>
    <row r="11" spans="1:12" ht="27.6" customHeight="1" x14ac:dyDescent="0.25">
      <c r="A11" s="165"/>
      <c r="B11" s="713"/>
      <c r="C11" s="1876"/>
      <c r="D11" s="1876"/>
      <c r="E11" s="1876"/>
      <c r="F11" s="1876"/>
      <c r="G11" s="1876"/>
      <c r="H11" s="714"/>
      <c r="I11" s="273"/>
    </row>
    <row r="12" spans="1:12" ht="14.4" thickBot="1" x14ac:dyDescent="0.3">
      <c r="A12" s="165"/>
      <c r="B12" s="713"/>
      <c r="C12" s="1294"/>
      <c r="D12" s="1294"/>
      <c r="E12" s="1294"/>
      <c r="F12" s="1294"/>
      <c r="G12" s="1294"/>
      <c r="H12" s="714"/>
      <c r="I12" s="273"/>
    </row>
    <row r="13" spans="1:12" ht="23.4" customHeight="1" thickBot="1" x14ac:dyDescent="0.3">
      <c r="A13" s="165"/>
      <c r="B13" s="713"/>
      <c r="C13" s="1433" t="s">
        <v>3220</v>
      </c>
      <c r="D13" s="1435" t="s">
        <v>3862</v>
      </c>
      <c r="E13" s="1434" t="s">
        <v>3708</v>
      </c>
      <c r="F13" s="1435" t="s">
        <v>3709</v>
      </c>
      <c r="G13" s="1294"/>
      <c r="H13" s="714"/>
      <c r="I13" s="273"/>
    </row>
    <row r="14" spans="1:12" ht="24" customHeight="1" x14ac:dyDescent="0.25">
      <c r="A14" s="165"/>
      <c r="B14" s="713"/>
      <c r="C14" s="1627">
        <v>1</v>
      </c>
      <c r="D14" s="1628" t="s">
        <v>48</v>
      </c>
      <c r="E14" s="1629" t="s">
        <v>3715</v>
      </c>
      <c r="F14" s="1630" t="s">
        <v>3603</v>
      </c>
      <c r="G14" s="1294"/>
      <c r="H14" s="714"/>
      <c r="I14" s="273"/>
    </row>
    <row r="15" spans="1:12" ht="24" customHeight="1" x14ac:dyDescent="0.25">
      <c r="A15" s="165"/>
      <c r="B15" s="713"/>
      <c r="C15" s="1631">
        <v>2</v>
      </c>
      <c r="D15" s="1628" t="s">
        <v>48</v>
      </c>
      <c r="E15" s="1632" t="s">
        <v>3758</v>
      </c>
      <c r="F15" s="1633" t="s">
        <v>3604</v>
      </c>
      <c r="G15" s="1294"/>
      <c r="H15" s="714"/>
      <c r="I15" s="273"/>
    </row>
    <row r="16" spans="1:12" ht="24" customHeight="1" x14ac:dyDescent="0.25">
      <c r="A16" s="165"/>
      <c r="B16" s="713"/>
      <c r="C16" s="1631">
        <v>3</v>
      </c>
      <c r="D16" s="1628" t="s">
        <v>48</v>
      </c>
      <c r="E16" s="1632" t="s">
        <v>3218</v>
      </c>
      <c r="F16" s="1633" t="s">
        <v>3605</v>
      </c>
      <c r="G16" s="1294"/>
      <c r="H16" s="714"/>
      <c r="I16" s="273"/>
    </row>
    <row r="17" spans="1:9" ht="24" customHeight="1" x14ac:dyDescent="0.25">
      <c r="A17" s="165"/>
      <c r="B17" s="713"/>
      <c r="C17" s="1631">
        <v>4</v>
      </c>
      <c r="D17" s="1628" t="s">
        <v>48</v>
      </c>
      <c r="E17" s="1632" t="s">
        <v>3743</v>
      </c>
      <c r="F17" s="1633" t="s">
        <v>3606</v>
      </c>
      <c r="G17" s="1294"/>
      <c r="H17" s="714"/>
      <c r="I17" s="273"/>
    </row>
    <row r="18" spans="1:9" ht="24" customHeight="1" x14ac:dyDescent="0.25">
      <c r="A18" s="165"/>
      <c r="B18" s="713"/>
      <c r="C18" s="1631">
        <v>5</v>
      </c>
      <c r="D18" s="1628" t="s">
        <v>48</v>
      </c>
      <c r="E18" s="1632" t="s">
        <v>3759</v>
      </c>
      <c r="F18" s="1633" t="s">
        <v>3607</v>
      </c>
      <c r="G18" s="1294"/>
      <c r="H18" s="714"/>
      <c r="I18" s="273"/>
    </row>
    <row r="19" spans="1:9" ht="24" customHeight="1" x14ac:dyDescent="0.25">
      <c r="A19" s="165"/>
      <c r="B19" s="713"/>
      <c r="C19" s="1631">
        <v>6</v>
      </c>
      <c r="D19" s="1628" t="s">
        <v>48</v>
      </c>
      <c r="E19" s="1632" t="s">
        <v>3760</v>
      </c>
      <c r="F19" s="1633" t="s">
        <v>3608</v>
      </c>
      <c r="G19" s="1294"/>
      <c r="H19" s="714"/>
      <c r="I19" s="273"/>
    </row>
    <row r="20" spans="1:9" ht="24" customHeight="1" x14ac:dyDescent="0.25">
      <c r="A20" s="165"/>
      <c r="B20" s="713"/>
      <c r="C20" s="1631">
        <v>7</v>
      </c>
      <c r="D20" s="1628" t="s">
        <v>48</v>
      </c>
      <c r="E20" s="1632" t="s">
        <v>3761</v>
      </c>
      <c r="F20" s="1633" t="s">
        <v>3609</v>
      </c>
      <c r="G20" s="1294"/>
      <c r="H20" s="714"/>
      <c r="I20" s="273"/>
    </row>
    <row r="21" spans="1:9" ht="24" customHeight="1" x14ac:dyDescent="0.25">
      <c r="A21" s="165"/>
      <c r="B21" s="713"/>
      <c r="C21" s="1631">
        <v>8</v>
      </c>
      <c r="D21" s="1628" t="s">
        <v>48</v>
      </c>
      <c r="E21" s="1632" t="s">
        <v>3762</v>
      </c>
      <c r="F21" s="1633" t="s">
        <v>3610</v>
      </c>
      <c r="G21" s="1294"/>
      <c r="H21" s="714"/>
      <c r="I21" s="273"/>
    </row>
    <row r="22" spans="1:9" ht="24" customHeight="1" x14ac:dyDescent="0.25">
      <c r="A22" s="165"/>
      <c r="B22" s="713"/>
      <c r="C22" s="1432">
        <v>9</v>
      </c>
      <c r="D22" s="1626" t="s">
        <v>64</v>
      </c>
      <c r="E22" s="1333" t="s">
        <v>3716</v>
      </c>
      <c r="F22" s="1431" t="s">
        <v>3653</v>
      </c>
      <c r="G22" s="1294"/>
      <c r="H22" s="714"/>
      <c r="I22" s="273"/>
    </row>
    <row r="23" spans="1:9" ht="24" customHeight="1" x14ac:dyDescent="0.25">
      <c r="A23" s="165"/>
      <c r="B23" s="713"/>
      <c r="C23" s="1432">
        <v>10</v>
      </c>
      <c r="D23" s="1626" t="s">
        <v>64</v>
      </c>
      <c r="E23" s="1333" t="s">
        <v>3744</v>
      </c>
      <c r="F23" s="1431" t="s">
        <v>3654</v>
      </c>
      <c r="G23" s="1294"/>
      <c r="H23" s="714"/>
      <c r="I23" s="273"/>
    </row>
    <row r="24" spans="1:9" ht="24" customHeight="1" x14ac:dyDescent="0.25">
      <c r="A24" s="165"/>
      <c r="B24" s="713"/>
      <c r="C24" s="1432">
        <v>11</v>
      </c>
      <c r="D24" s="1626" t="s">
        <v>64</v>
      </c>
      <c r="E24" s="1333" t="s">
        <v>3745</v>
      </c>
      <c r="F24" s="1431" t="s">
        <v>3655</v>
      </c>
      <c r="G24" s="1294"/>
      <c r="H24" s="714"/>
      <c r="I24" s="273"/>
    </row>
    <row r="25" spans="1:9" ht="24" customHeight="1" x14ac:dyDescent="0.25">
      <c r="A25" s="165"/>
      <c r="B25" s="713"/>
      <c r="C25" s="1432">
        <v>12</v>
      </c>
      <c r="D25" s="1626" t="s">
        <v>64</v>
      </c>
      <c r="E25" s="1333" t="s">
        <v>3763</v>
      </c>
      <c r="F25" s="1431" t="s">
        <v>3656</v>
      </c>
      <c r="G25" s="1294"/>
      <c r="H25" s="714"/>
      <c r="I25" s="273"/>
    </row>
    <row r="26" spans="1:9" ht="24" customHeight="1" x14ac:dyDescent="0.25">
      <c r="A26" s="165"/>
      <c r="B26" s="713"/>
      <c r="C26" s="1432">
        <v>13</v>
      </c>
      <c r="D26" s="1626" t="s">
        <v>64</v>
      </c>
      <c r="E26" s="1333" t="s">
        <v>3717</v>
      </c>
      <c r="F26" s="1431" t="s">
        <v>3657</v>
      </c>
      <c r="G26" s="1294"/>
      <c r="H26" s="714"/>
      <c r="I26" s="273"/>
    </row>
    <row r="27" spans="1:9" ht="24" customHeight="1" x14ac:dyDescent="0.25">
      <c r="A27" s="165"/>
      <c r="B27" s="713"/>
      <c r="C27" s="1432">
        <v>14</v>
      </c>
      <c r="D27" s="1626" t="s">
        <v>64</v>
      </c>
      <c r="E27" s="1333" t="s">
        <v>3718</v>
      </c>
      <c r="F27" s="1431" t="s">
        <v>3658</v>
      </c>
      <c r="G27" s="1294"/>
      <c r="H27" s="714"/>
      <c r="I27" s="273"/>
    </row>
    <row r="28" spans="1:9" ht="24" customHeight="1" x14ac:dyDescent="0.25">
      <c r="A28" s="165"/>
      <c r="B28" s="713"/>
      <c r="C28" s="1432">
        <v>15</v>
      </c>
      <c r="D28" s="1626" t="s">
        <v>64</v>
      </c>
      <c r="E28" s="1333" t="s">
        <v>3719</v>
      </c>
      <c r="F28" s="1431" t="s">
        <v>3659</v>
      </c>
      <c r="G28" s="1294"/>
      <c r="H28" s="714"/>
      <c r="I28" s="273"/>
    </row>
    <row r="29" spans="1:9" ht="24" customHeight="1" x14ac:dyDescent="0.25">
      <c r="A29" s="165"/>
      <c r="B29" s="713"/>
      <c r="C29" s="1432">
        <v>16</v>
      </c>
      <c r="D29" s="1626" t="s">
        <v>64</v>
      </c>
      <c r="E29" s="1333" t="s">
        <v>3720</v>
      </c>
      <c r="F29" s="1431" t="s">
        <v>3660</v>
      </c>
      <c r="G29" s="1294"/>
      <c r="H29" s="714"/>
      <c r="I29" s="273"/>
    </row>
    <row r="30" spans="1:9" ht="24" customHeight="1" x14ac:dyDescent="0.25">
      <c r="A30" s="165"/>
      <c r="B30" s="713"/>
      <c r="C30" s="1634">
        <v>17</v>
      </c>
      <c r="D30" s="1635" t="s">
        <v>0</v>
      </c>
      <c r="E30" s="1636" t="s">
        <v>3746</v>
      </c>
      <c r="F30" s="1637" t="s">
        <v>3630</v>
      </c>
      <c r="G30" s="1294"/>
      <c r="H30" s="714"/>
      <c r="I30" s="273"/>
    </row>
    <row r="31" spans="1:9" ht="24" customHeight="1" x14ac:dyDescent="0.25">
      <c r="A31" s="165"/>
      <c r="B31" s="713"/>
      <c r="C31" s="1634">
        <v>18</v>
      </c>
      <c r="D31" s="1635" t="s">
        <v>0</v>
      </c>
      <c r="E31" s="1636" t="s">
        <v>3764</v>
      </c>
      <c r="F31" s="1637" t="s">
        <v>3631</v>
      </c>
      <c r="G31" s="1294"/>
      <c r="H31" s="714"/>
      <c r="I31" s="273"/>
    </row>
    <row r="32" spans="1:9" ht="24" customHeight="1" x14ac:dyDescent="0.25">
      <c r="A32" s="165"/>
      <c r="B32" s="713"/>
      <c r="C32" s="1634">
        <v>19</v>
      </c>
      <c r="D32" s="1635" t="s">
        <v>0</v>
      </c>
      <c r="E32" s="1636" t="s">
        <v>1251</v>
      </c>
      <c r="F32" s="1637" t="s">
        <v>3632</v>
      </c>
      <c r="G32" s="1294"/>
      <c r="H32" s="714"/>
      <c r="I32" s="273"/>
    </row>
    <row r="33" spans="1:9" ht="24" customHeight="1" x14ac:dyDescent="0.25">
      <c r="A33" s="165"/>
      <c r="B33" s="713"/>
      <c r="C33" s="1634">
        <v>20</v>
      </c>
      <c r="D33" s="1635" t="s">
        <v>0</v>
      </c>
      <c r="E33" s="1636" t="s">
        <v>3747</v>
      </c>
      <c r="F33" s="1637" t="s">
        <v>3633</v>
      </c>
      <c r="G33" s="1294"/>
      <c r="H33" s="714"/>
      <c r="I33" s="273"/>
    </row>
    <row r="34" spans="1:9" ht="24" customHeight="1" x14ac:dyDescent="0.25">
      <c r="A34" s="165"/>
      <c r="B34" s="713"/>
      <c r="C34" s="1634">
        <v>21</v>
      </c>
      <c r="D34" s="1635" t="s">
        <v>0</v>
      </c>
      <c r="E34" s="1636" t="s">
        <v>3721</v>
      </c>
      <c r="F34" s="1637" t="s">
        <v>3635</v>
      </c>
      <c r="G34" s="1294"/>
      <c r="H34" s="714"/>
      <c r="I34" s="273"/>
    </row>
    <row r="35" spans="1:9" ht="24" customHeight="1" x14ac:dyDescent="0.25">
      <c r="A35" s="165"/>
      <c r="B35" s="713"/>
      <c r="C35" s="1634">
        <v>22</v>
      </c>
      <c r="D35" s="1635" t="s">
        <v>0</v>
      </c>
      <c r="E35" s="1636" t="s">
        <v>3722</v>
      </c>
      <c r="F35" s="1637" t="s">
        <v>3640</v>
      </c>
      <c r="G35" s="1294"/>
      <c r="H35" s="714"/>
      <c r="I35" s="273"/>
    </row>
    <row r="36" spans="1:9" ht="24" customHeight="1" x14ac:dyDescent="0.25">
      <c r="A36" s="165"/>
      <c r="B36" s="713"/>
      <c r="C36" s="1634">
        <v>23</v>
      </c>
      <c r="D36" s="1635" t="s">
        <v>0</v>
      </c>
      <c r="E36" s="1636" t="s">
        <v>3723</v>
      </c>
      <c r="F36" s="1637" t="s">
        <v>3638</v>
      </c>
      <c r="G36" s="1294"/>
      <c r="H36" s="714"/>
      <c r="I36" s="273"/>
    </row>
    <row r="37" spans="1:9" ht="24" customHeight="1" x14ac:dyDescent="0.25">
      <c r="A37" s="165"/>
      <c r="B37" s="713"/>
      <c r="C37" s="1634">
        <v>24</v>
      </c>
      <c r="D37" s="1635" t="s">
        <v>0</v>
      </c>
      <c r="E37" s="1636" t="s">
        <v>1253</v>
      </c>
      <c r="F37" s="1637" t="s">
        <v>3639</v>
      </c>
      <c r="G37" s="1294"/>
      <c r="H37" s="714"/>
      <c r="I37" s="273"/>
    </row>
    <row r="38" spans="1:9" ht="24" customHeight="1" x14ac:dyDescent="0.25">
      <c r="A38" s="720"/>
      <c r="B38" s="721"/>
      <c r="C38" s="1432">
        <v>25</v>
      </c>
      <c r="D38" s="1626" t="s">
        <v>59</v>
      </c>
      <c r="E38" s="1333" t="s">
        <v>3748</v>
      </c>
      <c r="F38" s="1431" t="s">
        <v>3584</v>
      </c>
      <c r="G38" s="1294"/>
      <c r="H38" s="722"/>
      <c r="I38" s="723"/>
    </row>
    <row r="39" spans="1:9" ht="24" customHeight="1" x14ac:dyDescent="0.25">
      <c r="A39" s="720"/>
      <c r="B39" s="721"/>
      <c r="C39" s="1432">
        <v>26</v>
      </c>
      <c r="D39" s="1626" t="s">
        <v>59</v>
      </c>
      <c r="E39" s="1333" t="s">
        <v>3749</v>
      </c>
      <c r="F39" s="1431" t="s">
        <v>3585</v>
      </c>
      <c r="G39" s="1294"/>
      <c r="H39" s="722"/>
      <c r="I39" s="723"/>
    </row>
    <row r="40" spans="1:9" ht="24" customHeight="1" x14ac:dyDescent="0.25">
      <c r="A40" s="720"/>
      <c r="B40" s="721"/>
      <c r="C40" s="1432">
        <v>27</v>
      </c>
      <c r="D40" s="1626" t="s">
        <v>59</v>
      </c>
      <c r="E40" s="1333" t="s">
        <v>3765</v>
      </c>
      <c r="F40" s="1431" t="s">
        <v>3586</v>
      </c>
      <c r="G40" s="1294"/>
      <c r="H40" s="722"/>
      <c r="I40" s="723"/>
    </row>
    <row r="41" spans="1:9" ht="24" customHeight="1" x14ac:dyDescent="0.25">
      <c r="A41" s="720"/>
      <c r="B41" s="721"/>
      <c r="C41" s="1432">
        <v>28</v>
      </c>
      <c r="D41" s="1626" t="s">
        <v>59</v>
      </c>
      <c r="E41" s="1333" t="s">
        <v>3724</v>
      </c>
      <c r="F41" s="1431" t="s">
        <v>3587</v>
      </c>
      <c r="G41" s="1294"/>
      <c r="H41" s="722"/>
      <c r="I41" s="723"/>
    </row>
    <row r="42" spans="1:9" ht="24" customHeight="1" x14ac:dyDescent="0.25">
      <c r="A42" s="720"/>
      <c r="B42" s="721"/>
      <c r="C42" s="1432">
        <v>29</v>
      </c>
      <c r="D42" s="1626" t="s">
        <v>59</v>
      </c>
      <c r="E42" s="1333" t="s">
        <v>3725</v>
      </c>
      <c r="F42" s="1431" t="s">
        <v>3588</v>
      </c>
      <c r="G42" s="1294"/>
      <c r="H42" s="722"/>
      <c r="I42" s="723"/>
    </row>
    <row r="43" spans="1:9" ht="24" customHeight="1" x14ac:dyDescent="0.25">
      <c r="A43" s="720"/>
      <c r="B43" s="721"/>
      <c r="C43" s="1432">
        <v>30</v>
      </c>
      <c r="D43" s="1626" t="s">
        <v>59</v>
      </c>
      <c r="E43" s="1333" t="s">
        <v>3726</v>
      </c>
      <c r="F43" s="1431" t="s">
        <v>3589</v>
      </c>
      <c r="G43" s="1294"/>
      <c r="H43" s="722"/>
      <c r="I43" s="723"/>
    </row>
    <row r="44" spans="1:9" ht="24" customHeight="1" x14ac:dyDescent="0.25">
      <c r="A44" s="720"/>
      <c r="B44" s="721"/>
      <c r="C44" s="1432">
        <v>31</v>
      </c>
      <c r="D44" s="1626" t="s">
        <v>59</v>
      </c>
      <c r="E44" s="1333" t="s">
        <v>3727</v>
      </c>
      <c r="F44" s="1431" t="s">
        <v>3590</v>
      </c>
      <c r="G44" s="1294"/>
      <c r="H44" s="722"/>
      <c r="I44" s="723"/>
    </row>
    <row r="45" spans="1:9" ht="24" customHeight="1" x14ac:dyDescent="0.25">
      <c r="A45" s="720"/>
      <c r="B45" s="721"/>
      <c r="C45" s="1638">
        <v>32</v>
      </c>
      <c r="D45" s="1639" t="s">
        <v>67</v>
      </c>
      <c r="E45" s="1640" t="s">
        <v>3750</v>
      </c>
      <c r="F45" s="1641" t="s">
        <v>3641</v>
      </c>
      <c r="G45" s="1294"/>
      <c r="H45" s="722"/>
      <c r="I45" s="723"/>
    </row>
    <row r="46" spans="1:9" ht="24" customHeight="1" x14ac:dyDescent="0.25">
      <c r="A46" s="720"/>
      <c r="B46" s="721"/>
      <c r="C46" s="1638">
        <v>33</v>
      </c>
      <c r="D46" s="1639" t="s">
        <v>67</v>
      </c>
      <c r="E46" s="1640" t="s">
        <v>3751</v>
      </c>
      <c r="F46" s="1641" t="s">
        <v>3642</v>
      </c>
      <c r="G46" s="1294"/>
      <c r="H46" s="722"/>
      <c r="I46" s="723"/>
    </row>
    <row r="47" spans="1:9" ht="24" customHeight="1" x14ac:dyDescent="0.25">
      <c r="A47" s="720"/>
      <c r="B47" s="721"/>
      <c r="C47" s="1638">
        <v>34</v>
      </c>
      <c r="D47" s="1639" t="s">
        <v>67</v>
      </c>
      <c r="E47" s="1640" t="s">
        <v>3752</v>
      </c>
      <c r="F47" s="1641" t="s">
        <v>3643</v>
      </c>
      <c r="G47" s="1294"/>
      <c r="H47" s="722"/>
      <c r="I47" s="723"/>
    </row>
    <row r="48" spans="1:9" ht="24" customHeight="1" x14ac:dyDescent="0.25">
      <c r="A48" s="720"/>
      <c r="B48" s="721"/>
      <c r="C48" s="1638">
        <v>35</v>
      </c>
      <c r="D48" s="1639" t="s">
        <v>67</v>
      </c>
      <c r="E48" s="1640" t="s">
        <v>3753</v>
      </c>
      <c r="F48" s="1641" t="s">
        <v>3644</v>
      </c>
      <c r="G48" s="1294"/>
      <c r="H48" s="722"/>
      <c r="I48" s="723"/>
    </row>
    <row r="49" spans="1:9" ht="24" customHeight="1" x14ac:dyDescent="0.25">
      <c r="A49" s="720"/>
      <c r="B49" s="721"/>
      <c r="C49" s="1638">
        <v>36</v>
      </c>
      <c r="D49" s="1639" t="s">
        <v>67</v>
      </c>
      <c r="E49" s="1640" t="s">
        <v>3754</v>
      </c>
      <c r="F49" s="1641" t="s">
        <v>3645</v>
      </c>
      <c r="G49" s="1294"/>
      <c r="H49" s="722"/>
      <c r="I49" s="723"/>
    </row>
    <row r="50" spans="1:9" ht="24" customHeight="1" x14ac:dyDescent="0.25">
      <c r="A50" s="720"/>
      <c r="B50" s="721"/>
      <c r="C50" s="1432">
        <v>37</v>
      </c>
      <c r="D50" s="1626" t="s">
        <v>69</v>
      </c>
      <c r="E50" s="1333" t="s">
        <v>3728</v>
      </c>
      <c r="F50" s="1431" t="s">
        <v>3616</v>
      </c>
      <c r="G50" s="1294"/>
      <c r="H50" s="722"/>
      <c r="I50" s="723"/>
    </row>
    <row r="51" spans="1:9" ht="24" customHeight="1" x14ac:dyDescent="0.25">
      <c r="A51" s="720"/>
      <c r="B51" s="721"/>
      <c r="C51" s="1432">
        <v>38</v>
      </c>
      <c r="D51" s="1626" t="s">
        <v>69</v>
      </c>
      <c r="E51" s="1333" t="s">
        <v>3768</v>
      </c>
      <c r="F51" s="1431" t="s">
        <v>3617</v>
      </c>
      <c r="G51" s="1294"/>
      <c r="H51" s="722"/>
      <c r="I51" s="723"/>
    </row>
    <row r="52" spans="1:9" ht="24" customHeight="1" x14ac:dyDescent="0.25">
      <c r="A52" s="720"/>
      <c r="B52" s="721"/>
      <c r="C52" s="1432">
        <v>39</v>
      </c>
      <c r="D52" s="1626" t="s">
        <v>69</v>
      </c>
      <c r="E52" s="1333" t="s">
        <v>3766</v>
      </c>
      <c r="F52" s="1431" t="s">
        <v>3618</v>
      </c>
      <c r="G52" s="1294"/>
      <c r="H52" s="722"/>
      <c r="I52" s="723"/>
    </row>
    <row r="53" spans="1:9" ht="24" customHeight="1" x14ac:dyDescent="0.25">
      <c r="A53" s="720"/>
      <c r="B53" s="721"/>
      <c r="C53" s="1432">
        <v>40</v>
      </c>
      <c r="D53" s="1626" t="s">
        <v>69</v>
      </c>
      <c r="E53" s="1333" t="s">
        <v>3767</v>
      </c>
      <c r="F53" s="1431" t="s">
        <v>3668</v>
      </c>
      <c r="G53" s="1294"/>
      <c r="H53" s="722"/>
      <c r="I53" s="723"/>
    </row>
    <row r="54" spans="1:9" ht="24" customHeight="1" x14ac:dyDescent="0.25">
      <c r="A54" s="720"/>
      <c r="B54" s="721"/>
      <c r="C54" s="1432">
        <v>41</v>
      </c>
      <c r="D54" s="1626" t="s">
        <v>69</v>
      </c>
      <c r="E54" s="1333" t="s">
        <v>3769</v>
      </c>
      <c r="F54" s="1431" t="s">
        <v>3620</v>
      </c>
      <c r="G54" s="1294"/>
      <c r="H54" s="722"/>
      <c r="I54" s="723"/>
    </row>
    <row r="55" spans="1:9" ht="24" customHeight="1" x14ac:dyDescent="0.25">
      <c r="A55" s="720"/>
      <c r="B55" s="721"/>
      <c r="C55" s="1432">
        <v>42</v>
      </c>
      <c r="D55" s="1626" t="s">
        <v>69</v>
      </c>
      <c r="E55" s="1333" t="s">
        <v>3755</v>
      </c>
      <c r="F55" s="1431" t="s">
        <v>3621</v>
      </c>
      <c r="G55" s="1294"/>
      <c r="H55" s="722"/>
      <c r="I55" s="723"/>
    </row>
    <row r="56" spans="1:9" ht="24" customHeight="1" x14ac:dyDescent="0.25">
      <c r="A56" s="720"/>
      <c r="B56" s="721"/>
      <c r="C56" s="1432">
        <v>43</v>
      </c>
      <c r="D56" s="1626" t="s">
        <v>69</v>
      </c>
      <c r="E56" s="1333" t="s">
        <v>3756</v>
      </c>
      <c r="F56" s="1431" t="s">
        <v>3624</v>
      </c>
      <c r="G56" s="1294"/>
      <c r="H56" s="722"/>
      <c r="I56" s="723"/>
    </row>
    <row r="57" spans="1:9" ht="24" customHeight="1" x14ac:dyDescent="0.25">
      <c r="A57" s="720"/>
      <c r="B57" s="721"/>
      <c r="C57" s="1432">
        <v>44</v>
      </c>
      <c r="D57" s="1626" t="s">
        <v>69</v>
      </c>
      <c r="E57" s="1333" t="s">
        <v>3729</v>
      </c>
      <c r="F57" s="1431" t="s">
        <v>3625</v>
      </c>
      <c r="G57" s="1294"/>
      <c r="H57" s="722"/>
      <c r="I57" s="723"/>
    </row>
    <row r="58" spans="1:9" ht="24" customHeight="1" x14ac:dyDescent="0.25">
      <c r="A58" s="720"/>
      <c r="B58" s="721"/>
      <c r="C58" s="1432">
        <v>45</v>
      </c>
      <c r="D58" s="1626" t="s">
        <v>69</v>
      </c>
      <c r="E58" s="1333" t="s">
        <v>3730</v>
      </c>
      <c r="F58" s="1431" t="s">
        <v>3626</v>
      </c>
      <c r="G58" s="1294"/>
      <c r="H58" s="722"/>
      <c r="I58" s="723"/>
    </row>
    <row r="59" spans="1:9" ht="24" customHeight="1" x14ac:dyDescent="0.25">
      <c r="A59" s="720"/>
      <c r="B59" s="721"/>
      <c r="C59" s="1432">
        <v>46</v>
      </c>
      <c r="D59" s="1626" t="s">
        <v>69</v>
      </c>
      <c r="E59" s="1333" t="s">
        <v>3770</v>
      </c>
      <c r="F59" s="1431" t="s">
        <v>3627</v>
      </c>
      <c r="G59" s="1294"/>
      <c r="H59" s="722"/>
      <c r="I59" s="723"/>
    </row>
    <row r="60" spans="1:9" ht="24" customHeight="1" x14ac:dyDescent="0.25">
      <c r="A60" s="720"/>
      <c r="B60" s="721"/>
      <c r="C60" s="1432">
        <v>47</v>
      </c>
      <c r="D60" s="1626" t="s">
        <v>69</v>
      </c>
      <c r="E60" s="1333" t="s">
        <v>3771</v>
      </c>
      <c r="F60" s="1431" t="s">
        <v>3629</v>
      </c>
      <c r="G60" s="1294"/>
      <c r="H60" s="722"/>
      <c r="I60" s="723"/>
    </row>
    <row r="61" spans="1:9" ht="24" customHeight="1" x14ac:dyDescent="0.25">
      <c r="A61" s="720"/>
      <c r="B61" s="721"/>
      <c r="C61" s="1631">
        <v>48</v>
      </c>
      <c r="D61" s="1642" t="s">
        <v>2540</v>
      </c>
      <c r="E61" s="1633" t="s">
        <v>3731</v>
      </c>
      <c r="F61" s="1633" t="s">
        <v>3647</v>
      </c>
      <c r="G61" s="1294"/>
      <c r="H61" s="722"/>
      <c r="I61" s="723"/>
    </row>
    <row r="62" spans="1:9" ht="24" customHeight="1" x14ac:dyDescent="0.25">
      <c r="A62" s="720"/>
      <c r="B62" s="721"/>
      <c r="C62" s="1631">
        <v>49</v>
      </c>
      <c r="D62" s="1642" t="s">
        <v>2540</v>
      </c>
      <c r="E62" s="1633" t="s">
        <v>3732</v>
      </c>
      <c r="F62" s="1633" t="s">
        <v>3648</v>
      </c>
      <c r="G62" s="1294"/>
      <c r="H62" s="722"/>
      <c r="I62" s="723"/>
    </row>
    <row r="63" spans="1:9" ht="24" customHeight="1" x14ac:dyDescent="0.25">
      <c r="A63" s="720"/>
      <c r="B63" s="721"/>
      <c r="C63" s="1631">
        <v>50</v>
      </c>
      <c r="D63" s="1642" t="s">
        <v>2540</v>
      </c>
      <c r="E63" s="1633" t="s">
        <v>3733</v>
      </c>
      <c r="F63" s="1633" t="s">
        <v>3649</v>
      </c>
      <c r="G63" s="1294"/>
      <c r="H63" s="722"/>
      <c r="I63" s="723"/>
    </row>
    <row r="64" spans="1:9" ht="24" customHeight="1" x14ac:dyDescent="0.25">
      <c r="A64" s="720"/>
      <c r="B64" s="721"/>
      <c r="C64" s="1631">
        <v>51</v>
      </c>
      <c r="D64" s="1642" t="s">
        <v>2540</v>
      </c>
      <c r="E64" s="1633" t="s">
        <v>3734</v>
      </c>
      <c r="F64" s="1633" t="s">
        <v>3651</v>
      </c>
      <c r="G64" s="1294"/>
      <c r="H64" s="722"/>
      <c r="I64" s="723"/>
    </row>
    <row r="65" spans="1:9" ht="24" customHeight="1" x14ac:dyDescent="0.25">
      <c r="A65" s="720"/>
      <c r="B65" s="721"/>
      <c r="C65" s="1631">
        <v>52</v>
      </c>
      <c r="D65" s="1642" t="s">
        <v>2540</v>
      </c>
      <c r="E65" s="1633" t="s">
        <v>3735</v>
      </c>
      <c r="F65" s="1633" t="s">
        <v>3652</v>
      </c>
      <c r="G65" s="1294"/>
      <c r="H65" s="722"/>
      <c r="I65" s="723"/>
    </row>
    <row r="66" spans="1:9" ht="24" customHeight="1" x14ac:dyDescent="0.25">
      <c r="A66" s="720"/>
      <c r="B66" s="721"/>
      <c r="C66" s="1432">
        <v>53</v>
      </c>
      <c r="D66" s="1626" t="s">
        <v>74</v>
      </c>
      <c r="E66" s="1333" t="s">
        <v>3778</v>
      </c>
      <c r="F66" s="1431" t="s">
        <v>3661</v>
      </c>
      <c r="G66" s="1294"/>
      <c r="H66" s="722"/>
      <c r="I66" s="723"/>
    </row>
    <row r="67" spans="1:9" ht="24" customHeight="1" x14ac:dyDescent="0.25">
      <c r="A67" s="720"/>
      <c r="B67" s="721"/>
      <c r="C67" s="1432">
        <v>54</v>
      </c>
      <c r="D67" s="1626" t="s">
        <v>74</v>
      </c>
      <c r="E67" s="1333" t="s">
        <v>3772</v>
      </c>
      <c r="F67" s="1431" t="s">
        <v>3662</v>
      </c>
      <c r="G67" s="1294"/>
      <c r="H67" s="722"/>
      <c r="I67" s="723"/>
    </row>
    <row r="68" spans="1:9" ht="24" customHeight="1" x14ac:dyDescent="0.25">
      <c r="A68" s="720"/>
      <c r="B68" s="721"/>
      <c r="C68" s="1432">
        <v>55</v>
      </c>
      <c r="D68" s="1626" t="s">
        <v>74</v>
      </c>
      <c r="E68" s="1431" t="s">
        <v>3736</v>
      </c>
      <c r="F68" s="1431" t="s">
        <v>3663</v>
      </c>
      <c r="G68" s="1294"/>
      <c r="H68" s="722"/>
      <c r="I68" s="723"/>
    </row>
    <row r="69" spans="1:9" ht="24" customHeight="1" x14ac:dyDescent="0.25">
      <c r="A69" s="720"/>
      <c r="B69" s="721"/>
      <c r="C69" s="1432">
        <v>56</v>
      </c>
      <c r="D69" s="1626" t="s">
        <v>74</v>
      </c>
      <c r="E69" s="1431" t="s">
        <v>3737</v>
      </c>
      <c r="F69" s="1431" t="s">
        <v>3664</v>
      </c>
      <c r="G69" s="1294"/>
      <c r="H69" s="722"/>
      <c r="I69" s="723"/>
    </row>
    <row r="70" spans="1:9" ht="24" customHeight="1" x14ac:dyDescent="0.25">
      <c r="A70" s="720"/>
      <c r="B70" s="721"/>
      <c r="C70" s="1432">
        <v>57</v>
      </c>
      <c r="D70" s="1626" t="s">
        <v>74</v>
      </c>
      <c r="E70" s="1431" t="s">
        <v>3738</v>
      </c>
      <c r="F70" s="1431" t="s">
        <v>3665</v>
      </c>
      <c r="G70" s="1294"/>
      <c r="H70" s="722"/>
      <c r="I70" s="723"/>
    </row>
    <row r="71" spans="1:9" ht="24" customHeight="1" x14ac:dyDescent="0.25">
      <c r="A71" s="720"/>
      <c r="B71" s="721"/>
      <c r="C71" s="1432">
        <v>58</v>
      </c>
      <c r="D71" s="1626" t="s">
        <v>74</v>
      </c>
      <c r="E71" s="1431" t="s">
        <v>3773</v>
      </c>
      <c r="F71" s="1431" t="s">
        <v>3666</v>
      </c>
      <c r="G71" s="1294"/>
      <c r="H71" s="722"/>
      <c r="I71" s="723"/>
    </row>
    <row r="72" spans="1:9" ht="24" customHeight="1" x14ac:dyDescent="0.25">
      <c r="A72" s="720"/>
      <c r="B72" s="721"/>
      <c r="C72" s="1432">
        <v>59</v>
      </c>
      <c r="D72" s="1626" t="s">
        <v>74</v>
      </c>
      <c r="E72" s="1333" t="s">
        <v>3739</v>
      </c>
      <c r="F72" s="1431" t="s">
        <v>3667</v>
      </c>
      <c r="G72" s="1294"/>
      <c r="H72" s="722"/>
      <c r="I72" s="723"/>
    </row>
    <row r="73" spans="1:9" ht="24" customHeight="1" x14ac:dyDescent="0.25">
      <c r="A73" s="720"/>
      <c r="B73" s="721"/>
      <c r="C73" s="1634">
        <v>60</v>
      </c>
      <c r="D73" s="1635" t="s">
        <v>77</v>
      </c>
      <c r="E73" s="1637" t="s">
        <v>3774</v>
      </c>
      <c r="F73" s="1637" t="s">
        <v>3591</v>
      </c>
      <c r="G73" s="1294"/>
      <c r="H73" s="722"/>
      <c r="I73" s="723"/>
    </row>
    <row r="74" spans="1:9" ht="24" customHeight="1" x14ac:dyDescent="0.25">
      <c r="A74" s="720"/>
      <c r="B74" s="721"/>
      <c r="C74" s="1634">
        <v>61</v>
      </c>
      <c r="D74" s="1635" t="s">
        <v>77</v>
      </c>
      <c r="E74" s="1636" t="s">
        <v>3740</v>
      </c>
      <c r="F74" s="1637" t="s">
        <v>3592</v>
      </c>
      <c r="G74" s="1294"/>
      <c r="H74" s="722"/>
      <c r="I74" s="723"/>
    </row>
    <row r="75" spans="1:9" ht="24" customHeight="1" x14ac:dyDescent="0.25">
      <c r="A75" s="720"/>
      <c r="B75" s="721"/>
      <c r="C75" s="1634">
        <v>62</v>
      </c>
      <c r="D75" s="1635" t="s">
        <v>77</v>
      </c>
      <c r="E75" s="1636" t="s">
        <v>3775</v>
      </c>
      <c r="F75" s="1637" t="s">
        <v>3593</v>
      </c>
      <c r="G75" s="1294"/>
      <c r="H75" s="722"/>
      <c r="I75" s="723"/>
    </row>
    <row r="76" spans="1:9" ht="24" customHeight="1" x14ac:dyDescent="0.25">
      <c r="A76" s="720"/>
      <c r="B76" s="721"/>
      <c r="C76" s="1634">
        <v>63</v>
      </c>
      <c r="D76" s="1635" t="s">
        <v>77</v>
      </c>
      <c r="E76" s="1636" t="s">
        <v>3757</v>
      </c>
      <c r="F76" s="1637" t="s">
        <v>3595</v>
      </c>
      <c r="G76" s="1294"/>
      <c r="H76" s="722"/>
      <c r="I76" s="723"/>
    </row>
    <row r="77" spans="1:9" ht="24" customHeight="1" x14ac:dyDescent="0.25">
      <c r="A77" s="720"/>
      <c r="B77" s="721"/>
      <c r="C77" s="1634">
        <v>64</v>
      </c>
      <c r="D77" s="1635" t="s">
        <v>77</v>
      </c>
      <c r="E77" s="1636" t="s">
        <v>3776</v>
      </c>
      <c r="F77" s="1637" t="s">
        <v>3594</v>
      </c>
      <c r="G77" s="1294"/>
      <c r="H77" s="722"/>
      <c r="I77" s="723"/>
    </row>
    <row r="78" spans="1:9" ht="24" customHeight="1" x14ac:dyDescent="0.25">
      <c r="A78" s="720"/>
      <c r="B78" s="721"/>
      <c r="C78" s="1634">
        <v>65</v>
      </c>
      <c r="D78" s="1635" t="s">
        <v>77</v>
      </c>
      <c r="E78" s="1636" t="s">
        <v>3777</v>
      </c>
      <c r="F78" s="1637" t="s">
        <v>3596</v>
      </c>
      <c r="G78" s="1294"/>
      <c r="H78" s="722"/>
      <c r="I78" s="723"/>
    </row>
    <row r="79" spans="1:9" ht="24" customHeight="1" x14ac:dyDescent="0.25">
      <c r="A79" s="720"/>
      <c r="B79" s="721"/>
      <c r="C79" s="1634">
        <v>66</v>
      </c>
      <c r="D79" s="1635" t="s">
        <v>77</v>
      </c>
      <c r="E79" s="1636" t="s">
        <v>3779</v>
      </c>
      <c r="F79" s="1637" t="s">
        <v>3597</v>
      </c>
      <c r="G79" s="1294"/>
      <c r="H79" s="722"/>
      <c r="I79" s="723"/>
    </row>
    <row r="80" spans="1:9" ht="24" customHeight="1" x14ac:dyDescent="0.25">
      <c r="A80" s="720"/>
      <c r="B80" s="721"/>
      <c r="C80" s="1634">
        <v>67</v>
      </c>
      <c r="D80" s="1635" t="s">
        <v>77</v>
      </c>
      <c r="E80" s="1637" t="s">
        <v>3741</v>
      </c>
      <c r="F80" s="1637" t="s">
        <v>3598</v>
      </c>
      <c r="G80" s="1294"/>
      <c r="H80" s="722"/>
      <c r="I80" s="723"/>
    </row>
    <row r="81" spans="1:9" ht="24" customHeight="1" x14ac:dyDescent="0.25">
      <c r="A81" s="720"/>
      <c r="B81" s="721"/>
      <c r="C81" s="1634">
        <v>68</v>
      </c>
      <c r="D81" s="1635" t="s">
        <v>77</v>
      </c>
      <c r="E81" s="1637" t="s">
        <v>3780</v>
      </c>
      <c r="F81" s="1637" t="s">
        <v>3599</v>
      </c>
      <c r="G81" s="1294"/>
      <c r="H81" s="722"/>
      <c r="I81" s="723"/>
    </row>
    <row r="82" spans="1:9" ht="24" customHeight="1" x14ac:dyDescent="0.25">
      <c r="A82" s="720"/>
      <c r="B82" s="721"/>
      <c r="C82" s="1634">
        <v>69</v>
      </c>
      <c r="D82" s="1635" t="s">
        <v>77</v>
      </c>
      <c r="E82" s="1636" t="s">
        <v>3781</v>
      </c>
      <c r="F82" s="1637" t="s">
        <v>3601</v>
      </c>
      <c r="G82" s="1294"/>
      <c r="H82" s="722"/>
      <c r="I82" s="723"/>
    </row>
    <row r="83" spans="1:9" ht="24" customHeight="1" x14ac:dyDescent="0.25">
      <c r="A83" s="720"/>
      <c r="B83" s="721"/>
      <c r="C83" s="1432">
        <v>70</v>
      </c>
      <c r="D83" s="1626" t="s">
        <v>79</v>
      </c>
      <c r="E83" s="1333" t="s">
        <v>3782</v>
      </c>
      <c r="F83" s="1431" t="s">
        <v>3611</v>
      </c>
      <c r="G83" s="1294"/>
      <c r="H83" s="722"/>
      <c r="I83" s="723"/>
    </row>
    <row r="84" spans="1:9" ht="24" customHeight="1" x14ac:dyDescent="0.25">
      <c r="A84" s="720"/>
      <c r="B84" s="721"/>
      <c r="C84" s="1432">
        <v>71</v>
      </c>
      <c r="D84" s="1626" t="s">
        <v>79</v>
      </c>
      <c r="E84" s="1333" t="s">
        <v>3783</v>
      </c>
      <c r="F84" s="1431" t="s">
        <v>3613</v>
      </c>
      <c r="G84" s="1294"/>
      <c r="H84" s="722"/>
      <c r="I84" s="723"/>
    </row>
    <row r="85" spans="1:9" ht="24" customHeight="1" x14ac:dyDescent="0.25">
      <c r="A85" s="720"/>
      <c r="B85" s="721"/>
      <c r="C85" s="1432">
        <v>72</v>
      </c>
      <c r="D85" s="1626" t="s">
        <v>79</v>
      </c>
      <c r="E85" s="1333" t="s">
        <v>3784</v>
      </c>
      <c r="F85" s="1431" t="s">
        <v>3612</v>
      </c>
      <c r="G85" s="1294"/>
      <c r="H85" s="722"/>
      <c r="I85" s="723"/>
    </row>
    <row r="86" spans="1:9" ht="24" customHeight="1" x14ac:dyDescent="0.25">
      <c r="A86" s="720"/>
      <c r="B86" s="721"/>
      <c r="C86" s="1432">
        <v>73</v>
      </c>
      <c r="D86" s="1626" t="s">
        <v>79</v>
      </c>
      <c r="E86" s="1431" t="s">
        <v>3742</v>
      </c>
      <c r="F86" s="1431" t="s">
        <v>3614</v>
      </c>
      <c r="G86" s="1294"/>
      <c r="H86" s="722"/>
      <c r="I86" s="723"/>
    </row>
    <row r="87" spans="1:9" x14ac:dyDescent="0.25">
      <c r="A87" s="720"/>
      <c r="B87" s="735"/>
      <c r="C87" s="736"/>
      <c r="D87" s="736"/>
      <c r="E87" s="736"/>
      <c r="F87" s="736"/>
      <c r="G87" s="736"/>
      <c r="H87" s="737"/>
      <c r="I87" s="819"/>
    </row>
    <row r="88" spans="1:9" x14ac:dyDescent="0.25">
      <c r="A88" s="720"/>
      <c r="B88" s="819"/>
      <c r="C88" s="720"/>
      <c r="D88" s="720"/>
      <c r="E88" s="720"/>
      <c r="F88" s="720"/>
      <c r="G88" s="720"/>
      <c r="H88" s="720"/>
      <c r="I88" s="720"/>
    </row>
  </sheetData>
  <sheetProtection formatCells="0" formatColumns="0" sort="0" autoFilter="0"/>
  <autoFilter ref="C13:F86" xr:uid="{054A46EB-2A3E-4635-A793-3790ECC0307E}"/>
  <mergeCells count="2">
    <mergeCell ref="C3:G3"/>
    <mergeCell ref="C5:G11"/>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7F733-E5B0-4EC8-9155-BD3FFB05F4E5}">
  <sheetPr codeName="Sheet30">
    <tabColor rgb="FFA66BD3"/>
  </sheetPr>
  <dimension ref="A1:P409"/>
  <sheetViews>
    <sheetView zoomScale="80" zoomScaleNormal="80" workbookViewId="0"/>
  </sheetViews>
  <sheetFormatPr defaultRowHeight="13.8" x14ac:dyDescent="0.25"/>
  <cols>
    <col min="1" max="1" width="2.453125" customWidth="1"/>
    <col min="2" max="2" width="3.26953125" customWidth="1"/>
    <col min="3" max="3" width="4.453125" customWidth="1"/>
    <col min="4" max="4" width="8.54296875" customWidth="1"/>
    <col min="5" max="5" width="17.1796875" customWidth="1"/>
    <col min="6" max="6" width="67.7265625" customWidth="1"/>
    <col min="7" max="7" width="7.90625" customWidth="1"/>
    <col min="8" max="8" width="22.7265625" customWidth="1"/>
    <col min="9" max="9" width="23.26953125" customWidth="1"/>
    <col min="10" max="10" width="13.90625" style="551" customWidth="1"/>
    <col min="11" max="11" width="17.36328125" customWidth="1"/>
    <col min="12" max="12" width="22.7265625" customWidth="1"/>
    <col min="13" max="13" width="22.1796875" customWidth="1"/>
    <col min="14" max="14" width="29.26953125" customWidth="1"/>
    <col min="16" max="16" width="3.1796875" customWidth="1"/>
  </cols>
  <sheetData>
    <row r="1" spans="1:16" x14ac:dyDescent="0.25">
      <c r="A1" s="134"/>
      <c r="B1" s="134"/>
      <c r="C1" s="134"/>
      <c r="D1" s="134"/>
      <c r="E1" s="134"/>
      <c r="F1" s="134"/>
      <c r="G1" s="134"/>
      <c r="H1" s="134"/>
      <c r="I1" s="250"/>
      <c r="J1" s="250"/>
      <c r="K1" s="249"/>
      <c r="L1" s="249"/>
      <c r="M1" s="249"/>
      <c r="N1" s="249"/>
      <c r="O1" s="134"/>
      <c r="P1" s="134"/>
    </row>
    <row r="2" spans="1:16" x14ac:dyDescent="0.25">
      <c r="A2" s="251"/>
      <c r="B2" s="710"/>
      <c r="C2" s="1334"/>
      <c r="D2" s="1115"/>
      <c r="E2" s="1116"/>
      <c r="F2" s="1117"/>
      <c r="G2" s="1117"/>
      <c r="H2" s="1117"/>
      <c r="I2" s="1118"/>
      <c r="J2" s="1524"/>
      <c r="K2" s="1119"/>
      <c r="L2" s="1119"/>
      <c r="M2" s="1119"/>
      <c r="N2" s="1119"/>
      <c r="O2" s="712"/>
      <c r="P2" s="251"/>
    </row>
    <row r="3" spans="1:16" x14ac:dyDescent="0.25">
      <c r="A3" s="251"/>
      <c r="B3" s="1120"/>
      <c r="C3" s="1125"/>
      <c r="D3" s="1121"/>
      <c r="E3" s="1122"/>
      <c r="F3" s="1123"/>
      <c r="G3" s="1123"/>
      <c r="H3" s="1123"/>
      <c r="I3" s="1124"/>
      <c r="J3" s="1525"/>
      <c r="K3" s="1126"/>
      <c r="L3" s="1127" t="str">
        <f>IF(VLOOKUP("GEN-SEC",Languages!$A:$D,1,TRUE)="GEN-SEC",VLOOKUP("GEN-SEC",Languages!$A:$D,Summary!$C$7,TRUE),NA())</f>
        <v>Tiedon luokittelu</v>
      </c>
      <c r="M3" s="1128"/>
      <c r="N3" s="1125"/>
      <c r="O3" s="1129"/>
      <c r="P3" s="251"/>
    </row>
    <row r="4" spans="1:16" ht="19.8" x14ac:dyDescent="0.3">
      <c r="A4" s="315"/>
      <c r="B4" s="1130"/>
      <c r="C4" s="1135"/>
      <c r="D4" s="1131" t="s">
        <v>3711</v>
      </c>
      <c r="E4" s="1132"/>
      <c r="F4" s="1133"/>
      <c r="G4" s="1133"/>
      <c r="H4" s="1133"/>
      <c r="I4" s="1134"/>
      <c r="J4" s="1526"/>
      <c r="K4" s="1136"/>
      <c r="L4" s="1188"/>
      <c r="M4" s="1137"/>
      <c r="N4" s="1125"/>
      <c r="O4" s="1129"/>
      <c r="P4" s="251"/>
    </row>
    <row r="5" spans="1:16" x14ac:dyDescent="0.25">
      <c r="A5" s="177"/>
      <c r="B5" s="1138"/>
      <c r="C5" s="1145"/>
      <c r="D5" s="1139"/>
      <c r="E5" s="1140"/>
      <c r="F5" s="1140"/>
      <c r="G5" s="1140"/>
      <c r="H5" s="1140"/>
      <c r="I5" s="1136"/>
      <c r="J5" s="1136"/>
      <c r="K5" s="733"/>
      <c r="L5" s="1137"/>
      <c r="M5" s="1137"/>
      <c r="N5" s="1125"/>
      <c r="O5" s="1129"/>
      <c r="P5" s="251"/>
    </row>
    <row r="6" spans="1:16" ht="84.6" customHeight="1" x14ac:dyDescent="0.25">
      <c r="A6" s="177"/>
      <c r="B6" s="1138"/>
      <c r="C6" s="1145"/>
      <c r="D6" s="1846" t="s">
        <v>3712</v>
      </c>
      <c r="E6" s="1847"/>
      <c r="F6" s="1847"/>
      <c r="G6" s="1847"/>
      <c r="H6" s="1847"/>
      <c r="I6" s="1847"/>
      <c r="J6" s="1847"/>
      <c r="K6" s="1847"/>
      <c r="L6" s="1847"/>
      <c r="M6" s="1847"/>
      <c r="N6" s="1848"/>
      <c r="O6" s="1129"/>
      <c r="P6" s="251"/>
    </row>
    <row r="7" spans="1:16" ht="14.4" x14ac:dyDescent="0.25">
      <c r="A7" s="177"/>
      <c r="B7" s="1138"/>
      <c r="C7" s="1145"/>
      <c r="D7" s="1141"/>
      <c r="E7" s="1142"/>
      <c r="F7" s="1143"/>
      <c r="G7" s="1143"/>
      <c r="H7" s="1143"/>
      <c r="I7" s="1144"/>
      <c r="J7" s="1527"/>
      <c r="K7" s="1146"/>
      <c r="L7" s="1147" t="str">
        <f>IF(VLOOKUP("KM110",Languages!$A:$D,1,TRUE)="KM110",VLOOKUP("KM110",Languages!$A:$D,Summary!$C$7,TRUE),NA())</f>
        <v>Päivämäärä</v>
      </c>
      <c r="M7" s="1148"/>
      <c r="N7" s="1125"/>
      <c r="O7" s="1129"/>
      <c r="P7" s="251"/>
    </row>
    <row r="8" spans="1:16" ht="14.4" customHeight="1" x14ac:dyDescent="0.25">
      <c r="A8" s="177"/>
      <c r="B8" s="1138"/>
      <c r="C8" s="1145"/>
      <c r="D8" s="1866"/>
      <c r="E8" s="1867"/>
      <c r="F8" s="1867"/>
      <c r="G8" s="1867"/>
      <c r="H8" s="1867"/>
      <c r="I8" s="1867"/>
      <c r="J8" s="1868"/>
      <c r="K8" s="1146"/>
      <c r="L8" s="1849">
        <v>45603</v>
      </c>
      <c r="M8" s="1850"/>
      <c r="N8" s="1125"/>
      <c r="O8" s="1129"/>
      <c r="P8" s="251"/>
    </row>
    <row r="9" spans="1:16" ht="14.4" customHeight="1" x14ac:dyDescent="0.25">
      <c r="A9" s="177"/>
      <c r="B9" s="1138"/>
      <c r="C9" s="1145"/>
      <c r="D9" s="1869"/>
      <c r="E9" s="1870"/>
      <c r="F9" s="1870"/>
      <c r="G9" s="1870"/>
      <c r="H9" s="1870"/>
      <c r="I9" s="1870"/>
      <c r="J9" s="1871"/>
      <c r="K9" s="1146"/>
      <c r="L9" s="1147" t="str">
        <f>IF(VLOOKUP("KM111",Languages!$A:$D,1,TRUE)="KM111",VLOOKUP("KM111",Languages!$A:$D,Summary!$C$7,TRUE),NA())</f>
        <v>Osallistujat</v>
      </c>
      <c r="M9" s="1148"/>
      <c r="N9" s="1125"/>
      <c r="O9" s="1129"/>
      <c r="P9" s="251"/>
    </row>
    <row r="10" spans="1:16" ht="14.4" customHeight="1" x14ac:dyDescent="0.25">
      <c r="A10" s="177"/>
      <c r="B10" s="1138"/>
      <c r="C10" s="1145"/>
      <c r="D10" s="1869"/>
      <c r="E10" s="1870"/>
      <c r="F10" s="1870"/>
      <c r="G10" s="1870"/>
      <c r="H10" s="1870"/>
      <c r="I10" s="1870"/>
      <c r="J10" s="1871"/>
      <c r="K10" s="1146"/>
      <c r="L10" s="1851"/>
      <c r="M10" s="1852"/>
      <c r="N10" s="1125"/>
      <c r="O10" s="1129"/>
      <c r="P10" s="251"/>
    </row>
    <row r="11" spans="1:16" ht="14.4" customHeight="1" x14ac:dyDescent="0.25">
      <c r="A11" s="177"/>
      <c r="B11" s="1138"/>
      <c r="C11" s="1145"/>
      <c r="D11" s="1872"/>
      <c r="E11" s="1873"/>
      <c r="F11" s="1873"/>
      <c r="G11" s="1873"/>
      <c r="H11" s="1873"/>
      <c r="I11" s="1873"/>
      <c r="J11" s="1874"/>
      <c r="K11" s="1146"/>
      <c r="L11" s="1853"/>
      <c r="M11" s="1854"/>
      <c r="N11" s="1125"/>
      <c r="O11" s="1129"/>
      <c r="P11" s="251"/>
    </row>
    <row r="12" spans="1:16" x14ac:dyDescent="0.25">
      <c r="A12" s="165"/>
      <c r="B12" s="713"/>
      <c r="C12" s="1293"/>
      <c r="D12" s="1149"/>
      <c r="E12" s="1149"/>
      <c r="F12" s="1149"/>
      <c r="G12" s="1149"/>
      <c r="H12" s="1149"/>
      <c r="I12" s="1150"/>
      <c r="J12" s="1528"/>
      <c r="K12" s="1150"/>
      <c r="L12" s="1150"/>
      <c r="M12" s="1150"/>
      <c r="N12" s="1150"/>
      <c r="O12" s="1129"/>
      <c r="P12" s="251"/>
    </row>
    <row r="13" spans="1:16" x14ac:dyDescent="0.25">
      <c r="A13" s="274"/>
      <c r="B13" s="1151"/>
      <c r="C13" s="1335"/>
      <c r="D13" s="1855"/>
      <c r="E13" s="1855"/>
      <c r="F13" s="1855"/>
      <c r="G13" s="1855"/>
      <c r="H13" s="1855"/>
      <c r="I13" s="1855"/>
      <c r="J13" s="1855"/>
      <c r="K13" s="1855"/>
      <c r="L13" s="1855"/>
      <c r="M13" s="1855"/>
      <c r="N13" s="1855"/>
      <c r="O13" s="1129"/>
      <c r="P13" s="251"/>
    </row>
    <row r="14" spans="1:16" ht="14.4" thickBot="1" x14ac:dyDescent="0.3">
      <c r="A14" s="165"/>
      <c r="B14" s="713"/>
      <c r="C14" s="1293"/>
      <c r="D14" s="1152"/>
      <c r="E14" s="1152"/>
      <c r="F14" s="1152"/>
      <c r="G14" s="1152"/>
      <c r="H14" s="1152"/>
      <c r="I14" s="1153"/>
      <c r="J14" s="1529"/>
      <c r="K14" s="1153"/>
      <c r="L14" s="1153"/>
      <c r="M14" s="1153"/>
      <c r="N14" s="1153"/>
      <c r="O14" s="1129"/>
      <c r="P14" s="251"/>
    </row>
    <row r="15" spans="1:16" x14ac:dyDescent="0.25">
      <c r="A15" s="274"/>
      <c r="B15" s="1151"/>
      <c r="C15" s="1335"/>
      <c r="D15" s="1856"/>
      <c r="E15" s="1856"/>
      <c r="F15" s="1856"/>
      <c r="G15" s="1856"/>
      <c r="H15" s="1856"/>
      <c r="I15" s="1856"/>
      <c r="J15" s="1856"/>
      <c r="K15" s="1856"/>
      <c r="L15" s="1856"/>
      <c r="M15" s="1856"/>
      <c r="N15" s="1856"/>
      <c r="O15" s="1129"/>
      <c r="P15" s="251"/>
    </row>
    <row r="16" spans="1:16" x14ac:dyDescent="0.25">
      <c r="A16" s="165"/>
      <c r="B16" s="713"/>
      <c r="C16" s="1293"/>
      <c r="D16" s="1149"/>
      <c r="E16" s="1149"/>
      <c r="F16" s="1149"/>
      <c r="G16" s="1149"/>
      <c r="H16" s="1149"/>
      <c r="I16" s="1154"/>
      <c r="J16" s="1530"/>
      <c r="K16" s="1154"/>
      <c r="L16" s="1154"/>
      <c r="M16" s="1154"/>
      <c r="N16" s="1154"/>
      <c r="O16" s="1129"/>
      <c r="P16" s="251"/>
    </row>
    <row r="17" spans="1:16" x14ac:dyDescent="0.25">
      <c r="A17" s="304"/>
      <c r="B17" s="1155"/>
      <c r="C17" s="1336"/>
      <c r="D17" s="1855"/>
      <c r="E17" s="1855"/>
      <c r="F17" s="1855"/>
      <c r="G17" s="1855"/>
      <c r="H17" s="1855"/>
      <c r="I17" s="1855"/>
      <c r="J17" s="1855"/>
      <c r="K17" s="1855"/>
      <c r="L17" s="1855"/>
      <c r="M17" s="1855"/>
      <c r="N17" s="1855"/>
      <c r="O17" s="1129"/>
      <c r="P17" s="251"/>
    </row>
    <row r="18" spans="1:16" ht="22.8" x14ac:dyDescent="0.25">
      <c r="A18" s="304"/>
      <c r="B18" s="1155"/>
      <c r="C18" s="1336"/>
      <c r="D18" s="1156"/>
      <c r="E18" s="1156"/>
      <c r="F18" s="1156"/>
      <c r="G18" s="1156"/>
      <c r="H18" s="1156"/>
      <c r="I18" s="1156"/>
      <c r="J18" s="743" t="s">
        <v>1883</v>
      </c>
      <c r="K18" s="744" t="str">
        <f>Parameters!$B$18</f>
        <v xml:space="preserve">0 - Vastaus puuttuu </v>
      </c>
      <c r="L18" s="745" t="str">
        <f>Parameters!$B$19</f>
        <v>1 - Ei toteutettu tai ei tietoa</v>
      </c>
      <c r="M18" s="746" t="str">
        <f>Parameters!$B$20</f>
        <v>2 - Osittain toteutettu</v>
      </c>
      <c r="N18" s="747" t="str">
        <f>Parameters!$B$21</f>
        <v>3 - Enimmäkseen  toteutettu</v>
      </c>
      <c r="O18" s="748" t="str">
        <f>Parameters!$B$22</f>
        <v>4 - Täysin toteutettu</v>
      </c>
      <c r="P18" s="251"/>
    </row>
    <row r="19" spans="1:16" x14ac:dyDescent="0.25">
      <c r="A19" s="304"/>
      <c r="B19" s="1157"/>
      <c r="C19" s="1337"/>
      <c r="D19" s="1158"/>
      <c r="E19" s="1158"/>
      <c r="F19" s="1158"/>
      <c r="G19" s="1158"/>
      <c r="H19" s="1158"/>
      <c r="I19" s="1158"/>
      <c r="J19" s="1531"/>
      <c r="K19" s="1158"/>
      <c r="L19" s="1158"/>
      <c r="M19" s="1158"/>
      <c r="N19" s="1158"/>
      <c r="O19" s="1159"/>
      <c r="P19" s="251"/>
    </row>
    <row r="20" spans="1:16" ht="14.4" thickBot="1" x14ac:dyDescent="0.3">
      <c r="A20" s="304"/>
      <c r="B20" s="1439"/>
      <c r="C20" s="1439"/>
      <c r="D20" s="1439"/>
      <c r="E20" s="1439"/>
      <c r="F20" s="1439"/>
      <c r="G20" s="1439"/>
      <c r="H20" s="1439"/>
      <c r="I20" s="1439"/>
      <c r="J20" s="1532"/>
      <c r="K20" s="1439"/>
      <c r="L20" s="1439"/>
      <c r="M20" s="1439"/>
      <c r="N20" s="1439"/>
      <c r="O20" s="1440"/>
      <c r="P20" s="134"/>
    </row>
    <row r="21" spans="1:16" x14ac:dyDescent="0.25">
      <c r="A21" s="304"/>
      <c r="B21" s="1441"/>
      <c r="C21" s="1442"/>
      <c r="D21" s="1442"/>
      <c r="E21" s="1442"/>
      <c r="F21" s="1442"/>
      <c r="G21" s="1442"/>
      <c r="H21" s="1442"/>
      <c r="I21" s="1442"/>
      <c r="J21" s="1533"/>
      <c r="K21" s="1442"/>
      <c r="L21" s="1442"/>
      <c r="M21" s="1442"/>
      <c r="N21" s="1442"/>
      <c r="O21" s="1443"/>
      <c r="P21" s="251"/>
    </row>
    <row r="22" spans="1:16" x14ac:dyDescent="0.25">
      <c r="A22" s="165"/>
      <c r="B22" s="1444"/>
      <c r="C22" s="1293"/>
      <c r="D22" s="1149"/>
      <c r="E22" s="1149"/>
      <c r="F22" s="1149"/>
      <c r="G22" s="1149"/>
      <c r="H22" s="1149"/>
      <c r="I22" s="1150"/>
      <c r="J22" s="1528"/>
      <c r="K22" s="1150"/>
      <c r="L22" s="1150"/>
      <c r="M22" s="1150"/>
      <c r="N22" s="1150"/>
      <c r="O22" s="1445"/>
      <c r="P22" s="304"/>
    </row>
    <row r="23" spans="1:16" ht="14.4" thickBot="1" x14ac:dyDescent="0.3">
      <c r="A23" s="303"/>
      <c r="B23" s="1446"/>
      <c r="C23" s="1338"/>
      <c r="D23" s="1172"/>
      <c r="E23" s="1172"/>
      <c r="F23" s="1173"/>
      <c r="G23" s="1173"/>
      <c r="H23" s="1173"/>
      <c r="I23" s="1174"/>
      <c r="J23" s="1534"/>
      <c r="K23" s="1176"/>
      <c r="L23" s="1176"/>
      <c r="M23" s="1176"/>
      <c r="N23" s="1176"/>
      <c r="O23" s="1447"/>
      <c r="P23" s="283"/>
    </row>
    <row r="24" spans="1:16" ht="14.4" thickBot="1" x14ac:dyDescent="0.3">
      <c r="A24" s="274"/>
      <c r="B24" s="1845"/>
      <c r="C24" s="1541" t="s">
        <v>3220</v>
      </c>
      <c r="D24" s="1542" t="str">
        <f>IF(VLOOKUP("GEN-LEVEL",Languages!$A:$D,1,TRUE)="GEN-LEVEL",VLOOKUP("GEN-LEVEL",Languages!$A:$D,Summary!$C$7,TRUE),NA())</f>
        <v>Taso</v>
      </c>
      <c r="E24" s="1543" t="s">
        <v>3516</v>
      </c>
      <c r="F24" s="1544" t="str">
        <f>IF(VLOOKUP("GEN-PRACTICE",Languages!$A:$D,1,TRUE)="GEN-PRACTICE",VLOOKUP("GEN-PRACTICE",Languages!$A:$D,Summary!$C$7,TRUE),NA())</f>
        <v>Käytäntö</v>
      </c>
      <c r="G24" s="1545" t="s">
        <v>446</v>
      </c>
      <c r="H24" s="1545"/>
      <c r="I24" s="1546" t="s">
        <v>3669</v>
      </c>
      <c r="J24" s="1535" t="str">
        <f>IF(VLOOKUP("GEN-ANSWER",Languages!$A:$D,1,TRUE)="GEN-ANSWER",VLOOKUP("GEN-ANSWER",Languages!$A:$D,Summary!$C$7,TRUE),NA())</f>
        <v>Vastaus</v>
      </c>
      <c r="K24" s="1181" t="str">
        <f>IF(VLOOKUP("KM112",Languages!$A:$D,1,TRUE)="KM112",VLOOKUP("KM112",Languages!$A:$D,Summary!$C$7,TRUE),NA())</f>
        <v>Kommentit</v>
      </c>
      <c r="L24" s="1181" t="str">
        <f>IF(VLOOKUP("KM113",Languages!$A:$D,1,TRUE)="KM113",VLOOKUP("KM113",Languages!$A:$D,Summary!$C$7,TRUE),NA())</f>
        <v>Sisäinen viittaus</v>
      </c>
      <c r="M24" s="1181" t="str">
        <f>IF(VLOOKUP("KM114",Languages!$A:$D,1,TRUE)="KM114",VLOOKUP("KM114",Languages!$A:$D,Summary!$C$7,TRUE),NA())</f>
        <v>Ulkoinen viittaus</v>
      </c>
      <c r="N24" s="1182" t="str">
        <f>IF(VLOOKUP("KM115",Languages!$A:$D,1,TRUE)="KM115",VLOOKUP("KM115",Languages!$A:$D,Summary!$C$7,TRUE),NA())</f>
        <v>Kehityskohde</v>
      </c>
      <c r="O24" s="1445"/>
      <c r="P24" s="251"/>
    </row>
    <row r="25" spans="1:16" ht="70.8" customHeight="1" thickBot="1" x14ac:dyDescent="0.3">
      <c r="A25" s="274"/>
      <c r="B25" s="1845"/>
      <c r="C25" s="1339">
        <v>1</v>
      </c>
      <c r="D25" s="1183">
        <f>_xlfn.IFNA(VLOOKUP(E25,Data!C:I,3,FALSE),"")</f>
        <v>1</v>
      </c>
      <c r="E25" s="1643" t="s">
        <v>150</v>
      </c>
      <c r="F25" s="1170" t="str">
        <f>_xlfn.IFNA(IF(VLOOKUP(E25,Languages!$A:$D,1,TRUE)=E25,VLOOKUP(E25,Languages!$A:$D,Summary!$C$7,TRUE),NA()),"")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G25" s="1540">
        <v>25</v>
      </c>
      <c r="H25" s="1169" t="s">
        <v>3748</v>
      </c>
      <c r="I25" s="1169" t="s">
        <v>3584</v>
      </c>
      <c r="J25" s="1537">
        <f ca="1">_xlfn.IFNA(VLOOKUP(E25,Data!C:I,6,FALSE),"")</f>
        <v>0</v>
      </c>
      <c r="K25" s="1511" t="str">
        <f ca="1">_xlfn.IFNA(VLOOKUP(E25,Export!G:L,3,FALSE),"")</f>
        <v/>
      </c>
      <c r="L25" s="1511" t="str">
        <f ca="1">_xlfn.IFNA(VLOOKUP(E25,Export!G:L,4,FALSE),"")</f>
        <v/>
      </c>
      <c r="M25" s="1511" t="str">
        <f ca="1">_xlfn.IFNA(VLOOKUP(E25,Export!G:L,5,FALSE),"")</f>
        <v/>
      </c>
      <c r="N25" s="1512" t="str">
        <f ca="1">_xlfn.IFNA(VLOOKUP(E25,Export!G:L,6,FALSE),"")</f>
        <v/>
      </c>
      <c r="O25" s="1445"/>
      <c r="P25" s="251"/>
    </row>
    <row r="26" spans="1:16" ht="70.8" customHeight="1" thickBot="1" x14ac:dyDescent="0.3">
      <c r="A26" s="274"/>
      <c r="B26" s="1845"/>
      <c r="C26" s="1339">
        <v>2</v>
      </c>
      <c r="D26" s="1183">
        <f>_xlfn.IFNA(VLOOKUP(E26,Data!C:I,3,FALSE),"")</f>
        <v>1</v>
      </c>
      <c r="E26" s="1643" t="s">
        <v>152</v>
      </c>
      <c r="F26" s="1170" t="str">
        <f>_xlfn.IFNA(IF(VLOOKUP(E26,Languages!$A:$D,1,TRUE)=E26,VLOOKUP(E26,Languages!$A:$D,Summary!$C$7,TRUE),NA()),"")</f>
        <v>Työntekijöille ja muille entiteeteille jaetaan pääsyvaltuustiedot (kuten salasanat, älykortit tai avaimet). Tasolla 1 tämän ei tarvitse olla systemaattista ja säännöllistä.</v>
      </c>
      <c r="G26" s="1540">
        <v>26</v>
      </c>
      <c r="H26" s="1169" t="s">
        <v>3749</v>
      </c>
      <c r="I26" s="1169" t="s">
        <v>3585</v>
      </c>
      <c r="J26" s="1537">
        <f ca="1">_xlfn.IFNA(VLOOKUP(E26,Data!C:I,6,FALSE),"")</f>
        <v>0</v>
      </c>
      <c r="K26" s="1511" t="str">
        <f ca="1">_xlfn.IFNA(VLOOKUP(E26,Export!G:L,3,FALSE),"")</f>
        <v/>
      </c>
      <c r="L26" s="1511" t="str">
        <f ca="1">_xlfn.IFNA(VLOOKUP(E26,Export!G:L,4,FALSE),"")</f>
        <v/>
      </c>
      <c r="M26" s="1511" t="str">
        <f ca="1">_xlfn.IFNA(VLOOKUP(E26,Export!G:L,5,FALSE),"")</f>
        <v/>
      </c>
      <c r="N26" s="1512" t="str">
        <f ca="1">_xlfn.IFNA(VLOOKUP(E26,Export!G:L,6,FALSE),"")</f>
        <v/>
      </c>
      <c r="O26" s="1445"/>
      <c r="P26" s="251"/>
    </row>
    <row r="27" spans="1:16" ht="70.8" customHeight="1" thickBot="1" x14ac:dyDescent="0.3">
      <c r="A27" s="274"/>
      <c r="B27" s="1845"/>
      <c r="C27" s="1339">
        <v>3</v>
      </c>
      <c r="D27" s="1183">
        <f>_xlfn.IFNA(VLOOKUP(E27,Data!C:I,3,FALSE),"")</f>
        <v>1</v>
      </c>
      <c r="E27" s="1643" t="s">
        <v>153</v>
      </c>
      <c r="F27" s="1170" t="str">
        <f>_xlfn.IFNA(IF(VLOOKUP(E27,Languages!$A:$D,1,TRUE)=E27,VLOOKUP(E27,Languages!$A:$D,Summary!$C$7,TRUE),NA()),"")</f>
        <v>Identiteetit poistetaan käytöstä, kun niitä ei enää tarvita. Tasolla 1 tämän ei tarvitse olla systemaattista ja säännöllistä.</v>
      </c>
      <c r="G27" s="1540">
        <v>25</v>
      </c>
      <c r="H27" s="1169" t="s">
        <v>3748</v>
      </c>
      <c r="I27" s="1169" t="s">
        <v>3584</v>
      </c>
      <c r="J27" s="1537">
        <f ca="1">_xlfn.IFNA(VLOOKUP(E27,Data!C:I,6,FALSE),"")</f>
        <v>0</v>
      </c>
      <c r="K27" s="1511" t="str">
        <f ca="1">_xlfn.IFNA(VLOOKUP(E27,Export!G:L,3,FALSE),"")</f>
        <v/>
      </c>
      <c r="L27" s="1511" t="str">
        <f ca="1">_xlfn.IFNA(VLOOKUP(E27,Export!G:L,4,FALSE),"")</f>
        <v/>
      </c>
      <c r="M27" s="1511" t="str">
        <f ca="1">_xlfn.IFNA(VLOOKUP(E27,Export!G:L,5,FALSE),"")</f>
        <v/>
      </c>
      <c r="N27" s="1512" t="str">
        <f ca="1">_xlfn.IFNA(VLOOKUP(E27,Export!G:L,6,FALSE),"")</f>
        <v/>
      </c>
      <c r="O27" s="1445"/>
      <c r="P27" s="251"/>
    </row>
    <row r="28" spans="1:16" ht="70.8" customHeight="1" thickBot="1" x14ac:dyDescent="0.3">
      <c r="A28" s="274"/>
      <c r="B28" s="1845"/>
      <c r="C28" s="1339">
        <v>4</v>
      </c>
      <c r="D28" s="1183">
        <f>_xlfn.IFNA(VLOOKUP(E28,Data!C:I,3,FALSE),"")</f>
        <v>2</v>
      </c>
      <c r="E28" s="1643" t="s">
        <v>154</v>
      </c>
      <c r="F28" s="1170" t="str">
        <f>_xlfn.IFNA(IF(VLOOKUP(E28,Languages!$A:$D,1,TRUE)=E28,VLOOKUP(E28,Languages!$A:$D,Summary!$C$7,TRUE),NA()),"")</f>
        <v>Salasanojen vahvuusvaatimukset ja uudelleenkäytön rajoitukset on määritelty ja niiden noudattaminen on pakollista.</v>
      </c>
      <c r="G28" s="1540">
        <v>26</v>
      </c>
      <c r="H28" s="1169" t="s">
        <v>3749</v>
      </c>
      <c r="I28" s="1169" t="s">
        <v>3585</v>
      </c>
      <c r="J28" s="1537">
        <f ca="1">_xlfn.IFNA(VLOOKUP(E28,Data!C:I,6,FALSE),"")</f>
        <v>0</v>
      </c>
      <c r="K28" s="1511" t="str">
        <f ca="1">_xlfn.IFNA(VLOOKUP(E28,Export!G:L,3,FALSE),"")</f>
        <v/>
      </c>
      <c r="L28" s="1511" t="str">
        <f ca="1">_xlfn.IFNA(VLOOKUP(E28,Export!G:L,4,FALSE),"")</f>
        <v/>
      </c>
      <c r="M28" s="1511" t="str">
        <f ca="1">_xlfn.IFNA(VLOOKUP(E28,Export!G:L,5,FALSE),"")</f>
        <v/>
      </c>
      <c r="N28" s="1512" t="str">
        <f ca="1">_xlfn.IFNA(VLOOKUP(E28,Export!G:L,6,FALSE),"")</f>
        <v/>
      </c>
      <c r="O28" s="1445"/>
      <c r="P28" s="251"/>
    </row>
    <row r="29" spans="1:16" ht="70.8" customHeight="1" thickBot="1" x14ac:dyDescent="0.3">
      <c r="A29" s="274"/>
      <c r="B29" s="1845"/>
      <c r="C29" s="1339">
        <v>5</v>
      </c>
      <c r="D29" s="1183">
        <f>_xlfn.IFNA(VLOOKUP(E29,Data!C:I,3,FALSE),"")</f>
        <v>2</v>
      </c>
      <c r="E29" s="1643" t="s">
        <v>155</v>
      </c>
      <c r="F29" s="1170" t="str">
        <f>_xlfn.IFNA(IF(VLOOKUP(E29,Languages!$A:$D,1,TRUE)=E29,VLOOKUP(E29,Languages!$A:$D,Summary!$C$7,TRUE),NA()),"")</f>
        <v>Identiteettien ajantasaisuudesta huolehditaan tarkastamalla ja päivittämällä ne määrätellyin väliajoin ja määriteltyjen tilanteiden kuten järjestelmämuutosten yhteydessä tai organisaatiorakenteen muuttuessa.</v>
      </c>
      <c r="G29" s="1540">
        <v>25</v>
      </c>
      <c r="H29" s="1169" t="s">
        <v>3748</v>
      </c>
      <c r="I29" s="1169" t="s">
        <v>3584</v>
      </c>
      <c r="J29" s="1537">
        <f ca="1">_xlfn.IFNA(VLOOKUP(E29,Data!C:I,6,FALSE),"")</f>
        <v>0</v>
      </c>
      <c r="K29" s="1511" t="str">
        <f ca="1">_xlfn.IFNA(VLOOKUP(E29,Export!G:L,3,FALSE),"")</f>
        <v/>
      </c>
      <c r="L29" s="1511" t="str">
        <f ca="1">_xlfn.IFNA(VLOOKUP(E29,Export!G:L,4,FALSE),"")</f>
        <v/>
      </c>
      <c r="M29" s="1511" t="str">
        <f ca="1">_xlfn.IFNA(VLOOKUP(E29,Export!G:L,5,FALSE),"")</f>
        <v/>
      </c>
      <c r="N29" s="1512" t="str">
        <f ca="1">_xlfn.IFNA(VLOOKUP(E29,Export!G:L,6,FALSE),"")</f>
        <v/>
      </c>
      <c r="O29" s="1445"/>
      <c r="P29" s="251"/>
    </row>
    <row r="30" spans="1:16" ht="70.8" customHeight="1" thickBot="1" x14ac:dyDescent="0.3">
      <c r="A30" s="274"/>
      <c r="B30" s="1845"/>
      <c r="C30" s="1339">
        <v>6</v>
      </c>
      <c r="D30" s="1183">
        <f>_xlfn.IFNA(VLOOKUP(E30,Data!C:I,3,FALSE),"")</f>
        <v>2</v>
      </c>
      <c r="E30" s="1643" t="s">
        <v>156</v>
      </c>
      <c r="F30" s="1170" t="str">
        <f>_xlfn.IFNA(IF(VLOOKUP(E30,Languages!$A:$D,1,TRUE)=E30,VLOOKUP(E30,Languages!$A:$D,Summary!$C$7,TRUE),NA()),"")</f>
        <v>Identiteetit poistetaan käytöstä organisaation määrittelemien enimmäismääräaikojen puitteissa, kun niitä ei enää tarvita.</v>
      </c>
      <c r="G30" s="1540">
        <v>25</v>
      </c>
      <c r="H30" s="1169" t="s">
        <v>3748</v>
      </c>
      <c r="I30" s="1169" t="s">
        <v>3584</v>
      </c>
      <c r="J30" s="1537">
        <f ca="1">_xlfn.IFNA(VLOOKUP(E30,Data!C:I,6,FALSE),"")</f>
        <v>0</v>
      </c>
      <c r="K30" s="1511" t="str">
        <f ca="1">_xlfn.IFNA(VLOOKUP(E30,Export!G:L,3,FALSE),"")</f>
        <v/>
      </c>
      <c r="L30" s="1511" t="str">
        <f ca="1">_xlfn.IFNA(VLOOKUP(E30,Export!G:L,4,FALSE),"")</f>
        <v/>
      </c>
      <c r="M30" s="1511" t="str">
        <f ca="1">_xlfn.IFNA(VLOOKUP(E30,Export!G:L,5,FALSE),"")</f>
        <v/>
      </c>
      <c r="N30" s="1512" t="str">
        <f ca="1">_xlfn.IFNA(VLOOKUP(E30,Export!G:L,6,FALSE),"")</f>
        <v/>
      </c>
      <c r="O30" s="1445"/>
      <c r="P30" s="251"/>
    </row>
    <row r="31" spans="1:16" ht="70.8" customHeight="1" thickBot="1" x14ac:dyDescent="0.3">
      <c r="A31" s="274"/>
      <c r="B31" s="1845"/>
      <c r="C31" s="1339">
        <v>7</v>
      </c>
      <c r="D31" s="1183">
        <f>_xlfn.IFNA(VLOOKUP(E31,Data!C:I,3,FALSE),"")</f>
        <v>2</v>
      </c>
      <c r="E31" s="1643" t="s">
        <v>157</v>
      </c>
      <c r="F31" s="1170" t="str">
        <f>_xlfn.IFNA(IF(VLOOKUP(E31,Languages!$A:$D,1,TRUE)=E31,VLOOKUP(E31,Languages!$A:$D,Summary!$C$7,TRUE),NA()),"")</f>
        <v>Hallintatunnusten käyttö on rajoitettu vain niihin prosesseihin, joihin ne on luotu.</v>
      </c>
      <c r="G31" s="1540">
        <v>26</v>
      </c>
      <c r="H31" s="1169" t="s">
        <v>3749</v>
      </c>
      <c r="I31" s="1169" t="s">
        <v>3585</v>
      </c>
      <c r="J31" s="1537">
        <f ca="1">_xlfn.IFNA(VLOOKUP(E31,Data!C:I,6,FALSE),"")</f>
        <v>0</v>
      </c>
      <c r="K31" s="1511" t="str">
        <f ca="1">_xlfn.IFNA(VLOOKUP(E31,Export!G:L,3,FALSE),"")</f>
        <v/>
      </c>
      <c r="L31" s="1511" t="str">
        <f ca="1">_xlfn.IFNA(VLOOKUP(E31,Export!G:L,4,FALSE),"")</f>
        <v/>
      </c>
      <c r="M31" s="1511" t="str">
        <f ca="1">_xlfn.IFNA(VLOOKUP(E31,Export!G:L,5,FALSE),"")</f>
        <v/>
      </c>
      <c r="N31" s="1512" t="str">
        <f ca="1">_xlfn.IFNA(VLOOKUP(E31,Export!G:L,6,FALSE),"")</f>
        <v/>
      </c>
      <c r="O31" s="1445"/>
      <c r="P31" s="251"/>
    </row>
    <row r="32" spans="1:16" ht="70.8" customHeight="1" thickBot="1" x14ac:dyDescent="0.3">
      <c r="A32" s="274"/>
      <c r="B32" s="1845"/>
      <c r="C32" s="1339">
        <v>8</v>
      </c>
      <c r="D32" s="1183">
        <f>_xlfn.IFNA(VLOOKUP(E32,Data!C:I,3,FALSE),"")</f>
        <v>2</v>
      </c>
      <c r="E32" s="1643" t="s">
        <v>2527</v>
      </c>
      <c r="F32" s="1170" t="str">
        <f>_xlfn.IFNA(IF(VLOOKUP(E32,Languages!$A:$D,1,TRUE)=E32,VLOOKUP(E32,Languages!$A:$D,Summary!$C$7,TRUE),NA()),"")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G32" s="1540">
        <v>26</v>
      </c>
      <c r="H32" s="1169" t="s">
        <v>3749</v>
      </c>
      <c r="I32" s="1169" t="s">
        <v>3585</v>
      </c>
      <c r="J32" s="1537">
        <f ca="1">_xlfn.IFNA(VLOOKUP(E32,Data!C:I,6,FALSE),"")</f>
        <v>0</v>
      </c>
      <c r="K32" s="1511" t="str">
        <f ca="1">_xlfn.IFNA(VLOOKUP(E32,Export!G:L,3,FALSE),"")</f>
        <v/>
      </c>
      <c r="L32" s="1511" t="str">
        <f ca="1">_xlfn.IFNA(VLOOKUP(E32,Export!G:L,4,FALSE),"")</f>
        <v/>
      </c>
      <c r="M32" s="1511" t="str">
        <f ca="1">_xlfn.IFNA(VLOOKUP(E32,Export!G:L,5,FALSE),"")</f>
        <v/>
      </c>
      <c r="N32" s="1512" t="str">
        <f ca="1">_xlfn.IFNA(VLOOKUP(E32,Export!G:L,6,FALSE),"")</f>
        <v/>
      </c>
      <c r="O32" s="1445"/>
      <c r="P32" s="251"/>
    </row>
    <row r="33" spans="1:16" ht="70.8" customHeight="1" thickBot="1" x14ac:dyDescent="0.3">
      <c r="A33" s="274"/>
      <c r="B33" s="1845"/>
      <c r="C33" s="1339">
        <v>9</v>
      </c>
      <c r="D33" s="1183">
        <f>_xlfn.IFNA(VLOOKUP(E33,Data!C:I,3,FALSE),"")</f>
        <v>3</v>
      </c>
      <c r="E33" s="1643" t="s">
        <v>2528</v>
      </c>
      <c r="F33" s="1170" t="str">
        <f>_xlfn.IFNA(IF(VLOOKUP(E33,Languages!$A:$D,1,TRUE)=E33,VLOOKUP(E33,Languages!$A:$D,Summary!$C$7,TRUE),NA()),"")</f>
        <v xml:space="preserve">Monivaiheista tunnistautumista vaaditaan </v>
      </c>
      <c r="G33" s="1540">
        <v>26</v>
      </c>
      <c r="H33" s="1169" t="s">
        <v>3749</v>
      </c>
      <c r="I33" s="1169" t="s">
        <v>3585</v>
      </c>
      <c r="J33" s="1537">
        <f ca="1">_xlfn.IFNA(VLOOKUP(E33,Data!C:I,6,FALSE),"")</f>
        <v>0</v>
      </c>
      <c r="K33" s="1511" t="str">
        <f ca="1">_xlfn.IFNA(VLOOKUP(E33,Export!G:L,3,FALSE),"")</f>
        <v/>
      </c>
      <c r="L33" s="1511" t="str">
        <f ca="1">_xlfn.IFNA(VLOOKUP(E33,Export!G:L,4,FALSE),"")</f>
        <v/>
      </c>
      <c r="M33" s="1511" t="str">
        <f ca="1">_xlfn.IFNA(VLOOKUP(E33,Export!G:L,5,FALSE),"")</f>
        <v/>
      </c>
      <c r="N33" s="1512" t="str">
        <f ca="1">_xlfn.IFNA(VLOOKUP(E33,Export!G:L,6,FALSE),"")</f>
        <v/>
      </c>
      <c r="O33" s="1445"/>
      <c r="P33" s="251"/>
    </row>
    <row r="34" spans="1:16" ht="70.8" customHeight="1" thickBot="1" x14ac:dyDescent="0.3">
      <c r="A34" s="274"/>
      <c r="B34" s="1845"/>
      <c r="C34" s="1339">
        <v>10</v>
      </c>
      <c r="D34" s="1183">
        <f>_xlfn.IFNA(VLOOKUP(E34,Data!C:I,3,FALSE),"")</f>
        <v>3</v>
      </c>
      <c r="E34" s="1643" t="s">
        <v>2529</v>
      </c>
      <c r="F34" s="1170" t="str">
        <f>_xlfn.IFNA(IF(VLOOKUP(E34,Languages!$A:$D,1,TRUE)=E34,VLOOKUP(E34,Languages!$A:$D,Summary!$C$7,TRUE),NA()),"")</f>
        <v xml:space="preserve">Identiteetit, joilla ei ole kirjauduttu määritellyn ajanjakson kuluessa, poistetaan käytöstä mikäli mahdollista. </v>
      </c>
      <c r="G34" s="1540">
        <v>25</v>
      </c>
      <c r="H34" s="1169" t="s">
        <v>3748</v>
      </c>
      <c r="I34" s="1169" t="s">
        <v>3584</v>
      </c>
      <c r="J34" s="1537">
        <f ca="1">_xlfn.IFNA(VLOOKUP(E34,Data!C:I,6,FALSE),"")</f>
        <v>0</v>
      </c>
      <c r="K34" s="1511" t="str">
        <f ca="1">_xlfn.IFNA(VLOOKUP(E34,Export!G:L,3,FALSE),"")</f>
        <v/>
      </c>
      <c r="L34" s="1511" t="str">
        <f ca="1">_xlfn.IFNA(VLOOKUP(E34,Export!G:L,4,FALSE),"")</f>
        <v/>
      </c>
      <c r="M34" s="1511" t="str">
        <f ca="1">_xlfn.IFNA(VLOOKUP(E34,Export!G:L,5,FALSE),"")</f>
        <v/>
      </c>
      <c r="N34" s="1512" t="str">
        <f ca="1">_xlfn.IFNA(VLOOKUP(E34,Export!G:L,6,FALSE),"")</f>
        <v/>
      </c>
      <c r="O34" s="1445"/>
      <c r="P34" s="251"/>
    </row>
    <row r="35" spans="1:16" ht="70.8" customHeight="1" thickBot="1" x14ac:dyDescent="0.3">
      <c r="A35" s="274"/>
      <c r="B35" s="1845"/>
      <c r="C35" s="1339">
        <v>11</v>
      </c>
      <c r="D35" s="1183">
        <f>_xlfn.IFNA(VLOOKUP(E35,Data!C:I,3,FALSE),"")</f>
        <v>1</v>
      </c>
      <c r="E35" s="1643" t="s">
        <v>158</v>
      </c>
      <c r="F35" s="1170" t="str">
        <f>_xlfn.IFNA(IF(VLOOKUP(E35,Languages!$A:$D,1,TRUE)=E35,VLOOKUP(E35,Languages!$A:$D,Summary!$C$7,TRUE),NA()),"")</f>
        <v>Loogisten käyttöoikeuksien hallinnan valvontakeinoja on käytössä. Tasolla 1 tämän ei tarvitse olla systemaattista ja säännöllistä.</v>
      </c>
      <c r="G35" s="1540">
        <v>27</v>
      </c>
      <c r="H35" s="1169" t="s">
        <v>3765</v>
      </c>
      <c r="I35" s="1169" t="s">
        <v>3586</v>
      </c>
      <c r="J35" s="1537">
        <f ca="1">_xlfn.IFNA(VLOOKUP(E35,Data!C:I,6,FALSE),"")</f>
        <v>0</v>
      </c>
      <c r="K35" s="1511" t="str">
        <f ca="1">_xlfn.IFNA(VLOOKUP(E35,Export!G:L,3,FALSE),"")</f>
        <v/>
      </c>
      <c r="L35" s="1511" t="str">
        <f ca="1">_xlfn.IFNA(VLOOKUP(E35,Export!G:L,4,FALSE),"")</f>
        <v/>
      </c>
      <c r="M35" s="1511" t="str">
        <f ca="1">_xlfn.IFNA(VLOOKUP(E35,Export!G:L,5,FALSE),"")</f>
        <v/>
      </c>
      <c r="N35" s="1512" t="str">
        <f ca="1">_xlfn.IFNA(VLOOKUP(E35,Export!G:L,6,FALSE),"")</f>
        <v/>
      </c>
      <c r="O35" s="1445"/>
      <c r="P35" s="251"/>
    </row>
    <row r="36" spans="1:16" ht="70.8" customHeight="1" thickBot="1" x14ac:dyDescent="0.3">
      <c r="A36" s="274"/>
      <c r="B36" s="1845"/>
      <c r="C36" s="1339">
        <v>12</v>
      </c>
      <c r="D36" s="1183">
        <f>_xlfn.IFNA(VLOOKUP(E36,Data!C:I,3,FALSE),"")</f>
        <v>1</v>
      </c>
      <c r="E36" s="1643" t="s">
        <v>159</v>
      </c>
      <c r="F36" s="1170" t="str">
        <f>_xlfn.IFNA(IF(VLOOKUP(E36,Languages!$A:$D,1,TRUE)=E36,VLOOKUP(E36,Languages!$A:$D,Summary!$C$7,TRUE),NA()),"")</f>
        <v>Käyttöoikeudet poistetaan, kun niitä ei enää tarvita. Tasolla 1 tämän ei tarvitse olla systemaattista ja säännöllistä.</v>
      </c>
      <c r="G36" s="1540">
        <v>28</v>
      </c>
      <c r="H36" s="1169" t="s">
        <v>3724</v>
      </c>
      <c r="I36" s="1169" t="s">
        <v>3587</v>
      </c>
      <c r="J36" s="1537">
        <f ca="1">_xlfn.IFNA(VLOOKUP(E36,Data!C:I,6,FALSE),"")</f>
        <v>0</v>
      </c>
      <c r="K36" s="1511" t="str">
        <f ca="1">_xlfn.IFNA(VLOOKUP(E36,Export!G:L,3,FALSE),"")</f>
        <v/>
      </c>
      <c r="L36" s="1511" t="str">
        <f ca="1">_xlfn.IFNA(VLOOKUP(E36,Export!G:L,4,FALSE),"")</f>
        <v/>
      </c>
      <c r="M36" s="1511" t="str">
        <f ca="1">_xlfn.IFNA(VLOOKUP(E36,Export!G:L,5,FALSE),"")</f>
        <v/>
      </c>
      <c r="N36" s="1512" t="str">
        <f ca="1">_xlfn.IFNA(VLOOKUP(E36,Export!G:L,6,FALSE),"")</f>
        <v/>
      </c>
      <c r="O36" s="1445"/>
      <c r="P36" s="251"/>
    </row>
    <row r="37" spans="1:16" ht="70.8" customHeight="1" thickBot="1" x14ac:dyDescent="0.3">
      <c r="A37" s="274"/>
      <c r="B37" s="1845"/>
      <c r="C37" s="1339">
        <v>13</v>
      </c>
      <c r="D37" s="1183">
        <f>_xlfn.IFNA(VLOOKUP(E37,Data!C:I,3,FALSE),"")</f>
        <v>2</v>
      </c>
      <c r="E37" s="1643" t="s">
        <v>160</v>
      </c>
      <c r="F37" s="1170" t="str">
        <f>_xlfn.IFNA(IF(VLOOKUP(E37,Languages!$A:$D,1,TRUE)=E37,VLOOKUP(E37,Languages!$A:$D,Summary!$C$7,TRUE),NA()),"")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G37" s="1540">
        <v>27</v>
      </c>
      <c r="H37" s="1169" t="s">
        <v>3765</v>
      </c>
      <c r="I37" s="1169" t="s">
        <v>3586</v>
      </c>
      <c r="J37" s="1537">
        <f ca="1">_xlfn.IFNA(VLOOKUP(E37,Data!C:I,6,FALSE),"")</f>
        <v>0</v>
      </c>
      <c r="K37" s="1511" t="str">
        <f ca="1">_xlfn.IFNA(VLOOKUP(E37,Export!G:L,3,FALSE),"")</f>
        <v/>
      </c>
      <c r="L37" s="1511" t="str">
        <f ca="1">_xlfn.IFNA(VLOOKUP(E37,Export!G:L,4,FALSE),"")</f>
        <v/>
      </c>
      <c r="M37" s="1511" t="str">
        <f ca="1">_xlfn.IFNA(VLOOKUP(E37,Export!G:L,5,FALSE),"")</f>
        <v/>
      </c>
      <c r="N37" s="1512" t="str">
        <f ca="1">_xlfn.IFNA(VLOOKUP(E37,Export!G:L,6,FALSE),"")</f>
        <v/>
      </c>
      <c r="O37" s="1445"/>
      <c r="P37" s="251"/>
    </row>
    <row r="38" spans="1:16" ht="70.8" customHeight="1" thickBot="1" x14ac:dyDescent="0.3">
      <c r="A38" s="274"/>
      <c r="B38" s="1845"/>
      <c r="C38" s="1339">
        <v>14</v>
      </c>
      <c r="D38" s="1183">
        <f>_xlfn.IFNA(VLOOKUP(E38,Data!C:I,3,FALSE),"")</f>
        <v>2</v>
      </c>
      <c r="E38" s="1643" t="s">
        <v>161</v>
      </c>
      <c r="F38" s="1170" t="str">
        <f>_xlfn.IFNA(IF(VLOOKUP(E38,Languages!$A:$D,1,TRUE)=E38,VLOOKUP(E38,Languages!$A:$D,Summary!$C$7,TRUE),NA()),"")</f>
        <v>Käyttöoikeuksien vaatimuksissa on huomioitu pienimmän valtuuden periaate (ref. "principle of least privilege").</v>
      </c>
      <c r="G38" s="1540">
        <v>27</v>
      </c>
      <c r="H38" s="1169" t="s">
        <v>3765</v>
      </c>
      <c r="I38" s="1169" t="s">
        <v>3586</v>
      </c>
      <c r="J38" s="1537">
        <f ca="1">_xlfn.IFNA(VLOOKUP(E38,Data!C:I,6,FALSE),"")</f>
        <v>0</v>
      </c>
      <c r="K38" s="1511" t="str">
        <f ca="1">_xlfn.IFNA(VLOOKUP(E38,Export!G:L,3,FALSE),"")</f>
        <v/>
      </c>
      <c r="L38" s="1511" t="str">
        <f ca="1">_xlfn.IFNA(VLOOKUP(E38,Export!G:L,4,FALSE),"")</f>
        <v/>
      </c>
      <c r="M38" s="1511" t="str">
        <f ca="1">_xlfn.IFNA(VLOOKUP(E38,Export!G:L,5,FALSE),"")</f>
        <v/>
      </c>
      <c r="N38" s="1512" t="str">
        <f ca="1">_xlfn.IFNA(VLOOKUP(E38,Export!G:L,6,FALSE),"")</f>
        <v/>
      </c>
      <c r="O38" s="1445"/>
      <c r="P38" s="251"/>
    </row>
    <row r="39" spans="1:16" ht="70.8" customHeight="1" thickBot="1" x14ac:dyDescent="0.3">
      <c r="A39" s="274"/>
      <c r="B39" s="1845"/>
      <c r="C39" s="1339">
        <v>15</v>
      </c>
      <c r="D39" s="1183">
        <f>_xlfn.IFNA(VLOOKUP(E39,Data!C:I,3,FALSE),"")</f>
        <v>2</v>
      </c>
      <c r="E39" s="1643" t="s">
        <v>162</v>
      </c>
      <c r="F39" s="1170" t="str">
        <f>_xlfn.IFNA(IF(VLOOKUP(E39,Languages!$A:$D,1,TRUE)=E39,VLOOKUP(E39,Languages!$A:$D,Summary!$C$7,TRUE),NA()),"")</f>
        <v xml:space="preserve">Käyttöoikeuksien vaatimukset sisältävät tehtävien eriyttämisen periaatteet (ref. "separation of duties"). </v>
      </c>
      <c r="G39" s="1540">
        <v>27</v>
      </c>
      <c r="H39" s="1169" t="s">
        <v>3765</v>
      </c>
      <c r="I39" s="1169" t="s">
        <v>3586</v>
      </c>
      <c r="J39" s="1537">
        <f ca="1">_xlfn.IFNA(VLOOKUP(E39,Data!C:I,6,FALSE),"")</f>
        <v>0</v>
      </c>
      <c r="K39" s="1511" t="str">
        <f ca="1">_xlfn.IFNA(VLOOKUP(E39,Export!G:L,3,FALSE),"")</f>
        <v/>
      </c>
      <c r="L39" s="1511" t="str">
        <f ca="1">_xlfn.IFNA(VLOOKUP(E39,Export!G:L,4,FALSE),"")</f>
        <v/>
      </c>
      <c r="M39" s="1511" t="str">
        <f ca="1">_xlfn.IFNA(VLOOKUP(E39,Export!G:L,5,FALSE),"")</f>
        <v/>
      </c>
      <c r="N39" s="1512" t="str">
        <f ca="1">_xlfn.IFNA(VLOOKUP(E39,Export!G:L,6,FALSE),"")</f>
        <v/>
      </c>
      <c r="O39" s="1445"/>
      <c r="P39" s="251"/>
    </row>
    <row r="40" spans="1:16" ht="70.8" customHeight="1" thickBot="1" x14ac:dyDescent="0.3">
      <c r="A40" s="274"/>
      <c r="B40" s="1845"/>
      <c r="C40" s="1339">
        <v>16</v>
      </c>
      <c r="D40" s="1183">
        <f>_xlfn.IFNA(VLOOKUP(E40,Data!C:I,3,FALSE),"")</f>
        <v>2</v>
      </c>
      <c r="E40" s="1643" t="s">
        <v>163</v>
      </c>
      <c r="F40" s="1170" t="str">
        <f>_xlfn.IFNA(IF(VLOOKUP(E40,Languages!$A:$D,1,TRUE)=E40,VLOOKUP(E40,Languages!$A:$D,Summary!$C$7,TRUE),NA()),"")</f>
        <v>Käyttöoikeuspyynnöt tarkastaa ja hyväksyy kyseisen laitteen, ohjelmiston tai tietovarannon omistaja.</v>
      </c>
      <c r="G40" s="1540">
        <v>27</v>
      </c>
      <c r="H40" s="1169" t="s">
        <v>3765</v>
      </c>
      <c r="I40" s="1169" t="s">
        <v>3586</v>
      </c>
      <c r="J40" s="1537">
        <f ca="1">_xlfn.IFNA(VLOOKUP(E40,Data!C:I,6,FALSE),"")</f>
        <v>0</v>
      </c>
      <c r="K40" s="1511" t="str">
        <f ca="1">_xlfn.IFNA(VLOOKUP(E40,Export!G:L,3,FALSE),"")</f>
        <v/>
      </c>
      <c r="L40" s="1511" t="str">
        <f ca="1">_xlfn.IFNA(VLOOKUP(E40,Export!G:L,4,FALSE),"")</f>
        <v/>
      </c>
      <c r="M40" s="1511" t="str">
        <f ca="1">_xlfn.IFNA(VLOOKUP(E40,Export!G:L,5,FALSE),"")</f>
        <v/>
      </c>
      <c r="N40" s="1512" t="str">
        <f ca="1">_xlfn.IFNA(VLOOKUP(E40,Export!G:L,6,FALSE),"")</f>
        <v/>
      </c>
      <c r="O40" s="1445"/>
      <c r="P40" s="251"/>
    </row>
    <row r="41" spans="1:16" ht="70.8" customHeight="1" thickBot="1" x14ac:dyDescent="0.3">
      <c r="A41" s="274"/>
      <c r="B41" s="1845"/>
      <c r="C41" s="1339">
        <v>17</v>
      </c>
      <c r="D41" s="1183">
        <f>_xlfn.IFNA(VLOOKUP(E41,Data!C:I,3,FALSE),"")</f>
        <v>2</v>
      </c>
      <c r="E41" s="1643" t="s">
        <v>164</v>
      </c>
      <c r="F41" s="1170" t="str">
        <f>_xlfn.IFNA(IF(VLOOKUP(E41,Languages!$A:$D,1,TRUE)=E41,VLOOKUP(E41,Languages!$A:$D,Summary!$C$7,TRUE),NA()),"")</f>
        <v>Käyttöoikeudet, joihin liittyy korkeampi riski toiminnalle, tarkastetaan perusteellisemmin ja niiden käyttöä valvotaan tarkemmin.</v>
      </c>
      <c r="G41" s="1540">
        <v>28</v>
      </c>
      <c r="H41" s="1169" t="s">
        <v>3724</v>
      </c>
      <c r="I41" s="1169" t="s">
        <v>3587</v>
      </c>
      <c r="J41" s="1537">
        <f ca="1">_xlfn.IFNA(VLOOKUP(E41,Data!C:I,6,FALSE),"")</f>
        <v>0</v>
      </c>
      <c r="K41" s="1511" t="str">
        <f ca="1">_xlfn.IFNA(VLOOKUP(E41,Export!G:L,3,FALSE),"")</f>
        <v/>
      </c>
      <c r="L41" s="1511" t="str">
        <f ca="1">_xlfn.IFNA(VLOOKUP(E41,Export!G:L,4,FALSE),"")</f>
        <v/>
      </c>
      <c r="M41" s="1511" t="str">
        <f ca="1">_xlfn.IFNA(VLOOKUP(E41,Export!G:L,5,FALSE),"")</f>
        <v/>
      </c>
      <c r="N41" s="1512" t="str">
        <f ca="1">_xlfn.IFNA(VLOOKUP(E41,Export!G:L,6,FALSE),"")</f>
        <v/>
      </c>
      <c r="O41" s="1445"/>
      <c r="P41" s="251"/>
    </row>
    <row r="42" spans="1:16" ht="70.8" customHeight="1" thickBot="1" x14ac:dyDescent="0.3">
      <c r="A42" s="274"/>
      <c r="B42" s="1845"/>
      <c r="C42" s="1339">
        <v>18</v>
      </c>
      <c r="D42" s="1183">
        <f>_xlfn.IFNA(VLOOKUP(E42,Data!C:I,3,FALSE),"")</f>
        <v>3</v>
      </c>
      <c r="E42" s="1643" t="s">
        <v>166</v>
      </c>
      <c r="F42" s="1170" t="str">
        <f>_xlfn.IFNA(IF(VLOOKUP(E42,Languages!$A:$D,1,TRUE)=E42,VLOOKUP(E42,Languages!$A:$D,Summary!$C$7,TRUE),NA()),"")</f>
        <v>Käyttöoikeudet tarkastetaan ja päivitetään aika ajoin ja määriteltyjen tilanteiden kuten organisaatiorakenteen muuttuessa tai tilapäisen käyttöoikeuksien korotuksen jälkeen.</v>
      </c>
      <c r="G42" s="1540">
        <v>28</v>
      </c>
      <c r="H42" s="1169" t="s">
        <v>3724</v>
      </c>
      <c r="I42" s="1169" t="s">
        <v>3587</v>
      </c>
      <c r="J42" s="1537">
        <f ca="1">_xlfn.IFNA(VLOOKUP(E42,Data!C:I,6,FALSE),"")</f>
        <v>0</v>
      </c>
      <c r="K42" s="1511" t="str">
        <f ca="1">_xlfn.IFNA(VLOOKUP(E42,Export!G:L,3,FALSE),"")</f>
        <v/>
      </c>
      <c r="L42" s="1511" t="str">
        <f ca="1">_xlfn.IFNA(VLOOKUP(E42,Export!G:L,4,FALSE),"")</f>
        <v/>
      </c>
      <c r="M42" s="1511" t="str">
        <f ca="1">_xlfn.IFNA(VLOOKUP(E42,Export!G:L,5,FALSE),"")</f>
        <v/>
      </c>
      <c r="N42" s="1512" t="str">
        <f ca="1">_xlfn.IFNA(VLOOKUP(E42,Export!G:L,6,FALSE),"")</f>
        <v/>
      </c>
      <c r="O42" s="1445"/>
      <c r="P42" s="251"/>
    </row>
    <row r="43" spans="1:16" ht="70.8" customHeight="1" thickBot="1" x14ac:dyDescent="0.3">
      <c r="A43" s="274"/>
      <c r="B43" s="1845"/>
      <c r="C43" s="1339">
        <v>19</v>
      </c>
      <c r="D43" s="1183">
        <f>_xlfn.IFNA(VLOOKUP(E43,Data!C:I,3,FALSE),"")</f>
        <v>3</v>
      </c>
      <c r="E43" s="1643" t="s">
        <v>933</v>
      </c>
      <c r="F43" s="1170" t="str">
        <f>_xlfn.IFNA(IF(VLOOKUP(E43,Languages!$A:$D,1,TRUE)=E43,VLOOKUP(E43,Languages!$A:$D,Summary!$C$7,TRUE),NA()),"")</f>
        <v>Kirjautumis- ja yhteydenmuodostusyrityksiä seurataan ja niissä havaitut poikkeavuudet toimivat kybertapahtumien indikaattoreina.</v>
      </c>
      <c r="G43" s="1539" t="s">
        <v>1629</v>
      </c>
      <c r="H43" s="1169"/>
      <c r="I43" s="1169" t="s">
        <v>1629</v>
      </c>
      <c r="J43" s="1537">
        <f ca="1">_xlfn.IFNA(VLOOKUP(E43,Data!C:I,6,FALSE),"")</f>
        <v>0</v>
      </c>
      <c r="K43" s="1511" t="str">
        <f ca="1">_xlfn.IFNA(VLOOKUP(E43,Export!G:L,3,FALSE),"")</f>
        <v/>
      </c>
      <c r="L43" s="1511" t="str">
        <f ca="1">_xlfn.IFNA(VLOOKUP(E43,Export!G:L,4,FALSE),"")</f>
        <v/>
      </c>
      <c r="M43" s="1511" t="str">
        <f ca="1">_xlfn.IFNA(VLOOKUP(E43,Export!G:L,5,FALSE),"")</f>
        <v/>
      </c>
      <c r="N43" s="1512" t="str">
        <f ca="1">_xlfn.IFNA(VLOOKUP(E43,Export!G:L,6,FALSE),"")</f>
        <v/>
      </c>
      <c r="O43" s="1445"/>
      <c r="P43" s="251"/>
    </row>
    <row r="44" spans="1:16" ht="70.8" customHeight="1" thickBot="1" x14ac:dyDescent="0.3">
      <c r="A44" s="274"/>
      <c r="B44" s="1845"/>
      <c r="C44" s="1339">
        <v>20</v>
      </c>
      <c r="D44" s="1183">
        <f>_xlfn.IFNA(VLOOKUP(E44,Data!C:I,3,FALSE),"")</f>
        <v>1</v>
      </c>
      <c r="E44" s="1643" t="s">
        <v>168</v>
      </c>
      <c r="F44" s="1170" t="str">
        <f>_xlfn.IFNA(IF(VLOOKUP(E44,Languages!$A:$D,1,TRUE)=E44,VLOOKUP(E44,Languages!$A:$D,Summary!$C$7,TRUE),NA()),"")</f>
        <v>Fyysisen pääsynhallinnan valvontakeinoja on käytössä (kuten aitoja, lukkoja tai kylttejä). Tasolla 1 tämän ei tarvitse olla systemaattista ja säännöllistä.</v>
      </c>
      <c r="G44" s="1540">
        <v>29</v>
      </c>
      <c r="H44" s="1169" t="s">
        <v>3725</v>
      </c>
      <c r="I44" s="1169" t="s">
        <v>3588</v>
      </c>
      <c r="J44" s="1537">
        <f ca="1">_xlfn.IFNA(VLOOKUP(E44,Data!C:I,6,FALSE),"")</f>
        <v>0</v>
      </c>
      <c r="K44" s="1511" t="str">
        <f ca="1">_xlfn.IFNA(VLOOKUP(E44,Export!G:L,3,FALSE),"")</f>
        <v/>
      </c>
      <c r="L44" s="1511" t="str">
        <f ca="1">_xlfn.IFNA(VLOOKUP(E44,Export!G:L,4,FALSE),"")</f>
        <v/>
      </c>
      <c r="M44" s="1511" t="str">
        <f ca="1">_xlfn.IFNA(VLOOKUP(E44,Export!G:L,5,FALSE),"")</f>
        <v/>
      </c>
      <c r="N44" s="1512" t="str">
        <f ca="1">_xlfn.IFNA(VLOOKUP(E44,Export!G:L,6,FALSE),"")</f>
        <v/>
      </c>
      <c r="O44" s="1445"/>
      <c r="P44" s="251"/>
    </row>
    <row r="45" spans="1:16" ht="70.8" customHeight="1" thickBot="1" x14ac:dyDescent="0.3">
      <c r="A45" s="274"/>
      <c r="B45" s="1845"/>
      <c r="C45" s="1339">
        <v>21</v>
      </c>
      <c r="D45" s="1183">
        <f>_xlfn.IFNA(VLOOKUP(E45,Data!C:I,3,FALSE),"")</f>
        <v>1</v>
      </c>
      <c r="E45" s="1643" t="s">
        <v>169</v>
      </c>
      <c r="F45" s="1170" t="str">
        <f>_xlfn.IFNA(IF(VLOOKUP(E45,Languages!$A:$D,1,TRUE)=E45,VLOOKUP(E45,Languages!$A:$D,Summary!$C$7,TRUE),NA()),"")</f>
        <v>Pääsyoikeudet poistetaan, kun niitä ei enää tarvita. Tasolla 1 tämän ei tarvitse olla systemaattista ja säännöllistä.</v>
      </c>
      <c r="G45" s="1540">
        <v>30</v>
      </c>
      <c r="H45" s="1169" t="s">
        <v>3726</v>
      </c>
      <c r="I45" s="1169" t="s">
        <v>3589</v>
      </c>
      <c r="J45" s="1537">
        <f ca="1">_xlfn.IFNA(VLOOKUP(E45,Data!C:I,6,FALSE),"")</f>
        <v>0</v>
      </c>
      <c r="K45" s="1511" t="str">
        <f ca="1">_xlfn.IFNA(VLOOKUP(E45,Export!G:L,3,FALSE),"")</f>
        <v/>
      </c>
      <c r="L45" s="1511" t="str">
        <f ca="1">_xlfn.IFNA(VLOOKUP(E45,Export!G:L,4,FALSE),"")</f>
        <v/>
      </c>
      <c r="M45" s="1511" t="str">
        <f ca="1">_xlfn.IFNA(VLOOKUP(E45,Export!G:L,5,FALSE),"")</f>
        <v/>
      </c>
      <c r="N45" s="1512" t="str">
        <f ca="1">_xlfn.IFNA(VLOOKUP(E45,Export!G:L,6,FALSE),"")</f>
        <v/>
      </c>
      <c r="O45" s="1445"/>
      <c r="P45" s="251"/>
    </row>
    <row r="46" spans="1:16" ht="70.8" customHeight="1" thickBot="1" x14ac:dyDescent="0.3">
      <c r="A46" s="274"/>
      <c r="B46" s="1845"/>
      <c r="C46" s="1339">
        <v>22</v>
      </c>
      <c r="D46" s="1183">
        <f>_xlfn.IFNA(VLOOKUP(E46,Data!C:I,3,FALSE),"")</f>
        <v>1</v>
      </c>
      <c r="E46" s="1643" t="s">
        <v>170</v>
      </c>
      <c r="F46" s="1170" t="str">
        <f>_xlfn.IFNA(IF(VLOOKUP(E46,Languages!$A:$D,1,TRUE)=E46,VLOOKUP(E46,Languages!$A:$D,Summary!$C$7,TRUE),NA()),"")</f>
        <v>Pääsyoikeuksien käytöstä pidetään lokia. Tasolla 1 tämän ei tarvitse olla systemaattista ja säännöllistä.</v>
      </c>
      <c r="G46" s="1540">
        <v>31</v>
      </c>
      <c r="H46" s="1169" t="s">
        <v>3727</v>
      </c>
      <c r="I46" s="1169" t="s">
        <v>3590</v>
      </c>
      <c r="J46" s="1537">
        <f ca="1">_xlfn.IFNA(VLOOKUP(E46,Data!C:I,6,FALSE),"")</f>
        <v>0</v>
      </c>
      <c r="K46" s="1511" t="str">
        <f ca="1">_xlfn.IFNA(VLOOKUP(E46,Export!G:L,3,FALSE),"")</f>
        <v/>
      </c>
      <c r="L46" s="1511" t="str">
        <f ca="1">_xlfn.IFNA(VLOOKUP(E46,Export!G:L,4,FALSE),"")</f>
        <v/>
      </c>
      <c r="M46" s="1511" t="str">
        <f ca="1">_xlfn.IFNA(VLOOKUP(E46,Export!G:L,5,FALSE),"")</f>
        <v/>
      </c>
      <c r="N46" s="1512" t="str">
        <f ca="1">_xlfn.IFNA(VLOOKUP(E46,Export!G:L,6,FALSE),"")</f>
        <v/>
      </c>
      <c r="O46" s="1445"/>
      <c r="P46" s="251"/>
    </row>
    <row r="47" spans="1:16" ht="70.8" customHeight="1" thickBot="1" x14ac:dyDescent="0.3">
      <c r="A47" s="274"/>
      <c r="B47" s="1845"/>
      <c r="C47" s="1339">
        <v>23</v>
      </c>
      <c r="D47" s="1183">
        <f>_xlfn.IFNA(VLOOKUP(E47,Data!C:I,3,FALSE),"")</f>
        <v>2</v>
      </c>
      <c r="E47" s="1643" t="s">
        <v>171</v>
      </c>
      <c r="F47" s="1170" t="str">
        <f>_xlfn.IFNA(IF(VLOOKUP(E47,Languages!$A:$D,1,TRUE)=E47,VLOOKUP(E47,Languages!$A:$D,Summary!$C$7,TRUE),NA()),"")</f>
        <v>Pääsyoikeuksille on asetettu vaatimukset, joita myös ylläpidetään (esimerkiksi sääntöjä siitä, kenelle pääsy voidaan myöntää, millä tavoin pääsyoikeudet myönnetään tai missä rajoissa pääsy sallitaan).</v>
      </c>
      <c r="G47" s="1540">
        <v>29</v>
      </c>
      <c r="H47" s="1169" t="s">
        <v>3725</v>
      </c>
      <c r="I47" s="1169" t="s">
        <v>3588</v>
      </c>
      <c r="J47" s="1537">
        <f ca="1">_xlfn.IFNA(VLOOKUP(E47,Data!C:I,6,FALSE),"")</f>
        <v>0</v>
      </c>
      <c r="K47" s="1511" t="str">
        <f ca="1">_xlfn.IFNA(VLOOKUP(E47,Export!G:L,3,FALSE),"")</f>
        <v/>
      </c>
      <c r="L47" s="1511" t="str">
        <f ca="1">_xlfn.IFNA(VLOOKUP(E47,Export!G:L,4,FALSE),"")</f>
        <v/>
      </c>
      <c r="M47" s="1511" t="str">
        <f ca="1">_xlfn.IFNA(VLOOKUP(E47,Export!G:L,5,FALSE),"")</f>
        <v/>
      </c>
      <c r="N47" s="1512" t="str">
        <f ca="1">_xlfn.IFNA(VLOOKUP(E47,Export!G:L,6,FALSE),"")</f>
        <v/>
      </c>
      <c r="O47" s="1445"/>
      <c r="P47" s="251"/>
    </row>
    <row r="48" spans="1:16" ht="70.8" customHeight="1" thickBot="1" x14ac:dyDescent="0.3">
      <c r="A48" s="274"/>
      <c r="B48" s="1845"/>
      <c r="C48" s="1339">
        <v>24</v>
      </c>
      <c r="D48" s="1183">
        <f>_xlfn.IFNA(VLOOKUP(E48,Data!C:I,3,FALSE),"")</f>
        <v>2</v>
      </c>
      <c r="E48" s="1643" t="s">
        <v>172</v>
      </c>
      <c r="F48" s="1170" t="str">
        <f>_xlfn.IFNA(IF(VLOOKUP(E48,Languages!$A:$D,1,TRUE)=E48,VLOOKUP(E48,Languages!$A:$D,Summary!$C$7,TRUE),NA()),"")</f>
        <v>Pääsyoikeuksien vaatimuksissa on huomioitu pienimmän valtuuden periaate (ref. "principle of least privilege").</v>
      </c>
      <c r="G48" s="1540">
        <v>29</v>
      </c>
      <c r="H48" s="1169" t="s">
        <v>3725</v>
      </c>
      <c r="I48" s="1169" t="s">
        <v>3588</v>
      </c>
      <c r="J48" s="1537">
        <f ca="1">_xlfn.IFNA(VLOOKUP(E48,Data!C:I,6,FALSE),"")</f>
        <v>0</v>
      </c>
      <c r="K48" s="1511" t="str">
        <f ca="1">_xlfn.IFNA(VLOOKUP(E48,Export!G:L,3,FALSE),"")</f>
        <v/>
      </c>
      <c r="L48" s="1511" t="str">
        <f ca="1">_xlfn.IFNA(VLOOKUP(E48,Export!G:L,4,FALSE),"")</f>
        <v/>
      </c>
      <c r="M48" s="1511" t="str">
        <f ca="1">_xlfn.IFNA(VLOOKUP(E48,Export!G:L,5,FALSE),"")</f>
        <v/>
      </c>
      <c r="N48" s="1512" t="str">
        <f ca="1">_xlfn.IFNA(VLOOKUP(E48,Export!G:L,6,FALSE),"")</f>
        <v/>
      </c>
      <c r="O48" s="1445"/>
      <c r="P48" s="251"/>
    </row>
    <row r="49" spans="1:16" ht="70.8" customHeight="1" thickBot="1" x14ac:dyDescent="0.3">
      <c r="A49" s="274"/>
      <c r="B49" s="1845"/>
      <c r="C49" s="1339">
        <v>25</v>
      </c>
      <c r="D49" s="1183">
        <f>_xlfn.IFNA(VLOOKUP(E49,Data!C:I,3,FALSE),"")</f>
        <v>2</v>
      </c>
      <c r="E49" s="1643" t="s">
        <v>173</v>
      </c>
      <c r="F49" s="1170" t="str">
        <f>_xlfn.IFNA(IF(VLOOKUP(E49,Languages!$A:$D,1,TRUE)=E49,VLOOKUP(E49,Languages!$A:$D,Summary!$C$7,TRUE),NA()),"")</f>
        <v xml:space="preserve">Pääsynhallinnan vaatimuksissa on huomioitu tehtävien eriyttämisen periaatteet (ref. "separation of duties"). </v>
      </c>
      <c r="G49" s="1540">
        <v>29</v>
      </c>
      <c r="H49" s="1169" t="s">
        <v>3725</v>
      </c>
      <c r="I49" s="1169" t="s">
        <v>3588</v>
      </c>
      <c r="J49" s="1537">
        <f ca="1">_xlfn.IFNA(VLOOKUP(E49,Data!C:I,6,FALSE),"")</f>
        <v>0</v>
      </c>
      <c r="K49" s="1511" t="str">
        <f ca="1">_xlfn.IFNA(VLOOKUP(E49,Export!G:L,3,FALSE),"")</f>
        <v/>
      </c>
      <c r="L49" s="1511" t="str">
        <f ca="1">_xlfn.IFNA(VLOOKUP(E49,Export!G:L,4,FALSE),"")</f>
        <v/>
      </c>
      <c r="M49" s="1511" t="str">
        <f ca="1">_xlfn.IFNA(VLOOKUP(E49,Export!G:L,5,FALSE),"")</f>
        <v/>
      </c>
      <c r="N49" s="1512" t="str">
        <f ca="1">_xlfn.IFNA(VLOOKUP(E49,Export!G:L,6,FALSE),"")</f>
        <v/>
      </c>
      <c r="O49" s="1445"/>
      <c r="P49" s="251"/>
    </row>
    <row r="50" spans="1:16" ht="70.8" customHeight="1" thickBot="1" x14ac:dyDescent="0.3">
      <c r="A50" s="274"/>
      <c r="B50" s="1845"/>
      <c r="C50" s="1339">
        <v>26</v>
      </c>
      <c r="D50" s="1183">
        <f>_xlfn.IFNA(VLOOKUP(E50,Data!C:I,3,FALSE),"")</f>
        <v>2</v>
      </c>
      <c r="E50" s="1643" t="s">
        <v>174</v>
      </c>
      <c r="F50" s="1170" t="str">
        <f>_xlfn.IFNA(IF(VLOOKUP(E50,Languages!$A:$D,1,TRUE)=E50,VLOOKUP(E50,Languages!$A:$D,Summary!$C$7,TRUE),NA()),"")</f>
        <v>Pääsyoikeuspyynnöt tarkastaa ja hyväksyy kyseisen tilan, laitteen, ohjelmiston tai tietovarannon omistaja.</v>
      </c>
      <c r="G50" s="1540">
        <v>29</v>
      </c>
      <c r="H50" s="1169" t="s">
        <v>3725</v>
      </c>
      <c r="I50" s="1169" t="s">
        <v>3588</v>
      </c>
      <c r="J50" s="1537">
        <f ca="1">_xlfn.IFNA(VLOOKUP(E50,Data!C:I,6,FALSE),"")</f>
        <v>0</v>
      </c>
      <c r="K50" s="1511" t="str">
        <f ca="1">_xlfn.IFNA(VLOOKUP(E50,Export!G:L,3,FALSE),"")</f>
        <v/>
      </c>
      <c r="L50" s="1511" t="str">
        <f ca="1">_xlfn.IFNA(VLOOKUP(E50,Export!G:L,4,FALSE),"")</f>
        <v/>
      </c>
      <c r="M50" s="1511" t="str">
        <f ca="1">_xlfn.IFNA(VLOOKUP(E50,Export!G:L,5,FALSE),"")</f>
        <v/>
      </c>
      <c r="N50" s="1512" t="str">
        <f ca="1">_xlfn.IFNA(VLOOKUP(E50,Export!G:L,6,FALSE),"")</f>
        <v/>
      </c>
      <c r="O50" s="1445"/>
      <c r="P50" s="251"/>
    </row>
    <row r="51" spans="1:16" ht="70.8" customHeight="1" thickBot="1" x14ac:dyDescent="0.3">
      <c r="A51" s="274"/>
      <c r="B51" s="1845"/>
      <c r="C51" s="1339">
        <v>27</v>
      </c>
      <c r="D51" s="1183">
        <f>_xlfn.IFNA(VLOOKUP(E51,Data!C:I,3,FALSE),"")</f>
        <v>2</v>
      </c>
      <c r="E51" s="1643" t="s">
        <v>934</v>
      </c>
      <c r="F51" s="1170" t="str">
        <f>_xlfn.IFNA(IF(VLOOKUP(E51,Languages!$A:$D,1,TRUE)=E51,VLOOKUP(E51,Languages!$A:$D,Summary!$C$7,TRUE),NA()),"")</f>
        <v>Pääsyoikeudet, joihin liittyy korkeampi riski, tarkastetaan perusteellisemmin ja niiden käyttöä valvotaan tarkemmin.</v>
      </c>
      <c r="G51" s="1540">
        <v>30</v>
      </c>
      <c r="H51" s="1169" t="s">
        <v>3726</v>
      </c>
      <c r="I51" s="1169" t="s">
        <v>3589</v>
      </c>
      <c r="J51" s="1537">
        <f ca="1">_xlfn.IFNA(VLOOKUP(E51,Data!C:I,6,FALSE),"")</f>
        <v>0</v>
      </c>
      <c r="K51" s="1511" t="str">
        <f ca="1">_xlfn.IFNA(VLOOKUP(E51,Export!G:L,3,FALSE),"")</f>
        <v/>
      </c>
      <c r="L51" s="1511" t="str">
        <f ca="1">_xlfn.IFNA(VLOOKUP(E51,Export!G:L,4,FALSE),"")</f>
        <v/>
      </c>
      <c r="M51" s="1511" t="str">
        <f ca="1">_xlfn.IFNA(VLOOKUP(E51,Export!G:L,5,FALSE),"")</f>
        <v/>
      </c>
      <c r="N51" s="1512" t="str">
        <f ca="1">_xlfn.IFNA(VLOOKUP(E51,Export!G:L,6,FALSE),"")</f>
        <v/>
      </c>
      <c r="O51" s="1445"/>
      <c r="P51" s="251"/>
    </row>
    <row r="52" spans="1:16" ht="70.8" customHeight="1" thickBot="1" x14ac:dyDescent="0.3">
      <c r="A52" s="274"/>
      <c r="B52" s="1845"/>
      <c r="C52" s="1339">
        <v>28</v>
      </c>
      <c r="D52" s="1183">
        <f>_xlfn.IFNA(VLOOKUP(E52,Data!C:I,3,FALSE),"")</f>
        <v>3</v>
      </c>
      <c r="E52" s="1643" t="s">
        <v>935</v>
      </c>
      <c r="F52" s="1170" t="str">
        <f>_xlfn.IFNA(IF(VLOOKUP(E52,Languages!$A:$D,1,TRUE)=E52,VLOOKUP(E52,Languages!$A:$D,Summary!$C$7,TRUE),NA()),"")</f>
        <v>Pääsyoikeudet tarkastetaan ja päivitetään aika ajoin.</v>
      </c>
      <c r="G52" s="1540">
        <v>30</v>
      </c>
      <c r="H52" s="1169" t="s">
        <v>3726</v>
      </c>
      <c r="I52" s="1169" t="s">
        <v>3589</v>
      </c>
      <c r="J52" s="1537">
        <f ca="1">_xlfn.IFNA(VLOOKUP(E52,Data!C:I,6,FALSE),"")</f>
        <v>0</v>
      </c>
      <c r="K52" s="1511" t="str">
        <f ca="1">_xlfn.IFNA(VLOOKUP(E52,Export!G:L,3,FALSE),"")</f>
        <v/>
      </c>
      <c r="L52" s="1511" t="str">
        <f ca="1">_xlfn.IFNA(VLOOKUP(E52,Export!G:L,4,FALSE),"")</f>
        <v/>
      </c>
      <c r="M52" s="1511" t="str">
        <f ca="1">_xlfn.IFNA(VLOOKUP(E52,Export!G:L,5,FALSE),"")</f>
        <v/>
      </c>
      <c r="N52" s="1512" t="str">
        <f ca="1">_xlfn.IFNA(VLOOKUP(E52,Export!G:L,6,FALSE),"")</f>
        <v/>
      </c>
      <c r="O52" s="1445"/>
      <c r="P52" s="251"/>
    </row>
    <row r="53" spans="1:16" ht="70.8" customHeight="1" thickBot="1" x14ac:dyDescent="0.3">
      <c r="A53" s="274"/>
      <c r="B53" s="1845"/>
      <c r="C53" s="1339">
        <v>29</v>
      </c>
      <c r="D53" s="1183">
        <f>_xlfn.IFNA(VLOOKUP(E53,Data!C:I,3,FALSE),"")</f>
        <v>3</v>
      </c>
      <c r="E53" s="1643" t="s">
        <v>2530</v>
      </c>
      <c r="F53" s="1170" t="str">
        <f>_xlfn.IFNA(IF(VLOOKUP(E53,Languages!$A:$D,1,TRUE)=E53,VLOOKUP(E53,Languages!$A:$D,Summary!$C$7,TRUE),NA()),"")</f>
        <v>Pääsyoikeuksien käyttöä seurataan ja niistä pyritään tunnistamaan mahdollisia kybertapahtumia.</v>
      </c>
      <c r="G53" s="1540">
        <v>31</v>
      </c>
      <c r="H53" s="1169" t="s">
        <v>3727</v>
      </c>
      <c r="I53" s="1169" t="s">
        <v>3590</v>
      </c>
      <c r="J53" s="1537">
        <f ca="1">_xlfn.IFNA(VLOOKUP(E53,Data!C:I,6,FALSE),"")</f>
        <v>0</v>
      </c>
      <c r="K53" s="1511" t="str">
        <f ca="1">_xlfn.IFNA(VLOOKUP(E53,Export!G:L,3,FALSE),"")</f>
        <v/>
      </c>
      <c r="L53" s="1511" t="str">
        <f ca="1">_xlfn.IFNA(VLOOKUP(E53,Export!G:L,4,FALSE),"")</f>
        <v/>
      </c>
      <c r="M53" s="1511" t="str">
        <f ca="1">_xlfn.IFNA(VLOOKUP(E53,Export!G:L,5,FALSE),"")</f>
        <v/>
      </c>
      <c r="N53" s="1512" t="str">
        <f ca="1">_xlfn.IFNA(VLOOKUP(E53,Export!G:L,6,FALSE),"")</f>
        <v/>
      </c>
      <c r="O53" s="1445"/>
      <c r="P53" s="251"/>
    </row>
    <row r="54" spans="1:16" ht="70.8" customHeight="1" thickBot="1" x14ac:dyDescent="0.3">
      <c r="A54" s="274"/>
      <c r="B54" s="1845"/>
      <c r="C54" s="1339">
        <v>30</v>
      </c>
      <c r="D54" s="1183">
        <f>_xlfn.IFNA(VLOOKUP(E54,Data!C:I,3,FALSE),"")</f>
        <v>2</v>
      </c>
      <c r="E54" s="1643" t="s">
        <v>936</v>
      </c>
      <c r="F54" s="1170" t="str">
        <f>_xlfn.IFNA(IF(VLOOKUP(E54,Languages!$A:$D,1,TRUE)=E54,VLOOKUP(E54,Languages!$A:$D,Summary!$C$7,TRUE),NA()),"")</f>
        <v>ACCESS-osion toimintaa varten on määritetty dokumentoidut toimintatavat, joita noudatetaan ja päivitetään säännöllisesti.</v>
      </c>
      <c r="G54" s="1539" t="s">
        <v>1629</v>
      </c>
      <c r="H54" s="1169"/>
      <c r="I54" s="1169" t="s">
        <v>1629</v>
      </c>
      <c r="J54" s="1537">
        <f ca="1">_xlfn.IFNA(VLOOKUP(E54,Data!C:I,6,FALSE),"")</f>
        <v>0</v>
      </c>
      <c r="K54" s="1511" t="str">
        <f ca="1">_xlfn.IFNA(VLOOKUP(E54,Export!G:L,3,FALSE),"")</f>
        <v/>
      </c>
      <c r="L54" s="1511" t="str">
        <f ca="1">_xlfn.IFNA(VLOOKUP(E54,Export!G:L,4,FALSE),"")</f>
        <v/>
      </c>
      <c r="M54" s="1511" t="str">
        <f ca="1">_xlfn.IFNA(VLOOKUP(E54,Export!G:L,5,FALSE),"")</f>
        <v/>
      </c>
      <c r="N54" s="1512" t="str">
        <f ca="1">_xlfn.IFNA(VLOOKUP(E54,Export!G:L,6,FALSE),"")</f>
        <v/>
      </c>
      <c r="O54" s="1445"/>
      <c r="P54" s="251"/>
    </row>
    <row r="55" spans="1:16" ht="70.8" customHeight="1" thickBot="1" x14ac:dyDescent="0.3">
      <c r="A55" s="274"/>
      <c r="B55" s="1845"/>
      <c r="C55" s="1339">
        <v>31</v>
      </c>
      <c r="D55" s="1183">
        <f>_xlfn.IFNA(VLOOKUP(E55,Data!C:I,3,FALSE),"")</f>
        <v>2</v>
      </c>
      <c r="E55" s="1643" t="s">
        <v>937</v>
      </c>
      <c r="F55" s="1170" t="str">
        <f>_xlfn.IFNA(IF(VLOOKUP(E55,Languages!$A:$D,1,TRUE)=E55,VLOOKUP(E55,Languages!$A:$D,Summary!$C$7,TRUE),NA()),"")</f>
        <v>ACCESS-osion toimintaa varten on tarjolla riittävät resurssit (henkilöstö, rahoitus ja työkalut).</v>
      </c>
      <c r="G55" s="1539" t="s">
        <v>1629</v>
      </c>
      <c r="H55" s="1169"/>
      <c r="I55" s="1169" t="s">
        <v>1629</v>
      </c>
      <c r="J55" s="1537">
        <f ca="1">_xlfn.IFNA(VLOOKUP(E55,Data!C:I,6,FALSE),"")</f>
        <v>0</v>
      </c>
      <c r="K55" s="1511" t="str">
        <f ca="1">_xlfn.IFNA(VLOOKUP(E55,Export!G:L,3,FALSE),"")</f>
        <v/>
      </c>
      <c r="L55" s="1511" t="str">
        <f ca="1">_xlfn.IFNA(VLOOKUP(E55,Export!G:L,4,FALSE),"")</f>
        <v/>
      </c>
      <c r="M55" s="1511" t="str">
        <f ca="1">_xlfn.IFNA(VLOOKUP(E55,Export!G:L,5,FALSE),"")</f>
        <v/>
      </c>
      <c r="N55" s="1512" t="str">
        <f ca="1">_xlfn.IFNA(VLOOKUP(E55,Export!G:L,6,FALSE),"")</f>
        <v/>
      </c>
      <c r="O55" s="1445"/>
      <c r="P55" s="251"/>
    </row>
    <row r="56" spans="1:16" ht="70.8" customHeight="1" thickBot="1" x14ac:dyDescent="0.3">
      <c r="A56" s="274"/>
      <c r="B56" s="1845"/>
      <c r="C56" s="1339">
        <v>32</v>
      </c>
      <c r="D56" s="1183">
        <f>_xlfn.IFNA(VLOOKUP(E56,Data!C:I,3,FALSE),"")</f>
        <v>3</v>
      </c>
      <c r="E56" s="1643" t="s">
        <v>938</v>
      </c>
      <c r="F56" s="1170" t="str">
        <f>_xlfn.IFNA(IF(VLOOKUP(E56,Languages!$A:$D,1,TRUE)=E56,VLOOKUP(E56,Languages!$A:$D,Summary!$C$7,TRUE),NA()),"")</f>
        <v>ACCESS-osion toimintaa ohjataan vaatimuksilla, jotka on asetettu organisaation johtotason politiikassa (tai vastaavassa ohjeistuksessa).</v>
      </c>
      <c r="G56" s="1539" t="s">
        <v>1629</v>
      </c>
      <c r="H56" s="1169"/>
      <c r="I56" s="1169" t="s">
        <v>1629</v>
      </c>
      <c r="J56" s="1537">
        <f ca="1">_xlfn.IFNA(VLOOKUP(E56,Data!C:I,6,FALSE),"")</f>
        <v>0</v>
      </c>
      <c r="K56" s="1511" t="str">
        <f ca="1">_xlfn.IFNA(VLOOKUP(E56,Export!G:L,3,FALSE),"")</f>
        <v/>
      </c>
      <c r="L56" s="1511" t="str">
        <f ca="1">_xlfn.IFNA(VLOOKUP(E56,Export!G:L,4,FALSE),"")</f>
        <v/>
      </c>
      <c r="M56" s="1511" t="str">
        <f ca="1">_xlfn.IFNA(VLOOKUP(E56,Export!G:L,5,FALSE),"")</f>
        <v/>
      </c>
      <c r="N56" s="1512" t="str">
        <f ca="1">_xlfn.IFNA(VLOOKUP(E56,Export!G:L,6,FALSE),"")</f>
        <v/>
      </c>
      <c r="O56" s="1445"/>
      <c r="P56" s="251"/>
    </row>
    <row r="57" spans="1:16" ht="70.8" customHeight="1" thickBot="1" x14ac:dyDescent="0.3">
      <c r="A57" s="274"/>
      <c r="B57" s="1845"/>
      <c r="C57" s="1339">
        <v>33</v>
      </c>
      <c r="D57" s="1183">
        <f>_xlfn.IFNA(VLOOKUP(E57,Data!C:I,3,FALSE),"")</f>
        <v>3</v>
      </c>
      <c r="E57" s="1643" t="s">
        <v>939</v>
      </c>
      <c r="F57" s="1170" t="str">
        <f>_xlfn.IFNA(IF(VLOOKUP(E57,Languages!$A:$D,1,TRUE)=E57,VLOOKUP(E57,Languages!$A:$D,Summary!$C$7,TRUE),NA()),"")</f>
        <v>ACCESS-osion toiminnan suorittamiseen tarvittavat vastuut, tilivelvollisuudet ja valtuutukset on jalkautettu soveltuville työntekijöille.</v>
      </c>
      <c r="G57" s="1539" t="s">
        <v>1629</v>
      </c>
      <c r="H57" s="1169"/>
      <c r="I57" s="1169" t="s">
        <v>1629</v>
      </c>
      <c r="J57" s="1537">
        <f ca="1">_xlfn.IFNA(VLOOKUP(E57,Data!C:I,6,FALSE),"")</f>
        <v>0</v>
      </c>
      <c r="K57" s="1511" t="str">
        <f ca="1">_xlfn.IFNA(VLOOKUP(E57,Export!G:L,3,FALSE),"")</f>
        <v/>
      </c>
      <c r="L57" s="1511" t="str">
        <f ca="1">_xlfn.IFNA(VLOOKUP(E57,Export!G:L,4,FALSE),"")</f>
        <v/>
      </c>
      <c r="M57" s="1511" t="str">
        <f ca="1">_xlfn.IFNA(VLOOKUP(E57,Export!G:L,5,FALSE),"")</f>
        <v/>
      </c>
      <c r="N57" s="1512" t="str">
        <f ca="1">_xlfn.IFNA(VLOOKUP(E57,Export!G:L,6,FALSE),"")</f>
        <v/>
      </c>
      <c r="O57" s="1445"/>
      <c r="P57" s="251"/>
    </row>
    <row r="58" spans="1:16" ht="70.8" customHeight="1" thickBot="1" x14ac:dyDescent="0.3">
      <c r="A58" s="274"/>
      <c r="B58" s="1845"/>
      <c r="C58" s="1339">
        <v>34</v>
      </c>
      <c r="D58" s="1183">
        <f>_xlfn.IFNA(VLOOKUP(E58,Data!C:I,3,FALSE),"")</f>
        <v>3</v>
      </c>
      <c r="E58" s="1643" t="s">
        <v>940</v>
      </c>
      <c r="F58" s="1170" t="str">
        <f>_xlfn.IFNA(IF(VLOOKUP(E58,Languages!$A:$D,1,TRUE)=E58,VLOOKUP(E58,Languages!$A:$D,Summary!$C$7,TRUE),NA()),"")</f>
        <v>ACCESS-osion toimintaa suorittavilla työntekijöillä on riittävät tiedot ja taidot tehtäviensä suorittamiseen.</v>
      </c>
      <c r="G58" s="1539" t="s">
        <v>1629</v>
      </c>
      <c r="H58" s="1169"/>
      <c r="I58" s="1169" t="s">
        <v>1629</v>
      </c>
      <c r="J58" s="1537">
        <f ca="1">_xlfn.IFNA(VLOOKUP(E58,Data!C:I,6,FALSE),"")</f>
        <v>0</v>
      </c>
      <c r="K58" s="1511" t="str">
        <f ca="1">_xlfn.IFNA(VLOOKUP(E58,Export!G:L,3,FALSE),"")</f>
        <v/>
      </c>
      <c r="L58" s="1511" t="str">
        <f ca="1">_xlfn.IFNA(VLOOKUP(E58,Export!G:L,4,FALSE),"")</f>
        <v/>
      </c>
      <c r="M58" s="1511" t="str">
        <f ca="1">_xlfn.IFNA(VLOOKUP(E58,Export!G:L,5,FALSE),"")</f>
        <v/>
      </c>
      <c r="N58" s="1512" t="str">
        <f ca="1">_xlfn.IFNA(VLOOKUP(E58,Export!G:L,6,FALSE),"")</f>
        <v/>
      </c>
      <c r="O58" s="1445"/>
      <c r="P58" s="251"/>
    </row>
    <row r="59" spans="1:16" ht="70.8" customHeight="1" thickBot="1" x14ac:dyDescent="0.3">
      <c r="A59" s="274"/>
      <c r="B59" s="1845"/>
      <c r="C59" s="1339">
        <v>35</v>
      </c>
      <c r="D59" s="1183">
        <f>_xlfn.IFNA(VLOOKUP(E59,Data!C:I,3,FALSE),"")</f>
        <v>3</v>
      </c>
      <c r="E59" s="1643" t="s">
        <v>941</v>
      </c>
      <c r="F59" s="1170" t="str">
        <f>_xlfn.IFNA(IF(VLOOKUP(E59,Languages!$A:$D,1,TRUE)=E59,VLOOKUP(E59,Languages!$A:$D,Summary!$C$7,TRUE),NA()),"")</f>
        <v>ACCESS-osion toiminnan vaikuttavuutta arvioidaan ja seurataan.</v>
      </c>
      <c r="G59" s="1539" t="s">
        <v>1629</v>
      </c>
      <c r="H59" s="1169"/>
      <c r="I59" s="1169" t="s">
        <v>1629</v>
      </c>
      <c r="J59" s="1537">
        <f ca="1">_xlfn.IFNA(VLOOKUP(E59,Data!C:I,6,FALSE),"")</f>
        <v>0</v>
      </c>
      <c r="K59" s="1511" t="str">
        <f ca="1">_xlfn.IFNA(VLOOKUP(E59,Export!G:L,3,FALSE),"")</f>
        <v/>
      </c>
      <c r="L59" s="1511" t="str">
        <f ca="1">_xlfn.IFNA(VLOOKUP(E59,Export!G:L,4,FALSE),"")</f>
        <v/>
      </c>
      <c r="M59" s="1511" t="str">
        <f ca="1">_xlfn.IFNA(VLOOKUP(E59,Export!G:L,5,FALSE),"")</f>
        <v/>
      </c>
      <c r="N59" s="1512" t="str">
        <f ca="1">_xlfn.IFNA(VLOOKUP(E59,Export!G:L,6,FALSE),"")</f>
        <v/>
      </c>
      <c r="O59" s="1445"/>
      <c r="P59" s="251"/>
    </row>
    <row r="60" spans="1:16" ht="70.8" customHeight="1" thickBot="1" x14ac:dyDescent="0.3">
      <c r="A60" s="274"/>
      <c r="B60" s="1845"/>
      <c r="C60" s="1339">
        <v>36</v>
      </c>
      <c r="D60" s="1183">
        <f>_xlfn.IFNA(VLOOKUP(E60,Data!C:I,3,FALSE),"")</f>
        <v>1</v>
      </c>
      <c r="E60" s="1643" t="s">
        <v>303</v>
      </c>
      <c r="F60" s="1170" t="str">
        <f>_xlfn.IFNA(IF(VLOOKUP(E60,Languages!$A:$D,1,TRUE)=E60,VLOOKUP(E60,Languages!$A:$D,Summary!$C$7,TRUE),NA()),"")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G60" s="1540">
        <v>60</v>
      </c>
      <c r="H60" s="1169" t="s">
        <v>3774</v>
      </c>
      <c r="I60" s="1169" t="s">
        <v>3591</v>
      </c>
      <c r="J60" s="1537">
        <f ca="1">_xlfn.IFNA(VLOOKUP(E60,Data!C:I,6,FALSE),"")</f>
        <v>0</v>
      </c>
      <c r="K60" s="1511" t="str">
        <f ca="1">_xlfn.IFNA(VLOOKUP(E60,Export!G:L,3,FALSE),"")</f>
        <v/>
      </c>
      <c r="L60" s="1511" t="str">
        <f ca="1">_xlfn.IFNA(VLOOKUP(E60,Export!G:L,4,FALSE),"")</f>
        <v/>
      </c>
      <c r="M60" s="1511" t="str">
        <f ca="1">_xlfn.IFNA(VLOOKUP(E60,Export!G:L,5,FALSE),"")</f>
        <v/>
      </c>
      <c r="N60" s="1512" t="str">
        <f ca="1">_xlfn.IFNA(VLOOKUP(E60,Export!G:L,6,FALSE),"")</f>
        <v/>
      </c>
      <c r="O60" s="1445"/>
      <c r="P60" s="251"/>
    </row>
    <row r="61" spans="1:16" ht="70.8" customHeight="1" thickBot="1" x14ac:dyDescent="0.3">
      <c r="A61" s="274"/>
      <c r="B61" s="1845"/>
      <c r="C61" s="1339">
        <v>37</v>
      </c>
      <c r="D61" s="1183">
        <f>_xlfn.IFNA(VLOOKUP(E61,Data!C:I,3,FALSE),"")</f>
        <v>2</v>
      </c>
      <c r="E61" s="1643" t="s">
        <v>304</v>
      </c>
      <c r="F61" s="1170" t="str">
        <f>_xlfn.IFNA(IF(VLOOKUP(E61,Languages!$A:$D,1,TRUE)=E61,VLOOKUP(E61,Languages!$A:$D,Summary!$C$7,TRUE),NA()),"")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G61" s="1540">
        <v>60</v>
      </c>
      <c r="H61" s="1169" t="s">
        <v>3774</v>
      </c>
      <c r="I61" s="1169" t="s">
        <v>3591</v>
      </c>
      <c r="J61" s="1537">
        <f ca="1">_xlfn.IFNA(VLOOKUP(E61,Data!C:I,6,FALSE),"")</f>
        <v>0</v>
      </c>
      <c r="K61" s="1511" t="str">
        <f ca="1">_xlfn.IFNA(VLOOKUP(E61,Export!G:L,3,FALSE),"")</f>
        <v/>
      </c>
      <c r="L61" s="1511" t="str">
        <f ca="1">_xlfn.IFNA(VLOOKUP(E61,Export!G:L,4,FALSE),"")</f>
        <v/>
      </c>
      <c r="M61" s="1511" t="str">
        <f ca="1">_xlfn.IFNA(VLOOKUP(E61,Export!G:L,5,FALSE),"")</f>
        <v/>
      </c>
      <c r="N61" s="1512" t="str">
        <f ca="1">_xlfn.IFNA(VLOOKUP(E61,Export!G:L,6,FALSE),"")</f>
        <v/>
      </c>
      <c r="O61" s="1445"/>
      <c r="P61" s="251"/>
    </row>
    <row r="62" spans="1:16" ht="70.8" customHeight="1" thickBot="1" x14ac:dyDescent="0.3">
      <c r="A62" s="274"/>
      <c r="B62" s="1845"/>
      <c r="C62" s="1339">
        <v>38</v>
      </c>
      <c r="D62" s="1183">
        <f>_xlfn.IFNA(VLOOKUP(E62,Data!C:I,3,FALSE),"")</f>
        <v>2</v>
      </c>
      <c r="E62" s="1643" t="s">
        <v>305</v>
      </c>
      <c r="F62" s="1170" t="str">
        <f>_xlfn.IFNA(IF(VLOOKUP(E62,Languages!$A:$D,1,TRUE)=E62,VLOOKUP(E62,Languages!$A:$D,Summary!$C$7,TRUE),NA()),"")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G62" s="1540">
        <v>61</v>
      </c>
      <c r="H62" s="1169" t="s">
        <v>3740</v>
      </c>
      <c r="I62" s="1169" t="s">
        <v>3592</v>
      </c>
      <c r="J62" s="1537">
        <f ca="1">_xlfn.IFNA(VLOOKUP(E62,Data!C:I,6,FALSE),"")</f>
        <v>0</v>
      </c>
      <c r="K62" s="1511" t="str">
        <f ca="1">_xlfn.IFNA(VLOOKUP(E62,Export!G:L,3,FALSE),"")</f>
        <v/>
      </c>
      <c r="L62" s="1511" t="str">
        <f ca="1">_xlfn.IFNA(VLOOKUP(E62,Export!G:L,4,FALSE),"")</f>
        <v/>
      </c>
      <c r="M62" s="1511" t="str">
        <f ca="1">_xlfn.IFNA(VLOOKUP(E62,Export!G:L,5,FALSE),"")</f>
        <v/>
      </c>
      <c r="N62" s="1512" t="str">
        <f ca="1">_xlfn.IFNA(VLOOKUP(E62,Export!G:L,6,FALSE),"")</f>
        <v/>
      </c>
      <c r="O62" s="1445"/>
      <c r="P62" s="251"/>
    </row>
    <row r="63" spans="1:16" ht="70.8" customHeight="1" thickBot="1" x14ac:dyDescent="0.3">
      <c r="A63" s="274"/>
      <c r="B63" s="1845"/>
      <c r="C63" s="1339">
        <v>39</v>
      </c>
      <c r="D63" s="1183">
        <f>_xlfn.IFNA(VLOOKUP(E63,Data!C:I,3,FALSE),"")</f>
        <v>2</v>
      </c>
      <c r="E63" s="1643" t="s">
        <v>306</v>
      </c>
      <c r="F63" s="1170" t="str">
        <f>_xlfn.IFNA(IF(VLOOKUP(E63,Languages!$A:$D,1,TRUE)=E63,VLOOKUP(E63,Languages!$A:$D,Summary!$C$7,TRUE),NA()),"")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G63" s="1540">
        <v>62</v>
      </c>
      <c r="H63" s="1169" t="s">
        <v>3775</v>
      </c>
      <c r="I63" s="1169" t="s">
        <v>3593</v>
      </c>
      <c r="J63" s="1537">
        <f ca="1">_xlfn.IFNA(VLOOKUP(E63,Data!C:I,6,FALSE),"")</f>
        <v>0</v>
      </c>
      <c r="K63" s="1511" t="str">
        <f ca="1">_xlfn.IFNA(VLOOKUP(E63,Export!G:L,3,FALSE),"")</f>
        <v/>
      </c>
      <c r="L63" s="1511" t="str">
        <f ca="1">_xlfn.IFNA(VLOOKUP(E63,Export!G:L,4,FALSE),"")</f>
        <v/>
      </c>
      <c r="M63" s="1511" t="str">
        <f ca="1">_xlfn.IFNA(VLOOKUP(E63,Export!G:L,5,FALSE),"")</f>
        <v/>
      </c>
      <c r="N63" s="1512" t="str">
        <f ca="1">_xlfn.IFNA(VLOOKUP(E63,Export!G:L,6,FALSE),"")</f>
        <v/>
      </c>
      <c r="O63" s="1445"/>
      <c r="P63" s="251"/>
    </row>
    <row r="64" spans="1:16" ht="70.8" customHeight="1" thickBot="1" x14ac:dyDescent="0.3">
      <c r="A64" s="274"/>
      <c r="B64" s="1845"/>
      <c r="C64" s="1339">
        <v>40</v>
      </c>
      <c r="D64" s="1183">
        <f>_xlfn.IFNA(VLOOKUP(E64,Data!C:I,3,FALSE),"")</f>
        <v>2</v>
      </c>
      <c r="E64" s="1643" t="s">
        <v>307</v>
      </c>
      <c r="F64" s="1170" t="str">
        <f>_xlfn.IFNA(IF(VLOOKUP(E64,Languages!$A:$D,1,TRUE)=E64,VLOOKUP(E64,Languages!$A:$D,Summary!$C$7,TRUE),NA()),"")</f>
        <v xml:space="preserve">Organisaation johto tukee aktiivisesti ja näkyvästi organisaation kyberarkkitehtuuria (ja sen kehitystä). </v>
      </c>
      <c r="G64" s="1540">
        <v>62</v>
      </c>
      <c r="H64" s="1169" t="s">
        <v>3775</v>
      </c>
      <c r="I64" s="1169" t="s">
        <v>3593</v>
      </c>
      <c r="J64" s="1537">
        <f ca="1">_xlfn.IFNA(VLOOKUP(E64,Data!C:I,6,FALSE),"")</f>
        <v>0</v>
      </c>
      <c r="K64" s="1511" t="str">
        <f ca="1">_xlfn.IFNA(VLOOKUP(E64,Export!G:L,3,FALSE),"")</f>
        <v/>
      </c>
      <c r="L64" s="1511" t="str">
        <f ca="1">_xlfn.IFNA(VLOOKUP(E64,Export!G:L,4,FALSE),"")</f>
        <v/>
      </c>
      <c r="M64" s="1511" t="str">
        <f ca="1">_xlfn.IFNA(VLOOKUP(E64,Export!G:L,5,FALSE),"")</f>
        <v/>
      </c>
      <c r="N64" s="1512" t="str">
        <f ca="1">_xlfn.IFNA(VLOOKUP(E64,Export!G:L,6,FALSE),"")</f>
        <v/>
      </c>
      <c r="O64" s="1445"/>
      <c r="P64" s="251"/>
    </row>
    <row r="65" spans="1:16" ht="70.8" customHeight="1" thickBot="1" x14ac:dyDescent="0.3">
      <c r="A65" s="274"/>
      <c r="B65" s="1845"/>
      <c r="C65" s="1339">
        <v>41</v>
      </c>
      <c r="D65" s="1183">
        <f>_xlfn.IFNA(VLOOKUP(E65,Data!C:I,3,FALSE),"")</f>
        <v>2</v>
      </c>
      <c r="E65" s="1643" t="s">
        <v>308</v>
      </c>
      <c r="F65" s="1170" t="str">
        <f>_xlfn.IFNA(IF(VLOOKUP(E65,Languages!$A:$D,1,TRUE)=E65,VLOOKUP(E65,Languages!$A:$D,Summary!$C$7,TRUE),NA()),"")</f>
        <v>Kyberarkkitehtuuri määrittää kyberturvallisuusvaatimukset toiminnon kannalta tärkeille laitteille, ohjelmistoille ja tietovarannoille.</v>
      </c>
      <c r="G65" s="1540">
        <v>61</v>
      </c>
      <c r="H65" s="1169" t="s">
        <v>3740</v>
      </c>
      <c r="I65" s="1169" t="s">
        <v>3592</v>
      </c>
      <c r="J65" s="1537">
        <f ca="1">_xlfn.IFNA(VLOOKUP(E65,Data!C:I,6,FALSE),"")</f>
        <v>0</v>
      </c>
      <c r="K65" s="1511" t="str">
        <f ca="1">_xlfn.IFNA(VLOOKUP(E65,Export!G:L,3,FALSE),"")</f>
        <v/>
      </c>
      <c r="L65" s="1511" t="str">
        <f ca="1">_xlfn.IFNA(VLOOKUP(E65,Export!G:L,4,FALSE),"")</f>
        <v/>
      </c>
      <c r="M65" s="1511" t="str">
        <f ca="1">_xlfn.IFNA(VLOOKUP(E65,Export!G:L,5,FALSE),"")</f>
        <v/>
      </c>
      <c r="N65" s="1512" t="str">
        <f ca="1">_xlfn.IFNA(VLOOKUP(E65,Export!G:L,6,FALSE),"")</f>
        <v/>
      </c>
      <c r="O65" s="1445"/>
      <c r="P65" s="251"/>
    </row>
    <row r="66" spans="1:16" ht="70.8" customHeight="1" thickBot="1" x14ac:dyDescent="0.3">
      <c r="A66" s="274"/>
      <c r="B66" s="1845"/>
      <c r="C66" s="1339">
        <v>42</v>
      </c>
      <c r="D66" s="1183">
        <f>_xlfn.IFNA(VLOOKUP(E66,Data!C:I,3,FALSE),"")</f>
        <v>2</v>
      </c>
      <c r="E66" s="1643" t="s">
        <v>309</v>
      </c>
      <c r="F66" s="1170" t="str">
        <f>_xlfn.IFNA(IF(VLOOKUP(E66,Languages!$A:$D,1,TRUE)=E66,VLOOKUP(E66,Languages!$A:$D,Summary!$C$7,TRUE),NA()),"")</f>
        <v>Kyberturvallisuuden suojausmekanismit on valittu ja toteutettu siten, että kyberturvallisuusvaatimukset toteutuvat.</v>
      </c>
      <c r="G66" s="1539" t="s">
        <v>1629</v>
      </c>
      <c r="H66" s="1169"/>
      <c r="I66" s="1169" t="s">
        <v>1629</v>
      </c>
      <c r="J66" s="1537">
        <f ca="1">_xlfn.IFNA(VLOOKUP(E66,Data!C:I,6,FALSE),"")</f>
        <v>0</v>
      </c>
      <c r="K66" s="1511" t="str">
        <f ca="1">_xlfn.IFNA(VLOOKUP(E66,Export!G:L,3,FALSE),"")</f>
        <v/>
      </c>
      <c r="L66" s="1511" t="str">
        <f ca="1">_xlfn.IFNA(VLOOKUP(E66,Export!G:L,4,FALSE),"")</f>
        <v/>
      </c>
      <c r="M66" s="1511" t="str">
        <f ca="1">_xlfn.IFNA(VLOOKUP(E66,Export!G:L,5,FALSE),"")</f>
        <v/>
      </c>
      <c r="N66" s="1512" t="str">
        <f ca="1">_xlfn.IFNA(VLOOKUP(E66,Export!G:L,6,FALSE),"")</f>
        <v/>
      </c>
      <c r="O66" s="1445"/>
      <c r="P66" s="251"/>
    </row>
    <row r="67" spans="1:16" ht="70.8" customHeight="1" thickBot="1" x14ac:dyDescent="0.3">
      <c r="A67" s="274"/>
      <c r="B67" s="1845"/>
      <c r="C67" s="1339">
        <v>43</v>
      </c>
      <c r="D67" s="1183">
        <f>_xlfn.IFNA(VLOOKUP(E67,Data!C:I,3,FALSE),"")</f>
        <v>3</v>
      </c>
      <c r="E67" s="1643" t="s">
        <v>310</v>
      </c>
      <c r="F67" s="1170" t="str">
        <f>_xlfn.IFNA(IF(VLOOKUP(E67,Languages!$A:$D,1,TRUE)=E67,VLOOKUP(E67,Languages!$A:$D,Summary!$C$7,TRUE),NA()),"")</f>
        <v>Kyberarkkitehtuurin kehittämissuunnitelma tai strategia ja kyberarkkitehtuurin hallinta ovat linjassa organisaation yritysarkkitehtuuristrategian (myös "kokonaisarkkitehtuuri") ja yritysarkkitehtuurin hallinnan kanssa.</v>
      </c>
      <c r="G67" s="1540">
        <v>60</v>
      </c>
      <c r="H67" s="1169" t="s">
        <v>3774</v>
      </c>
      <c r="I67" s="1169" t="s">
        <v>3591</v>
      </c>
      <c r="J67" s="1537">
        <f ca="1">_xlfn.IFNA(VLOOKUP(E67,Data!C:I,6,FALSE),"")</f>
        <v>0</v>
      </c>
      <c r="K67" s="1511" t="str">
        <f ca="1">_xlfn.IFNA(VLOOKUP(E67,Export!G:L,3,FALSE),"")</f>
        <v/>
      </c>
      <c r="L67" s="1511" t="str">
        <f ca="1">_xlfn.IFNA(VLOOKUP(E67,Export!G:L,4,FALSE),"")</f>
        <v/>
      </c>
      <c r="M67" s="1511" t="str">
        <f ca="1">_xlfn.IFNA(VLOOKUP(E67,Export!G:L,5,FALSE),"")</f>
        <v/>
      </c>
      <c r="N67" s="1512" t="str">
        <f ca="1">_xlfn.IFNA(VLOOKUP(E67,Export!G:L,6,FALSE),"")</f>
        <v/>
      </c>
      <c r="O67" s="1445"/>
      <c r="P67" s="251"/>
    </row>
    <row r="68" spans="1:16" ht="70.8" customHeight="1" thickBot="1" x14ac:dyDescent="0.3">
      <c r="A68" s="274"/>
      <c r="B68" s="1845"/>
      <c r="C68" s="1339">
        <v>44</v>
      </c>
      <c r="D68" s="1183">
        <f>_xlfn.IFNA(VLOOKUP(E68,Data!C:I,3,FALSE),"")</f>
        <v>3</v>
      </c>
      <c r="E68" s="1643" t="s">
        <v>311</v>
      </c>
      <c r="F68" s="1170" t="str">
        <f>_xlfn.IFNA(IF(VLOOKUP(E68,Languages!$A:$D,1,TRUE)=E68,VLOOKUP(E68,Languages!$A:$D,Summary!$C$7,TRUE),NA()),"")</f>
        <v>Organisaation järjestelmien ja verkkojen vaatimustenmukaisuutta kyberarkkitehtuuriin nähden arvioidaan aika ajoin ja määriteltyjen tilanteiden kuten järjestelmämuutosten tai ulkoisten tapahtumien yhteydessä.</v>
      </c>
      <c r="G68" s="1539" t="s">
        <v>1629</v>
      </c>
      <c r="H68" s="1169"/>
      <c r="I68" s="1169" t="s">
        <v>1629</v>
      </c>
      <c r="J68" s="1537">
        <f ca="1">_xlfn.IFNA(VLOOKUP(E68,Data!C:I,6,FALSE),"")</f>
        <v>0</v>
      </c>
      <c r="K68" s="1511" t="str">
        <f ca="1">_xlfn.IFNA(VLOOKUP(E68,Export!G:L,3,FALSE),"")</f>
        <v/>
      </c>
      <c r="L68" s="1511" t="str">
        <f ca="1">_xlfn.IFNA(VLOOKUP(E68,Export!G:L,4,FALSE),"")</f>
        <v/>
      </c>
      <c r="M68" s="1511" t="str">
        <f ca="1">_xlfn.IFNA(VLOOKUP(E68,Export!G:L,5,FALSE),"")</f>
        <v/>
      </c>
      <c r="N68" s="1512" t="str">
        <f ca="1">_xlfn.IFNA(VLOOKUP(E68,Export!G:L,6,FALSE),"")</f>
        <v/>
      </c>
      <c r="O68" s="1445"/>
      <c r="P68" s="251"/>
    </row>
    <row r="69" spans="1:16" ht="70.8" customHeight="1" thickBot="1" x14ac:dyDescent="0.3">
      <c r="A69" s="274"/>
      <c r="B69" s="1845"/>
      <c r="C69" s="1339">
        <v>45</v>
      </c>
      <c r="D69" s="1183">
        <f>_xlfn.IFNA(VLOOKUP(E69,Data!C:I,3,FALSE),"")</f>
        <v>3</v>
      </c>
      <c r="E69" s="1643" t="s">
        <v>961</v>
      </c>
      <c r="F69" s="1170" t="str">
        <f>_xlfn.IFNA(IF(VLOOKUP(E69,Languages!$A:$D,1,TRUE)=E69,VLOOKUP(E69,Languages!$A:$D,Summary!$C$7,TRUE),NA()),"")</f>
        <v>Kyberturvallisuusarkkitehtuurin kehitystä ohjaavat organisaation riskiarviointien tulokset [kts. RISK-3d] sekä organisaation uhkaprofiili [kts. THREAT-2e].</v>
      </c>
      <c r="G69" s="1540">
        <v>61</v>
      </c>
      <c r="H69" s="1169" t="s">
        <v>3740</v>
      </c>
      <c r="I69" s="1169" t="s">
        <v>3592</v>
      </c>
      <c r="J69" s="1537">
        <f ca="1">_xlfn.IFNA(VLOOKUP(E69,Data!C:I,6,FALSE),"")</f>
        <v>0</v>
      </c>
      <c r="K69" s="1511" t="str">
        <f ca="1">_xlfn.IFNA(VLOOKUP(E69,Export!G:L,3,FALSE),"")</f>
        <v/>
      </c>
      <c r="L69" s="1511" t="str">
        <f ca="1">_xlfn.IFNA(VLOOKUP(E69,Export!G:L,4,FALSE),"")</f>
        <v/>
      </c>
      <c r="M69" s="1511" t="str">
        <f ca="1">_xlfn.IFNA(VLOOKUP(E69,Export!G:L,5,FALSE),"")</f>
        <v/>
      </c>
      <c r="N69" s="1512" t="str">
        <f ca="1">_xlfn.IFNA(VLOOKUP(E69,Export!G:L,6,FALSE),"")</f>
        <v/>
      </c>
      <c r="O69" s="1445"/>
      <c r="P69" s="251"/>
    </row>
    <row r="70" spans="1:16" ht="70.8" customHeight="1" thickBot="1" x14ac:dyDescent="0.3">
      <c r="A70" s="274"/>
      <c r="B70" s="1845"/>
      <c r="C70" s="1339">
        <v>46</v>
      </c>
      <c r="D70" s="1183">
        <f>_xlfn.IFNA(VLOOKUP(E70,Data!C:I,3,FALSE),"")</f>
        <v>3</v>
      </c>
      <c r="E70" s="1643" t="s">
        <v>2531</v>
      </c>
      <c r="F70" s="1170" t="str">
        <f>_xlfn.IFNA(IF(VLOOKUP(E70,Languages!$A:$D,1,TRUE)=E70,VLOOKUP(E70,Languages!$A:$D,Summary!$C$7,TRUE),NA()),"")</f>
        <v>Kyberarkkitehtuuri käsittelee ennalta määriteltyjä toimintatiloja [kts. SITUATION-3g].</v>
      </c>
      <c r="G70" s="1540">
        <v>61</v>
      </c>
      <c r="H70" s="1169" t="s">
        <v>3740</v>
      </c>
      <c r="I70" s="1169" t="s">
        <v>3592</v>
      </c>
      <c r="J70" s="1537">
        <f ca="1">_xlfn.IFNA(VLOOKUP(E70,Data!C:I,6,FALSE),"")</f>
        <v>0</v>
      </c>
      <c r="K70" s="1511" t="str">
        <f ca="1">_xlfn.IFNA(VLOOKUP(E70,Export!G:L,3,FALSE),"")</f>
        <v/>
      </c>
      <c r="L70" s="1511" t="str">
        <f ca="1">_xlfn.IFNA(VLOOKUP(E70,Export!G:L,4,FALSE),"")</f>
        <v/>
      </c>
      <c r="M70" s="1511" t="str">
        <f ca="1">_xlfn.IFNA(VLOOKUP(E70,Export!G:L,5,FALSE),"")</f>
        <v/>
      </c>
      <c r="N70" s="1512" t="str">
        <f ca="1">_xlfn.IFNA(VLOOKUP(E70,Export!G:L,6,FALSE),"")</f>
        <v/>
      </c>
      <c r="O70" s="1445"/>
      <c r="P70" s="251"/>
    </row>
    <row r="71" spans="1:16" ht="70.8" customHeight="1" thickBot="1" x14ac:dyDescent="0.3">
      <c r="A71" s="274"/>
      <c r="B71" s="1845"/>
      <c r="C71" s="1339">
        <v>47</v>
      </c>
      <c r="D71" s="1183">
        <f>_xlfn.IFNA(VLOOKUP(E71,Data!C:I,3,FALSE),"")</f>
        <v>1</v>
      </c>
      <c r="E71" s="1643" t="s">
        <v>312</v>
      </c>
      <c r="F71" s="1170" t="str">
        <f>_xlfn.IFNA(IF(VLOOKUP(E71,Languages!$A:$D,1,TRUE)=E71,VLOOKUP(E71,Languages!$A:$D,Summary!$C$7,TRUE),NA()),"")</f>
        <v>Verkon suojauksia on toteutettu, ainakin tapauskohtaisesti. Tasolla 1 tämän ei tarvitse olla systemaattista tai säännöllistä.</v>
      </c>
      <c r="G71" s="1540">
        <v>64</v>
      </c>
      <c r="H71" s="1169" t="s">
        <v>3776</v>
      </c>
      <c r="I71" s="1169" t="s">
        <v>3594</v>
      </c>
      <c r="J71" s="1537">
        <f ca="1">_xlfn.IFNA(VLOOKUP(E71,Data!C:I,6,FALSE),"")</f>
        <v>0</v>
      </c>
      <c r="K71" s="1511" t="str">
        <f ca="1">_xlfn.IFNA(VLOOKUP(E71,Export!G:L,3,FALSE),"")</f>
        <v/>
      </c>
      <c r="L71" s="1511" t="str">
        <f ca="1">_xlfn.IFNA(VLOOKUP(E71,Export!G:L,4,FALSE),"")</f>
        <v/>
      </c>
      <c r="M71" s="1511" t="str">
        <f ca="1">_xlfn.IFNA(VLOOKUP(E71,Export!G:L,5,FALSE),"")</f>
        <v/>
      </c>
      <c r="N71" s="1512" t="str">
        <f ca="1">_xlfn.IFNA(VLOOKUP(E71,Export!G:L,6,FALSE),"")</f>
        <v/>
      </c>
      <c r="O71" s="1445"/>
      <c r="P71" s="251"/>
    </row>
    <row r="72" spans="1:16" ht="70.8" customHeight="1" thickBot="1" x14ac:dyDescent="0.3">
      <c r="A72" s="274"/>
      <c r="B72" s="1845"/>
      <c r="C72" s="1339">
        <v>48</v>
      </c>
      <c r="D72" s="1183">
        <f>_xlfn.IFNA(VLOOKUP(E72,Data!C:I,3,FALSE),"")</f>
        <v>1</v>
      </c>
      <c r="E72" s="1643" t="s">
        <v>313</v>
      </c>
      <c r="F72" s="1170" t="str">
        <f>_xlfn.IFNA(IF(VLOOKUP(E72,Languages!$A:$D,1,TRUE)=E72,VLOOKUP(E72,Languages!$A:$D,Summary!$C$7,TRUE),NA()),"")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G72" s="1540">
        <v>63</v>
      </c>
      <c r="H72" s="1169" t="s">
        <v>3757</v>
      </c>
      <c r="I72" s="1169" t="s">
        <v>3595</v>
      </c>
      <c r="J72" s="1537">
        <f ca="1">_xlfn.IFNA(VLOOKUP(E72,Data!C:I,6,FALSE),"")</f>
        <v>0</v>
      </c>
      <c r="K72" s="1511" t="str">
        <f ca="1">_xlfn.IFNA(VLOOKUP(E72,Export!G:L,3,FALSE),"")</f>
        <v/>
      </c>
      <c r="L72" s="1511" t="str">
        <f ca="1">_xlfn.IFNA(VLOOKUP(E72,Export!G:L,4,FALSE),"")</f>
        <v/>
      </c>
      <c r="M72" s="1511" t="str">
        <f ca="1">_xlfn.IFNA(VLOOKUP(E72,Export!G:L,5,FALSE),"")</f>
        <v/>
      </c>
      <c r="N72" s="1512" t="str">
        <f ca="1">_xlfn.IFNA(VLOOKUP(E72,Export!G:L,6,FALSE),"")</f>
        <v/>
      </c>
      <c r="O72" s="1445"/>
      <c r="P72" s="251"/>
    </row>
    <row r="73" spans="1:16" ht="70.8" customHeight="1" thickBot="1" x14ac:dyDescent="0.3">
      <c r="A73" s="274"/>
      <c r="B73" s="1845"/>
      <c r="C73" s="1339">
        <v>49</v>
      </c>
      <c r="D73" s="1183">
        <f>_xlfn.IFNA(VLOOKUP(E73,Data!C:I,3,FALSE),"")</f>
        <v>2</v>
      </c>
      <c r="E73" s="1643" t="s">
        <v>314</v>
      </c>
      <c r="F73" s="1170" t="str">
        <f>_xlfn.IFNA(IF(VLOOKUP(E73,Languages!$A:$D,1,TRUE)=E73,VLOOKUP(E73,Languages!$A:$D,Summary!$C$7,TRUE),NA()),"")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G73" s="1540">
        <v>64</v>
      </c>
      <c r="H73" s="1169" t="s">
        <v>3776</v>
      </c>
      <c r="I73" s="1169" t="s">
        <v>3594</v>
      </c>
      <c r="J73" s="1537">
        <f ca="1">_xlfn.IFNA(VLOOKUP(E73,Data!C:I,6,FALSE),"")</f>
        <v>0</v>
      </c>
      <c r="K73" s="1511" t="str">
        <f ca="1">_xlfn.IFNA(VLOOKUP(E73,Export!G:L,3,FALSE),"")</f>
        <v/>
      </c>
      <c r="L73" s="1511" t="str">
        <f ca="1">_xlfn.IFNA(VLOOKUP(E73,Export!G:L,4,FALSE),"")</f>
        <v/>
      </c>
      <c r="M73" s="1511" t="str">
        <f ca="1">_xlfn.IFNA(VLOOKUP(E73,Export!G:L,5,FALSE),"")</f>
        <v/>
      </c>
      <c r="N73" s="1512" t="str">
        <f ca="1">_xlfn.IFNA(VLOOKUP(E73,Export!G:L,6,FALSE),"")</f>
        <v/>
      </c>
      <c r="O73" s="1445"/>
      <c r="P73" s="251"/>
    </row>
    <row r="74" spans="1:16" ht="70.8" customHeight="1" thickBot="1" x14ac:dyDescent="0.3">
      <c r="A74" s="274"/>
      <c r="B74" s="1845"/>
      <c r="C74" s="1339">
        <v>50</v>
      </c>
      <c r="D74" s="1183">
        <f>_xlfn.IFNA(VLOOKUP(E74,Data!C:I,3,FALSE),"")</f>
        <v>2</v>
      </c>
      <c r="E74" s="1643" t="s">
        <v>962</v>
      </c>
      <c r="F74" s="1170" t="str">
        <f>_xlfn.IFNA(IF(VLOOKUP(E74,Languages!$A:$D,1,TRUE)=E74,VLOOKUP(E74,Languages!$A:$D,Summary!$C$7,TRUE),NA()),"")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G74" s="1540">
        <v>63</v>
      </c>
      <c r="H74" s="1169" t="s">
        <v>3757</v>
      </c>
      <c r="I74" s="1169" t="s">
        <v>3595</v>
      </c>
      <c r="J74" s="1537">
        <f ca="1">_xlfn.IFNA(VLOOKUP(E74,Data!C:I,6,FALSE),"")</f>
        <v>0</v>
      </c>
      <c r="K74" s="1511" t="str">
        <f ca="1">_xlfn.IFNA(VLOOKUP(E74,Export!G:L,3,FALSE),"")</f>
        <v/>
      </c>
      <c r="L74" s="1511" t="str">
        <f ca="1">_xlfn.IFNA(VLOOKUP(E74,Export!G:L,4,FALSE),"")</f>
        <v/>
      </c>
      <c r="M74" s="1511" t="str">
        <f ca="1">_xlfn.IFNA(VLOOKUP(E74,Export!G:L,5,FALSE),"")</f>
        <v/>
      </c>
      <c r="N74" s="1512" t="str">
        <f ca="1">_xlfn.IFNA(VLOOKUP(E74,Export!G:L,6,FALSE),"")</f>
        <v/>
      </c>
      <c r="O74" s="1445"/>
      <c r="P74" s="251"/>
    </row>
    <row r="75" spans="1:16" ht="70.8" customHeight="1" thickBot="1" x14ac:dyDescent="0.3">
      <c r="A75" s="274"/>
      <c r="B75" s="1845"/>
      <c r="C75" s="1339">
        <v>51</v>
      </c>
      <c r="D75" s="1183">
        <f>_xlfn.IFNA(VLOOKUP(E75,Data!C:I,3,FALSE),"")</f>
        <v>2</v>
      </c>
      <c r="E75" s="1643" t="s">
        <v>963</v>
      </c>
      <c r="F75" s="1170" t="str">
        <f>_xlfn.IFNA(IF(VLOOKUP(E75,Languages!$A:$D,1,TRUE)=E75,VLOOKUP(E75,Languages!$A:$D,Summary!$C$7,TRUE),NA()),"")</f>
        <v>Verkkojen suojauksessa huomioidaan pienimmän valtuuden ja pienimmän toiminnallisuuden periaatteet.</v>
      </c>
      <c r="G75" s="1540">
        <v>64</v>
      </c>
      <c r="H75" s="1169" t="s">
        <v>3776</v>
      </c>
      <c r="I75" s="1169" t="s">
        <v>3594</v>
      </c>
      <c r="J75" s="1537">
        <f ca="1">_xlfn.IFNA(VLOOKUP(E75,Data!C:I,6,FALSE),"")</f>
        <v>0</v>
      </c>
      <c r="K75" s="1511" t="str">
        <f ca="1">_xlfn.IFNA(VLOOKUP(E75,Export!G:L,3,FALSE),"")</f>
        <v/>
      </c>
      <c r="L75" s="1511" t="str">
        <f ca="1">_xlfn.IFNA(VLOOKUP(E75,Export!G:L,4,FALSE),"")</f>
        <v/>
      </c>
      <c r="M75" s="1511" t="str">
        <f ca="1">_xlfn.IFNA(VLOOKUP(E75,Export!G:L,5,FALSE),"")</f>
        <v/>
      </c>
      <c r="N75" s="1512" t="str">
        <f ca="1">_xlfn.IFNA(VLOOKUP(E75,Export!G:L,6,FALSE),"")</f>
        <v/>
      </c>
      <c r="O75" s="1445"/>
      <c r="P75" s="251"/>
    </row>
    <row r="76" spans="1:16" ht="70.8" customHeight="1" thickBot="1" x14ac:dyDescent="0.3">
      <c r="A76" s="274"/>
      <c r="B76" s="1845"/>
      <c r="C76" s="1339">
        <v>52</v>
      </c>
      <c r="D76" s="1183">
        <f>_xlfn.IFNA(VLOOKUP(E76,Data!C:I,3,FALSE),"")</f>
        <v>2</v>
      </c>
      <c r="E76" s="1643" t="s">
        <v>964</v>
      </c>
      <c r="F76" s="1170" t="str">
        <f>_xlfn.IFNA(IF(VLOOKUP(E76,Languages!$A:$D,1,TRUE)=E76,VLOOKUP(E76,Languages!$A:$D,Summary!$C$7,TRUE),NA()),"")</f>
        <v xml:space="preserve">Verkkojen suojaus sisältää valvonnan, analyysin ja verkkoliikenteen hallinnan (esimerkiksi palomuurit, IDPS) </v>
      </c>
      <c r="G76" s="1540">
        <v>64</v>
      </c>
      <c r="H76" s="1169" t="s">
        <v>3776</v>
      </c>
      <c r="I76" s="1169" t="s">
        <v>3594</v>
      </c>
      <c r="J76" s="1537">
        <f ca="1">_xlfn.IFNA(VLOOKUP(E76,Data!C:I,6,FALSE),"")</f>
        <v>0</v>
      </c>
      <c r="K76" s="1511" t="str">
        <f ca="1">_xlfn.IFNA(VLOOKUP(E76,Export!G:L,3,FALSE),"")</f>
        <v/>
      </c>
      <c r="L76" s="1511" t="str">
        <f ca="1">_xlfn.IFNA(VLOOKUP(E76,Export!G:L,4,FALSE),"")</f>
        <v/>
      </c>
      <c r="M76" s="1511" t="str">
        <f ca="1">_xlfn.IFNA(VLOOKUP(E76,Export!G:L,5,FALSE),"")</f>
        <v/>
      </c>
      <c r="N76" s="1512" t="str">
        <f ca="1">_xlfn.IFNA(VLOOKUP(E76,Export!G:L,6,FALSE),"")</f>
        <v/>
      </c>
      <c r="O76" s="1445"/>
      <c r="P76" s="251"/>
    </row>
    <row r="77" spans="1:16" ht="70.8" customHeight="1" thickBot="1" x14ac:dyDescent="0.3">
      <c r="A77" s="274"/>
      <c r="B77" s="1845"/>
      <c r="C77" s="1339">
        <v>53</v>
      </c>
      <c r="D77" s="1183">
        <f>_xlfn.IFNA(VLOOKUP(E77,Data!C:I,3,FALSE),"")</f>
        <v>2</v>
      </c>
      <c r="E77" s="1643" t="s">
        <v>965</v>
      </c>
      <c r="F77" s="1170" t="str">
        <f>_xlfn.IFNA(IF(VLOOKUP(E77,Languages!$A:$D,1,TRUE)=E77,VLOOKUP(E77,Languages!$A:$D,Summary!$C$7,TRUE),NA()),"")</f>
        <v>Verkkoliikennettä ja sähköpostia valvotaan, analysoidaan ja hallitaan (esimerkiksi estämällä haitallisia linkkejä tai epäilyttäviä latauksia, sähköpostin autentikointi tai IP-osoitteiden estäminen).</v>
      </c>
      <c r="G77" s="1540">
        <v>64</v>
      </c>
      <c r="H77" s="1169" t="s">
        <v>3776</v>
      </c>
      <c r="I77" s="1169" t="s">
        <v>3594</v>
      </c>
      <c r="J77" s="1537">
        <f ca="1">_xlfn.IFNA(VLOOKUP(E77,Data!C:I,6,FALSE),"")</f>
        <v>0</v>
      </c>
      <c r="K77" s="1511" t="str">
        <f ca="1">_xlfn.IFNA(VLOOKUP(E77,Export!G:L,3,FALSE),"")</f>
        <v/>
      </c>
      <c r="L77" s="1511" t="str">
        <f ca="1">_xlfn.IFNA(VLOOKUP(E77,Export!G:L,4,FALSE),"")</f>
        <v/>
      </c>
      <c r="M77" s="1511" t="str">
        <f ca="1">_xlfn.IFNA(VLOOKUP(E77,Export!G:L,5,FALSE),"")</f>
        <v/>
      </c>
      <c r="N77" s="1512" t="str">
        <f ca="1">_xlfn.IFNA(VLOOKUP(E77,Export!G:L,6,FALSE),"")</f>
        <v/>
      </c>
      <c r="O77" s="1445"/>
      <c r="P77" s="251"/>
    </row>
    <row r="78" spans="1:16" ht="70.8" customHeight="1" thickBot="1" x14ac:dyDescent="0.3">
      <c r="A78" s="274"/>
      <c r="B78" s="1845"/>
      <c r="C78" s="1339">
        <v>54</v>
      </c>
      <c r="D78" s="1183">
        <f>_xlfn.IFNA(VLOOKUP(E78,Data!C:I,3,FALSE),"")</f>
        <v>3</v>
      </c>
      <c r="E78" s="1643" t="s">
        <v>966</v>
      </c>
      <c r="F78" s="1170" t="str">
        <f>_xlfn.IFNA(IF(VLOOKUP(E78,Languages!$A:$D,1,TRUE)=E78,VLOOKUP(E78,Languages!$A:$D,Summary!$C$7,TRUE),NA()),"")</f>
        <v>Kaikki laitteet, ohjelmistot ja tietovarannot on segmentoitu turvallisuusvyöhykkeisiin perustuen niille asetettuihin kybervaatimuksiin.</v>
      </c>
      <c r="G78" s="1540">
        <v>63</v>
      </c>
      <c r="H78" s="1169" t="s">
        <v>3757</v>
      </c>
      <c r="I78" s="1169" t="s">
        <v>3595</v>
      </c>
      <c r="J78" s="1537">
        <f ca="1">_xlfn.IFNA(VLOOKUP(E78,Data!C:I,6,FALSE),"")</f>
        <v>0</v>
      </c>
      <c r="K78" s="1511" t="str">
        <f ca="1">_xlfn.IFNA(VLOOKUP(E78,Export!G:L,3,FALSE),"")</f>
        <v/>
      </c>
      <c r="L78" s="1511" t="str">
        <f ca="1">_xlfn.IFNA(VLOOKUP(E78,Export!G:L,4,FALSE),"")</f>
        <v/>
      </c>
      <c r="M78" s="1511" t="str">
        <f ca="1">_xlfn.IFNA(VLOOKUP(E78,Export!G:L,5,FALSE),"")</f>
        <v/>
      </c>
      <c r="N78" s="1512" t="str">
        <f ca="1">_xlfn.IFNA(VLOOKUP(E78,Export!G:L,6,FALSE),"")</f>
        <v/>
      </c>
      <c r="O78" s="1445"/>
      <c r="P78" s="251"/>
    </row>
    <row r="79" spans="1:16" ht="70.8" customHeight="1" thickBot="1" x14ac:dyDescent="0.3">
      <c r="A79" s="274"/>
      <c r="B79" s="1845"/>
      <c r="C79" s="1339">
        <v>55</v>
      </c>
      <c r="D79" s="1183">
        <f>_xlfn.IFNA(VLOOKUP(E79,Data!C:I,3,FALSE),"")</f>
        <v>3</v>
      </c>
      <c r="E79" s="1643" t="s">
        <v>967</v>
      </c>
      <c r="F79" s="1170" t="str">
        <f>_xlfn.IFNA(IF(VLOOKUP(E79,Languages!$A:$D,1,TRUE)=E79,VLOOKUP(E79,Languages!$A:$D,Summary!$C$7,TRUE),NA()),"")</f>
        <v>Verkkojen erottelu on toteutettu turvallisuuslähtöisesti siten että laitteet, ohjelmistot ja tietovarannot on segmentoitu loogisesti tai fyysisesti omiin turva-alueisiinsa, joilla on jokaisella oma todentamisensa/ autentikointi.</v>
      </c>
      <c r="G79" s="1540">
        <v>63</v>
      </c>
      <c r="H79" s="1169" t="s">
        <v>3757</v>
      </c>
      <c r="I79" s="1169" t="s">
        <v>3595</v>
      </c>
      <c r="J79" s="1537">
        <f ca="1">_xlfn.IFNA(VLOOKUP(E79,Data!C:I,6,FALSE),"")</f>
        <v>0</v>
      </c>
      <c r="K79" s="1511" t="str">
        <f ca="1">_xlfn.IFNA(VLOOKUP(E79,Export!G:L,3,FALSE),"")</f>
        <v/>
      </c>
      <c r="L79" s="1511" t="str">
        <f ca="1">_xlfn.IFNA(VLOOKUP(E79,Export!G:L,4,FALSE),"")</f>
        <v/>
      </c>
      <c r="M79" s="1511" t="str">
        <f ca="1">_xlfn.IFNA(VLOOKUP(E79,Export!G:L,5,FALSE),"")</f>
        <v/>
      </c>
      <c r="N79" s="1512" t="str">
        <f ca="1">_xlfn.IFNA(VLOOKUP(E79,Export!G:L,6,FALSE),"")</f>
        <v/>
      </c>
      <c r="O79" s="1445"/>
      <c r="P79" s="251"/>
    </row>
    <row r="80" spans="1:16" ht="70.8" customHeight="1" thickBot="1" x14ac:dyDescent="0.3">
      <c r="A80" s="274"/>
      <c r="B80" s="1845"/>
      <c r="C80" s="1339">
        <v>56</v>
      </c>
      <c r="D80" s="1183">
        <f>_xlfn.IFNA(VLOOKUP(E80,Data!C:I,3,FALSE),"")</f>
        <v>3</v>
      </c>
      <c r="E80" s="1643" t="s">
        <v>968</v>
      </c>
      <c r="F80" s="1170" t="str">
        <f>_xlfn.IFNA(IF(VLOOKUP(E80,Languages!$A:$D,1,TRUE)=E80,VLOOKUP(E80,Languages!$A:$D,Summary!$C$7,TRUE),NA()),"")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G80" s="1540">
        <v>63</v>
      </c>
      <c r="H80" s="1169" t="s">
        <v>3757</v>
      </c>
      <c r="I80" s="1169" t="s">
        <v>3595</v>
      </c>
      <c r="J80" s="1537">
        <f ca="1">_xlfn.IFNA(VLOOKUP(E80,Data!C:I,6,FALSE),"")</f>
        <v>0</v>
      </c>
      <c r="K80" s="1511" t="str">
        <f ca="1">_xlfn.IFNA(VLOOKUP(E80,Export!G:L,3,FALSE),"")</f>
        <v/>
      </c>
      <c r="L80" s="1511" t="str">
        <f ca="1">_xlfn.IFNA(VLOOKUP(E80,Export!G:L,4,FALSE),"")</f>
        <v/>
      </c>
      <c r="M80" s="1511" t="str">
        <f ca="1">_xlfn.IFNA(VLOOKUP(E80,Export!G:L,5,FALSE),"")</f>
        <v/>
      </c>
      <c r="N80" s="1512" t="str">
        <f ca="1">_xlfn.IFNA(VLOOKUP(E80,Export!G:L,6,FALSE),"")</f>
        <v/>
      </c>
      <c r="O80" s="1445"/>
      <c r="P80" s="251"/>
    </row>
    <row r="81" spans="1:16" ht="70.8" customHeight="1" thickBot="1" x14ac:dyDescent="0.3">
      <c r="A81" s="274"/>
      <c r="B81" s="1845"/>
      <c r="C81" s="1339">
        <v>57</v>
      </c>
      <c r="D81" s="1183">
        <f>_xlfn.IFNA(VLOOKUP(E81,Data!C:I,3,FALSE),"")</f>
        <v>3</v>
      </c>
      <c r="E81" s="1643" t="s">
        <v>969</v>
      </c>
      <c r="F81" s="1170" t="str">
        <f>_xlfn.IFNA(IF(VLOOKUP(E81,Languages!$A:$D,1,TRUE)=E81,VLOOKUP(E81,Languages!$A:$D,Summary!$C$7,TRUE),NA()),"")</f>
        <v>Laitteiden yhteyksiä verkkoon hallitaan siten, että vain luvalliset laitteet voivat muodostaa yhteyden (esimerkiksi laitetason pääsynhallinta (NAC)).</v>
      </c>
      <c r="G81" s="1540">
        <v>64</v>
      </c>
      <c r="H81" s="1169" t="s">
        <v>3776</v>
      </c>
      <c r="I81" s="1169" t="s">
        <v>3594</v>
      </c>
      <c r="J81" s="1537">
        <f ca="1">_xlfn.IFNA(VLOOKUP(E81,Data!C:I,6,FALSE),"")</f>
        <v>0</v>
      </c>
      <c r="K81" s="1511" t="str">
        <f ca="1">_xlfn.IFNA(VLOOKUP(E81,Export!G:L,3,FALSE),"")</f>
        <v/>
      </c>
      <c r="L81" s="1511" t="str">
        <f ca="1">_xlfn.IFNA(VLOOKUP(E81,Export!G:L,4,FALSE),"")</f>
        <v/>
      </c>
      <c r="M81" s="1511" t="str">
        <f ca="1">_xlfn.IFNA(VLOOKUP(E81,Export!G:L,5,FALSE),"")</f>
        <v/>
      </c>
      <c r="N81" s="1512" t="str">
        <f ca="1">_xlfn.IFNA(VLOOKUP(E81,Export!G:L,6,FALSE),"")</f>
        <v/>
      </c>
      <c r="O81" s="1445"/>
      <c r="P81" s="251"/>
    </row>
    <row r="82" spans="1:16" ht="70.8" customHeight="1" thickBot="1" x14ac:dyDescent="0.3">
      <c r="A82" s="274"/>
      <c r="B82" s="1845"/>
      <c r="C82" s="1339">
        <v>58</v>
      </c>
      <c r="D82" s="1183">
        <f>_xlfn.IFNA(VLOOKUP(E82,Data!C:I,3,FALSE),"")</f>
        <v>3</v>
      </c>
      <c r="E82" s="1643" t="s">
        <v>970</v>
      </c>
      <c r="F82" s="1170" t="str">
        <f>_xlfn.IFNA(IF(VLOOKUP(E82,Languages!$A:$D,1,TRUE)=E82,VLOOKUP(E82,Languages!$A:$D,Summary!$C$7,TRUE),NA()),"")</f>
        <v>Kyberarkkitehtuuri mahdollistaa saastuneiden laitteiden, ohjelmistojen ja tietovarantojen erottamisen muista.</v>
      </c>
      <c r="G82" s="1540">
        <v>63</v>
      </c>
      <c r="H82" s="1169" t="s">
        <v>3757</v>
      </c>
      <c r="I82" s="1169" t="s">
        <v>3595</v>
      </c>
      <c r="J82" s="1537">
        <f ca="1">_xlfn.IFNA(VLOOKUP(E82,Data!C:I,6,FALSE),"")</f>
        <v>0</v>
      </c>
      <c r="K82" s="1511" t="str">
        <f ca="1">_xlfn.IFNA(VLOOKUP(E82,Export!G:L,3,FALSE),"")</f>
        <v/>
      </c>
      <c r="L82" s="1511" t="str">
        <f ca="1">_xlfn.IFNA(VLOOKUP(E82,Export!G:L,4,FALSE),"")</f>
        <v/>
      </c>
      <c r="M82" s="1511" t="str">
        <f ca="1">_xlfn.IFNA(VLOOKUP(E82,Export!G:L,5,FALSE),"")</f>
        <v/>
      </c>
      <c r="N82" s="1512" t="str">
        <f ca="1">_xlfn.IFNA(VLOOKUP(E82,Export!G:L,6,FALSE),"")</f>
        <v/>
      </c>
      <c r="O82" s="1445"/>
      <c r="P82" s="251"/>
    </row>
    <row r="83" spans="1:16" ht="70.8" customHeight="1" thickBot="1" x14ac:dyDescent="0.3">
      <c r="A83" s="274"/>
      <c r="B83" s="1845"/>
      <c r="C83" s="1339">
        <v>59</v>
      </c>
      <c r="D83" s="1183">
        <f>_xlfn.IFNA(VLOOKUP(E83,Data!C:I,3,FALSE),"")</f>
        <v>1</v>
      </c>
      <c r="E83" s="1643" t="s">
        <v>315</v>
      </c>
      <c r="F83" s="1170" t="str">
        <f>_xlfn.IFNA(IF(VLOOKUP(E83,Languages!$A:$D,1,TRUE)=E83,VLOOKUP(E83,Languages!$A:$D,Summary!$C$7,TRUE),NA()),"")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G83" s="1540">
        <v>65</v>
      </c>
      <c r="H83" s="1169" t="s">
        <v>3777</v>
      </c>
      <c r="I83" s="1169" t="s">
        <v>3596</v>
      </c>
      <c r="J83" s="1537">
        <f ca="1">_xlfn.IFNA(VLOOKUP(E83,Data!C:I,6,FALSE),"")</f>
        <v>0</v>
      </c>
      <c r="K83" s="1511" t="str">
        <f ca="1">_xlfn.IFNA(VLOOKUP(E83,Export!G:L,3,FALSE),"")</f>
        <v/>
      </c>
      <c r="L83" s="1511" t="str">
        <f ca="1">_xlfn.IFNA(VLOOKUP(E83,Export!G:L,4,FALSE),"")</f>
        <v/>
      </c>
      <c r="M83" s="1511" t="str">
        <f ca="1">_xlfn.IFNA(VLOOKUP(E83,Export!G:L,5,FALSE),"")</f>
        <v/>
      </c>
      <c r="N83" s="1512" t="str">
        <f ca="1">_xlfn.IFNA(VLOOKUP(E83,Export!G:L,6,FALSE),"")</f>
        <v/>
      </c>
      <c r="O83" s="1445"/>
      <c r="P83" s="251"/>
    </row>
    <row r="84" spans="1:16" ht="70.8" customHeight="1" thickBot="1" x14ac:dyDescent="0.3">
      <c r="A84" s="274"/>
      <c r="B84" s="1845"/>
      <c r="C84" s="1339">
        <v>60</v>
      </c>
      <c r="D84" s="1183">
        <f>_xlfn.IFNA(VLOOKUP(E84,Data!C:I,3,FALSE),"")</f>
        <v>1</v>
      </c>
      <c r="E84" s="1643" t="s">
        <v>316</v>
      </c>
      <c r="F84" s="1170" t="str">
        <f>_xlfn.IFNA(IF(VLOOKUP(E84,Languages!$A:$D,1,TRUE)=E84,VLOOKUP(E84,Languages!$A:$D,Summary!$C$7,TRUE),NA()),"")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G84" s="1540">
        <v>65</v>
      </c>
      <c r="H84" s="1169" t="s">
        <v>3777</v>
      </c>
      <c r="I84" s="1169" t="s">
        <v>3596</v>
      </c>
      <c r="J84" s="1537">
        <f ca="1">_xlfn.IFNA(VLOOKUP(E84,Data!C:I,6,FALSE),"")</f>
        <v>0</v>
      </c>
      <c r="K84" s="1511" t="str">
        <f ca="1">_xlfn.IFNA(VLOOKUP(E84,Export!G:L,3,FALSE),"")</f>
        <v/>
      </c>
      <c r="L84" s="1511" t="str">
        <f ca="1">_xlfn.IFNA(VLOOKUP(E84,Export!G:L,4,FALSE),"")</f>
        <v/>
      </c>
      <c r="M84" s="1511" t="str">
        <f ca="1">_xlfn.IFNA(VLOOKUP(E84,Export!G:L,5,FALSE),"")</f>
        <v/>
      </c>
      <c r="N84" s="1512" t="str">
        <f ca="1">_xlfn.IFNA(VLOOKUP(E84,Export!G:L,6,FALSE),"")</f>
        <v/>
      </c>
      <c r="O84" s="1445"/>
      <c r="P84" s="251"/>
    </row>
    <row r="85" spans="1:16" ht="70.8" customHeight="1" thickBot="1" x14ac:dyDescent="0.3">
      <c r="A85" s="274"/>
      <c r="B85" s="1845"/>
      <c r="C85" s="1339">
        <v>61</v>
      </c>
      <c r="D85" s="1183">
        <f>_xlfn.IFNA(VLOOKUP(E85,Data!C:I,3,FALSE),"")</f>
        <v>2</v>
      </c>
      <c r="E85" s="1643" t="s">
        <v>317</v>
      </c>
      <c r="F85" s="1170" t="str">
        <f>_xlfn.IFNA(IF(VLOOKUP(E85,Languages!$A:$D,1,TRUE)=E85,VLOOKUP(E85,Languages!$A:$D,Summary!$C$7,TRUE),NA()),"")</f>
        <v>Pienimmän käyttöoikeuden periaate on pantu täytäntöön (esimerkiksi rajoittamalla hallinta- tai ylläpitotunnusten oikeuksia).</v>
      </c>
      <c r="G85" s="1540">
        <v>65</v>
      </c>
      <c r="H85" s="1169" t="s">
        <v>3777</v>
      </c>
      <c r="I85" s="1169" t="s">
        <v>3596</v>
      </c>
      <c r="J85" s="1537">
        <f ca="1">_xlfn.IFNA(VLOOKUP(E85,Data!C:I,6,FALSE),"")</f>
        <v>0</v>
      </c>
      <c r="K85" s="1511" t="str">
        <f ca="1">_xlfn.IFNA(VLOOKUP(E85,Export!G:L,3,FALSE),"")</f>
        <v/>
      </c>
      <c r="L85" s="1511" t="str">
        <f ca="1">_xlfn.IFNA(VLOOKUP(E85,Export!G:L,4,FALSE),"")</f>
        <v/>
      </c>
      <c r="M85" s="1511" t="str">
        <f ca="1">_xlfn.IFNA(VLOOKUP(E85,Export!G:L,5,FALSE),"")</f>
        <v/>
      </c>
      <c r="N85" s="1512" t="str">
        <f ca="1">_xlfn.IFNA(VLOOKUP(E85,Export!G:L,6,FALSE),"")</f>
        <v/>
      </c>
      <c r="O85" s="1445"/>
      <c r="P85" s="251"/>
    </row>
    <row r="86" spans="1:16" ht="70.8" customHeight="1" thickBot="1" x14ac:dyDescent="0.3">
      <c r="A86" s="274"/>
      <c r="B86" s="1845"/>
      <c r="C86" s="1339">
        <v>62</v>
      </c>
      <c r="D86" s="1183">
        <f>_xlfn.IFNA(VLOOKUP(E86,Data!C:I,3,FALSE),"")</f>
        <v>2</v>
      </c>
      <c r="E86" s="1643" t="s">
        <v>318</v>
      </c>
      <c r="F86" s="1170" t="str">
        <f>_xlfn.IFNA(IF(VLOOKUP(E86,Languages!$A:$D,1,TRUE)=E86,VLOOKUP(E86,Languages!$A:$D,Summary!$C$7,TRUE),NA()),"")</f>
        <v>Pienimmän toiminnallisuuden periaate on pantu täytäntöön (esim. rajoittamalla käytettäviä palveluita, ohjelmia, portteja tai liitettäviä laitteita).</v>
      </c>
      <c r="G86" s="1540">
        <v>65</v>
      </c>
      <c r="H86" s="1169" t="s">
        <v>3777</v>
      </c>
      <c r="I86" s="1169" t="s">
        <v>3596</v>
      </c>
      <c r="J86" s="1537">
        <f ca="1">_xlfn.IFNA(VLOOKUP(E86,Data!C:I,6,FALSE),"")</f>
        <v>0</v>
      </c>
      <c r="K86" s="1511" t="str">
        <f ca="1">_xlfn.IFNA(VLOOKUP(E86,Export!G:L,3,FALSE),"")</f>
        <v/>
      </c>
      <c r="L86" s="1511" t="str">
        <f ca="1">_xlfn.IFNA(VLOOKUP(E86,Export!G:L,4,FALSE),"")</f>
        <v/>
      </c>
      <c r="M86" s="1511" t="str">
        <f ca="1">_xlfn.IFNA(VLOOKUP(E86,Export!G:L,5,FALSE),"")</f>
        <v/>
      </c>
      <c r="N86" s="1512" t="str">
        <f ca="1">_xlfn.IFNA(VLOOKUP(E86,Export!G:L,6,FALSE),"")</f>
        <v/>
      </c>
      <c r="O86" s="1445"/>
      <c r="P86" s="251"/>
    </row>
    <row r="87" spans="1:16" ht="70.8" customHeight="1" thickBot="1" x14ac:dyDescent="0.3">
      <c r="A87" s="274"/>
      <c r="B87" s="1845"/>
      <c r="C87" s="1339">
        <v>63</v>
      </c>
      <c r="D87" s="1183">
        <f>_xlfn.IFNA(VLOOKUP(E87,Data!C:I,3,FALSE),"")</f>
        <v>2</v>
      </c>
      <c r="E87" s="1643" t="s">
        <v>971</v>
      </c>
      <c r="F87" s="1170" t="str">
        <f>_xlfn.IFNA(IF(VLOOKUP(E87,Languages!$A:$D,1,TRUE)=E87,VLOOKUP(E87,Languages!$A:$D,Summary!$C$7,TRUE),NA()),"")</f>
        <v xml:space="preserve">Turvallisia konfiguraatiota on määritelty ja niitä ylläpidetään sekä käytetään osana laitteiden, ohjelmistojen ja tietovarantojen käyttöönottoprosessia, mikäli tehtävissä / toteutettavissa. </v>
      </c>
      <c r="G87" s="1540">
        <v>66</v>
      </c>
      <c r="H87" s="1169" t="s">
        <v>3779</v>
      </c>
      <c r="I87" s="1169" t="s">
        <v>3597</v>
      </c>
      <c r="J87" s="1537">
        <f ca="1">_xlfn.IFNA(VLOOKUP(E87,Data!C:I,6,FALSE),"")</f>
        <v>0</v>
      </c>
      <c r="K87" s="1511" t="str">
        <f ca="1">_xlfn.IFNA(VLOOKUP(E87,Export!G:L,3,FALSE),"")</f>
        <v/>
      </c>
      <c r="L87" s="1511" t="str">
        <f ca="1">_xlfn.IFNA(VLOOKUP(E87,Export!G:L,4,FALSE),"")</f>
        <v/>
      </c>
      <c r="M87" s="1511" t="str">
        <f ca="1">_xlfn.IFNA(VLOOKUP(E87,Export!G:L,5,FALSE),"")</f>
        <v/>
      </c>
      <c r="N87" s="1512" t="str">
        <f ca="1">_xlfn.IFNA(VLOOKUP(E87,Export!G:L,6,FALSE),"")</f>
        <v/>
      </c>
      <c r="O87" s="1445"/>
      <c r="P87" s="251"/>
    </row>
    <row r="88" spans="1:16" ht="70.8" customHeight="1" thickBot="1" x14ac:dyDescent="0.3">
      <c r="A88" s="274"/>
      <c r="B88" s="1845"/>
      <c r="C88" s="1339">
        <v>64</v>
      </c>
      <c r="D88" s="1183">
        <f>_xlfn.IFNA(VLOOKUP(E88,Data!C:I,3,FALSE),"")</f>
        <v>2</v>
      </c>
      <c r="E88" s="1643" t="s">
        <v>972</v>
      </c>
      <c r="F88" s="1170" t="str">
        <f>_xlfn.IFNA(IF(VLOOKUP(E88,Languages!$A:$D,1,TRUE)=E88,VLOOKUP(E88,Languages!$A:$D,Summary!$C$7,TRUE),NA()),"")</f>
        <v>Tietoturvaohjelmistot vaaditaan soveltuvin osin osana laitteiden konfiguraatiota (esimerkiksi päätelaitteen turva- ja havainnointiratkaisut tai päätelaitekohtaiset palomuuriratkaisut).</v>
      </c>
      <c r="G88" s="1540">
        <v>66</v>
      </c>
      <c r="H88" s="1169" t="s">
        <v>3779</v>
      </c>
      <c r="I88" s="1169" t="s">
        <v>3597</v>
      </c>
      <c r="J88" s="1537">
        <f ca="1">_xlfn.IFNA(VLOOKUP(E88,Data!C:I,6,FALSE),"")</f>
        <v>0</v>
      </c>
      <c r="K88" s="1511" t="str">
        <f ca="1">_xlfn.IFNA(VLOOKUP(E88,Export!G:L,3,FALSE),"")</f>
        <v/>
      </c>
      <c r="L88" s="1511" t="str">
        <f ca="1">_xlfn.IFNA(VLOOKUP(E88,Export!G:L,4,FALSE),"")</f>
        <v/>
      </c>
      <c r="M88" s="1511" t="str">
        <f ca="1">_xlfn.IFNA(VLOOKUP(E88,Export!G:L,5,FALSE),"")</f>
        <v/>
      </c>
      <c r="N88" s="1512" t="str">
        <f ca="1">_xlfn.IFNA(VLOOKUP(E88,Export!G:L,6,FALSE),"")</f>
        <v/>
      </c>
      <c r="O88" s="1445"/>
      <c r="P88" s="251"/>
    </row>
    <row r="89" spans="1:16" ht="70.8" customHeight="1" thickBot="1" x14ac:dyDescent="0.3">
      <c r="A89" s="274"/>
      <c r="B89" s="1845"/>
      <c r="C89" s="1339">
        <v>65</v>
      </c>
      <c r="D89" s="1183">
        <f>_xlfn.IFNA(VLOOKUP(E89,Data!C:I,3,FALSE),"")</f>
        <v>2</v>
      </c>
      <c r="E89" s="1643" t="s">
        <v>973</v>
      </c>
      <c r="F89" s="1170" t="str">
        <f>_xlfn.IFNA(IF(VLOOKUP(E89,Languages!$A:$D,1,TRUE)=E89,VLOOKUP(E89,Languages!$A:$D,Summary!$C$7,TRUE),NA()),"")</f>
        <v>Siirrettäviä ja irrotettavia muistilaitteita valvotaan (esimerkiksi rajoittamalla USB-laitteiden tai ulkoisten levyjen käyttöä).</v>
      </c>
      <c r="G89" s="1539" t="s">
        <v>1629</v>
      </c>
      <c r="H89" s="1169"/>
      <c r="I89" s="1169" t="s">
        <v>1629</v>
      </c>
      <c r="J89" s="1537">
        <f ca="1">_xlfn.IFNA(VLOOKUP(E89,Data!C:I,6,FALSE),"")</f>
        <v>0</v>
      </c>
      <c r="K89" s="1511" t="str">
        <f ca="1">_xlfn.IFNA(VLOOKUP(E89,Export!G:L,3,FALSE),"")</f>
        <v/>
      </c>
      <c r="L89" s="1511" t="str">
        <f ca="1">_xlfn.IFNA(VLOOKUP(E89,Export!G:L,4,FALSE),"")</f>
        <v/>
      </c>
      <c r="M89" s="1511" t="str">
        <f ca="1">_xlfn.IFNA(VLOOKUP(E89,Export!G:L,5,FALSE),"")</f>
        <v/>
      </c>
      <c r="N89" s="1512" t="str">
        <f ca="1">_xlfn.IFNA(VLOOKUP(E89,Export!G:L,6,FALSE),"")</f>
        <v/>
      </c>
      <c r="O89" s="1445"/>
      <c r="P89" s="251"/>
    </row>
    <row r="90" spans="1:16" ht="70.8" customHeight="1" thickBot="1" x14ac:dyDescent="0.3">
      <c r="A90" s="274"/>
      <c r="B90" s="1845"/>
      <c r="C90" s="1339">
        <v>66</v>
      </c>
      <c r="D90" s="1183">
        <f>_xlfn.IFNA(VLOOKUP(E90,Data!C:I,3,FALSE),"")</f>
        <v>2</v>
      </c>
      <c r="E90" s="1643" t="s">
        <v>974</v>
      </c>
      <c r="F90" s="1170" t="str">
        <f>_xlfn.IFNA(IF(VLOOKUP(E90,Languages!$A:$D,1,TRUE)=E90,VLOOKUP(E90,Languages!$A:$D,Summary!$C$7,TRUE),NA()),"")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G90" s="1540">
        <v>65</v>
      </c>
      <c r="H90" s="1169" t="s">
        <v>3777</v>
      </c>
      <c r="I90" s="1169" t="s">
        <v>3596</v>
      </c>
      <c r="J90" s="1537">
        <f ca="1">_xlfn.IFNA(VLOOKUP(E90,Data!C:I,6,FALSE),"")</f>
        <v>0</v>
      </c>
      <c r="K90" s="1511" t="str">
        <f ca="1">_xlfn.IFNA(VLOOKUP(E90,Export!G:L,3,FALSE),"")</f>
        <v/>
      </c>
      <c r="L90" s="1511" t="str">
        <f ca="1">_xlfn.IFNA(VLOOKUP(E90,Export!G:L,4,FALSE),"")</f>
        <v/>
      </c>
      <c r="M90" s="1511" t="str">
        <f ca="1">_xlfn.IFNA(VLOOKUP(E90,Export!G:L,5,FALSE),"")</f>
        <v/>
      </c>
      <c r="N90" s="1512" t="str">
        <f ca="1">_xlfn.IFNA(VLOOKUP(E90,Export!G:L,6,FALSE),"")</f>
        <v/>
      </c>
      <c r="O90" s="1445"/>
      <c r="P90" s="251"/>
    </row>
    <row r="91" spans="1:16" ht="70.8" customHeight="1" thickBot="1" x14ac:dyDescent="0.3">
      <c r="A91" s="274"/>
      <c r="B91" s="1845"/>
      <c r="C91" s="1339">
        <v>67</v>
      </c>
      <c r="D91" s="1183">
        <f>_xlfn.IFNA(VLOOKUP(E91,Data!C:I,3,FALSE),"")</f>
        <v>2</v>
      </c>
      <c r="E91" s="1643" t="s">
        <v>975</v>
      </c>
      <c r="F91" s="1170" t="str">
        <f>_xlfn.IFNA(IF(VLOOKUP(E91,Languages!$A:$D,1,TRUE)=E91,VLOOKUP(E91,Languages!$A:$D,Summary!$C$7,TRUE),NA()),"")</f>
        <v xml:space="preserve">Ylläpidon ja kapasiteetinhallinnan toimenpiteitä tehdään kaikille toiminnon laitteille, ohjelmistoille ja tietovarannoille. (omaisuuserät, assets) </v>
      </c>
      <c r="G91" s="1539" t="s">
        <v>1629</v>
      </c>
      <c r="H91" s="1169"/>
      <c r="I91" s="1169" t="s">
        <v>1629</v>
      </c>
      <c r="J91" s="1537">
        <f ca="1">_xlfn.IFNA(VLOOKUP(E91,Data!C:I,6,FALSE),"")</f>
        <v>0</v>
      </c>
      <c r="K91" s="1511" t="str">
        <f ca="1">_xlfn.IFNA(VLOOKUP(E91,Export!G:L,3,FALSE),"")</f>
        <v/>
      </c>
      <c r="L91" s="1511" t="str">
        <f ca="1">_xlfn.IFNA(VLOOKUP(E91,Export!G:L,4,FALSE),"")</f>
        <v/>
      </c>
      <c r="M91" s="1511" t="str">
        <f ca="1">_xlfn.IFNA(VLOOKUP(E91,Export!G:L,5,FALSE),"")</f>
        <v/>
      </c>
      <c r="N91" s="1512" t="str">
        <f ca="1">_xlfn.IFNA(VLOOKUP(E91,Export!G:L,6,FALSE),"")</f>
        <v/>
      </c>
      <c r="O91" s="1445"/>
      <c r="P91" s="251"/>
    </row>
    <row r="92" spans="1:16" ht="70.8" customHeight="1" thickBot="1" x14ac:dyDescent="0.3">
      <c r="A92" s="274"/>
      <c r="B92" s="1845"/>
      <c r="C92" s="1339">
        <v>68</v>
      </c>
      <c r="D92" s="1183">
        <f>_xlfn.IFNA(VLOOKUP(E92,Data!C:I,3,FALSE),"")</f>
        <v>2</v>
      </c>
      <c r="E92" s="1643" t="s">
        <v>976</v>
      </c>
      <c r="F92" s="1170" t="str">
        <f>_xlfn.IFNA(IF(VLOOKUP(E92,Languages!$A:$D,1,TRUE)=E92,VLOOKUP(E92,Languages!$A:$D,Summary!$C$7,TRUE),NA()),"")</f>
        <v>Toiminnon laitteiden, ohjelmistojen ja tietovarantojen toimintaa suojataan valvomalla / hallitsemalla myös fyysistä toimintaympäristöä.</v>
      </c>
      <c r="G92" s="1539" t="s">
        <v>1629</v>
      </c>
      <c r="H92" s="1169"/>
      <c r="I92" s="1169" t="s">
        <v>1629</v>
      </c>
      <c r="J92" s="1537">
        <f ca="1">_xlfn.IFNA(VLOOKUP(E92,Data!C:I,6,FALSE),"")</f>
        <v>0</v>
      </c>
      <c r="K92" s="1511" t="str">
        <f ca="1">_xlfn.IFNA(VLOOKUP(E92,Export!G:L,3,FALSE),"")</f>
        <v/>
      </c>
      <c r="L92" s="1511" t="str">
        <f ca="1">_xlfn.IFNA(VLOOKUP(E92,Export!G:L,4,FALSE),"")</f>
        <v/>
      </c>
      <c r="M92" s="1511" t="str">
        <f ca="1">_xlfn.IFNA(VLOOKUP(E92,Export!G:L,5,FALSE),"")</f>
        <v/>
      </c>
      <c r="N92" s="1512" t="str">
        <f ca="1">_xlfn.IFNA(VLOOKUP(E92,Export!G:L,6,FALSE),"")</f>
        <v/>
      </c>
      <c r="O92" s="1445"/>
      <c r="P92" s="251"/>
    </row>
    <row r="93" spans="1:16" ht="70.8" customHeight="1" thickBot="1" x14ac:dyDescent="0.3">
      <c r="A93" s="274"/>
      <c r="B93" s="1845"/>
      <c r="C93" s="1339">
        <v>69</v>
      </c>
      <c r="D93" s="1183">
        <f>_xlfn.IFNA(VLOOKUP(E93,Data!C:I,3,FALSE),"")</f>
        <v>2</v>
      </c>
      <c r="E93" s="1643" t="s">
        <v>2532</v>
      </c>
      <c r="F93" s="1170" t="str">
        <f>_xlfn.IFNA(IF(VLOOKUP(E93,Languages!$A:$D,1,TRUE)=E93,VLOOKUP(E93,Languages!$A:$D,Summary!$C$7,TRUE),NA()),"")</f>
        <v>Korkean prioriteetin laitteille, ohjelmistoille ja tietovarannoille asetetaan tarkempia kyberturvallisuuskontrolleja / hallintakeinoja.</v>
      </c>
      <c r="G93" s="1540">
        <v>65</v>
      </c>
      <c r="H93" s="1169" t="s">
        <v>3777</v>
      </c>
      <c r="I93" s="1169" t="s">
        <v>3596</v>
      </c>
      <c r="J93" s="1537">
        <f ca="1">_xlfn.IFNA(VLOOKUP(E93,Data!C:I,6,FALSE),"")</f>
        <v>0</v>
      </c>
      <c r="K93" s="1511" t="str">
        <f ca="1">_xlfn.IFNA(VLOOKUP(E93,Export!G:L,3,FALSE),"")</f>
        <v/>
      </c>
      <c r="L93" s="1511" t="str">
        <f ca="1">_xlfn.IFNA(VLOOKUP(E93,Export!G:L,4,FALSE),"")</f>
        <v/>
      </c>
      <c r="M93" s="1511" t="str">
        <f ca="1">_xlfn.IFNA(VLOOKUP(E93,Export!G:L,5,FALSE),"")</f>
        <v/>
      </c>
      <c r="N93" s="1512" t="str">
        <f ca="1">_xlfn.IFNA(VLOOKUP(E93,Export!G:L,6,FALSE),"")</f>
        <v/>
      </c>
      <c r="O93" s="1445"/>
      <c r="P93" s="251"/>
    </row>
    <row r="94" spans="1:16" ht="70.8" customHeight="1" thickBot="1" x14ac:dyDescent="0.3">
      <c r="A94" s="274"/>
      <c r="B94" s="1845"/>
      <c r="C94" s="1339">
        <v>70</v>
      </c>
      <c r="D94" s="1183">
        <f>_xlfn.IFNA(VLOOKUP(E94,Data!C:I,3,FALSE),"")</f>
        <v>3</v>
      </c>
      <c r="E94" s="1643" t="s">
        <v>2533</v>
      </c>
      <c r="F94" s="1170" t="str">
        <f>_xlfn.IFNA(IF(VLOOKUP(E94,Languages!$A:$D,1,TRUE)=E94,VLOOKUP(E94,Languages!$A:$D,Summary!$C$7,TRUE),NA()),"")</f>
        <v>Laiteohjelmistojen (firmware) konfiguraatioita ja muutoksia hallitaan koko laitteen eliniän ajan.</v>
      </c>
      <c r="G94" s="1540">
        <v>66</v>
      </c>
      <c r="H94" s="1169" t="s">
        <v>3779</v>
      </c>
      <c r="I94" s="1169" t="s">
        <v>3597</v>
      </c>
      <c r="J94" s="1537">
        <f ca="1">_xlfn.IFNA(VLOOKUP(E94,Data!C:I,6,FALSE),"")</f>
        <v>0</v>
      </c>
      <c r="K94" s="1511" t="str">
        <f ca="1">_xlfn.IFNA(VLOOKUP(E94,Export!G:L,3,FALSE),"")</f>
        <v/>
      </c>
      <c r="L94" s="1511" t="str">
        <f ca="1">_xlfn.IFNA(VLOOKUP(E94,Export!G:L,4,FALSE),"")</f>
        <v/>
      </c>
      <c r="M94" s="1511" t="str">
        <f ca="1">_xlfn.IFNA(VLOOKUP(E94,Export!G:L,5,FALSE),"")</f>
        <v/>
      </c>
      <c r="N94" s="1512" t="str">
        <f ca="1">_xlfn.IFNA(VLOOKUP(E94,Export!G:L,6,FALSE),"")</f>
        <v/>
      </c>
      <c r="O94" s="1445"/>
      <c r="P94" s="251"/>
    </row>
    <row r="95" spans="1:16" ht="70.8" customHeight="1" thickBot="1" x14ac:dyDescent="0.3">
      <c r="A95" s="274"/>
      <c r="B95" s="1845"/>
      <c r="C95" s="1339">
        <v>71</v>
      </c>
      <c r="D95" s="1183">
        <f>_xlfn.IFNA(VLOOKUP(E95,Data!C:I,3,FALSE),"")</f>
        <v>3</v>
      </c>
      <c r="E95" s="1643" t="s">
        <v>2534</v>
      </c>
      <c r="F95" s="1170" t="str">
        <f>_xlfn.IFNA(IF(VLOOKUP(E95,Languages!$A:$D,1,TRUE)=E95,VLOOKUP(E95,Languages!$A:$D,Summary!$C$7,TRUE),NA()),"")</f>
        <v>Suojausmekanismeja / kontrolleja (esimerkiksi sallitut / estolistat, suojaavat asetukset) on käytössä estämään valtuuttamattoman / luvattoman koodin suorittaminen.</v>
      </c>
      <c r="G95" s="1539" t="s">
        <v>1629</v>
      </c>
      <c r="H95" s="1169"/>
      <c r="I95" s="1169" t="s">
        <v>1629</v>
      </c>
      <c r="J95" s="1537">
        <f ca="1">_xlfn.IFNA(VLOOKUP(E95,Data!C:I,6,FALSE),"")</f>
        <v>0</v>
      </c>
      <c r="K95" s="1511" t="str">
        <f ca="1">_xlfn.IFNA(VLOOKUP(E95,Export!G:L,3,FALSE),"")</f>
        <v/>
      </c>
      <c r="L95" s="1511" t="str">
        <f ca="1">_xlfn.IFNA(VLOOKUP(E95,Export!G:L,4,FALSE),"")</f>
        <v/>
      </c>
      <c r="M95" s="1511" t="str">
        <f ca="1">_xlfn.IFNA(VLOOKUP(E95,Export!G:L,5,FALSE),"")</f>
        <v/>
      </c>
      <c r="N95" s="1512" t="str">
        <f ca="1">_xlfn.IFNA(VLOOKUP(E95,Export!G:L,6,FALSE),"")</f>
        <v/>
      </c>
      <c r="O95" s="1445"/>
      <c r="P95" s="251"/>
    </row>
    <row r="96" spans="1:16" ht="70.8" customHeight="1" thickBot="1" x14ac:dyDescent="0.3">
      <c r="A96" s="274"/>
      <c r="B96" s="1845"/>
      <c r="C96" s="1339">
        <v>72</v>
      </c>
      <c r="D96" s="1183">
        <f>_xlfn.IFNA(VLOOKUP(E96,Data!C:I,3,FALSE),"")</f>
        <v>2</v>
      </c>
      <c r="E96" s="1643" t="s">
        <v>319</v>
      </c>
      <c r="F96" s="1170" t="str">
        <f>_xlfn.IFNA(IF(VLOOKUP(E96,Languages!$A:$D,1,TRUE)=E96,VLOOKUP(E96,Languages!$A:$D,Summary!$C$7,TRUE),NA()),"")</f>
        <v>Sisäisesti kehitettävät ohjelmistot ja sovellukset, jotka on tarkoitettu otettavaksi käyttöön korkean prioriteetin laitteissa tai ohjelmistoissa [kts. ASSET-1c], kehitetään noudattaen turvallisen sovelluskehityksen periaatteita.</v>
      </c>
      <c r="G96" s="1540">
        <v>67</v>
      </c>
      <c r="H96" s="1169" t="s">
        <v>3741</v>
      </c>
      <c r="I96" s="1169" t="s">
        <v>3598</v>
      </c>
      <c r="J96" s="1537">
        <f ca="1">_xlfn.IFNA(VLOOKUP(E96,Data!C:I,6,FALSE),"")</f>
        <v>0</v>
      </c>
      <c r="K96" s="1511" t="str">
        <f ca="1">_xlfn.IFNA(VLOOKUP(E96,Export!G:L,3,FALSE),"")</f>
        <v/>
      </c>
      <c r="L96" s="1511" t="str">
        <f ca="1">_xlfn.IFNA(VLOOKUP(E96,Export!G:L,4,FALSE),"")</f>
        <v/>
      </c>
      <c r="M96" s="1511" t="str">
        <f ca="1">_xlfn.IFNA(VLOOKUP(E96,Export!G:L,5,FALSE),"")</f>
        <v/>
      </c>
      <c r="N96" s="1512" t="str">
        <f ca="1">_xlfn.IFNA(VLOOKUP(E96,Export!G:L,6,FALSE),"")</f>
        <v/>
      </c>
      <c r="O96" s="1445"/>
      <c r="P96" s="251"/>
    </row>
    <row r="97" spans="1:16" ht="70.8" customHeight="1" thickBot="1" x14ac:dyDescent="0.3">
      <c r="A97" s="274"/>
      <c r="B97" s="1845"/>
      <c r="C97" s="1339">
        <v>73</v>
      </c>
      <c r="D97" s="1183">
        <f>_xlfn.IFNA(VLOOKUP(E97,Data!C:I,3,FALSE),"")</f>
        <v>2</v>
      </c>
      <c r="E97" s="1643" t="s">
        <v>320</v>
      </c>
      <c r="F97" s="1170" t="str">
        <f>_xlfn.IFNA(IF(VLOOKUP(E97,Languages!$A:$D,1,TRUE)=E97,VLOOKUP(E97,Languages!$A:$D,Summary!$C$7,TRUE),NA()),"")</f>
        <v>Korkean prioriteetin laitteisiin tai ohjelmistoihin [kts. ASSET-1c] tehtävien ohjelmisto- ja sovellushankintojen valinnassa huomioidaan, miten toimittaja noudattaa turvallisen sovelluskehityksen periaatteita.</v>
      </c>
      <c r="G97" s="1540">
        <v>68</v>
      </c>
      <c r="H97" s="1169" t="s">
        <v>3780</v>
      </c>
      <c r="I97" s="1169" t="s">
        <v>3599</v>
      </c>
      <c r="J97" s="1537">
        <f ca="1">_xlfn.IFNA(VLOOKUP(E97,Data!C:I,6,FALSE),"")</f>
        <v>0</v>
      </c>
      <c r="K97" s="1511" t="str">
        <f ca="1">_xlfn.IFNA(VLOOKUP(E97,Export!G:L,3,FALSE),"")</f>
        <v/>
      </c>
      <c r="L97" s="1511" t="str">
        <f ca="1">_xlfn.IFNA(VLOOKUP(E97,Export!G:L,4,FALSE),"")</f>
        <v/>
      </c>
      <c r="M97" s="1511" t="str">
        <f ca="1">_xlfn.IFNA(VLOOKUP(E97,Export!G:L,5,FALSE),"")</f>
        <v/>
      </c>
      <c r="N97" s="1512" t="str">
        <f ca="1">_xlfn.IFNA(VLOOKUP(E97,Export!G:L,6,FALSE),"")</f>
        <v/>
      </c>
      <c r="O97" s="1445"/>
      <c r="P97" s="251"/>
    </row>
    <row r="98" spans="1:16" ht="70.8" customHeight="1" thickBot="1" x14ac:dyDescent="0.3">
      <c r="A98" s="274"/>
      <c r="B98" s="1845"/>
      <c r="C98" s="1339">
        <v>74</v>
      </c>
      <c r="D98" s="1183">
        <f>_xlfn.IFNA(VLOOKUP(E98,Data!C:I,3,FALSE),"")</f>
        <v>2</v>
      </c>
      <c r="E98" s="1643" t="s">
        <v>321</v>
      </c>
      <c r="F98" s="1170" t="str">
        <f>_xlfn.IFNA(IF(VLOOKUP(E98,Languages!$A:$D,1,TRUE)=E98,VLOOKUP(E98,Languages!$A:$D,Summary!$C$7,TRUE),NA()),"")</f>
        <v>Ohjelmistojen ja sovellusten käyttöönottoprosessissa edellytetään turvallisia ohjelmistokonfiguraatioita (sekä sisäisesti kehitettyjen että hankittujen ohjelmistojen osalta)</v>
      </c>
      <c r="G98" s="1539" t="s">
        <v>1629</v>
      </c>
      <c r="H98" s="1169"/>
      <c r="I98" s="1169" t="s">
        <v>1629</v>
      </c>
      <c r="J98" s="1537">
        <f ca="1">_xlfn.IFNA(VLOOKUP(E98,Data!C:I,6,FALSE),"")</f>
        <v>0</v>
      </c>
      <c r="K98" s="1511" t="str">
        <f ca="1">_xlfn.IFNA(VLOOKUP(E98,Export!G:L,3,FALSE),"")</f>
        <v/>
      </c>
      <c r="L98" s="1511" t="str">
        <f ca="1">_xlfn.IFNA(VLOOKUP(E98,Export!G:L,4,FALSE),"")</f>
        <v/>
      </c>
      <c r="M98" s="1511" t="str">
        <f ca="1">_xlfn.IFNA(VLOOKUP(E98,Export!G:L,5,FALSE),"")</f>
        <v/>
      </c>
      <c r="N98" s="1512" t="str">
        <f ca="1">_xlfn.IFNA(VLOOKUP(E98,Export!G:L,6,FALSE),"")</f>
        <v/>
      </c>
      <c r="O98" s="1445"/>
      <c r="P98" s="251"/>
    </row>
    <row r="99" spans="1:16" ht="70.8" customHeight="1" thickBot="1" x14ac:dyDescent="0.3">
      <c r="A99" s="274"/>
      <c r="B99" s="1845"/>
      <c r="C99" s="1339">
        <v>75</v>
      </c>
      <c r="D99" s="1183">
        <f>_xlfn.IFNA(VLOOKUP(E99,Data!C:I,3,FALSE),"")</f>
        <v>3</v>
      </c>
      <c r="E99" s="1643" t="s">
        <v>322</v>
      </c>
      <c r="F99" s="1170" t="str">
        <f>_xlfn.IFNA(IF(VLOOKUP(E99,Languages!$A:$D,1,TRUE)=E99,VLOOKUP(E99,Languages!$A:$D,Summary!$C$7,TRUE),NA()),"")</f>
        <v>Kaikki sisäisesti kehitettävät ohjelmistot ja sovellukset kehitetään käyttäen turvallisen sovelluskehityksen periaatteita.</v>
      </c>
      <c r="G99" s="1540">
        <v>67</v>
      </c>
      <c r="H99" s="1169" t="s">
        <v>3741</v>
      </c>
      <c r="I99" s="1169" t="s">
        <v>3598</v>
      </c>
      <c r="J99" s="1537">
        <f ca="1">_xlfn.IFNA(VLOOKUP(E99,Data!C:I,6,FALSE),"")</f>
        <v>0</v>
      </c>
      <c r="K99" s="1511" t="str">
        <f ca="1">_xlfn.IFNA(VLOOKUP(E99,Export!G:L,3,FALSE),"")</f>
        <v/>
      </c>
      <c r="L99" s="1511" t="str">
        <f ca="1">_xlfn.IFNA(VLOOKUP(E99,Export!G:L,4,FALSE),"")</f>
        <v/>
      </c>
      <c r="M99" s="1511" t="str">
        <f ca="1">_xlfn.IFNA(VLOOKUP(E99,Export!G:L,5,FALSE),"")</f>
        <v/>
      </c>
      <c r="N99" s="1512" t="str">
        <f ca="1">_xlfn.IFNA(VLOOKUP(E99,Export!G:L,6,FALSE),"")</f>
        <v/>
      </c>
      <c r="O99" s="1445"/>
      <c r="P99" s="251"/>
    </row>
    <row r="100" spans="1:16" ht="70.8" customHeight="1" thickBot="1" x14ac:dyDescent="0.3">
      <c r="A100" s="274"/>
      <c r="B100" s="1845"/>
      <c r="C100" s="1339">
        <v>76</v>
      </c>
      <c r="D100" s="1183">
        <f>_xlfn.IFNA(VLOOKUP(E100,Data!C:I,3,FALSE),"")</f>
        <v>3</v>
      </c>
      <c r="E100" s="1643" t="s">
        <v>323</v>
      </c>
      <c r="F100" s="1170" t="str">
        <f>_xlfn.IFNA(IF(VLOOKUP(E100,Languages!$A:$D,1,TRUE)=E100,VLOOKUP(E100,Languages!$A:$D,Summary!$C$7,TRUE),NA()),"")</f>
        <v>Kaikkien ohjelmisto- ja sovellushankintojen valinnassa huomioidaan noudattaako toimittaja turvallisen sovelluskehityksen periaatteita.</v>
      </c>
      <c r="G100" s="1540">
        <v>68</v>
      </c>
      <c r="H100" s="1169" t="s">
        <v>3780</v>
      </c>
      <c r="I100" s="1169" t="s">
        <v>3599</v>
      </c>
      <c r="J100" s="1537">
        <f ca="1">_xlfn.IFNA(VLOOKUP(E100,Data!C:I,6,FALSE),"")</f>
        <v>0</v>
      </c>
      <c r="K100" s="1511" t="str">
        <f ca="1">_xlfn.IFNA(VLOOKUP(E100,Export!G:L,3,FALSE),"")</f>
        <v/>
      </c>
      <c r="L100" s="1511" t="str">
        <f ca="1">_xlfn.IFNA(VLOOKUP(E100,Export!G:L,4,FALSE),"")</f>
        <v/>
      </c>
      <c r="M100" s="1511" t="str">
        <f ca="1">_xlfn.IFNA(VLOOKUP(E100,Export!G:L,5,FALSE),"")</f>
        <v/>
      </c>
      <c r="N100" s="1512" t="str">
        <f ca="1">_xlfn.IFNA(VLOOKUP(E100,Export!G:L,6,FALSE),"")</f>
        <v/>
      </c>
      <c r="O100" s="1445"/>
      <c r="P100" s="251"/>
    </row>
    <row r="101" spans="1:16" ht="70.8" customHeight="1" thickBot="1" x14ac:dyDescent="0.3">
      <c r="A101" s="274"/>
      <c r="B101" s="1845"/>
      <c r="C101" s="1339">
        <v>77</v>
      </c>
      <c r="D101" s="1183">
        <f>_xlfn.IFNA(VLOOKUP(E101,Data!C:I,3,FALSE),"")</f>
        <v>3</v>
      </c>
      <c r="E101" s="1643" t="s">
        <v>324</v>
      </c>
      <c r="F101" s="1170" t="str">
        <f>_xlfn.IFNA(IF(VLOOKUP(E101,Languages!$A:$D,1,TRUE)=E101,VLOOKUP(E101,Languages!$A:$D,Summary!$C$7,TRUE),NA()),"")</f>
        <v>Arkkitehtuurikatselmointiprosessissa arvioidaan uusien ja päivitettyjen ohjelmistojen ja sovellusten turvallisuutta ennen niiden vientiä tuotantoon.</v>
      </c>
      <c r="G101" s="1540">
        <v>67</v>
      </c>
      <c r="H101" s="1169" t="s">
        <v>3741</v>
      </c>
      <c r="I101" s="1169" t="s">
        <v>3598</v>
      </c>
      <c r="J101" s="1537">
        <f ca="1">_xlfn.IFNA(VLOOKUP(E101,Data!C:I,6,FALSE),"")</f>
        <v>0</v>
      </c>
      <c r="K101" s="1511" t="str">
        <f ca="1">_xlfn.IFNA(VLOOKUP(E101,Export!G:L,3,FALSE),"")</f>
        <v/>
      </c>
      <c r="L101" s="1511" t="str">
        <f ca="1">_xlfn.IFNA(VLOOKUP(E101,Export!G:L,4,FALSE),"")</f>
        <v/>
      </c>
      <c r="M101" s="1511" t="str">
        <f ca="1">_xlfn.IFNA(VLOOKUP(E101,Export!G:L,5,FALSE),"")</f>
        <v/>
      </c>
      <c r="N101" s="1512" t="str">
        <f ca="1">_xlfn.IFNA(VLOOKUP(E101,Export!G:L,6,FALSE),"")</f>
        <v/>
      </c>
      <c r="O101" s="1445"/>
      <c r="P101" s="251"/>
    </row>
    <row r="102" spans="1:16" ht="70.8" customHeight="1" thickBot="1" x14ac:dyDescent="0.3">
      <c r="A102" s="274"/>
      <c r="B102" s="1845"/>
      <c r="C102" s="1339">
        <v>78</v>
      </c>
      <c r="D102" s="1183">
        <f>_xlfn.IFNA(VLOOKUP(E102,Data!C:I,3,FALSE),"")</f>
        <v>3</v>
      </c>
      <c r="E102" s="1643" t="s">
        <v>325</v>
      </c>
      <c r="F102" s="1170" t="str">
        <f>_xlfn.IFNA(IF(VLOOKUP(E102,Languages!$A:$D,1,TRUE)=E102,VLOOKUP(E102,Languages!$A:$D,Summary!$C$7,TRUE),NA()),"")</f>
        <v>Ohjelmistojen ja laiteohjelmistojen (firmware) aitous varmistetaan ennen käyttöönottoa.</v>
      </c>
      <c r="G102" s="1540">
        <v>68</v>
      </c>
      <c r="H102" s="1169" t="s">
        <v>3780</v>
      </c>
      <c r="I102" s="1169" t="s">
        <v>3599</v>
      </c>
      <c r="J102" s="1537">
        <f ca="1">_xlfn.IFNA(VLOOKUP(E102,Data!C:I,6,FALSE),"")</f>
        <v>0</v>
      </c>
      <c r="K102" s="1511" t="str">
        <f ca="1">_xlfn.IFNA(VLOOKUP(E102,Export!G:L,3,FALSE),"")</f>
        <v/>
      </c>
      <c r="L102" s="1511" t="str">
        <f ca="1">_xlfn.IFNA(VLOOKUP(E102,Export!G:L,4,FALSE),"")</f>
        <v/>
      </c>
      <c r="M102" s="1511" t="str">
        <f ca="1">_xlfn.IFNA(VLOOKUP(E102,Export!G:L,5,FALSE),"")</f>
        <v/>
      </c>
      <c r="N102" s="1512" t="str">
        <f ca="1">_xlfn.IFNA(VLOOKUP(E102,Export!G:L,6,FALSE),"")</f>
        <v/>
      </c>
      <c r="O102" s="1445"/>
      <c r="P102" s="251"/>
    </row>
    <row r="103" spans="1:16" ht="70.8" customHeight="1" thickBot="1" x14ac:dyDescent="0.3">
      <c r="A103" s="274"/>
      <c r="B103" s="1845"/>
      <c r="C103" s="1339">
        <v>79</v>
      </c>
      <c r="D103" s="1183">
        <f>_xlfn.IFNA(VLOOKUP(E103,Data!C:I,3,FALSE),"")</f>
        <v>3</v>
      </c>
      <c r="E103" s="1643" t="s">
        <v>326</v>
      </c>
      <c r="F103" s="1170" t="str">
        <f>_xlfn.IFNA(IF(VLOOKUP(E103,Languages!$A:$D,1,TRUE)=E103,VLOOKUP(E103,Languages!$A:$D,Summary!$C$7,TRUE),NA()),"")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G103" s="1539" t="s">
        <v>3678</v>
      </c>
      <c r="H103" s="1169" t="s">
        <v>3872</v>
      </c>
      <c r="I103" s="1169" t="s">
        <v>3600</v>
      </c>
      <c r="J103" s="1537">
        <f ca="1">_xlfn.IFNA(VLOOKUP(E103,Data!C:I,6,FALSE),"")</f>
        <v>0</v>
      </c>
      <c r="K103" s="1511" t="str">
        <f ca="1">_xlfn.IFNA(VLOOKUP(E103,Export!G:L,3,FALSE),"")</f>
        <v/>
      </c>
      <c r="L103" s="1511" t="str">
        <f ca="1">_xlfn.IFNA(VLOOKUP(E103,Export!G:L,4,FALSE),"")</f>
        <v/>
      </c>
      <c r="M103" s="1511" t="str">
        <f ca="1">_xlfn.IFNA(VLOOKUP(E103,Export!G:L,5,FALSE),"")</f>
        <v/>
      </c>
      <c r="N103" s="1512" t="str">
        <f ca="1">_xlfn.IFNA(VLOOKUP(E103,Export!G:L,6,FALSE),"")</f>
        <v/>
      </c>
      <c r="O103" s="1445"/>
      <c r="P103" s="251"/>
    </row>
    <row r="104" spans="1:16" ht="70.8" customHeight="1" thickBot="1" x14ac:dyDescent="0.3">
      <c r="A104" s="274"/>
      <c r="B104" s="1845"/>
      <c r="C104" s="1339">
        <v>80</v>
      </c>
      <c r="D104" s="1183">
        <f>_xlfn.IFNA(VLOOKUP(E104,Data!C:I,3,FALSE),"")</f>
        <v>1</v>
      </c>
      <c r="E104" s="1643" t="s">
        <v>329</v>
      </c>
      <c r="F104" s="1170" t="str">
        <f>_xlfn.IFNA(IF(VLOOKUP(E104,Languages!$A:$D,1,TRUE)=E104,VLOOKUP(E104,Languages!$A:$D,Summary!$C$7,TRUE),NA()),"")</f>
        <v>Tallennettua arkaluontoista tietoa ("data at rest") suojataan. Tasolla 1 tämän ei tarvitse olla systemaattista ja säännöllistä.</v>
      </c>
      <c r="G104" s="1540">
        <v>69</v>
      </c>
      <c r="H104" s="1169" t="s">
        <v>3781</v>
      </c>
      <c r="I104" s="1169" t="s">
        <v>3601</v>
      </c>
      <c r="J104" s="1537">
        <f ca="1">_xlfn.IFNA(VLOOKUP(E104,Data!C:I,6,FALSE),"")</f>
        <v>0</v>
      </c>
      <c r="K104" s="1511" t="str">
        <f ca="1">_xlfn.IFNA(VLOOKUP(E104,Export!G:L,3,FALSE),"")</f>
        <v/>
      </c>
      <c r="L104" s="1511" t="str">
        <f ca="1">_xlfn.IFNA(VLOOKUP(E104,Export!G:L,4,FALSE),"")</f>
        <v/>
      </c>
      <c r="M104" s="1511" t="str">
        <f ca="1">_xlfn.IFNA(VLOOKUP(E104,Export!G:L,5,FALSE),"")</f>
        <v/>
      </c>
      <c r="N104" s="1512" t="str">
        <f ca="1">_xlfn.IFNA(VLOOKUP(E104,Export!G:L,6,FALSE),"")</f>
        <v/>
      </c>
      <c r="O104" s="1445"/>
      <c r="P104" s="251"/>
    </row>
    <row r="105" spans="1:16" ht="70.8" customHeight="1" thickBot="1" x14ac:dyDescent="0.3">
      <c r="A105" s="274"/>
      <c r="B105" s="1845"/>
      <c r="C105" s="1339">
        <v>81</v>
      </c>
      <c r="D105" s="1183">
        <f>_xlfn.IFNA(VLOOKUP(E105,Data!C:I,3,FALSE),"")</f>
        <v>2</v>
      </c>
      <c r="E105" s="1643" t="s">
        <v>330</v>
      </c>
      <c r="F105" s="1170" t="str">
        <f>_xlfn.IFNA(IF(VLOOKUP(E105,Languages!$A:$D,1,TRUE)=E105,VLOOKUP(E105,Languages!$A:$D,Summary!$C$7,TRUE),NA()),"")</f>
        <v>Kaikkea tallennettua tietoa ("data at rest") suojataan valittujen tietotyyppien osalta [kts. ASSET-2c].</v>
      </c>
      <c r="G105" s="1540">
        <v>69</v>
      </c>
      <c r="H105" s="1169" t="s">
        <v>3781</v>
      </c>
      <c r="I105" s="1169" t="s">
        <v>3601</v>
      </c>
      <c r="J105" s="1537">
        <f ca="1">_xlfn.IFNA(VLOOKUP(E105,Data!C:I,6,FALSE),"")</f>
        <v>0</v>
      </c>
      <c r="K105" s="1511" t="str">
        <f ca="1">_xlfn.IFNA(VLOOKUP(E105,Export!G:L,3,FALSE),"")</f>
        <v/>
      </c>
      <c r="L105" s="1511" t="str">
        <f ca="1">_xlfn.IFNA(VLOOKUP(E105,Export!G:L,4,FALSE),"")</f>
        <v/>
      </c>
      <c r="M105" s="1511" t="str">
        <f ca="1">_xlfn.IFNA(VLOOKUP(E105,Export!G:L,5,FALSE),"")</f>
        <v/>
      </c>
      <c r="N105" s="1512" t="str">
        <f ca="1">_xlfn.IFNA(VLOOKUP(E105,Export!G:L,6,FALSE),"")</f>
        <v/>
      </c>
      <c r="O105" s="1445"/>
      <c r="P105" s="251"/>
    </row>
    <row r="106" spans="1:16" ht="70.8" customHeight="1" thickBot="1" x14ac:dyDescent="0.3">
      <c r="A106" s="274"/>
      <c r="B106" s="1845"/>
      <c r="C106" s="1339">
        <v>82</v>
      </c>
      <c r="D106" s="1183">
        <f>_xlfn.IFNA(VLOOKUP(E106,Data!C:I,3,FALSE),"")</f>
        <v>2</v>
      </c>
      <c r="E106" s="1643" t="s">
        <v>331</v>
      </c>
      <c r="F106" s="1170" t="str">
        <f>_xlfn.IFNA(IF(VLOOKUP(E106,Languages!$A:$D,1,TRUE)=E106,VLOOKUP(E106,Languages!$A:$D,Summary!$C$7,TRUE),NA()),"")</f>
        <v>Kaikkea siirrossa olevaa tietoa ("data in transit") suojataan valittujen tietotyyppien / kategorioiden osalta [kts. ASSET-2c].</v>
      </c>
      <c r="G106" s="1540">
        <v>69</v>
      </c>
      <c r="H106" s="1169" t="s">
        <v>3781</v>
      </c>
      <c r="I106" s="1169" t="s">
        <v>3601</v>
      </c>
      <c r="J106" s="1537">
        <f ca="1">_xlfn.IFNA(VLOOKUP(E106,Data!C:I,6,FALSE),"")</f>
        <v>0</v>
      </c>
      <c r="K106" s="1511" t="str">
        <f ca="1">_xlfn.IFNA(VLOOKUP(E106,Export!G:L,3,FALSE),"")</f>
        <v/>
      </c>
      <c r="L106" s="1511" t="str">
        <f ca="1">_xlfn.IFNA(VLOOKUP(E106,Export!G:L,4,FALSE),"")</f>
        <v/>
      </c>
      <c r="M106" s="1511" t="str">
        <f ca="1">_xlfn.IFNA(VLOOKUP(E106,Export!G:L,5,FALSE),"")</f>
        <v/>
      </c>
      <c r="N106" s="1512" t="str">
        <f ca="1">_xlfn.IFNA(VLOOKUP(E106,Export!G:L,6,FALSE),"")</f>
        <v/>
      </c>
      <c r="O106" s="1445"/>
      <c r="P106" s="251"/>
    </row>
    <row r="107" spans="1:16" ht="70.8" customHeight="1" thickBot="1" x14ac:dyDescent="0.3">
      <c r="A107" s="274"/>
      <c r="B107" s="1845"/>
      <c r="C107" s="1339">
        <v>83</v>
      </c>
      <c r="D107" s="1183">
        <f>_xlfn.IFNA(VLOOKUP(E107,Data!C:I,3,FALSE),"")</f>
        <v>2</v>
      </c>
      <c r="E107" s="1643" t="s">
        <v>332</v>
      </c>
      <c r="F107" s="1170" t="str">
        <f>_xlfn.IFNA(IF(VLOOKUP(E107,Languages!$A:$D,1,TRUE)=E107,VLOOKUP(E107,Languages!$A:$D,Summary!$C$7,TRUE),NA()),"")</f>
        <v>Salausmenetelmät ovat käytössä tallennetulle ja siirrossa olevalle tiedolle valittujen tietotyyppien / kategorioiden osalta [kts. ASSET-2c].</v>
      </c>
      <c r="G107" s="1540">
        <v>69</v>
      </c>
      <c r="H107" s="1169" t="s">
        <v>3781</v>
      </c>
      <c r="I107" s="1169" t="s">
        <v>3601</v>
      </c>
      <c r="J107" s="1537">
        <f ca="1">_xlfn.IFNA(VLOOKUP(E107,Data!C:I,6,FALSE),"")</f>
        <v>0</v>
      </c>
      <c r="K107" s="1511" t="str">
        <f ca="1">_xlfn.IFNA(VLOOKUP(E107,Export!G:L,3,FALSE),"")</f>
        <v/>
      </c>
      <c r="L107" s="1511" t="str">
        <f ca="1">_xlfn.IFNA(VLOOKUP(E107,Export!G:L,4,FALSE),"")</f>
        <v/>
      </c>
      <c r="M107" s="1511" t="str">
        <f ca="1">_xlfn.IFNA(VLOOKUP(E107,Export!G:L,5,FALSE),"")</f>
        <v/>
      </c>
      <c r="N107" s="1512" t="str">
        <f ca="1">_xlfn.IFNA(VLOOKUP(E107,Export!G:L,6,FALSE),"")</f>
        <v/>
      </c>
      <c r="O107" s="1445"/>
      <c r="P107" s="251"/>
    </row>
    <row r="108" spans="1:16" ht="70.8" customHeight="1" thickBot="1" x14ac:dyDescent="0.3">
      <c r="A108" s="274"/>
      <c r="B108" s="1845"/>
      <c r="C108" s="1339">
        <v>84</v>
      </c>
      <c r="D108" s="1183">
        <f>_xlfn.IFNA(VLOOKUP(E108,Data!C:I,3,FALSE),"")</f>
        <v>2</v>
      </c>
      <c r="E108" s="1643" t="s">
        <v>333</v>
      </c>
      <c r="F108" s="1170" t="str">
        <f>_xlfn.IFNA(IF(VLOOKUP(E108,Languages!$A:$D,1,TRUE)=E108,VLOOKUP(E108,Languages!$A:$D,Summary!$C$7,TRUE),NA()),"")</f>
        <v>Avaintenhallintainfrastruktuuri (eli avainten luonti, säilytys, tuhoaminen, päivittäminen ja kumoaminen) on käytössä salausmenetelmien tukemiseksi.</v>
      </c>
      <c r="G108" s="1540">
        <v>69</v>
      </c>
      <c r="H108" s="1169" t="s">
        <v>3781</v>
      </c>
      <c r="I108" s="1169" t="s">
        <v>3601</v>
      </c>
      <c r="J108" s="1537">
        <f ca="1">_xlfn.IFNA(VLOOKUP(E108,Data!C:I,6,FALSE),"")</f>
        <v>0</v>
      </c>
      <c r="K108" s="1511" t="str">
        <f ca="1">_xlfn.IFNA(VLOOKUP(E108,Export!G:L,3,FALSE),"")</f>
        <v/>
      </c>
      <c r="L108" s="1511" t="str">
        <f ca="1">_xlfn.IFNA(VLOOKUP(E108,Export!G:L,4,FALSE),"")</f>
        <v/>
      </c>
      <c r="M108" s="1511" t="str">
        <f ca="1">_xlfn.IFNA(VLOOKUP(E108,Export!G:L,5,FALSE),"")</f>
        <v/>
      </c>
      <c r="N108" s="1512" t="str">
        <f ca="1">_xlfn.IFNA(VLOOKUP(E108,Export!G:L,6,FALSE),"")</f>
        <v/>
      </c>
      <c r="O108" s="1445"/>
      <c r="P108" s="251"/>
    </row>
    <row r="109" spans="1:16" ht="70.8" customHeight="1" thickBot="1" x14ac:dyDescent="0.3">
      <c r="A109" s="274"/>
      <c r="B109" s="1845"/>
      <c r="C109" s="1339">
        <v>85</v>
      </c>
      <c r="D109" s="1183">
        <f>_xlfn.IFNA(VLOOKUP(E109,Data!C:I,3,FALSE),"")</f>
        <v>2</v>
      </c>
      <c r="E109" s="1643" t="s">
        <v>334</v>
      </c>
      <c r="F109" s="1170" t="str">
        <f>_xlfn.IFNA(IF(VLOOKUP(E109,Languages!$A:$D,1,TRUE)=E109,VLOOKUP(E109,Languages!$A:$D,Summary!$C$7,TRUE),NA()),"")</f>
        <v>Käytössä on suojausmekanismeja rajoittamaan tiedon varastamisen mahdollisuutta (esimerkiksi tiedon hävittämistä estävät työkalut).</v>
      </c>
      <c r="G109" s="1540">
        <v>69</v>
      </c>
      <c r="H109" s="1169" t="s">
        <v>3781</v>
      </c>
      <c r="I109" s="1169" t="s">
        <v>3601</v>
      </c>
      <c r="J109" s="1537">
        <f ca="1">_xlfn.IFNA(VLOOKUP(E109,Data!C:I,6,FALSE),"")</f>
        <v>0</v>
      </c>
      <c r="K109" s="1511" t="str">
        <f ca="1">_xlfn.IFNA(VLOOKUP(E109,Export!G:L,3,FALSE),"")</f>
        <v/>
      </c>
      <c r="L109" s="1511" t="str">
        <f ca="1">_xlfn.IFNA(VLOOKUP(E109,Export!G:L,4,FALSE),"")</f>
        <v/>
      </c>
      <c r="M109" s="1511" t="str">
        <f ca="1">_xlfn.IFNA(VLOOKUP(E109,Export!G:L,5,FALSE),"")</f>
        <v/>
      </c>
      <c r="N109" s="1512" t="str">
        <f ca="1">_xlfn.IFNA(VLOOKUP(E109,Export!G:L,6,FALSE),"")</f>
        <v/>
      </c>
      <c r="O109" s="1445"/>
      <c r="P109" s="251"/>
    </row>
    <row r="110" spans="1:16" ht="70.8" customHeight="1" thickBot="1" x14ac:dyDescent="0.3">
      <c r="A110" s="274"/>
      <c r="B110" s="1845"/>
      <c r="C110" s="1339">
        <v>86</v>
      </c>
      <c r="D110" s="1183">
        <f>_xlfn.IFNA(VLOOKUP(E110,Data!C:I,3,FALSE),"")</f>
        <v>3</v>
      </c>
      <c r="E110" s="1643" t="s">
        <v>335</v>
      </c>
      <c r="F110" s="1170" t="str">
        <f>_xlfn.IFNA(IF(VLOOKUP(E110,Languages!$A:$D,1,TRUE)=E110,VLOOKUP(E110,Languages!$A:$D,Summary!$C$7,TRUE),NA()),"")</f>
        <v>Kyberarkkitehtuuriin kuuluu suojausmekanismeja (esimerkiksi laitteiden kovalevyjen salaus) tiedolle, joka on tallennettu laitteille, jotka saatetaan hukata tai varastaa.</v>
      </c>
      <c r="G110" s="1540">
        <v>69</v>
      </c>
      <c r="H110" s="1169" t="s">
        <v>3781</v>
      </c>
      <c r="I110" s="1169" t="s">
        <v>3601</v>
      </c>
      <c r="J110" s="1537">
        <f ca="1">_xlfn.IFNA(VLOOKUP(E110,Data!C:I,6,FALSE),"")</f>
        <v>0</v>
      </c>
      <c r="K110" s="1511" t="str">
        <f ca="1">_xlfn.IFNA(VLOOKUP(E110,Export!G:L,3,FALSE),"")</f>
        <v/>
      </c>
      <c r="L110" s="1511" t="str">
        <f ca="1">_xlfn.IFNA(VLOOKUP(E110,Export!G:L,4,FALSE),"")</f>
        <v/>
      </c>
      <c r="M110" s="1511" t="str">
        <f ca="1">_xlfn.IFNA(VLOOKUP(E110,Export!G:L,5,FALSE),"")</f>
        <v/>
      </c>
      <c r="N110" s="1512" t="str">
        <f ca="1">_xlfn.IFNA(VLOOKUP(E110,Export!G:L,6,FALSE),"")</f>
        <v/>
      </c>
      <c r="O110" s="1445"/>
      <c r="P110" s="251"/>
    </row>
    <row r="111" spans="1:16" ht="70.8" customHeight="1" thickBot="1" x14ac:dyDescent="0.3">
      <c r="A111" s="274"/>
      <c r="B111" s="1845"/>
      <c r="C111" s="1339">
        <v>87</v>
      </c>
      <c r="D111" s="1183">
        <f>_xlfn.IFNA(VLOOKUP(E111,Data!C:I,3,FALSE),"")</f>
        <v>3</v>
      </c>
      <c r="E111" s="1643" t="s">
        <v>977</v>
      </c>
      <c r="F111" s="1170" t="str">
        <f>_xlfn.IFNA(IF(VLOOKUP(E111,Languages!$A:$D,1,TRUE)=E111,VLOOKUP(E111,Languages!$A:$D,Summary!$C$7,TRUE),NA()),"")</f>
        <v>Kyberarkkitehtuuri kattaa suojausmenetelmät sovellusten, laiteohjelmistojen (firmware) ja tiedon luvattomien muutosten varalle.</v>
      </c>
      <c r="G111" s="1539" t="s">
        <v>3679</v>
      </c>
      <c r="H111" s="1169" t="s">
        <v>3874</v>
      </c>
      <c r="I111" s="1169" t="s">
        <v>3602</v>
      </c>
      <c r="J111" s="1537">
        <f ca="1">_xlfn.IFNA(VLOOKUP(E111,Data!C:I,6,FALSE),"")</f>
        <v>0</v>
      </c>
      <c r="K111" s="1511" t="str">
        <f ca="1">_xlfn.IFNA(VLOOKUP(E111,Export!G:L,3,FALSE),"")</f>
        <v/>
      </c>
      <c r="L111" s="1511" t="str">
        <f ca="1">_xlfn.IFNA(VLOOKUP(E111,Export!G:L,4,FALSE),"")</f>
        <v/>
      </c>
      <c r="M111" s="1511" t="str">
        <f ca="1">_xlfn.IFNA(VLOOKUP(E111,Export!G:L,5,FALSE),"")</f>
        <v/>
      </c>
      <c r="N111" s="1512" t="str">
        <f ca="1">_xlfn.IFNA(VLOOKUP(E111,Export!G:L,6,FALSE),"")</f>
        <v/>
      </c>
      <c r="O111" s="1445"/>
      <c r="P111" s="251"/>
    </row>
    <row r="112" spans="1:16" ht="70.8" customHeight="1" thickBot="1" x14ac:dyDescent="0.3">
      <c r="A112" s="274"/>
      <c r="B112" s="1845"/>
      <c r="C112" s="1339">
        <v>88</v>
      </c>
      <c r="D112" s="1183">
        <f>_xlfn.IFNA(VLOOKUP(E112,Data!C:I,3,FALSE),"")</f>
        <v>2</v>
      </c>
      <c r="E112" s="1643" t="s">
        <v>978</v>
      </c>
      <c r="F112" s="1170" t="str">
        <f>_xlfn.IFNA(IF(VLOOKUP(E112,Languages!$A:$D,1,TRUE)=E112,VLOOKUP(E112,Languages!$A:$D,Summary!$C$7,TRUE),NA()),"")</f>
        <v>ARCHITECTURE-osion toimintaa varten on määritetty dokumentoidut toimintatavat, joita noudatetaan ja päivitetään säännöllisesti.</v>
      </c>
      <c r="G112" s="1539" t="s">
        <v>1629</v>
      </c>
      <c r="H112" s="1169"/>
      <c r="I112" s="1169" t="s">
        <v>1629</v>
      </c>
      <c r="J112" s="1537">
        <f ca="1">_xlfn.IFNA(VLOOKUP(E112,Data!C:I,6,FALSE),"")</f>
        <v>0</v>
      </c>
      <c r="K112" s="1511" t="str">
        <f ca="1">_xlfn.IFNA(VLOOKUP(E112,Export!G:L,3,FALSE),"")</f>
        <v/>
      </c>
      <c r="L112" s="1511" t="str">
        <f ca="1">_xlfn.IFNA(VLOOKUP(E112,Export!G:L,4,FALSE),"")</f>
        <v/>
      </c>
      <c r="M112" s="1511" t="str">
        <f ca="1">_xlfn.IFNA(VLOOKUP(E112,Export!G:L,5,FALSE),"")</f>
        <v/>
      </c>
      <c r="N112" s="1512" t="str">
        <f ca="1">_xlfn.IFNA(VLOOKUP(E112,Export!G:L,6,FALSE),"")</f>
        <v/>
      </c>
      <c r="O112" s="1445"/>
      <c r="P112" s="251"/>
    </row>
    <row r="113" spans="1:16" ht="70.8" customHeight="1" thickBot="1" x14ac:dyDescent="0.3">
      <c r="A113" s="274"/>
      <c r="B113" s="1845"/>
      <c r="C113" s="1339">
        <v>89</v>
      </c>
      <c r="D113" s="1183">
        <f>_xlfn.IFNA(VLOOKUP(E113,Data!C:I,3,FALSE),"")</f>
        <v>2</v>
      </c>
      <c r="E113" s="1643" t="s">
        <v>979</v>
      </c>
      <c r="F113" s="1170" t="str">
        <f>_xlfn.IFNA(IF(VLOOKUP(E113,Languages!$A:$D,1,TRUE)=E113,VLOOKUP(E113,Languages!$A:$D,Summary!$C$7,TRUE),NA()),"")</f>
        <v>ARCHITECTURE-osion toimintaa varten on tarjolla riittävät resurssit (henkilöstö, rahoitus ja työkalut).</v>
      </c>
      <c r="G113" s="1539" t="s">
        <v>1629</v>
      </c>
      <c r="H113" s="1169"/>
      <c r="I113" s="1169" t="s">
        <v>1629</v>
      </c>
      <c r="J113" s="1537">
        <f ca="1">_xlfn.IFNA(VLOOKUP(E113,Data!C:I,6,FALSE),"")</f>
        <v>0</v>
      </c>
      <c r="K113" s="1511" t="str">
        <f ca="1">_xlfn.IFNA(VLOOKUP(E113,Export!G:L,3,FALSE),"")</f>
        <v/>
      </c>
      <c r="L113" s="1511" t="str">
        <f ca="1">_xlfn.IFNA(VLOOKUP(E113,Export!G:L,4,FALSE),"")</f>
        <v/>
      </c>
      <c r="M113" s="1511" t="str">
        <f ca="1">_xlfn.IFNA(VLOOKUP(E113,Export!G:L,5,FALSE),"")</f>
        <v/>
      </c>
      <c r="N113" s="1512" t="str">
        <f ca="1">_xlfn.IFNA(VLOOKUP(E113,Export!G:L,6,FALSE),"")</f>
        <v/>
      </c>
      <c r="O113" s="1445"/>
      <c r="P113" s="251"/>
    </row>
    <row r="114" spans="1:16" ht="70.8" customHeight="1" thickBot="1" x14ac:dyDescent="0.3">
      <c r="A114" s="274"/>
      <c r="B114" s="1845"/>
      <c r="C114" s="1339">
        <v>90</v>
      </c>
      <c r="D114" s="1183">
        <f>_xlfn.IFNA(VLOOKUP(E114,Data!C:I,3,FALSE),"")</f>
        <v>3</v>
      </c>
      <c r="E114" s="1643" t="s">
        <v>980</v>
      </c>
      <c r="F114" s="1170" t="str">
        <f>_xlfn.IFNA(IF(VLOOKUP(E114,Languages!$A:$D,1,TRUE)=E114,VLOOKUP(E114,Languages!$A:$D,Summary!$C$7,TRUE),NA()),"")</f>
        <v>ARCHITECTURE-osion toimintaa ohjataan vaatimuksilla, jotka on asetettu organisaation johtotason politiikassa (tai vastaavassa ohjeistuksessa).</v>
      </c>
      <c r="G114" s="1539" t="s">
        <v>1629</v>
      </c>
      <c r="H114" s="1169"/>
      <c r="I114" s="1169" t="s">
        <v>1629</v>
      </c>
      <c r="J114" s="1537">
        <f ca="1">_xlfn.IFNA(VLOOKUP(E114,Data!C:I,6,FALSE),"")</f>
        <v>0</v>
      </c>
      <c r="K114" s="1511" t="str">
        <f ca="1">_xlfn.IFNA(VLOOKUP(E114,Export!G:L,3,FALSE),"")</f>
        <v/>
      </c>
      <c r="L114" s="1511" t="str">
        <f ca="1">_xlfn.IFNA(VLOOKUP(E114,Export!G:L,4,FALSE),"")</f>
        <v/>
      </c>
      <c r="M114" s="1511" t="str">
        <f ca="1">_xlfn.IFNA(VLOOKUP(E114,Export!G:L,5,FALSE),"")</f>
        <v/>
      </c>
      <c r="N114" s="1512" t="str">
        <f ca="1">_xlfn.IFNA(VLOOKUP(E114,Export!G:L,6,FALSE),"")</f>
        <v/>
      </c>
      <c r="O114" s="1445"/>
      <c r="P114" s="251"/>
    </row>
    <row r="115" spans="1:16" ht="70.8" customHeight="1" thickBot="1" x14ac:dyDescent="0.3">
      <c r="A115" s="274"/>
      <c r="B115" s="1845"/>
      <c r="C115" s="1339">
        <v>91</v>
      </c>
      <c r="D115" s="1183">
        <f>_xlfn.IFNA(VLOOKUP(E115,Data!C:I,3,FALSE),"")</f>
        <v>3</v>
      </c>
      <c r="E115" s="1643" t="s">
        <v>981</v>
      </c>
      <c r="F115" s="1170" t="str">
        <f>_xlfn.IFNA(IF(VLOOKUP(E115,Languages!$A:$D,1,TRUE)=E115,VLOOKUP(E115,Languages!$A:$D,Summary!$C$7,TRUE),NA()),"")</f>
        <v>ARCHITECTURE-osion toiminnan suorittamiseen tarvittavat vastuut, tilivelvollisuudet ja valtuutukset on jalkautettu soveltuville työntekijöille.</v>
      </c>
      <c r="G115" s="1539" t="s">
        <v>1629</v>
      </c>
      <c r="H115" s="1169"/>
      <c r="I115" s="1169" t="s">
        <v>1629</v>
      </c>
      <c r="J115" s="1537">
        <f ca="1">_xlfn.IFNA(VLOOKUP(E115,Data!C:I,6,FALSE),"")</f>
        <v>0</v>
      </c>
      <c r="K115" s="1511" t="str">
        <f ca="1">_xlfn.IFNA(VLOOKUP(E115,Export!G:L,3,FALSE),"")</f>
        <v/>
      </c>
      <c r="L115" s="1511" t="str">
        <f ca="1">_xlfn.IFNA(VLOOKUP(E115,Export!G:L,4,FALSE),"")</f>
        <v/>
      </c>
      <c r="M115" s="1511" t="str">
        <f ca="1">_xlfn.IFNA(VLOOKUP(E115,Export!G:L,5,FALSE),"")</f>
        <v/>
      </c>
      <c r="N115" s="1512" t="str">
        <f ca="1">_xlfn.IFNA(VLOOKUP(E115,Export!G:L,6,FALSE),"")</f>
        <v/>
      </c>
      <c r="O115" s="1445"/>
      <c r="P115" s="251"/>
    </row>
    <row r="116" spans="1:16" ht="70.8" customHeight="1" thickBot="1" x14ac:dyDescent="0.3">
      <c r="A116" s="274"/>
      <c r="B116" s="1845"/>
      <c r="C116" s="1339">
        <v>92</v>
      </c>
      <c r="D116" s="1183">
        <f>_xlfn.IFNA(VLOOKUP(E116,Data!C:I,3,FALSE),"")</f>
        <v>3</v>
      </c>
      <c r="E116" s="1643" t="s">
        <v>982</v>
      </c>
      <c r="F116" s="1170" t="str">
        <f>_xlfn.IFNA(IF(VLOOKUP(E116,Languages!$A:$D,1,TRUE)=E116,VLOOKUP(E116,Languages!$A:$D,Summary!$C$7,TRUE),NA()),"")</f>
        <v>ARCHITECTURE-osion toimintaa suorittavilla työntekijöillä on riittävät tiedot ja taidot tehtäviensä suorittamiseen.</v>
      </c>
      <c r="G116" s="1539" t="s">
        <v>1629</v>
      </c>
      <c r="H116" s="1169"/>
      <c r="I116" s="1169" t="s">
        <v>1629</v>
      </c>
      <c r="J116" s="1537">
        <f ca="1">_xlfn.IFNA(VLOOKUP(E116,Data!C:I,6,FALSE),"")</f>
        <v>0</v>
      </c>
      <c r="K116" s="1511" t="str">
        <f ca="1">_xlfn.IFNA(VLOOKUP(E116,Export!G:L,3,FALSE),"")</f>
        <v/>
      </c>
      <c r="L116" s="1511" t="str">
        <f ca="1">_xlfn.IFNA(VLOOKUP(E116,Export!G:L,4,FALSE),"")</f>
        <v/>
      </c>
      <c r="M116" s="1511" t="str">
        <f ca="1">_xlfn.IFNA(VLOOKUP(E116,Export!G:L,5,FALSE),"")</f>
        <v/>
      </c>
      <c r="N116" s="1512" t="str">
        <f ca="1">_xlfn.IFNA(VLOOKUP(E116,Export!G:L,6,FALSE),"")</f>
        <v/>
      </c>
      <c r="O116" s="1445"/>
      <c r="P116" s="251"/>
    </row>
    <row r="117" spans="1:16" ht="70.8" customHeight="1" thickBot="1" x14ac:dyDescent="0.3">
      <c r="A117" s="274"/>
      <c r="B117" s="1845"/>
      <c r="C117" s="1339">
        <v>93</v>
      </c>
      <c r="D117" s="1183">
        <f>_xlfn.IFNA(VLOOKUP(E117,Data!C:I,3,FALSE),"")</f>
        <v>3</v>
      </c>
      <c r="E117" s="1643" t="s">
        <v>983</v>
      </c>
      <c r="F117" s="1170" t="str">
        <f>_xlfn.IFNA(IF(VLOOKUP(E117,Languages!$A:$D,1,TRUE)=E117,VLOOKUP(E117,Languages!$A:$D,Summary!$C$7,TRUE),NA()),"")</f>
        <v>ARCHITECTURE-osion toiminnan vaikuttavuutta arvioidaan ja seurataan.</v>
      </c>
      <c r="G117" s="1539" t="s">
        <v>1629</v>
      </c>
      <c r="H117" s="1169"/>
      <c r="I117" s="1169" t="s">
        <v>1629</v>
      </c>
      <c r="J117" s="1537">
        <f ca="1">_xlfn.IFNA(VLOOKUP(E117,Data!C:I,6,FALSE),"")</f>
        <v>0</v>
      </c>
      <c r="K117" s="1511" t="str">
        <f ca="1">_xlfn.IFNA(VLOOKUP(E117,Export!G:L,3,FALSE),"")</f>
        <v/>
      </c>
      <c r="L117" s="1511" t="str">
        <f ca="1">_xlfn.IFNA(VLOOKUP(E117,Export!G:L,4,FALSE),"")</f>
        <v/>
      </c>
      <c r="M117" s="1511" t="str">
        <f ca="1">_xlfn.IFNA(VLOOKUP(E117,Export!G:L,5,FALSE),"")</f>
        <v/>
      </c>
      <c r="N117" s="1512" t="str">
        <f ca="1">_xlfn.IFNA(VLOOKUP(E117,Export!G:L,6,FALSE),"")</f>
        <v/>
      </c>
      <c r="O117" s="1445"/>
      <c r="P117" s="251"/>
    </row>
    <row r="118" spans="1:16" ht="70.8" customHeight="1" thickBot="1" x14ac:dyDescent="0.3">
      <c r="A118" s="274"/>
      <c r="B118" s="1845"/>
      <c r="C118" s="1339">
        <v>94</v>
      </c>
      <c r="D118" s="1183">
        <f>_xlfn.IFNA(VLOOKUP(E118,Data!C:I,3,FALSE),"")</f>
        <v>1</v>
      </c>
      <c r="E118" s="1643" t="s">
        <v>86</v>
      </c>
      <c r="F118" s="1170" t="str">
        <f>_xlfn.IFNA(IF(VLOOKUP(E118,Languages!$A:$D,1,TRUE)=E118,VLOOKUP(E118,Languages!$A:$D,Summary!$C$7,TRUE),NA()),"")</f>
        <v>Toiminnon kannalta tärkeistä IT- ja OT-laitteista ja ohjelmistoista on olemassa rekisteri. (Huomioi myös mahdollisten OT-ympäristöjen laitteet ja ohjelmistot). Tasolla 1 rekisterin ylläpidon ei tarvitse olla systemaattista ja säännöllistä.</v>
      </c>
      <c r="G118" s="1540">
        <v>1</v>
      </c>
      <c r="H118" s="1169" t="s">
        <v>3715</v>
      </c>
      <c r="I118" s="1169" t="s">
        <v>3603</v>
      </c>
      <c r="J118" s="1537">
        <f ca="1">_xlfn.IFNA(VLOOKUP(E118,Data!C:I,6,FALSE),"")</f>
        <v>0</v>
      </c>
      <c r="K118" s="1511" t="str">
        <f ca="1">_xlfn.IFNA(VLOOKUP(E118,Export!G:L,3,FALSE),"")</f>
        <v/>
      </c>
      <c r="L118" s="1511" t="str">
        <f ca="1">_xlfn.IFNA(VLOOKUP(E118,Export!G:L,4,FALSE),"")</f>
        <v/>
      </c>
      <c r="M118" s="1511" t="str">
        <f ca="1">_xlfn.IFNA(VLOOKUP(E118,Export!G:L,5,FALSE),"")</f>
        <v/>
      </c>
      <c r="N118" s="1512" t="str">
        <f ca="1">_xlfn.IFNA(VLOOKUP(E118,Export!G:L,6,FALSE),"")</f>
        <v/>
      </c>
      <c r="O118" s="1445"/>
      <c r="P118" s="251"/>
    </row>
    <row r="119" spans="1:16" ht="70.8" customHeight="1" thickBot="1" x14ac:dyDescent="0.3">
      <c r="A119" s="274"/>
      <c r="B119" s="1845"/>
      <c r="C119" s="1339">
        <v>95</v>
      </c>
      <c r="D119" s="1183">
        <f>_xlfn.IFNA(VLOOKUP(E119,Data!C:I,3,FALSE),"")</f>
        <v>2</v>
      </c>
      <c r="E119" s="1643" t="s">
        <v>88</v>
      </c>
      <c r="F119" s="1170" t="str">
        <f>_xlfn.IFNA(IF(VLOOKUP(E119,Languages!$A:$D,1,TRUE)=E119,VLOOKUP(E119,Languages!$A:$D,Summary!$C$7,TRUE),NA()),"")</f>
        <v>Rekisteriin on kirjattu sellaiset toimintoon kuuluvat laitteet ja ohjelmistot, joita voitaisiin käyttää hyökkääjän tavoitteen saavuttamiseen.</v>
      </c>
      <c r="G119" s="1540">
        <v>1</v>
      </c>
      <c r="H119" s="1169" t="s">
        <v>3715</v>
      </c>
      <c r="I119" s="1169" t="s">
        <v>3603</v>
      </c>
      <c r="J119" s="1537">
        <f ca="1">_xlfn.IFNA(VLOOKUP(E119,Data!C:I,6,FALSE),"")</f>
        <v>0</v>
      </c>
      <c r="K119" s="1511" t="str">
        <f ca="1">_xlfn.IFNA(VLOOKUP(E119,Export!G:L,3,FALSE),"")</f>
        <v/>
      </c>
      <c r="L119" s="1511" t="str">
        <f ca="1">_xlfn.IFNA(VLOOKUP(E119,Export!G:L,4,FALSE),"")</f>
        <v/>
      </c>
      <c r="M119" s="1511" t="str">
        <f ca="1">_xlfn.IFNA(VLOOKUP(E119,Export!G:L,5,FALSE),"")</f>
        <v/>
      </c>
      <c r="N119" s="1512" t="str">
        <f ca="1">_xlfn.IFNA(VLOOKUP(E119,Export!G:L,6,FALSE),"")</f>
        <v/>
      </c>
      <c r="O119" s="1445"/>
      <c r="P119" s="251"/>
    </row>
    <row r="120" spans="1:16" ht="70.8" customHeight="1" thickBot="1" x14ac:dyDescent="0.3">
      <c r="A120" s="274"/>
      <c r="B120" s="1845"/>
      <c r="C120" s="1339">
        <v>96</v>
      </c>
      <c r="D120" s="1183">
        <f>_xlfn.IFNA(VLOOKUP(E120,Data!C:I,3,FALSE),"")</f>
        <v>2</v>
      </c>
      <c r="E120" s="1643" t="s">
        <v>89</v>
      </c>
      <c r="F120" s="1170" t="str">
        <f>_xlfn.IFNA(IF(VLOOKUP(E120,Languages!$A:$D,1,TRUE)=E120,VLOOKUP(E120,Languages!$A:$D,Summary!$C$7,TRUE),NA()),"")</f>
        <v>Rekisteriin kirjatut laitteet ja ohjelmistot on priorisoitu noudattaen määriteltyjä priorisointikriteerejä, joihin kuuluu arviointi laitteen tai ohjelmiston tärkeydestä toiminnolle.</v>
      </c>
      <c r="G120" s="1540">
        <v>2</v>
      </c>
      <c r="H120" s="1169" t="s">
        <v>3758</v>
      </c>
      <c r="I120" s="1169" t="s">
        <v>3604</v>
      </c>
      <c r="J120" s="1537">
        <f ca="1">_xlfn.IFNA(VLOOKUP(E120,Data!C:I,6,FALSE),"")</f>
        <v>0</v>
      </c>
      <c r="K120" s="1511" t="str">
        <f ca="1">_xlfn.IFNA(VLOOKUP(E120,Export!G:L,3,FALSE),"")</f>
        <v/>
      </c>
      <c r="L120" s="1511" t="str">
        <f ca="1">_xlfn.IFNA(VLOOKUP(E120,Export!G:L,4,FALSE),"")</f>
        <v/>
      </c>
      <c r="M120" s="1511" t="str">
        <f ca="1">_xlfn.IFNA(VLOOKUP(E120,Export!G:L,5,FALSE),"")</f>
        <v/>
      </c>
      <c r="N120" s="1512" t="str">
        <f ca="1">_xlfn.IFNA(VLOOKUP(E120,Export!G:L,6,FALSE),"")</f>
        <v/>
      </c>
      <c r="O120" s="1445"/>
      <c r="P120" s="251"/>
    </row>
    <row r="121" spans="1:16" ht="70.8" customHeight="1" thickBot="1" x14ac:dyDescent="0.3">
      <c r="A121" s="274"/>
      <c r="B121" s="1845"/>
      <c r="C121" s="1339">
        <v>97</v>
      </c>
      <c r="D121" s="1183">
        <f>_xlfn.IFNA(VLOOKUP(E121,Data!C:I,3,FALSE),"")</f>
        <v>2</v>
      </c>
      <c r="E121" s="1643" t="s">
        <v>91</v>
      </c>
      <c r="F121" s="1170" t="str">
        <f>_xlfn.IFNA(IF(VLOOKUP(E121,Languages!$A:$D,1,TRUE)=E121,VLOOKUP(E121,Languages!$A:$D,Summary!$C$7,TRUE),NA()),"")</f>
        <v>Priorisointikriteereissä huomioidaan lisäksi missä laajuudessa hyökkääjä voisi käyttää laitetta tai ohjelmistoa [ks. ASSET-1b] tavoitteensa saavuttamiseen (tietomurto, toiminnan häiriö jne.).</v>
      </c>
      <c r="G121" s="1540">
        <v>2</v>
      </c>
      <c r="H121" s="1169" t="s">
        <v>3758</v>
      </c>
      <c r="I121" s="1169" t="s">
        <v>3604</v>
      </c>
      <c r="J121" s="1537">
        <f ca="1">_xlfn.IFNA(VLOOKUP(E121,Data!C:I,6,FALSE),"")</f>
        <v>0</v>
      </c>
      <c r="K121" s="1511" t="str">
        <f ca="1">_xlfn.IFNA(VLOOKUP(E121,Export!G:L,3,FALSE),"")</f>
        <v/>
      </c>
      <c r="L121" s="1511" t="str">
        <f ca="1">_xlfn.IFNA(VLOOKUP(E121,Export!G:L,4,FALSE),"")</f>
        <v/>
      </c>
      <c r="M121" s="1511" t="str">
        <f ca="1">_xlfn.IFNA(VLOOKUP(E121,Export!G:L,5,FALSE),"")</f>
        <v/>
      </c>
      <c r="N121" s="1512" t="str">
        <f ca="1">_xlfn.IFNA(VLOOKUP(E121,Export!G:L,6,FALSE),"")</f>
        <v/>
      </c>
      <c r="O121" s="1445"/>
      <c r="P121" s="251"/>
    </row>
    <row r="122" spans="1:16" ht="70.8" customHeight="1" thickBot="1" x14ac:dyDescent="0.3">
      <c r="A122" s="274"/>
      <c r="B122" s="1845"/>
      <c r="C122" s="1339">
        <v>98</v>
      </c>
      <c r="D122" s="1183">
        <f>_xlfn.IFNA(VLOOKUP(E122,Data!C:I,3,FALSE),"")</f>
        <v>2</v>
      </c>
      <c r="E122" s="1643" t="s">
        <v>93</v>
      </c>
      <c r="F122" s="1170" t="str">
        <f>_xlfn.IFNA(IF(VLOOKUP(E122,Languages!$A:$D,1,TRUE)=E122,VLOOKUP(E122,Languages!$A:$D,Summary!$C$7,TRUE),NA()),"")</f>
        <v>Rekisteriin on kirjattu laitteista ja ohjelmistoista sellaisia ominaisuuksia, jotka tukevat organisaation kybertoimintaa (esimerkiksi laitteen tai ohjelmiston sijainti, prioriteetti, käyttöjärjestelmä tai firmware-versio).</v>
      </c>
      <c r="G122" s="1539" t="s">
        <v>1629</v>
      </c>
      <c r="H122" s="1169"/>
      <c r="I122" s="1169" t="s">
        <v>1629</v>
      </c>
      <c r="J122" s="1537">
        <f ca="1">_xlfn.IFNA(VLOOKUP(E122,Data!C:I,6,FALSE),"")</f>
        <v>0</v>
      </c>
      <c r="K122" s="1511" t="str">
        <f ca="1">_xlfn.IFNA(VLOOKUP(E122,Export!G:L,3,FALSE),"")</f>
        <v/>
      </c>
      <c r="L122" s="1511" t="str">
        <f ca="1">_xlfn.IFNA(VLOOKUP(E122,Export!G:L,4,FALSE),"")</f>
        <v/>
      </c>
      <c r="M122" s="1511" t="str">
        <f ca="1">_xlfn.IFNA(VLOOKUP(E122,Export!G:L,5,FALSE),"")</f>
        <v/>
      </c>
      <c r="N122" s="1512" t="str">
        <f ca="1">_xlfn.IFNA(VLOOKUP(E122,Export!G:L,6,FALSE),"")</f>
        <v/>
      </c>
      <c r="O122" s="1445"/>
      <c r="P122" s="251"/>
    </row>
    <row r="123" spans="1:16" ht="70.8" customHeight="1" thickBot="1" x14ac:dyDescent="0.3">
      <c r="A123" s="274"/>
      <c r="B123" s="1845"/>
      <c r="C123" s="1339">
        <v>99</v>
      </c>
      <c r="D123" s="1183">
        <f>_xlfn.IFNA(VLOOKUP(E123,Data!C:I,3,FALSE),"")</f>
        <v>3</v>
      </c>
      <c r="E123" s="1643" t="s">
        <v>95</v>
      </c>
      <c r="F123" s="1170" t="str">
        <f>_xlfn.IFNA(IF(VLOOKUP(E123,Languages!$A:$D,1,TRUE)=E123,VLOOKUP(E123,Languages!$A:$D,Summary!$C$7,TRUE),NA()),"")</f>
        <v>Rekisteri (IT ja OT) on täydellinen (eli rekisteri kattaa kaikki toiminnon pyörittämiseen tarvittavat laitteet, ohjelmistot ja tietovarannot).</v>
      </c>
      <c r="G123" s="1540">
        <v>1</v>
      </c>
      <c r="H123" s="1169" t="s">
        <v>3715</v>
      </c>
      <c r="I123" s="1169" t="s">
        <v>3603</v>
      </c>
      <c r="J123" s="1537">
        <f ca="1">_xlfn.IFNA(VLOOKUP(E123,Data!C:I,6,FALSE),"")</f>
        <v>0</v>
      </c>
      <c r="K123" s="1511" t="str">
        <f ca="1">_xlfn.IFNA(VLOOKUP(E123,Export!G:L,3,FALSE),"")</f>
        <v/>
      </c>
      <c r="L123" s="1511" t="str">
        <f ca="1">_xlfn.IFNA(VLOOKUP(E123,Export!G:L,4,FALSE),"")</f>
        <v/>
      </c>
      <c r="M123" s="1511" t="str">
        <f ca="1">_xlfn.IFNA(VLOOKUP(E123,Export!G:L,5,FALSE),"")</f>
        <v/>
      </c>
      <c r="N123" s="1512" t="str">
        <f ca="1">_xlfn.IFNA(VLOOKUP(E123,Export!G:L,6,FALSE),"")</f>
        <v/>
      </c>
      <c r="O123" s="1445"/>
      <c r="P123" s="251"/>
    </row>
    <row r="124" spans="1:16" ht="70.8" customHeight="1" thickBot="1" x14ac:dyDescent="0.3">
      <c r="A124" s="274"/>
      <c r="B124" s="1845"/>
      <c r="C124" s="1339">
        <v>100</v>
      </c>
      <c r="D124" s="1183">
        <f>_xlfn.IFNA(VLOOKUP(E124,Data!C:I,3,FALSE),"")</f>
        <v>3</v>
      </c>
      <c r="E124" s="1643" t="s">
        <v>908</v>
      </c>
      <c r="F124" s="1170" t="str">
        <f>_xlfn.IFNA(IF(VLOOKUP(E124,Languages!$A:$D,1,TRUE)=E124,VLOOKUP(E124,Languages!$A:$D,Summary!$C$7,TRUE),NA()),"")</f>
        <v>Rekisteri on ajan tasalla (eli rekisteriä päivitetään aika ajoin ja määriteltyjen tilanteiden kuten järjestelmämuutosten yhteydessä).</v>
      </c>
      <c r="G124" s="1540">
        <v>1</v>
      </c>
      <c r="H124" s="1169" t="s">
        <v>3715</v>
      </c>
      <c r="I124" s="1169" t="s">
        <v>3603</v>
      </c>
      <c r="J124" s="1537">
        <f ca="1">_xlfn.IFNA(VLOOKUP(E124,Data!C:I,6,FALSE),"")</f>
        <v>0</v>
      </c>
      <c r="K124" s="1511" t="str">
        <f ca="1">_xlfn.IFNA(VLOOKUP(E124,Export!G:L,3,FALSE),"")</f>
        <v/>
      </c>
      <c r="L124" s="1511" t="str">
        <f ca="1">_xlfn.IFNA(VLOOKUP(E124,Export!G:L,4,FALSE),"")</f>
        <v/>
      </c>
      <c r="M124" s="1511" t="str">
        <f ca="1">_xlfn.IFNA(VLOOKUP(E124,Export!G:L,5,FALSE),"")</f>
        <v/>
      </c>
      <c r="N124" s="1512" t="str">
        <f ca="1">_xlfn.IFNA(VLOOKUP(E124,Export!G:L,6,FALSE),"")</f>
        <v/>
      </c>
      <c r="O124" s="1445"/>
      <c r="P124" s="251"/>
    </row>
    <row r="125" spans="1:16" ht="70.8" customHeight="1" thickBot="1" x14ac:dyDescent="0.3">
      <c r="A125" s="274"/>
      <c r="B125" s="1845"/>
      <c r="C125" s="1339">
        <v>101</v>
      </c>
      <c r="D125" s="1183">
        <f>_xlfn.IFNA(VLOOKUP(E125,Data!C:I,3,FALSE),"")</f>
        <v>3</v>
      </c>
      <c r="E125" s="1643" t="s">
        <v>909</v>
      </c>
      <c r="F125" s="1170" t="str">
        <f>_xlfn.IFNA(IF(VLOOKUP(E125,Languages!$A:$D,1,TRUE)=E125,VLOOKUP(E125,Languages!$A:$D,Summary!$C$7,TRUE),NA()),"")</f>
        <v>Kaikki tiedot on tuhottu tai poistettu laitteista ennen käyttöönottoa uudessa kohteessa ja ennen käytöstä poistamista.</v>
      </c>
      <c r="G125" s="1539" t="s">
        <v>1629</v>
      </c>
      <c r="H125" s="1169"/>
      <c r="I125" s="1169" t="s">
        <v>1629</v>
      </c>
      <c r="J125" s="1537">
        <f ca="1">_xlfn.IFNA(VLOOKUP(E125,Data!C:I,6,FALSE),"")</f>
        <v>0</v>
      </c>
      <c r="K125" s="1511" t="str">
        <f ca="1">_xlfn.IFNA(VLOOKUP(E125,Export!G:L,3,FALSE),"")</f>
        <v/>
      </c>
      <c r="L125" s="1511" t="str">
        <f ca="1">_xlfn.IFNA(VLOOKUP(E125,Export!G:L,4,FALSE),"")</f>
        <v/>
      </c>
      <c r="M125" s="1511" t="str">
        <f ca="1">_xlfn.IFNA(VLOOKUP(E125,Export!G:L,5,FALSE),"")</f>
        <v/>
      </c>
      <c r="N125" s="1512" t="str">
        <f ca="1">_xlfn.IFNA(VLOOKUP(E125,Export!G:L,6,FALSE),"")</f>
        <v/>
      </c>
      <c r="O125" s="1445"/>
      <c r="P125" s="251"/>
    </row>
    <row r="126" spans="1:16" ht="70.8" customHeight="1" thickBot="1" x14ac:dyDescent="0.3">
      <c r="A126" s="274"/>
      <c r="B126" s="1845"/>
      <c r="C126" s="1339">
        <v>102</v>
      </c>
      <c r="D126" s="1183">
        <f>_xlfn.IFNA(VLOOKUP(E126,Data!C:I,3,FALSE),"")</f>
        <v>1</v>
      </c>
      <c r="E126" s="1643" t="s">
        <v>97</v>
      </c>
      <c r="F126" s="1170" t="str">
        <f>_xlfn.IFNA(IF(VLOOKUP(E126,Languages!$A:$D,1,TRUE)=E126,VLOOKUP(E126,Languages!$A:$D,Summary!$C$7,TRUE),NA()),"")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G126" s="1540">
        <v>3</v>
      </c>
      <c r="H126" s="1169" t="s">
        <v>3218</v>
      </c>
      <c r="I126" s="1169" t="s">
        <v>3605</v>
      </c>
      <c r="J126" s="1537">
        <f ca="1">_xlfn.IFNA(VLOOKUP(E126,Data!C:I,6,FALSE),"")</f>
        <v>0</v>
      </c>
      <c r="K126" s="1511" t="str">
        <f ca="1">_xlfn.IFNA(VLOOKUP(E126,Export!G:L,3,FALSE),"")</f>
        <v/>
      </c>
      <c r="L126" s="1511" t="str">
        <f ca="1">_xlfn.IFNA(VLOOKUP(E126,Export!G:L,4,FALSE),"")</f>
        <v/>
      </c>
      <c r="M126" s="1511" t="str">
        <f ca="1">_xlfn.IFNA(VLOOKUP(E126,Export!G:L,5,FALSE),"")</f>
        <v/>
      </c>
      <c r="N126" s="1512" t="str">
        <f ca="1">_xlfn.IFNA(VLOOKUP(E126,Export!G:L,6,FALSE),"")</f>
        <v/>
      </c>
      <c r="O126" s="1445"/>
      <c r="P126" s="251"/>
    </row>
    <row r="127" spans="1:16" ht="70.8" customHeight="1" thickBot="1" x14ac:dyDescent="0.3">
      <c r="A127" s="274"/>
      <c r="B127" s="1845"/>
      <c r="C127" s="1339">
        <v>103</v>
      </c>
      <c r="D127" s="1183">
        <f>_xlfn.IFNA(VLOOKUP(E127,Data!C:I,3,FALSE),"")</f>
        <v>2</v>
      </c>
      <c r="E127" s="1643" t="s">
        <v>98</v>
      </c>
      <c r="F127" s="1170" t="str">
        <f>_xlfn.IFNA(IF(VLOOKUP(E127,Languages!$A:$D,1,TRUE)=E127,VLOOKUP(E127,Languages!$A:$D,Summary!$C$7,TRUE),NA()),"")</f>
        <v>Rekisteriin on kirjattu sellaiset toimintoon kuuluvat tietovarannot, joita voitaisiin käyttää hyökkääjän tavoitteen saavuttamiseen.</v>
      </c>
      <c r="G127" s="1540">
        <v>3</v>
      </c>
      <c r="H127" s="1169" t="s">
        <v>3218</v>
      </c>
      <c r="I127" s="1169" t="s">
        <v>3605</v>
      </c>
      <c r="J127" s="1537">
        <f ca="1">_xlfn.IFNA(VLOOKUP(E127,Data!C:I,6,FALSE),"")</f>
        <v>0</v>
      </c>
      <c r="K127" s="1511" t="str">
        <f ca="1">_xlfn.IFNA(VLOOKUP(E127,Export!G:L,3,FALSE),"")</f>
        <v/>
      </c>
      <c r="L127" s="1511" t="str">
        <f ca="1">_xlfn.IFNA(VLOOKUP(E127,Export!G:L,4,FALSE),"")</f>
        <v/>
      </c>
      <c r="M127" s="1511" t="str">
        <f ca="1">_xlfn.IFNA(VLOOKUP(E127,Export!G:L,5,FALSE),"")</f>
        <v/>
      </c>
      <c r="N127" s="1512" t="str">
        <f ca="1">_xlfn.IFNA(VLOOKUP(E127,Export!G:L,6,FALSE),"")</f>
        <v/>
      </c>
      <c r="O127" s="1445"/>
      <c r="P127" s="251"/>
    </row>
    <row r="128" spans="1:16" ht="70.8" customHeight="1" thickBot="1" x14ac:dyDescent="0.3">
      <c r="A128" s="274"/>
      <c r="B128" s="1845"/>
      <c r="C128" s="1339">
        <v>104</v>
      </c>
      <c r="D128" s="1183">
        <f>_xlfn.IFNA(VLOOKUP(E128,Data!C:I,3,FALSE),"")</f>
        <v>2</v>
      </c>
      <c r="E128" s="1643" t="s">
        <v>99</v>
      </c>
      <c r="F128" s="1170" t="str">
        <f>_xlfn.IFNA(IF(VLOOKUP(E128,Languages!$A:$D,1,TRUE)=E128,VLOOKUP(E128,Languages!$A:$D,Summary!$C$7,TRUE),NA()),"")</f>
        <v>Rekisteriin kirjatut tietovarannot on priorisoitu noudattaen määriteltyjä priorisointikriteerejä, joihin kuuluu arviointi tietovarannon tärkeydestä toiminnolle.</v>
      </c>
      <c r="G128" s="1540">
        <v>4</v>
      </c>
      <c r="H128" s="1169" t="s">
        <v>3743</v>
      </c>
      <c r="I128" s="1169" t="s">
        <v>3606</v>
      </c>
      <c r="J128" s="1537">
        <f ca="1">_xlfn.IFNA(VLOOKUP(E128,Data!C:I,6,FALSE),"")</f>
        <v>0</v>
      </c>
      <c r="K128" s="1511" t="str">
        <f ca="1">_xlfn.IFNA(VLOOKUP(E128,Export!G:L,3,FALSE),"")</f>
        <v/>
      </c>
      <c r="L128" s="1511" t="str">
        <f ca="1">_xlfn.IFNA(VLOOKUP(E128,Export!G:L,4,FALSE),"")</f>
        <v/>
      </c>
      <c r="M128" s="1511" t="str">
        <f ca="1">_xlfn.IFNA(VLOOKUP(E128,Export!G:L,5,FALSE),"")</f>
        <v/>
      </c>
      <c r="N128" s="1512" t="str">
        <f ca="1">_xlfn.IFNA(VLOOKUP(E128,Export!G:L,6,FALSE),"")</f>
        <v/>
      </c>
      <c r="O128" s="1445"/>
      <c r="P128" s="251"/>
    </row>
    <row r="129" spans="1:16" ht="70.8" customHeight="1" thickBot="1" x14ac:dyDescent="0.3">
      <c r="A129" s="274"/>
      <c r="B129" s="1845"/>
      <c r="C129" s="1339">
        <v>105</v>
      </c>
      <c r="D129" s="1183">
        <f>_xlfn.IFNA(VLOOKUP(E129,Data!C:I,3,FALSE),"")</f>
        <v>2</v>
      </c>
      <c r="E129" s="1643" t="s">
        <v>100</v>
      </c>
      <c r="F129" s="1170" t="str">
        <f>_xlfn.IFNA(IF(VLOOKUP(E129,Languages!$A:$D,1,TRUE)=E129,VLOOKUP(E129,Languages!$A:$D,Summary!$C$7,TRUE),NA()),"")</f>
        <v xml:space="preserve">Luokittelukriteereissä huomioidaan missä laajuudessa hyökkääjä voisi käyttää tietovarantoa tavoitteensa (tietovuoto, toiminnan keskeytys jne) saavuttamiseen. </v>
      </c>
      <c r="G129" s="1540">
        <v>4</v>
      </c>
      <c r="H129" s="1169" t="s">
        <v>3743</v>
      </c>
      <c r="I129" s="1169" t="s">
        <v>3606</v>
      </c>
      <c r="J129" s="1537">
        <f ca="1">_xlfn.IFNA(VLOOKUP(E129,Data!C:I,6,FALSE),"")</f>
        <v>0</v>
      </c>
      <c r="K129" s="1511" t="str">
        <f ca="1">_xlfn.IFNA(VLOOKUP(E129,Export!G:L,3,FALSE),"")</f>
        <v/>
      </c>
      <c r="L129" s="1511" t="str">
        <f ca="1">_xlfn.IFNA(VLOOKUP(E129,Export!G:L,4,FALSE),"")</f>
        <v/>
      </c>
      <c r="M129" s="1511" t="str">
        <f ca="1">_xlfn.IFNA(VLOOKUP(E129,Export!G:L,5,FALSE),"")</f>
        <v/>
      </c>
      <c r="N129" s="1512" t="str">
        <f ca="1">_xlfn.IFNA(VLOOKUP(E129,Export!G:L,6,FALSE),"")</f>
        <v/>
      </c>
      <c r="O129" s="1445"/>
      <c r="P129" s="251"/>
    </row>
    <row r="130" spans="1:16" ht="70.8" customHeight="1" thickBot="1" x14ac:dyDescent="0.3">
      <c r="A130" s="274"/>
      <c r="B130" s="1845"/>
      <c r="C130" s="1339">
        <v>106</v>
      </c>
      <c r="D130" s="1183">
        <f>_xlfn.IFNA(VLOOKUP(E130,Data!C:I,3,FALSE),"")</f>
        <v>2</v>
      </c>
      <c r="E130" s="1643" t="s">
        <v>101</v>
      </c>
      <c r="F130" s="1170" t="str">
        <f>_xlfn.IFNA(IF(VLOOKUP(E130,Languages!$A:$D,1,TRUE)=E130,VLOOKUP(E130,Languages!$A:$D,Summary!$C$7,TRUE),NA()),"")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G130" s="1539" t="s">
        <v>1629</v>
      </c>
      <c r="H130" s="1169"/>
      <c r="I130" s="1169" t="s">
        <v>1629</v>
      </c>
      <c r="J130" s="1537">
        <f ca="1">_xlfn.IFNA(VLOOKUP(E130,Data!C:I,6,FALSE),"")</f>
        <v>0</v>
      </c>
      <c r="K130" s="1511" t="str">
        <f ca="1">_xlfn.IFNA(VLOOKUP(E130,Export!G:L,3,FALSE),"")</f>
        <v/>
      </c>
      <c r="L130" s="1511" t="str">
        <f ca="1">_xlfn.IFNA(VLOOKUP(E130,Export!G:L,4,FALSE),"")</f>
        <v/>
      </c>
      <c r="M130" s="1511" t="str">
        <f ca="1">_xlfn.IFNA(VLOOKUP(E130,Export!G:L,5,FALSE),"")</f>
        <v/>
      </c>
      <c r="N130" s="1512" t="str">
        <f ca="1">_xlfn.IFNA(VLOOKUP(E130,Export!G:L,6,FALSE),"")</f>
        <v/>
      </c>
      <c r="O130" s="1445"/>
      <c r="P130" s="251"/>
    </row>
    <row r="131" spans="1:16" ht="70.8" customHeight="1" thickBot="1" x14ac:dyDescent="0.3">
      <c r="A131" s="274"/>
      <c r="B131" s="1845"/>
      <c r="C131" s="1339">
        <v>107</v>
      </c>
      <c r="D131" s="1183">
        <f>_xlfn.IFNA(VLOOKUP(E131,Data!C:I,3,FALSE),"")</f>
        <v>3</v>
      </c>
      <c r="E131" s="1643" t="s">
        <v>102</v>
      </c>
      <c r="F131" s="1170" t="str">
        <f>_xlfn.IFNA(IF(VLOOKUP(E131,Languages!$A:$D,1,TRUE)=E131,VLOOKUP(E131,Languages!$A:$D,Summary!$C$7,TRUE),NA()),"")</f>
        <v>Tietovarantojen rekisteri on täydellinen (eli rekisteri kattaa kaikki toiminnon tietovarannot).</v>
      </c>
      <c r="G131" s="1540">
        <v>3</v>
      </c>
      <c r="H131" s="1169" t="s">
        <v>3218</v>
      </c>
      <c r="I131" s="1169" t="s">
        <v>3605</v>
      </c>
      <c r="J131" s="1537">
        <f ca="1">_xlfn.IFNA(VLOOKUP(E131,Data!C:I,6,FALSE),"")</f>
        <v>0</v>
      </c>
      <c r="K131" s="1511" t="str">
        <f ca="1">_xlfn.IFNA(VLOOKUP(E131,Export!G:L,3,FALSE),"")</f>
        <v/>
      </c>
      <c r="L131" s="1511" t="str">
        <f ca="1">_xlfn.IFNA(VLOOKUP(E131,Export!G:L,4,FALSE),"")</f>
        <v/>
      </c>
      <c r="M131" s="1511" t="str">
        <f ca="1">_xlfn.IFNA(VLOOKUP(E131,Export!G:L,5,FALSE),"")</f>
        <v/>
      </c>
      <c r="N131" s="1512" t="str">
        <f ca="1">_xlfn.IFNA(VLOOKUP(E131,Export!G:L,6,FALSE),"")</f>
        <v/>
      </c>
      <c r="O131" s="1445"/>
      <c r="P131" s="251"/>
    </row>
    <row r="132" spans="1:16" ht="70.8" customHeight="1" thickBot="1" x14ac:dyDescent="0.3">
      <c r="A132" s="274"/>
      <c r="B132" s="1845"/>
      <c r="C132" s="1339">
        <v>108</v>
      </c>
      <c r="D132" s="1183">
        <f>_xlfn.IFNA(VLOOKUP(E132,Data!C:I,3,FALSE),"")</f>
        <v>3</v>
      </c>
      <c r="E132" s="1643" t="s">
        <v>911</v>
      </c>
      <c r="F132" s="1170" t="str">
        <f>_xlfn.IFNA(IF(VLOOKUP(E132,Languages!$A:$D,1,TRUE)=E132,VLOOKUP(E132,Languages!$A:$D,Summary!$C$7,TRUE),NA()),"")</f>
        <v>Rekisteri on ajan tasalla (eli rekisteriä päivitetään aika ajoin ja määriteltyjen tilanteiden kuten järjestelmämuutosten yhteydessä).</v>
      </c>
      <c r="G132" s="1540">
        <v>3</v>
      </c>
      <c r="H132" s="1169" t="s">
        <v>3218</v>
      </c>
      <c r="I132" s="1169" t="s">
        <v>3605</v>
      </c>
      <c r="J132" s="1537">
        <f ca="1">_xlfn.IFNA(VLOOKUP(E132,Data!C:I,6,FALSE),"")</f>
        <v>0</v>
      </c>
      <c r="K132" s="1511" t="str">
        <f ca="1">_xlfn.IFNA(VLOOKUP(E132,Export!G:L,3,FALSE),"")</f>
        <v/>
      </c>
      <c r="L132" s="1511" t="str">
        <f ca="1">_xlfn.IFNA(VLOOKUP(E132,Export!G:L,4,FALSE),"")</f>
        <v/>
      </c>
      <c r="M132" s="1511" t="str">
        <f ca="1">_xlfn.IFNA(VLOOKUP(E132,Export!G:L,5,FALSE),"")</f>
        <v/>
      </c>
      <c r="N132" s="1512" t="str">
        <f ca="1">_xlfn.IFNA(VLOOKUP(E132,Export!G:L,6,FALSE),"")</f>
        <v/>
      </c>
      <c r="O132" s="1445"/>
      <c r="P132" s="251"/>
    </row>
    <row r="133" spans="1:16" ht="70.8" customHeight="1" thickBot="1" x14ac:dyDescent="0.3">
      <c r="A133" s="274"/>
      <c r="B133" s="1845"/>
      <c r="C133" s="1339">
        <v>109</v>
      </c>
      <c r="D133" s="1183">
        <f>_xlfn.IFNA(VLOOKUP(E133,Data!C:I,3,FALSE),"")</f>
        <v>3</v>
      </c>
      <c r="E133" s="1643" t="s">
        <v>912</v>
      </c>
      <c r="F133" s="1170" t="str">
        <f>_xlfn.IFNA(IF(VLOOKUP(E133,Languages!$A:$D,1,TRUE)=E133,VLOOKUP(E133,Languages!$A:$D,Summary!$C$7,TRUE),NA()),"")</f>
        <v>Tietovarannot poistetaan, ylikirjoitetaan tai tuhotaan elinkaaren lopussa käyttäen turvallisuusvaatimusten mukaisia menetelmiä. (huomioidaan mm. tiedon suojaustaso)</v>
      </c>
      <c r="G133" s="1539" t="s">
        <v>1629</v>
      </c>
      <c r="H133" s="1169"/>
      <c r="I133" s="1169" t="s">
        <v>1629</v>
      </c>
      <c r="J133" s="1537">
        <f ca="1">_xlfn.IFNA(VLOOKUP(E133,Data!C:I,6,FALSE),"")</f>
        <v>0</v>
      </c>
      <c r="K133" s="1511" t="str">
        <f ca="1">_xlfn.IFNA(VLOOKUP(E133,Export!G:L,3,FALSE),"")</f>
        <v/>
      </c>
      <c r="L133" s="1511" t="str">
        <f ca="1">_xlfn.IFNA(VLOOKUP(E133,Export!G:L,4,FALSE),"")</f>
        <v/>
      </c>
      <c r="M133" s="1511" t="str">
        <f ca="1">_xlfn.IFNA(VLOOKUP(E133,Export!G:L,5,FALSE),"")</f>
        <v/>
      </c>
      <c r="N133" s="1512" t="str">
        <f ca="1">_xlfn.IFNA(VLOOKUP(E133,Export!G:L,6,FALSE),"")</f>
        <v/>
      </c>
      <c r="O133" s="1445"/>
      <c r="P133" s="251"/>
    </row>
    <row r="134" spans="1:16" ht="70.8" customHeight="1" thickBot="1" x14ac:dyDescent="0.3">
      <c r="A134" s="274"/>
      <c r="B134" s="1845"/>
      <c r="C134" s="1339">
        <v>110</v>
      </c>
      <c r="D134" s="1183">
        <f>_xlfn.IFNA(VLOOKUP(E134,Data!C:I,3,FALSE),"")</f>
        <v>1</v>
      </c>
      <c r="E134" s="1643" t="s">
        <v>105</v>
      </c>
      <c r="F134" s="1170" t="str">
        <f>_xlfn.IFNA(IF(VLOOKUP(E134,Languages!$A:$D,1,TRUE)=E134,VLOOKUP(E134,Languages!$A:$D,Summary!$C$7,TRUE),NA()),"")</f>
        <v>Laitteiden, ohjelmistojen ja tietovarantojen konfiguraatioista on luotu vakioidut perusasetukset. Tasolla 1 tämän ei tarvitse olla systemaattista ja säännöllistä.</v>
      </c>
      <c r="G134" s="1540">
        <v>5</v>
      </c>
      <c r="H134" s="1169" t="s">
        <v>3759</v>
      </c>
      <c r="I134" s="1169" t="s">
        <v>3607</v>
      </c>
      <c r="J134" s="1537">
        <f ca="1">_xlfn.IFNA(VLOOKUP(E134,Data!C:I,6,FALSE),"")</f>
        <v>0</v>
      </c>
      <c r="K134" s="1511" t="str">
        <f ca="1">_xlfn.IFNA(VLOOKUP(E134,Export!G:L,3,FALSE),"")</f>
        <v/>
      </c>
      <c r="L134" s="1511" t="str">
        <f ca="1">_xlfn.IFNA(VLOOKUP(E134,Export!G:L,4,FALSE),"")</f>
        <v/>
      </c>
      <c r="M134" s="1511" t="str">
        <f ca="1">_xlfn.IFNA(VLOOKUP(E134,Export!G:L,5,FALSE),"")</f>
        <v/>
      </c>
      <c r="N134" s="1512" t="str">
        <f ca="1">_xlfn.IFNA(VLOOKUP(E134,Export!G:L,6,FALSE),"")</f>
        <v/>
      </c>
      <c r="O134" s="1445"/>
      <c r="P134" s="251"/>
    </row>
    <row r="135" spans="1:16" ht="70.8" customHeight="1" thickBot="1" x14ac:dyDescent="0.3">
      <c r="A135" s="274"/>
      <c r="B135" s="1845"/>
      <c r="C135" s="1339">
        <v>111</v>
      </c>
      <c r="D135" s="1183">
        <f>_xlfn.IFNA(VLOOKUP(E135,Data!C:I,3,FALSE),"")</f>
        <v>2</v>
      </c>
      <c r="E135" s="1643" t="s">
        <v>107</v>
      </c>
      <c r="F135" s="1170" t="str">
        <f>_xlfn.IFNA(IF(VLOOKUP(E135,Languages!$A:$D,1,TRUE)=E135,VLOOKUP(E135,Languages!$A:$D,Summary!$C$7,TRUE),NA()),"")</f>
        <v>Vakioituja perusasetuksia käytetään, kun laitteille, ohjelmistoille tai tietovarannoille luodaan uusi konfiguraatio tai palautetaan vanha konfiguraatio.</v>
      </c>
      <c r="G135" s="1540">
        <v>6</v>
      </c>
      <c r="H135" s="1169" t="s">
        <v>3760</v>
      </c>
      <c r="I135" s="1169" t="s">
        <v>3608</v>
      </c>
      <c r="J135" s="1537">
        <f ca="1">_xlfn.IFNA(VLOOKUP(E135,Data!C:I,6,FALSE),"")</f>
        <v>0</v>
      </c>
      <c r="K135" s="1511" t="str">
        <f ca="1">_xlfn.IFNA(VLOOKUP(E135,Export!G:L,3,FALSE),"")</f>
        <v/>
      </c>
      <c r="L135" s="1511" t="str">
        <f ca="1">_xlfn.IFNA(VLOOKUP(E135,Export!G:L,4,FALSE),"")</f>
        <v/>
      </c>
      <c r="M135" s="1511" t="str">
        <f ca="1">_xlfn.IFNA(VLOOKUP(E135,Export!G:L,5,FALSE),"")</f>
        <v/>
      </c>
      <c r="N135" s="1512" t="str">
        <f ca="1">_xlfn.IFNA(VLOOKUP(E135,Export!G:L,6,FALSE),"")</f>
        <v/>
      </c>
      <c r="O135" s="1445"/>
      <c r="P135" s="251"/>
    </row>
    <row r="136" spans="1:16" ht="70.8" customHeight="1" thickBot="1" x14ac:dyDescent="0.3">
      <c r="A136" s="274"/>
      <c r="B136" s="1845"/>
      <c r="C136" s="1339">
        <v>112</v>
      </c>
      <c r="D136" s="1183">
        <f>_xlfn.IFNA(VLOOKUP(E136,Data!C:I,3,FALSE),"")</f>
        <v>2</v>
      </c>
      <c r="E136" s="1643" t="s">
        <v>109</v>
      </c>
      <c r="F136" s="1170" t="str">
        <f>_xlfn.IFNA(IF(VLOOKUP(E136,Languages!$A:$D,1,TRUE)=E136,VLOOKUP(E136,Languages!$A:$D,Summary!$C$7,TRUE),NA()),"")</f>
        <v>Vakioidut perusasetukset sisältävät soveltuvilta osin organisaation kyberarkkitehtuurissa määritellyt vaatimukset [kts. ARCHITECTURE-1f].</v>
      </c>
      <c r="G136" s="1540">
        <v>5</v>
      </c>
      <c r="H136" s="1169" t="s">
        <v>3759</v>
      </c>
      <c r="I136" s="1169" t="s">
        <v>3607</v>
      </c>
      <c r="J136" s="1537">
        <f ca="1">_xlfn.IFNA(VLOOKUP(E136,Data!C:I,6,FALSE),"")</f>
        <v>0</v>
      </c>
      <c r="K136" s="1511" t="str">
        <f ca="1">_xlfn.IFNA(VLOOKUP(E136,Export!G:L,3,FALSE),"")</f>
        <v/>
      </c>
      <c r="L136" s="1511" t="str">
        <f ca="1">_xlfn.IFNA(VLOOKUP(E136,Export!G:L,4,FALSE),"")</f>
        <v/>
      </c>
      <c r="M136" s="1511" t="str">
        <f ca="1">_xlfn.IFNA(VLOOKUP(E136,Export!G:L,5,FALSE),"")</f>
        <v/>
      </c>
      <c r="N136" s="1512" t="str">
        <f ca="1">_xlfn.IFNA(VLOOKUP(E136,Export!G:L,6,FALSE),"")</f>
        <v/>
      </c>
      <c r="O136" s="1445"/>
      <c r="P136" s="251"/>
    </row>
    <row r="137" spans="1:16" ht="70.8" customHeight="1" thickBot="1" x14ac:dyDescent="0.3">
      <c r="A137" s="274"/>
      <c r="B137" s="1845"/>
      <c r="C137" s="1339">
        <v>113</v>
      </c>
      <c r="D137" s="1183">
        <f>_xlfn.IFNA(VLOOKUP(E137,Data!C:I,3,FALSE),"")</f>
        <v>2</v>
      </c>
      <c r="E137" s="1643" t="s">
        <v>111</v>
      </c>
      <c r="F137" s="1170" t="str">
        <f>_xlfn.IFNA(IF(VLOOKUP(E137,Languages!$A:$D,1,TRUE)=E137,VLOOKUP(E137,Languages!$A:$D,Summary!$C$7,TRUE),NA()),"")</f>
        <v>Perusasetuksia katselmoidaan ja päivitetään säännöllisesti ja ja määriteltyjen tilanteiden kuten järjestelmämuutosten tai kyberarkkitehtuurin muutosten yhteydessä.</v>
      </c>
      <c r="G137" s="1540">
        <v>5</v>
      </c>
      <c r="H137" s="1169" t="s">
        <v>3759</v>
      </c>
      <c r="I137" s="1169" t="s">
        <v>3607</v>
      </c>
      <c r="J137" s="1537">
        <f ca="1">_xlfn.IFNA(VLOOKUP(E137,Data!C:I,6,FALSE),"")</f>
        <v>0</v>
      </c>
      <c r="K137" s="1511" t="str">
        <f ca="1">_xlfn.IFNA(VLOOKUP(E137,Export!G:L,3,FALSE),"")</f>
        <v/>
      </c>
      <c r="L137" s="1511" t="str">
        <f ca="1">_xlfn.IFNA(VLOOKUP(E137,Export!G:L,4,FALSE),"")</f>
        <v/>
      </c>
      <c r="M137" s="1511" t="str">
        <f ca="1">_xlfn.IFNA(VLOOKUP(E137,Export!G:L,5,FALSE),"")</f>
        <v/>
      </c>
      <c r="N137" s="1512" t="str">
        <f ca="1">_xlfn.IFNA(VLOOKUP(E137,Export!G:L,6,FALSE),"")</f>
        <v/>
      </c>
      <c r="O137" s="1445"/>
      <c r="P137" s="251"/>
    </row>
    <row r="138" spans="1:16" ht="70.8" customHeight="1" thickBot="1" x14ac:dyDescent="0.3">
      <c r="A138" s="274"/>
      <c r="B138" s="1845"/>
      <c r="C138" s="1339">
        <v>114</v>
      </c>
      <c r="D138" s="1183">
        <f>_xlfn.IFNA(VLOOKUP(E138,Data!C:I,3,FALSE),"")</f>
        <v>3</v>
      </c>
      <c r="E138" s="1643" t="s">
        <v>113</v>
      </c>
      <c r="F138" s="1170" t="str">
        <f>_xlfn.IFNA(IF(VLOOKUP(E138,Languages!$A:$D,1,TRUE)=E138,VLOOKUP(E138,Languages!$A:$D,Summary!$C$7,TRUE),NA()),"")</f>
        <v>Konfiguraatioiden yhdenmukaisuutta vakioituihin perusasetuksiin seurataan säännöllisesti koko laitteen, ohjelmiston tai tietovarannon elinkaaren ajan.</v>
      </c>
      <c r="G138" s="1540">
        <v>6</v>
      </c>
      <c r="H138" s="1169" t="s">
        <v>3760</v>
      </c>
      <c r="I138" s="1169" t="s">
        <v>3608</v>
      </c>
      <c r="J138" s="1537">
        <f ca="1">_xlfn.IFNA(VLOOKUP(E138,Data!C:I,6,FALSE),"")</f>
        <v>0</v>
      </c>
      <c r="K138" s="1511" t="str">
        <f ca="1">_xlfn.IFNA(VLOOKUP(E138,Export!G:L,3,FALSE),"")</f>
        <v/>
      </c>
      <c r="L138" s="1511" t="str">
        <f ca="1">_xlfn.IFNA(VLOOKUP(E138,Export!G:L,4,FALSE),"")</f>
        <v/>
      </c>
      <c r="M138" s="1511" t="str">
        <f ca="1">_xlfn.IFNA(VLOOKUP(E138,Export!G:L,5,FALSE),"")</f>
        <v/>
      </c>
      <c r="N138" s="1512" t="str">
        <f ca="1">_xlfn.IFNA(VLOOKUP(E138,Export!G:L,6,FALSE),"")</f>
        <v/>
      </c>
      <c r="O138" s="1445"/>
      <c r="P138" s="251"/>
    </row>
    <row r="139" spans="1:16" ht="70.8" customHeight="1" thickBot="1" x14ac:dyDescent="0.3">
      <c r="A139" s="274"/>
      <c r="B139" s="1845"/>
      <c r="C139" s="1339">
        <v>115</v>
      </c>
      <c r="D139" s="1183">
        <f>_xlfn.IFNA(VLOOKUP(E139,Data!C:I,3,FALSE),"")</f>
        <v>1</v>
      </c>
      <c r="E139" s="1643" t="s">
        <v>116</v>
      </c>
      <c r="F139" s="1170" t="str">
        <f>_xlfn.IFNA(IF(VLOOKUP(E139,Languages!$A:$D,1,TRUE)=E139,VLOOKUP(E139,Languages!$A:$D,Summary!$C$7,TRUE),NA()),"")</f>
        <v>Laitteisiin, ohjelmistoihin ja tietovarantoihin tehtävät muutokset arvioidaan ja hyväksytetään ennen niiden toteuttamista. Tasolla 1 tämän ei tarvitse olla systemaattista ja säännöllistä. (ad hoc, tapauskohtaisesti)</v>
      </c>
      <c r="G139" s="1540">
        <v>7</v>
      </c>
      <c r="H139" s="1169" t="s">
        <v>3761</v>
      </c>
      <c r="I139" s="1169" t="s">
        <v>3609</v>
      </c>
      <c r="J139" s="1537">
        <f ca="1">_xlfn.IFNA(VLOOKUP(E139,Data!C:I,6,FALSE),"")</f>
        <v>0</v>
      </c>
      <c r="K139" s="1511" t="str">
        <f ca="1">_xlfn.IFNA(VLOOKUP(E139,Export!G:L,3,FALSE),"")</f>
        <v/>
      </c>
      <c r="L139" s="1511" t="str">
        <f ca="1">_xlfn.IFNA(VLOOKUP(E139,Export!G:L,4,FALSE),"")</f>
        <v/>
      </c>
      <c r="M139" s="1511" t="str">
        <f ca="1">_xlfn.IFNA(VLOOKUP(E139,Export!G:L,5,FALSE),"")</f>
        <v/>
      </c>
      <c r="N139" s="1512" t="str">
        <f ca="1">_xlfn.IFNA(VLOOKUP(E139,Export!G:L,6,FALSE),"")</f>
        <v/>
      </c>
      <c r="O139" s="1445"/>
      <c r="P139" s="251"/>
    </row>
    <row r="140" spans="1:16" ht="70.8" customHeight="1" thickBot="1" x14ac:dyDescent="0.3">
      <c r="A140" s="274"/>
      <c r="B140" s="1845"/>
      <c r="C140" s="1339">
        <v>116</v>
      </c>
      <c r="D140" s="1183">
        <f>_xlfn.IFNA(VLOOKUP(E140,Data!C:I,3,FALSE),"")</f>
        <v>1</v>
      </c>
      <c r="E140" s="1643" t="s">
        <v>119</v>
      </c>
      <c r="F140" s="1170" t="str">
        <f>_xlfn.IFNA(IF(VLOOKUP(E140,Languages!$A:$D,1,TRUE)=E140,VLOOKUP(E140,Languages!$A:$D,Summary!$C$7,TRUE),NA()),"")</f>
        <v>Laitteisiin, ohjelmistoihin ja tietovarantoihin tehtävistä muutoksista pidetään lokia. Tasolla 1 tämän ei tarvitse olla systemaattista ja säännöllistä. (ad hoc, tapauskohtaisesti)</v>
      </c>
      <c r="G140" s="1540">
        <v>8</v>
      </c>
      <c r="H140" s="1169" t="s">
        <v>3762</v>
      </c>
      <c r="I140" s="1169" t="s">
        <v>3610</v>
      </c>
      <c r="J140" s="1537">
        <f ca="1">_xlfn.IFNA(VLOOKUP(E140,Data!C:I,6,FALSE),"")</f>
        <v>0</v>
      </c>
      <c r="K140" s="1511" t="str">
        <f ca="1">_xlfn.IFNA(VLOOKUP(E140,Export!G:L,3,FALSE),"")</f>
        <v/>
      </c>
      <c r="L140" s="1511" t="str">
        <f ca="1">_xlfn.IFNA(VLOOKUP(E140,Export!G:L,4,FALSE),"")</f>
        <v/>
      </c>
      <c r="M140" s="1511" t="str">
        <f ca="1">_xlfn.IFNA(VLOOKUP(E140,Export!G:L,5,FALSE),"")</f>
        <v/>
      </c>
      <c r="N140" s="1512" t="str">
        <f ca="1">_xlfn.IFNA(VLOOKUP(E140,Export!G:L,6,FALSE),"")</f>
        <v/>
      </c>
      <c r="O140" s="1445"/>
      <c r="P140" s="251"/>
    </row>
    <row r="141" spans="1:16" ht="70.8" customHeight="1" thickBot="1" x14ac:dyDescent="0.3">
      <c r="A141" s="274"/>
      <c r="B141" s="1845"/>
      <c r="C141" s="1339">
        <v>117</v>
      </c>
      <c r="D141" s="1183">
        <f>_xlfn.IFNA(VLOOKUP(E141,Data!C:I,3,FALSE),"")</f>
        <v>2</v>
      </c>
      <c r="E141" s="1643" t="s">
        <v>122</v>
      </c>
      <c r="F141" s="1170" t="str">
        <f>_xlfn.IFNA(IF(VLOOKUP(E141,Languages!$A:$D,1,TRUE)=E141,VLOOKUP(E141,Languages!$A:$D,Summary!$C$7,TRUE),NA()),"")</f>
        <v>Laitteiden, ohjelmistojen ja tietovarantojen muutoksille on määritelty dokumentointivaatimukset, joita myös ylläpidetään.</v>
      </c>
      <c r="G141" s="1540">
        <v>8</v>
      </c>
      <c r="H141" s="1169" t="s">
        <v>3762</v>
      </c>
      <c r="I141" s="1169" t="s">
        <v>3610</v>
      </c>
      <c r="J141" s="1537">
        <f ca="1">_xlfn.IFNA(VLOOKUP(E141,Data!C:I,6,FALSE),"")</f>
        <v>0</v>
      </c>
      <c r="K141" s="1511" t="str">
        <f ca="1">_xlfn.IFNA(VLOOKUP(E141,Export!G:L,3,FALSE),"")</f>
        <v/>
      </c>
      <c r="L141" s="1511" t="str">
        <f ca="1">_xlfn.IFNA(VLOOKUP(E141,Export!G:L,4,FALSE),"")</f>
        <v/>
      </c>
      <c r="M141" s="1511" t="str">
        <f ca="1">_xlfn.IFNA(VLOOKUP(E141,Export!G:L,5,FALSE),"")</f>
        <v/>
      </c>
      <c r="N141" s="1512" t="str">
        <f ca="1">_xlfn.IFNA(VLOOKUP(E141,Export!G:L,6,FALSE),"")</f>
        <v/>
      </c>
      <c r="O141" s="1445"/>
      <c r="P141" s="251"/>
    </row>
    <row r="142" spans="1:16" ht="70.8" customHeight="1" thickBot="1" x14ac:dyDescent="0.3">
      <c r="A142" s="274"/>
      <c r="B142" s="1845"/>
      <c r="C142" s="1339">
        <v>118</v>
      </c>
      <c r="D142" s="1183">
        <f>_xlfn.IFNA(VLOOKUP(E142,Data!C:I,3,FALSE),"")</f>
        <v>2</v>
      </c>
      <c r="E142" s="1643" t="s">
        <v>125</v>
      </c>
      <c r="F142" s="1170" t="str">
        <f>_xlfn.IFNA(IF(VLOOKUP(E142,Languages!$A:$D,1,TRUE)=E142,VLOOKUP(E142,Languages!$A:$D,Summary!$C$7,TRUE),NA()),"")</f>
        <v>Tärkeisiin (korkean prioriteetin) laitteisiin, ohjelmistoihin ja tietovarantoihin tehtävät muutokset testataan ennen niiden toteuttamista.</v>
      </c>
      <c r="G142" s="1540">
        <v>7</v>
      </c>
      <c r="H142" s="1169" t="s">
        <v>3761</v>
      </c>
      <c r="I142" s="1169" t="s">
        <v>3609</v>
      </c>
      <c r="J142" s="1537">
        <f ca="1">_xlfn.IFNA(VLOOKUP(E142,Data!C:I,6,FALSE),"")</f>
        <v>0</v>
      </c>
      <c r="K142" s="1511" t="str">
        <f ca="1">_xlfn.IFNA(VLOOKUP(E142,Export!G:L,3,FALSE),"")</f>
        <v/>
      </c>
      <c r="L142" s="1511" t="str">
        <f ca="1">_xlfn.IFNA(VLOOKUP(E142,Export!G:L,4,FALSE),"")</f>
        <v/>
      </c>
      <c r="M142" s="1511" t="str">
        <f ca="1">_xlfn.IFNA(VLOOKUP(E142,Export!G:L,5,FALSE),"")</f>
        <v/>
      </c>
      <c r="N142" s="1512" t="str">
        <f ca="1">_xlfn.IFNA(VLOOKUP(E142,Export!G:L,6,FALSE),"")</f>
        <v/>
      </c>
      <c r="O142" s="1445"/>
      <c r="P142" s="251"/>
    </row>
    <row r="143" spans="1:16" ht="70.8" customHeight="1" thickBot="1" x14ac:dyDescent="0.3">
      <c r="A143" s="274"/>
      <c r="B143" s="1845"/>
      <c r="C143" s="1339">
        <v>119</v>
      </c>
      <c r="D143" s="1183">
        <f>_xlfn.IFNA(VLOOKUP(E143,Data!C:I,3,FALSE),"")</f>
        <v>2</v>
      </c>
      <c r="E143" s="1643" t="s">
        <v>128</v>
      </c>
      <c r="F143" s="1170" t="str">
        <f>_xlfn.IFNA(IF(VLOOKUP(E143,Languages!$A:$D,1,TRUE)=E143,VLOOKUP(E143,Languages!$A:$D,Summary!$C$7,TRUE),NA()),"")</f>
        <v>Muutokset ja päivitykset toteutetaan turvallisesti.</v>
      </c>
      <c r="G143" s="1540">
        <v>7</v>
      </c>
      <c r="H143" s="1169" t="s">
        <v>3761</v>
      </c>
      <c r="I143" s="1169" t="s">
        <v>3609</v>
      </c>
      <c r="J143" s="1537">
        <f ca="1">_xlfn.IFNA(VLOOKUP(E143,Data!C:I,6,FALSE),"")</f>
        <v>0</v>
      </c>
      <c r="K143" s="1511" t="str">
        <f ca="1">_xlfn.IFNA(VLOOKUP(E143,Export!G:L,3,FALSE),"")</f>
        <v/>
      </c>
      <c r="L143" s="1511" t="str">
        <f ca="1">_xlfn.IFNA(VLOOKUP(E143,Export!G:L,4,FALSE),"")</f>
        <v/>
      </c>
      <c r="M143" s="1511" t="str">
        <f ca="1">_xlfn.IFNA(VLOOKUP(E143,Export!G:L,5,FALSE),"")</f>
        <v/>
      </c>
      <c r="N143" s="1512" t="str">
        <f ca="1">_xlfn.IFNA(VLOOKUP(E143,Export!G:L,6,FALSE),"")</f>
        <v/>
      </c>
      <c r="O143" s="1445"/>
      <c r="P143" s="251"/>
    </row>
    <row r="144" spans="1:16" ht="70.8" customHeight="1" thickBot="1" x14ac:dyDescent="0.3">
      <c r="A144" s="274"/>
      <c r="B144" s="1845"/>
      <c r="C144" s="1339">
        <v>120</v>
      </c>
      <c r="D144" s="1183">
        <f>_xlfn.IFNA(VLOOKUP(E144,Data!C:I,3,FALSE),"")</f>
        <v>2</v>
      </c>
      <c r="E144" s="1643" t="s">
        <v>130</v>
      </c>
      <c r="F144" s="1170" t="str">
        <f>_xlfn.IFNA(IF(VLOOKUP(E144,Languages!$A:$D,1,TRUE)=E144,VLOOKUP(E144,Languages!$A:$D,Summary!$C$7,TRUE),NA()),"")</f>
        <v>Kyvykkyys palautua muutoksia edeltävään tilaan on olemassa ja sitä ylläpidetään niiden laitteiden, ohjelmistojen ja tietovarantojen osalta, jotka ovat tärkeitä toiminnolle.</v>
      </c>
      <c r="G144" s="1540">
        <v>7</v>
      </c>
      <c r="H144" s="1169" t="s">
        <v>3761</v>
      </c>
      <c r="I144" s="1169" t="s">
        <v>3609</v>
      </c>
      <c r="J144" s="1537">
        <f ca="1">_xlfn.IFNA(VLOOKUP(E144,Data!C:I,6,FALSE),"")</f>
        <v>0</v>
      </c>
      <c r="K144" s="1511" t="str">
        <f ca="1">_xlfn.IFNA(VLOOKUP(E144,Export!G:L,3,FALSE),"")</f>
        <v/>
      </c>
      <c r="L144" s="1511" t="str">
        <f ca="1">_xlfn.IFNA(VLOOKUP(E144,Export!G:L,4,FALSE),"")</f>
        <v/>
      </c>
      <c r="M144" s="1511" t="str">
        <f ca="1">_xlfn.IFNA(VLOOKUP(E144,Export!G:L,5,FALSE),"")</f>
        <v/>
      </c>
      <c r="N144" s="1512" t="str">
        <f ca="1">_xlfn.IFNA(VLOOKUP(E144,Export!G:L,6,FALSE),"")</f>
        <v/>
      </c>
      <c r="O144" s="1445"/>
      <c r="P144" s="251"/>
    </row>
    <row r="145" spans="1:16" ht="70.8" customHeight="1" thickBot="1" x14ac:dyDescent="0.3">
      <c r="A145" s="274"/>
      <c r="B145" s="1845"/>
      <c r="C145" s="1339">
        <v>121</v>
      </c>
      <c r="D145" s="1183">
        <f>_xlfn.IFNA(VLOOKUP(E145,Data!C:I,3,FALSE),"")</f>
        <v>2</v>
      </c>
      <c r="E145" s="1643" t="s">
        <v>2535</v>
      </c>
      <c r="F145" s="1170" t="str">
        <f>_xlfn.IFNA(IF(VLOOKUP(E145,Languages!$A:$D,1,TRUE)=E145,VLOOKUP(E145,Languages!$A:$D,Summary!$C$7,TRUE),NA()),"")</f>
        <v>Muutoksenhallinnan käytännöt kattavat laitteiden, ohjelmistojen ja tiedon koko elinkaaren (esimerkiksi hankinnan, käyttöönoton, käytön ja käytöstä poiston).</v>
      </c>
      <c r="G145" s="1539" t="s">
        <v>1629</v>
      </c>
      <c r="H145" s="1169"/>
      <c r="I145" s="1169" t="s">
        <v>1629</v>
      </c>
      <c r="J145" s="1537">
        <f ca="1">_xlfn.IFNA(VLOOKUP(E145,Data!C:I,6,FALSE),"")</f>
        <v>0</v>
      </c>
      <c r="K145" s="1511" t="str">
        <f ca="1">_xlfn.IFNA(VLOOKUP(E145,Export!G:L,3,FALSE),"")</f>
        <v/>
      </c>
      <c r="L145" s="1511" t="str">
        <f ca="1">_xlfn.IFNA(VLOOKUP(E145,Export!G:L,4,FALSE),"")</f>
        <v/>
      </c>
      <c r="M145" s="1511" t="str">
        <f ca="1">_xlfn.IFNA(VLOOKUP(E145,Export!G:L,5,FALSE),"")</f>
        <v/>
      </c>
      <c r="N145" s="1512" t="str">
        <f ca="1">_xlfn.IFNA(VLOOKUP(E145,Export!G:L,6,FALSE),"")</f>
        <v/>
      </c>
      <c r="O145" s="1445"/>
      <c r="P145" s="251"/>
    </row>
    <row r="146" spans="1:16" ht="70.8" customHeight="1" thickBot="1" x14ac:dyDescent="0.3">
      <c r="A146" s="274"/>
      <c r="B146" s="1845"/>
      <c r="C146" s="1339">
        <v>122</v>
      </c>
      <c r="D146" s="1183">
        <f>_xlfn.IFNA(VLOOKUP(E146,Data!C:I,3,FALSE),"")</f>
        <v>3</v>
      </c>
      <c r="E146" s="1643" t="s">
        <v>2536</v>
      </c>
      <c r="F146" s="1170" t="str">
        <f>_xlfn.IFNA(IF(VLOOKUP(E146,Languages!$A:$D,1,TRUE)=E146,VLOOKUP(E146,Languages!$A:$D,Summary!$C$7,TRUE),NA()),"")</f>
        <v>Tärkeisiin (korkean prioriteetin) laitteisiin, ohjelmistoihin ja tietovarantoihin tehtävien muutosten kyberturvallisuusvaikutus testataan ennen niiden toteuttamista.</v>
      </c>
      <c r="G146" s="1540">
        <v>7</v>
      </c>
      <c r="H146" s="1169" t="s">
        <v>3761</v>
      </c>
      <c r="I146" s="1169" t="s">
        <v>3609</v>
      </c>
      <c r="J146" s="1537">
        <f ca="1">_xlfn.IFNA(VLOOKUP(E146,Data!C:I,6,FALSE),"")</f>
        <v>0</v>
      </c>
      <c r="K146" s="1511" t="str">
        <f ca="1">_xlfn.IFNA(VLOOKUP(E146,Export!G:L,3,FALSE),"")</f>
        <v/>
      </c>
      <c r="L146" s="1511" t="str">
        <f ca="1">_xlfn.IFNA(VLOOKUP(E146,Export!G:L,4,FALSE),"")</f>
        <v/>
      </c>
      <c r="M146" s="1511" t="str">
        <f ca="1">_xlfn.IFNA(VLOOKUP(E146,Export!G:L,5,FALSE),"")</f>
        <v/>
      </c>
      <c r="N146" s="1512" t="str">
        <f ca="1">_xlfn.IFNA(VLOOKUP(E146,Export!G:L,6,FALSE),"")</f>
        <v/>
      </c>
      <c r="O146" s="1445"/>
      <c r="P146" s="251"/>
    </row>
    <row r="147" spans="1:16" ht="70.8" customHeight="1" thickBot="1" x14ac:dyDescent="0.3">
      <c r="A147" s="274"/>
      <c r="B147" s="1845"/>
      <c r="C147" s="1339">
        <v>123</v>
      </c>
      <c r="D147" s="1183">
        <f>_xlfn.IFNA(VLOOKUP(E147,Data!C:I,3,FALSE),"")</f>
        <v>3</v>
      </c>
      <c r="E147" s="1643" t="s">
        <v>2537</v>
      </c>
      <c r="F147" s="1170" t="str">
        <f>_xlfn.IFNA(IF(VLOOKUP(E147,Languages!$A:$D,1,TRUE)=E147,VLOOKUP(E147,Languages!$A:$D,Summary!$C$7,TRUE),NA()),"")</f>
        <v>Muutoksenhallinnan lokit sisältävät tietoa sellaisista tehdyistä muutoksista, jotka vaikuttavat kyseisen laitteen, ohjelmiston tai tietovarannon kyberturvallisuusvaatimuksiin.</v>
      </c>
      <c r="G147" s="1540">
        <v>8</v>
      </c>
      <c r="H147" s="1169" t="s">
        <v>3762</v>
      </c>
      <c r="I147" s="1169" t="s">
        <v>3610</v>
      </c>
      <c r="J147" s="1537">
        <f ca="1">_xlfn.IFNA(VLOOKUP(E147,Data!C:I,6,FALSE),"")</f>
        <v>0</v>
      </c>
      <c r="K147" s="1511" t="str">
        <f ca="1">_xlfn.IFNA(VLOOKUP(E147,Export!G:L,3,FALSE),"")</f>
        <v/>
      </c>
      <c r="L147" s="1511" t="str">
        <f ca="1">_xlfn.IFNA(VLOOKUP(E147,Export!G:L,4,FALSE),"")</f>
        <v/>
      </c>
      <c r="M147" s="1511" t="str">
        <f ca="1">_xlfn.IFNA(VLOOKUP(E147,Export!G:L,5,FALSE),"")</f>
        <v/>
      </c>
      <c r="N147" s="1512" t="str">
        <f ca="1">_xlfn.IFNA(VLOOKUP(E147,Export!G:L,6,FALSE),"")</f>
        <v/>
      </c>
      <c r="O147" s="1445"/>
      <c r="P147" s="251"/>
    </row>
    <row r="148" spans="1:16" ht="70.8" customHeight="1" thickBot="1" x14ac:dyDescent="0.3">
      <c r="A148" s="274"/>
      <c r="B148" s="1845"/>
      <c r="C148" s="1339">
        <v>124</v>
      </c>
      <c r="D148" s="1183">
        <f>_xlfn.IFNA(VLOOKUP(E148,Data!C:I,3,FALSE),"")</f>
        <v>2</v>
      </c>
      <c r="E148" s="1643" t="s">
        <v>133</v>
      </c>
      <c r="F148" s="1170" t="str">
        <f>_xlfn.IFNA(IF(VLOOKUP(E148,Languages!$A:$D,1,TRUE)=E148,VLOOKUP(E148,Languages!$A:$D,Summary!$C$7,TRUE),NA()),"")</f>
        <v>ASSET-osion toimintaa varten on määritetty dokumentoidut toimintatavat, joita noudatetaan ja päivitetään säännöllisesti.</v>
      </c>
      <c r="G148" s="1539" t="s">
        <v>1629</v>
      </c>
      <c r="H148" s="1169"/>
      <c r="I148" s="1169" t="s">
        <v>1629</v>
      </c>
      <c r="J148" s="1537">
        <f ca="1">_xlfn.IFNA(VLOOKUP(E148,Data!C:I,6,FALSE),"")</f>
        <v>0</v>
      </c>
      <c r="K148" s="1511" t="str">
        <f ca="1">_xlfn.IFNA(VLOOKUP(E148,Export!G:L,3,FALSE),"")</f>
        <v/>
      </c>
      <c r="L148" s="1511" t="str">
        <f ca="1">_xlfn.IFNA(VLOOKUP(E148,Export!G:L,4,FALSE),"")</f>
        <v/>
      </c>
      <c r="M148" s="1511" t="str">
        <f ca="1">_xlfn.IFNA(VLOOKUP(E148,Export!G:L,5,FALSE),"")</f>
        <v/>
      </c>
      <c r="N148" s="1512" t="str">
        <f ca="1">_xlfn.IFNA(VLOOKUP(E148,Export!G:L,6,FALSE),"")</f>
        <v/>
      </c>
      <c r="O148" s="1445"/>
      <c r="P148" s="251"/>
    </row>
    <row r="149" spans="1:16" ht="70.8" customHeight="1" thickBot="1" x14ac:dyDescent="0.3">
      <c r="A149" s="274"/>
      <c r="B149" s="1845"/>
      <c r="C149" s="1339">
        <v>125</v>
      </c>
      <c r="D149" s="1183">
        <f>_xlfn.IFNA(VLOOKUP(E149,Data!C:I,3,FALSE),"")</f>
        <v>2</v>
      </c>
      <c r="E149" s="1643" t="s">
        <v>136</v>
      </c>
      <c r="F149" s="1170" t="str">
        <f>_xlfn.IFNA(IF(VLOOKUP(E149,Languages!$A:$D,1,TRUE)=E149,VLOOKUP(E149,Languages!$A:$D,Summary!$C$7,TRUE),NA()),"")</f>
        <v>ASSET-osion toimintaa varten on tarjolla riittävät resurssit (henkilöstö, rahoitus ja työkalut).</v>
      </c>
      <c r="G149" s="1539" t="s">
        <v>1629</v>
      </c>
      <c r="H149" s="1169"/>
      <c r="I149" s="1169" t="s">
        <v>1629</v>
      </c>
      <c r="J149" s="1537">
        <f ca="1">_xlfn.IFNA(VLOOKUP(E149,Data!C:I,6,FALSE),"")</f>
        <v>0</v>
      </c>
      <c r="K149" s="1511" t="str">
        <f ca="1">_xlfn.IFNA(VLOOKUP(E149,Export!G:L,3,FALSE),"")</f>
        <v/>
      </c>
      <c r="L149" s="1511" t="str">
        <f ca="1">_xlfn.IFNA(VLOOKUP(E149,Export!G:L,4,FALSE),"")</f>
        <v/>
      </c>
      <c r="M149" s="1511" t="str">
        <f ca="1">_xlfn.IFNA(VLOOKUP(E149,Export!G:L,5,FALSE),"")</f>
        <v/>
      </c>
      <c r="N149" s="1512" t="str">
        <f ca="1">_xlfn.IFNA(VLOOKUP(E149,Export!G:L,6,FALSE),"")</f>
        <v/>
      </c>
      <c r="O149" s="1445"/>
      <c r="P149" s="251"/>
    </row>
    <row r="150" spans="1:16" ht="70.8" customHeight="1" thickBot="1" x14ac:dyDescent="0.3">
      <c r="A150" s="274"/>
      <c r="B150" s="1845"/>
      <c r="C150" s="1339">
        <v>126</v>
      </c>
      <c r="D150" s="1183">
        <f>_xlfn.IFNA(VLOOKUP(E150,Data!C:I,3,FALSE),"")</f>
        <v>3</v>
      </c>
      <c r="E150" s="1643" t="s">
        <v>139</v>
      </c>
      <c r="F150" s="1170" t="str">
        <f>_xlfn.IFNA(IF(VLOOKUP(E150,Languages!$A:$D,1,TRUE)=E150,VLOOKUP(E150,Languages!$A:$D,Summary!$C$7,TRUE),NA()),"")</f>
        <v>ASSET-osion toimintaa ohjataan vaatimuksilla, jotka on asetettu organisaation johtotason politiikassa (tai vastaavassa ohjeistuksessa).</v>
      </c>
      <c r="G150" s="1539" t="s">
        <v>1629</v>
      </c>
      <c r="H150" s="1169"/>
      <c r="I150" s="1169" t="s">
        <v>1629</v>
      </c>
      <c r="J150" s="1537">
        <f ca="1">_xlfn.IFNA(VLOOKUP(E150,Data!C:I,6,FALSE),"")</f>
        <v>0</v>
      </c>
      <c r="K150" s="1511" t="str">
        <f ca="1">_xlfn.IFNA(VLOOKUP(E150,Export!G:L,3,FALSE),"")</f>
        <v/>
      </c>
      <c r="L150" s="1511" t="str">
        <f ca="1">_xlfn.IFNA(VLOOKUP(E150,Export!G:L,4,FALSE),"")</f>
        <v/>
      </c>
      <c r="M150" s="1511" t="str">
        <f ca="1">_xlfn.IFNA(VLOOKUP(E150,Export!G:L,5,FALSE),"")</f>
        <v/>
      </c>
      <c r="N150" s="1512" t="str">
        <f ca="1">_xlfn.IFNA(VLOOKUP(E150,Export!G:L,6,FALSE),"")</f>
        <v/>
      </c>
      <c r="O150" s="1445"/>
      <c r="P150" s="251"/>
    </row>
    <row r="151" spans="1:16" ht="70.8" customHeight="1" thickBot="1" x14ac:dyDescent="0.3">
      <c r="A151" s="274"/>
      <c r="B151" s="1845"/>
      <c r="C151" s="1339">
        <v>127</v>
      </c>
      <c r="D151" s="1183">
        <f>_xlfn.IFNA(VLOOKUP(E151,Data!C:I,3,FALSE),"")</f>
        <v>3</v>
      </c>
      <c r="E151" s="1643" t="s">
        <v>141</v>
      </c>
      <c r="F151" s="1170" t="str">
        <f>_xlfn.IFNA(IF(VLOOKUP(E151,Languages!$A:$D,1,TRUE)=E151,VLOOKUP(E151,Languages!$A:$D,Summary!$C$7,TRUE),NA()),"")</f>
        <v>ASSET-osion toiminnan suorittamiseen tarvittavat vastuut, tilivelvollisuudet ja valtuutukset on jalkautettu soveltuville työntekijöille.</v>
      </c>
      <c r="G151" s="1539" t="s">
        <v>1629</v>
      </c>
      <c r="H151" s="1169"/>
      <c r="I151" s="1169" t="s">
        <v>1629</v>
      </c>
      <c r="J151" s="1537">
        <f ca="1">_xlfn.IFNA(VLOOKUP(E151,Data!C:I,6,FALSE),"")</f>
        <v>0</v>
      </c>
      <c r="K151" s="1511" t="str">
        <f ca="1">_xlfn.IFNA(VLOOKUP(E151,Export!G:L,3,FALSE),"")</f>
        <v/>
      </c>
      <c r="L151" s="1511" t="str">
        <f ca="1">_xlfn.IFNA(VLOOKUP(E151,Export!G:L,4,FALSE),"")</f>
        <v/>
      </c>
      <c r="M151" s="1511" t="str">
        <f ca="1">_xlfn.IFNA(VLOOKUP(E151,Export!G:L,5,FALSE),"")</f>
        <v/>
      </c>
      <c r="N151" s="1512" t="str">
        <f ca="1">_xlfn.IFNA(VLOOKUP(E151,Export!G:L,6,FALSE),"")</f>
        <v/>
      </c>
      <c r="O151" s="1445"/>
      <c r="P151" s="251"/>
    </row>
    <row r="152" spans="1:16" ht="70.8" customHeight="1" thickBot="1" x14ac:dyDescent="0.3">
      <c r="A152" s="274"/>
      <c r="B152" s="1845"/>
      <c r="C152" s="1339">
        <v>128</v>
      </c>
      <c r="D152" s="1183">
        <f>_xlfn.IFNA(VLOOKUP(E152,Data!C:I,3,FALSE),"")</f>
        <v>3</v>
      </c>
      <c r="E152" s="1643" t="s">
        <v>143</v>
      </c>
      <c r="F152" s="1170" t="str">
        <f>_xlfn.IFNA(IF(VLOOKUP(E152,Languages!$A:$D,1,TRUE)=E152,VLOOKUP(E152,Languages!$A:$D,Summary!$C$7,TRUE),NA()),"")</f>
        <v>ASSET-osion toimintaa suorittavilla työntekijöillä on riittävät tiedot ja taidot tehtäviensä suorittamiseen.</v>
      </c>
      <c r="G152" s="1539" t="s">
        <v>1629</v>
      </c>
      <c r="H152" s="1169"/>
      <c r="I152" s="1169" t="s">
        <v>1629</v>
      </c>
      <c r="J152" s="1537">
        <f ca="1">_xlfn.IFNA(VLOOKUP(E152,Data!C:I,6,FALSE),"")</f>
        <v>0</v>
      </c>
      <c r="K152" s="1511" t="str">
        <f ca="1">_xlfn.IFNA(VLOOKUP(E152,Export!G:L,3,FALSE),"")</f>
        <v/>
      </c>
      <c r="L152" s="1511" t="str">
        <f ca="1">_xlfn.IFNA(VLOOKUP(E152,Export!G:L,4,FALSE),"")</f>
        <v/>
      </c>
      <c r="M152" s="1511" t="str">
        <f ca="1">_xlfn.IFNA(VLOOKUP(E152,Export!G:L,5,FALSE),"")</f>
        <v/>
      </c>
      <c r="N152" s="1512" t="str">
        <f ca="1">_xlfn.IFNA(VLOOKUP(E152,Export!G:L,6,FALSE),"")</f>
        <v/>
      </c>
      <c r="O152" s="1445"/>
      <c r="P152" s="251"/>
    </row>
    <row r="153" spans="1:16" ht="70.8" customHeight="1" thickBot="1" x14ac:dyDescent="0.3">
      <c r="A153" s="274"/>
      <c r="B153" s="1845"/>
      <c r="C153" s="1339">
        <v>129</v>
      </c>
      <c r="D153" s="1183">
        <f>_xlfn.IFNA(VLOOKUP(E153,Data!C:I,3,FALSE),"")</f>
        <v>3</v>
      </c>
      <c r="E153" s="1643" t="s">
        <v>145</v>
      </c>
      <c r="F153" s="1170" t="str">
        <f>_xlfn.IFNA(IF(VLOOKUP(E153,Languages!$A:$D,1,TRUE)=E153,VLOOKUP(E153,Languages!$A:$D,Summary!$C$7,TRUE),NA()),"")</f>
        <v>ASSET-osion toiminnan vaikuttavuutta arvioidaan ja seurataan.</v>
      </c>
      <c r="G153" s="1539" t="s">
        <v>1629</v>
      </c>
      <c r="H153" s="1169"/>
      <c r="I153" s="1169" t="s">
        <v>1629</v>
      </c>
      <c r="J153" s="1537">
        <f ca="1">_xlfn.IFNA(VLOOKUP(E153,Data!C:I,6,FALSE),"")</f>
        <v>0</v>
      </c>
      <c r="K153" s="1511" t="str">
        <f ca="1">_xlfn.IFNA(VLOOKUP(E153,Export!G:L,3,FALSE),"")</f>
        <v/>
      </c>
      <c r="L153" s="1511" t="str">
        <f ca="1">_xlfn.IFNA(VLOOKUP(E153,Export!G:L,4,FALSE),"")</f>
        <v/>
      </c>
      <c r="M153" s="1511" t="str">
        <f ca="1">_xlfn.IFNA(VLOOKUP(E153,Export!G:L,5,FALSE),"")</f>
        <v/>
      </c>
      <c r="N153" s="1512" t="str">
        <f ca="1">_xlfn.IFNA(VLOOKUP(E153,Export!G:L,6,FALSE),"")</f>
        <v/>
      </c>
      <c r="O153" s="1445"/>
      <c r="P153" s="251"/>
    </row>
    <row r="154" spans="1:16" ht="70.8" customHeight="1" thickBot="1" x14ac:dyDescent="0.3">
      <c r="A154" s="274"/>
      <c r="B154" s="1845"/>
      <c r="C154" s="1339">
        <v>130</v>
      </c>
      <c r="D154" s="1183">
        <f>_xlfn.IFNA(VLOOKUP(E154,Data!C:I,3,FALSE),"")</f>
        <v>1</v>
      </c>
      <c r="E154" s="1643" t="s">
        <v>362</v>
      </c>
      <c r="F154" s="1170" t="str">
        <f>_xlfn.IFNA(IF(VLOOKUP(E154,Languages!$A:$D,1,TRUE)=E154,VLOOKUP(E154,Languages!$A:$D,Summary!$C$7,TRUE),NA()),"")</f>
        <v>Organisaation tuottamat yhteiskunnalle kriittiset palvelut on tunnistettu ja dokumentoitu.</v>
      </c>
      <c r="G154" s="1539" t="s">
        <v>1629</v>
      </c>
      <c r="H154" s="1169"/>
      <c r="I154" s="1169" t="s">
        <v>1629</v>
      </c>
      <c r="J154" s="1537">
        <f ca="1">_xlfn.IFNA(VLOOKUP(E154,Data!C:I,6,FALSE),"")</f>
        <v>0</v>
      </c>
      <c r="K154" s="1511" t="str">
        <f ca="1">_xlfn.IFNA(VLOOKUP(E154,Export!G:L,3,FALSE),"")</f>
        <v/>
      </c>
      <c r="L154" s="1511" t="str">
        <f ca="1">_xlfn.IFNA(VLOOKUP(E154,Export!G:L,4,FALSE),"")</f>
        <v/>
      </c>
      <c r="M154" s="1511" t="str">
        <f ca="1">_xlfn.IFNA(VLOOKUP(E154,Export!G:L,5,FALSE),"")</f>
        <v/>
      </c>
      <c r="N154" s="1512" t="str">
        <f ca="1">_xlfn.IFNA(VLOOKUP(E154,Export!G:L,6,FALSE),"")</f>
        <v/>
      </c>
      <c r="O154" s="1445"/>
      <c r="P154" s="251"/>
    </row>
    <row r="155" spans="1:16" ht="70.8" customHeight="1" thickBot="1" x14ac:dyDescent="0.3">
      <c r="A155" s="274"/>
      <c r="B155" s="1845"/>
      <c r="C155" s="1339">
        <v>131</v>
      </c>
      <c r="D155" s="1183">
        <f>_xlfn.IFNA(VLOOKUP(E155,Data!C:I,3,FALSE),"")</f>
        <v>1</v>
      </c>
      <c r="E155" s="1643" t="s">
        <v>363</v>
      </c>
      <c r="F155" s="1170" t="str">
        <f>_xlfn.IFNA(IF(VLOOKUP(E155,Languages!$A:$D,1,TRUE)=E155,VLOOKUP(E155,Languages!$A:$D,Summary!$C$7,TRUE),NA()),"")</f>
        <v>(Yhteiskunnalle kriittisten) palveluiden tuottamiseen tarvittava data on tunnistettu ja dokumentoitu.</v>
      </c>
      <c r="G155" s="1539" t="s">
        <v>1629</v>
      </c>
      <c r="H155" s="1169"/>
      <c r="I155" s="1169" t="s">
        <v>1629</v>
      </c>
      <c r="J155" s="1537">
        <f ca="1">_xlfn.IFNA(VLOOKUP(E155,Data!C:I,6,FALSE),"")</f>
        <v>0</v>
      </c>
      <c r="K155" s="1511" t="str">
        <f ca="1">_xlfn.IFNA(VLOOKUP(E155,Export!G:L,3,FALSE),"")</f>
        <v/>
      </c>
      <c r="L155" s="1511" t="str">
        <f ca="1">_xlfn.IFNA(VLOOKUP(E155,Export!G:L,4,FALSE),"")</f>
        <v/>
      </c>
      <c r="M155" s="1511" t="str">
        <f ca="1">_xlfn.IFNA(VLOOKUP(E155,Export!G:L,5,FALSE),"")</f>
        <v/>
      </c>
      <c r="N155" s="1512" t="str">
        <f ca="1">_xlfn.IFNA(VLOOKUP(E155,Export!G:L,6,FALSE),"")</f>
        <v/>
      </c>
      <c r="O155" s="1445"/>
      <c r="P155" s="251"/>
    </row>
    <row r="156" spans="1:16" ht="70.8" customHeight="1" thickBot="1" x14ac:dyDescent="0.3">
      <c r="A156" s="274"/>
      <c r="B156" s="1845"/>
      <c r="C156" s="1339">
        <v>132</v>
      </c>
      <c r="D156" s="1183">
        <f>_xlfn.IFNA(VLOOKUP(E156,Data!C:I,3,FALSE),"")</f>
        <v>1</v>
      </c>
      <c r="E156" s="1643" t="s">
        <v>364</v>
      </c>
      <c r="F156" s="1170" t="str">
        <f>_xlfn.IFNA(IF(VLOOKUP(E156,Languages!$A:$D,1,TRUE)=E156,VLOOKUP(E156,Languages!$A:$D,Summary!$C$7,TRUE),NA()),"")</f>
        <v>Palveluiden tuottamiseen tarvittavat prosessit on tunnistettu ja dokumentoitu.</v>
      </c>
      <c r="G156" s="1539" t="s">
        <v>1629</v>
      </c>
      <c r="H156" s="1169"/>
      <c r="I156" s="1169" t="s">
        <v>1629</v>
      </c>
      <c r="J156" s="1537">
        <f ca="1">_xlfn.IFNA(VLOOKUP(E156,Data!C:I,6,FALSE),"")</f>
        <v>0</v>
      </c>
      <c r="K156" s="1511" t="str">
        <f ca="1">_xlfn.IFNA(VLOOKUP(E156,Export!G:L,3,FALSE),"")</f>
        <v/>
      </c>
      <c r="L156" s="1511" t="str">
        <f ca="1">_xlfn.IFNA(VLOOKUP(E156,Export!G:L,4,FALSE),"")</f>
        <v/>
      </c>
      <c r="M156" s="1511" t="str">
        <f ca="1">_xlfn.IFNA(VLOOKUP(E156,Export!G:L,5,FALSE),"")</f>
        <v/>
      </c>
      <c r="N156" s="1512" t="str">
        <f ca="1">_xlfn.IFNA(VLOOKUP(E156,Export!G:L,6,FALSE),"")</f>
        <v/>
      </c>
      <c r="O156" s="1445"/>
      <c r="P156" s="251"/>
    </row>
    <row r="157" spans="1:16" ht="70.8" customHeight="1" thickBot="1" x14ac:dyDescent="0.3">
      <c r="A157" s="274"/>
      <c r="B157" s="1845"/>
      <c r="C157" s="1339">
        <v>133</v>
      </c>
      <c r="D157" s="1183">
        <f>_xlfn.IFNA(VLOOKUP(E157,Data!C:I,3,FALSE),"")</f>
        <v>1</v>
      </c>
      <c r="E157" s="1643" t="s">
        <v>365</v>
      </c>
      <c r="F157" s="1170" t="str">
        <f>_xlfn.IFNA(IF(VLOOKUP(E157,Languages!$A:$D,1,TRUE)=E157,VLOOKUP(E157,Languages!$A:$D,Summary!$C$7,TRUE),NA()),"")</f>
        <v>Palveluiden tuottamiseen tarvittavat järjestelmät (IT- ja OT-omaisuus) on tunnistettu ja dokumentoitu.</v>
      </c>
      <c r="G157" s="1539" t="s">
        <v>1629</v>
      </c>
      <c r="H157" s="1169"/>
      <c r="I157" s="1169" t="s">
        <v>1629</v>
      </c>
      <c r="J157" s="1537">
        <f ca="1">_xlfn.IFNA(VLOOKUP(E157,Data!C:I,6,FALSE),"")</f>
        <v>0</v>
      </c>
      <c r="K157" s="1511" t="str">
        <f ca="1">_xlfn.IFNA(VLOOKUP(E157,Export!G:L,3,FALSE),"")</f>
        <v/>
      </c>
      <c r="L157" s="1511" t="str">
        <f ca="1">_xlfn.IFNA(VLOOKUP(E157,Export!G:L,4,FALSE),"")</f>
        <v/>
      </c>
      <c r="M157" s="1511" t="str">
        <f ca="1">_xlfn.IFNA(VLOOKUP(E157,Export!G:L,5,FALSE),"")</f>
        <v/>
      </c>
      <c r="N157" s="1512" t="str">
        <f ca="1">_xlfn.IFNA(VLOOKUP(E157,Export!G:L,6,FALSE),"")</f>
        <v/>
      </c>
      <c r="O157" s="1445"/>
      <c r="P157" s="251"/>
    </row>
    <row r="158" spans="1:16" ht="70.8" customHeight="1" thickBot="1" x14ac:dyDescent="0.3">
      <c r="A158" s="274"/>
      <c r="B158" s="1845"/>
      <c r="C158" s="1339">
        <v>134</v>
      </c>
      <c r="D158" s="1183">
        <f>_xlfn.IFNA(VLOOKUP(E158,Data!C:I,3,FALSE),"")</f>
        <v>2</v>
      </c>
      <c r="E158" s="1643" t="s">
        <v>366</v>
      </c>
      <c r="F158" s="1170" t="str">
        <f>_xlfn.IFNA(IF(VLOOKUP(E158,Languages!$A:$D,1,TRUE)=E158,VLOOKUP(E158,Languages!$A:$D,Summary!$C$7,TRUE),NA()),"")</f>
        <v>Palveluiden tuottamiseen tarvittavat tilat ja laitteet on tunnistettu ja dokumentoitu.</v>
      </c>
      <c r="G158" s="1539" t="s">
        <v>1629</v>
      </c>
      <c r="H158" s="1169"/>
      <c r="I158" s="1169" t="s">
        <v>1629</v>
      </c>
      <c r="J158" s="1537">
        <f ca="1">_xlfn.IFNA(VLOOKUP(E158,Data!C:I,6,FALSE),"")</f>
        <v>0</v>
      </c>
      <c r="K158" s="1511" t="str">
        <f ca="1">_xlfn.IFNA(VLOOKUP(E158,Export!G:L,3,FALSE),"")</f>
        <v/>
      </c>
      <c r="L158" s="1511" t="str">
        <f ca="1">_xlfn.IFNA(VLOOKUP(E158,Export!G:L,4,FALSE),"")</f>
        <v/>
      </c>
      <c r="M158" s="1511" t="str">
        <f ca="1">_xlfn.IFNA(VLOOKUP(E158,Export!G:L,5,FALSE),"")</f>
        <v/>
      </c>
      <c r="N158" s="1512" t="str">
        <f ca="1">_xlfn.IFNA(VLOOKUP(E158,Export!G:L,6,FALSE),"")</f>
        <v/>
      </c>
      <c r="O158" s="1445"/>
      <c r="P158" s="251"/>
    </row>
    <row r="159" spans="1:16" ht="70.8" customHeight="1" thickBot="1" x14ac:dyDescent="0.3">
      <c r="A159" s="274"/>
      <c r="B159" s="1845"/>
      <c r="C159" s="1339">
        <v>135</v>
      </c>
      <c r="D159" s="1183">
        <f>_xlfn.IFNA(VLOOKUP(E159,Data!C:I,3,FALSE),"")</f>
        <v>2</v>
      </c>
      <c r="E159" s="1643" t="s">
        <v>367</v>
      </c>
      <c r="F159" s="1170" t="str">
        <f>_xlfn.IFNA(IF(VLOOKUP(E159,Languages!$A:$D,1,TRUE)=E159,VLOOKUP(E159,Languages!$A:$D,Summary!$C$7,TRUE),NA()),"")</f>
        <v>Palveluiden tuottamiseen tarvittavat toimitusketjut on tunnistettu ja dokumentoitu.</v>
      </c>
      <c r="G159" s="1539" t="s">
        <v>1629</v>
      </c>
      <c r="H159" s="1169"/>
      <c r="I159" s="1169" t="s">
        <v>1629</v>
      </c>
      <c r="J159" s="1537">
        <f ca="1">_xlfn.IFNA(VLOOKUP(E159,Data!C:I,6,FALSE),"")</f>
        <v>0</v>
      </c>
      <c r="K159" s="1511" t="str">
        <f ca="1">_xlfn.IFNA(VLOOKUP(E159,Export!G:L,3,FALSE),"")</f>
        <v/>
      </c>
      <c r="L159" s="1511" t="str">
        <f ca="1">_xlfn.IFNA(VLOOKUP(E159,Export!G:L,4,FALSE),"")</f>
        <v/>
      </c>
      <c r="M159" s="1511" t="str">
        <f ca="1">_xlfn.IFNA(VLOOKUP(E159,Export!G:L,5,FALSE),"")</f>
        <v/>
      </c>
      <c r="N159" s="1512" t="str">
        <f ca="1">_xlfn.IFNA(VLOOKUP(E159,Export!G:L,6,FALSE),"")</f>
        <v/>
      </c>
      <c r="O159" s="1445"/>
      <c r="P159" s="251"/>
    </row>
    <row r="160" spans="1:16" ht="70.8" customHeight="1" thickBot="1" x14ac:dyDescent="0.3">
      <c r="A160" s="274"/>
      <c r="B160" s="1845"/>
      <c r="C160" s="1339">
        <v>136</v>
      </c>
      <c r="D160" s="1183">
        <f>_xlfn.IFNA(VLOOKUP(E160,Data!C:I,3,FALSE),"")</f>
        <v>2</v>
      </c>
      <c r="E160" s="1643" t="s">
        <v>368</v>
      </c>
      <c r="F160" s="1170" t="str">
        <f>_xlfn.IFNA(IF(VLOOKUP(E160,Languages!$A:$D,1,TRUE)=E160,VLOOKUP(E160,Languages!$A:$D,Summary!$C$7,TRUE),NA()),"")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G160" s="1539" t="s">
        <v>1629</v>
      </c>
      <c r="H160" s="1169"/>
      <c r="I160" s="1169" t="s">
        <v>1629</v>
      </c>
      <c r="J160" s="1537">
        <f ca="1">_xlfn.IFNA(VLOOKUP(E160,Data!C:I,6,FALSE),"")</f>
        <v>0</v>
      </c>
      <c r="K160" s="1511" t="str">
        <f ca="1">_xlfn.IFNA(VLOOKUP(E160,Export!G:L,3,FALSE),"")</f>
        <v/>
      </c>
      <c r="L160" s="1511" t="str">
        <f ca="1">_xlfn.IFNA(VLOOKUP(E160,Export!G:L,4,FALSE),"")</f>
        <v/>
      </c>
      <c r="M160" s="1511" t="str">
        <f ca="1">_xlfn.IFNA(VLOOKUP(E160,Export!G:L,5,FALSE),"")</f>
        <v/>
      </c>
      <c r="N160" s="1512" t="str">
        <f ca="1">_xlfn.IFNA(VLOOKUP(E160,Export!G:L,6,FALSE),"")</f>
        <v/>
      </c>
      <c r="O160" s="1445"/>
      <c r="P160" s="251"/>
    </row>
    <row r="161" spans="1:16" ht="70.8" customHeight="1" thickBot="1" x14ac:dyDescent="0.3">
      <c r="A161" s="274"/>
      <c r="B161" s="1845"/>
      <c r="C161" s="1339">
        <v>137</v>
      </c>
      <c r="D161" s="1183">
        <f>_xlfn.IFNA(VLOOKUP(E161,Data!C:I,3,FALSE),"")</f>
        <v>3</v>
      </c>
      <c r="E161" s="1643" t="s">
        <v>369</v>
      </c>
      <c r="F161" s="1170" t="str">
        <f>_xlfn.IFNA(IF(VLOOKUP(E161,Languages!$A:$D,1,TRUE)=E161,VLOOKUP(E161,Languages!$A:$D,Summary!$C$7,TRUE),NA()),"")</f>
        <v>Palvelujen heikentymisen tai keskeytymisen aiheuttamat seurannaisvaikutukset yhteiskunnalle on tunnistettu ja dokumentoitu.</v>
      </c>
      <c r="G161" s="1539" t="s">
        <v>1629</v>
      </c>
      <c r="H161" s="1169"/>
      <c r="I161" s="1169" t="s">
        <v>1629</v>
      </c>
      <c r="J161" s="1537">
        <f ca="1">_xlfn.IFNA(VLOOKUP(E161,Data!C:I,6,FALSE),"")</f>
        <v>0</v>
      </c>
      <c r="K161" s="1511" t="str">
        <f ca="1">_xlfn.IFNA(VLOOKUP(E161,Export!G:L,3,FALSE),"")</f>
        <v/>
      </c>
      <c r="L161" s="1511" t="str">
        <f ca="1">_xlfn.IFNA(VLOOKUP(E161,Export!G:L,4,FALSE),"")</f>
        <v/>
      </c>
      <c r="M161" s="1511" t="str">
        <f ca="1">_xlfn.IFNA(VLOOKUP(E161,Export!G:L,5,FALSE),"")</f>
        <v/>
      </c>
      <c r="N161" s="1512" t="str">
        <f ca="1">_xlfn.IFNA(VLOOKUP(E161,Export!G:L,6,FALSE),"")</f>
        <v/>
      </c>
      <c r="O161" s="1445"/>
      <c r="P161" s="251"/>
    </row>
    <row r="162" spans="1:16" ht="70.8" customHeight="1" thickBot="1" x14ac:dyDescent="0.3">
      <c r="A162" s="274"/>
      <c r="B162" s="1845"/>
      <c r="C162" s="1339">
        <v>138</v>
      </c>
      <c r="D162" s="1183">
        <f>_xlfn.IFNA(VLOOKUP(E162,Data!C:I,3,FALSE),"")</f>
        <v>1</v>
      </c>
      <c r="E162" s="1643" t="s">
        <v>370</v>
      </c>
      <c r="F162" s="1170" t="str">
        <f>_xlfn.IFNA(IF(VLOOKUP(E162,Languages!$A:$D,1,TRUE)=E162,VLOOKUP(E162,Languages!$A:$D,Summary!$C$7,TRUE),NA()),"")</f>
        <v>Kaikki resurssit (data, prosessit, järjestelmät, tilat ja toimitusketjut), joita tarvitaan (yhteiskunnalle kriittisten) palveluiden tuottamiseen, ovat organisaation turvallisuuden hallinnan politiikkojen ja prosessien piirissä.</v>
      </c>
      <c r="G162" s="1539" t="s">
        <v>1629</v>
      </c>
      <c r="H162" s="1169"/>
      <c r="I162" s="1169" t="s">
        <v>1629</v>
      </c>
      <c r="J162" s="1537">
        <f ca="1">_xlfn.IFNA(VLOOKUP(E162,Data!C:I,6,FALSE),"")</f>
        <v>0</v>
      </c>
      <c r="K162" s="1511" t="str">
        <f ca="1">_xlfn.IFNA(VLOOKUP(E162,Export!G:L,3,FALSE),"")</f>
        <v/>
      </c>
      <c r="L162" s="1511" t="str">
        <f ca="1">_xlfn.IFNA(VLOOKUP(E162,Export!G:L,4,FALSE),"")</f>
        <v/>
      </c>
      <c r="M162" s="1511" t="str">
        <f ca="1">_xlfn.IFNA(VLOOKUP(E162,Export!G:L,5,FALSE),"")</f>
        <v/>
      </c>
      <c r="N162" s="1512" t="str">
        <f ca="1">_xlfn.IFNA(VLOOKUP(E162,Export!G:L,6,FALSE),"")</f>
        <v/>
      </c>
      <c r="O162" s="1445"/>
      <c r="P162" s="251"/>
    </row>
    <row r="163" spans="1:16" ht="70.8" customHeight="1" thickBot="1" x14ac:dyDescent="0.3">
      <c r="A163" s="274"/>
      <c r="B163" s="1845"/>
      <c r="C163" s="1339">
        <v>139</v>
      </c>
      <c r="D163" s="1183">
        <f>_xlfn.IFNA(VLOOKUP(E163,Data!C:I,3,FALSE),"")</f>
        <v>1</v>
      </c>
      <c r="E163" s="1643" t="s">
        <v>371</v>
      </c>
      <c r="F163" s="1170" t="str">
        <f>_xlfn.IFNA(IF(VLOOKUP(E163,Languages!$A:$D,1,TRUE)=E163,VLOOKUP(E163,Languages!$A:$D,Summary!$C$7,TRUE),NA()),"")</f>
        <v>Kaikki resurssit (data, prosessit, järjestelmät, tilat ja toimitusketjut), joita tarvitaan yhteiskunnallisesti kriittisten palvelujen tuottamiseen, ovat organisaation riskienhallinnan politiikkojen ja prosessien piirissä.</v>
      </c>
      <c r="G163" s="1539" t="s">
        <v>1629</v>
      </c>
      <c r="H163" s="1169"/>
      <c r="I163" s="1169" t="s">
        <v>1629</v>
      </c>
      <c r="J163" s="1537">
        <f ca="1">_xlfn.IFNA(VLOOKUP(E163,Data!C:I,6,FALSE),"")</f>
        <v>0</v>
      </c>
      <c r="K163" s="1511" t="str">
        <f ca="1">_xlfn.IFNA(VLOOKUP(E163,Export!G:L,3,FALSE),"")</f>
        <v/>
      </c>
      <c r="L163" s="1511" t="str">
        <f ca="1">_xlfn.IFNA(VLOOKUP(E163,Export!G:L,4,FALSE),"")</f>
        <v/>
      </c>
      <c r="M163" s="1511" t="str">
        <f ca="1">_xlfn.IFNA(VLOOKUP(E163,Export!G:L,5,FALSE),"")</f>
        <v/>
      </c>
      <c r="N163" s="1512" t="str">
        <f ca="1">_xlfn.IFNA(VLOOKUP(E163,Export!G:L,6,FALSE),"")</f>
        <v/>
      </c>
      <c r="O163" s="1445"/>
      <c r="P163" s="251"/>
    </row>
    <row r="164" spans="1:16" ht="70.8" customHeight="1" thickBot="1" x14ac:dyDescent="0.3">
      <c r="A164" s="274"/>
      <c r="B164" s="1845"/>
      <c r="C164" s="1339">
        <v>140</v>
      </c>
      <c r="D164" s="1183">
        <f>_xlfn.IFNA(VLOOKUP(E164,Data!C:I,3,FALSE),"")</f>
        <v>2</v>
      </c>
      <c r="E164" s="1643" t="s">
        <v>372</v>
      </c>
      <c r="F164" s="1170" t="str">
        <f>_xlfn.IFNA(IF(VLOOKUP(E164,Languages!$A:$D,1,TRUE)=E164,VLOOKUP(E164,Languages!$A:$D,Summary!$C$7,TRUE),NA()),"")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G164" s="1539" t="s">
        <v>1629</v>
      </c>
      <c r="H164" s="1169"/>
      <c r="I164" s="1169" t="s">
        <v>1629</v>
      </c>
      <c r="J164" s="1537">
        <f ca="1">_xlfn.IFNA(VLOOKUP(E164,Data!C:I,6,FALSE),"")</f>
        <v>0</v>
      </c>
      <c r="K164" s="1511" t="str">
        <f ca="1">_xlfn.IFNA(VLOOKUP(E164,Export!G:L,3,FALSE),"")</f>
        <v/>
      </c>
      <c r="L164" s="1511" t="str">
        <f ca="1">_xlfn.IFNA(VLOOKUP(E164,Export!G:L,4,FALSE),"")</f>
        <v/>
      </c>
      <c r="M164" s="1511" t="str">
        <f ca="1">_xlfn.IFNA(VLOOKUP(E164,Export!G:L,5,FALSE),"")</f>
        <v/>
      </c>
      <c r="N164" s="1512" t="str">
        <f ca="1">_xlfn.IFNA(VLOOKUP(E164,Export!G:L,6,FALSE),"")</f>
        <v/>
      </c>
      <c r="O164" s="1445"/>
      <c r="P164" s="251"/>
    </row>
    <row r="165" spans="1:16" ht="70.8" customHeight="1" thickBot="1" x14ac:dyDescent="0.3">
      <c r="A165" s="274"/>
      <c r="B165" s="1845"/>
      <c r="C165" s="1339">
        <v>141</v>
      </c>
      <c r="D165" s="1183">
        <f>_xlfn.IFNA(VLOOKUP(E165,Data!C:I,3,FALSE),"")</f>
        <v>2</v>
      </c>
      <c r="E165" s="1643" t="s">
        <v>373</v>
      </c>
      <c r="F165" s="1170" t="str">
        <f>_xlfn.IFNA(IF(VLOOKUP(E165,Languages!$A:$D,1,TRUE)=E165,VLOOKUP(E165,Languages!$A:$D,Summary!$C$7,TRUE),NA()),"")</f>
        <v>Johtoryhmä käsittelee palveluiden tuottamiseen tarvittavien tietoverkkojen ja -järjestelmien turvallisuuden tasoa säännöllisesti; käyttäen pohjana ajantasaista ja tarkkaa tietoa sekä organisaation ammattilaisten asiantuntemusta.</v>
      </c>
      <c r="G165" s="1539" t="s">
        <v>1629</v>
      </c>
      <c r="H165" s="1169"/>
      <c r="I165" s="1169" t="s">
        <v>1629</v>
      </c>
      <c r="J165" s="1537">
        <f ca="1">_xlfn.IFNA(VLOOKUP(E165,Data!C:I,6,FALSE),"")</f>
        <v>0</v>
      </c>
      <c r="K165" s="1511" t="str">
        <f ca="1">_xlfn.IFNA(VLOOKUP(E165,Export!G:L,3,FALSE),"")</f>
        <v/>
      </c>
      <c r="L165" s="1511" t="str">
        <f ca="1">_xlfn.IFNA(VLOOKUP(E165,Export!G:L,4,FALSE),"")</f>
        <v/>
      </c>
      <c r="M165" s="1511" t="str">
        <f ca="1">_xlfn.IFNA(VLOOKUP(E165,Export!G:L,5,FALSE),"")</f>
        <v/>
      </c>
      <c r="N165" s="1512" t="str">
        <f ca="1">_xlfn.IFNA(VLOOKUP(E165,Export!G:L,6,FALSE),"")</f>
        <v/>
      </c>
      <c r="O165" s="1445"/>
      <c r="P165" s="251"/>
    </row>
    <row r="166" spans="1:16" ht="70.8" customHeight="1" thickBot="1" x14ac:dyDescent="0.3">
      <c r="A166" s="274"/>
      <c r="B166" s="1845"/>
      <c r="C166" s="1339">
        <v>142</v>
      </c>
      <c r="D166" s="1183">
        <f>_xlfn.IFNA(VLOOKUP(E166,Data!C:I,3,FALSE),"")</f>
        <v>2</v>
      </c>
      <c r="E166" s="1643" t="s">
        <v>374</v>
      </c>
      <c r="F166" s="1170" t="str">
        <f>_xlfn.IFNA(IF(VLOOKUP(E166,Languages!$A:$D,1,TRUE)=E166,VLOOKUP(E166,Languages!$A:$D,Summary!$C$7,TRUE),NA()),"")</f>
        <v>Johtoryhmän nimetyllä jäsenellä on vastuu palveluiden tuottamiseen tarvittavien tietoverkkojen ja -järjestelmien turvallisuuden tasosta. Henkilö ohjaa johtoryhmän säännöllistä keskustelua aiheesta.</v>
      </c>
      <c r="G166" s="1539" t="s">
        <v>1629</v>
      </c>
      <c r="H166" s="1169"/>
      <c r="I166" s="1169" t="s">
        <v>1629</v>
      </c>
      <c r="J166" s="1537">
        <f ca="1">_xlfn.IFNA(VLOOKUP(E166,Data!C:I,6,FALSE),"")</f>
        <v>0</v>
      </c>
      <c r="K166" s="1511" t="str">
        <f ca="1">_xlfn.IFNA(VLOOKUP(E166,Export!G:L,3,FALSE),"")</f>
        <v/>
      </c>
      <c r="L166" s="1511" t="str">
        <f ca="1">_xlfn.IFNA(VLOOKUP(E166,Export!G:L,4,FALSE),"")</f>
        <v/>
      </c>
      <c r="M166" s="1511" t="str">
        <f ca="1">_xlfn.IFNA(VLOOKUP(E166,Export!G:L,5,FALSE),"")</f>
        <v/>
      </c>
      <c r="N166" s="1512" t="str">
        <f ca="1">_xlfn.IFNA(VLOOKUP(E166,Export!G:L,6,FALSE),"")</f>
        <v/>
      </c>
      <c r="O166" s="1445"/>
      <c r="P166" s="251"/>
    </row>
    <row r="167" spans="1:16" ht="70.8" customHeight="1" thickBot="1" x14ac:dyDescent="0.3">
      <c r="A167" s="274"/>
      <c r="B167" s="1845"/>
      <c r="C167" s="1339">
        <v>143</v>
      </c>
      <c r="D167" s="1183">
        <f>_xlfn.IFNA(VLOOKUP(E167,Data!C:I,3,FALSE),"")</f>
        <v>2</v>
      </c>
      <c r="E167" s="1643" t="s">
        <v>375</v>
      </c>
      <c r="F167" s="1170" t="str">
        <f>_xlfn.IFNA(IF(VLOOKUP(E167,Languages!$A:$D,1,TRUE)=E167,VLOOKUP(E167,Languages!$A:$D,Summary!$C$7,TRUE),NA()),"")</f>
        <v>Johtoryhmä asettaa suunnan ja tahtotilan, joista johdetaan tehokkaita toimintatapoja tietoverkkojen ja -järjestelmien turvallisuuden valvontaan ja ohjaukseen.</v>
      </c>
      <c r="G167" s="1539" t="s">
        <v>1629</v>
      </c>
      <c r="H167" s="1169"/>
      <c r="I167" s="1169" t="s">
        <v>1629</v>
      </c>
      <c r="J167" s="1537">
        <f ca="1">_xlfn.IFNA(VLOOKUP(E167,Data!C:I,6,FALSE),"")</f>
        <v>0</v>
      </c>
      <c r="K167" s="1511" t="str">
        <f ca="1">_xlfn.IFNA(VLOOKUP(E167,Export!G:L,3,FALSE),"")</f>
        <v/>
      </c>
      <c r="L167" s="1511" t="str">
        <f ca="1">_xlfn.IFNA(VLOOKUP(E167,Export!G:L,4,FALSE),"")</f>
        <v/>
      </c>
      <c r="M167" s="1511" t="str">
        <f ca="1">_xlfn.IFNA(VLOOKUP(E167,Export!G:L,5,FALSE),"")</f>
        <v/>
      </c>
      <c r="N167" s="1512" t="str">
        <f ca="1">_xlfn.IFNA(VLOOKUP(E167,Export!G:L,6,FALSE),"")</f>
        <v/>
      </c>
      <c r="O167" s="1445"/>
      <c r="P167" s="251"/>
    </row>
    <row r="168" spans="1:16" ht="70.8" customHeight="1" thickBot="1" x14ac:dyDescent="0.3">
      <c r="A168" s="274"/>
      <c r="B168" s="1845"/>
      <c r="C168" s="1339">
        <v>144</v>
      </c>
      <c r="D168" s="1183">
        <f>_xlfn.IFNA(VLOOKUP(E168,Data!C:I,3,FALSE),"")</f>
        <v>2</v>
      </c>
      <c r="E168" s="1643" t="s">
        <v>376</v>
      </c>
      <c r="F168" s="1170" t="str">
        <f>_xlfn.IFNA(IF(VLOOKUP(E168,Languages!$A:$D,1,TRUE)=E168,VLOOKUP(E168,Languages!$A:$D,Summary!$C$7,TRUE),NA()),"")</f>
        <v>Organisaation ylimmällä johdolla on näkyvyys tärkeimpiin riskipäätöksiin läpi koko organisaation.</v>
      </c>
      <c r="G168" s="1539" t="s">
        <v>1629</v>
      </c>
      <c r="H168" s="1169"/>
      <c r="I168" s="1169" t="s">
        <v>1629</v>
      </c>
      <c r="J168" s="1537">
        <f ca="1">_xlfn.IFNA(VLOOKUP(E168,Data!C:I,6,FALSE),"")</f>
        <v>0</v>
      </c>
      <c r="K168" s="1511" t="str">
        <f ca="1">_xlfn.IFNA(VLOOKUP(E168,Export!G:L,3,FALSE),"")</f>
        <v/>
      </c>
      <c r="L168" s="1511" t="str">
        <f ca="1">_xlfn.IFNA(VLOOKUP(E168,Export!G:L,4,FALSE),"")</f>
        <v/>
      </c>
      <c r="M168" s="1511" t="str">
        <f ca="1">_xlfn.IFNA(VLOOKUP(E168,Export!G:L,5,FALSE),"")</f>
        <v/>
      </c>
      <c r="N168" s="1512" t="str">
        <f ca="1">_xlfn.IFNA(VLOOKUP(E168,Export!G:L,6,FALSE),"")</f>
        <v/>
      </c>
      <c r="O168" s="1445"/>
      <c r="P168" s="251"/>
    </row>
    <row r="169" spans="1:16" ht="70.8" customHeight="1" thickBot="1" x14ac:dyDescent="0.3">
      <c r="A169" s="274"/>
      <c r="B169" s="1845"/>
      <c r="C169" s="1339">
        <v>145</v>
      </c>
      <c r="D169" s="1183">
        <f>_xlfn.IFNA(VLOOKUP(E169,Data!C:I,3,FALSE),"")</f>
        <v>2</v>
      </c>
      <c r="E169" s="1643" t="s">
        <v>377</v>
      </c>
      <c r="F169" s="1170" t="str">
        <f>_xlfn.IFNA(IF(VLOOKUP(E169,Languages!$A:$D,1,TRUE)=E169,VLOOKUP(E169,Languages!$A:$D,Summary!$C$7,TRUE),NA()),"")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G169" s="1539" t="s">
        <v>1629</v>
      </c>
      <c r="H169" s="1169"/>
      <c r="I169" s="1169" t="s">
        <v>1629</v>
      </c>
      <c r="J169" s="1537">
        <f ca="1">_xlfn.IFNA(VLOOKUP(E169,Data!C:I,6,FALSE),"")</f>
        <v>0</v>
      </c>
      <c r="K169" s="1511" t="str">
        <f ca="1">_xlfn.IFNA(VLOOKUP(E169,Export!G:L,3,FALSE),"")</f>
        <v/>
      </c>
      <c r="L169" s="1511" t="str">
        <f ca="1">_xlfn.IFNA(VLOOKUP(E169,Export!G:L,4,FALSE),"")</f>
        <v/>
      </c>
      <c r="M169" s="1511" t="str">
        <f ca="1">_xlfn.IFNA(VLOOKUP(E169,Export!G:L,5,FALSE),"")</f>
        <v/>
      </c>
      <c r="N169" s="1512" t="str">
        <f ca="1">_xlfn.IFNA(VLOOKUP(E169,Export!G:L,6,FALSE),"")</f>
        <v/>
      </c>
      <c r="O169" s="1445"/>
      <c r="P169" s="251"/>
    </row>
    <row r="170" spans="1:16" ht="70.8" customHeight="1" thickBot="1" x14ac:dyDescent="0.3">
      <c r="A170" s="274"/>
      <c r="B170" s="1845"/>
      <c r="C170" s="1339">
        <v>146</v>
      </c>
      <c r="D170" s="1183">
        <f>_xlfn.IFNA(VLOOKUP(E170,Data!C:I,3,FALSE),"")</f>
        <v>2</v>
      </c>
      <c r="E170" s="1643" t="s">
        <v>378</v>
      </c>
      <c r="F170" s="1170" t="str">
        <f>_xlfn.IFNA(IF(VLOOKUP(E170,Languages!$A:$D,1,TRUE)=E170,VLOOKUP(E170,Languages!$A:$D,Summary!$C$7,TRUE),NA()),"")</f>
        <v>Riskienhallinnan päätöksentekoa voidaan tarvittaessa delegoida tai korottaa ("escalate") läpi koko organisaation sellaisille henkilöille, joilla on sopivat tiedot, taidot ja valtuudet päätösten tekemiseen.</v>
      </c>
      <c r="G170" s="1539" t="s">
        <v>1629</v>
      </c>
      <c r="H170" s="1169"/>
      <c r="I170" s="1169" t="s">
        <v>1629</v>
      </c>
      <c r="J170" s="1537">
        <f ca="1">_xlfn.IFNA(VLOOKUP(E170,Data!C:I,6,FALSE),"")</f>
        <v>0</v>
      </c>
      <c r="K170" s="1511" t="str">
        <f ca="1">_xlfn.IFNA(VLOOKUP(E170,Export!G:L,3,FALSE),"")</f>
        <v/>
      </c>
      <c r="L170" s="1511" t="str">
        <f ca="1">_xlfn.IFNA(VLOOKUP(E170,Export!G:L,4,FALSE),"")</f>
        <v/>
      </c>
      <c r="M170" s="1511" t="str">
        <f ca="1">_xlfn.IFNA(VLOOKUP(E170,Export!G:L,5,FALSE),"")</f>
        <v/>
      </c>
      <c r="N170" s="1512" t="str">
        <f ca="1">_xlfn.IFNA(VLOOKUP(E170,Export!G:L,6,FALSE),"")</f>
        <v/>
      </c>
      <c r="O170" s="1445"/>
      <c r="P170" s="251"/>
    </row>
    <row r="171" spans="1:16" ht="70.8" customHeight="1" thickBot="1" x14ac:dyDescent="0.3">
      <c r="A171" s="274"/>
      <c r="B171" s="1845"/>
      <c r="C171" s="1339">
        <v>147</v>
      </c>
      <c r="D171" s="1183">
        <f>_xlfn.IFNA(VLOOKUP(E171,Data!C:I,3,FALSE),"")</f>
        <v>3</v>
      </c>
      <c r="E171" s="1643" t="s">
        <v>379</v>
      </c>
      <c r="F171" s="1170" t="str">
        <f>_xlfn.IFNA(IF(VLOOKUP(E171,Languages!$A:$D,1,TRUE)=E171,VLOOKUP(E171,Languages!$A:$D,Summary!$C$7,TRUE),NA()),"")</f>
        <v>Tehdyt riskienhallintapäätökset käydään läpi aika ajoin, jotta varmistutaan siitä, että ne ovat pysyneet relevantteina ja pätevinä.</v>
      </c>
      <c r="G171" s="1539" t="s">
        <v>1629</v>
      </c>
      <c r="H171" s="1169"/>
      <c r="I171" s="1169" t="s">
        <v>1629</v>
      </c>
      <c r="J171" s="1537">
        <f ca="1">_xlfn.IFNA(VLOOKUP(E171,Data!C:I,6,FALSE),"")</f>
        <v>0</v>
      </c>
      <c r="K171" s="1511" t="str">
        <f ca="1">_xlfn.IFNA(VLOOKUP(E171,Export!G:L,3,FALSE),"")</f>
        <v/>
      </c>
      <c r="L171" s="1511" t="str">
        <f ca="1">_xlfn.IFNA(VLOOKUP(E171,Export!G:L,4,FALSE),"")</f>
        <v/>
      </c>
      <c r="M171" s="1511" t="str">
        <f ca="1">_xlfn.IFNA(VLOOKUP(E171,Export!G:L,5,FALSE),"")</f>
        <v/>
      </c>
      <c r="N171" s="1512" t="str">
        <f ca="1">_xlfn.IFNA(VLOOKUP(E171,Export!G:L,6,FALSE),"")</f>
        <v/>
      </c>
      <c r="O171" s="1445"/>
      <c r="P171" s="251"/>
    </row>
    <row r="172" spans="1:16" ht="70.8" customHeight="1" thickBot="1" x14ac:dyDescent="0.3">
      <c r="A172" s="274"/>
      <c r="B172" s="1845"/>
      <c r="C172" s="1339">
        <v>148</v>
      </c>
      <c r="D172" s="1183">
        <f>_xlfn.IFNA(VLOOKUP(E172,Data!C:I,3,FALSE),"")</f>
        <v>3</v>
      </c>
      <c r="E172" s="1643" t="s">
        <v>380</v>
      </c>
      <c r="F172" s="1170" t="str">
        <f>_xlfn.IFNA(IF(VLOOKUP(E172,Languages!$A:$D,1,TRUE)=E172,VLOOKUP(E172,Languages!$A:$D,Summary!$C$7,TRUE),NA()),"")</f>
        <v>Riskienhallintaprosessissa ja -päätöksenteossa otetaan huomioon resurssit (data, prosessit, järjestelmät, laitteet ja toimitusketju), kriittinen ajanjakso ja seurannaisvaikutukset [kts. CRITICAL-1b-h].</v>
      </c>
      <c r="G172" s="1539" t="s">
        <v>1629</v>
      </c>
      <c r="H172" s="1169"/>
      <c r="I172" s="1169" t="s">
        <v>1629</v>
      </c>
      <c r="J172" s="1537">
        <f ca="1">_xlfn.IFNA(VLOOKUP(E172,Data!C:I,6,FALSE),"")</f>
        <v>0</v>
      </c>
      <c r="K172" s="1511" t="str">
        <f ca="1">_xlfn.IFNA(VLOOKUP(E172,Export!G:L,3,FALSE),"")</f>
        <v/>
      </c>
      <c r="L172" s="1511" t="str">
        <f ca="1">_xlfn.IFNA(VLOOKUP(E172,Export!G:L,4,FALSE),"")</f>
        <v/>
      </c>
      <c r="M172" s="1511" t="str">
        <f ca="1">_xlfn.IFNA(VLOOKUP(E172,Export!G:L,5,FALSE),"")</f>
        <v/>
      </c>
      <c r="N172" s="1512" t="str">
        <f ca="1">_xlfn.IFNA(VLOOKUP(E172,Export!G:L,6,FALSE),"")</f>
        <v/>
      </c>
      <c r="O172" s="1445"/>
      <c r="P172" s="251"/>
    </row>
    <row r="173" spans="1:16" ht="70.8" customHeight="1" thickBot="1" x14ac:dyDescent="0.3">
      <c r="A173" s="274"/>
      <c r="B173" s="1845"/>
      <c r="C173" s="1339">
        <v>149</v>
      </c>
      <c r="D173" s="1183">
        <f>_xlfn.IFNA(VLOOKUP(E173,Data!C:I,3,FALSE),"")</f>
        <v>1</v>
      </c>
      <c r="E173" s="1643" t="s">
        <v>381</v>
      </c>
      <c r="F173" s="1170" t="str">
        <f>_xlfn.IFNA(IF(VLOOKUP(E173,Languages!$A:$D,1,TRUE)=E173,VLOOKUP(E173,Languages!$A:$D,Summary!$C$7,TRUE),NA()),"")</f>
        <v>Organisaatiolla on kybertapahtumien ja -poikkeamien hallintasuunnitelma, joka kattaa kaikki (organisaation tuottamat yhteiskunnalle kriittiset) palvelut.</v>
      </c>
      <c r="G173" s="1539" t="s">
        <v>1629</v>
      </c>
      <c r="H173" s="1169"/>
      <c r="I173" s="1169" t="s">
        <v>1629</v>
      </c>
      <c r="J173" s="1537">
        <f ca="1">_xlfn.IFNA(VLOOKUP(E173,Data!C:I,6,FALSE),"")</f>
        <v>0</v>
      </c>
      <c r="K173" s="1511" t="str">
        <f ca="1">_xlfn.IFNA(VLOOKUP(E173,Export!G:L,3,FALSE),"")</f>
        <v/>
      </c>
      <c r="L173" s="1511" t="str">
        <f ca="1">_xlfn.IFNA(VLOOKUP(E173,Export!G:L,4,FALSE),"")</f>
        <v/>
      </c>
      <c r="M173" s="1511" t="str">
        <f ca="1">_xlfn.IFNA(VLOOKUP(E173,Export!G:L,5,FALSE),"")</f>
        <v/>
      </c>
      <c r="N173" s="1512" t="str">
        <f ca="1">_xlfn.IFNA(VLOOKUP(E173,Export!G:L,6,FALSE),"")</f>
        <v/>
      </c>
      <c r="O173" s="1445"/>
      <c r="P173" s="251"/>
    </row>
    <row r="174" spans="1:16" ht="70.8" customHeight="1" thickBot="1" x14ac:dyDescent="0.3">
      <c r="A174" s="274"/>
      <c r="B174" s="1845"/>
      <c r="C174" s="1339">
        <v>150</v>
      </c>
      <c r="D174" s="1183">
        <f>_xlfn.IFNA(VLOOKUP(E174,Data!C:I,3,FALSE),"")</f>
        <v>1</v>
      </c>
      <c r="E174" s="1643" t="s">
        <v>382</v>
      </c>
      <c r="F174" s="1170" t="str">
        <f>_xlfn.IFNA(IF(VLOOKUP(E174,Languages!$A:$D,1,TRUE)=E174,VLOOKUP(E174,Languages!$A:$D,Summary!$C$7,TRUE),NA()),"")</f>
        <v>Hallintasuunnitelma rajoittuu tunnettuihin hyökkäyksiin, mutta kattaa perusteellisesti näiden hyökkäysten todennäköiset vaikutukset.</v>
      </c>
      <c r="G174" s="1539" t="s">
        <v>1629</v>
      </c>
      <c r="H174" s="1169"/>
      <c r="I174" s="1169" t="s">
        <v>1629</v>
      </c>
      <c r="J174" s="1537">
        <f ca="1">_xlfn.IFNA(VLOOKUP(E174,Data!C:I,6,FALSE),"")</f>
        <v>0</v>
      </c>
      <c r="K174" s="1511" t="str">
        <f ca="1">_xlfn.IFNA(VLOOKUP(E174,Export!G:L,3,FALSE),"")</f>
        <v/>
      </c>
      <c r="L174" s="1511" t="str">
        <f ca="1">_xlfn.IFNA(VLOOKUP(E174,Export!G:L,4,FALSE),"")</f>
        <v/>
      </c>
      <c r="M174" s="1511" t="str">
        <f ca="1">_xlfn.IFNA(VLOOKUP(E174,Export!G:L,5,FALSE),"")</f>
        <v/>
      </c>
      <c r="N174" s="1512" t="str">
        <f ca="1">_xlfn.IFNA(VLOOKUP(E174,Export!G:L,6,FALSE),"")</f>
        <v/>
      </c>
      <c r="O174" s="1445"/>
      <c r="P174" s="251"/>
    </row>
    <row r="175" spans="1:16" ht="70.8" customHeight="1" thickBot="1" x14ac:dyDescent="0.3">
      <c r="A175" s="274"/>
      <c r="B175" s="1845"/>
      <c r="C175" s="1339">
        <v>151</v>
      </c>
      <c r="D175" s="1183">
        <f>_xlfn.IFNA(VLOOKUP(E175,Data!C:I,3,FALSE),"")</f>
        <v>1</v>
      </c>
      <c r="E175" s="1643" t="s">
        <v>383</v>
      </c>
      <c r="F175" s="1170" t="str">
        <f>_xlfn.IFNA(IF(VLOOKUP(E175,Languages!$A:$D,1,TRUE)=E175,VLOOKUP(E175,Languages!$A:$D,Summary!$C$7,TRUE),NA()),"")</f>
        <v>Kybertapahtumien ja -poikkeamien hallintaan osallistuva henkilöstö on sisäistänyt ja ymmärtää hallintasuunnitelman hyvin.</v>
      </c>
      <c r="G175" s="1539" t="s">
        <v>1629</v>
      </c>
      <c r="H175" s="1169"/>
      <c r="I175" s="1169" t="s">
        <v>1629</v>
      </c>
      <c r="J175" s="1537">
        <f ca="1">_xlfn.IFNA(VLOOKUP(E175,Data!C:I,6,FALSE),"")</f>
        <v>0</v>
      </c>
      <c r="K175" s="1511" t="str">
        <f ca="1">_xlfn.IFNA(VLOOKUP(E175,Export!G:L,3,FALSE),"")</f>
        <v/>
      </c>
      <c r="L175" s="1511" t="str">
        <f ca="1">_xlfn.IFNA(VLOOKUP(E175,Export!G:L,4,FALSE),"")</f>
        <v/>
      </c>
      <c r="M175" s="1511" t="str">
        <f ca="1">_xlfn.IFNA(VLOOKUP(E175,Export!G:L,5,FALSE),"")</f>
        <v/>
      </c>
      <c r="N175" s="1512" t="str">
        <f ca="1">_xlfn.IFNA(VLOOKUP(E175,Export!G:L,6,FALSE),"")</f>
        <v/>
      </c>
      <c r="O175" s="1445"/>
      <c r="P175" s="251"/>
    </row>
    <row r="176" spans="1:16" ht="70.8" customHeight="1" thickBot="1" x14ac:dyDescent="0.3">
      <c r="A176" s="274"/>
      <c r="B176" s="1845"/>
      <c r="C176" s="1339">
        <v>152</v>
      </c>
      <c r="D176" s="1183">
        <f>_xlfn.IFNA(VLOOKUP(E176,Data!C:I,3,FALSE),"")</f>
        <v>1</v>
      </c>
      <c r="E176" s="1643" t="s">
        <v>384</v>
      </c>
      <c r="F176" s="1170" t="str">
        <f>_xlfn.IFNA(IF(VLOOKUP(E176,Languages!$A:$D,1,TRUE)=E176,VLOOKUP(E176,Languages!$A:$D,Summary!$C$7,TRUE),NA()),"")</f>
        <v>Hallintasuunnitelma on dokumentoitu ja se jaetaan kaikille relevanteille sidosryhmille.</v>
      </c>
      <c r="G176" s="1539" t="s">
        <v>1629</v>
      </c>
      <c r="H176" s="1169"/>
      <c r="I176" s="1169" t="s">
        <v>1629</v>
      </c>
      <c r="J176" s="1537">
        <f ca="1">_xlfn.IFNA(VLOOKUP(E176,Data!C:I,6,FALSE),"")</f>
        <v>0</v>
      </c>
      <c r="K176" s="1511" t="str">
        <f ca="1">_xlfn.IFNA(VLOOKUP(E176,Export!G:L,3,FALSE),"")</f>
        <v/>
      </c>
      <c r="L176" s="1511" t="str">
        <f ca="1">_xlfn.IFNA(VLOOKUP(E176,Export!G:L,4,FALSE),"")</f>
        <v/>
      </c>
      <c r="M176" s="1511" t="str">
        <f ca="1">_xlfn.IFNA(VLOOKUP(E176,Export!G:L,5,FALSE),"")</f>
        <v/>
      </c>
      <c r="N176" s="1512" t="str">
        <f ca="1">_xlfn.IFNA(VLOOKUP(E176,Export!G:L,6,FALSE),"")</f>
        <v/>
      </c>
      <c r="O176" s="1445"/>
      <c r="P176" s="251"/>
    </row>
    <row r="177" spans="1:16" ht="70.8" customHeight="1" thickBot="1" x14ac:dyDescent="0.3">
      <c r="A177" s="274"/>
      <c r="B177" s="1845"/>
      <c r="C177" s="1339">
        <v>153</v>
      </c>
      <c r="D177" s="1183">
        <f>_xlfn.IFNA(VLOOKUP(E177,Data!C:I,3,FALSE),"")</f>
        <v>2</v>
      </c>
      <c r="E177" s="1643" t="s">
        <v>385</v>
      </c>
      <c r="F177" s="1170" t="str">
        <f>_xlfn.IFNA(IF(VLOOKUP(E177,Languages!$A:$D,1,TRUE)=E177,VLOOKUP(E177,Languages!$A:$D,Summary!$C$7,TRUE),NA()),"")</f>
        <v>Hallintasuunnitelma perustuu (yhteiskunnalle kriittisten palveluiden tuottamiseen tarvittavien) tietoverkkojen ja -järjestelmien riskien perusteelliseen tunnistamiseen ja ymmärtämiseen.</v>
      </c>
      <c r="G177" s="1539" t="s">
        <v>1629</v>
      </c>
      <c r="H177" s="1169"/>
      <c r="I177" s="1169" t="s">
        <v>1629</v>
      </c>
      <c r="J177" s="1537">
        <f ca="1">_xlfn.IFNA(VLOOKUP(E177,Data!C:I,6,FALSE),"")</f>
        <v>0</v>
      </c>
      <c r="K177" s="1511" t="str">
        <f ca="1">_xlfn.IFNA(VLOOKUP(E177,Export!G:L,3,FALSE),"")</f>
        <v/>
      </c>
      <c r="L177" s="1511" t="str">
        <f ca="1">_xlfn.IFNA(VLOOKUP(E177,Export!G:L,4,FALSE),"")</f>
        <v/>
      </c>
      <c r="M177" s="1511" t="str">
        <f ca="1">_xlfn.IFNA(VLOOKUP(E177,Export!G:L,5,FALSE),"")</f>
        <v/>
      </c>
      <c r="N177" s="1512" t="str">
        <f ca="1">_xlfn.IFNA(VLOOKUP(E177,Export!G:L,6,FALSE),"")</f>
        <v/>
      </c>
      <c r="O177" s="1445"/>
      <c r="P177" s="251"/>
    </row>
    <row r="178" spans="1:16" ht="70.8" customHeight="1" thickBot="1" x14ac:dyDescent="0.3">
      <c r="A178" s="274"/>
      <c r="B178" s="1845"/>
      <c r="C178" s="1339">
        <v>154</v>
      </c>
      <c r="D178" s="1183">
        <f>_xlfn.IFNA(VLOOKUP(E178,Data!C:I,3,FALSE),"")</f>
        <v>2</v>
      </c>
      <c r="E178" s="1643" t="s">
        <v>386</v>
      </c>
      <c r="F178" s="1170" t="str">
        <f>_xlfn.IFNA(IF(VLOOKUP(E178,Languages!$A:$D,1,TRUE)=E178,VLOOKUP(E178,Languages!$A:$D,Summary!$C$7,TRUE),NA()),"")</f>
        <v>Hallintasuunnitelma kattaa perusteellisesti sekä tunnettujen hyökkäysten, että toistaiseksi tuntemattomien hyökkäysten todennäköiset vaikutukset. Suunnitelma kattaa perusteellisesti poikkeaman koko elinkaaren, roolit ja vastuut sekä raportointivelvoitteet.</v>
      </c>
      <c r="G178" s="1539" t="s">
        <v>1629</v>
      </c>
      <c r="H178" s="1169"/>
      <c r="I178" s="1169" t="s">
        <v>1629</v>
      </c>
      <c r="J178" s="1537">
        <f ca="1">_xlfn.IFNA(VLOOKUP(E178,Data!C:I,6,FALSE),"")</f>
        <v>0</v>
      </c>
      <c r="K178" s="1511" t="str">
        <f ca="1">_xlfn.IFNA(VLOOKUP(E178,Export!G:L,3,FALSE),"")</f>
        <v/>
      </c>
      <c r="L178" s="1511" t="str">
        <f ca="1">_xlfn.IFNA(VLOOKUP(E178,Export!G:L,4,FALSE),"")</f>
        <v/>
      </c>
      <c r="M178" s="1511" t="str">
        <f ca="1">_xlfn.IFNA(VLOOKUP(E178,Export!G:L,5,FALSE),"")</f>
        <v/>
      </c>
      <c r="N178" s="1512" t="str">
        <f ca="1">_xlfn.IFNA(VLOOKUP(E178,Export!G:L,6,FALSE),"")</f>
        <v/>
      </c>
      <c r="O178" s="1445"/>
      <c r="P178" s="251"/>
    </row>
    <row r="179" spans="1:16" ht="70.8" customHeight="1" thickBot="1" x14ac:dyDescent="0.3">
      <c r="A179" s="274"/>
      <c r="B179" s="1845"/>
      <c r="C179" s="1339">
        <v>155</v>
      </c>
      <c r="D179" s="1183">
        <f>_xlfn.IFNA(VLOOKUP(E179,Data!C:I,3,FALSE),"")</f>
        <v>3</v>
      </c>
      <c r="E179" s="1643" t="s">
        <v>387</v>
      </c>
      <c r="F179" s="1170" t="str">
        <f>_xlfn.IFNA(IF(VLOOKUP(E179,Languages!$A:$D,1,TRUE)=E179,VLOOKUP(E179,Languages!$A:$D,Summary!$C$7,TRUE),NA()),"")</f>
        <v>Hallintasuunnitelma on dokumentoitu ja integroitu osaksi organisaation laajempaa liiketoiminnan ja toimitusketjujen jatkuvuudenhallintaa.</v>
      </c>
      <c r="G179" s="1539" t="s">
        <v>1629</v>
      </c>
      <c r="H179" s="1169"/>
      <c r="I179" s="1169" t="s">
        <v>1629</v>
      </c>
      <c r="J179" s="1537">
        <f ca="1">_xlfn.IFNA(VLOOKUP(E179,Data!C:I,6,FALSE),"")</f>
        <v>0</v>
      </c>
      <c r="K179" s="1511" t="str">
        <f ca="1">_xlfn.IFNA(VLOOKUP(E179,Export!G:L,3,FALSE),"")</f>
        <v/>
      </c>
      <c r="L179" s="1511" t="str">
        <f ca="1">_xlfn.IFNA(VLOOKUP(E179,Export!G:L,4,FALSE),"")</f>
        <v/>
      </c>
      <c r="M179" s="1511" t="str">
        <f ca="1">_xlfn.IFNA(VLOOKUP(E179,Export!G:L,5,FALSE),"")</f>
        <v/>
      </c>
      <c r="N179" s="1512" t="str">
        <f ca="1">_xlfn.IFNA(VLOOKUP(E179,Export!G:L,6,FALSE),"")</f>
        <v/>
      </c>
      <c r="O179" s="1445"/>
      <c r="P179" s="251"/>
    </row>
    <row r="180" spans="1:16" ht="70.8" customHeight="1" thickBot="1" x14ac:dyDescent="0.3">
      <c r="A180" s="274"/>
      <c r="B180" s="1845"/>
      <c r="C180" s="1339">
        <v>156</v>
      </c>
      <c r="D180" s="1183">
        <f>_xlfn.IFNA(VLOOKUP(E180,Data!C:I,3,FALSE),"")</f>
        <v>3</v>
      </c>
      <c r="E180" s="1643" t="s">
        <v>388</v>
      </c>
      <c r="F180" s="1170" t="str">
        <f>_xlfn.IFNA(IF(VLOOKUP(E180,Languages!$A:$D,1,TRUE)=E180,VLOOKUP(E180,Languages!$A:$D,Summary!$C$7,TRUE),NA()),"")</f>
        <v>Kaikki yhteiskunnalle kriittisten palveluiden tuottamiseen osallistuvat organisaation liiketoimintayksiköt ovat saaneet ja sisäistäneet hallintasuunnitelman.</v>
      </c>
      <c r="G180" s="1539" t="s">
        <v>1629</v>
      </c>
      <c r="H180" s="1169"/>
      <c r="I180" s="1169" t="s">
        <v>1629</v>
      </c>
      <c r="J180" s="1537">
        <f ca="1">_xlfn.IFNA(VLOOKUP(E180,Data!C:I,6,FALSE),"")</f>
        <v>0</v>
      </c>
      <c r="K180" s="1511" t="str">
        <f ca="1">_xlfn.IFNA(VLOOKUP(E180,Export!G:L,3,FALSE),"")</f>
        <v/>
      </c>
      <c r="L180" s="1511" t="str">
        <f ca="1">_xlfn.IFNA(VLOOKUP(E180,Export!G:L,4,FALSE),"")</f>
        <v/>
      </c>
      <c r="M180" s="1511" t="str">
        <f ca="1">_xlfn.IFNA(VLOOKUP(E180,Export!G:L,5,FALSE),"")</f>
        <v/>
      </c>
      <c r="N180" s="1512" t="str">
        <f ca="1">_xlfn.IFNA(VLOOKUP(E180,Export!G:L,6,FALSE),"")</f>
        <v/>
      </c>
      <c r="O180" s="1445"/>
      <c r="P180" s="251"/>
    </row>
    <row r="181" spans="1:16" ht="70.8" customHeight="1" thickBot="1" x14ac:dyDescent="0.3">
      <c r="A181" s="274"/>
      <c r="B181" s="1845"/>
      <c r="C181" s="1339">
        <v>157</v>
      </c>
      <c r="D181" s="1183">
        <f>_xlfn.IFNA(VLOOKUP(E181,Data!C:I,3,FALSE),"")</f>
        <v>1</v>
      </c>
      <c r="E181" s="1643" t="s">
        <v>336</v>
      </c>
      <c r="F181" s="1170" t="str">
        <f>_xlfn.IFNA(IF(VLOOKUP(E181,Languages!$A:$D,1,TRUE)=E181,VLOOKUP(E181,Languages!$A:$D,Summary!$C$7,TRUE),NA()),"")</f>
        <v>Organisaatiolla on kyberturvallisuusstrategia. Tasolla 1 sen kehittämisen ja ylläpidon ei tarvitse olla systemaattista ja säännöllistä.</v>
      </c>
      <c r="G181" s="1540">
        <v>70</v>
      </c>
      <c r="H181" s="1169" t="s">
        <v>3782</v>
      </c>
      <c r="I181" s="1169" t="s">
        <v>3611</v>
      </c>
      <c r="J181" s="1537">
        <f ca="1">_xlfn.IFNA(VLOOKUP(E181,Data!C:I,6,FALSE),"")</f>
        <v>0</v>
      </c>
      <c r="K181" s="1511" t="str">
        <f ca="1">_xlfn.IFNA(VLOOKUP(E181,Export!G:L,3,FALSE),"")</f>
        <v/>
      </c>
      <c r="L181" s="1511" t="str">
        <f ca="1">_xlfn.IFNA(VLOOKUP(E181,Export!G:L,4,FALSE),"")</f>
        <v/>
      </c>
      <c r="M181" s="1511" t="str">
        <f ca="1">_xlfn.IFNA(VLOOKUP(E181,Export!G:L,5,FALSE),"")</f>
        <v/>
      </c>
      <c r="N181" s="1512" t="str">
        <f ca="1">_xlfn.IFNA(VLOOKUP(E181,Export!G:L,6,FALSE),"")</f>
        <v/>
      </c>
      <c r="O181" s="1445"/>
      <c r="P181" s="251"/>
    </row>
    <row r="182" spans="1:16" ht="70.8" customHeight="1" thickBot="1" x14ac:dyDescent="0.3">
      <c r="A182" s="274"/>
      <c r="B182" s="1845"/>
      <c r="C182" s="1339">
        <v>158</v>
      </c>
      <c r="D182" s="1183">
        <f>_xlfn.IFNA(VLOOKUP(E182,Data!C:I,3,FALSE),"")</f>
        <v>2</v>
      </c>
      <c r="E182" s="1643" t="s">
        <v>337</v>
      </c>
      <c r="F182" s="1170" t="str">
        <f>_xlfn.IFNA(IF(VLOOKUP(E182,Languages!$A:$D,1,TRUE)=E182,VLOOKUP(E182,Languages!$A:$D,Summary!$C$7,TRUE),NA()),"")</f>
        <v>Kyberturvallisuusstrategia määrittelee organisaation kyberturvallisuustavoitteet.</v>
      </c>
      <c r="G182" s="1540">
        <v>70</v>
      </c>
      <c r="H182" s="1169" t="s">
        <v>3782</v>
      </c>
      <c r="I182" s="1169" t="s">
        <v>3611</v>
      </c>
      <c r="J182" s="1537">
        <f ca="1">_xlfn.IFNA(VLOOKUP(E182,Data!C:I,6,FALSE),"")</f>
        <v>0</v>
      </c>
      <c r="K182" s="1511" t="str">
        <f ca="1">_xlfn.IFNA(VLOOKUP(E182,Export!G:L,3,FALSE),"")</f>
        <v/>
      </c>
      <c r="L182" s="1511" t="str">
        <f ca="1">_xlfn.IFNA(VLOOKUP(E182,Export!G:L,4,FALSE),"")</f>
        <v/>
      </c>
      <c r="M182" s="1511" t="str">
        <f ca="1">_xlfn.IFNA(VLOOKUP(E182,Export!G:L,5,FALSE),"")</f>
        <v/>
      </c>
      <c r="N182" s="1512" t="str">
        <f ca="1">_xlfn.IFNA(VLOOKUP(E182,Export!G:L,6,FALSE),"")</f>
        <v/>
      </c>
      <c r="O182" s="1445"/>
      <c r="P182" s="251"/>
    </row>
    <row r="183" spans="1:16" ht="70.8" customHeight="1" thickBot="1" x14ac:dyDescent="0.3">
      <c r="A183" s="274"/>
      <c r="B183" s="1845"/>
      <c r="C183" s="1339">
        <v>159</v>
      </c>
      <c r="D183" s="1183">
        <f>_xlfn.IFNA(VLOOKUP(E183,Data!C:I,3,FALSE),"")</f>
        <v>2</v>
      </c>
      <c r="E183" s="1643" t="s">
        <v>338</v>
      </c>
      <c r="F183" s="1170" t="str">
        <f>_xlfn.IFNA(IF(VLOOKUP(E183,Languages!$A:$D,1,TRUE)=E183,VLOOKUP(E183,Languages!$A:$D,Summary!$C$7,TRUE),NA()),"")</f>
        <v>Kyberturvallisuusstrategia ja -prioriteetit on dokumentoitu. Strategia ja prioriteetit ovat linjassa organisaation yleisten strategisten tavoitteiden ja kriittiseen infrastruktuuriin kohdistuvien riskien kanssa.</v>
      </c>
      <c r="G183" s="1540">
        <v>70</v>
      </c>
      <c r="H183" s="1169" t="s">
        <v>3782</v>
      </c>
      <c r="I183" s="1169" t="s">
        <v>3611</v>
      </c>
      <c r="J183" s="1537">
        <f ca="1">_xlfn.IFNA(VLOOKUP(E183,Data!C:I,6,FALSE),"")</f>
        <v>0</v>
      </c>
      <c r="K183" s="1511" t="str">
        <f ca="1">_xlfn.IFNA(VLOOKUP(E183,Export!G:L,3,FALSE),"")</f>
        <v/>
      </c>
      <c r="L183" s="1511" t="str">
        <f ca="1">_xlfn.IFNA(VLOOKUP(E183,Export!G:L,4,FALSE),"")</f>
        <v/>
      </c>
      <c r="M183" s="1511" t="str">
        <f ca="1">_xlfn.IFNA(VLOOKUP(E183,Export!G:L,5,FALSE),"")</f>
        <v/>
      </c>
      <c r="N183" s="1512" t="str">
        <f ca="1">_xlfn.IFNA(VLOOKUP(E183,Export!G:L,6,FALSE),"")</f>
        <v/>
      </c>
      <c r="O183" s="1445"/>
      <c r="P183" s="251"/>
    </row>
    <row r="184" spans="1:16" ht="70.8" customHeight="1" thickBot="1" x14ac:dyDescent="0.3">
      <c r="A184" s="274"/>
      <c r="B184" s="1845"/>
      <c r="C184" s="1339">
        <v>160</v>
      </c>
      <c r="D184" s="1183">
        <f>_xlfn.IFNA(VLOOKUP(E184,Data!C:I,3,FALSE),"")</f>
        <v>2</v>
      </c>
      <c r="E184" s="1643" t="s">
        <v>339</v>
      </c>
      <c r="F184" s="1170" t="str">
        <f>_xlfn.IFNA(IF(VLOOKUP(E184,Languages!$A:$D,1,TRUE)=E184,VLOOKUP(E184,Languages!$A:$D,Summary!$C$7,TRUE),NA()),"")</f>
        <v>Kyberturvallisuusstrategia määrittää organisaation kyberturvallisuuden hallintamallin ("governance") ja valvontatoimet.</v>
      </c>
      <c r="G184" s="1540">
        <v>70</v>
      </c>
      <c r="H184" s="1169" t="s">
        <v>3782</v>
      </c>
      <c r="I184" s="1169" t="s">
        <v>3611</v>
      </c>
      <c r="J184" s="1537">
        <f ca="1">_xlfn.IFNA(VLOOKUP(E184,Data!C:I,6,FALSE),"")</f>
        <v>0</v>
      </c>
      <c r="K184" s="1511" t="str">
        <f ca="1">_xlfn.IFNA(VLOOKUP(E184,Export!G:L,3,FALSE),"")</f>
        <v/>
      </c>
      <c r="L184" s="1511" t="str">
        <f ca="1">_xlfn.IFNA(VLOOKUP(E184,Export!G:L,4,FALSE),"")</f>
        <v/>
      </c>
      <c r="M184" s="1511" t="str">
        <f ca="1">_xlfn.IFNA(VLOOKUP(E184,Export!G:L,5,FALSE),"")</f>
        <v/>
      </c>
      <c r="N184" s="1512" t="str">
        <f ca="1">_xlfn.IFNA(VLOOKUP(E184,Export!G:L,6,FALSE),"")</f>
        <v/>
      </c>
      <c r="O184" s="1445"/>
      <c r="P184" s="251"/>
    </row>
    <row r="185" spans="1:16" ht="70.8" customHeight="1" thickBot="1" x14ac:dyDescent="0.3">
      <c r="A185" s="274"/>
      <c r="B185" s="1845"/>
      <c r="C185" s="1339">
        <v>161</v>
      </c>
      <c r="D185" s="1183">
        <f>_xlfn.IFNA(VLOOKUP(E185,Data!C:I,3,FALSE),"")</f>
        <v>2</v>
      </c>
      <c r="E185" s="1643" t="s">
        <v>340</v>
      </c>
      <c r="F185" s="1170" t="str">
        <f>_xlfn.IFNA(IF(VLOOKUP(E185,Languages!$A:$D,1,TRUE)=E185,VLOOKUP(E185,Languages!$A:$D,Summary!$C$7,TRUE),NA()),"")</f>
        <v>Kyberturvallisuusstrategia määrittelee kyberturvallisuuden hallinta- ja organisaatiorakenteen.</v>
      </c>
      <c r="G185" s="1540">
        <v>70</v>
      </c>
      <c r="H185" s="1169" t="s">
        <v>3782</v>
      </c>
      <c r="I185" s="1169" t="s">
        <v>3611</v>
      </c>
      <c r="J185" s="1537">
        <f ca="1">_xlfn.IFNA(VLOOKUP(E185,Data!C:I,6,FALSE),"")</f>
        <v>0</v>
      </c>
      <c r="K185" s="1511" t="str">
        <f ca="1">_xlfn.IFNA(VLOOKUP(E185,Export!G:L,3,FALSE),"")</f>
        <v/>
      </c>
      <c r="L185" s="1511" t="str">
        <f ca="1">_xlfn.IFNA(VLOOKUP(E185,Export!G:L,4,FALSE),"")</f>
        <v/>
      </c>
      <c r="M185" s="1511" t="str">
        <f ca="1">_xlfn.IFNA(VLOOKUP(E185,Export!G:L,5,FALSE),"")</f>
        <v/>
      </c>
      <c r="N185" s="1512" t="str">
        <f ca="1">_xlfn.IFNA(VLOOKUP(E185,Export!G:L,6,FALSE),"")</f>
        <v/>
      </c>
      <c r="O185" s="1445"/>
      <c r="P185" s="251"/>
    </row>
    <row r="186" spans="1:16" ht="70.8" customHeight="1" thickBot="1" x14ac:dyDescent="0.3">
      <c r="A186" s="274"/>
      <c r="B186" s="1845"/>
      <c r="C186" s="1339">
        <v>162</v>
      </c>
      <c r="D186" s="1183">
        <f>_xlfn.IFNA(VLOOKUP(E186,Data!C:I,3,FALSE),"")</f>
        <v>2</v>
      </c>
      <c r="E186" s="1643" t="s">
        <v>341</v>
      </c>
      <c r="F186" s="1170" t="str">
        <f>_xlfn.IFNA(IF(VLOOKUP(E186,Languages!$A:$D,1,TRUE)=E186,VLOOKUP(E186,Languages!$A:$D,Summary!$C$7,TRUE),NA()),"")</f>
        <v>Kyberturvallisuusstrategia nimeää ne standardit ja ohjeet, joita tulee noudattaa.</v>
      </c>
      <c r="G186" s="1540">
        <v>70</v>
      </c>
      <c r="H186" s="1169" t="s">
        <v>3782</v>
      </c>
      <c r="I186" s="1169" t="s">
        <v>3611</v>
      </c>
      <c r="J186" s="1537">
        <f ca="1">_xlfn.IFNA(VLOOKUP(E186,Data!C:I,6,FALSE),"")</f>
        <v>0</v>
      </c>
      <c r="K186" s="1511" t="str">
        <f ca="1">_xlfn.IFNA(VLOOKUP(E186,Export!G:L,3,FALSE),"")</f>
        <v/>
      </c>
      <c r="L186" s="1511" t="str">
        <f ca="1">_xlfn.IFNA(VLOOKUP(E186,Export!G:L,4,FALSE),"")</f>
        <v/>
      </c>
      <c r="M186" s="1511" t="str">
        <f ca="1">_xlfn.IFNA(VLOOKUP(E186,Export!G:L,5,FALSE),"")</f>
        <v/>
      </c>
      <c r="N186" s="1512" t="str">
        <f ca="1">_xlfn.IFNA(VLOOKUP(E186,Export!G:L,6,FALSE),"")</f>
        <v/>
      </c>
      <c r="O186" s="1445"/>
      <c r="P186" s="251"/>
    </row>
    <row r="187" spans="1:16" ht="70.8" customHeight="1" thickBot="1" x14ac:dyDescent="0.3">
      <c r="A187" s="274"/>
      <c r="B187" s="1845"/>
      <c r="C187" s="1339">
        <v>163</v>
      </c>
      <c r="D187" s="1183">
        <f>_xlfn.IFNA(VLOOKUP(E187,Data!C:I,3,FALSE),"")</f>
        <v>2</v>
      </c>
      <c r="E187" s="1643" t="s">
        <v>342</v>
      </c>
      <c r="F187" s="1170" t="str">
        <f>_xlfn.IFNA(IF(VLOOKUP(E187,Languages!$A:$D,1,TRUE)=E187,VLOOKUP(E187,Languages!$A:$D,Summary!$C$7,TRUE),NA()),"")</f>
        <v>Kyberturvallisuusstrategia nimeää / tunnistaa  kaikki soveltuvat vaatimustenmukaisuusvaatimukset, jotka ohjelman pitää noudattaa. (esimerkiksi NIST CSF, ISO, PCI DSS) (toimeenpano-ohjelma vai strategia)</v>
      </c>
      <c r="G187" s="1540">
        <v>70</v>
      </c>
      <c r="H187" s="1169" t="s">
        <v>3782</v>
      </c>
      <c r="I187" s="1169" t="s">
        <v>3611</v>
      </c>
      <c r="J187" s="1537">
        <f ca="1">_xlfn.IFNA(VLOOKUP(E187,Data!C:I,6,FALSE),"")</f>
        <v>0</v>
      </c>
      <c r="K187" s="1511" t="str">
        <f ca="1">_xlfn.IFNA(VLOOKUP(E187,Export!G:L,3,FALSE),"")</f>
        <v/>
      </c>
      <c r="L187" s="1511" t="str">
        <f ca="1">_xlfn.IFNA(VLOOKUP(E187,Export!G:L,4,FALSE),"")</f>
        <v/>
      </c>
      <c r="M187" s="1511" t="str">
        <f ca="1">_xlfn.IFNA(VLOOKUP(E187,Export!G:L,5,FALSE),"")</f>
        <v/>
      </c>
      <c r="N187" s="1512" t="str">
        <f ca="1">_xlfn.IFNA(VLOOKUP(E187,Export!G:L,6,FALSE),"")</f>
        <v/>
      </c>
      <c r="O187" s="1445"/>
      <c r="P187" s="251"/>
    </row>
    <row r="188" spans="1:16" ht="70.8" customHeight="1" thickBot="1" x14ac:dyDescent="0.3">
      <c r="A188" s="274"/>
      <c r="B188" s="1845"/>
      <c r="C188" s="1339">
        <v>164</v>
      </c>
      <c r="D188" s="1183">
        <f>_xlfn.IFNA(VLOOKUP(E188,Data!C:I,3,FALSE),"")</f>
        <v>3</v>
      </c>
      <c r="E188" s="1643" t="s">
        <v>343</v>
      </c>
      <c r="F188" s="1170" t="str">
        <f>_xlfn.IFNA(IF(VLOOKUP(E188,Languages!$A:$D,1,TRUE)=E188,VLOOKUP(E188,Languages!$A:$D,Summary!$C$7,TRUE),NA()),"")</f>
        <v>Kyberturvallisuusstrategia on päivitetty säännöllisesti ja määriteltyjen ehtojen täyttyessä kuten muutokset organisaation liiketoiminnassa, toimintaympäristössä tai uhkaprofiilissa [kts. THREAT-2e].</v>
      </c>
      <c r="G188" s="1540">
        <v>70</v>
      </c>
      <c r="H188" s="1169" t="s">
        <v>3782</v>
      </c>
      <c r="I188" s="1169" t="s">
        <v>3611</v>
      </c>
      <c r="J188" s="1537">
        <f ca="1">_xlfn.IFNA(VLOOKUP(E188,Data!C:I,6,FALSE),"")</f>
        <v>0</v>
      </c>
      <c r="K188" s="1511" t="str">
        <f ca="1">_xlfn.IFNA(VLOOKUP(E188,Export!G:L,3,FALSE),"")</f>
        <v/>
      </c>
      <c r="L188" s="1511" t="str">
        <f ca="1">_xlfn.IFNA(VLOOKUP(E188,Export!G:L,4,FALSE),"")</f>
        <v/>
      </c>
      <c r="M188" s="1511" t="str">
        <f ca="1">_xlfn.IFNA(VLOOKUP(E188,Export!G:L,5,FALSE),"")</f>
        <v/>
      </c>
      <c r="N188" s="1512" t="str">
        <f ca="1">_xlfn.IFNA(VLOOKUP(E188,Export!G:L,6,FALSE),"")</f>
        <v/>
      </c>
      <c r="O188" s="1445"/>
      <c r="P188" s="251"/>
    </row>
    <row r="189" spans="1:16" ht="70.8" customHeight="1" thickBot="1" x14ac:dyDescent="0.3">
      <c r="A189" s="274"/>
      <c r="B189" s="1845"/>
      <c r="C189" s="1339">
        <v>165</v>
      </c>
      <c r="D189" s="1183">
        <f>_xlfn.IFNA(VLOOKUP(E189,Data!C:I,3,FALSE),"")</f>
        <v>1</v>
      </c>
      <c r="E189" s="1643" t="s">
        <v>344</v>
      </c>
      <c r="F189" s="1170" t="str">
        <f>_xlfn.IFNA(IF(VLOOKUP(E189,Languages!$A:$D,1,TRUE)=E189,VLOOKUP(E189,Languages!$A:$D,Summary!$C$7,TRUE),NA()),"")</f>
        <v>Organisaation ylin johto tukee kyberturvallisuuden hallintaa. Tasolla 1 tämän ei tarvitse olla systemaattista ja säännöllistä.</v>
      </c>
      <c r="G189" s="1540">
        <v>72</v>
      </c>
      <c r="H189" s="1169" t="s">
        <v>3784</v>
      </c>
      <c r="I189" s="1169" t="s">
        <v>3612</v>
      </c>
      <c r="J189" s="1537">
        <f ca="1">_xlfn.IFNA(VLOOKUP(E189,Data!C:I,6,FALSE),"")</f>
        <v>0</v>
      </c>
      <c r="K189" s="1511" t="str">
        <f ca="1">_xlfn.IFNA(VLOOKUP(E189,Export!G:L,3,FALSE),"")</f>
        <v/>
      </c>
      <c r="L189" s="1511" t="str">
        <f ca="1">_xlfn.IFNA(VLOOKUP(E189,Export!G:L,4,FALSE),"")</f>
        <v/>
      </c>
      <c r="M189" s="1511" t="str">
        <f ca="1">_xlfn.IFNA(VLOOKUP(E189,Export!G:L,5,FALSE),"")</f>
        <v/>
      </c>
      <c r="N189" s="1512" t="str">
        <f ca="1">_xlfn.IFNA(VLOOKUP(E189,Export!G:L,6,FALSE),"")</f>
        <v/>
      </c>
      <c r="O189" s="1445"/>
      <c r="P189" s="251"/>
    </row>
    <row r="190" spans="1:16" ht="70.8" customHeight="1" thickBot="1" x14ac:dyDescent="0.3">
      <c r="A190" s="274"/>
      <c r="B190" s="1845"/>
      <c r="C190" s="1339">
        <v>166</v>
      </c>
      <c r="D190" s="1183">
        <f>_xlfn.IFNA(VLOOKUP(E190,Data!C:I,3,FALSE),"")</f>
        <v>2</v>
      </c>
      <c r="E190" s="1643" t="s">
        <v>345</v>
      </c>
      <c r="F190" s="1170" t="str">
        <f>_xlfn.IFNA(IF(VLOOKUP(E190,Languages!$A:$D,1,TRUE)=E190,VLOOKUP(E190,Languages!$A:$D,Summary!$C$7,TRUE),NA()),"")</f>
        <v>Kyberturvallisuuden hallinta perustuu kyberturvallisuusstrategiaan.</v>
      </c>
      <c r="G190" s="1540">
        <v>71</v>
      </c>
      <c r="H190" s="1169" t="s">
        <v>3783</v>
      </c>
      <c r="I190" s="1169" t="s">
        <v>3613</v>
      </c>
      <c r="J190" s="1537">
        <f ca="1">_xlfn.IFNA(VLOOKUP(E190,Data!C:I,6,FALSE),"")</f>
        <v>0</v>
      </c>
      <c r="K190" s="1511" t="str">
        <f ca="1">_xlfn.IFNA(VLOOKUP(E190,Export!G:L,3,FALSE),"")</f>
        <v/>
      </c>
      <c r="L190" s="1511" t="str">
        <f ca="1">_xlfn.IFNA(VLOOKUP(E190,Export!G:L,4,FALSE),"")</f>
        <v/>
      </c>
      <c r="M190" s="1511" t="str">
        <f ca="1">_xlfn.IFNA(VLOOKUP(E190,Export!G:L,5,FALSE),"")</f>
        <v/>
      </c>
      <c r="N190" s="1512" t="str">
        <f ca="1">_xlfn.IFNA(VLOOKUP(E190,Export!G:L,6,FALSE),"")</f>
        <v/>
      </c>
      <c r="O190" s="1445"/>
      <c r="P190" s="251"/>
    </row>
    <row r="191" spans="1:16" ht="70.8" customHeight="1" thickBot="1" x14ac:dyDescent="0.3">
      <c r="A191" s="274"/>
      <c r="B191" s="1845"/>
      <c r="C191" s="1339">
        <v>167</v>
      </c>
      <c r="D191" s="1183">
        <f>_xlfn.IFNA(VLOOKUP(E191,Data!C:I,3,FALSE),"")</f>
        <v>2</v>
      </c>
      <c r="E191" s="1643" t="s">
        <v>346</v>
      </c>
      <c r="F191" s="1170" t="str">
        <f>_xlfn.IFNA(IF(VLOOKUP(E191,Languages!$A:$D,1,TRUE)=E191,VLOOKUP(E191,Languages!$A:$D,Summary!$C$7,TRUE),NA()),"")</f>
        <v>Organisaation ylimmän johdon tuki kyberturvallisuuden hallinnalle  on näkyvää ja aktiivista.</v>
      </c>
      <c r="G191" s="1540">
        <v>72</v>
      </c>
      <c r="H191" s="1169" t="s">
        <v>3784</v>
      </c>
      <c r="I191" s="1169" t="s">
        <v>3612</v>
      </c>
      <c r="J191" s="1537">
        <f ca="1">_xlfn.IFNA(VLOOKUP(E191,Data!C:I,6,FALSE),"")</f>
        <v>0</v>
      </c>
      <c r="K191" s="1511" t="str">
        <f ca="1">_xlfn.IFNA(VLOOKUP(E191,Export!G:L,3,FALSE),"")</f>
        <v/>
      </c>
      <c r="L191" s="1511" t="str">
        <f ca="1">_xlfn.IFNA(VLOOKUP(E191,Export!G:L,4,FALSE),"")</f>
        <v/>
      </c>
      <c r="M191" s="1511" t="str">
        <f ca="1">_xlfn.IFNA(VLOOKUP(E191,Export!G:L,5,FALSE),"")</f>
        <v/>
      </c>
      <c r="N191" s="1512" t="str">
        <f ca="1">_xlfn.IFNA(VLOOKUP(E191,Export!G:L,6,FALSE),"")</f>
        <v/>
      </c>
      <c r="O191" s="1445"/>
      <c r="P191" s="251"/>
    </row>
    <row r="192" spans="1:16" ht="70.8" customHeight="1" thickBot="1" x14ac:dyDescent="0.3">
      <c r="A192" s="274"/>
      <c r="B192" s="1845"/>
      <c r="C192" s="1339">
        <v>168</v>
      </c>
      <c r="D192" s="1183">
        <f>_xlfn.IFNA(VLOOKUP(E192,Data!C:I,3,FALSE),"")</f>
        <v>2</v>
      </c>
      <c r="E192" s="1643" t="s">
        <v>347</v>
      </c>
      <c r="F192" s="1170" t="str">
        <f>_xlfn.IFNA(IF(VLOOKUP(E192,Languages!$A:$D,1,TRUE)=E192,VLOOKUP(E192,Languages!$A:$D,Summary!$C$7,TRUE),NA()),"")</f>
        <v>Organisaation ylin johto tukee kyberturvallisuuspolitiikkojen ja -ohjeiden kehittämistä, ylläpitoa ja täytäntöönpanoa.</v>
      </c>
      <c r="G192" s="1540">
        <v>72</v>
      </c>
      <c r="H192" s="1169" t="s">
        <v>3784</v>
      </c>
      <c r="I192" s="1169" t="s">
        <v>3612</v>
      </c>
      <c r="J192" s="1537">
        <f ca="1">_xlfn.IFNA(VLOOKUP(E192,Data!C:I,6,FALSE),"")</f>
        <v>0</v>
      </c>
      <c r="K192" s="1511" t="str">
        <f ca="1">_xlfn.IFNA(VLOOKUP(E192,Export!G:L,3,FALSE),"")</f>
        <v/>
      </c>
      <c r="L192" s="1511" t="str">
        <f ca="1">_xlfn.IFNA(VLOOKUP(E192,Export!G:L,4,FALSE),"")</f>
        <v/>
      </c>
      <c r="M192" s="1511" t="str">
        <f ca="1">_xlfn.IFNA(VLOOKUP(E192,Export!G:L,5,FALSE),"")</f>
        <v/>
      </c>
      <c r="N192" s="1512" t="str">
        <f ca="1">_xlfn.IFNA(VLOOKUP(E192,Export!G:L,6,FALSE),"")</f>
        <v/>
      </c>
      <c r="O192" s="1445"/>
      <c r="P192" s="251"/>
    </row>
    <row r="193" spans="1:16" ht="70.8" customHeight="1" thickBot="1" x14ac:dyDescent="0.3">
      <c r="A193" s="274"/>
      <c r="B193" s="1845"/>
      <c r="C193" s="1339">
        <v>169</v>
      </c>
      <c r="D193" s="1183">
        <f>_xlfn.IFNA(VLOOKUP(E193,Data!C:I,3,FALSE),"")</f>
        <v>2</v>
      </c>
      <c r="E193" s="1643" t="s">
        <v>348</v>
      </c>
      <c r="F193" s="1170" t="str">
        <f>_xlfn.IFNA(IF(VLOOKUP(E193,Languages!$A:$D,1,TRUE)=E193,VLOOKUP(E193,Languages!$A:$D,Summary!$C$7,TRUE),NA()),"")</f>
        <v>Vastuu kyberturvallisuuden hallinnasta on osoitettu organisaatiossa taholle, jolla on riittävät toimivaltuudet.</v>
      </c>
      <c r="G193" s="1539" t="s">
        <v>1629</v>
      </c>
      <c r="H193" s="1169"/>
      <c r="I193" s="1169" t="s">
        <v>1629</v>
      </c>
      <c r="J193" s="1537">
        <f ca="1">_xlfn.IFNA(VLOOKUP(E193,Data!C:I,6,FALSE),"")</f>
        <v>0</v>
      </c>
      <c r="K193" s="1511" t="str">
        <f ca="1">_xlfn.IFNA(VLOOKUP(E193,Export!G:L,3,FALSE),"")</f>
        <v/>
      </c>
      <c r="L193" s="1511" t="str">
        <f ca="1">_xlfn.IFNA(VLOOKUP(E193,Export!G:L,4,FALSE),"")</f>
        <v/>
      </c>
      <c r="M193" s="1511" t="str">
        <f ca="1">_xlfn.IFNA(VLOOKUP(E193,Export!G:L,5,FALSE),"")</f>
        <v/>
      </c>
      <c r="N193" s="1512" t="str">
        <f ca="1">_xlfn.IFNA(VLOOKUP(E193,Export!G:L,6,FALSE),"")</f>
        <v/>
      </c>
      <c r="O193" s="1445"/>
      <c r="P193" s="251"/>
    </row>
    <row r="194" spans="1:16" ht="70.8" customHeight="1" thickBot="1" x14ac:dyDescent="0.3">
      <c r="A194" s="274"/>
      <c r="B194" s="1845"/>
      <c r="C194" s="1339">
        <v>170</v>
      </c>
      <c r="D194" s="1183">
        <f>_xlfn.IFNA(VLOOKUP(E194,Data!C:I,3,FALSE),"")</f>
        <v>2</v>
      </c>
      <c r="E194" s="1643" t="s">
        <v>349</v>
      </c>
      <c r="F194" s="1170" t="str">
        <f>_xlfn.IFNA(IF(VLOOKUP(E194,Languages!$A:$D,1,TRUE)=E194,VLOOKUP(E194,Languages!$A:$D,Summary!$C$7,TRUE),NA()),"")</f>
        <v>Kyberturvallisuuden hallinnan sidosryhmät on tunnistettu ja osallistettu.</v>
      </c>
      <c r="G194" s="1540">
        <v>73</v>
      </c>
      <c r="H194" s="1169" t="s">
        <v>3742</v>
      </c>
      <c r="I194" s="1169" t="s">
        <v>3614</v>
      </c>
      <c r="J194" s="1537">
        <f ca="1">_xlfn.IFNA(VLOOKUP(E194,Data!C:I,6,FALSE),"")</f>
        <v>0</v>
      </c>
      <c r="K194" s="1511" t="str">
        <f ca="1">_xlfn.IFNA(VLOOKUP(E194,Export!G:L,3,FALSE),"")</f>
        <v/>
      </c>
      <c r="L194" s="1511" t="str">
        <f ca="1">_xlfn.IFNA(VLOOKUP(E194,Export!G:L,4,FALSE),"")</f>
        <v/>
      </c>
      <c r="M194" s="1511" t="str">
        <f ca="1">_xlfn.IFNA(VLOOKUP(E194,Export!G:L,5,FALSE),"")</f>
        <v/>
      </c>
      <c r="N194" s="1512" t="str">
        <f ca="1">_xlfn.IFNA(VLOOKUP(E194,Export!G:L,6,FALSE),"")</f>
        <v/>
      </c>
      <c r="O194" s="1445"/>
      <c r="P194" s="251"/>
    </row>
    <row r="195" spans="1:16" ht="70.8" customHeight="1" thickBot="1" x14ac:dyDescent="0.3">
      <c r="A195" s="274"/>
      <c r="B195" s="1845"/>
      <c r="C195" s="1339">
        <v>171</v>
      </c>
      <c r="D195" s="1183">
        <f>_xlfn.IFNA(VLOOKUP(E195,Data!C:I,3,FALSE),"")</f>
        <v>3</v>
      </c>
      <c r="E195" s="1643" t="s">
        <v>350</v>
      </c>
      <c r="F195" s="1170" t="str">
        <f>_xlfn.IFNA(IF(VLOOKUP(E195,Languages!$A:$D,1,TRUE)=E195,VLOOKUP(E195,Languages!$A:$D,Summary!$C$7,TRUE),NA()),"")</f>
        <v>Kyberturvallisuuden hallinnan toiminta tarkastetaan aika ajoin, jotta varmistetaan että toimet ovat linjassa kyberturvallisuusstrategian kanssa.</v>
      </c>
      <c r="G195" s="1540">
        <v>71</v>
      </c>
      <c r="H195" s="1169" t="s">
        <v>3783</v>
      </c>
      <c r="I195" s="1169" t="s">
        <v>3613</v>
      </c>
      <c r="J195" s="1537">
        <f ca="1">_xlfn.IFNA(VLOOKUP(E195,Data!C:I,6,FALSE),"")</f>
        <v>0</v>
      </c>
      <c r="K195" s="1511" t="str">
        <f ca="1">_xlfn.IFNA(VLOOKUP(E195,Export!G:L,3,FALSE),"")</f>
        <v/>
      </c>
      <c r="L195" s="1511" t="str">
        <f ca="1">_xlfn.IFNA(VLOOKUP(E195,Export!G:L,4,FALSE),"")</f>
        <v/>
      </c>
      <c r="M195" s="1511" t="str">
        <f ca="1">_xlfn.IFNA(VLOOKUP(E195,Export!G:L,5,FALSE),"")</f>
        <v/>
      </c>
      <c r="N195" s="1512" t="str">
        <f ca="1">_xlfn.IFNA(VLOOKUP(E195,Export!G:L,6,FALSE),"")</f>
        <v/>
      </c>
      <c r="O195" s="1445"/>
      <c r="P195" s="251"/>
    </row>
    <row r="196" spans="1:16" ht="70.8" customHeight="1" thickBot="1" x14ac:dyDescent="0.3">
      <c r="A196" s="274"/>
      <c r="B196" s="1845"/>
      <c r="C196" s="1339">
        <v>172</v>
      </c>
      <c r="D196" s="1183">
        <f>_xlfn.IFNA(VLOOKUP(E196,Data!C:I,3,FALSE),"")</f>
        <v>3</v>
      </c>
      <c r="E196" s="1643" t="s">
        <v>351</v>
      </c>
      <c r="F196" s="1170" t="str">
        <f>_xlfn.IFNA(IF(VLOOKUP(E196,Languages!$A:$D,1,TRUE)=E196,VLOOKUP(E196,Languages!$A:$D,Summary!$C$7,TRUE),NA()),"")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G196" s="1540">
        <v>71</v>
      </c>
      <c r="H196" s="1169" t="s">
        <v>3783</v>
      </c>
      <c r="I196" s="1169" t="s">
        <v>3613</v>
      </c>
      <c r="J196" s="1537">
        <f ca="1">_xlfn.IFNA(VLOOKUP(E196,Data!C:I,6,FALSE),"")</f>
        <v>0</v>
      </c>
      <c r="K196" s="1511" t="str">
        <f ca="1">_xlfn.IFNA(VLOOKUP(E196,Export!G:L,3,FALSE),"")</f>
        <v/>
      </c>
      <c r="L196" s="1511" t="str">
        <f ca="1">_xlfn.IFNA(VLOOKUP(E196,Export!G:L,4,FALSE),"")</f>
        <v/>
      </c>
      <c r="M196" s="1511" t="str">
        <f ca="1">_xlfn.IFNA(VLOOKUP(E196,Export!G:L,5,FALSE),"")</f>
        <v/>
      </c>
      <c r="N196" s="1512" t="str">
        <f ca="1">_xlfn.IFNA(VLOOKUP(E196,Export!G:L,6,FALSE),"")</f>
        <v/>
      </c>
      <c r="O196" s="1445"/>
      <c r="P196" s="251"/>
    </row>
    <row r="197" spans="1:16" ht="70.8" customHeight="1" thickBot="1" x14ac:dyDescent="0.3">
      <c r="A197" s="274"/>
      <c r="B197" s="1845"/>
      <c r="C197" s="1339">
        <v>173</v>
      </c>
      <c r="D197" s="1183">
        <f>_xlfn.IFNA(VLOOKUP(E197,Data!C:I,3,FALSE),"")</f>
        <v>3</v>
      </c>
      <c r="E197" s="1643" t="s">
        <v>352</v>
      </c>
      <c r="F197" s="1170" t="str">
        <f>_xlfn.IFNA(IF(VLOOKUP(E197,Languages!$A:$D,1,TRUE)=E197,VLOOKUP(E197,Languages!$A:$D,Summary!$C$7,TRUE),NA()),"")</f>
        <v xml:space="preserve">Kyberturvallisuuden kehittämisohjelma huomioi organisaatiota velvoittavien lakien, sääntöjen ja määräysten noudattamisen.
</v>
      </c>
      <c r="G197" s="1540">
        <v>71</v>
      </c>
      <c r="H197" s="1169" t="s">
        <v>3783</v>
      </c>
      <c r="I197" s="1169" t="s">
        <v>3613</v>
      </c>
      <c r="J197" s="1537">
        <f ca="1">_xlfn.IFNA(VLOOKUP(E197,Data!C:I,6,FALSE),"")</f>
        <v>0</v>
      </c>
      <c r="K197" s="1511" t="str">
        <f ca="1">_xlfn.IFNA(VLOOKUP(E197,Export!G:L,3,FALSE),"")</f>
        <v/>
      </c>
      <c r="L197" s="1511" t="str">
        <f ca="1">_xlfn.IFNA(VLOOKUP(E197,Export!G:L,4,FALSE),"")</f>
        <v/>
      </c>
      <c r="M197" s="1511" t="str">
        <f ca="1">_xlfn.IFNA(VLOOKUP(E197,Export!G:L,5,FALSE),"")</f>
        <v/>
      </c>
      <c r="N197" s="1512" t="str">
        <f ca="1">_xlfn.IFNA(VLOOKUP(E197,Export!G:L,6,FALSE),"")</f>
        <v/>
      </c>
      <c r="O197" s="1445"/>
      <c r="P197" s="251"/>
    </row>
    <row r="198" spans="1:16" ht="70.8" customHeight="1" thickBot="1" x14ac:dyDescent="0.3">
      <c r="A198" s="274"/>
      <c r="B198" s="1845"/>
      <c r="C198" s="1339">
        <v>174</v>
      </c>
      <c r="D198" s="1183">
        <f>_xlfn.IFNA(VLOOKUP(E198,Data!C:I,3,FALSE),"")</f>
        <v>3</v>
      </c>
      <c r="E198" s="1643" t="s">
        <v>353</v>
      </c>
      <c r="F198" s="1170" t="str">
        <f>_xlfn.IFNA(IF(VLOOKUP(E198,Languages!$A:$D,1,TRUE)=E198,VLOOKUP(E198,Languages!$A:$D,Summary!$C$7,TRUE),NA()),"")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G198" s="1540">
        <v>73</v>
      </c>
      <c r="H198" s="1169" t="s">
        <v>3742</v>
      </c>
      <c r="I198" s="1169" t="s">
        <v>3614</v>
      </c>
      <c r="J198" s="1537">
        <f ca="1">_xlfn.IFNA(VLOOKUP(E198,Data!C:I,6,FALSE),"")</f>
        <v>0</v>
      </c>
      <c r="K198" s="1511" t="str">
        <f ca="1">_xlfn.IFNA(VLOOKUP(E198,Export!G:L,3,FALSE),"")</f>
        <v/>
      </c>
      <c r="L198" s="1511" t="str">
        <f ca="1">_xlfn.IFNA(VLOOKUP(E198,Export!G:L,4,FALSE),"")</f>
        <v/>
      </c>
      <c r="M198" s="1511" t="str">
        <f ca="1">_xlfn.IFNA(VLOOKUP(E198,Export!G:L,5,FALSE),"")</f>
        <v/>
      </c>
      <c r="N198" s="1512" t="str">
        <f ca="1">_xlfn.IFNA(VLOOKUP(E198,Export!G:L,6,FALSE),"")</f>
        <v/>
      </c>
      <c r="O198" s="1445"/>
      <c r="P198" s="251"/>
    </row>
    <row r="199" spans="1:16" ht="70.8" customHeight="1" thickBot="1" x14ac:dyDescent="0.3">
      <c r="A199" s="274"/>
      <c r="B199" s="1845"/>
      <c r="C199" s="1339">
        <v>175</v>
      </c>
      <c r="D199" s="1183">
        <f>_xlfn.IFNA(VLOOKUP(E199,Data!C:I,3,FALSE),"")</f>
        <v>2</v>
      </c>
      <c r="E199" s="1643" t="s">
        <v>355</v>
      </c>
      <c r="F199" s="1170" t="str">
        <f>_xlfn.IFNA(IF(VLOOKUP(E199,Languages!$A:$D,1,TRUE)=E199,VLOOKUP(E199,Languages!$A:$D,Summary!$C$7,TRUE),NA()),"")</f>
        <v>PROGRAM-osion toimintaa varten on määritetty dokumentoidut toimintatavat, joita noudatetaan ja päivitetään säännöllisesti.</v>
      </c>
      <c r="G199" s="1539" t="s">
        <v>1629</v>
      </c>
      <c r="H199" s="1169"/>
      <c r="I199" s="1169" t="s">
        <v>1629</v>
      </c>
      <c r="J199" s="1537">
        <f ca="1">_xlfn.IFNA(VLOOKUP(E199,Data!C:I,6,FALSE),"")</f>
        <v>0</v>
      </c>
      <c r="K199" s="1511" t="str">
        <f ca="1">_xlfn.IFNA(VLOOKUP(E199,Export!G:L,3,FALSE),"")</f>
        <v/>
      </c>
      <c r="L199" s="1511" t="str">
        <f ca="1">_xlfn.IFNA(VLOOKUP(E199,Export!G:L,4,FALSE),"")</f>
        <v/>
      </c>
      <c r="M199" s="1511" t="str">
        <f ca="1">_xlfn.IFNA(VLOOKUP(E199,Export!G:L,5,FALSE),"")</f>
        <v/>
      </c>
      <c r="N199" s="1512" t="str">
        <f ca="1">_xlfn.IFNA(VLOOKUP(E199,Export!G:L,6,FALSE),"")</f>
        <v/>
      </c>
      <c r="O199" s="1445"/>
      <c r="P199" s="251"/>
    </row>
    <row r="200" spans="1:16" ht="70.8" customHeight="1" thickBot="1" x14ac:dyDescent="0.3">
      <c r="A200" s="274"/>
      <c r="B200" s="1845"/>
      <c r="C200" s="1339">
        <v>176</v>
      </c>
      <c r="D200" s="1183">
        <f>_xlfn.IFNA(VLOOKUP(E200,Data!C:I,3,FALSE),"")</f>
        <v>2</v>
      </c>
      <c r="E200" s="1643" t="s">
        <v>356</v>
      </c>
      <c r="F200" s="1170" t="str">
        <f>_xlfn.IFNA(IF(VLOOKUP(E200,Languages!$A:$D,1,TRUE)=E200,VLOOKUP(E200,Languages!$A:$D,Summary!$C$7,TRUE),NA()),"")</f>
        <v>PROGRAM-osion toimintaa varten on tarjolla riittävät resurssit (henkilöstö, rahoitus ja työkalut).</v>
      </c>
      <c r="G200" s="1539" t="s">
        <v>1629</v>
      </c>
      <c r="H200" s="1169"/>
      <c r="I200" s="1169" t="s">
        <v>1629</v>
      </c>
      <c r="J200" s="1537">
        <f ca="1">_xlfn.IFNA(VLOOKUP(E200,Data!C:I,6,FALSE),"")</f>
        <v>0</v>
      </c>
      <c r="K200" s="1511" t="str">
        <f ca="1">_xlfn.IFNA(VLOOKUP(E200,Export!G:L,3,FALSE),"")</f>
        <v/>
      </c>
      <c r="L200" s="1511" t="str">
        <f ca="1">_xlfn.IFNA(VLOOKUP(E200,Export!G:L,4,FALSE),"")</f>
        <v/>
      </c>
      <c r="M200" s="1511" t="str">
        <f ca="1">_xlfn.IFNA(VLOOKUP(E200,Export!G:L,5,FALSE),"")</f>
        <v/>
      </c>
      <c r="N200" s="1512" t="str">
        <f ca="1">_xlfn.IFNA(VLOOKUP(E200,Export!G:L,6,FALSE),"")</f>
        <v/>
      </c>
      <c r="O200" s="1445"/>
      <c r="P200" s="251"/>
    </row>
    <row r="201" spans="1:16" ht="70.8" customHeight="1" thickBot="1" x14ac:dyDescent="0.3">
      <c r="A201" s="274"/>
      <c r="B201" s="1845"/>
      <c r="C201" s="1339">
        <v>177</v>
      </c>
      <c r="D201" s="1183">
        <f>_xlfn.IFNA(VLOOKUP(E201,Data!C:I,3,FALSE),"")</f>
        <v>3</v>
      </c>
      <c r="E201" s="1643" t="s">
        <v>357</v>
      </c>
      <c r="F201" s="1170" t="str">
        <f>_xlfn.IFNA(IF(VLOOKUP(E201,Languages!$A:$D,1,TRUE)=E201,VLOOKUP(E201,Languages!$A:$D,Summary!$C$7,TRUE),NA()),"")</f>
        <v>PROGRAM-osion toimintaa ohjataan vaatimuksilla, jotka on asetettu organisaation johtotason politiikassa (tai vastaavassa ohjeistuksessa).</v>
      </c>
      <c r="G201" s="1539" t="s">
        <v>1629</v>
      </c>
      <c r="H201" s="1169"/>
      <c r="I201" s="1169" t="s">
        <v>1629</v>
      </c>
      <c r="J201" s="1537">
        <f ca="1">_xlfn.IFNA(VLOOKUP(E201,Data!C:I,6,FALSE),"")</f>
        <v>0</v>
      </c>
      <c r="K201" s="1511" t="str">
        <f ca="1">_xlfn.IFNA(VLOOKUP(E201,Export!G:L,3,FALSE),"")</f>
        <v/>
      </c>
      <c r="L201" s="1511" t="str">
        <f ca="1">_xlfn.IFNA(VLOOKUP(E201,Export!G:L,4,FALSE),"")</f>
        <v/>
      </c>
      <c r="M201" s="1511" t="str">
        <f ca="1">_xlfn.IFNA(VLOOKUP(E201,Export!G:L,5,FALSE),"")</f>
        <v/>
      </c>
      <c r="N201" s="1512" t="str">
        <f ca="1">_xlfn.IFNA(VLOOKUP(E201,Export!G:L,6,FALSE),"")</f>
        <v/>
      </c>
      <c r="O201" s="1445"/>
      <c r="P201" s="251"/>
    </row>
    <row r="202" spans="1:16" ht="70.8" customHeight="1" thickBot="1" x14ac:dyDescent="0.3">
      <c r="A202" s="274"/>
      <c r="B202" s="1845"/>
      <c r="C202" s="1339">
        <v>178</v>
      </c>
      <c r="D202" s="1183">
        <f>_xlfn.IFNA(VLOOKUP(E202,Data!C:I,3,FALSE),"")</f>
        <v>3</v>
      </c>
      <c r="E202" s="1643" t="s">
        <v>358</v>
      </c>
      <c r="F202" s="1170" t="str">
        <f>_xlfn.IFNA(IF(VLOOKUP(E202,Languages!$A:$D,1,TRUE)=E202,VLOOKUP(E202,Languages!$A:$D,Summary!$C$7,TRUE),NA()),"")</f>
        <v>PROGRAM-osion toiminnan suorittamiseen tarvittavat vastuut, tilivelvollisuudet ja valtuutukset on jalkautettu soveltuville työntekijöille.</v>
      </c>
      <c r="G202" s="1539" t="s">
        <v>1629</v>
      </c>
      <c r="H202" s="1169"/>
      <c r="I202" s="1169" t="s">
        <v>1629</v>
      </c>
      <c r="J202" s="1537">
        <f ca="1">_xlfn.IFNA(VLOOKUP(E202,Data!C:I,6,FALSE),"")</f>
        <v>0</v>
      </c>
      <c r="K202" s="1511" t="str">
        <f ca="1">_xlfn.IFNA(VLOOKUP(E202,Export!G:L,3,FALSE),"")</f>
        <v/>
      </c>
      <c r="L202" s="1511" t="str">
        <f ca="1">_xlfn.IFNA(VLOOKUP(E202,Export!G:L,4,FALSE),"")</f>
        <v/>
      </c>
      <c r="M202" s="1511" t="str">
        <f ca="1">_xlfn.IFNA(VLOOKUP(E202,Export!G:L,5,FALSE),"")</f>
        <v/>
      </c>
      <c r="N202" s="1512" t="str">
        <f ca="1">_xlfn.IFNA(VLOOKUP(E202,Export!G:L,6,FALSE),"")</f>
        <v/>
      </c>
      <c r="O202" s="1445"/>
      <c r="P202" s="251"/>
    </row>
    <row r="203" spans="1:16" ht="70.8" customHeight="1" thickBot="1" x14ac:dyDescent="0.3">
      <c r="A203" s="274"/>
      <c r="B203" s="1845"/>
      <c r="C203" s="1339">
        <v>179</v>
      </c>
      <c r="D203" s="1183">
        <f>_xlfn.IFNA(VLOOKUP(E203,Data!C:I,3,FALSE),"")</f>
        <v>3</v>
      </c>
      <c r="E203" s="1643" t="s">
        <v>359</v>
      </c>
      <c r="F203" s="1170" t="str">
        <f>_xlfn.IFNA(IF(VLOOKUP(E203,Languages!$A:$D,1,TRUE)=E203,VLOOKUP(E203,Languages!$A:$D,Summary!$C$7,TRUE),NA()),"")</f>
        <v>PROGRAM-osion toimintaa suorittavilla työntekijöillä on riittävät tiedot ja taidot tehtäviensä suorittamiseen.</v>
      </c>
      <c r="G203" s="1539" t="s">
        <v>1629</v>
      </c>
      <c r="H203" s="1169"/>
      <c r="I203" s="1169" t="s">
        <v>1629</v>
      </c>
      <c r="J203" s="1537">
        <f ca="1">_xlfn.IFNA(VLOOKUP(E203,Data!C:I,6,FALSE),"")</f>
        <v>0</v>
      </c>
      <c r="K203" s="1511" t="str">
        <f ca="1">_xlfn.IFNA(VLOOKUP(E203,Export!G:L,3,FALSE),"")</f>
        <v/>
      </c>
      <c r="L203" s="1511" t="str">
        <f ca="1">_xlfn.IFNA(VLOOKUP(E203,Export!G:L,4,FALSE),"")</f>
        <v/>
      </c>
      <c r="M203" s="1511" t="str">
        <f ca="1">_xlfn.IFNA(VLOOKUP(E203,Export!G:L,5,FALSE),"")</f>
        <v/>
      </c>
      <c r="N203" s="1512" t="str">
        <f ca="1">_xlfn.IFNA(VLOOKUP(E203,Export!G:L,6,FALSE),"")</f>
        <v/>
      </c>
      <c r="O203" s="1445"/>
      <c r="P203" s="251"/>
    </row>
    <row r="204" spans="1:16" ht="70.8" customHeight="1" thickBot="1" x14ac:dyDescent="0.3">
      <c r="A204" s="274"/>
      <c r="B204" s="1845"/>
      <c r="C204" s="1339">
        <v>180</v>
      </c>
      <c r="D204" s="1183">
        <f>_xlfn.IFNA(VLOOKUP(E204,Data!C:I,3,FALSE),"")</f>
        <v>3</v>
      </c>
      <c r="E204" s="1643" t="s">
        <v>360</v>
      </c>
      <c r="F204" s="1170" t="str">
        <f>_xlfn.IFNA(IF(VLOOKUP(E204,Languages!$A:$D,1,TRUE)=E204,VLOOKUP(E204,Languages!$A:$D,Summary!$C$7,TRUE),NA()),"")</f>
        <v>PROGRAM-osion toiminnan vaikuttavuutta arvioidaan ja seurataan.</v>
      </c>
      <c r="G204" s="1539" t="s">
        <v>1629</v>
      </c>
      <c r="H204" s="1169"/>
      <c r="I204" s="1169" t="s">
        <v>1629</v>
      </c>
      <c r="J204" s="1537">
        <f ca="1">_xlfn.IFNA(VLOOKUP(E204,Data!C:I,6,FALSE),"")</f>
        <v>0</v>
      </c>
      <c r="K204" s="1511" t="str">
        <f ca="1">_xlfn.IFNA(VLOOKUP(E204,Export!G:L,3,FALSE),"")</f>
        <v/>
      </c>
      <c r="L204" s="1511" t="str">
        <f ca="1">_xlfn.IFNA(VLOOKUP(E204,Export!G:L,4,FALSE),"")</f>
        <v/>
      </c>
      <c r="M204" s="1511" t="str">
        <f ca="1">_xlfn.IFNA(VLOOKUP(E204,Export!G:L,5,FALSE),"")</f>
        <v/>
      </c>
      <c r="N204" s="1512" t="str">
        <f ca="1">_xlfn.IFNA(VLOOKUP(E204,Export!G:L,6,FALSE),"")</f>
        <v/>
      </c>
      <c r="O204" s="1445"/>
      <c r="P204" s="251"/>
    </row>
    <row r="205" spans="1:16" ht="70.8" customHeight="1" thickBot="1" x14ac:dyDescent="0.3">
      <c r="A205" s="274"/>
      <c r="B205" s="1845"/>
      <c r="C205" s="1339">
        <v>181</v>
      </c>
      <c r="D205" s="1183">
        <f>_xlfn.IFNA(VLOOKUP(E205,Data!C:I,3,FALSE),"")</f>
        <v>1</v>
      </c>
      <c r="E205" s="1643" t="s">
        <v>240</v>
      </c>
      <c r="F205" s="1170" t="str">
        <f>_xlfn.IFNA(IF(VLOOKUP(E205,Languages!$A:$D,1,TRUE)=E205,VLOOKUP(E205,Languages!$A:$D,Summary!$C$7,TRUE),NA()),"")</f>
        <v>Havaitut kybertapahtumat raportoidaan ennalta määritellyille henkilöille tai roolien haltijoille ja ne documentoidaan (ainakin tapauskohtaisesti). Tasolla 1 tämän ei tarvitse olla systemaattista ja säännöllistä.</v>
      </c>
      <c r="G205" s="1539" t="s">
        <v>3680</v>
      </c>
      <c r="H205" s="1169" t="s">
        <v>3867</v>
      </c>
      <c r="I205" s="1169" t="s">
        <v>3615</v>
      </c>
      <c r="J205" s="1537">
        <f ca="1">_xlfn.IFNA(VLOOKUP(E205,Data!C:I,6,FALSE),"")</f>
        <v>0</v>
      </c>
      <c r="K205" s="1511" t="str">
        <f ca="1">_xlfn.IFNA(VLOOKUP(E205,Export!G:L,3,FALSE),"")</f>
        <v/>
      </c>
      <c r="L205" s="1511" t="str">
        <f ca="1">_xlfn.IFNA(VLOOKUP(E205,Export!G:L,4,FALSE),"")</f>
        <v/>
      </c>
      <c r="M205" s="1511" t="str">
        <f ca="1">_xlfn.IFNA(VLOOKUP(E205,Export!G:L,5,FALSE),"")</f>
        <v/>
      </c>
      <c r="N205" s="1512" t="str">
        <f ca="1">_xlfn.IFNA(VLOOKUP(E205,Export!G:L,6,FALSE),"")</f>
        <v/>
      </c>
      <c r="O205" s="1445"/>
      <c r="P205" s="251"/>
    </row>
    <row r="206" spans="1:16" ht="70.8" customHeight="1" thickBot="1" x14ac:dyDescent="0.3">
      <c r="A206" s="274"/>
      <c r="B206" s="1845"/>
      <c r="C206" s="1339">
        <v>182</v>
      </c>
      <c r="D206" s="1183">
        <f>_xlfn.IFNA(VLOOKUP(E206,Data!C:I,3,FALSE),"")</f>
        <v>2</v>
      </c>
      <c r="E206" s="1643" t="s">
        <v>241</v>
      </c>
      <c r="F206" s="1170" t="str">
        <f>_xlfn.IFNA(IF(VLOOKUP(E206,Languages!$A:$D,1,TRUE)=E206,VLOOKUP(E206,Languages!$A:$D,Summary!$C$7,TRUE),NA()),"")</f>
        <v>Kybertapahtumista ja niiden havaitsemisesta on laadittu kriteeristö (johon kuuluu esimerkiksi määritelmä tilanteista, jotka täyttävät kybertapahtuman määritelmän tai määritelmä siitä, missä kybertapahtumia voidaan havaita).</v>
      </c>
      <c r="G206" s="1540">
        <v>37</v>
      </c>
      <c r="H206" s="1169" t="s">
        <v>3728</v>
      </c>
      <c r="I206" s="1169" t="s">
        <v>3616</v>
      </c>
      <c r="J206" s="1537">
        <f ca="1">_xlfn.IFNA(VLOOKUP(E206,Data!C:I,6,FALSE),"")</f>
        <v>0</v>
      </c>
      <c r="K206" s="1511" t="str">
        <f ca="1">_xlfn.IFNA(VLOOKUP(E206,Export!G:L,3,FALSE),"")</f>
        <v/>
      </c>
      <c r="L206" s="1511" t="str">
        <f ca="1">_xlfn.IFNA(VLOOKUP(E206,Export!G:L,4,FALSE),"")</f>
        <v/>
      </c>
      <c r="M206" s="1511" t="str">
        <f ca="1">_xlfn.IFNA(VLOOKUP(E206,Export!G:L,5,FALSE),"")</f>
        <v/>
      </c>
      <c r="N206" s="1512" t="str">
        <f ca="1">_xlfn.IFNA(VLOOKUP(E206,Export!G:L,6,FALSE),"")</f>
        <v/>
      </c>
      <c r="O206" s="1445"/>
      <c r="P206" s="251"/>
    </row>
    <row r="207" spans="1:16" ht="70.8" customHeight="1" thickBot="1" x14ac:dyDescent="0.3">
      <c r="A207" s="274"/>
      <c r="B207" s="1845"/>
      <c r="C207" s="1339">
        <v>183</v>
      </c>
      <c r="D207" s="1183">
        <f>_xlfn.IFNA(VLOOKUP(E207,Data!C:I,3,FALSE),"")</f>
        <v>2</v>
      </c>
      <c r="E207" s="1643" t="s">
        <v>242</v>
      </c>
      <c r="F207" s="1170" t="str">
        <f>_xlfn.IFNA(IF(VLOOKUP(E207,Languages!$A:$D,1,TRUE)=E207,VLOOKUP(E207,Languages!$A:$D,Summary!$C$7,TRUE),NA()),"")</f>
        <v>Kybertapahtumat dokumentoidaan määritellyn kriteeristön mukaisesti.</v>
      </c>
      <c r="G207" s="1540">
        <v>37</v>
      </c>
      <c r="H207" s="1169" t="s">
        <v>3728</v>
      </c>
      <c r="I207" s="1169" t="s">
        <v>3616</v>
      </c>
      <c r="J207" s="1537">
        <f ca="1">_xlfn.IFNA(VLOOKUP(E207,Data!C:I,6,FALSE),"")</f>
        <v>0</v>
      </c>
      <c r="K207" s="1511" t="str">
        <f ca="1">_xlfn.IFNA(VLOOKUP(E207,Export!G:L,3,FALSE),"")</f>
        <v/>
      </c>
      <c r="L207" s="1511" t="str">
        <f ca="1">_xlfn.IFNA(VLOOKUP(E207,Export!G:L,4,FALSE),"")</f>
        <v/>
      </c>
      <c r="M207" s="1511" t="str">
        <f ca="1">_xlfn.IFNA(VLOOKUP(E207,Export!G:L,5,FALSE),"")</f>
        <v/>
      </c>
      <c r="N207" s="1512" t="str">
        <f ca="1">_xlfn.IFNA(VLOOKUP(E207,Export!G:L,6,FALSE),"")</f>
        <v/>
      </c>
      <c r="O207" s="1445"/>
      <c r="P207" s="251"/>
    </row>
    <row r="208" spans="1:16" ht="70.8" customHeight="1" thickBot="1" x14ac:dyDescent="0.3">
      <c r="A208" s="274"/>
      <c r="B208" s="1845"/>
      <c r="C208" s="1339">
        <v>184</v>
      </c>
      <c r="D208" s="1183">
        <f>_xlfn.IFNA(VLOOKUP(E208,Data!C:I,3,FALSE),"")</f>
        <v>3</v>
      </c>
      <c r="E208" s="1643" t="s">
        <v>243</v>
      </c>
      <c r="F208" s="1170" t="str">
        <f>_xlfn.IFNA(IF(VLOOKUP(E208,Languages!$A:$D,1,TRUE)=E208,VLOOKUP(E208,Languages!$A:$D,Summary!$C$7,TRUE),NA()),"")</f>
        <v>Tapahtumien tietoja verrataan keskenään, jotta niistä tunnistettaisiin mahdollisia säännönmukaisuuksia, trendejä tai muita yhteisiä piirteitä, joilla voitaisiin tukea kyberpoikkeamien analysointityötä.</v>
      </c>
      <c r="G208" s="1539" t="s">
        <v>1629</v>
      </c>
      <c r="H208" s="1169"/>
      <c r="I208" s="1169" t="s">
        <v>1629</v>
      </c>
      <c r="J208" s="1537">
        <f ca="1">_xlfn.IFNA(VLOOKUP(E208,Data!C:I,6,FALSE),"")</f>
        <v>0</v>
      </c>
      <c r="K208" s="1511" t="str">
        <f ca="1">_xlfn.IFNA(VLOOKUP(E208,Export!G:L,3,FALSE),"")</f>
        <v/>
      </c>
      <c r="L208" s="1511" t="str">
        <f ca="1">_xlfn.IFNA(VLOOKUP(E208,Export!G:L,4,FALSE),"")</f>
        <v/>
      </c>
      <c r="M208" s="1511" t="str">
        <f ca="1">_xlfn.IFNA(VLOOKUP(E208,Export!G:L,5,FALSE),"")</f>
        <v/>
      </c>
      <c r="N208" s="1512" t="str">
        <f ca="1">_xlfn.IFNA(VLOOKUP(E208,Export!G:L,6,FALSE),"")</f>
        <v/>
      </c>
      <c r="O208" s="1445"/>
      <c r="P208" s="251"/>
    </row>
    <row r="209" spans="1:16" ht="70.8" customHeight="1" thickBot="1" x14ac:dyDescent="0.3">
      <c r="A209" s="274"/>
      <c r="B209" s="1845"/>
      <c r="C209" s="1339">
        <v>185</v>
      </c>
      <c r="D209" s="1183">
        <f>_xlfn.IFNA(VLOOKUP(E209,Data!C:I,3,FALSE),"")</f>
        <v>3</v>
      </c>
      <c r="E209" s="1643" t="s">
        <v>244</v>
      </c>
      <c r="F209" s="1170" t="str">
        <f>_xlfn.IFNA(IF(VLOOKUP(E209,Languages!$A:$D,1,TRUE)=E209,VLOOKUP(E209,Languages!$A:$D,Summary!$C$7,TRUE),NA()),"")</f>
        <v>Kybertapahtumien havainnointitoimia mukautetaan perustuen tunnistettuihin riskeihin ja organisaation uhkaprofiiliin [kts. THREAT-2e].</v>
      </c>
      <c r="G209" s="1539" t="s">
        <v>1629</v>
      </c>
      <c r="H209" s="1169"/>
      <c r="I209" s="1169" t="s">
        <v>1629</v>
      </c>
      <c r="J209" s="1537">
        <f ca="1">_xlfn.IFNA(VLOOKUP(E209,Data!C:I,6,FALSE),"")</f>
        <v>0</v>
      </c>
      <c r="K209" s="1511" t="str">
        <f ca="1">_xlfn.IFNA(VLOOKUP(E209,Export!G:L,3,FALSE),"")</f>
        <v/>
      </c>
      <c r="L209" s="1511" t="str">
        <f ca="1">_xlfn.IFNA(VLOOKUP(E209,Export!G:L,4,FALSE),"")</f>
        <v/>
      </c>
      <c r="M209" s="1511" t="str">
        <f ca="1">_xlfn.IFNA(VLOOKUP(E209,Export!G:L,5,FALSE),"")</f>
        <v/>
      </c>
      <c r="N209" s="1512" t="str">
        <f ca="1">_xlfn.IFNA(VLOOKUP(E209,Export!G:L,6,FALSE),"")</f>
        <v/>
      </c>
      <c r="O209" s="1445"/>
      <c r="P209" s="251"/>
    </row>
    <row r="210" spans="1:16" ht="70.8" customHeight="1" thickBot="1" x14ac:dyDescent="0.3">
      <c r="A210" s="274"/>
      <c r="B210" s="1845"/>
      <c r="C210" s="1339">
        <v>186</v>
      </c>
      <c r="D210" s="1183">
        <f>_xlfn.IFNA(VLOOKUP(E210,Data!C:I,3,FALSE),"")</f>
        <v>3</v>
      </c>
      <c r="E210" s="1643" t="s">
        <v>245</v>
      </c>
      <c r="F210" s="1170" t="str">
        <f>_xlfn.IFNA(IF(VLOOKUP(E210,Languages!$A:$D,1,TRUE)=E210,VLOOKUP(E210,Languages!$A:$D,Summary!$C$7,TRUE),NA()),"")</f>
        <v>Toiminnon tilannekuvaa seurataan siten, että se tukee mahdollisten kybertapahtumien havaitsemista.</v>
      </c>
      <c r="G210" s="1540">
        <v>37</v>
      </c>
      <c r="H210" s="1169" t="s">
        <v>3728</v>
      </c>
      <c r="I210" s="1169" t="s">
        <v>3616</v>
      </c>
      <c r="J210" s="1537">
        <f ca="1">_xlfn.IFNA(VLOOKUP(E210,Data!C:I,6,FALSE),"")</f>
        <v>0</v>
      </c>
      <c r="K210" s="1511" t="str">
        <f ca="1">_xlfn.IFNA(VLOOKUP(E210,Export!G:L,3,FALSE),"")</f>
        <v/>
      </c>
      <c r="L210" s="1511" t="str">
        <f ca="1">_xlfn.IFNA(VLOOKUP(E210,Export!G:L,4,FALSE),"")</f>
        <v/>
      </c>
      <c r="M210" s="1511" t="str">
        <f ca="1">_xlfn.IFNA(VLOOKUP(E210,Export!G:L,5,FALSE),"")</f>
        <v/>
      </c>
      <c r="N210" s="1512" t="str">
        <f ca="1">_xlfn.IFNA(VLOOKUP(E210,Export!G:L,6,FALSE),"")</f>
        <v/>
      </c>
      <c r="O210" s="1445"/>
      <c r="P210" s="251"/>
    </row>
    <row r="211" spans="1:16" ht="70.8" customHeight="1" thickBot="1" x14ac:dyDescent="0.3">
      <c r="A211" s="274"/>
      <c r="B211" s="1845"/>
      <c r="C211" s="1339">
        <v>187</v>
      </c>
      <c r="D211" s="1183">
        <f>_xlfn.IFNA(VLOOKUP(E211,Data!C:I,3,FALSE),"")</f>
        <v>1</v>
      </c>
      <c r="E211" s="1643" t="s">
        <v>246</v>
      </c>
      <c r="F211" s="1170" t="str">
        <f>_xlfn.IFNA(IF(VLOOKUP(E211,Languages!$A:$D,1,TRUE)=E211,VLOOKUP(E211,Languages!$A:$D,Summary!$C$7,TRUE),NA()),"")</f>
        <v>Kyberpoikkeamien määrittämisestä on laadittu kriteeristö. Tasolla 1 tämän ei tarvitse olla systemaattista ja säännöllistä.</v>
      </c>
      <c r="G211" s="1540">
        <v>38</v>
      </c>
      <c r="H211" s="1169" t="s">
        <v>3768</v>
      </c>
      <c r="I211" s="1169" t="s">
        <v>3617</v>
      </c>
      <c r="J211" s="1537">
        <f ca="1">_xlfn.IFNA(VLOOKUP(E211,Data!C:I,6,FALSE),"")</f>
        <v>0</v>
      </c>
      <c r="K211" s="1511" t="str">
        <f ca="1">_xlfn.IFNA(VLOOKUP(E211,Export!G:L,3,FALSE),"")</f>
        <v/>
      </c>
      <c r="L211" s="1511" t="str">
        <f ca="1">_xlfn.IFNA(VLOOKUP(E211,Export!G:L,4,FALSE),"")</f>
        <v/>
      </c>
      <c r="M211" s="1511" t="str">
        <f ca="1">_xlfn.IFNA(VLOOKUP(E211,Export!G:L,5,FALSE),"")</f>
        <v/>
      </c>
      <c r="N211" s="1512" t="str">
        <f ca="1">_xlfn.IFNA(VLOOKUP(E211,Export!G:L,6,FALSE),"")</f>
        <v/>
      </c>
      <c r="O211" s="1445"/>
      <c r="P211" s="251"/>
    </row>
    <row r="212" spans="1:16" ht="70.8" customHeight="1" thickBot="1" x14ac:dyDescent="0.3">
      <c r="A212" s="274"/>
      <c r="B212" s="1845"/>
      <c r="C212" s="1339">
        <v>188</v>
      </c>
      <c r="D212" s="1183">
        <f>_xlfn.IFNA(VLOOKUP(E212,Data!C:I,3,FALSE),"")</f>
        <v>1</v>
      </c>
      <c r="E212" s="1643" t="s">
        <v>247</v>
      </c>
      <c r="F212" s="1170" t="str">
        <f>_xlfn.IFNA(IF(VLOOKUP(E212,Languages!$A:$D,1,TRUE)=E212,VLOOKUP(E212,Languages!$A:$D,Summary!$C$7,TRUE),NA()),"")</f>
        <v>Kybertapahtumat analysoidaan siten, että se tukee mahdollisten kyberpoikkeamien määrittämistä. Tasolla 1 tämän ei tarvitse olla systemaattista ja säännöllistä.</v>
      </c>
      <c r="G212" s="1540">
        <v>39</v>
      </c>
      <c r="H212" s="1169" t="s">
        <v>3766</v>
      </c>
      <c r="I212" s="1169" t="s">
        <v>3618</v>
      </c>
      <c r="J212" s="1537">
        <f ca="1">_xlfn.IFNA(VLOOKUP(E212,Data!C:I,6,FALSE),"")</f>
        <v>0</v>
      </c>
      <c r="K212" s="1511" t="str">
        <f ca="1">_xlfn.IFNA(VLOOKUP(E212,Export!G:L,3,FALSE),"")</f>
        <v/>
      </c>
      <c r="L212" s="1511" t="str">
        <f ca="1">_xlfn.IFNA(VLOOKUP(E212,Export!G:L,4,FALSE),"")</f>
        <v/>
      </c>
      <c r="M212" s="1511" t="str">
        <f ca="1">_xlfn.IFNA(VLOOKUP(E212,Export!G:L,5,FALSE),"")</f>
        <v/>
      </c>
      <c r="N212" s="1512" t="str">
        <f ca="1">_xlfn.IFNA(VLOOKUP(E212,Export!G:L,6,FALSE),"")</f>
        <v/>
      </c>
      <c r="O212" s="1445"/>
      <c r="P212" s="251"/>
    </row>
    <row r="213" spans="1:16" ht="70.8" customHeight="1" thickBot="1" x14ac:dyDescent="0.3">
      <c r="A213" s="274"/>
      <c r="B213" s="1845"/>
      <c r="C213" s="1339">
        <v>189</v>
      </c>
      <c r="D213" s="1183">
        <f>_xlfn.IFNA(VLOOKUP(E213,Data!C:I,3,FALSE),"")</f>
        <v>2</v>
      </c>
      <c r="E213" s="1643" t="s">
        <v>248</v>
      </c>
      <c r="F213" s="1170" t="str">
        <f>_xlfn.IFNA(IF(VLOOKUP(E213,Languages!$A:$D,1,TRUE)=E213,VLOOKUP(E213,Languages!$A:$D,Summary!$C$7,TRUE),NA()),"")</f>
        <v>Kyberpoikkeamien määrittämisestä on laadittu virallinen kriteeristö, joka perustuu siihen, miten poikkeamat voivat vaikuttaa toimintoon.</v>
      </c>
      <c r="G213" s="1540">
        <v>38</v>
      </c>
      <c r="H213" s="1169" t="s">
        <v>3768</v>
      </c>
      <c r="I213" s="1169" t="s">
        <v>3617</v>
      </c>
      <c r="J213" s="1537">
        <f ca="1">_xlfn.IFNA(VLOOKUP(E213,Data!C:I,6,FALSE),"")</f>
        <v>0</v>
      </c>
      <c r="K213" s="1511" t="str">
        <f ca="1">_xlfn.IFNA(VLOOKUP(E213,Export!G:L,3,FALSE),"")</f>
        <v/>
      </c>
      <c r="L213" s="1511" t="str">
        <f ca="1">_xlfn.IFNA(VLOOKUP(E213,Export!G:L,4,FALSE),"")</f>
        <v/>
      </c>
      <c r="M213" s="1511" t="str">
        <f ca="1">_xlfn.IFNA(VLOOKUP(E213,Export!G:L,5,FALSE),"")</f>
        <v/>
      </c>
      <c r="N213" s="1512" t="str">
        <f ca="1">_xlfn.IFNA(VLOOKUP(E213,Export!G:L,6,FALSE),"")</f>
        <v/>
      </c>
      <c r="O213" s="1445"/>
      <c r="P213" s="251"/>
    </row>
    <row r="214" spans="1:16" ht="70.8" customHeight="1" thickBot="1" x14ac:dyDescent="0.3">
      <c r="A214" s="274"/>
      <c r="B214" s="1845"/>
      <c r="C214" s="1339">
        <v>190</v>
      </c>
      <c r="D214" s="1183">
        <f>_xlfn.IFNA(VLOOKUP(E214,Data!C:I,3,FALSE),"")</f>
        <v>2</v>
      </c>
      <c r="E214" s="1643" t="s">
        <v>249</v>
      </c>
      <c r="F214" s="1170" t="str">
        <f>_xlfn.IFNA(IF(VLOOKUP(E214,Languages!$A:$D,1,TRUE)=E214,VLOOKUP(E214,Languages!$A:$D,Summary!$C$7,TRUE),NA()),"")</f>
        <v>Kybertapahtumat määritetään kyberpoikkeamiksi laaditun kriteeristön mukaisesti.</v>
      </c>
      <c r="G214" s="1540">
        <v>39</v>
      </c>
      <c r="H214" s="1169" t="s">
        <v>3766</v>
      </c>
      <c r="I214" s="1169" t="s">
        <v>3618</v>
      </c>
      <c r="J214" s="1537">
        <f ca="1">_xlfn.IFNA(VLOOKUP(E214,Data!C:I,6,FALSE),"")</f>
        <v>0</v>
      </c>
      <c r="K214" s="1511" t="str">
        <f ca="1">_xlfn.IFNA(VLOOKUP(E214,Export!G:L,3,FALSE),"")</f>
        <v/>
      </c>
      <c r="L214" s="1511" t="str">
        <f ca="1">_xlfn.IFNA(VLOOKUP(E214,Export!G:L,4,FALSE),"")</f>
        <v/>
      </c>
      <c r="M214" s="1511" t="str">
        <f ca="1">_xlfn.IFNA(VLOOKUP(E214,Export!G:L,5,FALSE),"")</f>
        <v/>
      </c>
      <c r="N214" s="1512" t="str">
        <f ca="1">_xlfn.IFNA(VLOOKUP(E214,Export!G:L,6,FALSE),"")</f>
        <v/>
      </c>
      <c r="O214" s="1445"/>
      <c r="P214" s="251"/>
    </row>
    <row r="215" spans="1:16" ht="70.8" customHeight="1" thickBot="1" x14ac:dyDescent="0.3">
      <c r="A215" s="274"/>
      <c r="B215" s="1845"/>
      <c r="C215" s="1339">
        <v>191</v>
      </c>
      <c r="D215" s="1183">
        <f>_xlfn.IFNA(VLOOKUP(E215,Data!C:I,3,FALSE),"")</f>
        <v>2</v>
      </c>
      <c r="E215" s="1643" t="s">
        <v>250</v>
      </c>
      <c r="F215" s="1170" t="str">
        <f>_xlfn.IFNA(IF(VLOOKUP(E215,Languages!$A:$D,1,TRUE)=E215,VLOOKUP(E215,Languages!$A:$D,Summary!$C$7,TRUE),NA()),"")</f>
        <v>Kyberpoikkeamien määrittämisen kriteeristö päivitetään aika ajoin ja määriteltyjen tilanteiden kuten organisaatiomuutosten, harjoitustoiminnasta saatujen kokemusten tai uusien havaittujen uhkien perusteella.</v>
      </c>
      <c r="G215" s="1540">
        <v>38</v>
      </c>
      <c r="H215" s="1169" t="s">
        <v>3768</v>
      </c>
      <c r="I215" s="1169" t="s">
        <v>3617</v>
      </c>
      <c r="J215" s="1537">
        <f ca="1">_xlfn.IFNA(VLOOKUP(E215,Data!C:I,6,FALSE),"")</f>
        <v>0</v>
      </c>
      <c r="K215" s="1511" t="str">
        <f ca="1">_xlfn.IFNA(VLOOKUP(E215,Export!G:L,3,FALSE),"")</f>
        <v/>
      </c>
      <c r="L215" s="1511" t="str">
        <f ca="1">_xlfn.IFNA(VLOOKUP(E215,Export!G:L,4,FALSE),"")</f>
        <v/>
      </c>
      <c r="M215" s="1511" t="str">
        <f ca="1">_xlfn.IFNA(VLOOKUP(E215,Export!G:L,5,FALSE),"")</f>
        <v/>
      </c>
      <c r="N215" s="1512" t="str">
        <f ca="1">_xlfn.IFNA(VLOOKUP(E215,Export!G:L,6,FALSE),"")</f>
        <v/>
      </c>
      <c r="O215" s="1445"/>
      <c r="P215" s="251"/>
    </row>
    <row r="216" spans="1:16" ht="70.8" customHeight="1" thickBot="1" x14ac:dyDescent="0.3">
      <c r="A216" s="274"/>
      <c r="B216" s="1845"/>
      <c r="C216" s="1339">
        <v>192</v>
      </c>
      <c r="D216" s="1183">
        <f>_xlfn.IFNA(VLOOKUP(E216,Data!C:I,3,FALSE),"")</f>
        <v>2</v>
      </c>
      <c r="E216" s="1643" t="s">
        <v>251</v>
      </c>
      <c r="F216" s="1170" t="str">
        <f>_xlfn.IFNA(IF(VLOOKUP(E216,Languages!$A:$D,1,TRUE)=E216,VLOOKUP(E216,Languages!$A:$D,Summary!$C$7,TRUE),NA()),"")</f>
        <v>Kybertapahtumista ja -poikkeamista pidetään rekisteriä / kantaa, johon tapahtumat ja poikkeamat kirjataan ja jossa niitä seurataan päättymiseen asti.</v>
      </c>
      <c r="G216" s="1539" t="s">
        <v>3682</v>
      </c>
      <c r="H216" s="1169" t="s">
        <v>3868</v>
      </c>
      <c r="I216" s="1169" t="s">
        <v>3619</v>
      </c>
      <c r="J216" s="1537">
        <f ca="1">_xlfn.IFNA(VLOOKUP(E216,Data!C:I,6,FALSE),"")</f>
        <v>0</v>
      </c>
      <c r="K216" s="1511" t="str">
        <f ca="1">_xlfn.IFNA(VLOOKUP(E216,Export!G:L,3,FALSE),"")</f>
        <v/>
      </c>
      <c r="L216" s="1511" t="str">
        <f ca="1">_xlfn.IFNA(VLOOKUP(E216,Export!G:L,4,FALSE),"")</f>
        <v/>
      </c>
      <c r="M216" s="1511" t="str">
        <f ca="1">_xlfn.IFNA(VLOOKUP(E216,Export!G:L,5,FALSE),"")</f>
        <v/>
      </c>
      <c r="N216" s="1512" t="str">
        <f ca="1">_xlfn.IFNA(VLOOKUP(E216,Export!G:L,6,FALSE),"")</f>
        <v/>
      </c>
      <c r="O216" s="1445"/>
      <c r="P216" s="251"/>
    </row>
    <row r="217" spans="1:16" ht="70.8" customHeight="1" thickBot="1" x14ac:dyDescent="0.3">
      <c r="A217" s="274"/>
      <c r="B217" s="1845"/>
      <c r="C217" s="1339">
        <v>193</v>
      </c>
      <c r="D217" s="1183">
        <f>_xlfn.IFNA(VLOOKUP(E217,Data!C:I,3,FALSE),"")</f>
        <v>2</v>
      </c>
      <c r="E217" s="1643" t="s">
        <v>252</v>
      </c>
      <c r="F217" s="1170" t="str">
        <f>_xlfn.IFNA(IF(VLOOKUP(E217,Languages!$A:$D,1,TRUE)=E217,VLOOKUP(E217,Languages!$A:$D,Summary!$C$7,TRUE),NA()),"")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G217" s="1539" t="s">
        <v>1629</v>
      </c>
      <c r="H217" s="1169"/>
      <c r="I217" s="1169" t="s">
        <v>1629</v>
      </c>
      <c r="J217" s="1537">
        <f ca="1">_xlfn.IFNA(VLOOKUP(E217,Data!C:I,6,FALSE),"")</f>
        <v>0</v>
      </c>
      <c r="K217" s="1511" t="str">
        <f ca="1">_xlfn.IFNA(VLOOKUP(E217,Export!G:L,3,FALSE),"")</f>
        <v/>
      </c>
      <c r="L217" s="1511" t="str">
        <f ca="1">_xlfn.IFNA(VLOOKUP(E217,Export!G:L,4,FALSE),"")</f>
        <v/>
      </c>
      <c r="M217" s="1511" t="str">
        <f ca="1">_xlfn.IFNA(VLOOKUP(E217,Export!G:L,5,FALSE),"")</f>
        <v/>
      </c>
      <c r="N217" s="1512" t="str">
        <f ca="1">_xlfn.IFNA(VLOOKUP(E217,Export!G:L,6,FALSE),"")</f>
        <v/>
      </c>
      <c r="O217" s="1445"/>
      <c r="P217" s="251"/>
    </row>
    <row r="218" spans="1:16" ht="70.8" customHeight="1" thickBot="1" x14ac:dyDescent="0.3">
      <c r="A218" s="274"/>
      <c r="B218" s="1845"/>
      <c r="C218" s="1339">
        <v>194</v>
      </c>
      <c r="D218" s="1183">
        <f>_xlfn.IFNA(VLOOKUP(E218,Data!C:I,3,FALSE),"")</f>
        <v>3</v>
      </c>
      <c r="E218" s="1643" t="s">
        <v>253</v>
      </c>
      <c r="F218" s="1170" t="str">
        <f>_xlfn.IFNA(IF(VLOOKUP(E218,Languages!$A:$D,1,TRUE)=E218,VLOOKUP(E218,Languages!$A:$D,Summary!$C$7,TRUE),NA()),"")</f>
        <v>Kyberpoikkeamien määrittämisen kriteeristö on linjassa kyberriskien priorisoinnin kriteereiden kanssa [kts. RISK-3b].</v>
      </c>
      <c r="G218" s="1540">
        <v>38</v>
      </c>
      <c r="H218" s="1169" t="s">
        <v>3768</v>
      </c>
      <c r="I218" s="1169" t="s">
        <v>3617</v>
      </c>
      <c r="J218" s="1537">
        <f ca="1">_xlfn.IFNA(VLOOKUP(E218,Data!C:I,6,FALSE),"")</f>
        <v>0</v>
      </c>
      <c r="K218" s="1511" t="str">
        <f ca="1">_xlfn.IFNA(VLOOKUP(E218,Export!G:L,3,FALSE),"")</f>
        <v/>
      </c>
      <c r="L218" s="1511" t="str">
        <f ca="1">_xlfn.IFNA(VLOOKUP(E218,Export!G:L,4,FALSE),"")</f>
        <v/>
      </c>
      <c r="M218" s="1511" t="str">
        <f ca="1">_xlfn.IFNA(VLOOKUP(E218,Export!G:L,5,FALSE),"")</f>
        <v/>
      </c>
      <c r="N218" s="1512" t="str">
        <f ca="1">_xlfn.IFNA(VLOOKUP(E218,Export!G:L,6,FALSE),"")</f>
        <v/>
      </c>
      <c r="O218" s="1445"/>
      <c r="P218" s="251"/>
    </row>
    <row r="219" spans="1:16" ht="70.8" customHeight="1" thickBot="1" x14ac:dyDescent="0.3">
      <c r="A219" s="274"/>
      <c r="B219" s="1845"/>
      <c r="C219" s="1339">
        <v>195</v>
      </c>
      <c r="D219" s="1183">
        <f>_xlfn.IFNA(VLOOKUP(E219,Data!C:I,3,FALSE),"")</f>
        <v>3</v>
      </c>
      <c r="E219" s="1643" t="s">
        <v>254</v>
      </c>
      <c r="F219" s="1170" t="str">
        <f>_xlfn.IFNA(IF(VLOOKUP(E219,Languages!$A:$D,1,TRUE)=E219,VLOOKUP(E219,Languages!$A:$D,Summary!$C$7,TRUE),NA()),"")</f>
        <v>Kyberpoikkeamien tietoja verrataan keskenään, jotta niistä tunnistettaisiin mahdollisia säännönmukaisuuksia, trendejä tai muita poikkeamille yhteisiä piirteitä.</v>
      </c>
      <c r="G219" s="1540">
        <v>39</v>
      </c>
      <c r="H219" s="1169" t="s">
        <v>3766</v>
      </c>
      <c r="I219" s="1169" t="s">
        <v>3618</v>
      </c>
      <c r="J219" s="1537">
        <f ca="1">_xlfn.IFNA(VLOOKUP(E219,Data!C:I,6,FALSE),"")</f>
        <v>0</v>
      </c>
      <c r="K219" s="1511" t="str">
        <f ca="1">_xlfn.IFNA(VLOOKUP(E219,Export!G:L,3,FALSE),"")</f>
        <v/>
      </c>
      <c r="L219" s="1511" t="str">
        <f ca="1">_xlfn.IFNA(VLOOKUP(E219,Export!G:L,4,FALSE),"")</f>
        <v/>
      </c>
      <c r="M219" s="1511" t="str">
        <f ca="1">_xlfn.IFNA(VLOOKUP(E219,Export!G:L,5,FALSE),"")</f>
        <v/>
      </c>
      <c r="N219" s="1512" t="str">
        <f ca="1">_xlfn.IFNA(VLOOKUP(E219,Export!G:L,6,FALSE),"")</f>
        <v/>
      </c>
      <c r="O219" s="1445"/>
      <c r="P219" s="251"/>
    </row>
    <row r="220" spans="1:16" ht="70.8" customHeight="1" thickBot="1" x14ac:dyDescent="0.3">
      <c r="A220" s="274"/>
      <c r="B220" s="1845"/>
      <c r="C220" s="1339">
        <v>196</v>
      </c>
      <c r="D220" s="1183">
        <f>_xlfn.IFNA(VLOOKUP(E220,Data!C:I,3,FALSE),"")</f>
        <v>1</v>
      </c>
      <c r="E220" s="1643" t="s">
        <v>255</v>
      </c>
      <c r="F220" s="1170" t="str">
        <f>_xlfn.IFNA(IF(VLOOKUP(E220,Languages!$A:$D,1,TRUE)=E220,VLOOKUP(E220,Languages!$A:$D,Summary!$C$7,TRUE),NA()),"")</f>
        <v>Kyberpoikkeamiin reagoimista varten on tunnistettu soveltuvat työntekijät ja heille on annettu roolit (ainakin tapauskohtaisesti). Tasolla 1 tämän ei tarvitse olla systemaattista ja säännöllistä.</v>
      </c>
      <c r="G220" s="1540">
        <v>41</v>
      </c>
      <c r="H220" s="1169" t="s">
        <v>3769</v>
      </c>
      <c r="I220" s="1169" t="s">
        <v>3620</v>
      </c>
      <c r="J220" s="1537">
        <f ca="1">_xlfn.IFNA(VLOOKUP(E220,Data!C:I,6,FALSE),"")</f>
        <v>0</v>
      </c>
      <c r="K220" s="1511" t="str">
        <f ca="1">_xlfn.IFNA(VLOOKUP(E220,Export!G:L,3,FALSE),"")</f>
        <v/>
      </c>
      <c r="L220" s="1511" t="str">
        <f ca="1">_xlfn.IFNA(VLOOKUP(E220,Export!G:L,4,FALSE),"")</f>
        <v/>
      </c>
      <c r="M220" s="1511" t="str">
        <f ca="1">_xlfn.IFNA(VLOOKUP(E220,Export!G:L,5,FALSE),"")</f>
        <v/>
      </c>
      <c r="N220" s="1512" t="str">
        <f ca="1">_xlfn.IFNA(VLOOKUP(E220,Export!G:L,6,FALSE),"")</f>
        <v/>
      </c>
      <c r="O220" s="1445"/>
      <c r="P220" s="251"/>
    </row>
    <row r="221" spans="1:16" ht="70.8" customHeight="1" thickBot="1" x14ac:dyDescent="0.3">
      <c r="A221" s="274"/>
      <c r="B221" s="1845"/>
      <c r="C221" s="1339">
        <v>197</v>
      </c>
      <c r="D221" s="1183">
        <f>_xlfn.IFNA(VLOOKUP(E221,Data!C:I,3,FALSE),"")</f>
        <v>1</v>
      </c>
      <c r="E221" s="1643" t="s">
        <v>256</v>
      </c>
      <c r="F221" s="1170" t="str">
        <f>_xlfn.IFNA(IF(VLOOKUP(E221,Languages!$A:$D,1,TRUE)=E221,VLOOKUP(E221,Languages!$A:$D,Summary!$C$7,TRUE),NA()),"")</f>
        <v>Kyberpoikkeamiin reagoidaan siten, että toiminnalla (voidaan toteuttaa tapauskohtaisesti) rajoitetaan toimintoon kohdistuvaa vaikutusta ja palautetaan toiminta normaaliksi. Tasolla 1 tämän ei tarvitse olla systemaattista ja säännöllistä.</v>
      </c>
      <c r="G221" s="1540">
        <v>42</v>
      </c>
      <c r="H221" s="1169" t="s">
        <v>3755</v>
      </c>
      <c r="I221" s="1169" t="s">
        <v>3621</v>
      </c>
      <c r="J221" s="1537">
        <f ca="1">_xlfn.IFNA(VLOOKUP(E221,Data!C:I,6,FALSE),"")</f>
        <v>0</v>
      </c>
      <c r="K221" s="1511" t="str">
        <f ca="1">_xlfn.IFNA(VLOOKUP(E221,Export!G:L,3,FALSE),"")</f>
        <v/>
      </c>
      <c r="L221" s="1511" t="str">
        <f ca="1">_xlfn.IFNA(VLOOKUP(E221,Export!G:L,4,FALSE),"")</f>
        <v/>
      </c>
      <c r="M221" s="1511" t="str">
        <f ca="1">_xlfn.IFNA(VLOOKUP(E221,Export!G:L,5,FALSE),"")</f>
        <v/>
      </c>
      <c r="N221" s="1512" t="str">
        <f ca="1">_xlfn.IFNA(VLOOKUP(E221,Export!G:L,6,FALSE),"")</f>
        <v/>
      </c>
      <c r="O221" s="1445"/>
      <c r="P221" s="251"/>
    </row>
    <row r="222" spans="1:16" ht="70.8" customHeight="1" thickBot="1" x14ac:dyDescent="0.3">
      <c r="A222" s="274"/>
      <c r="B222" s="1845"/>
      <c r="C222" s="1339">
        <v>198</v>
      </c>
      <c r="D222" s="1183">
        <f>_xlfn.IFNA(VLOOKUP(E222,Data!C:I,3,FALSE),"")</f>
        <v>1</v>
      </c>
      <c r="E222" s="1643" t="s">
        <v>257</v>
      </c>
      <c r="F222" s="1170" t="str">
        <f>_xlfn.IFNA(IF(VLOOKUP(E222,Languages!$A:$D,1,TRUE)=E222,VLOOKUP(E222,Languages!$A:$D,Summary!$C$7,TRUE),NA()),"")</f>
        <v>Kyberpoikkeamista tuotetaan raportointia (esimerkiksi sisäisesti, CERT-FI tai soveltuville ISAC-ryhmille). Tasolla 1 tämän ei tarvitse olla systemaattista ja säännöllistä.</v>
      </c>
      <c r="G222" s="1539" t="s">
        <v>1629</v>
      </c>
      <c r="H222" s="1169"/>
      <c r="I222" s="1169" t="s">
        <v>1629</v>
      </c>
      <c r="J222" s="1537">
        <f ca="1">_xlfn.IFNA(VLOOKUP(E222,Data!C:I,6,FALSE),"")</f>
        <v>0</v>
      </c>
      <c r="K222" s="1511" t="str">
        <f ca="1">_xlfn.IFNA(VLOOKUP(E222,Export!G:L,3,FALSE),"")</f>
        <v/>
      </c>
      <c r="L222" s="1511" t="str">
        <f ca="1">_xlfn.IFNA(VLOOKUP(E222,Export!G:L,4,FALSE),"")</f>
        <v/>
      </c>
      <c r="M222" s="1511" t="str">
        <f ca="1">_xlfn.IFNA(VLOOKUP(E222,Export!G:L,5,FALSE),"")</f>
        <v/>
      </c>
      <c r="N222" s="1512" t="str">
        <f ca="1">_xlfn.IFNA(VLOOKUP(E222,Export!G:L,6,FALSE),"")</f>
        <v/>
      </c>
      <c r="O222" s="1445"/>
      <c r="P222" s="251"/>
    </row>
    <row r="223" spans="1:16" ht="70.8" customHeight="1" thickBot="1" x14ac:dyDescent="0.3">
      <c r="A223" s="274"/>
      <c r="B223" s="1845"/>
      <c r="C223" s="1339">
        <v>199</v>
      </c>
      <c r="D223" s="1183">
        <f>_xlfn.IFNA(VLOOKUP(E223,Data!C:I,3,FALSE),"")</f>
        <v>2</v>
      </c>
      <c r="E223" s="1643" t="s">
        <v>258</v>
      </c>
      <c r="F223" s="1170" t="str">
        <f>_xlfn.IFNA(IF(VLOOKUP(E223,Languages!$A:$D,1,TRUE)=E223,VLOOKUP(E223,Languages!$A:$D,Summary!$C$7,TRUE),NA()),"")</f>
        <v>Kyberpoikkeamiin reagoimisen varalle on luotu suunnitelma, jota pidetään yllä ja joka kattaa koko poikkeamanhallinnan elinkaaren.</v>
      </c>
      <c r="G223" s="1540">
        <v>41</v>
      </c>
      <c r="H223" s="1169" t="s">
        <v>3769</v>
      </c>
      <c r="I223" s="1169" t="s">
        <v>3620</v>
      </c>
      <c r="J223" s="1537">
        <f ca="1">_xlfn.IFNA(VLOOKUP(E223,Data!C:I,6,FALSE),"")</f>
        <v>0</v>
      </c>
      <c r="K223" s="1511" t="str">
        <f ca="1">_xlfn.IFNA(VLOOKUP(E223,Export!G:L,3,FALSE),"")</f>
        <v/>
      </c>
      <c r="L223" s="1511" t="str">
        <f ca="1">_xlfn.IFNA(VLOOKUP(E223,Export!G:L,4,FALSE),"")</f>
        <v/>
      </c>
      <c r="M223" s="1511" t="str">
        <f ca="1">_xlfn.IFNA(VLOOKUP(E223,Export!G:L,5,FALSE),"")</f>
        <v/>
      </c>
      <c r="N223" s="1512" t="str">
        <f ca="1">_xlfn.IFNA(VLOOKUP(E223,Export!G:L,6,FALSE),"")</f>
        <v/>
      </c>
      <c r="O223" s="1445"/>
      <c r="P223" s="251"/>
    </row>
    <row r="224" spans="1:16" ht="70.8" customHeight="1" thickBot="1" x14ac:dyDescent="0.3">
      <c r="A224" s="274"/>
      <c r="B224" s="1845"/>
      <c r="C224" s="1339">
        <v>200</v>
      </c>
      <c r="D224" s="1183">
        <f>_xlfn.IFNA(VLOOKUP(E224,Data!C:I,3,FALSE),"")</f>
        <v>2</v>
      </c>
      <c r="E224" s="1643" t="s">
        <v>259</v>
      </c>
      <c r="F224" s="1170" t="str">
        <f>_xlfn.IFNA(IF(VLOOKUP(E224,Languages!$A:$D,1,TRUE)=E224,VLOOKUP(E224,Languages!$A:$D,Summary!$C$7,TRUE),NA()),"")</f>
        <v>Kyberpoikkeamiin reagoidaan määriteltyjen suunnitelmien ja menettelytapojen mukaisesti.</v>
      </c>
      <c r="G224" s="1540">
        <v>42</v>
      </c>
      <c r="H224" s="1169" t="s">
        <v>3755</v>
      </c>
      <c r="I224" s="1169" t="s">
        <v>3621</v>
      </c>
      <c r="J224" s="1537">
        <f ca="1">_xlfn.IFNA(VLOOKUP(E224,Data!C:I,6,FALSE),"")</f>
        <v>0</v>
      </c>
      <c r="K224" s="1511" t="str">
        <f ca="1">_xlfn.IFNA(VLOOKUP(E224,Export!G:L,3,FALSE),"")</f>
        <v/>
      </c>
      <c r="L224" s="1511" t="str">
        <f ca="1">_xlfn.IFNA(VLOOKUP(E224,Export!G:L,4,FALSE),"")</f>
        <v/>
      </c>
      <c r="M224" s="1511" t="str">
        <f ca="1">_xlfn.IFNA(VLOOKUP(E224,Export!G:L,5,FALSE),"")</f>
        <v/>
      </c>
      <c r="N224" s="1512" t="str">
        <f ca="1">_xlfn.IFNA(VLOOKUP(E224,Export!G:L,6,FALSE),"")</f>
        <v/>
      </c>
      <c r="O224" s="1445"/>
      <c r="P224" s="251"/>
    </row>
    <row r="225" spans="1:16" ht="70.8" customHeight="1" thickBot="1" x14ac:dyDescent="0.3">
      <c r="A225" s="274"/>
      <c r="B225" s="1845"/>
      <c r="C225" s="1339">
        <v>201</v>
      </c>
      <c r="D225" s="1183">
        <f>_xlfn.IFNA(VLOOKUP(E225,Data!C:I,3,FALSE),"")</f>
        <v>2</v>
      </c>
      <c r="E225" s="1643" t="s">
        <v>260</v>
      </c>
      <c r="F225" s="1170" t="str">
        <f>_xlfn.IFNA(IF(VLOOKUP(E225,Languages!$A:$D,1,TRUE)=E225,VLOOKUP(E225,Languages!$A:$D,Summary!$C$7,TRUE),NA()),"")</f>
        <v>Kyberpoikkeamien hallintasuunnitelma sisältää viestintäsuunnitelman, joka kattaa sekä sisäiset että ulkoiset sidosryhmät</v>
      </c>
      <c r="G225" s="1540">
        <v>41</v>
      </c>
      <c r="H225" s="1169" t="s">
        <v>3769</v>
      </c>
      <c r="I225" s="1169" t="s">
        <v>3620</v>
      </c>
      <c r="J225" s="1537">
        <f ca="1">_xlfn.IFNA(VLOOKUP(E225,Data!C:I,6,FALSE),"")</f>
        <v>0</v>
      </c>
      <c r="K225" s="1511" t="str">
        <f ca="1">_xlfn.IFNA(VLOOKUP(E225,Export!G:L,3,FALSE),"")</f>
        <v/>
      </c>
      <c r="L225" s="1511" t="str">
        <f ca="1">_xlfn.IFNA(VLOOKUP(E225,Export!G:L,4,FALSE),"")</f>
        <v/>
      </c>
      <c r="M225" s="1511" t="str">
        <f ca="1">_xlfn.IFNA(VLOOKUP(E225,Export!G:L,5,FALSE),"")</f>
        <v/>
      </c>
      <c r="N225" s="1512" t="str">
        <f ca="1">_xlfn.IFNA(VLOOKUP(E225,Export!G:L,6,FALSE),"")</f>
        <v/>
      </c>
      <c r="O225" s="1445"/>
      <c r="P225" s="251"/>
    </row>
    <row r="226" spans="1:16" ht="70.8" customHeight="1" thickBot="1" x14ac:dyDescent="0.3">
      <c r="A226" s="274"/>
      <c r="B226" s="1845"/>
      <c r="C226" s="1339">
        <v>202</v>
      </c>
      <c r="D226" s="1183">
        <f>_xlfn.IFNA(VLOOKUP(E226,Data!C:I,3,FALSE),"")</f>
        <v>2</v>
      </c>
      <c r="E226" s="1643" t="s">
        <v>261</v>
      </c>
      <c r="F226" s="1170" t="str">
        <f>_xlfn.IFNA(IF(VLOOKUP(E226,Languages!$A:$D,1,TRUE)=E226,VLOOKUP(E226,Languages!$A:$D,Summary!$C$7,TRUE),NA()),"")</f>
        <v>Kyberpoikkeamiin reagoinnin suunnitelmia harjoitellaan määräajoin ja määriteltyjen tilanteiden kuten järjestelmämuutosten tai ulkoisten tapahtumien yhteydessä.</v>
      </c>
      <c r="G226" s="1539" t="s">
        <v>3683</v>
      </c>
      <c r="H226" s="1169" t="s">
        <v>3870</v>
      </c>
      <c r="I226" s="1169" t="s">
        <v>3622</v>
      </c>
      <c r="J226" s="1537">
        <f ca="1">_xlfn.IFNA(VLOOKUP(E226,Data!C:I,6,FALSE),"")</f>
        <v>0</v>
      </c>
      <c r="K226" s="1511" t="str">
        <f ca="1">_xlfn.IFNA(VLOOKUP(E226,Export!G:L,3,FALSE),"")</f>
        <v/>
      </c>
      <c r="L226" s="1511" t="str">
        <f ca="1">_xlfn.IFNA(VLOOKUP(E226,Export!G:L,4,FALSE),"")</f>
        <v/>
      </c>
      <c r="M226" s="1511" t="str">
        <f ca="1">_xlfn.IFNA(VLOOKUP(E226,Export!G:L,5,FALSE),"")</f>
        <v/>
      </c>
      <c r="N226" s="1512" t="str">
        <f ca="1">_xlfn.IFNA(VLOOKUP(E226,Export!G:L,6,FALSE),"")</f>
        <v/>
      </c>
      <c r="O226" s="1445"/>
      <c r="P226" s="251"/>
    </row>
    <row r="227" spans="1:16" ht="70.8" customHeight="1" thickBot="1" x14ac:dyDescent="0.3">
      <c r="A227" s="274"/>
      <c r="B227" s="1845"/>
      <c r="C227" s="1339">
        <v>203</v>
      </c>
      <c r="D227" s="1183">
        <f>_xlfn.IFNA(VLOOKUP(E227,Data!C:I,3,FALSE),"")</f>
        <v>2</v>
      </c>
      <c r="E227" s="1643" t="s">
        <v>262</v>
      </c>
      <c r="F227" s="1170" t="str">
        <f>_xlfn.IFNA(IF(VLOOKUP(E227,Languages!$A:$D,1,TRUE)=E227,VLOOKUP(E227,Languages!$A:$D,Summary!$C$7,TRUE),NA()),"")</f>
        <v>Kyberpoikkeamista saadut kokemukset käsitellään ja toimista otetaan opiksi (lessons learned). Korjaavia toimenpiteitä toteutetaan, mukaan lukien toimintasuunnitelmien päivittäminen.</v>
      </c>
      <c r="G227" s="1539" t="s">
        <v>3684</v>
      </c>
      <c r="H227" s="1169" t="s">
        <v>3869</v>
      </c>
      <c r="I227" s="1169" t="s">
        <v>3623</v>
      </c>
      <c r="J227" s="1537">
        <f ca="1">_xlfn.IFNA(VLOOKUP(E227,Data!C:I,6,FALSE),"")</f>
        <v>0</v>
      </c>
      <c r="K227" s="1511" t="str">
        <f ca="1">_xlfn.IFNA(VLOOKUP(E227,Export!G:L,3,FALSE),"")</f>
        <v/>
      </c>
      <c r="L227" s="1511" t="str">
        <f ca="1">_xlfn.IFNA(VLOOKUP(E227,Export!G:L,4,FALSE),"")</f>
        <v/>
      </c>
      <c r="M227" s="1511" t="str">
        <f ca="1">_xlfn.IFNA(VLOOKUP(E227,Export!G:L,5,FALSE),"")</f>
        <v/>
      </c>
      <c r="N227" s="1512" t="str">
        <f ca="1">_xlfn.IFNA(VLOOKUP(E227,Export!G:L,6,FALSE),"")</f>
        <v/>
      </c>
      <c r="O227" s="1445"/>
      <c r="P227" s="251"/>
    </row>
    <row r="228" spans="1:16" ht="70.8" customHeight="1" thickBot="1" x14ac:dyDescent="0.3">
      <c r="A228" s="274"/>
      <c r="B228" s="1845"/>
      <c r="C228" s="1339">
        <v>204</v>
      </c>
      <c r="D228" s="1183">
        <f>_xlfn.IFNA(VLOOKUP(E228,Data!C:I,3,FALSE),"")</f>
        <v>3</v>
      </c>
      <c r="E228" s="1643" t="s">
        <v>263</v>
      </c>
      <c r="F228" s="1170" t="str">
        <f>_xlfn.IFNA(IF(VLOOKUP(E228,Languages!$A:$D,1,TRUE)=E228,VLOOKUP(E228,Languages!$A:$D,Summary!$C$7,TRUE),NA()),"")</f>
        <v>Kyberpoikkeamien juurisyyt analysoidaan ja korjaavia toimenpiteitä toteutetaan, mukaan lukien toimintasuunnitelmien päivittäminen.</v>
      </c>
      <c r="G228" s="1539" t="s">
        <v>3684</v>
      </c>
      <c r="H228" s="1169" t="s">
        <v>3869</v>
      </c>
      <c r="I228" s="1169" t="s">
        <v>3623</v>
      </c>
      <c r="J228" s="1537">
        <f ca="1">_xlfn.IFNA(VLOOKUP(E228,Data!C:I,6,FALSE),"")</f>
        <v>0</v>
      </c>
      <c r="K228" s="1511" t="str">
        <f ca="1">_xlfn.IFNA(VLOOKUP(E228,Export!G:L,3,FALSE),"")</f>
        <v/>
      </c>
      <c r="L228" s="1511" t="str">
        <f ca="1">_xlfn.IFNA(VLOOKUP(E228,Export!G:L,4,FALSE),"")</f>
        <v/>
      </c>
      <c r="M228" s="1511" t="str">
        <f ca="1">_xlfn.IFNA(VLOOKUP(E228,Export!G:L,5,FALSE),"")</f>
        <v/>
      </c>
      <c r="N228" s="1512" t="str">
        <f ca="1">_xlfn.IFNA(VLOOKUP(E228,Export!G:L,6,FALSE),"")</f>
        <v/>
      </c>
      <c r="O228" s="1445"/>
      <c r="P228" s="251"/>
    </row>
    <row r="229" spans="1:16" ht="70.8" customHeight="1" thickBot="1" x14ac:dyDescent="0.3">
      <c r="A229" s="274"/>
      <c r="B229" s="1845"/>
      <c r="C229" s="1339">
        <v>205</v>
      </c>
      <c r="D229" s="1183">
        <f>_xlfn.IFNA(VLOOKUP(E229,Data!C:I,3,FALSE),"")</f>
        <v>3</v>
      </c>
      <c r="E229" s="1643" t="s">
        <v>265</v>
      </c>
      <c r="F229" s="1170" t="str">
        <f>_xlfn.IFNA(IF(VLOOKUP(E229,Languages!$A:$D,1,TRUE)=E229,VLOOKUP(E229,Languages!$A:$D,Summary!$C$7,TRUE),NA()),"")</f>
        <v>Kyberpoikkeamiin reagointi koordinoidaan soveltuvin osin toimittajien, viranomaisten ja muiden ulkopuolisten tahojen kanssa. Tähän kuuluu tukitoimet todistusaineiston keräämiselle ja säilyttämiselle.</v>
      </c>
      <c r="G229" s="1539" t="s">
        <v>1629</v>
      </c>
      <c r="H229" s="1169"/>
      <c r="I229" s="1169" t="s">
        <v>1629</v>
      </c>
      <c r="J229" s="1537">
        <f ca="1">_xlfn.IFNA(VLOOKUP(E229,Data!C:I,6,FALSE),"")</f>
        <v>0</v>
      </c>
      <c r="K229" s="1511" t="str">
        <f ca="1">_xlfn.IFNA(VLOOKUP(E229,Export!G:L,3,FALSE),"")</f>
        <v/>
      </c>
      <c r="L229" s="1511" t="str">
        <f ca="1">_xlfn.IFNA(VLOOKUP(E229,Export!G:L,4,FALSE),"")</f>
        <v/>
      </c>
      <c r="M229" s="1511" t="str">
        <f ca="1">_xlfn.IFNA(VLOOKUP(E229,Export!G:L,5,FALSE),"")</f>
        <v/>
      </c>
      <c r="N229" s="1512" t="str">
        <f ca="1">_xlfn.IFNA(VLOOKUP(E229,Export!G:L,6,FALSE),"")</f>
        <v/>
      </c>
      <c r="O229" s="1445"/>
      <c r="P229" s="251"/>
    </row>
    <row r="230" spans="1:16" ht="70.8" customHeight="1" thickBot="1" x14ac:dyDescent="0.3">
      <c r="A230" s="274"/>
      <c r="B230" s="1845"/>
      <c r="C230" s="1339">
        <v>206</v>
      </c>
      <c r="D230" s="1183">
        <f>_xlfn.IFNA(VLOOKUP(E230,Data!C:I,3,FALSE),"")</f>
        <v>3</v>
      </c>
      <c r="E230" s="1643" t="s">
        <v>943</v>
      </c>
      <c r="F230" s="1170" t="str">
        <f>_xlfn.IFNA(IF(VLOOKUP(E230,Languages!$A:$D,1,TRUE)=E230,VLOOKUP(E230,Languages!$A:$D,Summary!$C$7,TRUE),NA()),"")</f>
        <v>Kyberpoikkeamien käsittelyyn ja reagointiin osallistuvat työntekijät ottavat osaa yhteisiin harjoituksiin muiden organisaatioiden kanssa (esim. työpöytäharjoitukset, simulaatiot).</v>
      </c>
      <c r="G230" s="1540">
        <v>43</v>
      </c>
      <c r="H230" s="1169" t="s">
        <v>3756</v>
      </c>
      <c r="I230" s="1169" t="s">
        <v>3624</v>
      </c>
      <c r="J230" s="1537">
        <f ca="1">_xlfn.IFNA(VLOOKUP(E230,Data!C:I,6,FALSE),"")</f>
        <v>0</v>
      </c>
      <c r="K230" s="1511" t="str">
        <f ca="1">_xlfn.IFNA(VLOOKUP(E230,Export!G:L,3,FALSE),"")</f>
        <v/>
      </c>
      <c r="L230" s="1511" t="str">
        <f ca="1">_xlfn.IFNA(VLOOKUP(E230,Export!G:L,4,FALSE),"")</f>
        <v/>
      </c>
      <c r="M230" s="1511" t="str">
        <f ca="1">_xlfn.IFNA(VLOOKUP(E230,Export!G:L,5,FALSE),"")</f>
        <v/>
      </c>
      <c r="N230" s="1512" t="str">
        <f ca="1">_xlfn.IFNA(VLOOKUP(E230,Export!G:L,6,FALSE),"")</f>
        <v/>
      </c>
      <c r="O230" s="1445"/>
      <c r="P230" s="251"/>
    </row>
    <row r="231" spans="1:16" ht="70.8" customHeight="1" thickBot="1" x14ac:dyDescent="0.3">
      <c r="A231" s="274"/>
      <c r="B231" s="1845"/>
      <c r="C231" s="1339">
        <v>207</v>
      </c>
      <c r="D231" s="1183">
        <f>_xlfn.IFNA(VLOOKUP(E231,Data!C:I,3,FALSE),"")</f>
        <v>3</v>
      </c>
      <c r="E231" s="1643" t="s">
        <v>2538</v>
      </c>
      <c r="F231" s="1170" t="str">
        <f>_xlfn.IFNA(IF(VLOOKUP(E231,Languages!$A:$D,1,TRUE)=E231,VLOOKUP(E231,Languages!$A:$D,Summary!$C$7,TRUE),NA()),"")</f>
        <v>Kyberpoikkeamiin reagoinnissa noudatetaan ennalta määriteltyjä toimintatiloja [kts. SITUATION-3g].</v>
      </c>
      <c r="G231" s="1540">
        <v>42</v>
      </c>
      <c r="H231" s="1169" t="s">
        <v>3755</v>
      </c>
      <c r="I231" s="1169" t="s">
        <v>3621</v>
      </c>
      <c r="J231" s="1537">
        <f ca="1">_xlfn.IFNA(VLOOKUP(E231,Data!C:I,6,FALSE),"")</f>
        <v>0</v>
      </c>
      <c r="K231" s="1511" t="str">
        <f ca="1">_xlfn.IFNA(VLOOKUP(E231,Export!G:L,3,FALSE),"")</f>
        <v/>
      </c>
      <c r="L231" s="1511" t="str">
        <f ca="1">_xlfn.IFNA(VLOOKUP(E231,Export!G:L,4,FALSE),"")</f>
        <v/>
      </c>
      <c r="M231" s="1511" t="str">
        <f ca="1">_xlfn.IFNA(VLOOKUP(E231,Export!G:L,5,FALSE),"")</f>
        <v/>
      </c>
      <c r="N231" s="1512" t="str">
        <f ca="1">_xlfn.IFNA(VLOOKUP(E231,Export!G:L,6,FALSE),"")</f>
        <v/>
      </c>
      <c r="O231" s="1445"/>
      <c r="P231" s="251"/>
    </row>
    <row r="232" spans="1:16" ht="70.8" customHeight="1" thickBot="1" x14ac:dyDescent="0.3">
      <c r="A232" s="274"/>
      <c r="B232" s="1845"/>
      <c r="C232" s="1339">
        <v>208</v>
      </c>
      <c r="D232" s="1183">
        <f>_xlfn.IFNA(VLOOKUP(E232,Data!C:I,3,FALSE),"")</f>
        <v>1</v>
      </c>
      <c r="E232" s="1643" t="s">
        <v>267</v>
      </c>
      <c r="F232" s="1170" t="str">
        <f>_xlfn.IFNA(IF(VLOOKUP(E232,Languages!$A:$D,1,TRUE)=E232,VLOOKUP(E232,Languages!$A:$D,Summary!$C$7,TRUE),NA()),"")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G232" s="1540">
        <v>44</v>
      </c>
      <c r="H232" s="1169" t="s">
        <v>3729</v>
      </c>
      <c r="I232" s="1169" t="s">
        <v>3625</v>
      </c>
      <c r="J232" s="1537">
        <f ca="1">_xlfn.IFNA(VLOOKUP(E232,Data!C:I,6,FALSE),"")</f>
        <v>0</v>
      </c>
      <c r="K232" s="1511" t="str">
        <f ca="1">_xlfn.IFNA(VLOOKUP(E232,Export!G:L,3,FALSE),"")</f>
        <v/>
      </c>
      <c r="L232" s="1511" t="str">
        <f ca="1">_xlfn.IFNA(VLOOKUP(E232,Export!G:L,4,FALSE),"")</f>
        <v/>
      </c>
      <c r="M232" s="1511" t="str">
        <f ca="1">_xlfn.IFNA(VLOOKUP(E232,Export!G:L,5,FALSE),"")</f>
        <v/>
      </c>
      <c r="N232" s="1512" t="str">
        <f ca="1">_xlfn.IFNA(VLOOKUP(E232,Export!G:L,6,FALSE),"")</f>
        <v/>
      </c>
      <c r="O232" s="1445"/>
      <c r="P232" s="251"/>
    </row>
    <row r="233" spans="1:16" ht="70.8" customHeight="1" thickBot="1" x14ac:dyDescent="0.3">
      <c r="A233" s="274"/>
      <c r="B233" s="1845"/>
      <c r="C233" s="1339">
        <v>209</v>
      </c>
      <c r="D233" s="1183">
        <f>_xlfn.IFNA(VLOOKUP(E233,Data!C:I,3,FALSE),"")</f>
        <v>1</v>
      </c>
      <c r="E233" s="1643" t="s">
        <v>268</v>
      </c>
      <c r="F233" s="1170" t="str">
        <f>_xlfn.IFNA(IF(VLOOKUP(E233,Languages!$A:$D,1,TRUE)=E233,VLOOKUP(E233,Languages!$A:$D,Summary!$C$7,TRUE),NA()),"")</f>
        <v>Tiedoista on saatavilla varmuuskopiot, joita testaan. Tasolla 1 tämän ei tarvitse olla systemaattista ja säännöllistä.</v>
      </c>
      <c r="G233" s="1540">
        <v>45</v>
      </c>
      <c r="H233" s="1169" t="s">
        <v>3730</v>
      </c>
      <c r="I233" s="1169" t="s">
        <v>3626</v>
      </c>
      <c r="J233" s="1537">
        <f ca="1">_xlfn.IFNA(VLOOKUP(E233,Data!C:I,6,FALSE),"")</f>
        <v>0</v>
      </c>
      <c r="K233" s="1511" t="str">
        <f ca="1">_xlfn.IFNA(VLOOKUP(E233,Export!G:L,3,FALSE),"")</f>
        <v/>
      </c>
      <c r="L233" s="1511" t="str">
        <f ca="1">_xlfn.IFNA(VLOOKUP(E233,Export!G:L,4,FALSE),"")</f>
        <v/>
      </c>
      <c r="M233" s="1511" t="str">
        <f ca="1">_xlfn.IFNA(VLOOKUP(E233,Export!G:L,5,FALSE),"")</f>
        <v/>
      </c>
      <c r="N233" s="1512" t="str">
        <f ca="1">_xlfn.IFNA(VLOOKUP(E233,Export!G:L,6,FALSE),"")</f>
        <v/>
      </c>
      <c r="O233" s="1445"/>
      <c r="P233" s="251"/>
    </row>
    <row r="234" spans="1:16" ht="70.8" customHeight="1" thickBot="1" x14ac:dyDescent="0.3">
      <c r="A234" s="274"/>
      <c r="B234" s="1845"/>
      <c r="C234" s="1339">
        <v>210</v>
      </c>
      <c r="D234" s="1183">
        <f>_xlfn.IFNA(VLOOKUP(E234,Data!C:I,3,FALSE),"")</f>
        <v>1</v>
      </c>
      <c r="E234" s="1643" t="s">
        <v>269</v>
      </c>
      <c r="F234" s="1170" t="str">
        <f>_xlfn.IFNA(IF(VLOOKUP(E234,Languages!$A:$D,1,TRUE)=E234,VLOOKUP(E234,Languages!$A:$D,Summary!$C$7,TRUE),NA()),"")</f>
        <v>Varaosia tarvitsevat IT-laitteet (ja mahdolliset OT-laitteet) on tunnistettu. Tasolla 1 tämän ei tarvitse olla systemaattista ja säännöllistä.</v>
      </c>
      <c r="G234" s="1540">
        <v>46</v>
      </c>
      <c r="H234" s="1169" t="s">
        <v>3770</v>
      </c>
      <c r="I234" s="1169" t="s">
        <v>3627</v>
      </c>
      <c r="J234" s="1537">
        <f ca="1">_xlfn.IFNA(VLOOKUP(E234,Data!C:I,6,FALSE),"")</f>
        <v>0</v>
      </c>
      <c r="K234" s="1511" t="str">
        <f ca="1">_xlfn.IFNA(VLOOKUP(E234,Export!G:L,3,FALSE),"")</f>
        <v/>
      </c>
      <c r="L234" s="1511" t="str">
        <f ca="1">_xlfn.IFNA(VLOOKUP(E234,Export!G:L,4,FALSE),"")</f>
        <v/>
      </c>
      <c r="M234" s="1511" t="str">
        <f ca="1">_xlfn.IFNA(VLOOKUP(E234,Export!G:L,5,FALSE),"")</f>
        <v/>
      </c>
      <c r="N234" s="1512" t="str">
        <f ca="1">_xlfn.IFNA(VLOOKUP(E234,Export!G:L,6,FALSE),"")</f>
        <v/>
      </c>
      <c r="O234" s="1445"/>
      <c r="P234" s="251"/>
    </row>
    <row r="235" spans="1:16" ht="70.8" customHeight="1" thickBot="1" x14ac:dyDescent="0.3">
      <c r="A235" s="274"/>
      <c r="B235" s="1845"/>
      <c r="C235" s="1339">
        <v>211</v>
      </c>
      <c r="D235" s="1183">
        <f>_xlfn.IFNA(VLOOKUP(E235,Data!C:I,3,FALSE),"")</f>
        <v>2</v>
      </c>
      <c r="E235" s="1643" t="s">
        <v>270</v>
      </c>
      <c r="F235" s="1170" t="str">
        <f>_xlfn.IFNA(IF(VLOOKUP(E235,Languages!$A:$D,1,TRUE)=E235,VLOOKUP(E235,Languages!$A:$D,Summary!$C$7,TRUE),NA()),"")</f>
        <v>Jatkuvuussuunnitelmat sisältävät arviot mahdollisten kyberpoikkeamien vaikutuksista.</v>
      </c>
      <c r="G235" s="1540">
        <v>44</v>
      </c>
      <c r="H235" s="1169" t="s">
        <v>3729</v>
      </c>
      <c r="I235" s="1169" t="s">
        <v>3625</v>
      </c>
      <c r="J235" s="1537">
        <f ca="1">_xlfn.IFNA(VLOOKUP(E235,Data!C:I,6,FALSE),"")</f>
        <v>0</v>
      </c>
      <c r="K235" s="1511" t="str">
        <f ca="1">_xlfn.IFNA(VLOOKUP(E235,Export!G:L,3,FALSE),"")</f>
        <v/>
      </c>
      <c r="L235" s="1511" t="str">
        <f ca="1">_xlfn.IFNA(VLOOKUP(E235,Export!G:L,4,FALSE),"")</f>
        <v/>
      </c>
      <c r="M235" s="1511" t="str">
        <f ca="1">_xlfn.IFNA(VLOOKUP(E235,Export!G:L,5,FALSE),"")</f>
        <v/>
      </c>
      <c r="N235" s="1512" t="str">
        <f ca="1">_xlfn.IFNA(VLOOKUP(E235,Export!G:L,6,FALSE),"")</f>
        <v/>
      </c>
      <c r="O235" s="1445"/>
      <c r="P235" s="251"/>
    </row>
    <row r="236" spans="1:16" ht="70.8" customHeight="1" thickBot="1" x14ac:dyDescent="0.3">
      <c r="A236" s="274"/>
      <c r="B236" s="1845"/>
      <c r="C236" s="1339">
        <v>212</v>
      </c>
      <c r="D236" s="1183">
        <f>_xlfn.IFNA(VLOOKUP(E236,Data!C:I,3,FALSE),"")</f>
        <v>2</v>
      </c>
      <c r="E236" s="1643" t="s">
        <v>271</v>
      </c>
      <c r="F236" s="1170" t="str">
        <f>_xlfn.IFNA(IF(VLOOKUP(E236,Languages!$A:$D,1,TRUE)=E236,VLOOKUP(E236,Languages!$A:$D,Summary!$C$7,TRUE),NA()),"")</f>
        <v>Jatkuvuussuunnitelmissa on tunnistettu ja dokumentoitu ne laitteet, ohjelmistot ja tietovarannot sekä toiminnat, jotka minimissään tarvitaan toiminnon toiminnan ylläpitämiseksi.</v>
      </c>
      <c r="G236" s="1540">
        <v>44</v>
      </c>
      <c r="H236" s="1169" t="s">
        <v>3729</v>
      </c>
      <c r="I236" s="1169" t="s">
        <v>3625</v>
      </c>
      <c r="J236" s="1537">
        <f ca="1">_xlfn.IFNA(VLOOKUP(E236,Data!C:I,6,FALSE),"")</f>
        <v>0</v>
      </c>
      <c r="K236" s="1511" t="str">
        <f ca="1">_xlfn.IFNA(VLOOKUP(E236,Export!G:L,3,FALSE),"")</f>
        <v/>
      </c>
      <c r="L236" s="1511" t="str">
        <f ca="1">_xlfn.IFNA(VLOOKUP(E236,Export!G:L,4,FALSE),"")</f>
        <v/>
      </c>
      <c r="M236" s="1511" t="str">
        <f ca="1">_xlfn.IFNA(VLOOKUP(E236,Export!G:L,5,FALSE),"")</f>
        <v/>
      </c>
      <c r="N236" s="1512" t="str">
        <f ca="1">_xlfn.IFNA(VLOOKUP(E236,Export!G:L,6,FALSE),"")</f>
        <v/>
      </c>
      <c r="O236" s="1445"/>
      <c r="P236" s="251"/>
    </row>
    <row r="237" spans="1:16" ht="70.8" customHeight="1" thickBot="1" x14ac:dyDescent="0.3">
      <c r="A237" s="274"/>
      <c r="B237" s="1845"/>
      <c r="C237" s="1339">
        <v>213</v>
      </c>
      <c r="D237" s="1183">
        <f>_xlfn.IFNA(VLOOKUP(E237,Data!C:I,3,FALSE),"")</f>
        <v>2</v>
      </c>
      <c r="E237" s="1643" t="s">
        <v>272</v>
      </c>
      <c r="F237" s="1170" t="str">
        <f>_xlfn.IFNA(IF(VLOOKUP(E237,Languages!$A:$D,1,TRUE)=E237,VLOOKUP(E237,Languages!$A:$D,Summary!$C$7,TRUE),NA()),"")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G237" s="1539" t="s">
        <v>3685</v>
      </c>
      <c r="H237" s="1169" t="s">
        <v>3873</v>
      </c>
      <c r="I237" s="1169" t="s">
        <v>3628</v>
      </c>
      <c r="J237" s="1537">
        <f ca="1">_xlfn.IFNA(VLOOKUP(E237,Data!C:I,6,FALSE),"")</f>
        <v>0</v>
      </c>
      <c r="K237" s="1511" t="str">
        <f ca="1">_xlfn.IFNA(VLOOKUP(E237,Export!G:L,3,FALSE),"")</f>
        <v/>
      </c>
      <c r="L237" s="1511" t="str">
        <f ca="1">_xlfn.IFNA(VLOOKUP(E237,Export!G:L,4,FALSE),"")</f>
        <v/>
      </c>
      <c r="M237" s="1511" t="str">
        <f ca="1">_xlfn.IFNA(VLOOKUP(E237,Export!G:L,5,FALSE),"")</f>
        <v/>
      </c>
      <c r="N237" s="1512" t="str">
        <f ca="1">_xlfn.IFNA(VLOOKUP(E237,Export!G:L,6,FALSE),"")</f>
        <v/>
      </c>
      <c r="O237" s="1445"/>
      <c r="P237" s="251"/>
    </row>
    <row r="238" spans="1:16" ht="70.8" customHeight="1" thickBot="1" x14ac:dyDescent="0.3">
      <c r="A238" s="274"/>
      <c r="B238" s="1845"/>
      <c r="C238" s="1339">
        <v>214</v>
      </c>
      <c r="D238" s="1183">
        <f>_xlfn.IFNA(VLOOKUP(E238,Data!C:I,3,FALSE),"")</f>
        <v>2</v>
      </c>
      <c r="E238" s="1643" t="s">
        <v>273</v>
      </c>
      <c r="F238" s="1170" t="str">
        <f>_xlfn.IFNA(IF(VLOOKUP(E238,Languages!$A:$D,1,TRUE)=E238,VLOOKUP(E238,Languages!$A:$D,Summary!$C$7,TRUE),NA()),"")</f>
        <v>Jatkuvuussuunnitelmiin kuuluu toipumisajan ("RTO, Recovery Time Objective") ja toipumispisteen ("Recovery Point Objective, RPO") määrittely toiminnon kannalta tärkeille laitteille, ohjelmistoille ja tietovarannoille.</v>
      </c>
      <c r="G238" s="1540">
        <v>44</v>
      </c>
      <c r="H238" s="1169" t="s">
        <v>3729</v>
      </c>
      <c r="I238" s="1169" t="s">
        <v>3625</v>
      </c>
      <c r="J238" s="1537">
        <f ca="1">_xlfn.IFNA(VLOOKUP(E238,Data!C:I,6,FALSE),"")</f>
        <v>0</v>
      </c>
      <c r="K238" s="1511" t="str">
        <f ca="1">_xlfn.IFNA(VLOOKUP(E238,Export!G:L,3,FALSE),"")</f>
        <v/>
      </c>
      <c r="L238" s="1511" t="str">
        <f ca="1">_xlfn.IFNA(VLOOKUP(E238,Export!G:L,4,FALSE),"")</f>
        <v/>
      </c>
      <c r="M238" s="1511" t="str">
        <f ca="1">_xlfn.IFNA(VLOOKUP(E238,Export!G:L,5,FALSE),"")</f>
        <v/>
      </c>
      <c r="N238" s="1512" t="str">
        <f ca="1">_xlfn.IFNA(VLOOKUP(E238,Export!G:L,6,FALSE),"")</f>
        <v/>
      </c>
      <c r="O238" s="1445"/>
      <c r="P238" s="251"/>
    </row>
    <row r="239" spans="1:16" ht="70.8" customHeight="1" thickBot="1" x14ac:dyDescent="0.3">
      <c r="A239" s="274"/>
      <c r="B239" s="1845"/>
      <c r="C239" s="1339">
        <v>215</v>
      </c>
      <c r="D239" s="1183">
        <f>_xlfn.IFNA(VLOOKUP(E239,Data!C:I,3,FALSE),"")</f>
        <v>2</v>
      </c>
      <c r="E239" s="1643" t="s">
        <v>944</v>
      </c>
      <c r="F239" s="1170" t="str">
        <f>_xlfn.IFNA(IF(VLOOKUP(E239,Languages!$A:$D,1,TRUE)=E239,VLOOKUP(E239,Languages!$A:$D,Summary!$C$7,TRUE),NA()),"")</f>
        <v>Jatkuvuussuunnitelman käyttöönottamisen kriteerit kyberpoikkeamatilanteissa on määritetty ja viestitty poikkeamien käsittelystä ja valmiussuunnitelmista vastuussa oleville työntekijöille.</v>
      </c>
      <c r="G239" s="1539" t="s">
        <v>1629</v>
      </c>
      <c r="H239" s="1169"/>
      <c r="I239" s="1169" t="s">
        <v>1629</v>
      </c>
      <c r="J239" s="1537">
        <f ca="1">_xlfn.IFNA(VLOOKUP(E239,Data!C:I,6,FALSE),"")</f>
        <v>0</v>
      </c>
      <c r="K239" s="1511" t="str">
        <f ca="1">_xlfn.IFNA(VLOOKUP(E239,Export!G:L,3,FALSE),"")</f>
        <v/>
      </c>
      <c r="L239" s="1511" t="str">
        <f ca="1">_xlfn.IFNA(VLOOKUP(E239,Export!G:L,4,FALSE),"")</f>
        <v/>
      </c>
      <c r="M239" s="1511" t="str">
        <f ca="1">_xlfn.IFNA(VLOOKUP(E239,Export!G:L,5,FALSE),"")</f>
        <v/>
      </c>
      <c r="N239" s="1512" t="str">
        <f ca="1">_xlfn.IFNA(VLOOKUP(E239,Export!G:L,6,FALSE),"")</f>
        <v/>
      </c>
      <c r="O239" s="1445"/>
      <c r="P239" s="251"/>
    </row>
    <row r="240" spans="1:16" ht="70.8" customHeight="1" thickBot="1" x14ac:dyDescent="0.3">
      <c r="A240" s="274"/>
      <c r="B240" s="1845"/>
      <c r="C240" s="1339">
        <v>216</v>
      </c>
      <c r="D240" s="1183">
        <f>_xlfn.IFNA(VLOOKUP(E240,Data!C:I,3,FALSE),"")</f>
        <v>2</v>
      </c>
      <c r="E240" s="1643" t="s">
        <v>945</v>
      </c>
      <c r="F240" s="1170" t="str">
        <f>_xlfn.IFNA(IF(VLOOKUP(E240,Languages!$A:$D,1,TRUE)=E240,VLOOKUP(E240,Languages!$A:$D,Summary!$C$7,TRUE),NA()),"")</f>
        <v>Jatkuvuussuunnitelmat testataan arvioimalla ja/tai harjoittelemalla aika ajoin ja määriteltyjen tilanteiden kuten järjestelmämuutosten tai ulkoisten tapahtumien yhteydessä.</v>
      </c>
      <c r="G240" s="1540">
        <v>47</v>
      </c>
      <c r="H240" s="1169" t="s">
        <v>3771</v>
      </c>
      <c r="I240" s="1169" t="s">
        <v>3629</v>
      </c>
      <c r="J240" s="1537">
        <f ca="1">_xlfn.IFNA(VLOOKUP(E240,Data!C:I,6,FALSE),"")</f>
        <v>0</v>
      </c>
      <c r="K240" s="1511" t="str">
        <f ca="1">_xlfn.IFNA(VLOOKUP(E240,Export!G:L,3,FALSE),"")</f>
        <v/>
      </c>
      <c r="L240" s="1511" t="str">
        <f ca="1">_xlfn.IFNA(VLOOKUP(E240,Export!G:L,4,FALSE),"")</f>
        <v/>
      </c>
      <c r="M240" s="1511" t="str">
        <f ca="1">_xlfn.IFNA(VLOOKUP(E240,Export!G:L,5,FALSE),"")</f>
        <v/>
      </c>
      <c r="N240" s="1512" t="str">
        <f ca="1">_xlfn.IFNA(VLOOKUP(E240,Export!G:L,6,FALSE),"")</f>
        <v/>
      </c>
      <c r="O240" s="1445"/>
      <c r="P240" s="251"/>
    </row>
    <row r="241" spans="1:16" ht="70.8" customHeight="1" thickBot="1" x14ac:dyDescent="0.3">
      <c r="A241" s="274"/>
      <c r="B241" s="1845"/>
      <c r="C241" s="1339">
        <v>217</v>
      </c>
      <c r="D241" s="1183">
        <f>_xlfn.IFNA(VLOOKUP(E241,Data!C:I,3,FALSE),"")</f>
        <v>2</v>
      </c>
      <c r="E241" s="1643" t="s">
        <v>946</v>
      </c>
      <c r="F241" s="1170" t="str">
        <f>_xlfn.IFNA(IF(VLOOKUP(E241,Languages!$A:$D,1,TRUE)=E241,VLOOKUP(E241,Languages!$A:$D,Summary!$C$7,TRUE),NA()),"")</f>
        <v xml:space="preserve"> Varmuuskopiota suojaavat kyberturvallisuus kontrollit / hallintakeinot ovat yhtä hyvät tai perusteellisemmat kuin kontrollit, jotka suojaavat varmuuskopioitavaa tietoa.</v>
      </c>
      <c r="G241" s="1540">
        <v>45</v>
      </c>
      <c r="H241" s="1169" t="s">
        <v>3730</v>
      </c>
      <c r="I241" s="1169" t="s">
        <v>3626</v>
      </c>
      <c r="J241" s="1537">
        <f ca="1">_xlfn.IFNA(VLOOKUP(E241,Data!C:I,6,FALSE),"")</f>
        <v>0</v>
      </c>
      <c r="K241" s="1511" t="str">
        <f ca="1">_xlfn.IFNA(VLOOKUP(E241,Export!G:L,3,FALSE),"")</f>
        <v/>
      </c>
      <c r="L241" s="1511" t="str">
        <f ca="1">_xlfn.IFNA(VLOOKUP(E241,Export!G:L,4,FALSE),"")</f>
        <v/>
      </c>
      <c r="M241" s="1511" t="str">
        <f ca="1">_xlfn.IFNA(VLOOKUP(E241,Export!G:L,5,FALSE),"")</f>
        <v/>
      </c>
      <c r="N241" s="1512" t="str">
        <f ca="1">_xlfn.IFNA(VLOOKUP(E241,Export!G:L,6,FALSE),"")</f>
        <v/>
      </c>
      <c r="O241" s="1445"/>
      <c r="P241" s="251"/>
    </row>
    <row r="242" spans="1:16" ht="70.8" customHeight="1" thickBot="1" x14ac:dyDescent="0.3">
      <c r="A242" s="274"/>
      <c r="B242" s="1845"/>
      <c r="C242" s="1339">
        <v>218</v>
      </c>
      <c r="D242" s="1183">
        <f>_xlfn.IFNA(VLOOKUP(E242,Data!C:I,3,FALSE),"")</f>
        <v>2</v>
      </c>
      <c r="E242" s="1643" t="s">
        <v>947</v>
      </c>
      <c r="F242" s="1170" t="str">
        <f>_xlfn.IFNA(IF(VLOOKUP(E242,Languages!$A:$D,1,TRUE)=E242,VLOOKUP(E242,Languages!$A:$D,Summary!$C$7,TRUE),NA()),"")</f>
        <v>Varmuuskopiot on erotettu sekä loogisesti että fyysisesti varmuuskopioidusta tiedosta.</v>
      </c>
      <c r="G242" s="1540">
        <v>45</v>
      </c>
      <c r="H242" s="1169" t="s">
        <v>3730</v>
      </c>
      <c r="I242" s="1169" t="s">
        <v>3626</v>
      </c>
      <c r="J242" s="1537">
        <f ca="1">_xlfn.IFNA(VLOOKUP(E242,Data!C:I,6,FALSE),"")</f>
        <v>0</v>
      </c>
      <c r="K242" s="1511" t="str">
        <f ca="1">_xlfn.IFNA(VLOOKUP(E242,Export!G:L,3,FALSE),"")</f>
        <v/>
      </c>
      <c r="L242" s="1511" t="str">
        <f ca="1">_xlfn.IFNA(VLOOKUP(E242,Export!G:L,4,FALSE),"")</f>
        <v/>
      </c>
      <c r="M242" s="1511" t="str">
        <f ca="1">_xlfn.IFNA(VLOOKUP(E242,Export!G:L,5,FALSE),"")</f>
        <v/>
      </c>
      <c r="N242" s="1512" t="str">
        <f ca="1">_xlfn.IFNA(VLOOKUP(E242,Export!G:L,6,FALSE),"")</f>
        <v/>
      </c>
      <c r="O242" s="1445"/>
      <c r="P242" s="251"/>
    </row>
    <row r="243" spans="1:16" ht="70.8" customHeight="1" thickBot="1" x14ac:dyDescent="0.3">
      <c r="A243" s="274"/>
      <c r="B243" s="1845"/>
      <c r="C243" s="1339">
        <v>219</v>
      </c>
      <c r="D243" s="1183">
        <f>_xlfn.IFNA(VLOOKUP(E243,Data!C:I,3,FALSE),"")</f>
        <v>2</v>
      </c>
      <c r="E243" s="1643" t="s">
        <v>948</v>
      </c>
      <c r="F243" s="1170" t="str">
        <f>_xlfn.IFNA(IF(VLOOKUP(E243,Languages!$A:$D,1,TRUE)=E243,VLOOKUP(E243,Languages!$A:$D,Summary!$C$7,TRUE),NA()),"")</f>
        <v>Varaosia on saatavilla niitä tarvitseviin IT-laitteisiin (ja mahdollisiin OT-laitteisiin).</v>
      </c>
      <c r="G243" s="1540">
        <v>46</v>
      </c>
      <c r="H243" s="1169" t="s">
        <v>3770</v>
      </c>
      <c r="I243" s="1169" t="s">
        <v>3627</v>
      </c>
      <c r="J243" s="1537">
        <f ca="1">_xlfn.IFNA(VLOOKUP(E243,Data!C:I,6,FALSE),"")</f>
        <v>0</v>
      </c>
      <c r="K243" s="1511" t="str">
        <f ca="1">_xlfn.IFNA(VLOOKUP(E243,Export!G:L,3,FALSE),"")</f>
        <v/>
      </c>
      <c r="L243" s="1511" t="str">
        <f ca="1">_xlfn.IFNA(VLOOKUP(E243,Export!G:L,4,FALSE),"")</f>
        <v/>
      </c>
      <c r="M243" s="1511" t="str">
        <f ca="1">_xlfn.IFNA(VLOOKUP(E243,Export!G:L,5,FALSE),"")</f>
        <v/>
      </c>
      <c r="N243" s="1512" t="str">
        <f ca="1">_xlfn.IFNA(VLOOKUP(E243,Export!G:L,6,FALSE),"")</f>
        <v/>
      </c>
      <c r="O243" s="1445"/>
      <c r="P243" s="251"/>
    </row>
    <row r="244" spans="1:16" ht="70.8" customHeight="1" thickBot="1" x14ac:dyDescent="0.3">
      <c r="A244" s="274"/>
      <c r="B244" s="1845"/>
      <c r="C244" s="1339">
        <v>220</v>
      </c>
      <c r="D244" s="1183">
        <f>_xlfn.IFNA(VLOOKUP(E244,Data!C:I,3,FALSE),"")</f>
        <v>3</v>
      </c>
      <c r="E244" s="1643" t="s">
        <v>949</v>
      </c>
      <c r="F244" s="1170" t="str">
        <f>_xlfn.IFNA(IF(VLOOKUP(E244,Languages!$A:$D,1,TRUE)=E244,VLOOKUP(E244,Languages!$A:$D,Summary!$C$7,TRUE),NA()),"")</f>
        <v>Jatkuvuussuunnitelmissa on huomioitu tunnistetut riskit ja organisaation uhkaprofiili [kts. THREAT-2e], jotta katetaan tunnistetut riskikategoriat ja uhat.</v>
      </c>
      <c r="G244" s="1540">
        <v>44</v>
      </c>
      <c r="H244" s="1169" t="s">
        <v>3729</v>
      </c>
      <c r="I244" s="1169" t="s">
        <v>3625</v>
      </c>
      <c r="J244" s="1537">
        <f ca="1">_xlfn.IFNA(VLOOKUP(E244,Data!C:I,6,FALSE),"")</f>
        <v>0</v>
      </c>
      <c r="K244" s="1511" t="str">
        <f ca="1">_xlfn.IFNA(VLOOKUP(E244,Export!G:L,3,FALSE),"")</f>
        <v/>
      </c>
      <c r="L244" s="1511" t="str">
        <f ca="1">_xlfn.IFNA(VLOOKUP(E244,Export!G:L,4,FALSE),"")</f>
        <v/>
      </c>
      <c r="M244" s="1511" t="str">
        <f ca="1">_xlfn.IFNA(VLOOKUP(E244,Export!G:L,5,FALSE),"")</f>
        <v/>
      </c>
      <c r="N244" s="1512" t="str">
        <f ca="1">_xlfn.IFNA(VLOOKUP(E244,Export!G:L,6,FALSE),"")</f>
        <v/>
      </c>
      <c r="O244" s="1445"/>
      <c r="P244" s="251"/>
    </row>
    <row r="245" spans="1:16" ht="70.8" customHeight="1" thickBot="1" x14ac:dyDescent="0.3">
      <c r="A245" s="274"/>
      <c r="B245" s="1845"/>
      <c r="C245" s="1339">
        <v>221</v>
      </c>
      <c r="D245" s="1183">
        <f>_xlfn.IFNA(VLOOKUP(E245,Data!C:I,3,FALSE),"")</f>
        <v>3</v>
      </c>
      <c r="E245" s="1643" t="s">
        <v>950</v>
      </c>
      <c r="F245" s="1170" t="str">
        <f>_xlfn.IFNA(IF(VLOOKUP(E245,Languages!$A:$D,1,TRUE)=E245,VLOOKUP(E245,Languages!$A:$D,Summary!$C$7,TRUE),NA()),"")</f>
        <v>Jatkuvuusharjoituksiin sisältyy korkean prioriteetin riskeihin varautuminen.</v>
      </c>
      <c r="G245" s="1540">
        <v>47</v>
      </c>
      <c r="H245" s="1169" t="s">
        <v>3771</v>
      </c>
      <c r="I245" s="1169" t="s">
        <v>3629</v>
      </c>
      <c r="J245" s="1537">
        <f ca="1">_xlfn.IFNA(VLOOKUP(E245,Data!C:I,6,FALSE),"")</f>
        <v>0</v>
      </c>
      <c r="K245" s="1511" t="str">
        <f ca="1">_xlfn.IFNA(VLOOKUP(E245,Export!G:L,3,FALSE),"")</f>
        <v/>
      </c>
      <c r="L245" s="1511" t="str">
        <f ca="1">_xlfn.IFNA(VLOOKUP(E245,Export!G:L,4,FALSE),"")</f>
        <v/>
      </c>
      <c r="M245" s="1511" t="str">
        <f ca="1">_xlfn.IFNA(VLOOKUP(E245,Export!G:L,5,FALSE),"")</f>
        <v/>
      </c>
      <c r="N245" s="1512" t="str">
        <f ca="1">_xlfn.IFNA(VLOOKUP(E245,Export!G:L,6,FALSE),"")</f>
        <v/>
      </c>
      <c r="O245" s="1445"/>
      <c r="P245" s="251"/>
    </row>
    <row r="246" spans="1:16" ht="70.8" customHeight="1" thickBot="1" x14ac:dyDescent="0.3">
      <c r="A246" s="274"/>
      <c r="B246" s="1845"/>
      <c r="C246" s="1339">
        <v>222</v>
      </c>
      <c r="D246" s="1183">
        <f>_xlfn.IFNA(VLOOKUP(E246,Data!C:I,3,FALSE),"")</f>
        <v>3</v>
      </c>
      <c r="E246" s="1643" t="s">
        <v>951</v>
      </c>
      <c r="F246" s="1170" t="str">
        <f>_xlfn.IFNA(IF(VLOOKUP(E246,Languages!$A:$D,1,TRUE)=E246,VLOOKUP(E246,Languages!$A:$D,Summary!$C$7,TRUE),NA()),"")</f>
        <v>Jatkuvuussuunnitelmien testauksesta tai tositilanteista saatuja havaintoja verrataan asetettuihin toipumistavoitteisiin ja suunnitelmia kehitetään näiden havaintojen perusteella.</v>
      </c>
      <c r="G246" s="1539" t="s">
        <v>1629</v>
      </c>
      <c r="H246" s="1169"/>
      <c r="I246" s="1169" t="s">
        <v>1629</v>
      </c>
      <c r="J246" s="1537">
        <f ca="1">_xlfn.IFNA(VLOOKUP(E246,Data!C:I,6,FALSE),"")</f>
        <v>0</v>
      </c>
      <c r="K246" s="1511" t="str">
        <f ca="1">_xlfn.IFNA(VLOOKUP(E246,Export!G:L,3,FALSE),"")</f>
        <v/>
      </c>
      <c r="L246" s="1511" t="str">
        <f ca="1">_xlfn.IFNA(VLOOKUP(E246,Export!G:L,4,FALSE),"")</f>
        <v/>
      </c>
      <c r="M246" s="1511" t="str">
        <f ca="1">_xlfn.IFNA(VLOOKUP(E246,Export!G:L,5,FALSE),"")</f>
        <v/>
      </c>
      <c r="N246" s="1512" t="str">
        <f ca="1">_xlfn.IFNA(VLOOKUP(E246,Export!G:L,6,FALSE),"")</f>
        <v/>
      </c>
      <c r="O246" s="1445"/>
      <c r="P246" s="251"/>
    </row>
    <row r="247" spans="1:16" ht="70.8" customHeight="1" thickBot="1" x14ac:dyDescent="0.3">
      <c r="A247" s="274"/>
      <c r="B247" s="1845"/>
      <c r="C247" s="1339">
        <v>223</v>
      </c>
      <c r="D247" s="1183">
        <f>_xlfn.IFNA(VLOOKUP(E247,Data!C:I,3,FALSE),"")</f>
        <v>3</v>
      </c>
      <c r="E247" s="1643" t="s">
        <v>952</v>
      </c>
      <c r="F247" s="1170" t="str">
        <f>_xlfn.IFNA(IF(VLOOKUP(E247,Languages!$A:$D,1,TRUE)=E247,VLOOKUP(E247,Languages!$A:$D,Summary!$C$7,TRUE),NA()),"")</f>
        <v>Jatkuvuussuunnitelmien sisältö tarkastetaan ja päivitetään määräajoin.</v>
      </c>
      <c r="G247" s="1540">
        <v>44</v>
      </c>
      <c r="H247" s="1169" t="s">
        <v>3729</v>
      </c>
      <c r="I247" s="1169" t="s">
        <v>3625</v>
      </c>
      <c r="J247" s="1537">
        <f ca="1">_xlfn.IFNA(VLOOKUP(E247,Data!C:I,6,FALSE),"")</f>
        <v>0</v>
      </c>
      <c r="K247" s="1511" t="str">
        <f ca="1">_xlfn.IFNA(VLOOKUP(E247,Export!G:L,3,FALSE),"")</f>
        <v/>
      </c>
      <c r="L247" s="1511" t="str">
        <f ca="1">_xlfn.IFNA(VLOOKUP(E247,Export!G:L,4,FALSE),"")</f>
        <v/>
      </c>
      <c r="M247" s="1511" t="str">
        <f ca="1">_xlfn.IFNA(VLOOKUP(E247,Export!G:L,5,FALSE),"")</f>
        <v/>
      </c>
      <c r="N247" s="1512" t="str">
        <f ca="1">_xlfn.IFNA(VLOOKUP(E247,Export!G:L,6,FALSE),"")</f>
        <v/>
      </c>
      <c r="O247" s="1445"/>
      <c r="P247" s="251"/>
    </row>
    <row r="248" spans="1:16" ht="70.8" customHeight="1" thickBot="1" x14ac:dyDescent="0.3">
      <c r="A248" s="274"/>
      <c r="B248" s="1845"/>
      <c r="C248" s="1339">
        <v>224</v>
      </c>
      <c r="D248" s="1183">
        <f>_xlfn.IFNA(VLOOKUP(E248,Data!C:I,3,FALSE),"")</f>
        <v>2</v>
      </c>
      <c r="E248" s="1643" t="s">
        <v>954</v>
      </c>
      <c r="F248" s="1170" t="str">
        <f>_xlfn.IFNA(IF(VLOOKUP(E248,Languages!$A:$D,1,TRUE)=E248,VLOOKUP(E248,Languages!$A:$D,Summary!$C$7,TRUE),NA()),"")</f>
        <v>RESPONSE-osion toimintaa varten on määritetty dokumentoidut toimintatavat, joita noudatetaan ja päivitetään säännöllisesti.</v>
      </c>
      <c r="G248" s="1539" t="s">
        <v>1629</v>
      </c>
      <c r="H248" s="1169"/>
      <c r="I248" s="1169" t="s">
        <v>1629</v>
      </c>
      <c r="J248" s="1537">
        <f ca="1">_xlfn.IFNA(VLOOKUP(E248,Data!C:I,6,FALSE),"")</f>
        <v>0</v>
      </c>
      <c r="K248" s="1511" t="str">
        <f ca="1">_xlfn.IFNA(VLOOKUP(E248,Export!G:L,3,FALSE),"")</f>
        <v/>
      </c>
      <c r="L248" s="1511" t="str">
        <f ca="1">_xlfn.IFNA(VLOOKUP(E248,Export!G:L,4,FALSE),"")</f>
        <v/>
      </c>
      <c r="M248" s="1511" t="str">
        <f ca="1">_xlfn.IFNA(VLOOKUP(E248,Export!G:L,5,FALSE),"")</f>
        <v/>
      </c>
      <c r="N248" s="1512" t="str">
        <f ca="1">_xlfn.IFNA(VLOOKUP(E248,Export!G:L,6,FALSE),"")</f>
        <v/>
      </c>
      <c r="O248" s="1445"/>
      <c r="P248" s="251"/>
    </row>
    <row r="249" spans="1:16" ht="70.8" customHeight="1" thickBot="1" x14ac:dyDescent="0.3">
      <c r="A249" s="274"/>
      <c r="B249" s="1845"/>
      <c r="C249" s="1339">
        <v>225</v>
      </c>
      <c r="D249" s="1183">
        <f>_xlfn.IFNA(VLOOKUP(E249,Data!C:I,3,FALSE),"")</f>
        <v>2</v>
      </c>
      <c r="E249" s="1643" t="s">
        <v>955</v>
      </c>
      <c r="F249" s="1170" t="str">
        <f>_xlfn.IFNA(IF(VLOOKUP(E249,Languages!$A:$D,1,TRUE)=E249,VLOOKUP(E249,Languages!$A:$D,Summary!$C$7,TRUE),NA()),"")</f>
        <v>RESPONSE-osion toimintaa varten on tarjolla riittävät resurssit (henkilöstö, rahoitus ja työkalut).</v>
      </c>
      <c r="G249" s="1539" t="s">
        <v>1629</v>
      </c>
      <c r="H249" s="1169"/>
      <c r="I249" s="1169" t="s">
        <v>1629</v>
      </c>
      <c r="J249" s="1537">
        <f ca="1">_xlfn.IFNA(VLOOKUP(E249,Data!C:I,6,FALSE),"")</f>
        <v>0</v>
      </c>
      <c r="K249" s="1511" t="str">
        <f ca="1">_xlfn.IFNA(VLOOKUP(E249,Export!G:L,3,FALSE),"")</f>
        <v/>
      </c>
      <c r="L249" s="1511" t="str">
        <f ca="1">_xlfn.IFNA(VLOOKUP(E249,Export!G:L,4,FALSE),"")</f>
        <v/>
      </c>
      <c r="M249" s="1511" t="str">
        <f ca="1">_xlfn.IFNA(VLOOKUP(E249,Export!G:L,5,FALSE),"")</f>
        <v/>
      </c>
      <c r="N249" s="1512" t="str">
        <f ca="1">_xlfn.IFNA(VLOOKUP(E249,Export!G:L,6,FALSE),"")</f>
        <v/>
      </c>
      <c r="O249" s="1445"/>
      <c r="P249" s="251"/>
    </row>
    <row r="250" spans="1:16" ht="70.8" customHeight="1" thickBot="1" x14ac:dyDescent="0.3">
      <c r="A250" s="274"/>
      <c r="B250" s="1845"/>
      <c r="C250" s="1339">
        <v>226</v>
      </c>
      <c r="D250" s="1183">
        <f>_xlfn.IFNA(VLOOKUP(E250,Data!C:I,3,FALSE),"")</f>
        <v>3</v>
      </c>
      <c r="E250" s="1643" t="s">
        <v>956</v>
      </c>
      <c r="F250" s="1170" t="str">
        <f>_xlfn.IFNA(IF(VLOOKUP(E250,Languages!$A:$D,1,TRUE)=E250,VLOOKUP(E250,Languages!$A:$D,Summary!$C$7,TRUE),NA()),"")</f>
        <v>RESPONSE-osion toimintaa ohjataan vaatimuksilla, jotka on asetettu organisaation johtotason politiikassa (tai vastaavassa ohjeistuksessa).</v>
      </c>
      <c r="G250" s="1539" t="s">
        <v>1629</v>
      </c>
      <c r="H250" s="1169"/>
      <c r="I250" s="1169" t="s">
        <v>1629</v>
      </c>
      <c r="J250" s="1537">
        <f ca="1">_xlfn.IFNA(VLOOKUP(E250,Data!C:I,6,FALSE),"")</f>
        <v>0</v>
      </c>
      <c r="K250" s="1511" t="str">
        <f ca="1">_xlfn.IFNA(VLOOKUP(E250,Export!G:L,3,FALSE),"")</f>
        <v/>
      </c>
      <c r="L250" s="1511" t="str">
        <f ca="1">_xlfn.IFNA(VLOOKUP(E250,Export!G:L,4,FALSE),"")</f>
        <v/>
      </c>
      <c r="M250" s="1511" t="str">
        <f ca="1">_xlfn.IFNA(VLOOKUP(E250,Export!G:L,5,FALSE),"")</f>
        <v/>
      </c>
      <c r="N250" s="1512" t="str">
        <f ca="1">_xlfn.IFNA(VLOOKUP(E250,Export!G:L,6,FALSE),"")</f>
        <v/>
      </c>
      <c r="O250" s="1445"/>
      <c r="P250" s="251"/>
    </row>
    <row r="251" spans="1:16" ht="70.8" customHeight="1" thickBot="1" x14ac:dyDescent="0.3">
      <c r="A251" s="274"/>
      <c r="B251" s="1845"/>
      <c r="C251" s="1339">
        <v>227</v>
      </c>
      <c r="D251" s="1183">
        <f>_xlfn.IFNA(VLOOKUP(E251,Data!C:I,3,FALSE),"")</f>
        <v>3</v>
      </c>
      <c r="E251" s="1643" t="s">
        <v>957</v>
      </c>
      <c r="F251" s="1170" t="str">
        <f>_xlfn.IFNA(IF(VLOOKUP(E251,Languages!$A:$D,1,TRUE)=E251,VLOOKUP(E251,Languages!$A:$D,Summary!$C$7,TRUE),NA()),"")</f>
        <v>RESPONSE-osion toimintaa suorittaville työntekijöille on määritelty vastuut, velvoitteet ja valtuutukset tehtäviensä suorittamista varten.</v>
      </c>
      <c r="G251" s="1539" t="s">
        <v>1629</v>
      </c>
      <c r="H251" s="1169"/>
      <c r="I251" s="1169" t="s">
        <v>1629</v>
      </c>
      <c r="J251" s="1537">
        <f ca="1">_xlfn.IFNA(VLOOKUP(E251,Data!C:I,6,FALSE),"")</f>
        <v>0</v>
      </c>
      <c r="K251" s="1511" t="str">
        <f ca="1">_xlfn.IFNA(VLOOKUP(E251,Export!G:L,3,FALSE),"")</f>
        <v/>
      </c>
      <c r="L251" s="1511" t="str">
        <f ca="1">_xlfn.IFNA(VLOOKUP(E251,Export!G:L,4,FALSE),"")</f>
        <v/>
      </c>
      <c r="M251" s="1511" t="str">
        <f ca="1">_xlfn.IFNA(VLOOKUP(E251,Export!G:L,5,FALSE),"")</f>
        <v/>
      </c>
      <c r="N251" s="1512" t="str">
        <f ca="1">_xlfn.IFNA(VLOOKUP(E251,Export!G:L,6,FALSE),"")</f>
        <v/>
      </c>
      <c r="O251" s="1445"/>
      <c r="P251" s="251"/>
    </row>
    <row r="252" spans="1:16" ht="70.8" customHeight="1" thickBot="1" x14ac:dyDescent="0.3">
      <c r="A252" s="274"/>
      <c r="B252" s="1845"/>
      <c r="C252" s="1339">
        <v>228</v>
      </c>
      <c r="D252" s="1183">
        <f>_xlfn.IFNA(VLOOKUP(E252,Data!C:I,3,FALSE),"")</f>
        <v>3</v>
      </c>
      <c r="E252" s="1643" t="s">
        <v>958</v>
      </c>
      <c r="F252" s="1170" t="str">
        <f>_xlfn.IFNA(IF(VLOOKUP(E252,Languages!$A:$D,1,TRUE)=E252,VLOOKUP(E252,Languages!$A:$D,Summary!$C$7,TRUE),NA()),"")</f>
        <v>RESPONSE-osion toimintaa suorittavilla työntekijöillä on riittävät tiedot ja taidot tehtäviensä suorittamiseen.</v>
      </c>
      <c r="G252" s="1539" t="s">
        <v>1629</v>
      </c>
      <c r="H252" s="1169"/>
      <c r="I252" s="1169" t="s">
        <v>1629</v>
      </c>
      <c r="J252" s="1537">
        <f ca="1">_xlfn.IFNA(VLOOKUP(E252,Data!C:I,6,FALSE),"")</f>
        <v>0</v>
      </c>
      <c r="K252" s="1511" t="str">
        <f ca="1">_xlfn.IFNA(VLOOKUP(E252,Export!G:L,3,FALSE),"")</f>
        <v/>
      </c>
      <c r="L252" s="1511" t="str">
        <f ca="1">_xlfn.IFNA(VLOOKUP(E252,Export!G:L,4,FALSE),"")</f>
        <v/>
      </c>
      <c r="M252" s="1511" t="str">
        <f ca="1">_xlfn.IFNA(VLOOKUP(E252,Export!G:L,5,FALSE),"")</f>
        <v/>
      </c>
      <c r="N252" s="1512" t="str">
        <f ca="1">_xlfn.IFNA(VLOOKUP(E252,Export!G:L,6,FALSE),"")</f>
        <v/>
      </c>
      <c r="O252" s="1445"/>
      <c r="P252" s="251"/>
    </row>
    <row r="253" spans="1:16" ht="70.8" customHeight="1" thickBot="1" x14ac:dyDescent="0.3">
      <c r="A253" s="274"/>
      <c r="B253" s="1845"/>
      <c r="C253" s="1339">
        <v>229</v>
      </c>
      <c r="D253" s="1183">
        <f>_xlfn.IFNA(VLOOKUP(E253,Data!C:I,3,FALSE),"")</f>
        <v>3</v>
      </c>
      <c r="E253" s="1643" t="s">
        <v>959</v>
      </c>
      <c r="F253" s="1170" t="str">
        <f>_xlfn.IFNA(IF(VLOOKUP(E253,Languages!$A:$D,1,TRUE)=E253,VLOOKUP(E253,Languages!$A:$D,Summary!$C$7,TRUE),NA()),"")</f>
        <v>RESPONSE-osion toiminnan vaikuttavuutta arvioidaan ja seurataan.</v>
      </c>
      <c r="G253" s="1539" t="s">
        <v>1629</v>
      </c>
      <c r="H253" s="1169"/>
      <c r="I253" s="1169" t="s">
        <v>1629</v>
      </c>
      <c r="J253" s="1537">
        <f ca="1">_xlfn.IFNA(VLOOKUP(E253,Data!C:I,6,FALSE),"")</f>
        <v>0</v>
      </c>
      <c r="K253" s="1511" t="str">
        <f ca="1">_xlfn.IFNA(VLOOKUP(E253,Export!G:L,3,FALSE),"")</f>
        <v/>
      </c>
      <c r="L253" s="1511" t="str">
        <f ca="1">_xlfn.IFNA(VLOOKUP(E253,Export!G:L,4,FALSE),"")</f>
        <v/>
      </c>
      <c r="M253" s="1511" t="str">
        <f ca="1">_xlfn.IFNA(VLOOKUP(E253,Export!G:L,5,FALSE),"")</f>
        <v/>
      </c>
      <c r="N253" s="1512" t="str">
        <f ca="1">_xlfn.IFNA(VLOOKUP(E253,Export!G:L,6,FALSE),"")</f>
        <v/>
      </c>
      <c r="O253" s="1445"/>
      <c r="P253" s="251"/>
    </row>
    <row r="254" spans="1:16" ht="70.8" customHeight="1" thickBot="1" x14ac:dyDescent="0.3">
      <c r="A254" s="274"/>
      <c r="B254" s="1845"/>
      <c r="C254" s="1339">
        <v>230</v>
      </c>
      <c r="D254" s="1183">
        <f>_xlfn.IFNA(VLOOKUP(E254,Data!C:I,3,FALSE),"")</f>
        <v>1</v>
      </c>
      <c r="E254" s="1643" t="s">
        <v>41</v>
      </c>
      <c r="F254" s="1170" t="str">
        <f>_xlfn.IFNA(IF(VLOOKUP(E254,Languages!$A:$D,1,TRUE)=E254,VLOOKUP(E254,Languages!$A:$D,Summary!$C$7,TRUE),NA()),"")</f>
        <v>Organisaation kyberriskienhallintaa ohjaa suunnitelma (esimerkiksi strategia tai vastaava johtotason politiikka). Tasolla 1 sen kehittämisen ja ylläpidon ei tarvitse olla systemaattista ja säännöllistä.</v>
      </c>
      <c r="G254" s="1540">
        <v>17</v>
      </c>
      <c r="H254" s="1169" t="s">
        <v>3746</v>
      </c>
      <c r="I254" s="1169" t="s">
        <v>3630</v>
      </c>
      <c r="J254" s="1537">
        <f ca="1">_xlfn.IFNA(VLOOKUP(E254,Data!C:I,6,FALSE),"")</f>
        <v>0</v>
      </c>
      <c r="K254" s="1511" t="str">
        <f ca="1">_xlfn.IFNA(VLOOKUP(E254,Export!G:L,3,FALSE),"")</f>
        <v/>
      </c>
      <c r="L254" s="1511" t="str">
        <f ca="1">_xlfn.IFNA(VLOOKUP(E254,Export!G:L,4,FALSE),"")</f>
        <v/>
      </c>
      <c r="M254" s="1511" t="str">
        <f ca="1">_xlfn.IFNA(VLOOKUP(E254,Export!G:L,5,FALSE),"")</f>
        <v/>
      </c>
      <c r="N254" s="1512" t="str">
        <f ca="1">_xlfn.IFNA(VLOOKUP(E254,Export!G:L,6,FALSE),"")</f>
        <v/>
      </c>
      <c r="O254" s="1445"/>
      <c r="P254" s="251"/>
    </row>
    <row r="255" spans="1:16" ht="70.8" customHeight="1" thickBot="1" x14ac:dyDescent="0.3">
      <c r="A255" s="274"/>
      <c r="B255" s="1845"/>
      <c r="C255" s="1339">
        <v>231</v>
      </c>
      <c r="D255" s="1183">
        <f>_xlfn.IFNA(VLOOKUP(E255,Data!C:I,3,FALSE),"")</f>
        <v>2</v>
      </c>
      <c r="E255" s="1643" t="s">
        <v>42</v>
      </c>
      <c r="F255" s="1170" t="str">
        <f>_xlfn.IFNA(IF(VLOOKUP(E255,Languages!$A:$D,1,TRUE)=E255,VLOOKUP(E255,Languages!$A:$D,Summary!$C$7,TRUE),NA()),"")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G255" s="1540">
        <v>17</v>
      </c>
      <c r="H255" s="1169" t="s">
        <v>3746</v>
      </c>
      <c r="I255" s="1169" t="s">
        <v>3630</v>
      </c>
      <c r="J255" s="1537">
        <f ca="1">_xlfn.IFNA(VLOOKUP(E255,Data!C:I,6,FALSE),"")</f>
        <v>0</v>
      </c>
      <c r="K255" s="1511" t="str">
        <f ca="1">_xlfn.IFNA(VLOOKUP(E255,Export!G:L,3,FALSE),"")</f>
        <v/>
      </c>
      <c r="L255" s="1511" t="str">
        <f ca="1">_xlfn.IFNA(VLOOKUP(E255,Export!G:L,4,FALSE),"")</f>
        <v/>
      </c>
      <c r="M255" s="1511" t="str">
        <f ca="1">_xlfn.IFNA(VLOOKUP(E255,Export!G:L,5,FALSE),"")</f>
        <v/>
      </c>
      <c r="N255" s="1512" t="str">
        <f ca="1">_xlfn.IFNA(VLOOKUP(E255,Export!G:L,6,FALSE),"")</f>
        <v/>
      </c>
      <c r="O255" s="1445"/>
      <c r="P255" s="251"/>
    </row>
    <row r="256" spans="1:16" ht="70.8" customHeight="1" thickBot="1" x14ac:dyDescent="0.3">
      <c r="A256" s="274"/>
      <c r="B256" s="1845"/>
      <c r="C256" s="1339">
        <v>232</v>
      </c>
      <c r="D256" s="1183">
        <f>_xlfn.IFNA(VLOOKUP(E256,Data!C:I,3,FALSE),"")</f>
        <v>2</v>
      </c>
      <c r="E256" s="1643" t="s">
        <v>43</v>
      </c>
      <c r="F256" s="1170" t="str">
        <f>_xlfn.IFNA(IF(VLOOKUP(E256,Languages!$A:$D,1,TRUE)=E256,VLOOKUP(E256,Languages!$A:$D,Summary!$C$7,TRUE),NA()),"")</f>
        <v>Kyberriskienhallintaohjelma on määritelty ja sitä ylläpidetään. Se määrittää kyberriskienhallintatoimet, jotka perustuvat organisaation kyberriskienhallintastrategiaan / toimintasuunnitelmaan.</v>
      </c>
      <c r="G256" s="1540">
        <v>17</v>
      </c>
      <c r="H256" s="1169" t="s">
        <v>3746</v>
      </c>
      <c r="I256" s="1169" t="s">
        <v>3630</v>
      </c>
      <c r="J256" s="1537">
        <f ca="1">_xlfn.IFNA(VLOOKUP(E256,Data!C:I,6,FALSE),"")</f>
        <v>0</v>
      </c>
      <c r="K256" s="1511" t="str">
        <f ca="1">_xlfn.IFNA(VLOOKUP(E256,Export!G:L,3,FALSE),"")</f>
        <v/>
      </c>
      <c r="L256" s="1511" t="str">
        <f ca="1">_xlfn.IFNA(VLOOKUP(E256,Export!G:L,4,FALSE),"")</f>
        <v/>
      </c>
      <c r="M256" s="1511" t="str">
        <f ca="1">_xlfn.IFNA(VLOOKUP(E256,Export!G:L,5,FALSE),"")</f>
        <v/>
      </c>
      <c r="N256" s="1512" t="str">
        <f ca="1">_xlfn.IFNA(VLOOKUP(E256,Export!G:L,6,FALSE),"")</f>
        <v/>
      </c>
      <c r="O256" s="1445"/>
      <c r="P256" s="251"/>
    </row>
    <row r="257" spans="1:16" ht="70.8" customHeight="1" thickBot="1" x14ac:dyDescent="0.3">
      <c r="A257" s="274"/>
      <c r="B257" s="1845"/>
      <c r="C257" s="1339">
        <v>233</v>
      </c>
      <c r="D257" s="1183">
        <f>_xlfn.IFNA(VLOOKUP(E257,Data!C:I,3,FALSE),"")</f>
        <v>2</v>
      </c>
      <c r="E257" s="1643" t="s">
        <v>45</v>
      </c>
      <c r="F257" s="1170" t="str">
        <f>_xlfn.IFNA(IF(VLOOKUP(E257,Languages!$A:$D,1,TRUE)=E257,VLOOKUP(E257,Languages!$A:$D,Summary!$C$7,TRUE),NA()),"")</f>
        <v>Kyberriskienhallinnan toimenpiteistä jaetaan tietoa soveltuville sidosryhmille.</v>
      </c>
      <c r="G257" s="1539" t="s">
        <v>1629</v>
      </c>
      <c r="H257" s="1169"/>
      <c r="I257" s="1169" t="s">
        <v>1629</v>
      </c>
      <c r="J257" s="1537">
        <f ca="1">_xlfn.IFNA(VLOOKUP(E257,Data!C:I,6,FALSE),"")</f>
        <v>0</v>
      </c>
      <c r="K257" s="1511" t="str">
        <f ca="1">_xlfn.IFNA(VLOOKUP(E257,Export!G:L,3,FALSE),"")</f>
        <v/>
      </c>
      <c r="L257" s="1511" t="str">
        <f ca="1">_xlfn.IFNA(VLOOKUP(E257,Export!G:L,4,FALSE),"")</f>
        <v/>
      </c>
      <c r="M257" s="1511" t="str">
        <f ca="1">_xlfn.IFNA(VLOOKUP(E257,Export!G:L,5,FALSE),"")</f>
        <v/>
      </c>
      <c r="N257" s="1512" t="str">
        <f ca="1">_xlfn.IFNA(VLOOKUP(E257,Export!G:L,6,FALSE),"")</f>
        <v/>
      </c>
      <c r="O257" s="1445"/>
      <c r="P257" s="251"/>
    </row>
    <row r="258" spans="1:16" ht="70.8" customHeight="1" thickBot="1" x14ac:dyDescent="0.3">
      <c r="A258" s="274"/>
      <c r="B258" s="1845"/>
      <c r="C258" s="1339">
        <v>234</v>
      </c>
      <c r="D258" s="1183">
        <f>_xlfn.IFNA(VLOOKUP(E258,Data!C:I,3,FALSE),"")</f>
        <v>2</v>
      </c>
      <c r="E258" s="1643" t="s">
        <v>47</v>
      </c>
      <c r="F258" s="1170" t="str">
        <f>_xlfn.IFNA(IF(VLOOKUP(E258,Languages!$A:$D,1,TRUE)=E258,VLOOKUP(E258,Languages!$A:$D,Summary!$C$7,TRUE),NA()),"")</f>
        <v>Kyberriskienhallintaa varten on määritetty hallintamalli (ref. "governance"), jota ylläpidetään säännöllisesti. Hallintamalliin kuuluvat mm. riskienhallinnan vastuut, velvollisuudet ja päätöksentekorakenteet.</v>
      </c>
      <c r="G258" s="1540">
        <v>18</v>
      </c>
      <c r="H258" s="1169" t="s">
        <v>3764</v>
      </c>
      <c r="I258" s="1169" t="s">
        <v>3631</v>
      </c>
      <c r="J258" s="1537">
        <f ca="1">_xlfn.IFNA(VLOOKUP(E258,Data!C:I,6,FALSE),"")</f>
        <v>0</v>
      </c>
      <c r="K258" s="1511" t="str">
        <f ca="1">_xlfn.IFNA(VLOOKUP(E258,Export!G:L,3,FALSE),"")</f>
        <v/>
      </c>
      <c r="L258" s="1511" t="str">
        <f ca="1">_xlfn.IFNA(VLOOKUP(E258,Export!G:L,4,FALSE),"")</f>
        <v/>
      </c>
      <c r="M258" s="1511" t="str">
        <f ca="1">_xlfn.IFNA(VLOOKUP(E258,Export!G:L,5,FALSE),"")</f>
        <v/>
      </c>
      <c r="N258" s="1512" t="str">
        <f ca="1">_xlfn.IFNA(VLOOKUP(E258,Export!G:L,6,FALSE),"")</f>
        <v/>
      </c>
      <c r="O258" s="1445"/>
      <c r="P258" s="251"/>
    </row>
    <row r="259" spans="1:16" ht="70.8" customHeight="1" thickBot="1" x14ac:dyDescent="0.3">
      <c r="A259" s="274"/>
      <c r="B259" s="1845"/>
      <c r="C259" s="1339">
        <v>235</v>
      </c>
      <c r="D259" s="1183">
        <f>_xlfn.IFNA(VLOOKUP(E259,Data!C:I,3,FALSE),"")</f>
        <v>2</v>
      </c>
      <c r="E259" s="1643" t="s">
        <v>49</v>
      </c>
      <c r="F259" s="1170" t="str">
        <f>_xlfn.IFNA(IF(VLOOKUP(E259,Languages!$A:$D,1,TRUE)=E259,VLOOKUP(E259,Languages!$A:$D,Summary!$C$7,TRUE),NA()),"")</f>
        <v xml:space="preserve">Organisaation johto tukee aktiivisesti ja näkyvästi organisaation kyberriskienhallintaohjelmaa . </v>
      </c>
      <c r="G259" s="1540">
        <v>18</v>
      </c>
      <c r="H259" s="1169" t="s">
        <v>3764</v>
      </c>
      <c r="I259" s="1169" t="s">
        <v>3631</v>
      </c>
      <c r="J259" s="1537">
        <f ca="1">_xlfn.IFNA(VLOOKUP(E259,Data!C:I,6,FALSE),"")</f>
        <v>0</v>
      </c>
      <c r="K259" s="1511" t="str">
        <f ca="1">_xlfn.IFNA(VLOOKUP(E259,Export!G:L,3,FALSE),"")</f>
        <v/>
      </c>
      <c r="L259" s="1511" t="str">
        <f ca="1">_xlfn.IFNA(VLOOKUP(E259,Export!G:L,4,FALSE),"")</f>
        <v/>
      </c>
      <c r="M259" s="1511" t="str">
        <f ca="1">_xlfn.IFNA(VLOOKUP(E259,Export!G:L,5,FALSE),"")</f>
        <v/>
      </c>
      <c r="N259" s="1512" t="str">
        <f ca="1">_xlfn.IFNA(VLOOKUP(E259,Export!G:L,6,FALSE),"")</f>
        <v/>
      </c>
      <c r="O259" s="1445"/>
      <c r="P259" s="251"/>
    </row>
    <row r="260" spans="1:16" ht="70.8" customHeight="1" thickBot="1" x14ac:dyDescent="0.3">
      <c r="A260" s="274"/>
      <c r="B260" s="1845"/>
      <c r="C260" s="1339">
        <v>236</v>
      </c>
      <c r="D260" s="1183">
        <f>_xlfn.IFNA(VLOOKUP(E260,Data!C:I,3,FALSE),"")</f>
        <v>3</v>
      </c>
      <c r="E260" s="1643" t="s">
        <v>51</v>
      </c>
      <c r="F260" s="1170" t="str">
        <f>_xlfn.IFNA(IF(VLOOKUP(E260,Languages!$A:$D,1,TRUE)=E260,VLOOKUP(E260,Languages!$A:$D,Summary!$C$7,TRUE),NA()),"")</f>
        <v>Organisaation kyberriskienhallinnan ohjelma on linjassa organisaation toiminta-ajatuksen (missio) ja tavoitteiden kanssa.</v>
      </c>
      <c r="G260" s="1540">
        <v>17</v>
      </c>
      <c r="H260" s="1169" t="s">
        <v>3746</v>
      </c>
      <c r="I260" s="1169" t="s">
        <v>3630</v>
      </c>
      <c r="J260" s="1537">
        <f ca="1">_xlfn.IFNA(VLOOKUP(E260,Data!C:I,6,FALSE),"")</f>
        <v>0</v>
      </c>
      <c r="K260" s="1511" t="str">
        <f ca="1">_xlfn.IFNA(VLOOKUP(E260,Export!G:L,3,FALSE),"")</f>
        <v/>
      </c>
      <c r="L260" s="1511" t="str">
        <f ca="1">_xlfn.IFNA(VLOOKUP(E260,Export!G:L,4,FALSE),"")</f>
        <v/>
      </c>
      <c r="M260" s="1511" t="str">
        <f ca="1">_xlfn.IFNA(VLOOKUP(E260,Export!G:L,5,FALSE),"")</f>
        <v/>
      </c>
      <c r="N260" s="1512" t="str">
        <f ca="1">_xlfn.IFNA(VLOOKUP(E260,Export!G:L,6,FALSE),"")</f>
        <v/>
      </c>
      <c r="O260" s="1445"/>
      <c r="P260" s="251"/>
    </row>
    <row r="261" spans="1:16" ht="70.8" customHeight="1" thickBot="1" x14ac:dyDescent="0.3">
      <c r="A261" s="274"/>
      <c r="B261" s="1845"/>
      <c r="C261" s="1339">
        <v>237</v>
      </c>
      <c r="D261" s="1183">
        <f>_xlfn.IFNA(VLOOKUP(E261,Data!C:I,3,FALSE),"")</f>
        <v>3</v>
      </c>
      <c r="E261" s="1643" t="s">
        <v>53</v>
      </c>
      <c r="F261" s="1170" t="str">
        <f>_xlfn.IFNA(IF(VLOOKUP(E261,Languages!$A:$D,1,TRUE)=E261,VLOOKUP(E261,Languages!$A:$D,Summary!$C$7,TRUE),NA()),"")</f>
        <v>Kyberriskienhallintaohjelma on yhteensovitettu koko organisaation laajuisen riskienhallintaohjelman kanssa.</v>
      </c>
      <c r="G261" s="1540">
        <v>17</v>
      </c>
      <c r="H261" s="1169" t="s">
        <v>3746</v>
      </c>
      <c r="I261" s="1169" t="s">
        <v>3630</v>
      </c>
      <c r="J261" s="1537">
        <f ca="1">_xlfn.IFNA(VLOOKUP(E261,Data!C:I,6,FALSE),"")</f>
        <v>0</v>
      </c>
      <c r="K261" s="1511" t="str">
        <f ca="1">_xlfn.IFNA(VLOOKUP(E261,Export!G:L,3,FALSE),"")</f>
        <v/>
      </c>
      <c r="L261" s="1511" t="str">
        <f ca="1">_xlfn.IFNA(VLOOKUP(E261,Export!G:L,4,FALSE),"")</f>
        <v/>
      </c>
      <c r="M261" s="1511" t="str">
        <f ca="1">_xlfn.IFNA(VLOOKUP(E261,Export!G:L,5,FALSE),"")</f>
        <v/>
      </c>
      <c r="N261" s="1512" t="str">
        <f ca="1">_xlfn.IFNA(VLOOKUP(E261,Export!G:L,6,FALSE),"")</f>
        <v/>
      </c>
      <c r="O261" s="1445"/>
      <c r="P261" s="251"/>
    </row>
    <row r="262" spans="1:16" ht="70.8" customHeight="1" thickBot="1" x14ac:dyDescent="0.3">
      <c r="A262" s="274"/>
      <c r="B262" s="1845"/>
      <c r="C262" s="1339">
        <v>238</v>
      </c>
      <c r="D262" s="1183">
        <f>_xlfn.IFNA(VLOOKUP(E262,Data!C:I,3,FALSE),"")</f>
        <v>1</v>
      </c>
      <c r="E262" s="1643" t="s">
        <v>58</v>
      </c>
      <c r="F262" s="1170" t="str">
        <f>_xlfn.IFNA(IF(VLOOKUP(E262,Languages!$A:$D,1,TRUE)=E262,VLOOKUP(E262,Languages!$A:$D,Summary!$C$7,TRUE),NA()),"")</f>
        <v>Kyberriskejä tunnistetaan. Tasolla 1 tämän ei tarvitse olla systemaattista ja säännöllistä.</v>
      </c>
      <c r="G262" s="1540">
        <v>19</v>
      </c>
      <c r="H262" s="1169" t="s">
        <v>1251</v>
      </c>
      <c r="I262" s="1169" t="s">
        <v>3632</v>
      </c>
      <c r="J262" s="1537">
        <f ca="1">_xlfn.IFNA(VLOOKUP(E262,Data!C:I,6,FALSE),"")</f>
        <v>0</v>
      </c>
      <c r="K262" s="1511" t="str">
        <f ca="1">_xlfn.IFNA(VLOOKUP(E262,Export!G:L,3,FALSE),"")</f>
        <v/>
      </c>
      <c r="L262" s="1511" t="str">
        <f ca="1">_xlfn.IFNA(VLOOKUP(E262,Export!G:L,4,FALSE),"")</f>
        <v/>
      </c>
      <c r="M262" s="1511" t="str">
        <f ca="1">_xlfn.IFNA(VLOOKUP(E262,Export!G:L,5,FALSE),"")</f>
        <v/>
      </c>
      <c r="N262" s="1512" t="str">
        <f ca="1">_xlfn.IFNA(VLOOKUP(E262,Export!G:L,6,FALSE),"")</f>
        <v/>
      </c>
      <c r="O262" s="1445"/>
      <c r="P262" s="251"/>
    </row>
    <row r="263" spans="1:16" ht="70.8" customHeight="1" thickBot="1" x14ac:dyDescent="0.3">
      <c r="A263" s="274"/>
      <c r="B263" s="1845"/>
      <c r="C263" s="1339">
        <v>239</v>
      </c>
      <c r="D263" s="1183">
        <f>_xlfn.IFNA(VLOOKUP(E263,Data!C:I,3,FALSE),"")</f>
        <v>2</v>
      </c>
      <c r="E263" s="1643" t="s">
        <v>60</v>
      </c>
      <c r="F263" s="1170" t="str">
        <f>_xlfn.IFNA(IF(VLOOKUP(E263,Languages!$A:$D,1,TRUE)=E263,VLOOKUP(E263,Languages!$A:$D,Summary!$C$7,TRUE),NA()),"")</f>
        <v>Kyberriskien tunnistamiseen käytetään määriteltyjä menetelmiä.</v>
      </c>
      <c r="G263" s="1540">
        <v>19</v>
      </c>
      <c r="H263" s="1169" t="s">
        <v>1251</v>
      </c>
      <c r="I263" s="1169" t="s">
        <v>3632</v>
      </c>
      <c r="J263" s="1537">
        <f ca="1">_xlfn.IFNA(VLOOKUP(E263,Data!C:I,6,FALSE),"")</f>
        <v>0</v>
      </c>
      <c r="K263" s="1511" t="str">
        <f ca="1">_xlfn.IFNA(VLOOKUP(E263,Export!G:L,3,FALSE),"")</f>
        <v/>
      </c>
      <c r="L263" s="1511" t="str">
        <f ca="1">_xlfn.IFNA(VLOOKUP(E263,Export!G:L,4,FALSE),"")</f>
        <v/>
      </c>
      <c r="M263" s="1511" t="str">
        <f ca="1">_xlfn.IFNA(VLOOKUP(E263,Export!G:L,5,FALSE),"")</f>
        <v/>
      </c>
      <c r="N263" s="1512" t="str">
        <f ca="1">_xlfn.IFNA(VLOOKUP(E263,Export!G:L,6,FALSE),"")</f>
        <v/>
      </c>
      <c r="O263" s="1445"/>
      <c r="P263" s="251"/>
    </row>
    <row r="264" spans="1:16" ht="70.8" customHeight="1" thickBot="1" x14ac:dyDescent="0.3">
      <c r="A264" s="274"/>
      <c r="B264" s="1845"/>
      <c r="C264" s="1339">
        <v>240</v>
      </c>
      <c r="D264" s="1183">
        <f>_xlfn.IFNA(VLOOKUP(E264,Data!C:I,3,FALSE),"")</f>
        <v>2</v>
      </c>
      <c r="E264" s="1643" t="s">
        <v>62</v>
      </c>
      <c r="F264" s="1170" t="str">
        <f>_xlfn.IFNA(IF(VLOOKUP(E264,Languages!$A:$D,1,TRUE)=E264,VLOOKUP(E264,Languages!$A:$D,Summary!$C$7,TRUE),NA()),"")</f>
        <v xml:space="preserve">Kyberriskien tunnistamiseen osallistuu soveltuvilta osin sidosryhmiä operatiivisista ja liiketoimintayksiköistä. </v>
      </c>
      <c r="G264" s="1540">
        <v>19</v>
      </c>
      <c r="H264" s="1169" t="s">
        <v>1251</v>
      </c>
      <c r="I264" s="1169" t="s">
        <v>3632</v>
      </c>
      <c r="J264" s="1537">
        <f ca="1">_xlfn.IFNA(VLOOKUP(E264,Data!C:I,6,FALSE),"")</f>
        <v>0</v>
      </c>
      <c r="K264" s="1511" t="str">
        <f ca="1">_xlfn.IFNA(VLOOKUP(E264,Export!G:L,3,FALSE),"")</f>
        <v/>
      </c>
      <c r="L264" s="1511" t="str">
        <f ca="1">_xlfn.IFNA(VLOOKUP(E264,Export!G:L,4,FALSE),"")</f>
        <v/>
      </c>
      <c r="M264" s="1511" t="str">
        <f ca="1">_xlfn.IFNA(VLOOKUP(E264,Export!G:L,5,FALSE),"")</f>
        <v/>
      </c>
      <c r="N264" s="1512" t="str">
        <f ca="1">_xlfn.IFNA(VLOOKUP(E264,Export!G:L,6,FALSE),"")</f>
        <v/>
      </c>
      <c r="O264" s="1445"/>
      <c r="P264" s="251"/>
    </row>
    <row r="265" spans="1:16" ht="70.8" customHeight="1" thickBot="1" x14ac:dyDescent="0.3">
      <c r="A265" s="274"/>
      <c r="B265" s="1845"/>
      <c r="C265" s="1339">
        <v>241</v>
      </c>
      <c r="D265" s="1183">
        <f>_xlfn.IFNA(VLOOKUP(E265,Data!C:I,3,FALSE),"")</f>
        <v>2</v>
      </c>
      <c r="E265" s="1643" t="s">
        <v>65</v>
      </c>
      <c r="F265" s="1170" t="str">
        <f>_xlfn.IFNA(IF(VLOOKUP(E265,Languages!$A:$D,1,TRUE)=E265,VLOOKUP(E265,Languages!$A:$D,Summary!$C$7,TRUE),NA()),"")</f>
        <v>Tunnistetut kyberriskit jaetaan erillisiin kategorioihin, jotta riskejä voidaan hallita kategoriakohtaisesti (kategorioita voivat olla esimerkiksi tietovuodot, sisäiset virheet, ransomware tai OT-laitteiden kaappaus).</v>
      </c>
      <c r="G265" s="1540">
        <v>20</v>
      </c>
      <c r="H265" s="1169" t="s">
        <v>3747</v>
      </c>
      <c r="I265" s="1169" t="s">
        <v>3633</v>
      </c>
      <c r="J265" s="1537">
        <f ca="1">_xlfn.IFNA(VLOOKUP(E265,Data!C:I,6,FALSE),"")</f>
        <v>0</v>
      </c>
      <c r="K265" s="1511" t="str">
        <f ca="1">_xlfn.IFNA(VLOOKUP(E265,Export!G:L,3,FALSE),"")</f>
        <v/>
      </c>
      <c r="L265" s="1511" t="str">
        <f ca="1">_xlfn.IFNA(VLOOKUP(E265,Export!G:L,4,FALSE),"")</f>
        <v/>
      </c>
      <c r="M265" s="1511" t="str">
        <f ca="1">_xlfn.IFNA(VLOOKUP(E265,Export!G:L,5,FALSE),"")</f>
        <v/>
      </c>
      <c r="N265" s="1512" t="str">
        <f ca="1">_xlfn.IFNA(VLOOKUP(E265,Export!G:L,6,FALSE),"")</f>
        <v/>
      </c>
      <c r="O265" s="1445"/>
      <c r="P265" s="251"/>
    </row>
    <row r="266" spans="1:16" ht="70.8" customHeight="1" thickBot="1" x14ac:dyDescent="0.3">
      <c r="A266" s="274"/>
      <c r="B266" s="1845"/>
      <c r="C266" s="1339">
        <v>242</v>
      </c>
      <c r="D266" s="1183">
        <f>_xlfn.IFNA(VLOOKUP(E266,Data!C:I,3,FALSE),"")</f>
        <v>2</v>
      </c>
      <c r="E266" s="1643" t="s">
        <v>68</v>
      </c>
      <c r="F266" s="1170" t="str">
        <f>_xlfn.IFNA(IF(VLOOKUP(E266,Languages!$A:$D,1,TRUE)=E266,VLOOKUP(E266,Languages!$A:$D,Summary!$C$7,TRUE),NA()),"")</f>
        <v>Kyberriskit ja kyberriskikategoriat dokumentoidaan riskirekisteriin (tai vastaavaan tietovarastoon).</v>
      </c>
      <c r="G266" s="1540">
        <v>20</v>
      </c>
      <c r="H266" s="1169" t="s">
        <v>3747</v>
      </c>
      <c r="I266" s="1169" t="s">
        <v>3633</v>
      </c>
      <c r="J266" s="1537">
        <f ca="1">_xlfn.IFNA(VLOOKUP(E266,Data!C:I,6,FALSE),"")</f>
        <v>0</v>
      </c>
      <c r="K266" s="1511" t="str">
        <f ca="1">_xlfn.IFNA(VLOOKUP(E266,Export!G:L,3,FALSE),"")</f>
        <v/>
      </c>
      <c r="L266" s="1511" t="str">
        <f ca="1">_xlfn.IFNA(VLOOKUP(E266,Export!G:L,4,FALSE),"")</f>
        <v/>
      </c>
      <c r="M266" s="1511" t="str">
        <f ca="1">_xlfn.IFNA(VLOOKUP(E266,Export!G:L,5,FALSE),"")</f>
        <v/>
      </c>
      <c r="N266" s="1512" t="str">
        <f ca="1">_xlfn.IFNA(VLOOKUP(E266,Export!G:L,6,FALSE),"")</f>
        <v/>
      </c>
      <c r="O266" s="1445"/>
      <c r="P266" s="251"/>
    </row>
    <row r="267" spans="1:16" ht="70.8" customHeight="1" thickBot="1" x14ac:dyDescent="0.3">
      <c r="A267" s="274"/>
      <c r="B267" s="1845"/>
      <c r="C267" s="1339">
        <v>243</v>
      </c>
      <c r="D267" s="1183">
        <f>_xlfn.IFNA(VLOOKUP(E267,Data!C:I,3,FALSE),"")</f>
        <v>2</v>
      </c>
      <c r="E267" s="1643" t="s">
        <v>914</v>
      </c>
      <c r="F267" s="1170" t="str">
        <f>_xlfn.IFNA(IF(VLOOKUP(E267,Languages!$A:$D,1,TRUE)=E267,VLOOKUP(E267,Languages!$A:$D,Summary!$C$7,TRUE),NA()),"")</f>
        <v>Kyberriskeille ja kyberriskikategorioille on nimitetty omistajat.</v>
      </c>
      <c r="G267" s="1540">
        <v>20</v>
      </c>
      <c r="H267" s="1169" t="s">
        <v>3747</v>
      </c>
      <c r="I267" s="1169" t="s">
        <v>3633</v>
      </c>
      <c r="J267" s="1537">
        <f ca="1">_xlfn.IFNA(VLOOKUP(E267,Data!C:I,6,FALSE),"")</f>
        <v>0</v>
      </c>
      <c r="K267" s="1511" t="str">
        <f ca="1">_xlfn.IFNA(VLOOKUP(E267,Export!G:L,3,FALSE),"")</f>
        <v/>
      </c>
      <c r="L267" s="1511" t="str">
        <f ca="1">_xlfn.IFNA(VLOOKUP(E267,Export!G:L,4,FALSE),"")</f>
        <v/>
      </c>
      <c r="M267" s="1511" t="str">
        <f ca="1">_xlfn.IFNA(VLOOKUP(E267,Export!G:L,5,FALSE),"")</f>
        <v/>
      </c>
      <c r="N267" s="1512" t="str">
        <f ca="1">_xlfn.IFNA(VLOOKUP(E267,Export!G:L,6,FALSE),"")</f>
        <v/>
      </c>
      <c r="O267" s="1445"/>
      <c r="P267" s="251"/>
    </row>
    <row r="268" spans="1:16" ht="70.8" customHeight="1" thickBot="1" x14ac:dyDescent="0.3">
      <c r="A268" s="274"/>
      <c r="B268" s="1845"/>
      <c r="C268" s="1339">
        <v>244</v>
      </c>
      <c r="D268" s="1183">
        <f>_xlfn.IFNA(VLOOKUP(E268,Data!C:I,3,FALSE),"")</f>
        <v>2</v>
      </c>
      <c r="E268" s="1643" t="s">
        <v>915</v>
      </c>
      <c r="F268" s="1170" t="str">
        <f>_xlfn.IFNA(IF(VLOOKUP(E268,Languages!$A:$D,1,TRUE)=E268,VLOOKUP(E268,Languages!$A:$D,Summary!$C$7,TRUE),NA()),"")</f>
        <v>Kyberriskien tunnistamista tehdään aika ajoin ja määriteltyjen tilanteiden, kuten järjestelmämuutosten tai ulkoisten kybertapahtumien yhteydessä.</v>
      </c>
      <c r="G268" s="1540">
        <v>19</v>
      </c>
      <c r="H268" s="1169" t="s">
        <v>1251</v>
      </c>
      <c r="I268" s="1169" t="s">
        <v>3632</v>
      </c>
      <c r="J268" s="1537">
        <f ca="1">_xlfn.IFNA(VLOOKUP(E268,Data!C:I,6,FALSE),"")</f>
        <v>0</v>
      </c>
      <c r="K268" s="1511" t="str">
        <f ca="1">_xlfn.IFNA(VLOOKUP(E268,Export!G:L,3,FALSE),"")</f>
        <v/>
      </c>
      <c r="L268" s="1511" t="str">
        <f ca="1">_xlfn.IFNA(VLOOKUP(E268,Export!G:L,4,FALSE),"")</f>
        <v/>
      </c>
      <c r="M268" s="1511" t="str">
        <f ca="1">_xlfn.IFNA(VLOOKUP(E268,Export!G:L,5,FALSE),"")</f>
        <v/>
      </c>
      <c r="N268" s="1512" t="str">
        <f ca="1">_xlfn.IFNA(VLOOKUP(E268,Export!G:L,6,FALSE),"")</f>
        <v/>
      </c>
      <c r="O268" s="1445"/>
      <c r="P268" s="251"/>
    </row>
    <row r="269" spans="1:16" ht="70.8" customHeight="1" thickBot="1" x14ac:dyDescent="0.3">
      <c r="A269" s="274"/>
      <c r="B269" s="1845"/>
      <c r="C269" s="1339">
        <v>245</v>
      </c>
      <c r="D269" s="1183">
        <f>_xlfn.IFNA(VLOOKUP(E269,Data!C:I,3,FALSE),"")</f>
        <v>3</v>
      </c>
      <c r="E269" s="1643" t="s">
        <v>916</v>
      </c>
      <c r="F269" s="1170" t="str">
        <f>_xlfn.IFNA(IF(VLOOKUP(E269,Languages!$A:$D,1,TRUE)=E269,VLOOKUP(E269,Languages!$A:$D,Summary!$C$7,TRUE),NA()),"")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G269" s="1540">
        <v>19</v>
      </c>
      <c r="H269" s="1169" t="s">
        <v>1251</v>
      </c>
      <c r="I269" s="1169" t="s">
        <v>3632</v>
      </c>
      <c r="J269" s="1537">
        <f ca="1">_xlfn.IFNA(VLOOKUP(E269,Data!C:I,6,FALSE),"")</f>
        <v>0</v>
      </c>
      <c r="K269" s="1511" t="str">
        <f ca="1">_xlfn.IFNA(VLOOKUP(E269,Export!G:L,3,FALSE),"")</f>
        <v/>
      </c>
      <c r="L269" s="1511" t="str">
        <f ca="1">_xlfn.IFNA(VLOOKUP(E269,Export!G:L,4,FALSE),"")</f>
        <v/>
      </c>
      <c r="M269" s="1511" t="str">
        <f ca="1">_xlfn.IFNA(VLOOKUP(E269,Export!G:L,5,FALSE),"")</f>
        <v/>
      </c>
      <c r="N269" s="1512" t="str">
        <f ca="1">_xlfn.IFNA(VLOOKUP(E269,Export!G:L,6,FALSE),"")</f>
        <v/>
      </c>
      <c r="O269" s="1445"/>
      <c r="P269" s="251"/>
    </row>
    <row r="270" spans="1:16" ht="70.8" customHeight="1" thickBot="1" x14ac:dyDescent="0.3">
      <c r="A270" s="274"/>
      <c r="B270" s="1845"/>
      <c r="C270" s="1339">
        <v>246</v>
      </c>
      <c r="D270" s="1183">
        <f>_xlfn.IFNA(VLOOKUP(E270,Data!C:I,3,FALSE),"")</f>
        <v>3</v>
      </c>
      <c r="E270" s="1643" t="s">
        <v>917</v>
      </c>
      <c r="F270" s="1170" t="str">
        <f>_xlfn.IFNA(IF(VLOOKUP(E270,Languages!$A:$D,1,TRUE)=E270,VLOOKUP(E270,Languages!$A:$D,Summary!$C$7,TRUE),NA()),"")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G270" s="1539" t="s">
        <v>3686</v>
      </c>
      <c r="H270" s="1169" t="s">
        <v>3863</v>
      </c>
      <c r="I270" s="1169" t="s">
        <v>3634</v>
      </c>
      <c r="J270" s="1537">
        <f ca="1">_xlfn.IFNA(VLOOKUP(E270,Data!C:I,6,FALSE),"")</f>
        <v>0</v>
      </c>
      <c r="K270" s="1511" t="str">
        <f ca="1">_xlfn.IFNA(VLOOKUP(E270,Export!G:L,3,FALSE),"")</f>
        <v/>
      </c>
      <c r="L270" s="1511" t="str">
        <f ca="1">_xlfn.IFNA(VLOOKUP(E270,Export!G:L,4,FALSE),"")</f>
        <v/>
      </c>
      <c r="M270" s="1511" t="str">
        <f ca="1">_xlfn.IFNA(VLOOKUP(E270,Export!G:L,5,FALSE),"")</f>
        <v/>
      </c>
      <c r="N270" s="1512" t="str">
        <f ca="1">_xlfn.IFNA(VLOOKUP(E270,Export!G:L,6,FALSE),"")</f>
        <v/>
      </c>
      <c r="O270" s="1445"/>
      <c r="P270" s="251"/>
    </row>
    <row r="271" spans="1:16" ht="70.8" customHeight="1" thickBot="1" x14ac:dyDescent="0.3">
      <c r="A271" s="274"/>
      <c r="B271" s="1845"/>
      <c r="C271" s="1339">
        <v>247</v>
      </c>
      <c r="D271" s="1183">
        <f>_xlfn.IFNA(VLOOKUP(E271,Data!C:I,3,FALSE),"")</f>
        <v>3</v>
      </c>
      <c r="E271" s="1643" t="s">
        <v>918</v>
      </c>
      <c r="F271" s="1170" t="str">
        <f>_xlfn.IFNA(IF(VLOOKUP(E271,Languages!$A:$D,1,TRUE)=E271,VLOOKUP(E271,Languages!$A:$D,Summary!$C$7,TRUE),NA()),"")</f>
        <v>Uhkatietoa uhkien hallinnan osiosta [kts. THREAT] käytetään uusien kyberriskien tunnistamiseen ja olemassa olevien kyberriskien päivittämiseen.</v>
      </c>
      <c r="G271" s="1539" t="s">
        <v>3686</v>
      </c>
      <c r="H271" s="1169" t="s">
        <v>3863</v>
      </c>
      <c r="I271" s="1169" t="s">
        <v>3634</v>
      </c>
      <c r="J271" s="1537">
        <f ca="1">_xlfn.IFNA(VLOOKUP(E271,Data!C:I,6,FALSE),"")</f>
        <v>0</v>
      </c>
      <c r="K271" s="1511" t="str">
        <f ca="1">_xlfn.IFNA(VLOOKUP(E271,Export!G:L,3,FALSE),"")</f>
        <v/>
      </c>
      <c r="L271" s="1511" t="str">
        <f ca="1">_xlfn.IFNA(VLOOKUP(E271,Export!G:L,4,FALSE),"")</f>
        <v/>
      </c>
      <c r="M271" s="1511" t="str">
        <f ca="1">_xlfn.IFNA(VLOOKUP(E271,Export!G:L,5,FALSE),"")</f>
        <v/>
      </c>
      <c r="N271" s="1512" t="str">
        <f ca="1">_xlfn.IFNA(VLOOKUP(E271,Export!G:L,6,FALSE),"")</f>
        <v/>
      </c>
      <c r="O271" s="1445"/>
      <c r="P271" s="251"/>
    </row>
    <row r="272" spans="1:16" ht="70.8" customHeight="1" thickBot="1" x14ac:dyDescent="0.3">
      <c r="A272" s="274"/>
      <c r="B272" s="1845"/>
      <c r="C272" s="1339">
        <v>248</v>
      </c>
      <c r="D272" s="1183">
        <f>_xlfn.IFNA(VLOOKUP(E272,Data!C:I,3,FALSE),"")</f>
        <v>3</v>
      </c>
      <c r="E272" s="1643" t="s">
        <v>919</v>
      </c>
      <c r="F272" s="1170" t="str">
        <f>_xlfn.IFNA(IF(VLOOKUP(E272,Languages!$A:$D,1,TRUE)=E272,VLOOKUP(E272,Languages!$A:$D,Summary!$C$7,TRUE),NA()),"")</f>
        <v>Kumppaniverkoston riskienhallinnan osion toimenpiteistä [kts. THIRD-PARTIES] saatua tietoa käytetään uusien kyberriskien tunnistamiseen ja olemassa olevien kyberriskien päivittämiseen.</v>
      </c>
      <c r="G272" s="1539" t="s">
        <v>3686</v>
      </c>
      <c r="H272" s="1169" t="s">
        <v>3863</v>
      </c>
      <c r="I272" s="1169" t="s">
        <v>3634</v>
      </c>
      <c r="J272" s="1537">
        <f ca="1">_xlfn.IFNA(VLOOKUP(E272,Data!C:I,6,FALSE),"")</f>
        <v>0</v>
      </c>
      <c r="K272" s="1511" t="str">
        <f ca="1">_xlfn.IFNA(VLOOKUP(E272,Export!G:L,3,FALSE),"")</f>
        <v/>
      </c>
      <c r="L272" s="1511" t="str">
        <f ca="1">_xlfn.IFNA(VLOOKUP(E272,Export!G:L,4,FALSE),"")</f>
        <v/>
      </c>
      <c r="M272" s="1511" t="str">
        <f ca="1">_xlfn.IFNA(VLOOKUP(E272,Export!G:L,5,FALSE),"")</f>
        <v/>
      </c>
      <c r="N272" s="1512" t="str">
        <f ca="1">_xlfn.IFNA(VLOOKUP(E272,Export!G:L,6,FALSE),"")</f>
        <v/>
      </c>
      <c r="O272" s="1445"/>
      <c r="P272" s="251"/>
    </row>
    <row r="273" spans="1:16" ht="70.8" customHeight="1" thickBot="1" x14ac:dyDescent="0.3">
      <c r="A273" s="274"/>
      <c r="B273" s="1845"/>
      <c r="C273" s="1339">
        <v>249</v>
      </c>
      <c r="D273" s="1183">
        <f>_xlfn.IFNA(VLOOKUP(E273,Data!C:I,3,FALSE),"")</f>
        <v>3</v>
      </c>
      <c r="E273" s="1643" t="s">
        <v>920</v>
      </c>
      <c r="F273" s="1170" t="str">
        <f>_xlfn.IFNA(IF(VLOOKUP(E273,Languages!$A:$D,1,TRUE)=E273,VLOOKUP(E273,Languages!$A:$D,Summary!$C$7,TRUE),NA()),"")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G273" s="1539" t="s">
        <v>3686</v>
      </c>
      <c r="H273" s="1169" t="s">
        <v>3863</v>
      </c>
      <c r="I273" s="1169" t="s">
        <v>3634</v>
      </c>
      <c r="J273" s="1537">
        <f ca="1">_xlfn.IFNA(VLOOKUP(E273,Data!C:I,6,FALSE),"")</f>
        <v>0</v>
      </c>
      <c r="K273" s="1511" t="str">
        <f ca="1">_xlfn.IFNA(VLOOKUP(E273,Export!G:L,3,FALSE),"")</f>
        <v/>
      </c>
      <c r="L273" s="1511" t="str">
        <f ca="1">_xlfn.IFNA(VLOOKUP(E273,Export!G:L,4,FALSE),"")</f>
        <v/>
      </c>
      <c r="M273" s="1511" t="str">
        <f ca="1">_xlfn.IFNA(VLOOKUP(E273,Export!G:L,5,FALSE),"")</f>
        <v/>
      </c>
      <c r="N273" s="1512" t="str">
        <f ca="1">_xlfn.IFNA(VLOOKUP(E273,Export!G:L,6,FALSE),"")</f>
        <v/>
      </c>
      <c r="O273" s="1445"/>
      <c r="P273" s="251"/>
    </row>
    <row r="274" spans="1:16" ht="70.8" customHeight="1" thickBot="1" x14ac:dyDescent="0.3">
      <c r="A274" s="274"/>
      <c r="B274" s="1845"/>
      <c r="C274" s="1339">
        <v>250</v>
      </c>
      <c r="D274" s="1183">
        <f>_xlfn.IFNA(VLOOKUP(E274,Data!C:I,3,FALSE),"")</f>
        <v>3</v>
      </c>
      <c r="E274" s="1643" t="s">
        <v>921</v>
      </c>
      <c r="F274" s="1170" t="str">
        <f>_xlfn.IFNA(IF(VLOOKUP(E274,Languages!$A:$D,1,TRUE)=E274,VLOOKUP(E274,Languages!$A:$D,Summary!$C$7,TRUE),NA()),"")</f>
        <v>Kyberriskien tunnistamisessa huomioidaan riskit, jotka aiheutuvat kriittisestä infrastruktuurista tai keskinäisriippuvaisista organisaatioista tai kohdistuvat niihin.</v>
      </c>
      <c r="G274" s="1540">
        <v>19</v>
      </c>
      <c r="H274" s="1169" t="s">
        <v>1251</v>
      </c>
      <c r="I274" s="1169" t="s">
        <v>3632</v>
      </c>
      <c r="J274" s="1537">
        <f ca="1">_xlfn.IFNA(VLOOKUP(E274,Data!C:I,6,FALSE),"")</f>
        <v>0</v>
      </c>
      <c r="K274" s="1511" t="str">
        <f ca="1">_xlfn.IFNA(VLOOKUP(E274,Export!G:L,3,FALSE),"")</f>
        <v/>
      </c>
      <c r="L274" s="1511" t="str">
        <f ca="1">_xlfn.IFNA(VLOOKUP(E274,Export!G:L,4,FALSE),"")</f>
        <v/>
      </c>
      <c r="M274" s="1511" t="str">
        <f ca="1">_xlfn.IFNA(VLOOKUP(E274,Export!G:L,5,FALSE),"")</f>
        <v/>
      </c>
      <c r="N274" s="1512" t="str">
        <f ca="1">_xlfn.IFNA(VLOOKUP(E274,Export!G:L,6,FALSE),"")</f>
        <v/>
      </c>
      <c r="O274" s="1445"/>
      <c r="P274" s="251"/>
    </row>
    <row r="275" spans="1:16" ht="70.8" customHeight="1" thickBot="1" x14ac:dyDescent="0.3">
      <c r="A275" s="274"/>
      <c r="B275" s="1845"/>
      <c r="C275" s="1339">
        <v>251</v>
      </c>
      <c r="D275" s="1183">
        <f>_xlfn.IFNA(VLOOKUP(E275,Data!C:I,3,FALSE),"")</f>
        <v>1</v>
      </c>
      <c r="E275" s="1643" t="s">
        <v>70</v>
      </c>
      <c r="F275" s="1170" t="str">
        <f>_xlfn.IFNA(IF(VLOOKUP(E275,Languages!$A:$D,1,TRUE)=E275,VLOOKUP(E275,Languages!$A:$D,Summary!$C$7,TRUE),NA()),"")</f>
        <v>Kyberriskit priorisoidaan niiden arvioidun vaikutuksen perusteella. Tasolla 1 tämän ei tarvitse olla systemaattista ja säännöllistä.</v>
      </c>
      <c r="G275" s="1540">
        <v>21</v>
      </c>
      <c r="H275" s="1169" t="s">
        <v>3721</v>
      </c>
      <c r="I275" s="1169" t="s">
        <v>3635</v>
      </c>
      <c r="J275" s="1537">
        <f ca="1">_xlfn.IFNA(VLOOKUP(E275,Data!C:I,6,FALSE),"")</f>
        <v>0</v>
      </c>
      <c r="K275" s="1511" t="str">
        <f ca="1">_xlfn.IFNA(VLOOKUP(E275,Export!G:L,3,FALSE),"")</f>
        <v/>
      </c>
      <c r="L275" s="1511" t="str">
        <f ca="1">_xlfn.IFNA(VLOOKUP(E275,Export!G:L,4,FALSE),"")</f>
        <v/>
      </c>
      <c r="M275" s="1511" t="str">
        <f ca="1">_xlfn.IFNA(VLOOKUP(E275,Export!G:L,5,FALSE),"")</f>
        <v/>
      </c>
      <c r="N275" s="1512" t="str">
        <f ca="1">_xlfn.IFNA(VLOOKUP(E275,Export!G:L,6,FALSE),"")</f>
        <v/>
      </c>
      <c r="O275" s="1445"/>
      <c r="P275" s="251"/>
    </row>
    <row r="276" spans="1:16" ht="70.8" customHeight="1" thickBot="1" x14ac:dyDescent="0.3">
      <c r="A276" s="274"/>
      <c r="B276" s="1845"/>
      <c r="C276" s="1339">
        <v>252</v>
      </c>
      <c r="D276" s="1183">
        <f>_xlfn.IFNA(VLOOKUP(E276,Data!C:I,3,FALSE),"")</f>
        <v>2</v>
      </c>
      <c r="E276" s="1643" t="s">
        <v>72</v>
      </c>
      <c r="F276" s="1170" t="str">
        <f>_xlfn.IFNA(IF(VLOOKUP(E276,Languages!$A:$D,1,TRUE)=E276,VLOOKUP(E276,Languages!$A:$D,Summary!$C$7,TRUE),NA()),"")</f>
        <v>Määriteltyjä kriteerejä käytetään kyberriskien priorisoinnissa (esimerkiksi vaikutus organisaatioon, yhteiskunnallinen vaikutus,  todennäköisyys, alttius, riskinsietokyky).</v>
      </c>
      <c r="G276" s="1539" t="s">
        <v>3687</v>
      </c>
      <c r="H276" s="1169" t="s">
        <v>3864</v>
      </c>
      <c r="I276" s="1169" t="s">
        <v>3636</v>
      </c>
      <c r="J276" s="1537">
        <f ca="1">_xlfn.IFNA(VLOOKUP(E276,Data!C:I,6,FALSE),"")</f>
        <v>0</v>
      </c>
      <c r="K276" s="1511" t="str">
        <f ca="1">_xlfn.IFNA(VLOOKUP(E276,Export!G:L,3,FALSE),"")</f>
        <v/>
      </c>
      <c r="L276" s="1511" t="str">
        <f ca="1">_xlfn.IFNA(VLOOKUP(E276,Export!G:L,4,FALSE),"")</f>
        <v/>
      </c>
      <c r="M276" s="1511" t="str">
        <f ca="1">_xlfn.IFNA(VLOOKUP(E276,Export!G:L,5,FALSE),"")</f>
        <v/>
      </c>
      <c r="N276" s="1512" t="str">
        <f ca="1">_xlfn.IFNA(VLOOKUP(E276,Export!G:L,6,FALSE),"")</f>
        <v/>
      </c>
      <c r="O276" s="1445"/>
      <c r="P276" s="251"/>
    </row>
    <row r="277" spans="1:16" ht="70.8" customHeight="1" thickBot="1" x14ac:dyDescent="0.3">
      <c r="A277" s="274"/>
      <c r="B277" s="1845"/>
      <c r="C277" s="1339">
        <v>253</v>
      </c>
      <c r="D277" s="1183">
        <f>_xlfn.IFNA(VLOOKUP(E277,Data!C:I,3,FALSE),"")</f>
        <v>2</v>
      </c>
      <c r="E277" s="1643" t="s">
        <v>75</v>
      </c>
      <c r="F277" s="1170" t="str">
        <f>_xlfn.IFNA(IF(VLOOKUP(E277,Languages!$A:$D,1,TRUE)=E277,VLOOKUP(E277,Languages!$A:$D,Summary!$C$7,TRUE),NA()),"")</f>
        <v>Korkean prioriteetin kyberriskien vaikutusta (impact) arvioidaan noudattaen määriteltyjä menetelmiä (esimerkiksi vertaamalla toteutuneisiin tapauksiin tai kvantifioimalla riski).G228</v>
      </c>
      <c r="G277" s="1539" t="s">
        <v>3688</v>
      </c>
      <c r="H277" s="1169" t="s">
        <v>3865</v>
      </c>
      <c r="I277" s="1169" t="s">
        <v>3637</v>
      </c>
      <c r="J277" s="1537">
        <f ca="1">_xlfn.IFNA(VLOOKUP(E277,Data!C:I,6,FALSE),"")</f>
        <v>0</v>
      </c>
      <c r="K277" s="1511" t="str">
        <f ca="1">_xlfn.IFNA(VLOOKUP(E277,Export!G:L,3,FALSE),"")</f>
        <v/>
      </c>
      <c r="L277" s="1511" t="str">
        <f ca="1">_xlfn.IFNA(VLOOKUP(E277,Export!G:L,4,FALSE),"")</f>
        <v/>
      </c>
      <c r="M277" s="1511" t="str">
        <f ca="1">_xlfn.IFNA(VLOOKUP(E277,Export!G:L,5,FALSE),"")</f>
        <v/>
      </c>
      <c r="N277" s="1512" t="str">
        <f ca="1">_xlfn.IFNA(VLOOKUP(E277,Export!G:L,6,FALSE),"")</f>
        <v/>
      </c>
      <c r="O277" s="1445"/>
      <c r="P277" s="251"/>
    </row>
    <row r="278" spans="1:16" ht="70.8" customHeight="1" thickBot="1" x14ac:dyDescent="0.3">
      <c r="A278" s="274"/>
      <c r="B278" s="1845"/>
      <c r="C278" s="1339">
        <v>254</v>
      </c>
      <c r="D278" s="1183">
        <f>_xlfn.IFNA(VLOOKUP(E278,Data!C:I,3,FALSE),"")</f>
        <v>2</v>
      </c>
      <c r="E278" s="1643" t="s">
        <v>78</v>
      </c>
      <c r="F278" s="1170" t="str">
        <f>_xlfn.IFNA(IF(VLOOKUP(E278,Languages!$A:$D,1,TRUE)=E278,VLOOKUP(E278,Languages!$A:$D,Summary!$C$7,TRUE),NA()),"")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G278" s="1540">
        <v>23</v>
      </c>
      <c r="H278" s="1169" t="s">
        <v>3723</v>
      </c>
      <c r="I278" s="1169" t="s">
        <v>3638</v>
      </c>
      <c r="J278" s="1537">
        <f ca="1">_xlfn.IFNA(VLOOKUP(E278,Data!C:I,6,FALSE),"")</f>
        <v>0</v>
      </c>
      <c r="K278" s="1511" t="str">
        <f ca="1">_xlfn.IFNA(VLOOKUP(E278,Export!G:L,3,FALSE),"")</f>
        <v/>
      </c>
      <c r="L278" s="1511" t="str">
        <f ca="1">_xlfn.IFNA(VLOOKUP(E278,Export!G:L,4,FALSE),"")</f>
        <v/>
      </c>
      <c r="M278" s="1511" t="str">
        <f ca="1">_xlfn.IFNA(VLOOKUP(E278,Export!G:L,5,FALSE),"")</f>
        <v/>
      </c>
      <c r="N278" s="1512" t="str">
        <f ca="1">_xlfn.IFNA(VLOOKUP(E278,Export!G:L,6,FALSE),"")</f>
        <v/>
      </c>
      <c r="O278" s="1445"/>
      <c r="P278" s="251"/>
    </row>
    <row r="279" spans="1:16" ht="70.8" customHeight="1" thickBot="1" x14ac:dyDescent="0.3">
      <c r="A279" s="274"/>
      <c r="B279" s="1845"/>
      <c r="C279" s="1339">
        <v>255</v>
      </c>
      <c r="D279" s="1183">
        <f>_xlfn.IFNA(VLOOKUP(E279,Data!C:I,3,FALSE),"")</f>
        <v>2</v>
      </c>
      <c r="E279" s="1644" t="s">
        <v>80</v>
      </c>
      <c r="F279" s="1170" t="str">
        <f>_xlfn.IFNA(IF(VLOOKUP(E279,Languages!$A:$D,1,TRUE)=E279,VLOOKUP(E279,Languages!$A:$D,Summary!$C$7,TRUE),NA()),"")</f>
        <v>Organisaation sidosryhmät soveltuvista operatiivisen toiminnan ja liiketoiminnan yksiköistä osallistuvat korkeamman prioriteetin kyberriskien analysointiin.</v>
      </c>
      <c r="G279" s="1540">
        <v>23</v>
      </c>
      <c r="H279" s="1169" t="s">
        <v>3723</v>
      </c>
      <c r="I279" s="1169" t="s">
        <v>3638</v>
      </c>
      <c r="J279" s="1537">
        <f ca="1">_xlfn.IFNA(VLOOKUP(E279,Data!C:I,6,FALSE),"")</f>
        <v>0</v>
      </c>
      <c r="K279" s="1511" t="str">
        <f ca="1">_xlfn.IFNA(VLOOKUP(E279,Export!G:L,3,FALSE),"")</f>
        <v/>
      </c>
      <c r="L279" s="1511" t="str">
        <f ca="1">_xlfn.IFNA(VLOOKUP(E279,Export!G:L,4,FALSE),"")</f>
        <v/>
      </c>
      <c r="M279" s="1511" t="str">
        <f ca="1">_xlfn.IFNA(VLOOKUP(E279,Export!G:L,5,FALSE),"")</f>
        <v/>
      </c>
      <c r="N279" s="1512" t="str">
        <f ca="1">_xlfn.IFNA(VLOOKUP(E279,Export!G:L,6,FALSE),"")</f>
        <v/>
      </c>
      <c r="O279" s="1445"/>
      <c r="P279" s="251"/>
    </row>
    <row r="280" spans="1:16" ht="70.8" customHeight="1" thickBot="1" x14ac:dyDescent="0.3">
      <c r="A280" s="274"/>
      <c r="B280" s="1845"/>
      <c r="C280" s="1339">
        <v>256</v>
      </c>
      <c r="D280" s="1183">
        <f>_xlfn.IFNA(VLOOKUP(E280,Data!C:I,3,FALSE),"")</f>
        <v>2</v>
      </c>
      <c r="E280" s="1644" t="s">
        <v>82</v>
      </c>
      <c r="F280" s="1170" t="str">
        <f>_xlfn.IFNA(IF(VLOOKUP(E280,Languages!$A:$D,1,TRUE)=E280,VLOOKUP(E280,Languages!$A:$D,Summary!$C$7,TRUE),NA()),"")</f>
        <v xml:space="preserve">Kun kyberriskit eivät enää vaadi seurantaa tai toimenpiteitä, ne poistetaan riskirekisteristä tai muusta tallennuspaikasta, jota on käytetty riskin dokumentointiin ja hallintaan. </v>
      </c>
      <c r="G280" s="1540">
        <v>20</v>
      </c>
      <c r="H280" s="1169" t="s">
        <v>3747</v>
      </c>
      <c r="I280" s="1169" t="s">
        <v>3633</v>
      </c>
      <c r="J280" s="1537">
        <f ca="1">_xlfn.IFNA(VLOOKUP(E280,Data!C:I,6,FALSE),"")</f>
        <v>0</v>
      </c>
      <c r="K280" s="1511" t="str">
        <f ca="1">_xlfn.IFNA(VLOOKUP(E280,Export!G:L,3,FALSE),"")</f>
        <v/>
      </c>
      <c r="L280" s="1511" t="str">
        <f ca="1">_xlfn.IFNA(VLOOKUP(E280,Export!G:L,4,FALSE),"")</f>
        <v/>
      </c>
      <c r="M280" s="1511" t="str">
        <f ca="1">_xlfn.IFNA(VLOOKUP(E280,Export!G:L,5,FALSE),"")</f>
        <v/>
      </c>
      <c r="N280" s="1512" t="str">
        <f ca="1">_xlfn.IFNA(VLOOKUP(E280,Export!G:L,6,FALSE),"")</f>
        <v/>
      </c>
      <c r="O280" s="1445"/>
      <c r="P280" s="251"/>
    </row>
    <row r="281" spans="1:16" ht="70.8" customHeight="1" thickBot="1" x14ac:dyDescent="0.3">
      <c r="A281" s="274"/>
      <c r="B281" s="1845"/>
      <c r="C281" s="1339">
        <v>257</v>
      </c>
      <c r="D281" s="1183">
        <f>_xlfn.IFNA(VLOOKUP(E281,Data!C:I,3,FALSE),"")</f>
        <v>3</v>
      </c>
      <c r="E281" s="1644" t="s">
        <v>84</v>
      </c>
      <c r="F281" s="1170" t="str">
        <f>_xlfn.IFNA(IF(VLOOKUP(E281,Languages!$A:$D,1,TRUE)=E281,VLOOKUP(E281,Languages!$A:$D,Summary!$C$7,TRUE),NA()),"")</f>
        <v xml:space="preserve">Kyberriskianalyysit päivitetään määräajoin ja määriteltyjen tilanteiden kuten järjestelmämuutosten tai ulkoisten tapahtumien yhteydessä.  </v>
      </c>
      <c r="G281" s="1539" t="s">
        <v>1629</v>
      </c>
      <c r="H281" s="1169"/>
      <c r="I281" s="1169" t="s">
        <v>1629</v>
      </c>
      <c r="J281" s="1537">
        <f ca="1">_xlfn.IFNA(VLOOKUP(E281,Data!C:I,6,FALSE),"")</f>
        <v>0</v>
      </c>
      <c r="K281" s="1511" t="str">
        <f ca="1">_xlfn.IFNA(VLOOKUP(E281,Export!G:L,3,FALSE),"")</f>
        <v/>
      </c>
      <c r="L281" s="1511" t="str">
        <f ca="1">_xlfn.IFNA(VLOOKUP(E281,Export!G:L,4,FALSE),"")</f>
        <v/>
      </c>
      <c r="M281" s="1511" t="str">
        <f ca="1">_xlfn.IFNA(VLOOKUP(E281,Export!G:L,5,FALSE),"")</f>
        <v/>
      </c>
      <c r="N281" s="1512" t="str">
        <f ca="1">_xlfn.IFNA(VLOOKUP(E281,Export!G:L,6,FALSE),"")</f>
        <v/>
      </c>
      <c r="O281" s="1445"/>
      <c r="P281" s="251"/>
    </row>
    <row r="282" spans="1:16" ht="70.8" customHeight="1" thickBot="1" x14ac:dyDescent="0.3">
      <c r="A282" s="274"/>
      <c r="B282" s="1845"/>
      <c r="C282" s="1339">
        <v>258</v>
      </c>
      <c r="D282" s="1183">
        <f>_xlfn.IFNA(VLOOKUP(E282,Data!C:I,3,FALSE),"")</f>
        <v>1</v>
      </c>
      <c r="E282" s="1644" t="s">
        <v>922</v>
      </c>
      <c r="F282" s="1170" t="str">
        <f>_xlfn.IFNA(IF(VLOOKUP(E282,Languages!$A:$D,1,TRUE)=E282,VLOOKUP(E282,Languages!$A:$D,Summary!$C$7,TRUE),NA()),"")</f>
        <v>Riskeihin reagointikeinot (kuten riskin pienentäminen, hyväksyminen, välttäminen tai siirtäminen) ovat käytössä kyberriskeille. Tasolla 1 tämän ei tarvitse olla systemaattista ja säännöllistä.</v>
      </c>
      <c r="G282" s="1540">
        <v>24</v>
      </c>
      <c r="H282" s="1169" t="s">
        <v>1253</v>
      </c>
      <c r="I282" s="1169" t="s">
        <v>3639</v>
      </c>
      <c r="J282" s="1537">
        <f ca="1">_xlfn.IFNA(VLOOKUP(E282,Data!C:I,6,FALSE),"")</f>
        <v>0</v>
      </c>
      <c r="K282" s="1511" t="str">
        <f ca="1">_xlfn.IFNA(VLOOKUP(E282,Export!G:L,3,FALSE),"")</f>
        <v/>
      </c>
      <c r="L282" s="1511" t="str">
        <f ca="1">_xlfn.IFNA(VLOOKUP(E282,Export!G:L,4,FALSE),"")</f>
        <v/>
      </c>
      <c r="M282" s="1511" t="str">
        <f ca="1">_xlfn.IFNA(VLOOKUP(E282,Export!G:L,5,FALSE),"")</f>
        <v/>
      </c>
      <c r="N282" s="1512" t="str">
        <f ca="1">_xlfn.IFNA(VLOOKUP(E282,Export!G:L,6,FALSE),"")</f>
        <v/>
      </c>
      <c r="O282" s="1445"/>
      <c r="P282" s="251"/>
    </row>
    <row r="283" spans="1:16" ht="70.8" customHeight="1" thickBot="1" x14ac:dyDescent="0.3">
      <c r="A283" s="274"/>
      <c r="B283" s="1845"/>
      <c r="C283" s="1339">
        <v>259</v>
      </c>
      <c r="D283" s="1183">
        <f>_xlfn.IFNA(VLOOKUP(E283,Data!C:I,3,FALSE),"")</f>
        <v>2</v>
      </c>
      <c r="E283" s="1644" t="s">
        <v>923</v>
      </c>
      <c r="F283" s="1170" t="str">
        <f>_xlfn.IFNA(IF(VLOOKUP(E283,Languages!$A:$D,1,TRUE)=E283,VLOOKUP(E283,Languages!$A:$D,Summary!$C$7,TRUE),NA()),"")</f>
        <v>Riskeihin reagoimisen keinot valitaan ja toteutetaan noudattaen määriteltyjä menetelmiä, jotka pohjautuvat analysointiin ja priorisointiin.</v>
      </c>
      <c r="G283" s="1540">
        <v>24</v>
      </c>
      <c r="H283" s="1169" t="s">
        <v>1253</v>
      </c>
      <c r="I283" s="1169" t="s">
        <v>3639</v>
      </c>
      <c r="J283" s="1537">
        <f ca="1">_xlfn.IFNA(VLOOKUP(E283,Data!C:I,6,FALSE),"")</f>
        <v>0</v>
      </c>
      <c r="K283" s="1511" t="str">
        <f ca="1">_xlfn.IFNA(VLOOKUP(E283,Export!G:L,3,FALSE),"")</f>
        <v/>
      </c>
      <c r="L283" s="1511" t="str">
        <f ca="1">_xlfn.IFNA(VLOOKUP(E283,Export!G:L,4,FALSE),"")</f>
        <v/>
      </c>
      <c r="M283" s="1511" t="str">
        <f ca="1">_xlfn.IFNA(VLOOKUP(E283,Export!G:L,5,FALSE),"")</f>
        <v/>
      </c>
      <c r="N283" s="1512" t="str">
        <f ca="1">_xlfn.IFNA(VLOOKUP(E283,Export!G:L,6,FALSE),"")</f>
        <v/>
      </c>
      <c r="O283" s="1445"/>
      <c r="P283" s="251"/>
    </row>
    <row r="284" spans="1:16" ht="70.8" customHeight="1" thickBot="1" x14ac:dyDescent="0.3">
      <c r="A284" s="274"/>
      <c r="B284" s="1845"/>
      <c r="C284" s="1339">
        <v>260</v>
      </c>
      <c r="D284" s="1183">
        <f>_xlfn.IFNA(VLOOKUP(E284,Data!C:I,3,FALSE),"")</f>
        <v>3</v>
      </c>
      <c r="E284" s="1644" t="s">
        <v>924</v>
      </c>
      <c r="F284" s="1170" t="str">
        <f>_xlfn.IFNA(IF(VLOOKUP(E284,Languages!$A:$D,1,TRUE)=E284,VLOOKUP(E284,Languages!$A:$D,Summary!$C$7,TRUE),NA()),"")</f>
        <v>Kyberturvallisuuden suojausmekanismien suunnittelun onnistumista ja niiden tosiasiallista vaikutusta kyberriskien pienenemiseen arvioidaan.</v>
      </c>
      <c r="G284" s="1540">
        <v>22</v>
      </c>
      <c r="H284" s="1169" t="s">
        <v>3722</v>
      </c>
      <c r="I284" s="1169" t="s">
        <v>3640</v>
      </c>
      <c r="J284" s="1537">
        <f ca="1">_xlfn.IFNA(VLOOKUP(E284,Data!C:I,6,FALSE),"")</f>
        <v>0</v>
      </c>
      <c r="K284" s="1511" t="str">
        <f ca="1">_xlfn.IFNA(VLOOKUP(E284,Export!G:L,3,FALSE),"")</f>
        <v/>
      </c>
      <c r="L284" s="1511" t="str">
        <f ca="1">_xlfn.IFNA(VLOOKUP(E284,Export!G:L,4,FALSE),"")</f>
        <v/>
      </c>
      <c r="M284" s="1511" t="str">
        <f ca="1">_xlfn.IFNA(VLOOKUP(E284,Export!G:L,5,FALSE),"")</f>
        <v/>
      </c>
      <c r="N284" s="1512" t="str">
        <f ca="1">_xlfn.IFNA(VLOOKUP(E284,Export!G:L,6,FALSE),"")</f>
        <v/>
      </c>
      <c r="O284" s="1445"/>
      <c r="P284" s="251"/>
    </row>
    <row r="285" spans="1:16" ht="70.8" customHeight="1" thickBot="1" x14ac:dyDescent="0.3">
      <c r="A285" s="274"/>
      <c r="B285" s="1845"/>
      <c r="C285" s="1339">
        <v>261</v>
      </c>
      <c r="D285" s="1183">
        <f>_xlfn.IFNA(VLOOKUP(E285,Data!C:I,3,FALSE),"")</f>
        <v>3</v>
      </c>
      <c r="E285" s="1643" t="s">
        <v>925</v>
      </c>
      <c r="F285" s="1170" t="str">
        <f>_xlfn.IFNA(IF(VLOOKUP(E285,Languages!$A:$D,1,TRUE)=E285,VLOOKUP(E285,Languages!$A:$D,Summary!$C$7,TRUE),NA()),"")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G285" s="1540">
        <v>22</v>
      </c>
      <c r="H285" s="1169" t="s">
        <v>3722</v>
      </c>
      <c r="I285" s="1169" t="s">
        <v>3640</v>
      </c>
      <c r="J285" s="1537">
        <f ca="1">_xlfn.IFNA(VLOOKUP(E285,Data!C:I,6,FALSE),"")</f>
        <v>0</v>
      </c>
      <c r="K285" s="1511" t="str">
        <f ca="1">_xlfn.IFNA(VLOOKUP(E285,Export!G:L,3,FALSE),"")</f>
        <v/>
      </c>
      <c r="L285" s="1511" t="str">
        <f ca="1">_xlfn.IFNA(VLOOKUP(E285,Export!G:L,4,FALSE),"")</f>
        <v/>
      </c>
      <c r="M285" s="1511" t="str">
        <f ca="1">_xlfn.IFNA(VLOOKUP(E285,Export!G:L,5,FALSE),"")</f>
        <v/>
      </c>
      <c r="N285" s="1512" t="str">
        <f ca="1">_xlfn.IFNA(VLOOKUP(E285,Export!G:L,6,FALSE),"")</f>
        <v/>
      </c>
      <c r="O285" s="1445"/>
      <c r="P285" s="251"/>
    </row>
    <row r="286" spans="1:16" ht="70.8" customHeight="1" thickBot="1" x14ac:dyDescent="0.3">
      <c r="A286" s="274"/>
      <c r="B286" s="1845"/>
      <c r="C286" s="1339">
        <v>262</v>
      </c>
      <c r="D286" s="1183">
        <f>_xlfn.IFNA(VLOOKUP(E286,Data!C:I,3,FALSE),"")</f>
        <v>3</v>
      </c>
      <c r="E286" s="1645" t="s">
        <v>926</v>
      </c>
      <c r="F286" s="1170" t="str">
        <f>_xlfn.IFNA(IF(VLOOKUP(E286,Languages!$A:$D,1,TRUE)=E286,VLOOKUP(E286,Languages!$A:$D,Summary!$C$7,TRUE),NA()),"")</f>
        <v>Yritysjohto tarkastaa riskeihin reagoimisen keinot (kuten riskin pienentäminen, hyväksyminen, välttäminen tai siirtäminen) aika ajoin varmistuakseen niiden soveltuvuudesta.</v>
      </c>
      <c r="G286" s="1540">
        <v>24</v>
      </c>
      <c r="H286" s="1169" t="s">
        <v>1253</v>
      </c>
      <c r="I286" s="1169" t="s">
        <v>3639</v>
      </c>
      <c r="J286" s="1537">
        <f ca="1">_xlfn.IFNA(VLOOKUP(E286,Data!C:I,6,FALSE),"")</f>
        <v>0</v>
      </c>
      <c r="K286" s="1511" t="str">
        <f ca="1">_xlfn.IFNA(VLOOKUP(E286,Export!G:L,3,FALSE),"")</f>
        <v/>
      </c>
      <c r="L286" s="1511" t="str">
        <f ca="1">_xlfn.IFNA(VLOOKUP(E286,Export!G:L,4,FALSE),"")</f>
        <v/>
      </c>
      <c r="M286" s="1511" t="str">
        <f ca="1">_xlfn.IFNA(VLOOKUP(E286,Export!G:L,5,FALSE),"")</f>
        <v/>
      </c>
      <c r="N286" s="1512" t="str">
        <f ca="1">_xlfn.IFNA(VLOOKUP(E286,Export!G:L,6,FALSE),"")</f>
        <v/>
      </c>
      <c r="O286" s="1445"/>
      <c r="P286" s="251"/>
    </row>
    <row r="287" spans="1:16" ht="70.8" customHeight="1" thickBot="1" x14ac:dyDescent="0.3">
      <c r="A287" s="274"/>
      <c r="B287" s="1845"/>
      <c r="C287" s="1339">
        <v>263</v>
      </c>
      <c r="D287" s="1183">
        <f>_xlfn.IFNA(VLOOKUP(E287,Data!C:I,3,FALSE),"")</f>
        <v>2</v>
      </c>
      <c r="E287" s="1646" t="s">
        <v>927</v>
      </c>
      <c r="F287" s="1170" t="str">
        <f>_xlfn.IFNA(IF(VLOOKUP(E287,Languages!$A:$D,1,TRUE)=E287,VLOOKUP(E287,Languages!$A:$D,Summary!$C$7,TRUE),NA()),"")</f>
        <v>RISK-osion toimintaa varten on määritetty dokumentoidut toimintatavat, joita noudatetaan ja päivitetään säännöllisesti.</v>
      </c>
      <c r="G287" s="1539" t="s">
        <v>1629</v>
      </c>
      <c r="H287" s="1169"/>
      <c r="I287" s="1169" t="s">
        <v>1629</v>
      </c>
      <c r="J287" s="1537">
        <f ca="1">_xlfn.IFNA(VLOOKUP(E287,Data!C:I,6,FALSE),"")</f>
        <v>0</v>
      </c>
      <c r="K287" s="1511" t="str">
        <f ca="1">_xlfn.IFNA(VLOOKUP(E287,Export!G:L,3,FALSE),"")</f>
        <v/>
      </c>
      <c r="L287" s="1511" t="str">
        <f ca="1">_xlfn.IFNA(VLOOKUP(E287,Export!G:L,4,FALSE),"")</f>
        <v/>
      </c>
      <c r="M287" s="1511" t="str">
        <f ca="1">_xlfn.IFNA(VLOOKUP(E287,Export!G:L,5,FALSE),"")</f>
        <v/>
      </c>
      <c r="N287" s="1512" t="str">
        <f ca="1">_xlfn.IFNA(VLOOKUP(E287,Export!G:L,6,FALSE),"")</f>
        <v/>
      </c>
      <c r="O287" s="1445"/>
      <c r="P287" s="251"/>
    </row>
    <row r="288" spans="1:16" ht="70.8" customHeight="1" thickBot="1" x14ac:dyDescent="0.3">
      <c r="A288" s="274"/>
      <c r="B288" s="1845"/>
      <c r="C288" s="1339">
        <v>264</v>
      </c>
      <c r="D288" s="1183">
        <f>_xlfn.IFNA(VLOOKUP(E288,Data!C:I,3,FALSE),"")</f>
        <v>2</v>
      </c>
      <c r="E288" s="1646" t="s">
        <v>928</v>
      </c>
      <c r="F288" s="1170" t="str">
        <f>_xlfn.IFNA(IF(VLOOKUP(E288,Languages!$A:$D,1,TRUE)=E288,VLOOKUP(E288,Languages!$A:$D,Summary!$C$7,TRUE),NA()),"")</f>
        <v>RISK-osion toimintaa varten on tarjolla riittävät resurssit (henkilöstö, rahoitus ja työkalut).</v>
      </c>
      <c r="G288" s="1539" t="s">
        <v>1629</v>
      </c>
      <c r="H288" s="1169"/>
      <c r="I288" s="1169" t="s">
        <v>1629</v>
      </c>
      <c r="J288" s="1537">
        <f ca="1">_xlfn.IFNA(VLOOKUP(E288,Data!C:I,6,FALSE),"")</f>
        <v>0</v>
      </c>
      <c r="K288" s="1511" t="str">
        <f ca="1">_xlfn.IFNA(VLOOKUP(E288,Export!G:L,3,FALSE),"")</f>
        <v/>
      </c>
      <c r="L288" s="1511" t="str">
        <f ca="1">_xlfn.IFNA(VLOOKUP(E288,Export!G:L,4,FALSE),"")</f>
        <v/>
      </c>
      <c r="M288" s="1511" t="str">
        <f ca="1">_xlfn.IFNA(VLOOKUP(E288,Export!G:L,5,FALSE),"")</f>
        <v/>
      </c>
      <c r="N288" s="1512" t="str">
        <f ca="1">_xlfn.IFNA(VLOOKUP(E288,Export!G:L,6,FALSE),"")</f>
        <v/>
      </c>
      <c r="O288" s="1445"/>
      <c r="P288" s="251"/>
    </row>
    <row r="289" spans="1:16" ht="70.8" customHeight="1" thickBot="1" x14ac:dyDescent="0.3">
      <c r="A289" s="274"/>
      <c r="B289" s="1845"/>
      <c r="C289" s="1339">
        <v>265</v>
      </c>
      <c r="D289" s="1183">
        <f>_xlfn.IFNA(VLOOKUP(E289,Data!C:I,3,FALSE),"")</f>
        <v>3</v>
      </c>
      <c r="E289" s="1644" t="s">
        <v>929</v>
      </c>
      <c r="F289" s="1170" t="str">
        <f>_xlfn.IFNA(IF(VLOOKUP(E289,Languages!$A:$D,1,TRUE)=E289,VLOOKUP(E289,Languages!$A:$D,Summary!$C$7,TRUE),NA()),"")</f>
        <v>RISK-osion toimintaa ohjataan vaatimuksilla, jotka on asetettu organisaation johtotason politiikassa (tai vastaavassa ohjeistuksessa).</v>
      </c>
      <c r="G289" s="1539" t="s">
        <v>1629</v>
      </c>
      <c r="H289" s="1169"/>
      <c r="I289" s="1169" t="s">
        <v>1629</v>
      </c>
      <c r="J289" s="1537">
        <f ca="1">_xlfn.IFNA(VLOOKUP(E289,Data!C:I,6,FALSE),"")</f>
        <v>0</v>
      </c>
      <c r="K289" s="1511" t="str">
        <f ca="1">_xlfn.IFNA(VLOOKUP(E289,Export!G:L,3,FALSE),"")</f>
        <v/>
      </c>
      <c r="L289" s="1511" t="str">
        <f ca="1">_xlfn.IFNA(VLOOKUP(E289,Export!G:L,4,FALSE),"")</f>
        <v/>
      </c>
      <c r="M289" s="1511" t="str">
        <f ca="1">_xlfn.IFNA(VLOOKUP(E289,Export!G:L,5,FALSE),"")</f>
        <v/>
      </c>
      <c r="N289" s="1512" t="str">
        <f ca="1">_xlfn.IFNA(VLOOKUP(E289,Export!G:L,6,FALSE),"")</f>
        <v/>
      </c>
      <c r="O289" s="1445"/>
      <c r="P289" s="251"/>
    </row>
    <row r="290" spans="1:16" ht="70.8" customHeight="1" thickBot="1" x14ac:dyDescent="0.3">
      <c r="A290" s="274"/>
      <c r="B290" s="1845"/>
      <c r="C290" s="1339">
        <v>266</v>
      </c>
      <c r="D290" s="1183">
        <f>_xlfn.IFNA(VLOOKUP(E290,Data!C:I,3,FALSE),"")</f>
        <v>3</v>
      </c>
      <c r="E290" s="1644" t="s">
        <v>930</v>
      </c>
      <c r="F290" s="1170" t="str">
        <f>_xlfn.IFNA(IF(VLOOKUP(E290,Languages!$A:$D,1,TRUE)=E290,VLOOKUP(E290,Languages!$A:$D,Summary!$C$7,TRUE),NA()),"")</f>
        <v>RISK-osion toiminnan suorittamiseen tarvittavat vastuut, tilivelvollisuudet ja valtuutukset on jalkautettu soveltuville työntekijöille.</v>
      </c>
      <c r="G290" s="1539" t="s">
        <v>1629</v>
      </c>
      <c r="H290" s="1169"/>
      <c r="I290" s="1169" t="s">
        <v>1629</v>
      </c>
      <c r="J290" s="1537">
        <f ca="1">_xlfn.IFNA(VLOOKUP(E290,Data!C:I,6,FALSE),"")</f>
        <v>0</v>
      </c>
      <c r="K290" s="1511" t="str">
        <f ca="1">_xlfn.IFNA(VLOOKUP(E290,Export!G:L,3,FALSE),"")</f>
        <v/>
      </c>
      <c r="L290" s="1511" t="str">
        <f ca="1">_xlfn.IFNA(VLOOKUP(E290,Export!G:L,4,FALSE),"")</f>
        <v/>
      </c>
      <c r="M290" s="1511" t="str">
        <f ca="1">_xlfn.IFNA(VLOOKUP(E290,Export!G:L,5,FALSE),"")</f>
        <v/>
      </c>
      <c r="N290" s="1512" t="str">
        <f ca="1">_xlfn.IFNA(VLOOKUP(E290,Export!G:L,6,FALSE),"")</f>
        <v/>
      </c>
      <c r="O290" s="1445"/>
      <c r="P290" s="251"/>
    </row>
    <row r="291" spans="1:16" ht="70.8" customHeight="1" thickBot="1" x14ac:dyDescent="0.3">
      <c r="A291" s="274"/>
      <c r="B291" s="1845"/>
      <c r="C291" s="1339">
        <v>267</v>
      </c>
      <c r="D291" s="1183">
        <f>_xlfn.IFNA(VLOOKUP(E291,Data!C:I,3,FALSE),"")</f>
        <v>3</v>
      </c>
      <c r="E291" s="1644" t="s">
        <v>931</v>
      </c>
      <c r="F291" s="1170" t="str">
        <f>_xlfn.IFNA(IF(VLOOKUP(E291,Languages!$A:$D,1,TRUE)=E291,VLOOKUP(E291,Languages!$A:$D,Summary!$C$7,TRUE),NA()),"")</f>
        <v>RISK-osion toimintaa suorittavilla työntekijöillä on riittävät tiedot ja taidot tehtäviensä suorittamiseen.</v>
      </c>
      <c r="G291" s="1539" t="s">
        <v>1629</v>
      </c>
      <c r="H291" s="1169"/>
      <c r="I291" s="1169" t="s">
        <v>1629</v>
      </c>
      <c r="J291" s="1537">
        <f ca="1">_xlfn.IFNA(VLOOKUP(E291,Data!C:I,6,FALSE),"")</f>
        <v>0</v>
      </c>
      <c r="K291" s="1511" t="str">
        <f ca="1">_xlfn.IFNA(VLOOKUP(E291,Export!G:L,3,FALSE),"")</f>
        <v/>
      </c>
      <c r="L291" s="1511" t="str">
        <f ca="1">_xlfn.IFNA(VLOOKUP(E291,Export!G:L,4,FALSE),"")</f>
        <v/>
      </c>
      <c r="M291" s="1511" t="str">
        <f ca="1">_xlfn.IFNA(VLOOKUP(E291,Export!G:L,5,FALSE),"")</f>
        <v/>
      </c>
      <c r="N291" s="1512" t="str">
        <f ca="1">_xlfn.IFNA(VLOOKUP(E291,Export!G:L,6,FALSE),"")</f>
        <v/>
      </c>
      <c r="O291" s="1445"/>
      <c r="P291" s="251"/>
    </row>
    <row r="292" spans="1:16" ht="70.8" customHeight="1" thickBot="1" x14ac:dyDescent="0.3">
      <c r="A292" s="274"/>
      <c r="B292" s="1845"/>
      <c r="C292" s="1339">
        <v>268</v>
      </c>
      <c r="D292" s="1183">
        <f>_xlfn.IFNA(VLOOKUP(E292,Data!C:I,3,FALSE),"")</f>
        <v>3</v>
      </c>
      <c r="E292" s="1644" t="s">
        <v>932</v>
      </c>
      <c r="F292" s="1170" t="str">
        <f>_xlfn.IFNA(IF(VLOOKUP(E292,Languages!$A:$D,1,TRUE)=E292,VLOOKUP(E292,Languages!$A:$D,Summary!$C$7,TRUE),NA()),"")</f>
        <v>RISK-osion toiminnan vaikuttavuutta arvioidaan ja seurataan.</v>
      </c>
      <c r="G292" s="1539" t="s">
        <v>1629</v>
      </c>
      <c r="H292" s="1169"/>
      <c r="I292" s="1169" t="s">
        <v>1629</v>
      </c>
      <c r="J292" s="1537">
        <f ca="1">_xlfn.IFNA(VLOOKUP(E292,Data!C:I,6,FALSE),"")</f>
        <v>0</v>
      </c>
      <c r="K292" s="1511" t="str">
        <f ca="1">_xlfn.IFNA(VLOOKUP(E292,Export!G:L,3,FALSE),"")</f>
        <v/>
      </c>
      <c r="L292" s="1511" t="str">
        <f ca="1">_xlfn.IFNA(VLOOKUP(E292,Export!G:L,4,FALSE),"")</f>
        <v/>
      </c>
      <c r="M292" s="1511" t="str">
        <f ca="1">_xlfn.IFNA(VLOOKUP(E292,Export!G:L,5,FALSE),"")</f>
        <v/>
      </c>
      <c r="N292" s="1512" t="str">
        <f ca="1">_xlfn.IFNA(VLOOKUP(E292,Export!G:L,6,FALSE),"")</f>
        <v/>
      </c>
      <c r="O292" s="1445"/>
      <c r="P292" s="251"/>
    </row>
    <row r="293" spans="1:16" ht="70.8" customHeight="1" thickBot="1" x14ac:dyDescent="0.3">
      <c r="A293" s="274"/>
      <c r="B293" s="1845"/>
      <c r="C293" s="1339">
        <v>269</v>
      </c>
      <c r="D293" s="1183">
        <f>_xlfn.IFNA(VLOOKUP(E293,Data!C:I,3,FALSE),"")</f>
        <v>1</v>
      </c>
      <c r="E293" s="1644" t="s">
        <v>211</v>
      </c>
      <c r="F293" s="1170" t="str">
        <f>_xlfn.IFNA(IF(VLOOKUP(E293,Languages!$A:$D,1,TRUE)=E293,VLOOKUP(E293,Languages!$A:$D,Summary!$C$7,TRUE),NA()),"")</f>
        <v>Lokitietoa kerätään toiminnon kannalta tärkeistä laitteista, ohjelmistoista ja tietovarannoista (ainakin tapauskohtaisesti). Tasolla 1 tämän ei tarvitse olla systemaattista ja säännöllistä.</v>
      </c>
      <c r="G293" s="1540">
        <v>32</v>
      </c>
      <c r="H293" s="1169" t="s">
        <v>3750</v>
      </c>
      <c r="I293" s="1169" t="s">
        <v>3641</v>
      </c>
      <c r="J293" s="1537">
        <f ca="1">_xlfn.IFNA(VLOOKUP(E293,Data!C:I,6,FALSE),"")</f>
        <v>0</v>
      </c>
      <c r="K293" s="1511" t="str">
        <f ca="1">_xlfn.IFNA(VLOOKUP(E293,Export!G:L,3,FALSE),"")</f>
        <v/>
      </c>
      <c r="L293" s="1511" t="str">
        <f ca="1">_xlfn.IFNA(VLOOKUP(E293,Export!G:L,4,FALSE),"")</f>
        <v/>
      </c>
      <c r="M293" s="1511" t="str">
        <f ca="1">_xlfn.IFNA(VLOOKUP(E293,Export!G:L,5,FALSE),"")</f>
        <v/>
      </c>
      <c r="N293" s="1512" t="str">
        <f ca="1">_xlfn.IFNA(VLOOKUP(E293,Export!G:L,6,FALSE),"")</f>
        <v/>
      </c>
      <c r="O293" s="1445"/>
      <c r="P293" s="251"/>
    </row>
    <row r="294" spans="1:16" ht="70.8" customHeight="1" thickBot="1" x14ac:dyDescent="0.3">
      <c r="A294" s="274"/>
      <c r="B294" s="1845"/>
      <c r="C294" s="1339">
        <v>270</v>
      </c>
      <c r="D294" s="1183">
        <f>_xlfn.IFNA(VLOOKUP(E294,Data!C:I,3,FALSE),"")</f>
        <v>2</v>
      </c>
      <c r="E294" s="1644" t="s">
        <v>212</v>
      </c>
      <c r="F294" s="1170" t="str">
        <f>_xlfn.IFNA(IF(VLOOKUP(E294,Languages!$A:$D,1,TRUE)=E294,VLOOKUP(E294,Languages!$A:$D,Summary!$C$7,TRUE),NA()),"")</f>
        <v>Lokitietoa kerätään sellaisista laitteista, ohjelmistoista ja tietovarannoista, joita voitaisiin käyttää hyökkääjän tavoitteen saavuttamiseen.</v>
      </c>
      <c r="G294" s="1540">
        <v>32</v>
      </c>
      <c r="H294" s="1169" t="s">
        <v>3750</v>
      </c>
      <c r="I294" s="1169" t="s">
        <v>3641</v>
      </c>
      <c r="J294" s="1537">
        <f ca="1">_xlfn.IFNA(VLOOKUP(E294,Data!C:I,6,FALSE),"")</f>
        <v>0</v>
      </c>
      <c r="K294" s="1511" t="str">
        <f ca="1">_xlfn.IFNA(VLOOKUP(E294,Export!G:L,3,FALSE),"")</f>
        <v/>
      </c>
      <c r="L294" s="1511" t="str">
        <f ca="1">_xlfn.IFNA(VLOOKUP(E294,Export!G:L,4,FALSE),"")</f>
        <v/>
      </c>
      <c r="M294" s="1511" t="str">
        <f ca="1">_xlfn.IFNA(VLOOKUP(E294,Export!G:L,5,FALSE),"")</f>
        <v/>
      </c>
      <c r="N294" s="1512" t="str">
        <f ca="1">_xlfn.IFNA(VLOOKUP(E294,Export!G:L,6,FALSE),"")</f>
        <v/>
      </c>
      <c r="O294" s="1445"/>
      <c r="P294" s="251"/>
    </row>
    <row r="295" spans="1:16" ht="70.8" customHeight="1" thickBot="1" x14ac:dyDescent="0.3">
      <c r="A295" s="274"/>
      <c r="B295" s="1845"/>
      <c r="C295" s="1339">
        <v>271</v>
      </c>
      <c r="D295" s="1183">
        <f>_xlfn.IFNA(VLOOKUP(E295,Data!C:I,3,FALSE),"")</f>
        <v>2</v>
      </c>
      <c r="E295" s="1644" t="s">
        <v>213</v>
      </c>
      <c r="F295" s="1170" t="str">
        <f>_xlfn.IFNA(IF(VLOOKUP(E295,Languages!$A:$D,1,TRUE)=E295,VLOOKUP(E295,Languages!$A:$D,Summary!$C$7,TRUE),NA()),"")</f>
        <v xml:space="preserve">IT- ja OT-laitteille, ohjelmistoille ja tietovarannoille, jotka ovat tärkeitä toiminnon kannalta tai joita hyökkääjä voisi hyödyntää tavoitteensa saavuttamiseen, on määritetty ja ylläpidetty lokitusvaatimuksia. </v>
      </c>
      <c r="G295" s="1540">
        <v>32</v>
      </c>
      <c r="H295" s="1169" t="s">
        <v>3750</v>
      </c>
      <c r="I295" s="1169" t="s">
        <v>3641</v>
      </c>
      <c r="J295" s="1537">
        <f ca="1">_xlfn.IFNA(VLOOKUP(E295,Data!C:I,6,FALSE),"")</f>
        <v>0</v>
      </c>
      <c r="K295" s="1511" t="str">
        <f ca="1">_xlfn.IFNA(VLOOKUP(E295,Export!G:L,3,FALSE),"")</f>
        <v/>
      </c>
      <c r="L295" s="1511" t="str">
        <f ca="1">_xlfn.IFNA(VLOOKUP(E295,Export!G:L,4,FALSE),"")</f>
        <v/>
      </c>
      <c r="M295" s="1511" t="str">
        <f ca="1">_xlfn.IFNA(VLOOKUP(E295,Export!G:L,5,FALSE),"")</f>
        <v/>
      </c>
      <c r="N295" s="1512" t="str">
        <f ca="1">_xlfn.IFNA(VLOOKUP(E295,Export!G:L,6,FALSE),"")</f>
        <v/>
      </c>
      <c r="O295" s="1445"/>
      <c r="P295" s="251"/>
    </row>
    <row r="296" spans="1:16" ht="70.8" customHeight="1" thickBot="1" x14ac:dyDescent="0.3">
      <c r="A296" s="274"/>
      <c r="B296" s="1845"/>
      <c r="C296" s="1339">
        <v>272</v>
      </c>
      <c r="D296" s="1183">
        <f>_xlfn.IFNA(VLOOKUP(E296,Data!C:I,3,FALSE),"")</f>
        <v>2</v>
      </c>
      <c r="E296" s="1644" t="s">
        <v>214</v>
      </c>
      <c r="F296" s="1170" t="str">
        <f>_xlfn.IFNA(IF(VLOOKUP(E296,Languages!$A:$D,1,TRUE)=E296,VLOOKUP(E296,Languages!$A:$D,Summary!$C$7,TRUE),NA()),"")</f>
        <v>Verkko- ja päätelaitteiden valvontainfrastruktuurille on määritetty lokitusvaatimukset, joita myös ylläpidetään. (esimerkiksi internetyhdyskäytäville (gateway), EDR ohjelmistot, IDPS tunkeutumisen havaitsemis- ja estojärjestelmät)</v>
      </c>
      <c r="G296" s="1540">
        <v>32</v>
      </c>
      <c r="H296" s="1169" t="s">
        <v>3750</v>
      </c>
      <c r="I296" s="1169" t="s">
        <v>3641</v>
      </c>
      <c r="J296" s="1537">
        <f ca="1">_xlfn.IFNA(VLOOKUP(E296,Data!C:I,6,FALSE),"")</f>
        <v>0</v>
      </c>
      <c r="K296" s="1511" t="str">
        <f ca="1">_xlfn.IFNA(VLOOKUP(E296,Export!G:L,3,FALSE),"")</f>
        <v/>
      </c>
      <c r="L296" s="1511" t="str">
        <f ca="1">_xlfn.IFNA(VLOOKUP(E296,Export!G:L,4,FALSE),"")</f>
        <v/>
      </c>
      <c r="M296" s="1511" t="str">
        <f ca="1">_xlfn.IFNA(VLOOKUP(E296,Export!G:L,5,FALSE),"")</f>
        <v/>
      </c>
      <c r="N296" s="1512" t="str">
        <f ca="1">_xlfn.IFNA(VLOOKUP(E296,Export!G:L,6,FALSE),"")</f>
        <v/>
      </c>
      <c r="O296" s="1445"/>
      <c r="P296" s="251"/>
    </row>
    <row r="297" spans="1:16" ht="70.8" customHeight="1" thickBot="1" x14ac:dyDescent="0.3">
      <c r="A297" s="274"/>
      <c r="B297" s="1845"/>
      <c r="C297" s="1339">
        <v>273</v>
      </c>
      <c r="D297" s="1183">
        <f>_xlfn.IFNA(VLOOKUP(E297,Data!C:I,3,FALSE),"")</f>
        <v>2</v>
      </c>
      <c r="E297" s="1644" t="s">
        <v>942</v>
      </c>
      <c r="F297" s="1170" t="str">
        <f>_xlfn.IFNA(IF(VLOOKUP(E297,Languages!$A:$D,1,TRUE)=E297,VLOOKUP(E297,Languages!$A:$D,Summary!$C$7,TRUE),NA()),"")</f>
        <v>Lokitieto koostetaan yhteen keskitetysti toiminnon sisällä.</v>
      </c>
      <c r="G297" s="1539" t="s">
        <v>1629</v>
      </c>
      <c r="H297" s="1169"/>
      <c r="I297" s="1169" t="s">
        <v>1629</v>
      </c>
      <c r="J297" s="1537">
        <f ca="1">_xlfn.IFNA(VLOOKUP(E297,Data!C:I,6,FALSE),"")</f>
        <v>0</v>
      </c>
      <c r="K297" s="1511" t="str">
        <f ca="1">_xlfn.IFNA(VLOOKUP(E297,Export!G:L,3,FALSE),"")</f>
        <v/>
      </c>
      <c r="L297" s="1511" t="str">
        <f ca="1">_xlfn.IFNA(VLOOKUP(E297,Export!G:L,4,FALSE),"")</f>
        <v/>
      </c>
      <c r="M297" s="1511" t="str">
        <f ca="1">_xlfn.IFNA(VLOOKUP(E297,Export!G:L,5,FALSE),"")</f>
        <v/>
      </c>
      <c r="N297" s="1512" t="str">
        <f ca="1">_xlfn.IFNA(VLOOKUP(E297,Export!G:L,6,FALSE),"")</f>
        <v/>
      </c>
      <c r="O297" s="1445"/>
      <c r="P297" s="251"/>
    </row>
    <row r="298" spans="1:16" ht="70.8" customHeight="1" thickBot="1" x14ac:dyDescent="0.3">
      <c r="A298" s="274"/>
      <c r="B298" s="1845"/>
      <c r="C298" s="1339">
        <v>274</v>
      </c>
      <c r="D298" s="1183">
        <f>_xlfn.IFNA(VLOOKUP(E298,Data!C:I,3,FALSE),"")</f>
        <v>3</v>
      </c>
      <c r="E298" s="1644" t="s">
        <v>2539</v>
      </c>
      <c r="F298" s="1170" t="str">
        <f>_xlfn.IFNA(IF(VLOOKUP(E298,Languages!$A:$D,1,TRUE)=E298,VLOOKUP(E298,Languages!$A:$D,Summary!$C$7,TRUE),NA()),"")</f>
        <v>Korkean prioriteetin laitteista, ohjelmistoista ja tietovarannoista kerätään tarkempaa lokitietoa.</v>
      </c>
      <c r="G298" s="1540">
        <v>32</v>
      </c>
      <c r="H298" s="1169" t="s">
        <v>3750</v>
      </c>
      <c r="I298" s="1169" t="s">
        <v>3641</v>
      </c>
      <c r="J298" s="1537">
        <f ca="1">_xlfn.IFNA(VLOOKUP(E298,Data!C:I,6,FALSE),"")</f>
        <v>0</v>
      </c>
      <c r="K298" s="1511" t="str">
        <f ca="1">_xlfn.IFNA(VLOOKUP(E298,Export!G:L,3,FALSE),"")</f>
        <v/>
      </c>
      <c r="L298" s="1511" t="str">
        <f ca="1">_xlfn.IFNA(VLOOKUP(E298,Export!G:L,4,FALSE),"")</f>
        <v/>
      </c>
      <c r="M298" s="1511" t="str">
        <f ca="1">_xlfn.IFNA(VLOOKUP(E298,Export!G:L,5,FALSE),"")</f>
        <v/>
      </c>
      <c r="N298" s="1512" t="str">
        <f ca="1">_xlfn.IFNA(VLOOKUP(E298,Export!G:L,6,FALSE),"")</f>
        <v/>
      </c>
      <c r="O298" s="1445"/>
      <c r="P298" s="251"/>
    </row>
    <row r="299" spans="1:16" ht="70.8" customHeight="1" thickBot="1" x14ac:dyDescent="0.3">
      <c r="A299" s="274"/>
      <c r="B299" s="1845"/>
      <c r="C299" s="1339">
        <v>275</v>
      </c>
      <c r="D299" s="1183">
        <f>_xlfn.IFNA(VLOOKUP(E299,Data!C:I,3,FALSE),"")</f>
        <v>1</v>
      </c>
      <c r="E299" s="1644" t="s">
        <v>215</v>
      </c>
      <c r="F299" s="1170" t="str">
        <f>_xlfn.IFNA(IF(VLOOKUP(E299,Languages!$A:$D,1,TRUE)=E299,VLOOKUP(E299,Languages!$A:$D,Summary!$C$7,TRUE),NA()),"")</f>
        <v>Lokitietojen tarkastelua ja muuta kyberturvallisuusvalvontaa tehdään. Tasolla 1 tämän ei tarvitse olla systemaattista ja säännöllistä.</v>
      </c>
      <c r="G299" s="1540">
        <v>33</v>
      </c>
      <c r="H299" s="1169" t="s">
        <v>3751</v>
      </c>
      <c r="I299" s="1169" t="s">
        <v>3642</v>
      </c>
      <c r="J299" s="1537">
        <f ca="1">_xlfn.IFNA(VLOOKUP(E299,Data!C:I,6,FALSE),"")</f>
        <v>0</v>
      </c>
      <c r="K299" s="1511" t="str">
        <f ca="1">_xlfn.IFNA(VLOOKUP(E299,Export!G:L,3,FALSE),"")</f>
        <v/>
      </c>
      <c r="L299" s="1511" t="str">
        <f ca="1">_xlfn.IFNA(VLOOKUP(E299,Export!G:L,4,FALSE),"")</f>
        <v/>
      </c>
      <c r="M299" s="1511" t="str">
        <f ca="1">_xlfn.IFNA(VLOOKUP(E299,Export!G:L,5,FALSE),"")</f>
        <v/>
      </c>
      <c r="N299" s="1512" t="str">
        <f ca="1">_xlfn.IFNA(VLOOKUP(E299,Export!G:L,6,FALSE),"")</f>
        <v/>
      </c>
      <c r="O299" s="1445"/>
      <c r="P299" s="251"/>
    </row>
    <row r="300" spans="1:16" ht="70.8" customHeight="1" thickBot="1" x14ac:dyDescent="0.3">
      <c r="A300" s="274"/>
      <c r="B300" s="1845"/>
      <c r="C300" s="1339">
        <v>276</v>
      </c>
      <c r="D300" s="1183">
        <f>_xlfn.IFNA(VLOOKUP(E300,Data!C:I,3,FALSE),"")</f>
        <v>1</v>
      </c>
      <c r="E300" s="1644" t="s">
        <v>216</v>
      </c>
      <c r="F300" s="1170" t="str">
        <f>_xlfn.IFNA(IF(VLOOKUP(E300,Languages!$A:$D,1,TRUE)=E300,VLOOKUP(E300,Languages!$A:$D,Summary!$C$7,TRUE),NA()),"")</f>
        <v>IT- ja OT-ympäristöjen valvontatietoja katselmoidaan säännöllisesti poikkeavan toiminnan ja mahdollisten kybertapahtumien varalta (ainakin tapauskohtaisesti). Tasolla 1 tämän ei tarvitse olla systemaattista.</v>
      </c>
      <c r="G300" s="1540">
        <v>33</v>
      </c>
      <c r="H300" s="1169" t="s">
        <v>3751</v>
      </c>
      <c r="I300" s="1169" t="s">
        <v>3642</v>
      </c>
      <c r="J300" s="1537">
        <f ca="1">_xlfn.IFNA(VLOOKUP(E300,Data!C:I,6,FALSE),"")</f>
        <v>0</v>
      </c>
      <c r="K300" s="1511" t="str">
        <f ca="1">_xlfn.IFNA(VLOOKUP(E300,Export!G:L,3,FALSE),"")</f>
        <v/>
      </c>
      <c r="L300" s="1511" t="str">
        <f ca="1">_xlfn.IFNA(VLOOKUP(E300,Export!G:L,4,FALSE),"")</f>
        <v/>
      </c>
      <c r="M300" s="1511" t="str">
        <f ca="1">_xlfn.IFNA(VLOOKUP(E300,Export!G:L,5,FALSE),"")</f>
        <v/>
      </c>
      <c r="N300" s="1512" t="str">
        <f ca="1">_xlfn.IFNA(VLOOKUP(E300,Export!G:L,6,FALSE),"")</f>
        <v/>
      </c>
      <c r="O300" s="1445"/>
      <c r="P300" s="251"/>
    </row>
    <row r="301" spans="1:16" ht="70.8" customHeight="1" thickBot="1" x14ac:dyDescent="0.3">
      <c r="A301" s="274"/>
      <c r="B301" s="1845"/>
      <c r="C301" s="1339">
        <v>277</v>
      </c>
      <c r="D301" s="1183">
        <f>_xlfn.IFNA(VLOOKUP(E301,Data!C:I,3,FALSE),"")</f>
        <v>2</v>
      </c>
      <c r="E301" s="1644" t="s">
        <v>217</v>
      </c>
      <c r="F301" s="1170" t="str">
        <f>_xlfn.IFNA(IF(VLOOKUP(E301,Languages!$A:$D,1,TRUE)=E301,VLOOKUP(E301,Languages!$A:$D,Summary!$C$7,TRUE),NA()),"")</f>
        <v>Valvonnalle ja havaintojen analysoinnille on määritetty tarkempia vaatimuksia, joita päivitetään säännöllisesti ja jotka kattavat tapahtumatietojen oikea-aikaisen tarkastelun.</v>
      </c>
      <c r="G301" s="1540">
        <v>33</v>
      </c>
      <c r="H301" s="1169" t="s">
        <v>3751</v>
      </c>
      <c r="I301" s="1169" t="s">
        <v>3642</v>
      </c>
      <c r="J301" s="1537">
        <f ca="1">_xlfn.IFNA(VLOOKUP(E301,Data!C:I,6,FALSE),"")</f>
        <v>0</v>
      </c>
      <c r="K301" s="1511" t="str">
        <f ca="1">_xlfn.IFNA(VLOOKUP(E301,Export!G:L,3,FALSE),"")</f>
        <v/>
      </c>
      <c r="L301" s="1511" t="str">
        <f ca="1">_xlfn.IFNA(VLOOKUP(E301,Export!G:L,4,FALSE),"")</f>
        <v/>
      </c>
      <c r="M301" s="1511" t="str">
        <f ca="1">_xlfn.IFNA(VLOOKUP(E301,Export!G:L,5,FALSE),"")</f>
        <v/>
      </c>
      <c r="N301" s="1512" t="str">
        <f ca="1">_xlfn.IFNA(VLOOKUP(E301,Export!G:L,6,FALSE),"")</f>
        <v/>
      </c>
      <c r="O301" s="1445"/>
      <c r="P301" s="251"/>
    </row>
    <row r="302" spans="1:16" ht="70.8" customHeight="1" thickBot="1" x14ac:dyDescent="0.3">
      <c r="A302" s="274"/>
      <c r="B302" s="1845"/>
      <c r="C302" s="1339">
        <v>278</v>
      </c>
      <c r="D302" s="1183">
        <f>_xlfn.IFNA(VLOOKUP(E302,Data!C:I,3,FALSE),"")</f>
        <v>2</v>
      </c>
      <c r="E302" s="1644" t="s">
        <v>218</v>
      </c>
      <c r="F302" s="1170" t="str">
        <f>_xlfn.IFNA(IF(VLOOKUP(E302,Languages!$A:$D,1,TRUE)=E302,VLOOKUP(E302,Languages!$A:$D,Summary!$C$7,TRUE),NA()),"")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G302" s="1540">
        <v>34</v>
      </c>
      <c r="H302" s="1169" t="s">
        <v>3752</v>
      </c>
      <c r="I302" s="1169" t="s">
        <v>3643</v>
      </c>
      <c r="J302" s="1537">
        <f ca="1">_xlfn.IFNA(VLOOKUP(E302,Data!C:I,6,FALSE),"")</f>
        <v>0</v>
      </c>
      <c r="K302" s="1511" t="str">
        <f ca="1">_xlfn.IFNA(VLOOKUP(E302,Export!G:L,3,FALSE),"")</f>
        <v/>
      </c>
      <c r="L302" s="1511" t="str">
        <f ca="1">_xlfn.IFNA(VLOOKUP(E302,Export!G:L,4,FALSE),"")</f>
        <v/>
      </c>
      <c r="M302" s="1511" t="str">
        <f ca="1">_xlfn.IFNA(VLOOKUP(E302,Export!G:L,5,FALSE),"")</f>
        <v/>
      </c>
      <c r="N302" s="1512" t="str">
        <f ca="1">_xlfn.IFNA(VLOOKUP(E302,Export!G:L,6,FALSE),"")</f>
        <v/>
      </c>
      <c r="O302" s="1445"/>
      <c r="P302" s="251"/>
    </row>
    <row r="303" spans="1:16" ht="70.8" customHeight="1" thickBot="1" x14ac:dyDescent="0.3">
      <c r="A303" s="274"/>
      <c r="B303" s="1845"/>
      <c r="C303" s="1339">
        <v>279</v>
      </c>
      <c r="D303" s="1183">
        <f>_xlfn.IFNA(VLOOKUP(E303,Data!C:I,3,FALSE),"")</f>
        <v>2</v>
      </c>
      <c r="E303" s="1644" t="s">
        <v>219</v>
      </c>
      <c r="F303" s="1170" t="str">
        <f>_xlfn.IFNA(IF(VLOOKUP(E303,Languages!$A:$D,1,TRUE)=E303,VLOOKUP(E303,Languages!$A:$D,Summary!$C$7,TRUE),NA()),"")</f>
        <v>Kybertapahtumien tunnistamista varten on määritetty erilaisia hälytyksiä ja ilmoituksia, joita päivitetään säännöllisesti.</v>
      </c>
      <c r="G303" s="1539" t="s">
        <v>1629</v>
      </c>
      <c r="H303" s="1169"/>
      <c r="I303" s="1169" t="s">
        <v>1629</v>
      </c>
      <c r="J303" s="1537">
        <f ca="1">_xlfn.IFNA(VLOOKUP(E303,Data!C:I,6,FALSE),"")</f>
        <v>0</v>
      </c>
      <c r="K303" s="1511" t="str">
        <f ca="1">_xlfn.IFNA(VLOOKUP(E303,Export!G:L,3,FALSE),"")</f>
        <v/>
      </c>
      <c r="L303" s="1511" t="str">
        <f ca="1">_xlfn.IFNA(VLOOKUP(E303,Export!G:L,4,FALSE),"")</f>
        <v/>
      </c>
      <c r="M303" s="1511" t="str">
        <f ca="1">_xlfn.IFNA(VLOOKUP(E303,Export!G:L,5,FALSE),"")</f>
        <v/>
      </c>
      <c r="N303" s="1512" t="str">
        <f ca="1">_xlfn.IFNA(VLOOKUP(E303,Export!G:L,6,FALSE),"")</f>
        <v/>
      </c>
      <c r="O303" s="1445"/>
      <c r="P303" s="251"/>
    </row>
    <row r="304" spans="1:16" ht="70.8" customHeight="1" thickBot="1" x14ac:dyDescent="0.3">
      <c r="A304" s="274"/>
      <c r="B304" s="1845"/>
      <c r="C304" s="1339">
        <v>280</v>
      </c>
      <c r="D304" s="1183">
        <f>_xlfn.IFNA(VLOOKUP(E304,Data!C:I,3,FALSE),"")</f>
        <v>2</v>
      </c>
      <c r="E304" s="1644" t="s">
        <v>220</v>
      </c>
      <c r="F304" s="1170" t="str">
        <f>_xlfn.IFNA(IF(VLOOKUP(E304,Languages!$A:$D,1,TRUE)=E304,VLOOKUP(E304,Languages!$A:$D,Summary!$C$7,TRUE),NA()),"")</f>
        <v>Valvontatoimenpiteet ovat linjassa toiminnon uhkaprofiilin kanssa [kts. THREAT-2e].</v>
      </c>
      <c r="G304" s="1540">
        <v>33</v>
      </c>
      <c r="H304" s="1169" t="s">
        <v>3751</v>
      </c>
      <c r="I304" s="1169" t="s">
        <v>3642</v>
      </c>
      <c r="J304" s="1537">
        <f ca="1">_xlfn.IFNA(VLOOKUP(E304,Data!C:I,6,FALSE),"")</f>
        <v>0</v>
      </c>
      <c r="K304" s="1511" t="str">
        <f ca="1">_xlfn.IFNA(VLOOKUP(E304,Export!G:L,3,FALSE),"")</f>
        <v/>
      </c>
      <c r="L304" s="1511" t="str">
        <f ca="1">_xlfn.IFNA(VLOOKUP(E304,Export!G:L,4,FALSE),"")</f>
        <v/>
      </c>
      <c r="M304" s="1511" t="str">
        <f ca="1">_xlfn.IFNA(VLOOKUP(E304,Export!G:L,5,FALSE),"")</f>
        <v/>
      </c>
      <c r="N304" s="1512" t="str">
        <f ca="1">_xlfn.IFNA(VLOOKUP(E304,Export!G:L,6,FALSE),"")</f>
        <v/>
      </c>
      <c r="O304" s="1445"/>
      <c r="P304" s="251"/>
    </row>
    <row r="305" spans="1:16" ht="70.8" customHeight="1" thickBot="1" x14ac:dyDescent="0.3">
      <c r="A305" s="274"/>
      <c r="B305" s="1845"/>
      <c r="C305" s="1339">
        <v>281</v>
      </c>
      <c r="D305" s="1183">
        <f>_xlfn.IFNA(VLOOKUP(E305,Data!C:I,3,FALSE),"")</f>
        <v>3</v>
      </c>
      <c r="E305" s="1644" t="s">
        <v>221</v>
      </c>
      <c r="F305" s="1170" t="str">
        <f>_xlfn.IFNA(IF(VLOOKUP(E305,Languages!$A:$D,1,TRUE)=E305,VLOOKUP(E305,Languages!$A:$D,Summary!$C$7,TRUE),NA()),"")</f>
        <v xml:space="preserve">Korkean prioriteetin laitteita, ohjelmistoija ja tietovarantoja valvotaan tarkemmin. </v>
      </c>
      <c r="G305" s="1540">
        <v>33</v>
      </c>
      <c r="H305" s="1169" t="s">
        <v>3751</v>
      </c>
      <c r="I305" s="1169" t="s">
        <v>3642</v>
      </c>
      <c r="J305" s="1537">
        <f ca="1">_xlfn.IFNA(VLOOKUP(E305,Data!C:I,6,FALSE),"")</f>
        <v>0</v>
      </c>
      <c r="K305" s="1511" t="str">
        <f ca="1">_xlfn.IFNA(VLOOKUP(E305,Export!G:L,3,FALSE),"")</f>
        <v/>
      </c>
      <c r="L305" s="1511" t="str">
        <f ca="1">_xlfn.IFNA(VLOOKUP(E305,Export!G:L,4,FALSE),"")</f>
        <v/>
      </c>
      <c r="M305" s="1511" t="str">
        <f ca="1">_xlfn.IFNA(VLOOKUP(E305,Export!G:L,5,FALSE),"")</f>
        <v/>
      </c>
      <c r="N305" s="1512" t="str">
        <f ca="1">_xlfn.IFNA(VLOOKUP(E305,Export!G:L,6,FALSE),"")</f>
        <v/>
      </c>
      <c r="O305" s="1445"/>
      <c r="P305" s="251"/>
    </row>
    <row r="306" spans="1:16" ht="70.8" customHeight="1" thickBot="1" x14ac:dyDescent="0.3">
      <c r="A306" s="274"/>
      <c r="B306" s="1845"/>
      <c r="C306" s="1339">
        <v>282</v>
      </c>
      <c r="D306" s="1183">
        <f>_xlfn.IFNA(VLOOKUP(E306,Data!C:I,3,FALSE),"")</f>
        <v>3</v>
      </c>
      <c r="E306" s="1644" t="s">
        <v>222</v>
      </c>
      <c r="F306" s="1170" t="str">
        <f>_xlfn.IFNA(IF(VLOOKUP(E306,Languages!$A:$D,1,TRUE)=E306,VLOOKUP(E306,Languages!$A:$D,Summary!$C$7,TRUE),NA()),"")</f>
        <v>Riskianalyyseistä saatua tietoa [kts. RISK-3d] hyödynnetään, kun määritetään poikkeavan toiminnan indikaattoreita.</v>
      </c>
      <c r="G306" s="1540">
        <v>34</v>
      </c>
      <c r="H306" s="1169" t="s">
        <v>3752</v>
      </c>
      <c r="I306" s="1169" t="s">
        <v>3643</v>
      </c>
      <c r="J306" s="1537">
        <f ca="1">_xlfn.IFNA(VLOOKUP(E306,Data!C:I,6,FALSE),"")</f>
        <v>0</v>
      </c>
      <c r="K306" s="1511" t="str">
        <f ca="1">_xlfn.IFNA(VLOOKUP(E306,Export!G:L,3,FALSE),"")</f>
        <v/>
      </c>
      <c r="L306" s="1511" t="str">
        <f ca="1">_xlfn.IFNA(VLOOKUP(E306,Export!G:L,4,FALSE),"")</f>
        <v/>
      </c>
      <c r="M306" s="1511" t="str">
        <f ca="1">_xlfn.IFNA(VLOOKUP(E306,Export!G:L,5,FALSE),"")</f>
        <v/>
      </c>
      <c r="N306" s="1512" t="str">
        <f ca="1">_xlfn.IFNA(VLOOKUP(E306,Export!G:L,6,FALSE),"")</f>
        <v/>
      </c>
      <c r="O306" s="1445"/>
      <c r="P306" s="251"/>
    </row>
    <row r="307" spans="1:16" ht="70.8" customHeight="1" thickBot="1" x14ac:dyDescent="0.3">
      <c r="A307" s="274"/>
      <c r="B307" s="1845"/>
      <c r="C307" s="1339">
        <v>283</v>
      </c>
      <c r="D307" s="1183">
        <f>_xlfn.IFNA(VLOOKUP(E307,Data!C:I,3,FALSE),"")</f>
        <v>3</v>
      </c>
      <c r="E307" s="1644" t="s">
        <v>223</v>
      </c>
      <c r="F307" s="1170" t="str">
        <f>_xlfn.IFNA(IF(VLOOKUP(E307,Languages!$A:$D,1,TRUE)=E307,VLOOKUP(E307,Languages!$A:$D,Summary!$C$7,TRUE),NA()),"")</f>
        <v xml:space="preserve">Poikkeavan toiminnan havaitsemiseksi on luotuja indikaattoreita arvioidaan ja päivitetään säännöllisesti ja määriteltyjen tilanteiden kuten järjestelmämuutosten tai ulkoisten tapahtumien yhteydessä. </v>
      </c>
      <c r="G307" s="1540">
        <v>34</v>
      </c>
      <c r="H307" s="1169" t="s">
        <v>3752</v>
      </c>
      <c r="I307" s="1169" t="s">
        <v>3643</v>
      </c>
      <c r="J307" s="1537">
        <f ca="1">_xlfn.IFNA(VLOOKUP(E307,Data!C:I,6,FALSE),"")</f>
        <v>0</v>
      </c>
      <c r="K307" s="1511" t="str">
        <f ca="1">_xlfn.IFNA(VLOOKUP(E307,Export!G:L,3,FALSE),"")</f>
        <v/>
      </c>
      <c r="L307" s="1511" t="str">
        <f ca="1">_xlfn.IFNA(VLOOKUP(E307,Export!G:L,4,FALSE),"")</f>
        <v/>
      </c>
      <c r="M307" s="1511" t="str">
        <f ca="1">_xlfn.IFNA(VLOOKUP(E307,Export!G:L,5,FALSE),"")</f>
        <v/>
      </c>
      <c r="N307" s="1512" t="str">
        <f ca="1">_xlfn.IFNA(VLOOKUP(E307,Export!G:L,6,FALSE),"")</f>
        <v/>
      </c>
      <c r="O307" s="1445"/>
      <c r="P307" s="251"/>
    </row>
    <row r="308" spans="1:16" ht="70.8" customHeight="1" thickBot="1" x14ac:dyDescent="0.3">
      <c r="A308" s="274"/>
      <c r="B308" s="1845"/>
      <c r="C308" s="1339">
        <v>284</v>
      </c>
      <c r="D308" s="1183">
        <f>_xlfn.IFNA(VLOOKUP(E308,Data!C:I,3,FALSE),"")</f>
        <v>2</v>
      </c>
      <c r="E308" s="1644" t="s">
        <v>225</v>
      </c>
      <c r="F308" s="1170" t="str">
        <f>_xlfn.IFNA(IF(VLOOKUP(E308,Languages!$A:$D,1,TRUE)=E308,VLOOKUP(E308,Languages!$A:$D,Summary!$C$7,TRUE),NA()),"")</f>
        <v>Toiminnon kyberturvallisuuden tilannekuvan viestimiseksi on määritetty menetelmät, joita päivitetään säännöllisesti.</v>
      </c>
      <c r="G308" s="1539" t="s">
        <v>1629</v>
      </c>
      <c r="H308" s="1169"/>
      <c r="I308" s="1169" t="s">
        <v>1629</v>
      </c>
      <c r="J308" s="1537">
        <f ca="1">_xlfn.IFNA(VLOOKUP(E308,Data!C:I,6,FALSE),"")</f>
        <v>0</v>
      </c>
      <c r="K308" s="1511" t="str">
        <f ca="1">_xlfn.IFNA(VLOOKUP(E308,Export!G:L,3,FALSE),"")</f>
        <v/>
      </c>
      <c r="L308" s="1511" t="str">
        <f ca="1">_xlfn.IFNA(VLOOKUP(E308,Export!G:L,4,FALSE),"")</f>
        <v/>
      </c>
      <c r="M308" s="1511" t="str">
        <f ca="1">_xlfn.IFNA(VLOOKUP(E308,Export!G:L,5,FALSE),"")</f>
        <v/>
      </c>
      <c r="N308" s="1512" t="str">
        <f ca="1">_xlfn.IFNA(VLOOKUP(E308,Export!G:L,6,FALSE),"")</f>
        <v/>
      </c>
      <c r="O308" s="1445"/>
      <c r="P308" s="251"/>
    </row>
    <row r="309" spans="1:16" ht="70.8" customHeight="1" thickBot="1" x14ac:dyDescent="0.3">
      <c r="A309" s="274"/>
      <c r="B309" s="1845"/>
      <c r="C309" s="1339">
        <v>285</v>
      </c>
      <c r="D309" s="1183">
        <f>_xlfn.IFNA(VLOOKUP(E309,Data!C:I,3,FALSE),"")</f>
        <v>2</v>
      </c>
      <c r="E309" s="1644" t="s">
        <v>226</v>
      </c>
      <c r="F309" s="1170" t="str">
        <f>_xlfn.IFNA(IF(VLOOKUP(E309,Languages!$A:$D,1,TRUE)=E309,VLOOKUP(E309,Languages!$A:$D,Summary!$C$7,TRUE),NA()),"")</f>
        <v>Valvontatieto kootaan yhteen toiminnon operatiivisen tilannekuvan muodostamiseksi.</v>
      </c>
      <c r="G309" s="1540">
        <v>35</v>
      </c>
      <c r="H309" s="1169" t="s">
        <v>3753</v>
      </c>
      <c r="I309" s="1169" t="s">
        <v>3644</v>
      </c>
      <c r="J309" s="1537">
        <f ca="1">_xlfn.IFNA(VLOOKUP(E309,Data!C:I,6,FALSE),"")</f>
        <v>0</v>
      </c>
      <c r="K309" s="1511" t="str">
        <f ca="1">_xlfn.IFNA(VLOOKUP(E309,Export!G:L,3,FALSE),"")</f>
        <v/>
      </c>
      <c r="L309" s="1511" t="str">
        <f ca="1">_xlfn.IFNA(VLOOKUP(E309,Export!G:L,4,FALSE),"")</f>
        <v/>
      </c>
      <c r="M309" s="1511" t="str">
        <f ca="1">_xlfn.IFNA(VLOOKUP(E309,Export!G:L,5,FALSE),"")</f>
        <v/>
      </c>
      <c r="N309" s="1512" t="str">
        <f ca="1">_xlfn.IFNA(VLOOKUP(E309,Export!G:L,6,FALSE),"")</f>
        <v/>
      </c>
      <c r="O309" s="1445"/>
      <c r="P309" s="251"/>
    </row>
    <row r="310" spans="1:16" ht="70.8" customHeight="1" thickBot="1" x14ac:dyDescent="0.3">
      <c r="A310" s="274"/>
      <c r="B310" s="1845"/>
      <c r="C310" s="1339">
        <v>286</v>
      </c>
      <c r="D310" s="1183">
        <f>_xlfn.IFNA(VLOOKUP(E310,Data!C:I,3,FALSE),"")</f>
        <v>2</v>
      </c>
      <c r="E310" s="1644" t="s">
        <v>227</v>
      </c>
      <c r="F310" s="1170" t="str">
        <f>_xlfn.IFNA(IF(VLOOKUP(E310,Languages!$A:$D,1,TRUE)=E310,VLOOKUP(E310,Languages!$A:$D,Summary!$C$7,TRUE),NA()),"")</f>
        <v>Tilannekuvan rikastamiseksi on saatavilla soveltuvaa tietoa eri puolilta organisaatiota.</v>
      </c>
      <c r="G310" s="1540">
        <v>36</v>
      </c>
      <c r="H310" s="1169" t="s">
        <v>3754</v>
      </c>
      <c r="I310" s="1169" t="s">
        <v>3645</v>
      </c>
      <c r="J310" s="1537">
        <f ca="1">_xlfn.IFNA(VLOOKUP(E310,Data!C:I,6,FALSE),"")</f>
        <v>0</v>
      </c>
      <c r="K310" s="1511" t="str">
        <f ca="1">_xlfn.IFNA(VLOOKUP(E310,Export!G:L,3,FALSE),"")</f>
        <v/>
      </c>
      <c r="L310" s="1511" t="str">
        <f ca="1">_xlfn.IFNA(VLOOKUP(E310,Export!G:L,4,FALSE),"")</f>
        <v/>
      </c>
      <c r="M310" s="1511" t="str">
        <f ca="1">_xlfn.IFNA(VLOOKUP(E310,Export!G:L,5,FALSE),"")</f>
        <v/>
      </c>
      <c r="N310" s="1512" t="str">
        <f ca="1">_xlfn.IFNA(VLOOKUP(E310,Export!G:L,6,FALSE),"")</f>
        <v/>
      </c>
      <c r="O310" s="1445"/>
      <c r="P310" s="251"/>
    </row>
    <row r="311" spans="1:16" ht="70.8" customHeight="1" thickBot="1" x14ac:dyDescent="0.3">
      <c r="A311" s="274"/>
      <c r="B311" s="1845"/>
      <c r="C311" s="1339">
        <v>287</v>
      </c>
      <c r="D311" s="1183">
        <f>_xlfn.IFNA(VLOOKUP(E311,Data!C:I,3,FALSE),"")</f>
        <v>3</v>
      </c>
      <c r="E311" s="1644" t="s">
        <v>228</v>
      </c>
      <c r="F311" s="1170" t="str">
        <f>_xlfn.IFNA(IF(VLOOKUP(E311,Languages!$A:$D,1,TRUE)=E311,VLOOKUP(E311,Languages!$A:$D,Summary!$C$7,TRUE),NA()),"")</f>
        <v>Tilannekuvan raportoinnista on määritetty vaatimuksia, joihin kuuluu oikea-aikaisen kyberturvallisuustiedon jakaminen organisaation määrittelemille sidosryhmille.</v>
      </c>
      <c r="G311" s="1539" t="s">
        <v>1629</v>
      </c>
      <c r="H311" s="1169"/>
      <c r="I311" s="1169" t="s">
        <v>1629</v>
      </c>
      <c r="J311" s="1537">
        <f ca="1">_xlfn.IFNA(VLOOKUP(E311,Data!C:I,6,FALSE),"")</f>
        <v>0</v>
      </c>
      <c r="K311" s="1511" t="str">
        <f ca="1">_xlfn.IFNA(VLOOKUP(E311,Export!G:L,3,FALSE),"")</f>
        <v/>
      </c>
      <c r="L311" s="1511" t="str">
        <f ca="1">_xlfn.IFNA(VLOOKUP(E311,Export!G:L,4,FALSE),"")</f>
        <v/>
      </c>
      <c r="M311" s="1511" t="str">
        <f ca="1">_xlfn.IFNA(VLOOKUP(E311,Export!G:L,5,FALSE),"")</f>
        <v/>
      </c>
      <c r="N311" s="1512" t="str">
        <f ca="1">_xlfn.IFNA(VLOOKUP(E311,Export!G:L,6,FALSE),"")</f>
        <v/>
      </c>
      <c r="O311" s="1445"/>
      <c r="P311" s="251"/>
    </row>
    <row r="312" spans="1:16" ht="70.8" customHeight="1" thickBot="1" x14ac:dyDescent="0.3">
      <c r="A312" s="274"/>
      <c r="B312" s="1845"/>
      <c r="C312" s="1339">
        <v>288</v>
      </c>
      <c r="D312" s="1183">
        <f>_xlfn.IFNA(VLOOKUP(E312,Data!C:I,3,FALSE),"")</f>
        <v>3</v>
      </c>
      <c r="E312" s="1644" t="s">
        <v>229</v>
      </c>
      <c r="F312" s="1170" t="str">
        <f>_xlfn.IFNA(IF(VLOOKUP(E312,Languages!$A:$D,1,TRUE)=E312,VLOOKUP(E312,Languages!$A:$D,Summary!$C$7,TRUE),NA()),"")</f>
        <v>Tilannekuvan rikastamiseksi kerätään soveltuvaa tietoa organisaation ulkopuolelta. Lisäksi tätä tietoa jaetaan organisaation määrittelemille sisäisille sidosryhmille.</v>
      </c>
      <c r="G312" s="1540">
        <v>36</v>
      </c>
      <c r="H312" s="1169" t="s">
        <v>3754</v>
      </c>
      <c r="I312" s="1169" t="s">
        <v>3645</v>
      </c>
      <c r="J312" s="1537">
        <f ca="1">_xlfn.IFNA(VLOOKUP(E312,Data!C:I,6,FALSE),"")</f>
        <v>0</v>
      </c>
      <c r="K312" s="1511" t="str">
        <f ca="1">_xlfn.IFNA(VLOOKUP(E312,Export!G:L,3,FALSE),"")</f>
        <v/>
      </c>
      <c r="L312" s="1511" t="str">
        <f ca="1">_xlfn.IFNA(VLOOKUP(E312,Export!G:L,4,FALSE),"")</f>
        <v/>
      </c>
      <c r="M312" s="1511" t="str">
        <f ca="1">_xlfn.IFNA(VLOOKUP(E312,Export!G:L,5,FALSE),"")</f>
        <v/>
      </c>
      <c r="N312" s="1512" t="str">
        <f ca="1">_xlfn.IFNA(VLOOKUP(E312,Export!G:L,6,FALSE),"")</f>
        <v/>
      </c>
      <c r="O312" s="1445"/>
      <c r="P312" s="251"/>
    </row>
    <row r="313" spans="1:16" ht="70.8" customHeight="1" thickBot="1" x14ac:dyDescent="0.3">
      <c r="A313" s="274"/>
      <c r="B313" s="1845"/>
      <c r="C313" s="1339">
        <v>289</v>
      </c>
      <c r="D313" s="1183">
        <f>_xlfn.IFNA(VLOOKUP(E313,Data!C:I,3,FALSE),"")</f>
        <v>3</v>
      </c>
      <c r="E313" s="1644" t="s">
        <v>230</v>
      </c>
      <c r="F313" s="1170" t="str">
        <f>_xlfn.IFNA(IF(VLOOKUP(E313,Languages!$A:$D,1,TRUE)=E313,VLOOKUP(E313,Languages!$A:$D,Summary!$C$7,TRUE),NA()),"")</f>
        <v>Kyvykkyys kerätä, ryhmitellä, vertailla ja analysoida valvonnalla tuottua tietoa sekä muodostaa liki reaaliaikaista tilannekuvaa toinnon kyberturvallisuuden tilasta.  Kyvykkyyttä myös ylläpidetään.</v>
      </c>
      <c r="G313" s="1539" t="s">
        <v>3689</v>
      </c>
      <c r="H313" s="1169" t="s">
        <v>3866</v>
      </c>
      <c r="I313" s="1169" t="s">
        <v>3646</v>
      </c>
      <c r="J313" s="1537">
        <f ca="1">_xlfn.IFNA(VLOOKUP(E313,Data!C:I,6,FALSE),"")</f>
        <v>0</v>
      </c>
      <c r="K313" s="1511" t="str">
        <f ca="1">_xlfn.IFNA(VLOOKUP(E313,Export!G:L,3,FALSE),"")</f>
        <v/>
      </c>
      <c r="L313" s="1511" t="str">
        <f ca="1">_xlfn.IFNA(VLOOKUP(E313,Export!G:L,4,FALSE),"")</f>
        <v/>
      </c>
      <c r="M313" s="1511" t="str">
        <f ca="1">_xlfn.IFNA(VLOOKUP(E313,Export!G:L,5,FALSE),"")</f>
        <v/>
      </c>
      <c r="N313" s="1512" t="str">
        <f ca="1">_xlfn.IFNA(VLOOKUP(E313,Export!G:L,6,FALSE),"")</f>
        <v/>
      </c>
      <c r="O313" s="1445"/>
      <c r="P313" s="251"/>
    </row>
    <row r="314" spans="1:16" ht="70.8" customHeight="1" thickBot="1" x14ac:dyDescent="0.3">
      <c r="A314" s="274"/>
      <c r="B314" s="1845"/>
      <c r="C314" s="1339">
        <v>290</v>
      </c>
      <c r="D314" s="1183">
        <f>_xlfn.IFNA(VLOOKUP(E314,Data!C:I,3,FALSE),"")</f>
        <v>3</v>
      </c>
      <c r="E314" s="1644" t="s">
        <v>231</v>
      </c>
      <c r="F314" s="1170" t="str">
        <f>_xlfn.IFNA(IF(VLOOKUP(E314,Languages!$A:$D,1,TRUE)=E314,VLOOKUP(E314,Languages!$A:$D,Summary!$C$7,TRUE),NA()),"")</f>
        <v>Toiminnassa noudatetaan ennalta määriteltyjä, dokumentoituja toimintatiloja, jotka otetaan käyttöön toiminnon kyberurvallisuustilanteen mukaisesti tai muiden osa-alueiden toimintojen käynnistämänä.</v>
      </c>
      <c r="G314" s="1539" t="s">
        <v>1629</v>
      </c>
      <c r="H314" s="1169"/>
      <c r="I314" s="1169" t="s">
        <v>1629</v>
      </c>
      <c r="J314" s="1537">
        <f ca="1">_xlfn.IFNA(VLOOKUP(E314,Data!C:I,6,FALSE),"")</f>
        <v>0</v>
      </c>
      <c r="K314" s="1511" t="str">
        <f ca="1">_xlfn.IFNA(VLOOKUP(E314,Export!G:L,3,FALSE),"")</f>
        <v/>
      </c>
      <c r="L314" s="1511" t="str">
        <f ca="1">_xlfn.IFNA(VLOOKUP(E314,Export!G:L,4,FALSE),"")</f>
        <v/>
      </c>
      <c r="M314" s="1511" t="str">
        <f ca="1">_xlfn.IFNA(VLOOKUP(E314,Export!G:L,5,FALSE),"")</f>
        <v/>
      </c>
      <c r="N314" s="1512" t="str">
        <f ca="1">_xlfn.IFNA(VLOOKUP(E314,Export!G:L,6,FALSE),"")</f>
        <v/>
      </c>
      <c r="O314" s="1445"/>
      <c r="P314" s="251"/>
    </row>
    <row r="315" spans="1:16" ht="70.8" customHeight="1" thickBot="1" x14ac:dyDescent="0.3">
      <c r="A315" s="274"/>
      <c r="B315" s="1845"/>
      <c r="C315" s="1339">
        <v>291</v>
      </c>
      <c r="D315" s="1183">
        <f>_xlfn.IFNA(VLOOKUP(E315,Data!C:I,3,FALSE),"")</f>
        <v>2</v>
      </c>
      <c r="E315" s="1644" t="s">
        <v>233</v>
      </c>
      <c r="F315" s="1170" t="str">
        <f>_xlfn.IFNA(IF(VLOOKUP(E315,Languages!$A:$D,1,TRUE)=E315,VLOOKUP(E315,Languages!$A:$D,Summary!$C$7,TRUE),NA()),"")</f>
        <v>SITUATION-osion toimintaa varten on määritetty dokumentoidut toimintatavat, joita noudatetaan ja päivitetään säännöllisesti.</v>
      </c>
      <c r="G315" s="1539" t="s">
        <v>1629</v>
      </c>
      <c r="H315" s="1169"/>
      <c r="I315" s="1169" t="s">
        <v>1629</v>
      </c>
      <c r="J315" s="1537">
        <f ca="1">_xlfn.IFNA(VLOOKUP(E315,Data!C:I,6,FALSE),"")</f>
        <v>0</v>
      </c>
      <c r="K315" s="1511" t="str">
        <f ca="1">_xlfn.IFNA(VLOOKUP(E315,Export!G:L,3,FALSE),"")</f>
        <v/>
      </c>
      <c r="L315" s="1511" t="str">
        <f ca="1">_xlfn.IFNA(VLOOKUP(E315,Export!G:L,4,FALSE),"")</f>
        <v/>
      </c>
      <c r="M315" s="1511" t="str">
        <f ca="1">_xlfn.IFNA(VLOOKUP(E315,Export!G:L,5,FALSE),"")</f>
        <v/>
      </c>
      <c r="N315" s="1512" t="str">
        <f ca="1">_xlfn.IFNA(VLOOKUP(E315,Export!G:L,6,FALSE),"")</f>
        <v/>
      </c>
      <c r="O315" s="1445"/>
      <c r="P315" s="251"/>
    </row>
    <row r="316" spans="1:16" ht="70.8" customHeight="1" thickBot="1" x14ac:dyDescent="0.3">
      <c r="A316" s="274"/>
      <c r="B316" s="1845"/>
      <c r="C316" s="1339">
        <v>292</v>
      </c>
      <c r="D316" s="1183">
        <f>_xlfn.IFNA(VLOOKUP(E316,Data!C:I,3,FALSE),"")</f>
        <v>2</v>
      </c>
      <c r="E316" s="1644" t="s">
        <v>234</v>
      </c>
      <c r="F316" s="1170" t="str">
        <f>_xlfn.IFNA(IF(VLOOKUP(E316,Languages!$A:$D,1,TRUE)=E316,VLOOKUP(E316,Languages!$A:$D,Summary!$C$7,TRUE),NA()),"")</f>
        <v>SITUATION-osion toimintaa varten on tarjolla riittävät resurssit (henkilöstö, rahoitus ja työkalut).</v>
      </c>
      <c r="G316" s="1539" t="s">
        <v>1629</v>
      </c>
      <c r="H316" s="1169"/>
      <c r="I316" s="1169" t="s">
        <v>1629</v>
      </c>
      <c r="J316" s="1537">
        <f ca="1">_xlfn.IFNA(VLOOKUP(E316,Data!C:I,6,FALSE),"")</f>
        <v>0</v>
      </c>
      <c r="K316" s="1511" t="str">
        <f ca="1">_xlfn.IFNA(VLOOKUP(E316,Export!G:L,3,FALSE),"")</f>
        <v/>
      </c>
      <c r="L316" s="1511" t="str">
        <f ca="1">_xlfn.IFNA(VLOOKUP(E316,Export!G:L,4,FALSE),"")</f>
        <v/>
      </c>
      <c r="M316" s="1511" t="str">
        <f ca="1">_xlfn.IFNA(VLOOKUP(E316,Export!G:L,5,FALSE),"")</f>
        <v/>
      </c>
      <c r="N316" s="1512" t="str">
        <f ca="1">_xlfn.IFNA(VLOOKUP(E316,Export!G:L,6,FALSE),"")</f>
        <v/>
      </c>
      <c r="O316" s="1445"/>
      <c r="P316" s="251"/>
    </row>
    <row r="317" spans="1:16" ht="70.8" customHeight="1" thickBot="1" x14ac:dyDescent="0.3">
      <c r="A317" s="274"/>
      <c r="B317" s="1845"/>
      <c r="C317" s="1339">
        <v>293</v>
      </c>
      <c r="D317" s="1183">
        <f>_xlfn.IFNA(VLOOKUP(E317,Data!C:I,3,FALSE),"")</f>
        <v>3</v>
      </c>
      <c r="E317" s="1644" t="s">
        <v>235</v>
      </c>
      <c r="F317" s="1170" t="str">
        <f>_xlfn.IFNA(IF(VLOOKUP(E317,Languages!$A:$D,1,TRUE)=E317,VLOOKUP(E317,Languages!$A:$D,Summary!$C$7,TRUE),NA()),"")</f>
        <v>SITUATION-osion toimintaa ohjataan vaatimuksilla, jotka on asetettu organisaation johtotason politiikassa (tai vastaavassa ohjeistuksessa).</v>
      </c>
      <c r="G317" s="1539" t="s">
        <v>1629</v>
      </c>
      <c r="H317" s="1169"/>
      <c r="I317" s="1169" t="s">
        <v>1629</v>
      </c>
      <c r="J317" s="1537">
        <f ca="1">_xlfn.IFNA(VLOOKUP(E317,Data!C:I,6,FALSE),"")</f>
        <v>0</v>
      </c>
      <c r="K317" s="1511" t="str">
        <f ca="1">_xlfn.IFNA(VLOOKUP(E317,Export!G:L,3,FALSE),"")</f>
        <v/>
      </c>
      <c r="L317" s="1511" t="str">
        <f ca="1">_xlfn.IFNA(VLOOKUP(E317,Export!G:L,4,FALSE),"")</f>
        <v/>
      </c>
      <c r="M317" s="1511" t="str">
        <f ca="1">_xlfn.IFNA(VLOOKUP(E317,Export!G:L,5,FALSE),"")</f>
        <v/>
      </c>
      <c r="N317" s="1512" t="str">
        <f ca="1">_xlfn.IFNA(VLOOKUP(E317,Export!G:L,6,FALSE),"")</f>
        <v/>
      </c>
      <c r="O317" s="1445"/>
      <c r="P317" s="251"/>
    </row>
    <row r="318" spans="1:16" ht="70.8" customHeight="1" thickBot="1" x14ac:dyDescent="0.3">
      <c r="A318" s="274"/>
      <c r="B318" s="1845"/>
      <c r="C318" s="1339">
        <v>294</v>
      </c>
      <c r="D318" s="1183">
        <f>_xlfn.IFNA(VLOOKUP(E318,Data!C:I,3,FALSE),"")</f>
        <v>3</v>
      </c>
      <c r="E318" s="1644" t="s">
        <v>236</v>
      </c>
      <c r="F318" s="1170" t="str">
        <f>_xlfn.IFNA(IF(VLOOKUP(E318,Languages!$A:$D,1,TRUE)=E318,VLOOKUP(E318,Languages!$A:$D,Summary!$C$7,TRUE),NA()),"")</f>
        <v>SITUATION-osion toiminnan suorittamiseen tarvittavat vastuut, tilivelvollisuudet ja valtuutukset on jalkautettu soveltuville työntekijöille.</v>
      </c>
      <c r="G318" s="1539" t="s">
        <v>1629</v>
      </c>
      <c r="H318" s="1169"/>
      <c r="I318" s="1169" t="s">
        <v>1629</v>
      </c>
      <c r="J318" s="1537">
        <f ca="1">_xlfn.IFNA(VLOOKUP(E318,Data!C:I,6,FALSE),"")</f>
        <v>0</v>
      </c>
      <c r="K318" s="1511" t="str">
        <f ca="1">_xlfn.IFNA(VLOOKUP(E318,Export!G:L,3,FALSE),"")</f>
        <v/>
      </c>
      <c r="L318" s="1511" t="str">
        <f ca="1">_xlfn.IFNA(VLOOKUP(E318,Export!G:L,4,FALSE),"")</f>
        <v/>
      </c>
      <c r="M318" s="1511" t="str">
        <f ca="1">_xlfn.IFNA(VLOOKUP(E318,Export!G:L,5,FALSE),"")</f>
        <v/>
      </c>
      <c r="N318" s="1512" t="str">
        <f ca="1">_xlfn.IFNA(VLOOKUP(E318,Export!G:L,6,FALSE),"")</f>
        <v/>
      </c>
      <c r="O318" s="1445"/>
      <c r="P318" s="251"/>
    </row>
    <row r="319" spans="1:16" ht="70.8" customHeight="1" thickBot="1" x14ac:dyDescent="0.3">
      <c r="A319" s="274"/>
      <c r="B319" s="1845"/>
      <c r="C319" s="1339">
        <v>295</v>
      </c>
      <c r="D319" s="1183">
        <f>_xlfn.IFNA(VLOOKUP(E319,Data!C:I,3,FALSE),"")</f>
        <v>3</v>
      </c>
      <c r="E319" s="1644" t="s">
        <v>237</v>
      </c>
      <c r="F319" s="1170" t="str">
        <f>_xlfn.IFNA(IF(VLOOKUP(E319,Languages!$A:$D,1,TRUE)=E319,VLOOKUP(E319,Languages!$A:$D,Summary!$C$7,TRUE),NA()),"")</f>
        <v>SITUATION-osion toimintaa suorittavilla työntekijöillä on riittävät tiedot ja taidot tehtäviensä suorittamiseen.</v>
      </c>
      <c r="G319" s="1539" t="s">
        <v>1629</v>
      </c>
      <c r="H319" s="1169"/>
      <c r="I319" s="1169" t="s">
        <v>1629</v>
      </c>
      <c r="J319" s="1537">
        <f ca="1">_xlfn.IFNA(VLOOKUP(E319,Data!C:I,6,FALSE),"")</f>
        <v>0</v>
      </c>
      <c r="K319" s="1511" t="str">
        <f ca="1">_xlfn.IFNA(VLOOKUP(E319,Export!G:L,3,FALSE),"")</f>
        <v/>
      </c>
      <c r="L319" s="1511" t="str">
        <f ca="1">_xlfn.IFNA(VLOOKUP(E319,Export!G:L,4,FALSE),"")</f>
        <v/>
      </c>
      <c r="M319" s="1511" t="str">
        <f ca="1">_xlfn.IFNA(VLOOKUP(E319,Export!G:L,5,FALSE),"")</f>
        <v/>
      </c>
      <c r="N319" s="1512" t="str">
        <f ca="1">_xlfn.IFNA(VLOOKUP(E319,Export!G:L,6,FALSE),"")</f>
        <v/>
      </c>
      <c r="O319" s="1445"/>
      <c r="P319" s="251"/>
    </row>
    <row r="320" spans="1:16" ht="70.8" customHeight="1" thickBot="1" x14ac:dyDescent="0.3">
      <c r="A320" s="274"/>
      <c r="B320" s="1845"/>
      <c r="C320" s="1339">
        <v>296</v>
      </c>
      <c r="D320" s="1183">
        <f>_xlfn.IFNA(VLOOKUP(E320,Data!C:I,3,FALSE),"")</f>
        <v>3</v>
      </c>
      <c r="E320" s="1644" t="s">
        <v>238</v>
      </c>
      <c r="F320" s="1170" t="str">
        <f>_xlfn.IFNA(IF(VLOOKUP(E320,Languages!$A:$D,1,TRUE)=E320,VLOOKUP(E320,Languages!$A:$D,Summary!$C$7,TRUE),NA()),"")</f>
        <v>SITUATION-osion toiminnan vaikuttavuutta arvioidaan ja seurataan.</v>
      </c>
      <c r="G320" s="1539" t="s">
        <v>1629</v>
      </c>
      <c r="H320" s="1169"/>
      <c r="I320" s="1169" t="s">
        <v>1629</v>
      </c>
      <c r="J320" s="1537">
        <f ca="1">_xlfn.IFNA(VLOOKUP(E320,Data!C:I,6,FALSE),"")</f>
        <v>0</v>
      </c>
      <c r="K320" s="1511" t="str">
        <f ca="1">_xlfn.IFNA(VLOOKUP(E320,Export!G:L,3,FALSE),"")</f>
        <v/>
      </c>
      <c r="L320" s="1511" t="str">
        <f ca="1">_xlfn.IFNA(VLOOKUP(E320,Export!G:L,4,FALSE),"")</f>
        <v/>
      </c>
      <c r="M320" s="1511" t="str">
        <f ca="1">_xlfn.IFNA(VLOOKUP(E320,Export!G:L,5,FALSE),"")</f>
        <v/>
      </c>
      <c r="N320" s="1512" t="str">
        <f ca="1">_xlfn.IFNA(VLOOKUP(E320,Export!G:L,6,FALSE),"")</f>
        <v/>
      </c>
      <c r="O320" s="1445"/>
      <c r="P320" s="251"/>
    </row>
    <row r="321" spans="1:16" ht="70.8" customHeight="1" thickBot="1" x14ac:dyDescent="0.3">
      <c r="A321" s="274"/>
      <c r="B321" s="1845"/>
      <c r="C321" s="1339">
        <v>297</v>
      </c>
      <c r="D321" s="1183">
        <f>_xlfn.IFNA(VLOOKUP(E321,Data!C:I,3,FALSE),"")</f>
        <v>1</v>
      </c>
      <c r="E321" s="1644" t="s">
        <v>2544</v>
      </c>
      <c r="F321" s="1170" t="str">
        <f>_xlfn.IFNA(IF(VLOOKUP(E321,Languages!$A:$D,1,TRUE)=E321,VLOOKUP(E321,Languages!$A:$D,Summary!$C$7,TRUE),NA()),"")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G321" s="1540">
        <v>48</v>
      </c>
      <c r="H321" s="1169" t="s">
        <v>3731</v>
      </c>
      <c r="I321" s="1169" t="s">
        <v>3647</v>
      </c>
      <c r="J321" s="1537">
        <f ca="1">_xlfn.IFNA(VLOOKUP(E321,Data!C:I,6,FALSE),"")</f>
        <v>0</v>
      </c>
      <c r="K321" s="1511" t="str">
        <f ca="1">_xlfn.IFNA(VLOOKUP(E321,Export!G:L,3,FALSE),"")</f>
        <v/>
      </c>
      <c r="L321" s="1511" t="str">
        <f ca="1">_xlfn.IFNA(VLOOKUP(E321,Export!G:L,4,FALSE),"")</f>
        <v/>
      </c>
      <c r="M321" s="1511" t="str">
        <f ca="1">_xlfn.IFNA(VLOOKUP(E321,Export!G:L,5,FALSE),"")</f>
        <v/>
      </c>
      <c r="N321" s="1512" t="str">
        <f ca="1">_xlfn.IFNA(VLOOKUP(E321,Export!G:L,6,FALSE),"")</f>
        <v/>
      </c>
      <c r="O321" s="1445"/>
      <c r="P321" s="251"/>
    </row>
    <row r="322" spans="1:16" ht="70.8" customHeight="1" thickBot="1" x14ac:dyDescent="0.3">
      <c r="A322" s="274"/>
      <c r="B322" s="1845"/>
      <c r="C322" s="1339">
        <v>298</v>
      </c>
      <c r="D322" s="1183">
        <f>_xlfn.IFNA(VLOOKUP(E322,Data!C:I,3,FALSE),"")</f>
        <v>1</v>
      </c>
      <c r="E322" s="1644" t="s">
        <v>2545</v>
      </c>
      <c r="F322" s="1170" t="str">
        <f>_xlfn.IFNA(IF(VLOOKUP(E322,Languages!$A:$D,1,TRUE)=E322,VLOOKUP(E322,Languages!$A:$D,Summary!$C$7,TRUE),NA()),"")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G322" s="1540">
        <v>48</v>
      </c>
      <c r="H322" s="1169" t="s">
        <v>3731</v>
      </c>
      <c r="I322" s="1169" t="s">
        <v>3647</v>
      </c>
      <c r="J322" s="1537">
        <f ca="1">_xlfn.IFNA(VLOOKUP(E322,Data!C:I,6,FALSE),"")</f>
        <v>0</v>
      </c>
      <c r="K322" s="1511" t="str">
        <f ca="1">_xlfn.IFNA(VLOOKUP(E322,Export!G:L,3,FALSE),"")</f>
        <v/>
      </c>
      <c r="L322" s="1511" t="str">
        <f ca="1">_xlfn.IFNA(VLOOKUP(E322,Export!G:L,4,FALSE),"")</f>
        <v/>
      </c>
      <c r="M322" s="1511" t="str">
        <f ca="1">_xlfn.IFNA(VLOOKUP(E322,Export!G:L,5,FALSE),"")</f>
        <v/>
      </c>
      <c r="N322" s="1512" t="str">
        <f ca="1">_xlfn.IFNA(VLOOKUP(E322,Export!G:L,6,FALSE),"")</f>
        <v/>
      </c>
      <c r="O322" s="1445"/>
      <c r="P322" s="251"/>
    </row>
    <row r="323" spans="1:16" ht="70.8" customHeight="1" thickBot="1" x14ac:dyDescent="0.3">
      <c r="A323" s="274"/>
      <c r="B323" s="1845"/>
      <c r="C323" s="1339">
        <v>299</v>
      </c>
      <c r="D323" s="1183">
        <f>_xlfn.IFNA(VLOOKUP(E323,Data!C:I,3,FALSE),"")</f>
        <v>2</v>
      </c>
      <c r="E323" s="1644" t="s">
        <v>2546</v>
      </c>
      <c r="F323" s="1170" t="str">
        <f>_xlfn.IFNA(IF(VLOOKUP(E323,Languages!$A:$D,1,TRUE)=E323,VLOOKUP(E323,Languages!$A:$D,Summary!$C$7,TRUE),NA()),"")</f>
        <v>Toimittajista ja muista kumppaneista aiheutuvien riskien tunnistamiseen käytetään määriteltyjä menetelmiä.</v>
      </c>
      <c r="G323" s="1540">
        <v>48</v>
      </c>
      <c r="H323" s="1169" t="s">
        <v>3731</v>
      </c>
      <c r="I323" s="1169" t="s">
        <v>3647</v>
      </c>
      <c r="J323" s="1537">
        <f ca="1">_xlfn.IFNA(VLOOKUP(E323,Data!C:I,6,FALSE),"")</f>
        <v>0</v>
      </c>
      <c r="K323" s="1511" t="str">
        <f ca="1">_xlfn.IFNA(VLOOKUP(E323,Export!G:L,3,FALSE),"")</f>
        <v/>
      </c>
      <c r="L323" s="1511" t="str">
        <f ca="1">_xlfn.IFNA(VLOOKUP(E323,Export!G:L,4,FALSE),"")</f>
        <v/>
      </c>
      <c r="M323" s="1511" t="str">
        <f ca="1">_xlfn.IFNA(VLOOKUP(E323,Export!G:L,5,FALSE),"")</f>
        <v/>
      </c>
      <c r="N323" s="1512" t="str">
        <f ca="1">_xlfn.IFNA(VLOOKUP(E323,Export!G:L,6,FALSE),"")</f>
        <v/>
      </c>
      <c r="O323" s="1445"/>
      <c r="P323" s="251"/>
    </row>
    <row r="324" spans="1:16" ht="70.8" customHeight="1" thickBot="1" x14ac:dyDescent="0.3">
      <c r="A324" s="274"/>
      <c r="B324" s="1845"/>
      <c r="C324" s="1339">
        <v>300</v>
      </c>
      <c r="D324" s="1183">
        <f>_xlfn.IFNA(VLOOKUP(E324,Data!C:I,3,FALSE),"")</f>
        <v>2</v>
      </c>
      <c r="E324" s="1644" t="s">
        <v>2547</v>
      </c>
      <c r="F324" s="1170" t="str">
        <f>_xlfn.IFNA(IF(VLOOKUP(E324,Languages!$A:$D,1,TRUE)=E324,VLOOKUP(E324,Languages!$A:$D,Summary!$C$7,TRUE),NA()),"")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G324" s="1540">
        <v>48</v>
      </c>
      <c r="H324" s="1169" t="s">
        <v>3731</v>
      </c>
      <c r="I324" s="1169" t="s">
        <v>3647</v>
      </c>
      <c r="J324" s="1537">
        <f ca="1">_xlfn.IFNA(VLOOKUP(E324,Data!C:I,6,FALSE),"")</f>
        <v>0</v>
      </c>
      <c r="K324" s="1511" t="str">
        <f ca="1">_xlfn.IFNA(VLOOKUP(E324,Export!G:L,3,FALSE),"")</f>
        <v/>
      </c>
      <c r="L324" s="1511" t="str">
        <f ca="1">_xlfn.IFNA(VLOOKUP(E324,Export!G:L,4,FALSE),"")</f>
        <v/>
      </c>
      <c r="M324" s="1511" t="str">
        <f ca="1">_xlfn.IFNA(VLOOKUP(E324,Export!G:L,5,FALSE),"")</f>
        <v/>
      </c>
      <c r="N324" s="1512" t="str">
        <f ca="1">_xlfn.IFNA(VLOOKUP(E324,Export!G:L,6,FALSE),"")</f>
        <v/>
      </c>
      <c r="O324" s="1445"/>
      <c r="P324" s="251"/>
    </row>
    <row r="325" spans="1:16" ht="70.8" customHeight="1" thickBot="1" x14ac:dyDescent="0.3">
      <c r="A325" s="274"/>
      <c r="B325" s="1845"/>
      <c r="C325" s="1339">
        <v>301</v>
      </c>
      <c r="D325" s="1183">
        <f>_xlfn.IFNA(VLOOKUP(E325,Data!C:I,3,FALSE),"")</f>
        <v>2</v>
      </c>
      <c r="E325" s="1644" t="s">
        <v>2548</v>
      </c>
      <c r="F325" s="1170" t="str">
        <f>_xlfn.IFNA(IF(VLOOKUP(E325,Languages!$A:$D,1,TRUE)=E325,VLOOKUP(E325,Languages!$A:$D,Summary!$C$7,TRUE),NA()),"")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G325" s="1540">
        <v>48</v>
      </c>
      <c r="H325" s="1169" t="s">
        <v>3731</v>
      </c>
      <c r="I325" s="1169" t="s">
        <v>3647</v>
      </c>
      <c r="J325" s="1537">
        <f ca="1">_xlfn.IFNA(VLOOKUP(E325,Data!C:I,6,FALSE),"")</f>
        <v>0</v>
      </c>
      <c r="K325" s="1511" t="str">
        <f ca="1">_xlfn.IFNA(VLOOKUP(E325,Export!G:L,3,FALSE),"")</f>
        <v/>
      </c>
      <c r="L325" s="1511" t="str">
        <f ca="1">_xlfn.IFNA(VLOOKUP(E325,Export!G:L,4,FALSE),"")</f>
        <v/>
      </c>
      <c r="M325" s="1511" t="str">
        <f ca="1">_xlfn.IFNA(VLOOKUP(E325,Export!G:L,5,FALSE),"")</f>
        <v/>
      </c>
      <c r="N325" s="1512" t="str">
        <f ca="1">_xlfn.IFNA(VLOOKUP(E325,Export!G:L,6,FALSE),"")</f>
        <v/>
      </c>
      <c r="O325" s="1445"/>
      <c r="P325" s="251"/>
    </row>
    <row r="326" spans="1:16" ht="70.8" customHeight="1" thickBot="1" x14ac:dyDescent="0.3">
      <c r="A326" s="274"/>
      <c r="B326" s="1845"/>
      <c r="C326" s="1339">
        <v>302</v>
      </c>
      <c r="D326" s="1183">
        <f>_xlfn.IFNA(VLOOKUP(E326,Data!C:I,3,FALSE),"")</f>
        <v>3</v>
      </c>
      <c r="E326" s="1644" t="s">
        <v>2549</v>
      </c>
      <c r="F326" s="1170" t="str">
        <f>_xlfn.IFNA(IF(VLOOKUP(E326,Languages!$A:$D,1,TRUE)=E326,VLOOKUP(E326,Languages!$A:$D,Summary!$C$7,TRUE),NA()),"")</f>
        <v>Toimittajien ja muiden kumppaniverkoston toimijoiden priorisointia päivitetään aika ajoin ja määriteltyjen tilanteiden kuten järjestelmämuutosten tai ulkoisten tapahtumien yhteydessä.</v>
      </c>
      <c r="G326" s="1540">
        <v>48</v>
      </c>
      <c r="H326" s="1169" t="s">
        <v>3731</v>
      </c>
      <c r="I326" s="1169" t="s">
        <v>3647</v>
      </c>
      <c r="J326" s="1537">
        <f ca="1">_xlfn.IFNA(VLOOKUP(E326,Data!C:I,6,FALSE),"")</f>
        <v>0</v>
      </c>
      <c r="K326" s="1511" t="str">
        <f ca="1">_xlfn.IFNA(VLOOKUP(E326,Export!G:L,3,FALSE),"")</f>
        <v/>
      </c>
      <c r="L326" s="1511" t="str">
        <f ca="1">_xlfn.IFNA(VLOOKUP(E326,Export!G:L,4,FALSE),"")</f>
        <v/>
      </c>
      <c r="M326" s="1511" t="str">
        <f ca="1">_xlfn.IFNA(VLOOKUP(E326,Export!G:L,5,FALSE),"")</f>
        <v/>
      </c>
      <c r="N326" s="1512" t="str">
        <f ca="1">_xlfn.IFNA(VLOOKUP(E326,Export!G:L,6,FALSE),"")</f>
        <v/>
      </c>
      <c r="O326" s="1445"/>
      <c r="P326" s="251"/>
    </row>
    <row r="327" spans="1:16" ht="70.8" customHeight="1" thickBot="1" x14ac:dyDescent="0.3">
      <c r="A327" s="274"/>
      <c r="B327" s="1845"/>
      <c r="C327" s="1339">
        <v>303</v>
      </c>
      <c r="D327" s="1183">
        <f>_xlfn.IFNA(VLOOKUP(E327,Data!C:I,3,FALSE),"")</f>
        <v>1</v>
      </c>
      <c r="E327" s="1644" t="s">
        <v>2552</v>
      </c>
      <c r="F327" s="1170" t="str">
        <f>_xlfn.IFNA(IF(VLOOKUP(E327,Languages!$A:$D,1,TRUE)=E327,VLOOKUP(E327,Languages!$A:$D,Summary!$C$7,TRUE),NA()),"")</f>
        <v>Toimittajien ja muiden kumppaniverkoston toimijoiden valintaan vaikuttaa arvio niiden kyberturvallisuuskelpoisuuksista. Tasolla 1 tämän ei tarvitse olla systemaattista ja säännöllistä.</v>
      </c>
      <c r="G327" s="1540">
        <v>49</v>
      </c>
      <c r="H327" s="1169" t="s">
        <v>3732</v>
      </c>
      <c r="I327" s="1169" t="s">
        <v>3648</v>
      </c>
      <c r="J327" s="1537">
        <f ca="1">_xlfn.IFNA(VLOOKUP(E327,Data!C:I,6,FALSE),"")</f>
        <v>0</v>
      </c>
      <c r="K327" s="1511" t="str">
        <f ca="1">_xlfn.IFNA(VLOOKUP(E327,Export!G:L,3,FALSE),"")</f>
        <v/>
      </c>
      <c r="L327" s="1511" t="str">
        <f ca="1">_xlfn.IFNA(VLOOKUP(E327,Export!G:L,4,FALSE),"")</f>
        <v/>
      </c>
      <c r="M327" s="1511" t="str">
        <f ca="1">_xlfn.IFNA(VLOOKUP(E327,Export!G:L,5,FALSE),"")</f>
        <v/>
      </c>
      <c r="N327" s="1512" t="str">
        <f ca="1">_xlfn.IFNA(VLOOKUP(E327,Export!G:L,6,FALSE),"")</f>
        <v/>
      </c>
      <c r="O327" s="1445"/>
      <c r="P327" s="251"/>
    </row>
    <row r="328" spans="1:16" ht="70.8" customHeight="1" thickBot="1" x14ac:dyDescent="0.3">
      <c r="A328" s="274"/>
      <c r="B328" s="1845"/>
      <c r="C328" s="1339">
        <v>304</v>
      </c>
      <c r="D328" s="1183">
        <f>_xlfn.IFNA(VLOOKUP(E328,Data!C:I,3,FALSE),"")</f>
        <v>1</v>
      </c>
      <c r="E328" s="1644" t="s">
        <v>2553</v>
      </c>
      <c r="F328" s="1170" t="str">
        <f>_xlfn.IFNA(IF(VLOOKUP(E328,Languages!$A:$D,1,TRUE)=E328,VLOOKUP(E328,Languages!$A:$D,Summary!$C$7,TRUE),NA()),"")</f>
        <v>Tuotteiden ja palveluiden valintaan vaikuttaa arvio niiden kyberkyvykkyyksistä. Tasolla 1 tämän ei tarvitse olla systemaattista ja säännöllistä.</v>
      </c>
      <c r="G328" s="1540">
        <v>50</v>
      </c>
      <c r="H328" s="1169" t="s">
        <v>3733</v>
      </c>
      <c r="I328" s="1169" t="s">
        <v>3649</v>
      </c>
      <c r="J328" s="1537">
        <f ca="1">_xlfn.IFNA(VLOOKUP(E328,Data!C:I,6,FALSE),"")</f>
        <v>0</v>
      </c>
      <c r="K328" s="1511" t="str">
        <f ca="1">_xlfn.IFNA(VLOOKUP(E328,Export!G:L,3,FALSE),"")</f>
        <v/>
      </c>
      <c r="L328" s="1511" t="str">
        <f ca="1">_xlfn.IFNA(VLOOKUP(E328,Export!G:L,4,FALSE),"")</f>
        <v/>
      </c>
      <c r="M328" s="1511" t="str">
        <f ca="1">_xlfn.IFNA(VLOOKUP(E328,Export!G:L,5,FALSE),"")</f>
        <v/>
      </c>
      <c r="N328" s="1512" t="str">
        <f ca="1">_xlfn.IFNA(VLOOKUP(E328,Export!G:L,6,FALSE),"")</f>
        <v/>
      </c>
      <c r="O328" s="1445"/>
      <c r="P328" s="251"/>
    </row>
    <row r="329" spans="1:16" ht="70.8" customHeight="1" thickBot="1" x14ac:dyDescent="0.3">
      <c r="A329" s="274"/>
      <c r="B329" s="1845"/>
      <c r="C329" s="1339">
        <v>305</v>
      </c>
      <c r="D329" s="1183">
        <f>_xlfn.IFNA(VLOOKUP(E329,Data!C:I,3,FALSE),"")</f>
        <v>2</v>
      </c>
      <c r="E329" s="1644" t="s">
        <v>2554</v>
      </c>
      <c r="F329" s="1170" t="str">
        <f>_xlfn.IFNA(IF(VLOOKUP(E329,Languages!$A:$D,1,TRUE)=E329,VLOOKUP(E329,Languages!$A:$D,Summary!$C$7,TRUE),NA()),"")</f>
        <v>Määriteltyjä menetelmiä noudatetaan, kun tunnistetaan kyberturvallisuusvaatimuksia ja toteutetaan niihin liittyviä suojaustoimia, joilla suojaudutaan toimittajista ja kumppaniverkoston toimijoista aiheutuvilta riskeiltä.</v>
      </c>
      <c r="G329" s="1539" t="s">
        <v>3690</v>
      </c>
      <c r="H329" s="1169" t="s">
        <v>3871</v>
      </c>
      <c r="I329" s="1169" t="s">
        <v>3650</v>
      </c>
      <c r="J329" s="1537">
        <f ca="1">_xlfn.IFNA(VLOOKUP(E329,Data!C:I,6,FALSE),"")</f>
        <v>0</v>
      </c>
      <c r="K329" s="1511" t="str">
        <f ca="1">_xlfn.IFNA(VLOOKUP(E329,Export!G:L,3,FALSE),"")</f>
        <v/>
      </c>
      <c r="L329" s="1511" t="str">
        <f ca="1">_xlfn.IFNA(VLOOKUP(E329,Export!G:L,4,FALSE),"")</f>
        <v/>
      </c>
      <c r="M329" s="1511" t="str">
        <f ca="1">_xlfn.IFNA(VLOOKUP(E329,Export!G:L,5,FALSE),"")</f>
        <v/>
      </c>
      <c r="N329" s="1512" t="str">
        <f ca="1">_xlfn.IFNA(VLOOKUP(E329,Export!G:L,6,FALSE),"")</f>
        <v/>
      </c>
      <c r="O329" s="1445"/>
      <c r="P329" s="251"/>
    </row>
    <row r="330" spans="1:16" ht="70.8" customHeight="1" thickBot="1" x14ac:dyDescent="0.3">
      <c r="A330" s="274"/>
      <c r="B330" s="1845"/>
      <c r="C330" s="1339">
        <v>306</v>
      </c>
      <c r="D330" s="1183">
        <f>_xlfn.IFNA(VLOOKUP(E330,Data!C:I,3,FALSE),"")</f>
        <v>2</v>
      </c>
      <c r="E330" s="1644" t="s">
        <v>2555</v>
      </c>
      <c r="F330" s="1170" t="str">
        <f>_xlfn.IFNA(IF(VLOOKUP(E330,Languages!$A:$D,1,TRUE)=E330,VLOOKUP(E330,Languages!$A:$D,Summary!$C$7,TRUE),NA()),"")</f>
        <v>Määriteltyjä menetelmiä noudatetaan, kun arvioidaan ja valitaan toimittajia ja muita kumppaniverkoston toimijoita.</v>
      </c>
      <c r="G330" s="1540">
        <v>49</v>
      </c>
      <c r="H330" s="1169" t="s">
        <v>3732</v>
      </c>
      <c r="I330" s="1169" t="s">
        <v>3648</v>
      </c>
      <c r="J330" s="1537">
        <f ca="1">_xlfn.IFNA(VLOOKUP(E330,Data!C:I,6,FALSE),"")</f>
        <v>0</v>
      </c>
      <c r="K330" s="1511" t="str">
        <f ca="1">_xlfn.IFNA(VLOOKUP(E330,Export!G:L,3,FALSE),"")</f>
        <v/>
      </c>
      <c r="L330" s="1511" t="str">
        <f ca="1">_xlfn.IFNA(VLOOKUP(E330,Export!G:L,4,FALSE),"")</f>
        <v/>
      </c>
      <c r="M330" s="1511" t="str">
        <f ca="1">_xlfn.IFNA(VLOOKUP(E330,Export!G:L,5,FALSE),"")</f>
        <v/>
      </c>
      <c r="N330" s="1512" t="str">
        <f ca="1">_xlfn.IFNA(VLOOKUP(E330,Export!G:L,6,FALSE),"")</f>
        <v/>
      </c>
      <c r="O330" s="1445"/>
      <c r="P330" s="251"/>
    </row>
    <row r="331" spans="1:16" ht="70.8" customHeight="1" thickBot="1" x14ac:dyDescent="0.3">
      <c r="A331" s="274"/>
      <c r="B331" s="1845"/>
      <c r="C331" s="1339">
        <v>307</v>
      </c>
      <c r="D331" s="1183">
        <f>_xlfn.IFNA(VLOOKUP(E331,Data!C:I,3,FALSE),"")</f>
        <v>2</v>
      </c>
      <c r="E331" s="1644" t="s">
        <v>2556</v>
      </c>
      <c r="F331" s="1170" t="str">
        <f>_xlfn.IFNA(IF(VLOOKUP(E331,Languages!$A:$D,1,TRUE)=E331,VLOOKUP(E331,Languages!$A:$D,Summary!$C$7,TRUE),NA()),"")</f>
        <v>Tiukempia suojaustoimia toteutetaan korkean prioriteetin toimittajille ja muille kumppaniverkoston toimijoille.</v>
      </c>
      <c r="G331" s="1540">
        <v>51</v>
      </c>
      <c r="H331" s="1169" t="s">
        <v>3734</v>
      </c>
      <c r="I331" s="1169" t="s">
        <v>3651</v>
      </c>
      <c r="J331" s="1537">
        <f ca="1">_xlfn.IFNA(VLOOKUP(E331,Data!C:I,6,FALSE),"")</f>
        <v>0</v>
      </c>
      <c r="K331" s="1511" t="str">
        <f ca="1">_xlfn.IFNA(VLOOKUP(E331,Export!G:L,3,FALSE),"")</f>
        <v/>
      </c>
      <c r="L331" s="1511" t="str">
        <f ca="1">_xlfn.IFNA(VLOOKUP(E331,Export!G:L,4,FALSE),"")</f>
        <v/>
      </c>
      <c r="M331" s="1511" t="str">
        <f ca="1">_xlfn.IFNA(VLOOKUP(E331,Export!G:L,5,FALSE),"")</f>
        <v/>
      </c>
      <c r="N331" s="1512" t="str">
        <f ca="1">_xlfn.IFNA(VLOOKUP(E331,Export!G:L,6,FALSE),"")</f>
        <v/>
      </c>
      <c r="O331" s="1445"/>
      <c r="P331" s="251"/>
    </row>
    <row r="332" spans="1:16" ht="70.8" customHeight="1" thickBot="1" x14ac:dyDescent="0.3">
      <c r="A332" s="274"/>
      <c r="B332" s="1845"/>
      <c r="C332" s="1339">
        <v>308</v>
      </c>
      <c r="D332" s="1183">
        <f>_xlfn.IFNA(VLOOKUP(E332,Data!C:I,3,FALSE),"")</f>
        <v>2</v>
      </c>
      <c r="E332" s="1644" t="s">
        <v>2557</v>
      </c>
      <c r="F332" s="1170" t="str">
        <f>_xlfn.IFNA(IF(VLOOKUP(E332,Languages!$A:$D,1,TRUE)=E332,VLOOKUP(E332,Languages!$A:$D,Summary!$C$7,TRUE),NA()),"")</f>
        <v>Kyberturvallisuusvaatimukset (esimerkiksi haavoittuvuustiedotus, poikkeamatapausten SLA vaatimukset) ovat osa toimittajien ja muiden kumppaniverkoston toimijoiden kanssa laadittavia sopimuksia.</v>
      </c>
      <c r="G332" s="1540">
        <v>52</v>
      </c>
      <c r="H332" s="1169" t="s">
        <v>3735</v>
      </c>
      <c r="I332" s="1169" t="s">
        <v>3652</v>
      </c>
      <c r="J332" s="1537">
        <f ca="1">_xlfn.IFNA(VLOOKUP(E332,Data!C:I,6,FALSE),"")</f>
        <v>0</v>
      </c>
      <c r="K332" s="1511" t="str">
        <f ca="1">_xlfn.IFNA(VLOOKUP(E332,Export!G:L,3,FALSE),"")</f>
        <v/>
      </c>
      <c r="L332" s="1511" t="str">
        <f ca="1">_xlfn.IFNA(VLOOKUP(E332,Export!G:L,4,FALSE),"")</f>
        <v/>
      </c>
      <c r="M332" s="1511" t="str">
        <f ca="1">_xlfn.IFNA(VLOOKUP(E332,Export!G:L,5,FALSE),"")</f>
        <v/>
      </c>
      <c r="N332" s="1512" t="str">
        <f ca="1">_xlfn.IFNA(VLOOKUP(E332,Export!G:L,6,FALSE),"")</f>
        <v/>
      </c>
      <c r="O332" s="1445"/>
      <c r="P332" s="251"/>
    </row>
    <row r="333" spans="1:16" ht="70.8" customHeight="1" thickBot="1" x14ac:dyDescent="0.3">
      <c r="A333" s="274"/>
      <c r="B333" s="1845"/>
      <c r="C333" s="1339">
        <v>309</v>
      </c>
      <c r="D333" s="1183">
        <f>_xlfn.IFNA(VLOOKUP(E333,Data!C:I,3,FALSE),"")</f>
        <v>2</v>
      </c>
      <c r="E333" s="1644" t="s">
        <v>2558</v>
      </c>
      <c r="F333" s="1170" t="str">
        <f>_xlfn.IFNA(IF(VLOOKUP(E333,Languages!$A:$D,1,TRUE)=E333,VLOOKUP(E333,Languages!$A:$D,Summary!$C$7,TRUE),NA()),"")</f>
        <v>Toimittajat ja muut kumppaniverkoston toimijat osoittavat aika ajoin kykynsä täyttää asetetut kyberturvallisuusvaatimukset.</v>
      </c>
      <c r="G333" s="1540">
        <v>52</v>
      </c>
      <c r="H333" s="1169" t="s">
        <v>3735</v>
      </c>
      <c r="I333" s="1169" t="s">
        <v>3652</v>
      </c>
      <c r="J333" s="1537">
        <f ca="1">_xlfn.IFNA(VLOOKUP(E333,Data!C:I,6,FALSE),"")</f>
        <v>0</v>
      </c>
      <c r="K333" s="1511" t="str">
        <f ca="1">_xlfn.IFNA(VLOOKUP(E333,Export!G:L,3,FALSE),"")</f>
        <v/>
      </c>
      <c r="L333" s="1511" t="str">
        <f ca="1">_xlfn.IFNA(VLOOKUP(E333,Export!G:L,4,FALSE),"")</f>
        <v/>
      </c>
      <c r="M333" s="1511" t="str">
        <f ca="1">_xlfn.IFNA(VLOOKUP(E333,Export!G:L,5,FALSE),"")</f>
        <v/>
      </c>
      <c r="N333" s="1512" t="str">
        <f ca="1">_xlfn.IFNA(VLOOKUP(E333,Export!G:L,6,FALSE),"")</f>
        <v/>
      </c>
      <c r="O333" s="1445"/>
      <c r="P333" s="251"/>
    </row>
    <row r="334" spans="1:16" ht="70.8" customHeight="1" thickBot="1" x14ac:dyDescent="0.3">
      <c r="A334" s="274"/>
      <c r="B334" s="1845"/>
      <c r="C334" s="1339">
        <v>310</v>
      </c>
      <c r="D334" s="1183">
        <f>_xlfn.IFNA(VLOOKUP(E334,Data!C:I,3,FALSE),"")</f>
        <v>3</v>
      </c>
      <c r="E334" s="1644" t="s">
        <v>2559</v>
      </c>
      <c r="F334" s="1170" t="str">
        <f>_xlfn.IFNA(IF(VLOOKUP(E334,Languages!$A:$D,1,TRUE)=E334,VLOOKUP(E334,Languages!$A:$D,Summary!$C$7,TRUE),NA()),"")</f>
        <v>Toimittajille ja muille kumppaniverkoston toimijoille asetetut kyberturvallisuusvaatimukset sisältävät soveltuvin osin vaatimuksia turvallisesta ohjelmisto- ja tuotekehityksestä.</v>
      </c>
      <c r="G334" s="1540">
        <v>52</v>
      </c>
      <c r="H334" s="1169" t="s">
        <v>3735</v>
      </c>
      <c r="I334" s="1169" t="s">
        <v>3652</v>
      </c>
      <c r="J334" s="1537">
        <f ca="1">_xlfn.IFNA(VLOOKUP(E334,Data!C:I,6,FALSE),"")</f>
        <v>0</v>
      </c>
      <c r="K334" s="1511" t="str">
        <f ca="1">_xlfn.IFNA(VLOOKUP(E334,Export!G:L,3,FALSE),"")</f>
        <v/>
      </c>
      <c r="L334" s="1511" t="str">
        <f ca="1">_xlfn.IFNA(VLOOKUP(E334,Export!G:L,4,FALSE),"")</f>
        <v/>
      </c>
      <c r="M334" s="1511" t="str">
        <f ca="1">_xlfn.IFNA(VLOOKUP(E334,Export!G:L,5,FALSE),"")</f>
        <v/>
      </c>
      <c r="N334" s="1512" t="str">
        <f ca="1">_xlfn.IFNA(VLOOKUP(E334,Export!G:L,6,FALSE),"")</f>
        <v/>
      </c>
      <c r="O334" s="1445"/>
      <c r="P334" s="251"/>
    </row>
    <row r="335" spans="1:16" ht="70.8" customHeight="1" thickBot="1" x14ac:dyDescent="0.3">
      <c r="A335" s="274"/>
      <c r="B335" s="1845"/>
      <c r="C335" s="1339">
        <v>311</v>
      </c>
      <c r="D335" s="1183">
        <f>_xlfn.IFNA(VLOOKUP(E335,Data!C:I,3,FALSE),"")</f>
        <v>3</v>
      </c>
      <c r="E335" s="1644" t="s">
        <v>2560</v>
      </c>
      <c r="F335" s="1170" t="str">
        <f>_xlfn.IFNA(IF(VLOOKUP(E335,Languages!$A:$D,1,TRUE)=E335,VLOOKUP(E335,Languages!$A:$D,Summary!$C$7,TRUE),NA()),"")</f>
        <v>Tuotteiden valintakriteereissä on huomioitu asianmukaisesti käyttöiän tai käyttötuen päättymisen ajankohdat.</v>
      </c>
      <c r="G335" s="1540">
        <v>50</v>
      </c>
      <c r="H335" s="1169" t="s">
        <v>3733</v>
      </c>
      <c r="I335" s="1169" t="s">
        <v>3649</v>
      </c>
      <c r="J335" s="1537">
        <f ca="1">_xlfn.IFNA(VLOOKUP(E335,Data!C:I,6,FALSE),"")</f>
        <v>0</v>
      </c>
      <c r="K335" s="1511" t="str">
        <f ca="1">_xlfn.IFNA(VLOOKUP(E335,Export!G:L,3,FALSE),"")</f>
        <v/>
      </c>
      <c r="L335" s="1511" t="str">
        <f ca="1">_xlfn.IFNA(VLOOKUP(E335,Export!G:L,4,FALSE),"")</f>
        <v/>
      </c>
      <c r="M335" s="1511" t="str">
        <f ca="1">_xlfn.IFNA(VLOOKUP(E335,Export!G:L,5,FALSE),"")</f>
        <v/>
      </c>
      <c r="N335" s="1512" t="str">
        <f ca="1">_xlfn.IFNA(VLOOKUP(E335,Export!G:L,6,FALSE),"")</f>
        <v/>
      </c>
      <c r="O335" s="1445"/>
      <c r="P335" s="251"/>
    </row>
    <row r="336" spans="1:16" ht="70.8" customHeight="1" thickBot="1" x14ac:dyDescent="0.3">
      <c r="A336" s="274"/>
      <c r="B336" s="1845"/>
      <c r="C336" s="1339">
        <v>312</v>
      </c>
      <c r="D336" s="1183">
        <f>_xlfn.IFNA(VLOOKUP(E336,Data!C:I,3,FALSE),"")</f>
        <v>3</v>
      </c>
      <c r="E336" s="1644" t="s">
        <v>2561</v>
      </c>
      <c r="F336" s="1170" t="str">
        <f>_xlfn.IFNA(IF(VLOOKUP(E336,Languages!$A:$D,1,TRUE)=E336,VLOOKUP(E336,Languages!$A:$D,Summary!$C$7,TRUE),NA()),"")</f>
        <v>Valintakriteereiden osana on huomioitu asianmukaisesti toimet väärennettyjä tai vaarantuneita ohjelmistoja, laitteita tai palveluita vastaan.</v>
      </c>
      <c r="G336" s="1540">
        <v>50</v>
      </c>
      <c r="H336" s="1169" t="s">
        <v>3733</v>
      </c>
      <c r="I336" s="1169" t="s">
        <v>3649</v>
      </c>
      <c r="J336" s="1537">
        <f ca="1">_xlfn.IFNA(VLOOKUP(E336,Data!C:I,6,FALSE),"")</f>
        <v>0</v>
      </c>
      <c r="K336" s="1511" t="str">
        <f ca="1">_xlfn.IFNA(VLOOKUP(E336,Export!G:L,3,FALSE),"")</f>
        <v/>
      </c>
      <c r="L336" s="1511" t="str">
        <f ca="1">_xlfn.IFNA(VLOOKUP(E336,Export!G:L,4,FALSE),"")</f>
        <v/>
      </c>
      <c r="M336" s="1511" t="str">
        <f ca="1">_xlfn.IFNA(VLOOKUP(E336,Export!G:L,5,FALSE),"")</f>
        <v/>
      </c>
      <c r="N336" s="1512" t="str">
        <f ca="1">_xlfn.IFNA(VLOOKUP(E336,Export!G:L,6,FALSE),"")</f>
        <v/>
      </c>
      <c r="O336" s="1445"/>
      <c r="P336" s="251"/>
    </row>
    <row r="337" spans="1:16" ht="70.8" customHeight="1" thickBot="1" x14ac:dyDescent="0.3">
      <c r="A337" s="274"/>
      <c r="B337" s="1845"/>
      <c r="C337" s="1339">
        <v>313</v>
      </c>
      <c r="D337" s="1183">
        <f>_xlfn.IFNA(VLOOKUP(E337,Data!C:I,3,FALSE),"")</f>
        <v>3</v>
      </c>
      <c r="E337" s="1644" t="s">
        <v>2562</v>
      </c>
      <c r="F337" s="1170" t="str">
        <f>_xlfn.IFNA(IF(VLOOKUP(E337,Languages!$A:$D,1,TRUE)=E337,VLOOKUP(E337,Languages!$A:$D,Summary!$C$7,TRUE),NA()),"")</f>
        <v xml:space="preserve">Korkean prioriteetin  omaisuuserien (laitteiden, ohjelmistojen ja tietovarantojen) valintakriteerit sisältävät ns. materiaaliluettelon (bill of materials) ainakin on keskeisten osien, kuten laitteiston ja ohjemlmistojen osalta. </v>
      </c>
      <c r="G337" s="1540">
        <v>50</v>
      </c>
      <c r="H337" s="1169" t="s">
        <v>3733</v>
      </c>
      <c r="I337" s="1169" t="s">
        <v>3649</v>
      </c>
      <c r="J337" s="1537">
        <f ca="1">_xlfn.IFNA(VLOOKUP(E337,Data!C:I,6,FALSE),"")</f>
        <v>0</v>
      </c>
      <c r="K337" s="1511" t="str">
        <f ca="1">_xlfn.IFNA(VLOOKUP(E337,Export!G:L,3,FALSE),"")</f>
        <v/>
      </c>
      <c r="L337" s="1511" t="str">
        <f ca="1">_xlfn.IFNA(VLOOKUP(E337,Export!G:L,4,FALSE),"")</f>
        <v/>
      </c>
      <c r="M337" s="1511" t="str">
        <f ca="1">_xlfn.IFNA(VLOOKUP(E337,Export!G:L,5,FALSE),"")</f>
        <v/>
      </c>
      <c r="N337" s="1512" t="str">
        <f ca="1">_xlfn.IFNA(VLOOKUP(E337,Export!G:L,6,FALSE),"")</f>
        <v/>
      </c>
      <c r="O337" s="1445"/>
      <c r="P337" s="251"/>
    </row>
    <row r="338" spans="1:16" ht="70.8" customHeight="1" thickBot="1" x14ac:dyDescent="0.3">
      <c r="A338" s="274"/>
      <c r="B338" s="1845"/>
      <c r="C338" s="1339">
        <v>314</v>
      </c>
      <c r="D338" s="1183">
        <f>_xlfn.IFNA(VLOOKUP(E338,Data!C:I,3,FALSE),"")</f>
        <v>3</v>
      </c>
      <c r="E338" s="1644" t="s">
        <v>2563</v>
      </c>
      <c r="F338" s="1170" t="str">
        <f>_xlfn.IFNA(IF(VLOOKUP(E338,Languages!$A:$D,1,TRUE)=E338,VLOOKUP(E338,Languages!$A:$D,Summary!$C$7,TRUE),NA()),"")</f>
        <v>Korkean prioriteetin  omaisuuserien (laitteiden, ohjelmistojen ja tietovarantojen) valintakriteereissä on huomioitu kaikki kolmannen osapuolen hosting ympäristöt  ja lähdekoodi</v>
      </c>
      <c r="G338" s="1540">
        <v>50</v>
      </c>
      <c r="H338" s="1169" t="s">
        <v>3733</v>
      </c>
      <c r="I338" s="1169" t="s">
        <v>3649</v>
      </c>
      <c r="J338" s="1537">
        <f ca="1">_xlfn.IFNA(VLOOKUP(E338,Data!C:I,6,FALSE),"")</f>
        <v>0</v>
      </c>
      <c r="K338" s="1511" t="str">
        <f ca="1">_xlfn.IFNA(VLOOKUP(E338,Export!G:L,3,FALSE),"")</f>
        <v/>
      </c>
      <c r="L338" s="1511" t="str">
        <f ca="1">_xlfn.IFNA(VLOOKUP(E338,Export!G:L,4,FALSE),"")</f>
        <v/>
      </c>
      <c r="M338" s="1511" t="str">
        <f ca="1">_xlfn.IFNA(VLOOKUP(E338,Export!G:L,5,FALSE),"")</f>
        <v/>
      </c>
      <c r="N338" s="1512" t="str">
        <f ca="1">_xlfn.IFNA(VLOOKUP(E338,Export!G:L,6,FALSE),"")</f>
        <v/>
      </c>
      <c r="O338" s="1445"/>
      <c r="P338" s="251"/>
    </row>
    <row r="339" spans="1:16" ht="70.8" customHeight="1" thickBot="1" x14ac:dyDescent="0.3">
      <c r="A339" s="274"/>
      <c r="B339" s="1845"/>
      <c r="C339" s="1339">
        <v>315</v>
      </c>
      <c r="D339" s="1183">
        <f>_xlfn.IFNA(VLOOKUP(E339,Data!C:I,3,FALSE),"")</f>
        <v>3</v>
      </c>
      <c r="E339" s="1644" t="s">
        <v>2564</v>
      </c>
      <c r="F339" s="1170" t="str">
        <f>_xlfn.IFNA(IF(VLOOKUP(E339,Languages!$A:$D,1,TRUE)=E339,VLOOKUP(E339,Languages!$A:$D,Summary!$C$7,TRUE),NA()),"")</f>
        <v>Hankittavien laitteiden, ohjelmistojen ja tietovarantojen hyväksyntätestaukseen kuuluu kyberturvallisuusvaatimusten testaus.</v>
      </c>
      <c r="G339" s="1540">
        <v>50</v>
      </c>
      <c r="H339" s="1169" t="s">
        <v>3733</v>
      </c>
      <c r="I339" s="1169" t="s">
        <v>3649</v>
      </c>
      <c r="J339" s="1537">
        <f ca="1">_xlfn.IFNA(VLOOKUP(E339,Data!C:I,6,FALSE),"")</f>
        <v>0</v>
      </c>
      <c r="K339" s="1511" t="str">
        <f ca="1">_xlfn.IFNA(VLOOKUP(E339,Export!G:L,3,FALSE),"")</f>
        <v/>
      </c>
      <c r="L339" s="1511" t="str">
        <f ca="1">_xlfn.IFNA(VLOOKUP(E339,Export!G:L,4,FALSE),"")</f>
        <v/>
      </c>
      <c r="M339" s="1511" t="str">
        <f ca="1">_xlfn.IFNA(VLOOKUP(E339,Export!G:L,5,FALSE),"")</f>
        <v/>
      </c>
      <c r="N339" s="1512" t="str">
        <f ca="1">_xlfn.IFNA(VLOOKUP(E339,Export!G:L,6,FALSE),"")</f>
        <v/>
      </c>
      <c r="O339" s="1445"/>
      <c r="P339" s="251"/>
    </row>
    <row r="340" spans="1:16" ht="70.8" customHeight="1" thickBot="1" x14ac:dyDescent="0.3">
      <c r="A340" s="274"/>
      <c r="B340" s="1845"/>
      <c r="C340" s="1339">
        <v>316</v>
      </c>
      <c r="D340" s="1183">
        <f>_xlfn.IFNA(VLOOKUP(E340,Data!C:I,3,FALSE),"")</f>
        <v>2</v>
      </c>
      <c r="E340" s="1644" t="s">
        <v>2567</v>
      </c>
      <c r="F340" s="1170" t="str">
        <f>_xlfn.IFNA(IF(VLOOKUP(E340,Languages!$A:$D,1,TRUE)=E340,VLOOKUP(E340,Languages!$A:$D,Summary!$C$7,TRUE),NA()),"")</f>
        <v>THIRD-PARTIES-osion toimintaa varten on määritetty dokumentoidut toimintatavat, joita noudatetaan ja ylläpidetään säännöllisesti.</v>
      </c>
      <c r="G340" s="1539" t="s">
        <v>1629</v>
      </c>
      <c r="H340" s="1169"/>
      <c r="I340" s="1169" t="s">
        <v>1629</v>
      </c>
      <c r="J340" s="1537">
        <f ca="1">_xlfn.IFNA(VLOOKUP(E340,Data!C:I,6,FALSE),"")</f>
        <v>0</v>
      </c>
      <c r="K340" s="1511" t="str">
        <f ca="1">_xlfn.IFNA(VLOOKUP(E340,Export!G:L,3,FALSE),"")</f>
        <v/>
      </c>
      <c r="L340" s="1511" t="str">
        <f ca="1">_xlfn.IFNA(VLOOKUP(E340,Export!G:L,4,FALSE),"")</f>
        <v/>
      </c>
      <c r="M340" s="1511" t="str">
        <f ca="1">_xlfn.IFNA(VLOOKUP(E340,Export!G:L,5,FALSE),"")</f>
        <v/>
      </c>
      <c r="N340" s="1512" t="str">
        <f ca="1">_xlfn.IFNA(VLOOKUP(E340,Export!G:L,6,FALSE),"")</f>
        <v/>
      </c>
      <c r="O340" s="1445"/>
      <c r="P340" s="251"/>
    </row>
    <row r="341" spans="1:16" ht="70.8" customHeight="1" thickBot="1" x14ac:dyDescent="0.3">
      <c r="A341" s="274"/>
      <c r="B341" s="1845"/>
      <c r="C341" s="1339">
        <v>317</v>
      </c>
      <c r="D341" s="1183">
        <f>_xlfn.IFNA(VLOOKUP(E341,Data!C:I,3,FALSE),"")</f>
        <v>2</v>
      </c>
      <c r="E341" s="1644" t="s">
        <v>2568</v>
      </c>
      <c r="F341" s="1170" t="str">
        <f>_xlfn.IFNA(IF(VLOOKUP(E341,Languages!$A:$D,1,TRUE)=E341,VLOOKUP(E341,Languages!$A:$D,Summary!$C$7,TRUE),NA()),"")</f>
        <v>THIRD-PARTIES-osion toimintaa varten on tarjolla riittävät resurssit (henkilöstö, rahoitus ja työkalut).</v>
      </c>
      <c r="G341" s="1539" t="s">
        <v>1629</v>
      </c>
      <c r="H341" s="1169"/>
      <c r="I341" s="1169" t="s">
        <v>1629</v>
      </c>
      <c r="J341" s="1537">
        <f ca="1">_xlfn.IFNA(VLOOKUP(E341,Data!C:I,6,FALSE),"")</f>
        <v>0</v>
      </c>
      <c r="K341" s="1511" t="str">
        <f ca="1">_xlfn.IFNA(VLOOKUP(E341,Export!G:L,3,FALSE),"")</f>
        <v/>
      </c>
      <c r="L341" s="1511" t="str">
        <f ca="1">_xlfn.IFNA(VLOOKUP(E341,Export!G:L,4,FALSE),"")</f>
        <v/>
      </c>
      <c r="M341" s="1511" t="str">
        <f ca="1">_xlfn.IFNA(VLOOKUP(E341,Export!G:L,5,FALSE),"")</f>
        <v/>
      </c>
      <c r="N341" s="1512" t="str">
        <f ca="1">_xlfn.IFNA(VLOOKUP(E341,Export!G:L,6,FALSE),"")</f>
        <v/>
      </c>
      <c r="O341" s="1445"/>
      <c r="P341" s="251"/>
    </row>
    <row r="342" spans="1:16" ht="70.8" customHeight="1" thickBot="1" x14ac:dyDescent="0.3">
      <c r="A342" s="274"/>
      <c r="B342" s="1845"/>
      <c r="C342" s="1339">
        <v>318</v>
      </c>
      <c r="D342" s="1183">
        <f>_xlfn.IFNA(VLOOKUP(E342,Data!C:I,3,FALSE),"")</f>
        <v>3</v>
      </c>
      <c r="E342" s="1644" t="s">
        <v>2569</v>
      </c>
      <c r="F342" s="1170" t="str">
        <f>_xlfn.IFNA(IF(VLOOKUP(E342,Languages!$A:$D,1,TRUE)=E342,VLOOKUP(E342,Languages!$A:$D,Summary!$C$7,TRUE),NA()),"")</f>
        <v>THIRD-PARTIES-osion toimintaa ohjataan vaatimuksilla, jotka on asetettu organisaation johtotason politiikassa (tai vastaavassa ohjeistuksessa).</v>
      </c>
      <c r="G342" s="1539" t="s">
        <v>1629</v>
      </c>
      <c r="H342" s="1169"/>
      <c r="I342" s="1169" t="s">
        <v>1629</v>
      </c>
      <c r="J342" s="1537">
        <f ca="1">_xlfn.IFNA(VLOOKUP(E342,Data!C:I,6,FALSE),"")</f>
        <v>0</v>
      </c>
      <c r="K342" s="1511" t="str">
        <f ca="1">_xlfn.IFNA(VLOOKUP(E342,Export!G:L,3,FALSE),"")</f>
        <v/>
      </c>
      <c r="L342" s="1511" t="str">
        <f ca="1">_xlfn.IFNA(VLOOKUP(E342,Export!G:L,4,FALSE),"")</f>
        <v/>
      </c>
      <c r="M342" s="1511" t="str">
        <f ca="1">_xlfn.IFNA(VLOOKUP(E342,Export!G:L,5,FALSE),"")</f>
        <v/>
      </c>
      <c r="N342" s="1512" t="str">
        <f ca="1">_xlfn.IFNA(VLOOKUP(E342,Export!G:L,6,FALSE),"")</f>
        <v/>
      </c>
      <c r="O342" s="1445"/>
      <c r="P342" s="251"/>
    </row>
    <row r="343" spans="1:16" ht="70.8" customHeight="1" thickBot="1" x14ac:dyDescent="0.3">
      <c r="A343" s="274"/>
      <c r="B343" s="1845"/>
      <c r="C343" s="1339">
        <v>319</v>
      </c>
      <c r="D343" s="1183">
        <f>_xlfn.IFNA(VLOOKUP(E343,Data!C:I,3,FALSE),"")</f>
        <v>3</v>
      </c>
      <c r="E343" s="1644" t="s">
        <v>2570</v>
      </c>
      <c r="F343" s="1170" t="str">
        <f>_xlfn.IFNA(IF(VLOOKUP(E343,Languages!$A:$D,1,TRUE)=E343,VLOOKUP(E343,Languages!$A:$D,Summary!$C$7,TRUE),NA()),"")</f>
        <v xml:space="preserve">THIRD-PARTIES-osion toiminnan suorittamiseen tarvittavat vastuut, tilivelvollisuudet ja valtuutukset on jalkautettu soveltuville työntekijöille. </v>
      </c>
      <c r="G343" s="1539" t="s">
        <v>1629</v>
      </c>
      <c r="H343" s="1169"/>
      <c r="I343" s="1169" t="s">
        <v>1629</v>
      </c>
      <c r="J343" s="1537">
        <f ca="1">_xlfn.IFNA(VLOOKUP(E343,Data!C:I,6,FALSE),"")</f>
        <v>0</v>
      </c>
      <c r="K343" s="1511" t="str">
        <f ca="1">_xlfn.IFNA(VLOOKUP(E343,Export!G:L,3,FALSE),"")</f>
        <v/>
      </c>
      <c r="L343" s="1511" t="str">
        <f ca="1">_xlfn.IFNA(VLOOKUP(E343,Export!G:L,4,FALSE),"")</f>
        <v/>
      </c>
      <c r="M343" s="1511" t="str">
        <f ca="1">_xlfn.IFNA(VLOOKUP(E343,Export!G:L,5,FALSE),"")</f>
        <v/>
      </c>
      <c r="N343" s="1512" t="str">
        <f ca="1">_xlfn.IFNA(VLOOKUP(E343,Export!G:L,6,FALSE),"")</f>
        <v/>
      </c>
      <c r="O343" s="1445"/>
      <c r="P343" s="251"/>
    </row>
    <row r="344" spans="1:16" ht="70.8" customHeight="1" thickBot="1" x14ac:dyDescent="0.3">
      <c r="A344" s="274"/>
      <c r="B344" s="1845"/>
      <c r="C344" s="1339">
        <v>320</v>
      </c>
      <c r="D344" s="1183">
        <f>_xlfn.IFNA(VLOOKUP(E344,Data!C:I,3,FALSE),"")</f>
        <v>3</v>
      </c>
      <c r="E344" s="1644" t="s">
        <v>2571</v>
      </c>
      <c r="F344" s="1170" t="str">
        <f>_xlfn.IFNA(IF(VLOOKUP(E344,Languages!$A:$D,1,TRUE)=E344,VLOOKUP(E344,Languages!$A:$D,Summary!$C$7,TRUE),NA()),"")</f>
        <v>THIRD-PARTIES-osion toimintaa suorittavilla työntekijöillä on riittävät tiedot ja taidot tehtäviensä suorittamiseen.</v>
      </c>
      <c r="G344" s="1539" t="s">
        <v>1629</v>
      </c>
      <c r="H344" s="1169"/>
      <c r="I344" s="1169" t="s">
        <v>1629</v>
      </c>
      <c r="J344" s="1537">
        <f ca="1">_xlfn.IFNA(VLOOKUP(E344,Data!C:I,6,FALSE),"")</f>
        <v>0</v>
      </c>
      <c r="K344" s="1511" t="str">
        <f ca="1">_xlfn.IFNA(VLOOKUP(E344,Export!G:L,3,FALSE),"")</f>
        <v/>
      </c>
      <c r="L344" s="1511" t="str">
        <f ca="1">_xlfn.IFNA(VLOOKUP(E344,Export!G:L,4,FALSE),"")</f>
        <v/>
      </c>
      <c r="M344" s="1511" t="str">
        <f ca="1">_xlfn.IFNA(VLOOKUP(E344,Export!G:L,5,FALSE),"")</f>
        <v/>
      </c>
      <c r="N344" s="1512" t="str">
        <f ca="1">_xlfn.IFNA(VLOOKUP(E344,Export!G:L,6,FALSE),"")</f>
        <v/>
      </c>
      <c r="O344" s="1445"/>
      <c r="P344" s="251"/>
    </row>
    <row r="345" spans="1:16" ht="70.8" customHeight="1" thickBot="1" x14ac:dyDescent="0.3">
      <c r="A345" s="274"/>
      <c r="B345" s="1845"/>
      <c r="C345" s="1339">
        <v>321</v>
      </c>
      <c r="D345" s="1183">
        <f>_xlfn.IFNA(VLOOKUP(E345,Data!C:I,3,FALSE),"")</f>
        <v>3</v>
      </c>
      <c r="E345" s="1644" t="s">
        <v>2572</v>
      </c>
      <c r="F345" s="1170" t="str">
        <f>_xlfn.IFNA(IF(VLOOKUP(E345,Languages!$A:$D,1,TRUE)=E345,VLOOKUP(E345,Languages!$A:$D,Summary!$C$7,TRUE),NA()),"")</f>
        <v>THIRD-PARTIES-osion toiminnan vaikuttavuutta arvioidaan ja seurataan.</v>
      </c>
      <c r="G345" s="1539" t="s">
        <v>1629</v>
      </c>
      <c r="H345" s="1169"/>
      <c r="I345" s="1169" t="s">
        <v>1629</v>
      </c>
      <c r="J345" s="1537">
        <f ca="1">_xlfn.IFNA(VLOOKUP(E345,Data!C:I,6,FALSE),"")</f>
        <v>0</v>
      </c>
      <c r="K345" s="1511" t="str">
        <f ca="1">_xlfn.IFNA(VLOOKUP(E345,Export!G:L,3,FALSE),"")</f>
        <v/>
      </c>
      <c r="L345" s="1511" t="str">
        <f ca="1">_xlfn.IFNA(VLOOKUP(E345,Export!G:L,4,FALSE),"")</f>
        <v/>
      </c>
      <c r="M345" s="1511" t="str">
        <f ca="1">_xlfn.IFNA(VLOOKUP(E345,Export!G:L,5,FALSE),"")</f>
        <v/>
      </c>
      <c r="N345" s="1512" t="str">
        <f ca="1">_xlfn.IFNA(VLOOKUP(E345,Export!G:L,6,FALSE),"")</f>
        <v/>
      </c>
      <c r="O345" s="1445"/>
      <c r="P345" s="251"/>
    </row>
    <row r="346" spans="1:16" ht="70.8" customHeight="1" thickBot="1" x14ac:dyDescent="0.3">
      <c r="A346" s="274"/>
      <c r="B346" s="1845"/>
      <c r="C346" s="1339">
        <v>322</v>
      </c>
      <c r="D346" s="1183">
        <f>_xlfn.IFNA(VLOOKUP(E346,Data!C:I,3,FALSE),"")</f>
        <v>1</v>
      </c>
      <c r="E346" s="1644" t="s">
        <v>175</v>
      </c>
      <c r="F346" s="1170" t="str">
        <f>_xlfn.IFNA(IF(VLOOKUP(E346,Languages!$A:$D,1,TRUE)=E346,VLOOKUP(E346,Languages!$A:$D,Summary!$C$7,TRUE),NA()),"")</f>
        <v>Haavoittuvuuksien tunnistamisen tueksi on tunnistettu soveltuvia tietolähteitä. Tasolla 1 tämän ei tarvitse olla systemaattista ja säännöllistä.</v>
      </c>
      <c r="G346" s="1540">
        <v>9</v>
      </c>
      <c r="H346" s="1169" t="s">
        <v>3716</v>
      </c>
      <c r="I346" s="1169" t="s">
        <v>3653</v>
      </c>
      <c r="J346" s="1537">
        <f ca="1">_xlfn.IFNA(VLOOKUP(E346,Data!C:I,6,FALSE),"")</f>
        <v>0</v>
      </c>
      <c r="K346" s="1511" t="str">
        <f ca="1">_xlfn.IFNA(VLOOKUP(E346,Export!G:L,3,FALSE),"")</f>
        <v/>
      </c>
      <c r="L346" s="1511" t="str">
        <f ca="1">_xlfn.IFNA(VLOOKUP(E346,Export!G:L,4,FALSE),"")</f>
        <v/>
      </c>
      <c r="M346" s="1511" t="str">
        <f ca="1">_xlfn.IFNA(VLOOKUP(E346,Export!G:L,5,FALSE),"")</f>
        <v/>
      </c>
      <c r="N346" s="1512" t="str">
        <f ca="1">_xlfn.IFNA(VLOOKUP(E346,Export!G:L,6,FALSE),"")</f>
        <v/>
      </c>
      <c r="O346" s="1445"/>
      <c r="P346" s="251"/>
    </row>
    <row r="347" spans="1:16" ht="70.8" customHeight="1" thickBot="1" x14ac:dyDescent="0.3">
      <c r="A347" s="274"/>
      <c r="B347" s="1845"/>
      <c r="C347" s="1339">
        <v>323</v>
      </c>
      <c r="D347" s="1183">
        <f>_xlfn.IFNA(VLOOKUP(E347,Data!C:I,3,FALSE),"")</f>
        <v>1</v>
      </c>
      <c r="E347" s="1644" t="s">
        <v>176</v>
      </c>
      <c r="F347" s="1170" t="str">
        <f>_xlfn.IFNA(IF(VLOOKUP(E347,Languages!$A:$D,1,TRUE)=E347,VLOOKUP(E347,Languages!$A:$D,Summary!$C$7,TRUE),NA()),"")</f>
        <v>Haavoittuvuustietoa kerätään ja sitä tulkitaan toimintoa varten. Tasolla 1 tämän ei tarvitse olla systemaattista ja säännöllistä.</v>
      </c>
      <c r="G347" s="1540">
        <v>10</v>
      </c>
      <c r="H347" s="1169" t="s">
        <v>3744</v>
      </c>
      <c r="I347" s="1169" t="s">
        <v>3654</v>
      </c>
      <c r="J347" s="1537">
        <f ca="1">_xlfn.IFNA(VLOOKUP(E347,Data!C:I,6,FALSE),"")</f>
        <v>0</v>
      </c>
      <c r="K347" s="1511" t="str">
        <f ca="1">_xlfn.IFNA(VLOOKUP(E347,Export!G:L,3,FALSE),"")</f>
        <v/>
      </c>
      <c r="L347" s="1511" t="str">
        <f ca="1">_xlfn.IFNA(VLOOKUP(E347,Export!G:L,4,FALSE),"")</f>
        <v/>
      </c>
      <c r="M347" s="1511" t="str">
        <f ca="1">_xlfn.IFNA(VLOOKUP(E347,Export!G:L,5,FALSE),"")</f>
        <v/>
      </c>
      <c r="N347" s="1512" t="str">
        <f ca="1">_xlfn.IFNA(VLOOKUP(E347,Export!G:L,6,FALSE),"")</f>
        <v/>
      </c>
      <c r="O347" s="1445"/>
      <c r="P347" s="251"/>
    </row>
    <row r="348" spans="1:16" ht="70.8" customHeight="1" thickBot="1" x14ac:dyDescent="0.3">
      <c r="A348" s="274"/>
      <c r="B348" s="1845"/>
      <c r="C348" s="1339">
        <v>324</v>
      </c>
      <c r="D348" s="1183">
        <f>_xlfn.IFNA(VLOOKUP(E348,Data!C:I,3,FALSE),"")</f>
        <v>1</v>
      </c>
      <c r="E348" s="1644" t="s">
        <v>177</v>
      </c>
      <c r="F348" s="1170" t="str">
        <f>_xlfn.IFNA(IF(VLOOKUP(E348,Languages!$A:$D,1,TRUE)=E348,VLOOKUP(E348,Languages!$A:$D,Summary!$C$7,TRUE),NA()),"")</f>
        <v>Haavoittuvuusarviointeja suoritetaan. Tasolla 1 tämän ei tarvitse olla systemaattista ja säännöllistä.</v>
      </c>
      <c r="G348" s="1540">
        <v>11</v>
      </c>
      <c r="H348" s="1169" t="s">
        <v>3745</v>
      </c>
      <c r="I348" s="1169" t="s">
        <v>3655</v>
      </c>
      <c r="J348" s="1537">
        <f ca="1">_xlfn.IFNA(VLOOKUP(E348,Data!C:I,6,FALSE),"")</f>
        <v>0</v>
      </c>
      <c r="K348" s="1511" t="str">
        <f ca="1">_xlfn.IFNA(VLOOKUP(E348,Export!G:L,3,FALSE),"")</f>
        <v/>
      </c>
      <c r="L348" s="1511" t="str">
        <f ca="1">_xlfn.IFNA(VLOOKUP(E348,Export!G:L,4,FALSE),"")</f>
        <v/>
      </c>
      <c r="M348" s="1511" t="str">
        <f ca="1">_xlfn.IFNA(VLOOKUP(E348,Export!G:L,5,FALSE),"")</f>
        <v/>
      </c>
      <c r="N348" s="1512" t="str">
        <f ca="1">_xlfn.IFNA(VLOOKUP(E348,Export!G:L,6,FALSE),"")</f>
        <v/>
      </c>
      <c r="O348" s="1445"/>
      <c r="P348" s="251"/>
    </row>
    <row r="349" spans="1:16" ht="70.8" customHeight="1" thickBot="1" x14ac:dyDescent="0.3">
      <c r="A349" s="274"/>
      <c r="B349" s="1845"/>
      <c r="C349" s="1339">
        <v>325</v>
      </c>
      <c r="D349" s="1183">
        <f>_xlfn.IFNA(VLOOKUP(E349,Data!C:I,3,FALSE),"")</f>
        <v>1</v>
      </c>
      <c r="E349" s="1644" t="s">
        <v>178</v>
      </c>
      <c r="F349" s="1170" t="str">
        <f>_xlfn.IFNA(IF(VLOOKUP(E349,Languages!$A:$D,1,TRUE)=E349,VLOOKUP(E349,Languages!$A:$D,Summary!$C$7,TRUE),NA()),"")</f>
        <v>Toiminnon kannalta olennaisiin haavoittuvuuksiin puututaan (esimerkiksi lisäämällä valvontaa tai asentamalla korjauspäivityksiä). Tasolla 1 tämän ei tarvitse olla systemaattista ja säännöllistä.</v>
      </c>
      <c r="G349" s="1540">
        <v>12</v>
      </c>
      <c r="H349" s="1169" t="s">
        <v>3763</v>
      </c>
      <c r="I349" s="1169" t="s">
        <v>3656</v>
      </c>
      <c r="J349" s="1537">
        <f ca="1">_xlfn.IFNA(VLOOKUP(E349,Data!C:I,6,FALSE),"")</f>
        <v>0</v>
      </c>
      <c r="K349" s="1511" t="str">
        <f ca="1">_xlfn.IFNA(VLOOKUP(E349,Export!G:L,3,FALSE),"")</f>
        <v/>
      </c>
      <c r="L349" s="1511" t="str">
        <f ca="1">_xlfn.IFNA(VLOOKUP(E349,Export!G:L,4,FALSE),"")</f>
        <v/>
      </c>
      <c r="M349" s="1511" t="str">
        <f ca="1">_xlfn.IFNA(VLOOKUP(E349,Export!G:L,5,FALSE),"")</f>
        <v/>
      </c>
      <c r="N349" s="1512" t="str">
        <f ca="1">_xlfn.IFNA(VLOOKUP(E349,Export!G:L,6,FALSE),"")</f>
        <v/>
      </c>
      <c r="O349" s="1445"/>
      <c r="P349" s="251"/>
    </row>
    <row r="350" spans="1:16" ht="70.8" customHeight="1" thickBot="1" x14ac:dyDescent="0.3">
      <c r="A350" s="274"/>
      <c r="B350" s="1845"/>
      <c r="C350" s="1339">
        <v>326</v>
      </c>
      <c r="D350" s="1183">
        <f>_xlfn.IFNA(VLOOKUP(E350,Data!C:I,3,FALSE),"")</f>
        <v>2</v>
      </c>
      <c r="E350" s="1644" t="s">
        <v>179</v>
      </c>
      <c r="F350" s="1170" t="str">
        <f>_xlfn.IFNA(IF(VLOOKUP(E350,Languages!$A:$D,1,TRUE)=E350,VLOOKUP(E350,Languages!$A:$D,Summary!$C$7,TRUE),NA()),"")</f>
        <v>Haavoittuvuustiedon lähteet kattavat korkean prioriteetin laitteet ja ohjelmistot  ja näitä tietolähteitä seurataan säännöllisesti.</v>
      </c>
      <c r="G350" s="1540">
        <v>9</v>
      </c>
      <c r="H350" s="1169" t="s">
        <v>3716</v>
      </c>
      <c r="I350" s="1169" t="s">
        <v>3653</v>
      </c>
      <c r="J350" s="1537">
        <f ca="1">_xlfn.IFNA(VLOOKUP(E350,Data!C:I,6,FALSE),"")</f>
        <v>0</v>
      </c>
      <c r="K350" s="1511" t="str">
        <f ca="1">_xlfn.IFNA(VLOOKUP(E350,Export!G:L,3,FALSE),"")</f>
        <v/>
      </c>
      <c r="L350" s="1511" t="str">
        <f ca="1">_xlfn.IFNA(VLOOKUP(E350,Export!G:L,4,FALSE),"")</f>
        <v/>
      </c>
      <c r="M350" s="1511" t="str">
        <f ca="1">_xlfn.IFNA(VLOOKUP(E350,Export!G:L,5,FALSE),"")</f>
        <v/>
      </c>
      <c r="N350" s="1512" t="str">
        <f ca="1">_xlfn.IFNA(VLOOKUP(E350,Export!G:L,6,FALSE),"")</f>
        <v/>
      </c>
      <c r="O350" s="1445"/>
      <c r="P350" s="251"/>
    </row>
    <row r="351" spans="1:16" ht="70.8" customHeight="1" thickBot="1" x14ac:dyDescent="0.3">
      <c r="A351" s="274"/>
      <c r="B351" s="1845"/>
      <c r="C351" s="1339">
        <v>327</v>
      </c>
      <c r="D351" s="1183">
        <f>_xlfn.IFNA(VLOOKUP(E351,Data!C:I,3,FALSE),"")</f>
        <v>2</v>
      </c>
      <c r="E351" s="1644" t="s">
        <v>180</v>
      </c>
      <c r="F351" s="1170" t="str">
        <f>_xlfn.IFNA(IF(VLOOKUP(E351,Languages!$A:$D,1,TRUE)=E351,VLOOKUP(E351,Languages!$A:$D,Summary!$C$7,TRUE),NA()),"")</f>
        <v>Haavoittuvuusarviointeja suoritetaan aika ajoin ja määriteltyjen tilanteiden kuten järjestelmämuutosten tai ulkoisten tapahtumien yhteydessä.</v>
      </c>
      <c r="G351" s="1540">
        <v>11</v>
      </c>
      <c r="H351" s="1169" t="s">
        <v>3745</v>
      </c>
      <c r="I351" s="1169" t="s">
        <v>3655</v>
      </c>
      <c r="J351" s="1537">
        <f ca="1">_xlfn.IFNA(VLOOKUP(E351,Data!C:I,6,FALSE),"")</f>
        <v>0</v>
      </c>
      <c r="K351" s="1511" t="str">
        <f ca="1">_xlfn.IFNA(VLOOKUP(E351,Export!G:L,3,FALSE),"")</f>
        <v/>
      </c>
      <c r="L351" s="1511" t="str">
        <f ca="1">_xlfn.IFNA(VLOOKUP(E351,Export!G:L,4,FALSE),"")</f>
        <v/>
      </c>
      <c r="M351" s="1511" t="str">
        <f ca="1">_xlfn.IFNA(VLOOKUP(E351,Export!G:L,5,FALSE),"")</f>
        <v/>
      </c>
      <c r="N351" s="1512" t="str">
        <f ca="1">_xlfn.IFNA(VLOOKUP(E351,Export!G:L,6,FALSE),"")</f>
        <v/>
      </c>
      <c r="O351" s="1445"/>
      <c r="P351" s="251"/>
    </row>
    <row r="352" spans="1:16" ht="70.8" customHeight="1" thickBot="1" x14ac:dyDescent="0.3">
      <c r="A352" s="274"/>
      <c r="B352" s="1845"/>
      <c r="C352" s="1339">
        <v>328</v>
      </c>
      <c r="D352" s="1183">
        <f>_xlfn.IFNA(VLOOKUP(E352,Data!C:I,3,FALSE),"")</f>
        <v>2</v>
      </c>
      <c r="E352" s="1644" t="s">
        <v>181</v>
      </c>
      <c r="F352" s="1170" t="str">
        <f>_xlfn.IFNA(IF(VLOOKUP(E352,Languages!$A:$D,1,TRUE)=E352,VLOOKUP(E352,Languages!$A:$D,Summary!$C$7,TRUE),NA()),"")</f>
        <v>Tunnistetut haavoittuvuudet analysoidaan, priorisoidaan ja niihin puututaan tilanteen edellyttämin keinoin.</v>
      </c>
      <c r="G352" s="1540">
        <v>12</v>
      </c>
      <c r="H352" s="1169" t="s">
        <v>3763</v>
      </c>
      <c r="I352" s="1169" t="s">
        <v>3656</v>
      </c>
      <c r="J352" s="1537">
        <f ca="1">_xlfn.IFNA(VLOOKUP(E352,Data!C:I,6,FALSE),"")</f>
        <v>0</v>
      </c>
      <c r="K352" s="1511" t="str">
        <f ca="1">_xlfn.IFNA(VLOOKUP(E352,Export!G:L,3,FALSE),"")</f>
        <v/>
      </c>
      <c r="L352" s="1511" t="str">
        <f ca="1">_xlfn.IFNA(VLOOKUP(E352,Export!G:L,4,FALSE),"")</f>
        <v/>
      </c>
      <c r="M352" s="1511" t="str">
        <f ca="1">_xlfn.IFNA(VLOOKUP(E352,Export!G:L,5,FALSE),"")</f>
        <v/>
      </c>
      <c r="N352" s="1512" t="str">
        <f ca="1">_xlfn.IFNA(VLOOKUP(E352,Export!G:L,6,FALSE),"")</f>
        <v/>
      </c>
      <c r="O352" s="1445"/>
      <c r="P352" s="251"/>
    </row>
    <row r="353" spans="1:16" ht="70.8" customHeight="1" thickBot="1" x14ac:dyDescent="0.3">
      <c r="A353" s="274"/>
      <c r="B353" s="1845"/>
      <c r="C353" s="1339">
        <v>329</v>
      </c>
      <c r="D353" s="1183">
        <f>_xlfn.IFNA(VLOOKUP(E353,Data!C:I,3,FALSE),"")</f>
        <v>2</v>
      </c>
      <c r="E353" s="1644" t="s">
        <v>182</v>
      </c>
      <c r="F353" s="1170" t="str">
        <f>_xlfn.IFNA(IF(VLOOKUP(E353,Languages!$A:$D,1,TRUE)=E353,VLOOKUP(E353,Languages!$A:$D,Summary!$C$7,TRUE),NA()),"")</f>
        <v>Ohjelmistokorjausten vaikutus toiminnon operatiiviseen toimintaan arvioidaan ennen korjausten asentamista tai rajoitustoimia (mitigation).</v>
      </c>
      <c r="G353" s="1539" t="s">
        <v>1629</v>
      </c>
      <c r="H353" s="1169"/>
      <c r="I353" s="1169" t="s">
        <v>1629</v>
      </c>
      <c r="J353" s="1537">
        <f ca="1">_xlfn.IFNA(VLOOKUP(E353,Data!C:I,6,FALSE),"")</f>
        <v>0</v>
      </c>
      <c r="K353" s="1511" t="str">
        <f ca="1">_xlfn.IFNA(VLOOKUP(E353,Export!G:L,3,FALSE),"")</f>
        <v/>
      </c>
      <c r="L353" s="1511" t="str">
        <f ca="1">_xlfn.IFNA(VLOOKUP(E353,Export!G:L,4,FALSE),"")</f>
        <v/>
      </c>
      <c r="M353" s="1511" t="str">
        <f ca="1">_xlfn.IFNA(VLOOKUP(E353,Export!G:L,5,FALSE),"")</f>
        <v/>
      </c>
      <c r="N353" s="1512" t="str">
        <f ca="1">_xlfn.IFNA(VLOOKUP(E353,Export!G:L,6,FALSE),"")</f>
        <v/>
      </c>
      <c r="O353" s="1445"/>
      <c r="P353" s="251"/>
    </row>
    <row r="354" spans="1:16" ht="70.8" customHeight="1" thickBot="1" x14ac:dyDescent="0.3">
      <c r="A354" s="274"/>
      <c r="B354" s="1845"/>
      <c r="C354" s="1339">
        <v>330</v>
      </c>
      <c r="D354" s="1183">
        <f>_xlfn.IFNA(VLOOKUP(E354,Data!C:I,3,FALSE),"")</f>
        <v>2</v>
      </c>
      <c r="E354" s="1644" t="s">
        <v>183</v>
      </c>
      <c r="F354" s="1170" t="str">
        <f>_xlfn.IFNA(IF(VLOOKUP(E354,Languages!$A:$D,1,TRUE)=E354,VLOOKUP(E354,Languages!$A:$D,Summary!$C$7,TRUE),NA()),"")</f>
        <v>Tietoa löydetyistä kyberturvallisuushaavoittuvuuksista jaetaan organisaation määrittelemille sidosryhmille.</v>
      </c>
      <c r="G354" s="1540">
        <v>10</v>
      </c>
      <c r="H354" s="1169" t="s">
        <v>3744</v>
      </c>
      <c r="I354" s="1169" t="s">
        <v>3654</v>
      </c>
      <c r="J354" s="1537">
        <f ca="1">_xlfn.IFNA(VLOOKUP(E354,Data!C:I,6,FALSE),"")</f>
        <v>0</v>
      </c>
      <c r="K354" s="1511" t="str">
        <f ca="1">_xlfn.IFNA(VLOOKUP(E354,Export!G:L,3,FALSE),"")</f>
        <v/>
      </c>
      <c r="L354" s="1511" t="str">
        <f ca="1">_xlfn.IFNA(VLOOKUP(E354,Export!G:L,4,FALSE),"")</f>
        <v/>
      </c>
      <c r="M354" s="1511" t="str">
        <f ca="1">_xlfn.IFNA(VLOOKUP(E354,Export!G:L,5,FALSE),"")</f>
        <v/>
      </c>
      <c r="N354" s="1512" t="str">
        <f ca="1">_xlfn.IFNA(VLOOKUP(E354,Export!G:L,6,FALSE),"")</f>
        <v/>
      </c>
      <c r="O354" s="1445"/>
      <c r="P354" s="251"/>
    </row>
    <row r="355" spans="1:16" ht="70.8" customHeight="1" thickBot="1" x14ac:dyDescent="0.3">
      <c r="A355" s="274"/>
      <c r="B355" s="1845"/>
      <c r="C355" s="1339">
        <v>331</v>
      </c>
      <c r="D355" s="1183">
        <f>_xlfn.IFNA(VLOOKUP(E355,Data!C:I,3,FALSE),"")</f>
        <v>3</v>
      </c>
      <c r="E355" s="1644" t="s">
        <v>184</v>
      </c>
      <c r="F355" s="1170" t="str">
        <f>_xlfn.IFNA(IF(VLOOKUP(E355,Languages!$A:$D,1,TRUE)=E355,VLOOKUP(E355,Languages!$A:$D,Summary!$C$7,TRUE),NA()),"")</f>
        <v>Kaikkille toimintoon kuuluvien IT- ja OT-omaisuuserille (laitteet, ohjelmistot ja tietovarannot) on tunnistettu haavoittuvuustietolähteet, joita myös seurataan.</v>
      </c>
      <c r="G355" s="1540">
        <v>9</v>
      </c>
      <c r="H355" s="1169" t="s">
        <v>3716</v>
      </c>
      <c r="I355" s="1169" t="s">
        <v>3653</v>
      </c>
      <c r="J355" s="1537">
        <f ca="1">_xlfn.IFNA(VLOOKUP(E355,Data!C:I,6,FALSE),"")</f>
        <v>0</v>
      </c>
      <c r="K355" s="1511" t="str">
        <f ca="1">_xlfn.IFNA(VLOOKUP(E355,Export!G:L,3,FALSE),"")</f>
        <v/>
      </c>
      <c r="L355" s="1511" t="str">
        <f ca="1">_xlfn.IFNA(VLOOKUP(E355,Export!G:L,4,FALSE),"")</f>
        <v/>
      </c>
      <c r="M355" s="1511" t="str">
        <f ca="1">_xlfn.IFNA(VLOOKUP(E355,Export!G:L,5,FALSE),"")</f>
        <v/>
      </c>
      <c r="N355" s="1512" t="str">
        <f ca="1">_xlfn.IFNA(VLOOKUP(E355,Export!G:L,6,FALSE),"")</f>
        <v/>
      </c>
      <c r="O355" s="1445"/>
      <c r="P355" s="251"/>
    </row>
    <row r="356" spans="1:16" ht="70.8" customHeight="1" thickBot="1" x14ac:dyDescent="0.3">
      <c r="A356" s="274"/>
      <c r="B356" s="1845"/>
      <c r="C356" s="1339">
        <v>332</v>
      </c>
      <c r="D356" s="1183">
        <f>_xlfn.IFNA(VLOOKUP(E356,Data!C:I,3,FALSE),"")</f>
        <v>3</v>
      </c>
      <c r="E356" s="1644" t="s">
        <v>185</v>
      </c>
      <c r="F356" s="1170" t="str">
        <f>_xlfn.IFNA(IF(VLOOKUP(E356,Languages!$A:$D,1,TRUE)=E356,VLOOKUP(E356,Languages!$A:$D,Summary!$C$7,TRUE),NA()),"")</f>
        <v>Haavoittuvuusarvioinnit suorittaa toiminnon operatiivisesta toiminnasta irrallaan oleva riippumaton taho.</v>
      </c>
      <c r="G356" s="1540">
        <v>11</v>
      </c>
      <c r="H356" s="1169" t="s">
        <v>3745</v>
      </c>
      <c r="I356" s="1169" t="s">
        <v>3655</v>
      </c>
      <c r="J356" s="1537">
        <f ca="1">_xlfn.IFNA(VLOOKUP(E356,Data!C:I,6,FALSE),"")</f>
        <v>0</v>
      </c>
      <c r="K356" s="1511" t="str">
        <f ca="1">_xlfn.IFNA(VLOOKUP(E356,Export!G:L,3,FALSE),"")</f>
        <v/>
      </c>
      <c r="L356" s="1511" t="str">
        <f ca="1">_xlfn.IFNA(VLOOKUP(E356,Export!G:L,4,FALSE),"")</f>
        <v/>
      </c>
      <c r="M356" s="1511" t="str">
        <f ca="1">_xlfn.IFNA(VLOOKUP(E356,Export!G:L,5,FALSE),"")</f>
        <v/>
      </c>
      <c r="N356" s="1512" t="str">
        <f ca="1">_xlfn.IFNA(VLOOKUP(E356,Export!G:L,6,FALSE),"")</f>
        <v/>
      </c>
      <c r="O356" s="1445"/>
      <c r="P356" s="251"/>
    </row>
    <row r="357" spans="1:16" ht="70.8" customHeight="1" thickBot="1" x14ac:dyDescent="0.3">
      <c r="A357" s="274"/>
      <c r="B357" s="1845"/>
      <c r="C357" s="1339">
        <v>333</v>
      </c>
      <c r="D357" s="1183">
        <f>_xlfn.IFNA(VLOOKUP(E357,Data!C:I,3,FALSE),"")</f>
        <v>3</v>
      </c>
      <c r="E357" s="1644" t="s">
        <v>187</v>
      </c>
      <c r="F357" s="1170" t="str">
        <f>_xlfn.IFNA(IF(VLOOKUP(E357,Languages!$A:$D,1,TRUE)=E357,VLOOKUP(E357,Languages!$A:$D,Summary!$C$7,TRUE),NA()),"")</f>
        <v>Haavoittuvuuksien seurantaan kuuluu myös toimenpiteiden katselmus, jolla varmistetaan, että haavoittuvuuksia rajaavat tai korjaavat toimenpiteet ovat olleet tehokkaita.</v>
      </c>
      <c r="G357" s="1540">
        <v>12</v>
      </c>
      <c r="H357" s="1169" t="s">
        <v>3763</v>
      </c>
      <c r="I357" s="1169" t="s">
        <v>3656</v>
      </c>
      <c r="J357" s="1537">
        <f ca="1">_xlfn.IFNA(VLOOKUP(E357,Data!C:I,6,FALSE),"")</f>
        <v>0</v>
      </c>
      <c r="K357" s="1511" t="str">
        <f ca="1">_xlfn.IFNA(VLOOKUP(E357,Export!G:L,3,FALSE),"")</f>
        <v/>
      </c>
      <c r="L357" s="1511" t="str">
        <f ca="1">_xlfn.IFNA(VLOOKUP(E357,Export!G:L,4,FALSE),"")</f>
        <v/>
      </c>
      <c r="M357" s="1511" t="str">
        <f ca="1">_xlfn.IFNA(VLOOKUP(E357,Export!G:L,5,FALSE),"")</f>
        <v/>
      </c>
      <c r="N357" s="1512" t="str">
        <f ca="1">_xlfn.IFNA(VLOOKUP(E357,Export!G:L,6,FALSE),"")</f>
        <v/>
      </c>
      <c r="O357" s="1445"/>
      <c r="P357" s="251"/>
    </row>
    <row r="358" spans="1:16" ht="70.8" customHeight="1" thickBot="1" x14ac:dyDescent="0.3">
      <c r="A358" s="274"/>
      <c r="B358" s="1845"/>
      <c r="C358" s="1339">
        <v>334</v>
      </c>
      <c r="D358" s="1183">
        <f>_xlfn.IFNA(VLOOKUP(E358,Data!C:I,3,FALSE),"")</f>
        <v>3</v>
      </c>
      <c r="E358" s="1644" t="s">
        <v>2573</v>
      </c>
      <c r="F358" s="1170" t="str">
        <f>_xlfn.IFNA(IF(VLOOKUP(E358,Languages!$A:$D,1,TRUE)=E358,VLOOKUP(E358,Languages!$A:$D,Summary!$C$7,TRUE),NA()),"")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G358" s="1540">
        <v>10</v>
      </c>
      <c r="H358" s="1169" t="s">
        <v>3744</v>
      </c>
      <c r="I358" s="1169" t="s">
        <v>3654</v>
      </c>
      <c r="J358" s="1537">
        <f ca="1">_xlfn.IFNA(VLOOKUP(E358,Data!C:I,6,FALSE),"")</f>
        <v>0</v>
      </c>
      <c r="K358" s="1511" t="str">
        <f ca="1">_xlfn.IFNA(VLOOKUP(E358,Export!G:L,3,FALSE),"")</f>
        <v/>
      </c>
      <c r="L358" s="1511" t="str">
        <f ca="1">_xlfn.IFNA(VLOOKUP(E358,Export!G:L,4,FALSE),"")</f>
        <v/>
      </c>
      <c r="M358" s="1511" t="str">
        <f ca="1">_xlfn.IFNA(VLOOKUP(E358,Export!G:L,5,FALSE),"")</f>
        <v/>
      </c>
      <c r="N358" s="1512" t="str">
        <f ca="1">_xlfn.IFNA(VLOOKUP(E358,Export!G:L,6,FALSE),"")</f>
        <v/>
      </c>
      <c r="O358" s="1445"/>
      <c r="P358" s="251"/>
    </row>
    <row r="359" spans="1:16" ht="70.8" customHeight="1" thickBot="1" x14ac:dyDescent="0.3">
      <c r="A359" s="274"/>
      <c r="B359" s="1845"/>
      <c r="C359" s="1339">
        <v>335</v>
      </c>
      <c r="D359" s="1183">
        <f>_xlfn.IFNA(VLOOKUP(E359,Data!C:I,3,FALSE),"")</f>
        <v>1</v>
      </c>
      <c r="E359" s="1644" t="s">
        <v>189</v>
      </c>
      <c r="F359" s="1170" t="str">
        <f>_xlfn.IFNA(IF(VLOOKUP(E359,Languages!$A:$D,1,TRUE)=E359,VLOOKUP(E359,Languages!$A:$D,Summary!$C$7,TRUE),NA()),"")</f>
        <v>Uhkien tunnistamisen tueksi on tunnistettu soveltuvia tietolähteitä. Tasolla 1 tämän ei tarvitse olla systemaattista ja säännöllistä.</v>
      </c>
      <c r="G359" s="1540">
        <v>13</v>
      </c>
      <c r="H359" s="1169" t="s">
        <v>3717</v>
      </c>
      <c r="I359" s="1169" t="s">
        <v>3657</v>
      </c>
      <c r="J359" s="1537">
        <f ca="1">_xlfn.IFNA(VLOOKUP(E359,Data!C:I,6,FALSE),"")</f>
        <v>0</v>
      </c>
      <c r="K359" s="1511" t="str">
        <f ca="1">_xlfn.IFNA(VLOOKUP(E359,Export!G:L,3,FALSE),"")</f>
        <v/>
      </c>
      <c r="L359" s="1511" t="str">
        <f ca="1">_xlfn.IFNA(VLOOKUP(E359,Export!G:L,4,FALSE),"")</f>
        <v/>
      </c>
      <c r="M359" s="1511" t="str">
        <f ca="1">_xlfn.IFNA(VLOOKUP(E359,Export!G:L,5,FALSE),"")</f>
        <v/>
      </c>
      <c r="N359" s="1512" t="str">
        <f ca="1">_xlfn.IFNA(VLOOKUP(E359,Export!G:L,6,FALSE),"")</f>
        <v/>
      </c>
      <c r="O359" s="1445"/>
      <c r="P359" s="251"/>
    </row>
    <row r="360" spans="1:16" ht="70.8" customHeight="1" thickBot="1" x14ac:dyDescent="0.3">
      <c r="A360" s="274"/>
      <c r="B360" s="1845"/>
      <c r="C360" s="1339">
        <v>336</v>
      </c>
      <c r="D360" s="1183">
        <f>_xlfn.IFNA(VLOOKUP(E360,Data!C:I,3,FALSE),"")</f>
        <v>1</v>
      </c>
      <c r="E360" s="1644" t="s">
        <v>190</v>
      </c>
      <c r="F360" s="1170" t="str">
        <f>_xlfn.IFNA(IF(VLOOKUP(E360,Languages!$A:$D,1,TRUE)=E360,VLOOKUP(E360,Languages!$A:$D,Summary!$C$7,TRUE),NA()),"")</f>
        <v>Kyberuhkatietoa kerätään ja sitä tulkitaan toimintoa varten vähintäänkin tapauskohtaisesti (ad hoc). Tasolla 1 tämän ei tarvitse olla systemaattista ja säännöllistä.</v>
      </c>
      <c r="G360" s="1540">
        <v>14</v>
      </c>
      <c r="H360" s="1169" t="s">
        <v>3718</v>
      </c>
      <c r="I360" s="1169" t="s">
        <v>3658</v>
      </c>
      <c r="J360" s="1537">
        <f ca="1">_xlfn.IFNA(VLOOKUP(E360,Data!C:I,6,FALSE),"")</f>
        <v>0</v>
      </c>
      <c r="K360" s="1511" t="str">
        <f ca="1">_xlfn.IFNA(VLOOKUP(E360,Export!G:L,3,FALSE),"")</f>
        <v/>
      </c>
      <c r="L360" s="1511" t="str">
        <f ca="1">_xlfn.IFNA(VLOOKUP(E360,Export!G:L,4,FALSE),"")</f>
        <v/>
      </c>
      <c r="M360" s="1511" t="str">
        <f ca="1">_xlfn.IFNA(VLOOKUP(E360,Export!G:L,5,FALSE),"")</f>
        <v/>
      </c>
      <c r="N360" s="1512" t="str">
        <f ca="1">_xlfn.IFNA(VLOOKUP(E360,Export!G:L,6,FALSE),"")</f>
        <v/>
      </c>
      <c r="O360" s="1445"/>
      <c r="P360" s="251"/>
    </row>
    <row r="361" spans="1:16" ht="70.8" customHeight="1" thickBot="1" x14ac:dyDescent="0.3">
      <c r="A361" s="274"/>
      <c r="B361" s="1845"/>
      <c r="C361" s="1339">
        <v>337</v>
      </c>
      <c r="D361" s="1183">
        <f>_xlfn.IFNA(VLOOKUP(E361,Data!C:I,3,FALSE),"")</f>
        <v>1</v>
      </c>
      <c r="E361" s="1644" t="s">
        <v>191</v>
      </c>
      <c r="F361" s="1170" t="str">
        <f>_xlfn.IFNA(IF(VLOOKUP(E361,Languages!$A:$D,1,TRUE)=E361,VLOOKUP(E361,Languages!$A:$D,Summary!$C$7,TRUE),NA()),"")</f>
        <v xml:space="preserve">Toimintoon kohdistuvat uhkatoimijoiden tavoitteet on tunnistettu ainakin tapauskohtaisesti. Tasolla 1 tämän ei tarvitse olla systemaattista ja säännöllistä. </v>
      </c>
      <c r="G361" s="1540">
        <v>15</v>
      </c>
      <c r="H361" s="1169" t="s">
        <v>3719</v>
      </c>
      <c r="I361" s="1169" t="s">
        <v>3659</v>
      </c>
      <c r="J361" s="1537">
        <f ca="1">_xlfn.IFNA(VLOOKUP(E361,Data!C:I,6,FALSE),"")</f>
        <v>0</v>
      </c>
      <c r="K361" s="1511" t="str">
        <f ca="1">_xlfn.IFNA(VLOOKUP(E361,Export!G:L,3,FALSE),"")</f>
        <v/>
      </c>
      <c r="L361" s="1511" t="str">
        <f ca="1">_xlfn.IFNA(VLOOKUP(E361,Export!G:L,4,FALSE),"")</f>
        <v/>
      </c>
      <c r="M361" s="1511" t="str">
        <f ca="1">_xlfn.IFNA(VLOOKUP(E361,Export!G:L,5,FALSE),"")</f>
        <v/>
      </c>
      <c r="N361" s="1512" t="str">
        <f ca="1">_xlfn.IFNA(VLOOKUP(E361,Export!G:L,6,FALSE),"")</f>
        <v/>
      </c>
      <c r="O361" s="1445"/>
      <c r="P361" s="251"/>
    </row>
    <row r="362" spans="1:16" ht="70.8" customHeight="1" thickBot="1" x14ac:dyDescent="0.3">
      <c r="A362" s="274"/>
      <c r="B362" s="1845"/>
      <c r="C362" s="1339">
        <v>338</v>
      </c>
      <c r="D362" s="1183">
        <f>_xlfn.IFNA(VLOOKUP(E362,Data!C:I,3,FALSE),"")</f>
        <v>1</v>
      </c>
      <c r="E362" s="1644" t="s">
        <v>192</v>
      </c>
      <c r="F362" s="1170" t="str">
        <f>_xlfn.IFNA(IF(VLOOKUP(E362,Languages!$A:$D,1,TRUE)=E362,VLOOKUP(E362,Languages!$A:$D,Summary!$C$7,TRUE),NA()),"")</f>
        <v>Toiminnon kannalta olennaisiin uhkiin puututaan (esimerkiksi lisäämällä valvontaa tai seuraamalla uhkien kehitystä). Tasolla 1 tämän ei tarvitse olla systemaattista ja säännöllistä.</v>
      </c>
      <c r="G362" s="1540">
        <v>16</v>
      </c>
      <c r="H362" s="1169" t="s">
        <v>3720</v>
      </c>
      <c r="I362" s="1169" t="s">
        <v>3660</v>
      </c>
      <c r="J362" s="1537">
        <f ca="1">_xlfn.IFNA(VLOOKUP(E362,Data!C:I,6,FALSE),"")</f>
        <v>0</v>
      </c>
      <c r="K362" s="1511" t="str">
        <f ca="1">_xlfn.IFNA(VLOOKUP(E362,Export!G:L,3,FALSE),"")</f>
        <v/>
      </c>
      <c r="L362" s="1511" t="str">
        <f ca="1">_xlfn.IFNA(VLOOKUP(E362,Export!G:L,4,FALSE),"")</f>
        <v/>
      </c>
      <c r="M362" s="1511" t="str">
        <f ca="1">_xlfn.IFNA(VLOOKUP(E362,Export!G:L,5,FALSE),"")</f>
        <v/>
      </c>
      <c r="N362" s="1512" t="str">
        <f ca="1">_xlfn.IFNA(VLOOKUP(E362,Export!G:L,6,FALSE),"")</f>
        <v/>
      </c>
      <c r="O362" s="1445"/>
      <c r="P362" s="251"/>
    </row>
    <row r="363" spans="1:16" ht="70.8" customHeight="1" thickBot="1" x14ac:dyDescent="0.3">
      <c r="A363" s="274"/>
      <c r="B363" s="1845"/>
      <c r="C363" s="1339">
        <v>339</v>
      </c>
      <c r="D363" s="1183">
        <f>_xlfn.IFNA(VLOOKUP(E363,Data!C:I,3,FALSE),"")</f>
        <v>2</v>
      </c>
      <c r="E363" s="1644" t="s">
        <v>193</v>
      </c>
      <c r="F363" s="1170" t="str">
        <f>_xlfn.IFNA(IF(VLOOKUP(E363,Languages!$A:$D,1,TRUE)=E363,VLOOKUP(E363,Languages!$A:$D,Summary!$C$7,TRUE),NA()),"")</f>
        <v>Toiminnolle on määritetty uhkaprofiili. Uhkaprofiilissa kuvataan uhkatavoitteet sekä lisäksi uhkan ominaispiirteitä, kuten tyypilliset uhkatekijät, motiivit, kyvykkyydet ja kohteet.</v>
      </c>
      <c r="G363" s="1540">
        <v>15</v>
      </c>
      <c r="H363" s="1169" t="s">
        <v>3719</v>
      </c>
      <c r="I363" s="1169" t="s">
        <v>3659</v>
      </c>
      <c r="J363" s="1537">
        <f ca="1">_xlfn.IFNA(VLOOKUP(E363,Data!C:I,6,FALSE),"")</f>
        <v>0</v>
      </c>
      <c r="K363" s="1511" t="str">
        <f ca="1">_xlfn.IFNA(VLOOKUP(E363,Export!G:L,3,FALSE),"")</f>
        <v/>
      </c>
      <c r="L363" s="1511" t="str">
        <f ca="1">_xlfn.IFNA(VLOOKUP(E363,Export!G:L,4,FALSE),"")</f>
        <v/>
      </c>
      <c r="M363" s="1511" t="str">
        <f ca="1">_xlfn.IFNA(VLOOKUP(E363,Export!G:L,5,FALSE),"")</f>
        <v/>
      </c>
      <c r="N363" s="1512" t="str">
        <f ca="1">_xlfn.IFNA(VLOOKUP(E363,Export!G:L,6,FALSE),"")</f>
        <v/>
      </c>
      <c r="O363" s="1445"/>
      <c r="P363" s="251"/>
    </row>
    <row r="364" spans="1:16" ht="70.8" customHeight="1" thickBot="1" x14ac:dyDescent="0.3">
      <c r="A364" s="274"/>
      <c r="B364" s="1845"/>
      <c r="C364" s="1339">
        <v>340</v>
      </c>
      <c r="D364" s="1183">
        <f>_xlfn.IFNA(VLOOKUP(E364,Data!C:I,3,FALSE),"")</f>
        <v>2</v>
      </c>
      <c r="E364" s="1644" t="s">
        <v>194</v>
      </c>
      <c r="F364" s="1170" t="str">
        <f>_xlfn.IFNA(IF(VLOOKUP(E364,Languages!$A:$D,1,TRUE)=E364,VLOOKUP(E364,Languages!$A:$D,Summary!$C$7,TRUE),NA()),"")</f>
        <v>Uhkatiedon lähteet kattavat kaikki uhkaprofiilin eri osat ja näitä tietolähteitä seurataan säännöllisesti.</v>
      </c>
      <c r="G364" s="1540">
        <v>13</v>
      </c>
      <c r="H364" s="1169" t="s">
        <v>3717</v>
      </c>
      <c r="I364" s="1169" t="s">
        <v>3657</v>
      </c>
      <c r="J364" s="1537">
        <f ca="1">_xlfn.IFNA(VLOOKUP(E364,Data!C:I,6,FALSE),"")</f>
        <v>0</v>
      </c>
      <c r="K364" s="1511" t="str">
        <f ca="1">_xlfn.IFNA(VLOOKUP(E364,Export!G:L,3,FALSE),"")</f>
        <v/>
      </c>
      <c r="L364" s="1511" t="str">
        <f ca="1">_xlfn.IFNA(VLOOKUP(E364,Export!G:L,4,FALSE),"")</f>
        <v/>
      </c>
      <c r="M364" s="1511" t="str">
        <f ca="1">_xlfn.IFNA(VLOOKUP(E364,Export!G:L,5,FALSE),"")</f>
        <v/>
      </c>
      <c r="N364" s="1512" t="str">
        <f ca="1">_xlfn.IFNA(VLOOKUP(E364,Export!G:L,6,FALSE),"")</f>
        <v/>
      </c>
      <c r="O364" s="1445"/>
      <c r="P364" s="251"/>
    </row>
    <row r="365" spans="1:16" ht="70.8" customHeight="1" thickBot="1" x14ac:dyDescent="0.3">
      <c r="A365" s="274"/>
      <c r="B365" s="1845"/>
      <c r="C365" s="1339">
        <v>341</v>
      </c>
      <c r="D365" s="1183">
        <f>_xlfn.IFNA(VLOOKUP(E365,Data!C:I,3,FALSE),"")</f>
        <v>2</v>
      </c>
      <c r="E365" s="1644" t="s">
        <v>195</v>
      </c>
      <c r="F365" s="1170" t="str">
        <f>_xlfn.IFNA(IF(VLOOKUP(E365,Languages!$A:$D,1,TRUE)=E365,VLOOKUP(E365,Languages!$A:$D,Summary!$C$7,TRUE),NA()),"")</f>
        <v>Tunnistetut uhat analysoidaan, priorisoidaan ja niihin puututaan tilanteen edellyttämin keinoin.</v>
      </c>
      <c r="G365" s="1540">
        <v>16</v>
      </c>
      <c r="H365" s="1169" t="s">
        <v>3720</v>
      </c>
      <c r="I365" s="1169" t="s">
        <v>3660</v>
      </c>
      <c r="J365" s="1537">
        <f ca="1">_xlfn.IFNA(VLOOKUP(E365,Data!C:I,6,FALSE),"")</f>
        <v>0</v>
      </c>
      <c r="K365" s="1511" t="str">
        <f ca="1">_xlfn.IFNA(VLOOKUP(E365,Export!G:L,3,FALSE),"")</f>
        <v/>
      </c>
      <c r="L365" s="1511" t="str">
        <f ca="1">_xlfn.IFNA(VLOOKUP(E365,Export!G:L,4,FALSE),"")</f>
        <v/>
      </c>
      <c r="M365" s="1511" t="str">
        <f ca="1">_xlfn.IFNA(VLOOKUP(E365,Export!G:L,5,FALSE),"")</f>
        <v/>
      </c>
      <c r="N365" s="1512" t="str">
        <f ca="1">_xlfn.IFNA(VLOOKUP(E365,Export!G:L,6,FALSE),"")</f>
        <v/>
      </c>
      <c r="O365" s="1445"/>
      <c r="P365" s="251"/>
    </row>
    <row r="366" spans="1:16" ht="70.8" customHeight="1" thickBot="1" x14ac:dyDescent="0.3">
      <c r="A366" s="274"/>
      <c r="B366" s="1845"/>
      <c r="C366" s="1339">
        <v>342</v>
      </c>
      <c r="D366" s="1183">
        <f>_xlfn.IFNA(VLOOKUP(E366,Data!C:I,3,FALSE),"")</f>
        <v>2</v>
      </c>
      <c r="E366" s="1644" t="s">
        <v>196</v>
      </c>
      <c r="F366" s="1170" t="str">
        <f>_xlfn.IFNA(IF(VLOOKUP(E366,Languages!$A:$D,1,TRUE)=E366,VLOOKUP(E366,Languages!$A:$D,Summary!$C$7,TRUE),NA()),"")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G366" s="1540">
        <v>14</v>
      </c>
      <c r="H366" s="1169" t="s">
        <v>3718</v>
      </c>
      <c r="I366" s="1169" t="s">
        <v>3658</v>
      </c>
      <c r="J366" s="1537">
        <f ca="1">_xlfn.IFNA(VLOOKUP(E366,Data!C:I,6,FALSE),"")</f>
        <v>0</v>
      </c>
      <c r="K366" s="1511" t="str">
        <f ca="1">_xlfn.IFNA(VLOOKUP(E366,Export!G:L,3,FALSE),"")</f>
        <v/>
      </c>
      <c r="L366" s="1511" t="str">
        <f ca="1">_xlfn.IFNA(VLOOKUP(E366,Export!G:L,4,FALSE),"")</f>
        <v/>
      </c>
      <c r="M366" s="1511" t="str">
        <f ca="1">_xlfn.IFNA(VLOOKUP(E366,Export!G:L,5,FALSE),"")</f>
        <v/>
      </c>
      <c r="N366" s="1512" t="str">
        <f ca="1">_xlfn.IFNA(VLOOKUP(E366,Export!G:L,6,FALSE),"")</f>
        <v/>
      </c>
      <c r="O366" s="1445"/>
      <c r="P366" s="251"/>
    </row>
    <row r="367" spans="1:16" ht="70.8" customHeight="1" thickBot="1" x14ac:dyDescent="0.3">
      <c r="A367" s="274"/>
      <c r="B367" s="1845"/>
      <c r="C367" s="1339">
        <v>343</v>
      </c>
      <c r="D367" s="1183">
        <f>_xlfn.IFNA(VLOOKUP(E367,Data!C:I,3,FALSE),"")</f>
        <v>3</v>
      </c>
      <c r="E367" s="1644" t="s">
        <v>197</v>
      </c>
      <c r="F367" s="1170" t="str">
        <f>_xlfn.IFNA(IF(VLOOKUP(E367,Languages!$A:$D,1,TRUE)=E367,VLOOKUP(E367,Languages!$A:$D,Summary!$C$7,TRUE),NA()),"")</f>
        <v>Toiminnon uhkaprofiili päivitetään aika ajoin ja määriteltyjen tilanteiden kuten järjestelmämuutosten tai ulkoisten tapahtumien yhteydessä.</v>
      </c>
      <c r="G367" s="1540">
        <v>15</v>
      </c>
      <c r="H367" s="1169" t="s">
        <v>3719</v>
      </c>
      <c r="I367" s="1169" t="s">
        <v>3659</v>
      </c>
      <c r="J367" s="1537">
        <f ca="1">_xlfn.IFNA(VLOOKUP(E367,Data!C:I,6,FALSE),"")</f>
        <v>0</v>
      </c>
      <c r="K367" s="1511" t="str">
        <f ca="1">_xlfn.IFNA(VLOOKUP(E367,Export!G:L,3,FALSE),"")</f>
        <v/>
      </c>
      <c r="L367" s="1511" t="str">
        <f ca="1">_xlfn.IFNA(VLOOKUP(E367,Export!G:L,4,FALSE),"")</f>
        <v/>
      </c>
      <c r="M367" s="1511" t="str">
        <f ca="1">_xlfn.IFNA(VLOOKUP(E367,Export!G:L,5,FALSE),"")</f>
        <v/>
      </c>
      <c r="N367" s="1512" t="str">
        <f ca="1">_xlfn.IFNA(VLOOKUP(E367,Export!G:L,6,FALSE),"")</f>
        <v/>
      </c>
      <c r="O367" s="1445"/>
      <c r="P367" s="251"/>
    </row>
    <row r="368" spans="1:16" ht="70.8" customHeight="1" thickBot="1" x14ac:dyDescent="0.3">
      <c r="A368" s="274"/>
      <c r="B368" s="1448"/>
      <c r="C368" s="1339">
        <v>344</v>
      </c>
      <c r="D368" s="1183">
        <f>_xlfn.IFNA(VLOOKUP(E368,Data!C:I,3,FALSE),"")</f>
        <v>3</v>
      </c>
      <c r="E368" s="1644" t="s">
        <v>199</v>
      </c>
      <c r="F368" s="1170" t="str">
        <f>_xlfn.IFNA(IF(VLOOKUP(E368,Languages!$A:$D,1,TRUE)=E368,VLOOKUP(E368,Languages!$A:$D,Summary!$C$7,TRUE),NA()),"")</f>
        <v>Uhkien seurannassa ja niihin reagoimisessa noudatetaan ennalta määriteltyjä toimintatiloja [kts. SITUATION-3g].</v>
      </c>
      <c r="G368" s="1540">
        <v>16</v>
      </c>
      <c r="H368" s="1169" t="s">
        <v>3720</v>
      </c>
      <c r="I368" s="1169" t="s">
        <v>3660</v>
      </c>
      <c r="J368" s="1537">
        <f ca="1">_xlfn.IFNA(VLOOKUP(E368,Data!C:I,6,FALSE),"")</f>
        <v>0</v>
      </c>
      <c r="K368" s="1511" t="str">
        <f ca="1">_xlfn.IFNA(VLOOKUP(E368,Export!G:L,3,FALSE),"")</f>
        <v/>
      </c>
      <c r="L368" s="1511" t="str">
        <f ca="1">_xlfn.IFNA(VLOOKUP(E368,Export!G:L,4,FALSE),"")</f>
        <v/>
      </c>
      <c r="M368" s="1511" t="str">
        <f ca="1">_xlfn.IFNA(VLOOKUP(E368,Export!G:L,5,FALSE),"")</f>
        <v/>
      </c>
      <c r="N368" s="1512" t="str">
        <f ca="1">_xlfn.IFNA(VLOOKUP(E368,Export!G:L,6,FALSE),"")</f>
        <v/>
      </c>
      <c r="O368" s="1445"/>
      <c r="P368" s="251"/>
    </row>
    <row r="369" spans="1:16" ht="70.8" customHeight="1" thickBot="1" x14ac:dyDescent="0.3">
      <c r="A369" s="274"/>
      <c r="B369" s="1448"/>
      <c r="C369" s="1339">
        <v>345</v>
      </c>
      <c r="D369" s="1183">
        <f>_xlfn.IFNA(VLOOKUP(E369,Data!C:I,3,FALSE),"")</f>
        <v>3</v>
      </c>
      <c r="E369" s="1644" t="s">
        <v>201</v>
      </c>
      <c r="F369" s="1170" t="str">
        <f>_xlfn.IFNA(IF(VLOOKUP(E369,Languages!$A:$D,1,TRUE)=E369,VLOOKUP(E369,Languages!$A:$D,Summary!$C$7,TRUE),NA()),"")</f>
        <v>Uhkatietoa käsitellään noudattaen turvallisia ja mahdollisimman reaaliaikaisia menetelmiä, joilla varmistetaan uhkien nopea analysointi ja nopea puuttuminen.</v>
      </c>
      <c r="G369" s="1540">
        <v>14</v>
      </c>
      <c r="H369" s="1169" t="s">
        <v>3718</v>
      </c>
      <c r="I369" s="1169" t="s">
        <v>3658</v>
      </c>
      <c r="J369" s="1537">
        <f ca="1">_xlfn.IFNA(VLOOKUP(E369,Data!C:I,6,FALSE),"")</f>
        <v>0</v>
      </c>
      <c r="K369" s="1511" t="str">
        <f ca="1">_xlfn.IFNA(VLOOKUP(E369,Export!G:L,3,FALSE),"")</f>
        <v/>
      </c>
      <c r="L369" s="1511" t="str">
        <f ca="1">_xlfn.IFNA(VLOOKUP(E369,Export!G:L,4,FALSE),"")</f>
        <v/>
      </c>
      <c r="M369" s="1511" t="str">
        <f ca="1">_xlfn.IFNA(VLOOKUP(E369,Export!G:L,5,FALSE),"")</f>
        <v/>
      </c>
      <c r="N369" s="1512" t="str">
        <f ca="1">_xlfn.IFNA(VLOOKUP(E369,Export!G:L,6,FALSE),"")</f>
        <v/>
      </c>
      <c r="O369" s="1445"/>
      <c r="P369" s="251"/>
    </row>
    <row r="370" spans="1:16" ht="70.8" customHeight="1" thickBot="1" x14ac:dyDescent="0.3">
      <c r="A370" s="165"/>
      <c r="B370" s="1444"/>
      <c r="C370" s="1339">
        <v>346</v>
      </c>
      <c r="D370" s="1183">
        <f>_xlfn.IFNA(VLOOKUP(E370,Data!C:I,3,FALSE),"")</f>
        <v>2</v>
      </c>
      <c r="E370" s="1644" t="s">
        <v>205</v>
      </c>
      <c r="F370" s="1170" t="str">
        <f>_xlfn.IFNA(IF(VLOOKUP(E370,Languages!$A:$D,1,TRUE)=E370,VLOOKUP(E370,Languages!$A:$D,Summary!$C$7,TRUE),NA()),"")</f>
        <v>THREAT-osion toimintaa varten on määritetty dokumentoidut toimintatavat, joita noudatetaan ja päivitetään säännöllisesti.</v>
      </c>
      <c r="G370" s="1539" t="s">
        <v>1629</v>
      </c>
      <c r="H370" s="1169"/>
      <c r="I370" s="1169" t="s">
        <v>1629</v>
      </c>
      <c r="J370" s="1537">
        <f ca="1">_xlfn.IFNA(VLOOKUP(E370,Data!C:I,6,FALSE),"")</f>
        <v>0</v>
      </c>
      <c r="K370" s="1511" t="str">
        <f ca="1">_xlfn.IFNA(VLOOKUP(E370,Export!G:L,3,FALSE),"")</f>
        <v/>
      </c>
      <c r="L370" s="1511" t="str">
        <f ca="1">_xlfn.IFNA(VLOOKUP(E370,Export!G:L,4,FALSE),"")</f>
        <v/>
      </c>
      <c r="M370" s="1511" t="str">
        <f ca="1">_xlfn.IFNA(VLOOKUP(E370,Export!G:L,5,FALSE),"")</f>
        <v/>
      </c>
      <c r="N370" s="1512" t="str">
        <f ca="1">_xlfn.IFNA(VLOOKUP(E370,Export!G:L,6,FALSE),"")</f>
        <v/>
      </c>
      <c r="O370" s="1445"/>
      <c r="P370" s="251"/>
    </row>
    <row r="371" spans="1:16" ht="70.8" customHeight="1" thickBot="1" x14ac:dyDescent="0.3">
      <c r="A371" s="180"/>
      <c r="B371" s="1449"/>
      <c r="C371" s="1339">
        <v>347</v>
      </c>
      <c r="D371" s="1183">
        <f>_xlfn.IFNA(VLOOKUP(E371,Data!C:I,3,FALSE),"")</f>
        <v>2</v>
      </c>
      <c r="E371" s="1644" t="s">
        <v>206</v>
      </c>
      <c r="F371" s="1170" t="str">
        <f>_xlfn.IFNA(IF(VLOOKUP(E371,Languages!$A:$D,1,TRUE)=E371,VLOOKUP(E371,Languages!$A:$D,Summary!$C$7,TRUE),NA()),"")</f>
        <v>THREAT-osion toimintaa varten on tarjolla riittävät resurssit (henkilöstö, rahoitus ja työkalut).</v>
      </c>
      <c r="G371" s="1539" t="s">
        <v>1629</v>
      </c>
      <c r="H371" s="1169"/>
      <c r="I371" s="1169" t="s">
        <v>1629</v>
      </c>
      <c r="J371" s="1537">
        <f ca="1">_xlfn.IFNA(VLOOKUP(E371,Data!C:I,6,FALSE),"")</f>
        <v>0</v>
      </c>
      <c r="K371" s="1511" t="str">
        <f ca="1">_xlfn.IFNA(VLOOKUP(E371,Export!G:L,3,FALSE),"")</f>
        <v/>
      </c>
      <c r="L371" s="1511" t="str">
        <f ca="1">_xlfn.IFNA(VLOOKUP(E371,Export!G:L,4,FALSE),"")</f>
        <v/>
      </c>
      <c r="M371" s="1511" t="str">
        <f ca="1">_xlfn.IFNA(VLOOKUP(E371,Export!G:L,5,FALSE),"")</f>
        <v/>
      </c>
      <c r="N371" s="1512" t="str">
        <f ca="1">_xlfn.IFNA(VLOOKUP(E371,Export!G:L,6,FALSE),"")</f>
        <v/>
      </c>
      <c r="O371" s="1450"/>
      <c r="P371" s="251"/>
    </row>
    <row r="372" spans="1:16" ht="70.8" customHeight="1" thickBot="1" x14ac:dyDescent="0.3">
      <c r="A372" s="180"/>
      <c r="B372" s="1451"/>
      <c r="C372" s="1339">
        <v>348</v>
      </c>
      <c r="D372" s="1183">
        <f>_xlfn.IFNA(VLOOKUP(E372,Data!C:I,3,FALSE),"")</f>
        <v>3</v>
      </c>
      <c r="E372" s="1644" t="s">
        <v>207</v>
      </c>
      <c r="F372" s="1170" t="str">
        <f>_xlfn.IFNA(IF(VLOOKUP(E372,Languages!$A:$D,1,TRUE)=E372,VLOOKUP(E372,Languages!$A:$D,Summary!$C$7,TRUE),NA()),"")</f>
        <v>THREAT-osion toimintaa ohjataan vaatimuksilla, jotka on asetettu organisaation johtotason politiikassa (tai vastaavassa ohjeistuksessa).</v>
      </c>
      <c r="G372" s="1539" t="s">
        <v>1629</v>
      </c>
      <c r="H372" s="1169"/>
      <c r="I372" s="1169" t="s">
        <v>1629</v>
      </c>
      <c r="J372" s="1537">
        <f ca="1">_xlfn.IFNA(VLOOKUP(E372,Data!C:I,6,FALSE),"")</f>
        <v>0</v>
      </c>
      <c r="K372" s="1511" t="str">
        <f ca="1">_xlfn.IFNA(VLOOKUP(E372,Export!G:L,3,FALSE),"")</f>
        <v/>
      </c>
      <c r="L372" s="1511" t="str">
        <f ca="1">_xlfn.IFNA(VLOOKUP(E372,Export!G:L,4,FALSE),"")</f>
        <v/>
      </c>
      <c r="M372" s="1511" t="str">
        <f ca="1">_xlfn.IFNA(VLOOKUP(E372,Export!G:L,5,FALSE),"")</f>
        <v/>
      </c>
      <c r="N372" s="1512" t="str">
        <f ca="1">_xlfn.IFNA(VLOOKUP(E372,Export!G:L,6,FALSE),"")</f>
        <v/>
      </c>
      <c r="O372" s="1450"/>
      <c r="P372" s="341"/>
    </row>
    <row r="373" spans="1:16" ht="70.8" customHeight="1" thickBot="1" x14ac:dyDescent="0.3">
      <c r="A373" s="180"/>
      <c r="B373" s="1376"/>
      <c r="C373" s="1339">
        <v>349</v>
      </c>
      <c r="D373" s="1183">
        <f>_xlfn.IFNA(VLOOKUP(E373,Data!C:I,3,FALSE),"")</f>
        <v>3</v>
      </c>
      <c r="E373" s="1644" t="s">
        <v>208</v>
      </c>
      <c r="F373" s="1170" t="str">
        <f>_xlfn.IFNA(IF(VLOOKUP(E373,Languages!$A:$D,1,TRUE)=E373,VLOOKUP(E373,Languages!$A:$D,Summary!$C$7,TRUE),NA()),"")</f>
        <v>THREAT-osion toiminnan suorittamiseen tarvittavat vastuut, tilivelvollisuudet ja valtuutukset on jalkautettu soveltuville työntekijöille.</v>
      </c>
      <c r="G373" s="1539" t="s">
        <v>1629</v>
      </c>
      <c r="H373" s="1169"/>
      <c r="I373" s="1169" t="s">
        <v>1629</v>
      </c>
      <c r="J373" s="1537">
        <f ca="1">_xlfn.IFNA(VLOOKUP(E373,Data!C:I,6,FALSE),"")</f>
        <v>0</v>
      </c>
      <c r="K373" s="1511" t="str">
        <f ca="1">_xlfn.IFNA(VLOOKUP(E373,Export!G:L,3,FALSE),"")</f>
        <v/>
      </c>
      <c r="L373" s="1511" t="str">
        <f ca="1">_xlfn.IFNA(VLOOKUP(E373,Export!G:L,4,FALSE),"")</f>
        <v/>
      </c>
      <c r="M373" s="1511" t="str">
        <f ca="1">_xlfn.IFNA(VLOOKUP(E373,Export!G:L,5,FALSE),"")</f>
        <v/>
      </c>
      <c r="N373" s="1512" t="str">
        <f ca="1">_xlfn.IFNA(VLOOKUP(E373,Export!G:L,6,FALSE),"")</f>
        <v/>
      </c>
      <c r="O373" s="1450"/>
      <c r="P373" s="341"/>
    </row>
    <row r="374" spans="1:16" ht="70.8" customHeight="1" thickBot="1" x14ac:dyDescent="0.3">
      <c r="A374" s="180"/>
      <c r="B374" s="1376"/>
      <c r="C374" s="1339">
        <v>350</v>
      </c>
      <c r="D374" s="1183">
        <f>_xlfn.IFNA(VLOOKUP(E374,Data!C:I,3,FALSE),"")</f>
        <v>3</v>
      </c>
      <c r="E374" s="1644" t="s">
        <v>209</v>
      </c>
      <c r="F374" s="1170" t="str">
        <f>_xlfn.IFNA(IF(VLOOKUP(E374,Languages!$A:$D,1,TRUE)=E374,VLOOKUP(E374,Languages!$A:$D,Summary!$C$7,TRUE),NA()),"")</f>
        <v>THREAT-osion toimintaa suorittavilla työntekijöillä on riittävät tiedot ja taidot tehtäviensä suorittamiseen.</v>
      </c>
      <c r="G374" s="1539" t="s">
        <v>1629</v>
      </c>
      <c r="H374" s="1169"/>
      <c r="I374" s="1169" t="s">
        <v>1629</v>
      </c>
      <c r="J374" s="1537">
        <f ca="1">_xlfn.IFNA(VLOOKUP(E374,Data!C:I,6,FALSE),"")</f>
        <v>0</v>
      </c>
      <c r="K374" s="1511" t="str">
        <f ca="1">_xlfn.IFNA(VLOOKUP(E374,Export!G:L,3,FALSE),"")</f>
        <v/>
      </c>
      <c r="L374" s="1511" t="str">
        <f ca="1">_xlfn.IFNA(VLOOKUP(E374,Export!G:L,4,FALSE),"")</f>
        <v/>
      </c>
      <c r="M374" s="1511" t="str">
        <f ca="1">_xlfn.IFNA(VLOOKUP(E374,Export!G:L,5,FALSE),"")</f>
        <v/>
      </c>
      <c r="N374" s="1512" t="str">
        <f ca="1">_xlfn.IFNA(VLOOKUP(E374,Export!G:L,6,FALSE),"")</f>
        <v/>
      </c>
      <c r="O374" s="1450"/>
      <c r="P374" s="341"/>
    </row>
    <row r="375" spans="1:16" ht="70.8" customHeight="1" thickBot="1" x14ac:dyDescent="0.3">
      <c r="A375" s="180"/>
      <c r="B375" s="1376"/>
      <c r="C375" s="1339">
        <v>351</v>
      </c>
      <c r="D375" s="1183">
        <f>_xlfn.IFNA(VLOOKUP(E375,Data!C:I,3,FALSE),"")</f>
        <v>3</v>
      </c>
      <c r="E375" s="1644" t="s">
        <v>210</v>
      </c>
      <c r="F375" s="1170" t="str">
        <f>_xlfn.IFNA(IF(VLOOKUP(E375,Languages!$A:$D,1,TRUE)=E375,VLOOKUP(E375,Languages!$A:$D,Summary!$C$7,TRUE),NA()),"")</f>
        <v>THREAT-osion toiminnan vaikuttavuutta arvioidaan ja seurataan.</v>
      </c>
      <c r="G375" s="1539" t="s">
        <v>1629</v>
      </c>
      <c r="H375" s="1169"/>
      <c r="I375" s="1169" t="s">
        <v>1629</v>
      </c>
      <c r="J375" s="1537">
        <f ca="1">_xlfn.IFNA(VLOOKUP(E375,Data!C:I,6,FALSE),"")</f>
        <v>0</v>
      </c>
      <c r="K375" s="1511" t="str">
        <f ca="1">_xlfn.IFNA(VLOOKUP(E375,Export!G:L,3,FALSE),"")</f>
        <v/>
      </c>
      <c r="L375" s="1511" t="str">
        <f ca="1">_xlfn.IFNA(VLOOKUP(E375,Export!G:L,4,FALSE),"")</f>
        <v/>
      </c>
      <c r="M375" s="1511" t="str">
        <f ca="1">_xlfn.IFNA(VLOOKUP(E375,Export!G:L,5,FALSE),"")</f>
        <v/>
      </c>
      <c r="N375" s="1512" t="str">
        <f ca="1">_xlfn.IFNA(VLOOKUP(E375,Export!G:L,6,FALSE),"")</f>
        <v/>
      </c>
      <c r="O375" s="1450"/>
      <c r="P375" s="341"/>
    </row>
    <row r="376" spans="1:16" ht="70.8" customHeight="1" thickBot="1" x14ac:dyDescent="0.3">
      <c r="A376" s="180"/>
      <c r="B376" s="1376"/>
      <c r="C376" s="1339">
        <v>352</v>
      </c>
      <c r="D376" s="1183">
        <f>_xlfn.IFNA(VLOOKUP(E376,Data!C:I,3,FALSE),"")</f>
        <v>1</v>
      </c>
      <c r="E376" s="1644" t="s">
        <v>274</v>
      </c>
      <c r="F376" s="1170" t="str">
        <f>_xlfn.IFNA(IF(VLOOKUP(E376,Languages!$A:$D,1,TRUE)=E376,VLOOKUP(E376,Languages!$A:$D,Summary!$C$7,TRUE),NA()),"")</f>
        <v>Erilaisia tarkastuksia (esimerkiksi taustojen tarkistuksia, huumetestejä) suoritetaan uusia työntekijöitä palkatessa. Tasolla 1 tämän ei tarvitse olla systemaattista ja säännöllistä.</v>
      </c>
      <c r="G376" s="1540">
        <v>53</v>
      </c>
      <c r="H376" s="1169" t="s">
        <v>3778</v>
      </c>
      <c r="I376" s="1169" t="s">
        <v>3661</v>
      </c>
      <c r="J376" s="1537">
        <f ca="1">_xlfn.IFNA(VLOOKUP(E376,Data!C:I,6,FALSE),"")</f>
        <v>0</v>
      </c>
      <c r="K376" s="1511" t="str">
        <f ca="1">_xlfn.IFNA(VLOOKUP(E376,Export!G:L,3,FALSE),"")</f>
        <v/>
      </c>
      <c r="L376" s="1511" t="str">
        <f ca="1">_xlfn.IFNA(VLOOKUP(E376,Export!G:L,4,FALSE),"")</f>
        <v/>
      </c>
      <c r="M376" s="1511" t="str">
        <f ca="1">_xlfn.IFNA(VLOOKUP(E376,Export!G:L,5,FALSE),"")</f>
        <v/>
      </c>
      <c r="N376" s="1512" t="str">
        <f ca="1">_xlfn.IFNA(VLOOKUP(E376,Export!G:L,6,FALSE),"")</f>
        <v/>
      </c>
      <c r="O376" s="1450"/>
      <c r="P376" s="341"/>
    </row>
    <row r="377" spans="1:16" ht="70.8" customHeight="1" thickBot="1" x14ac:dyDescent="0.3">
      <c r="A377" s="180"/>
      <c r="B377" s="1376"/>
      <c r="C377" s="1339">
        <v>353</v>
      </c>
      <c r="D377" s="1183">
        <f>_xlfn.IFNA(VLOOKUP(E377,Data!C:I,3,FALSE),"")</f>
        <v>1</v>
      </c>
      <c r="E377" s="1644" t="s">
        <v>275</v>
      </c>
      <c r="F377" s="1170" t="str">
        <f>_xlfn.IFNA(IF(VLOOKUP(E377,Languages!$A:$D,1,TRUE)=E377,VLOOKUP(E377,Languages!$A:$D,Summary!$C$7,TRUE),NA()),"")</f>
        <v>Työsuhteen päättymiseen liittyvissä menettelyissä huomioidaan kyberturvallisuus. Tasolla 1 tämän ei tarvitse olla systemaattista ja säännöllistä.</v>
      </c>
      <c r="G377" s="1540">
        <v>54</v>
      </c>
      <c r="H377" s="1169" t="s">
        <v>3772</v>
      </c>
      <c r="I377" s="1169" t="s">
        <v>3662</v>
      </c>
      <c r="J377" s="1537">
        <f ca="1">_xlfn.IFNA(VLOOKUP(E377,Data!C:I,6,FALSE),"")</f>
        <v>0</v>
      </c>
      <c r="K377" s="1511" t="str">
        <f ca="1">_xlfn.IFNA(VLOOKUP(E377,Export!G:L,3,FALSE),"")</f>
        <v/>
      </c>
      <c r="L377" s="1511" t="str">
        <f ca="1">_xlfn.IFNA(VLOOKUP(E377,Export!G:L,4,FALSE),"")</f>
        <v/>
      </c>
      <c r="M377" s="1511" t="str">
        <f ca="1">_xlfn.IFNA(VLOOKUP(E377,Export!G:L,5,FALSE),"")</f>
        <v/>
      </c>
      <c r="N377" s="1512" t="str">
        <f ca="1">_xlfn.IFNA(VLOOKUP(E377,Export!G:L,6,FALSE),"")</f>
        <v/>
      </c>
      <c r="O377" s="1450"/>
      <c r="P377" s="341"/>
    </row>
    <row r="378" spans="1:16" ht="70.8" customHeight="1" thickBot="1" x14ac:dyDescent="0.3">
      <c r="A378" s="180"/>
      <c r="B378" s="1376"/>
      <c r="C378" s="1339">
        <v>354</v>
      </c>
      <c r="D378" s="1183">
        <f>_xlfn.IFNA(VLOOKUP(E378,Data!C:I,3,FALSE),"")</f>
        <v>2</v>
      </c>
      <c r="E378" s="1644" t="s">
        <v>276</v>
      </c>
      <c r="F378" s="1170" t="str">
        <f>_xlfn.IFNA(IF(VLOOKUP(E378,Languages!$A:$D,1,TRUE)=E378,VLOOKUP(E378,Languages!$A:$D,Summary!$C$7,TRUE),NA()),"")</f>
        <v>Soveltuvia tarkastuksia suoritetaan sellaisille työntekijöille, joilla on käyttö- tai pääsyoikeus toiminnon kannalta tärkeisiin laitteisiin, ohjelmistoihin tai tietovarantoihin.</v>
      </c>
      <c r="G378" s="1540">
        <v>53</v>
      </c>
      <c r="H378" s="1169" t="s">
        <v>3778</v>
      </c>
      <c r="I378" s="1169" t="s">
        <v>3661</v>
      </c>
      <c r="J378" s="1537">
        <f ca="1">_xlfn.IFNA(VLOOKUP(E378,Data!C:I,6,FALSE),"")</f>
        <v>0</v>
      </c>
      <c r="K378" s="1511" t="str">
        <f ca="1">_xlfn.IFNA(VLOOKUP(E378,Export!G:L,3,FALSE),"")</f>
        <v/>
      </c>
      <c r="L378" s="1511" t="str">
        <f ca="1">_xlfn.IFNA(VLOOKUP(E378,Export!G:L,4,FALSE),"")</f>
        <v/>
      </c>
      <c r="M378" s="1511" t="str">
        <f ca="1">_xlfn.IFNA(VLOOKUP(E378,Export!G:L,5,FALSE),"")</f>
        <v/>
      </c>
      <c r="N378" s="1512" t="str">
        <f ca="1">_xlfn.IFNA(VLOOKUP(E378,Export!G:L,6,FALSE),"")</f>
        <v/>
      </c>
      <c r="O378" s="1450"/>
      <c r="P378" s="341"/>
    </row>
    <row r="379" spans="1:16" ht="70.8" customHeight="1" thickBot="1" x14ac:dyDescent="0.3">
      <c r="A379" s="180"/>
      <c r="B379" s="1376"/>
      <c r="C379" s="1339">
        <v>355</v>
      </c>
      <c r="D379" s="1183">
        <f>_xlfn.IFNA(VLOOKUP(E379,Data!C:I,3,FALSE),"")</f>
        <v>2</v>
      </c>
      <c r="E379" s="1644" t="s">
        <v>277</v>
      </c>
      <c r="F379" s="1170" t="str">
        <f>_xlfn.IFNA(IF(VLOOKUP(E379,Languages!$A:$D,1,TRUE)=E379,VLOOKUP(E379,Languages!$A:$D,Summary!$C$7,TRUE),NA()),"")</f>
        <v>Työntekijöiden sisäisiin siirtoihin liittyvissä menettelyissä huomioidaan kyberturvallisuus. (huomioidaan kriittiset työyhdistelmät, oikeudet, tarve mahdollisille taustatarkistuksille/ turvallisuusselvityksille)</v>
      </c>
      <c r="G379" s="1540">
        <v>54</v>
      </c>
      <c r="H379" s="1169" t="s">
        <v>3772</v>
      </c>
      <c r="I379" s="1169" t="s">
        <v>3662</v>
      </c>
      <c r="J379" s="1537">
        <f ca="1">_xlfn.IFNA(VLOOKUP(E379,Data!C:I,6,FALSE),"")</f>
        <v>0</v>
      </c>
      <c r="K379" s="1511" t="str">
        <f ca="1">_xlfn.IFNA(VLOOKUP(E379,Export!G:L,3,FALSE),"")</f>
        <v/>
      </c>
      <c r="L379" s="1511" t="str">
        <f ca="1">_xlfn.IFNA(VLOOKUP(E379,Export!G:L,4,FALSE),"")</f>
        <v/>
      </c>
      <c r="M379" s="1511" t="str">
        <f ca="1">_xlfn.IFNA(VLOOKUP(E379,Export!G:L,5,FALSE),"")</f>
        <v/>
      </c>
      <c r="N379" s="1512" t="str">
        <f ca="1">_xlfn.IFNA(VLOOKUP(E379,Export!G:L,6,FALSE),"")</f>
        <v/>
      </c>
      <c r="O379" s="1450"/>
      <c r="P379" s="341"/>
    </row>
    <row r="380" spans="1:16" ht="70.8" customHeight="1" thickBot="1" x14ac:dyDescent="0.3">
      <c r="A380" s="180"/>
      <c r="B380" s="1376"/>
      <c r="C380" s="1339">
        <v>356</v>
      </c>
      <c r="D380" s="1183">
        <f>_xlfn.IFNA(VLOOKUP(E380,Data!C:I,3,FALSE),"")</f>
        <v>2</v>
      </c>
      <c r="E380" s="1644" t="s">
        <v>278</v>
      </c>
      <c r="F380" s="1170" t="str">
        <f>_xlfn.IFNA(IF(VLOOKUP(E380,Languages!$A:$D,1,TRUE)=E380,VLOOKUP(E380,Languages!$A:$D,Summary!$C$7,TRUE),NA()),"")</f>
        <v>Henkilöstö on tietoinen vastuistaan ja velvoitteistaan koskien (IT ja OT) laitteiden, ohjelmistojen ja tietovarantojen suojaamista ja hyväksyttävää käyttöä.</v>
      </c>
      <c r="G380" s="1540">
        <v>55</v>
      </c>
      <c r="H380" s="1169" t="s">
        <v>3736</v>
      </c>
      <c r="I380" s="1169" t="s">
        <v>3663</v>
      </c>
      <c r="J380" s="1537">
        <f ca="1">_xlfn.IFNA(VLOOKUP(E380,Data!C:I,6,FALSE),"")</f>
        <v>0</v>
      </c>
      <c r="K380" s="1511" t="str">
        <f ca="1">_xlfn.IFNA(VLOOKUP(E380,Export!G:L,3,FALSE),"")</f>
        <v/>
      </c>
      <c r="L380" s="1511" t="str">
        <f ca="1">_xlfn.IFNA(VLOOKUP(E380,Export!G:L,4,FALSE),"")</f>
        <v/>
      </c>
      <c r="M380" s="1511" t="str">
        <f ca="1">_xlfn.IFNA(VLOOKUP(E380,Export!G:L,5,FALSE),"")</f>
        <v/>
      </c>
      <c r="N380" s="1512" t="str">
        <f ca="1">_xlfn.IFNA(VLOOKUP(E380,Export!G:L,6,FALSE),"")</f>
        <v/>
      </c>
      <c r="O380" s="1450"/>
      <c r="P380" s="341"/>
    </row>
    <row r="381" spans="1:16" ht="70.8" customHeight="1" thickBot="1" x14ac:dyDescent="0.3">
      <c r="A381" s="180"/>
      <c r="B381" s="1376"/>
      <c r="C381" s="1339">
        <v>357</v>
      </c>
      <c r="D381" s="1183">
        <f>_xlfn.IFNA(VLOOKUP(E381,Data!C:I,3,FALSE),"")</f>
        <v>3</v>
      </c>
      <c r="E381" s="1644" t="s">
        <v>279</v>
      </c>
      <c r="F381" s="1170" t="str">
        <f>_xlfn.IFNA(IF(VLOOKUP(E381,Languages!$A:$D,1,TRUE)=E381,VLOOKUP(E381,Languages!$A:$D,Summary!$C$7,TRUE),NA()),"")</f>
        <v>Jokaista työtehtävää varten teetetään soveltuvat tarkistukset, jotka ovat suhteessa työtehtävän riskeihin (mukaan lukien työntekijät, toimittajat ja alihankkijat).</v>
      </c>
      <c r="G381" s="1540">
        <v>53</v>
      </c>
      <c r="H381" s="1169" t="s">
        <v>3778</v>
      </c>
      <c r="I381" s="1169" t="s">
        <v>3661</v>
      </c>
      <c r="J381" s="1537">
        <f ca="1">_xlfn.IFNA(VLOOKUP(E381,Data!C:I,6,FALSE),"")</f>
        <v>0</v>
      </c>
      <c r="K381" s="1511" t="str">
        <f ca="1">_xlfn.IFNA(VLOOKUP(E381,Export!G:L,3,FALSE),"")</f>
        <v/>
      </c>
      <c r="L381" s="1511" t="str">
        <f ca="1">_xlfn.IFNA(VLOOKUP(E381,Export!G:L,4,FALSE),"")</f>
        <v/>
      </c>
      <c r="M381" s="1511" t="str">
        <f ca="1">_xlfn.IFNA(VLOOKUP(E381,Export!G:L,5,FALSE),"")</f>
        <v/>
      </c>
      <c r="N381" s="1512" t="str">
        <f ca="1">_xlfn.IFNA(VLOOKUP(E381,Export!G:L,6,FALSE),"")</f>
        <v/>
      </c>
      <c r="O381" s="1450"/>
      <c r="P381" s="341"/>
    </row>
    <row r="382" spans="1:16" ht="70.8" customHeight="1" thickBot="1" x14ac:dyDescent="0.3">
      <c r="A382" s="180"/>
      <c r="B382" s="1376"/>
      <c r="C382" s="1339">
        <v>358</v>
      </c>
      <c r="D382" s="1183">
        <f>_xlfn.IFNA(VLOOKUP(E382,Data!C:I,3,FALSE),"")</f>
        <v>3</v>
      </c>
      <c r="E382" s="1644" t="s">
        <v>2574</v>
      </c>
      <c r="F382" s="1170" t="str">
        <f>_xlfn.IFNA(IF(VLOOKUP(E382,Languages!$A:$D,1,TRUE)=E382,VLOOKUP(E382,Languages!$A:$D,Summary!$C$7,TRUE),NA()),"")</f>
        <v xml:space="preserve">Organisaatiolla on muodollinen vastuullisuusprosessi, johon sisältyy kurinpitomenettelyhenkilöstölle, joka ei noudata määriteltyjä turvallisuuspolitiikkoja ja menettelyjä. </v>
      </c>
      <c r="G382" s="1540">
        <v>55</v>
      </c>
      <c r="H382" s="1169" t="s">
        <v>3736</v>
      </c>
      <c r="I382" s="1169" t="s">
        <v>3663</v>
      </c>
      <c r="J382" s="1537">
        <f ca="1">_xlfn.IFNA(VLOOKUP(E382,Data!C:I,6,FALSE),"")</f>
        <v>0</v>
      </c>
      <c r="K382" s="1511" t="str">
        <f ca="1">_xlfn.IFNA(VLOOKUP(E382,Export!G:L,3,FALSE),"")</f>
        <v/>
      </c>
      <c r="L382" s="1511" t="str">
        <f ca="1">_xlfn.IFNA(VLOOKUP(E382,Export!G:L,4,FALSE),"")</f>
        <v/>
      </c>
      <c r="M382" s="1511" t="str">
        <f ca="1">_xlfn.IFNA(VLOOKUP(E382,Export!G:L,5,FALSE),"")</f>
        <v/>
      </c>
      <c r="N382" s="1512" t="str">
        <f ca="1">_xlfn.IFNA(VLOOKUP(E382,Export!G:L,6,FALSE),"")</f>
        <v/>
      </c>
      <c r="O382" s="1450"/>
      <c r="P382" s="341"/>
    </row>
    <row r="383" spans="1:16" ht="70.8" customHeight="1" thickBot="1" x14ac:dyDescent="0.3">
      <c r="A383" s="180"/>
      <c r="B383" s="1376"/>
      <c r="C383" s="1339">
        <v>359</v>
      </c>
      <c r="D383" s="1183">
        <f>_xlfn.IFNA(VLOOKUP(E383,Data!C:I,3,FALSE),"")</f>
        <v>1</v>
      </c>
      <c r="E383" s="1644" t="s">
        <v>280</v>
      </c>
      <c r="F383" s="1170" t="str">
        <f>_xlfn.IFNA(IF(VLOOKUP(E383,Languages!$A:$D,1,TRUE)=E383,VLOOKUP(E383,Languages!$A:$D,Summary!$C$7,TRUE),NA()),"")</f>
        <v>Henkilöstön kyberturvallisuustietoisuutta kohotetaan erilaisin toimin. Tasolla 1 tämän ei tarvitse olla systemaattista ja säännöllistä.</v>
      </c>
      <c r="G383" s="1540">
        <v>56</v>
      </c>
      <c r="H383" s="1169" t="s">
        <v>3737</v>
      </c>
      <c r="I383" s="1169" t="s">
        <v>3664</v>
      </c>
      <c r="J383" s="1537">
        <f ca="1">_xlfn.IFNA(VLOOKUP(E383,Data!C:I,6,FALSE),"")</f>
        <v>0</v>
      </c>
      <c r="K383" s="1511" t="str">
        <f ca="1">_xlfn.IFNA(VLOOKUP(E383,Export!G:L,3,FALSE),"")</f>
        <v/>
      </c>
      <c r="L383" s="1511" t="str">
        <f ca="1">_xlfn.IFNA(VLOOKUP(E383,Export!G:L,4,FALSE),"")</f>
        <v/>
      </c>
      <c r="M383" s="1511" t="str">
        <f ca="1">_xlfn.IFNA(VLOOKUP(E383,Export!G:L,5,FALSE),"")</f>
        <v/>
      </c>
      <c r="N383" s="1512" t="str">
        <f ca="1">_xlfn.IFNA(VLOOKUP(E383,Export!G:L,6,FALSE),"")</f>
        <v/>
      </c>
      <c r="O383" s="1450"/>
      <c r="P383" s="341"/>
    </row>
    <row r="384" spans="1:16" ht="70.8" customHeight="1" thickBot="1" x14ac:dyDescent="0.3">
      <c r="A384" s="180"/>
      <c r="B384" s="1376"/>
      <c r="C384" s="1339">
        <v>360</v>
      </c>
      <c r="D384" s="1183">
        <f>_xlfn.IFNA(VLOOKUP(E384,Data!C:I,3,FALSE),"")</f>
        <v>2</v>
      </c>
      <c r="E384" s="1644" t="s">
        <v>281</v>
      </c>
      <c r="F384" s="1170" t="str">
        <f>_xlfn.IFNA(IF(VLOOKUP(E384,Languages!$A:$D,1,TRUE)=E384,VLOOKUP(E384,Languages!$A:$D,Summary!$C$7,TRUE),NA()),"")</f>
        <v>Kyberturvallisuustietoisuudelle on asetettu tavoitteet, joita ylläpidetään ja seurataan.</v>
      </c>
      <c r="G384" s="1540">
        <v>56</v>
      </c>
      <c r="H384" s="1169" t="s">
        <v>3737</v>
      </c>
      <c r="I384" s="1169" t="s">
        <v>3664</v>
      </c>
      <c r="J384" s="1537">
        <f ca="1">_xlfn.IFNA(VLOOKUP(E384,Data!C:I,6,FALSE),"")</f>
        <v>0</v>
      </c>
      <c r="K384" s="1511" t="str">
        <f ca="1">_xlfn.IFNA(VLOOKUP(E384,Export!G:L,3,FALSE),"")</f>
        <v/>
      </c>
      <c r="L384" s="1511" t="str">
        <f ca="1">_xlfn.IFNA(VLOOKUP(E384,Export!G:L,4,FALSE),"")</f>
        <v/>
      </c>
      <c r="M384" s="1511" t="str">
        <f ca="1">_xlfn.IFNA(VLOOKUP(E384,Export!G:L,5,FALSE),"")</f>
        <v/>
      </c>
      <c r="N384" s="1512" t="str">
        <f ca="1">_xlfn.IFNA(VLOOKUP(E384,Export!G:L,6,FALSE),"")</f>
        <v/>
      </c>
      <c r="O384" s="1450"/>
      <c r="P384" s="341"/>
    </row>
    <row r="385" spans="1:16" ht="70.8" customHeight="1" thickBot="1" x14ac:dyDescent="0.3">
      <c r="A385" s="180"/>
      <c r="B385" s="1376"/>
      <c r="C385" s="1339">
        <v>361</v>
      </c>
      <c r="D385" s="1183">
        <f>_xlfn.IFNA(VLOOKUP(E385,Data!C:I,3,FALSE),"")</f>
        <v>2</v>
      </c>
      <c r="E385" s="1644" t="s">
        <v>282</v>
      </c>
      <c r="F385" s="1170" t="str">
        <f>_xlfn.IFNA(IF(VLOOKUP(E385,Languages!$A:$D,1,TRUE)=E385,VLOOKUP(E385,Languages!$A:$D,Summary!$C$7,TRUE),NA()),"")</f>
        <v>Kyberturvallisuustietoisuuden tavoitteet ovat linjassa organisaation määrittämän uhkaprofiilin kanssa [kts. THREAT-2e].</v>
      </c>
      <c r="G385" s="1540">
        <v>56</v>
      </c>
      <c r="H385" s="1169" t="s">
        <v>3737</v>
      </c>
      <c r="I385" s="1169" t="s">
        <v>3664</v>
      </c>
      <c r="J385" s="1537">
        <f ca="1">_xlfn.IFNA(VLOOKUP(E385,Data!C:I,6,FALSE),"")</f>
        <v>0</v>
      </c>
      <c r="K385" s="1511" t="str">
        <f ca="1">_xlfn.IFNA(VLOOKUP(E385,Export!G:L,3,FALSE),"")</f>
        <v/>
      </c>
      <c r="L385" s="1511" t="str">
        <f ca="1">_xlfn.IFNA(VLOOKUP(E385,Export!G:L,4,FALSE),"")</f>
        <v/>
      </c>
      <c r="M385" s="1511" t="str">
        <f ca="1">_xlfn.IFNA(VLOOKUP(E385,Export!G:L,5,FALSE),"")</f>
        <v/>
      </c>
      <c r="N385" s="1512" t="str">
        <f ca="1">_xlfn.IFNA(VLOOKUP(E385,Export!G:L,6,FALSE),"")</f>
        <v/>
      </c>
      <c r="O385" s="1450"/>
      <c r="P385" s="341"/>
    </row>
    <row r="386" spans="1:16" ht="70.8" customHeight="1" thickBot="1" x14ac:dyDescent="0.3">
      <c r="A386" s="180"/>
      <c r="B386" s="1376"/>
      <c r="C386" s="1339">
        <v>362</v>
      </c>
      <c r="D386" s="1183">
        <f>_xlfn.IFNA(VLOOKUP(E386,Data!C:I,3,FALSE),"")</f>
        <v>2</v>
      </c>
      <c r="E386" s="1644" t="s">
        <v>283</v>
      </c>
      <c r="F386" s="1170" t="str">
        <f>_xlfn.IFNA(IF(VLOOKUP(E386,Languages!$A:$D,1,TRUE)=E386,VLOOKUP(E386,Languages!$A:$D,Summary!$C$7,TRUE),NA()),"")</f>
        <v>Kyberturvallisuustietoisuutta parantava toiminta on säännöllistä.</v>
      </c>
      <c r="G386" s="1540">
        <v>56</v>
      </c>
      <c r="H386" s="1169" t="s">
        <v>3737</v>
      </c>
      <c r="I386" s="1169" t="s">
        <v>3664</v>
      </c>
      <c r="J386" s="1537">
        <f ca="1">_xlfn.IFNA(VLOOKUP(E386,Data!C:I,6,FALSE),"")</f>
        <v>0</v>
      </c>
      <c r="K386" s="1511" t="str">
        <f ca="1">_xlfn.IFNA(VLOOKUP(E386,Export!G:L,3,FALSE),"")</f>
        <v/>
      </c>
      <c r="L386" s="1511" t="str">
        <f ca="1">_xlfn.IFNA(VLOOKUP(E386,Export!G:L,4,FALSE),"")</f>
        <v/>
      </c>
      <c r="M386" s="1511" t="str">
        <f ca="1">_xlfn.IFNA(VLOOKUP(E386,Export!G:L,5,FALSE),"")</f>
        <v/>
      </c>
      <c r="N386" s="1512" t="str">
        <f ca="1">_xlfn.IFNA(VLOOKUP(E386,Export!G:L,6,FALSE),"")</f>
        <v/>
      </c>
      <c r="O386" s="1450"/>
      <c r="P386" s="341"/>
    </row>
    <row r="387" spans="1:16" ht="70.8" customHeight="1" thickBot="1" x14ac:dyDescent="0.3">
      <c r="A387" s="180"/>
      <c r="B387" s="1376"/>
      <c r="C387" s="1339">
        <v>363</v>
      </c>
      <c r="D387" s="1183">
        <f>_xlfn.IFNA(VLOOKUP(E387,Data!C:I,3,FALSE),"")</f>
        <v>3</v>
      </c>
      <c r="E387" s="1644" t="s">
        <v>284</v>
      </c>
      <c r="F387" s="1170" t="str">
        <f>_xlfn.IFNA(IF(VLOOKUP(E387,Languages!$A:$D,1,TRUE)=E387,VLOOKUP(E387,Languages!$A:$D,Summary!$C$7,TRUE),NA()),"")</f>
        <v>Kyberturvallisuustietoisuutta edistävä toiminta on sisällytetty toimenkuvauksiin.</v>
      </c>
      <c r="G387" s="1540">
        <v>56</v>
      </c>
      <c r="H387" s="1169" t="s">
        <v>3737</v>
      </c>
      <c r="I387" s="1169" t="s">
        <v>3664</v>
      </c>
      <c r="J387" s="1537">
        <f ca="1">_xlfn.IFNA(VLOOKUP(E387,Data!C:I,6,FALSE),"")</f>
        <v>0</v>
      </c>
      <c r="K387" s="1511" t="str">
        <f ca="1">_xlfn.IFNA(VLOOKUP(E387,Export!G:L,3,FALSE),"")</f>
        <v/>
      </c>
      <c r="L387" s="1511" t="str">
        <f ca="1">_xlfn.IFNA(VLOOKUP(E387,Export!G:L,4,FALSE),"")</f>
        <v/>
      </c>
      <c r="M387" s="1511" t="str">
        <f ca="1">_xlfn.IFNA(VLOOKUP(E387,Export!G:L,5,FALSE),"")</f>
        <v/>
      </c>
      <c r="N387" s="1512" t="str">
        <f ca="1">_xlfn.IFNA(VLOOKUP(E387,Export!G:L,6,FALSE),"")</f>
        <v/>
      </c>
      <c r="O387" s="1450"/>
      <c r="P387" s="341"/>
    </row>
    <row r="388" spans="1:16" ht="70.8" customHeight="1" thickBot="1" x14ac:dyDescent="0.3">
      <c r="A388" s="180"/>
      <c r="B388" s="1376"/>
      <c r="C388" s="1339">
        <v>364</v>
      </c>
      <c r="D388" s="1183">
        <f>_xlfn.IFNA(VLOOKUP(E388,Data!C:I,3,FALSE),"")</f>
        <v>3</v>
      </c>
      <c r="E388" s="1644" t="s">
        <v>285</v>
      </c>
      <c r="F388" s="1170" t="str">
        <f>_xlfn.IFNA(IF(VLOOKUP(E388,Languages!$A:$D,1,TRUE)=E388,VLOOKUP(E388,Languages!$A:$D,Summary!$C$7,TRUE),NA()),"")</f>
        <v>Kyberturvallisuustietoisuuden kohottamisen toimenpiteet ovat linjassa organisaation ennalta määriteltyjen toimintatilojen kanssa [kts. SITUATION-3g].</v>
      </c>
      <c r="G388" s="1540">
        <v>56</v>
      </c>
      <c r="H388" s="1169" t="s">
        <v>3737</v>
      </c>
      <c r="I388" s="1169" t="s">
        <v>3664</v>
      </c>
      <c r="J388" s="1537">
        <f ca="1">_xlfn.IFNA(VLOOKUP(E388,Data!C:I,6,FALSE),"")</f>
        <v>0</v>
      </c>
      <c r="K388" s="1511" t="str">
        <f ca="1">_xlfn.IFNA(VLOOKUP(E388,Export!G:L,3,FALSE),"")</f>
        <v/>
      </c>
      <c r="L388" s="1511" t="str">
        <f ca="1">_xlfn.IFNA(VLOOKUP(E388,Export!G:L,4,FALSE),"")</f>
        <v/>
      </c>
      <c r="M388" s="1511" t="str">
        <f ca="1">_xlfn.IFNA(VLOOKUP(E388,Export!G:L,5,FALSE),"")</f>
        <v/>
      </c>
      <c r="N388" s="1512" t="str">
        <f ca="1">_xlfn.IFNA(VLOOKUP(E388,Export!G:L,6,FALSE),"")</f>
        <v/>
      </c>
      <c r="O388" s="1450"/>
      <c r="P388" s="341"/>
    </row>
    <row r="389" spans="1:16" ht="70.8" customHeight="1" thickBot="1" x14ac:dyDescent="0.3">
      <c r="A389" s="180"/>
      <c r="B389" s="1376"/>
      <c r="C389" s="1339">
        <v>365</v>
      </c>
      <c r="D389" s="1183">
        <f>_xlfn.IFNA(VLOOKUP(E389,Data!C:I,3,FALSE),"")</f>
        <v>3</v>
      </c>
      <c r="E389" s="1644" t="s">
        <v>2575</v>
      </c>
      <c r="F389" s="1170" t="str">
        <f>_xlfn.IFNA(IF(VLOOKUP(E389,Languages!$A:$D,1,TRUE)=E389,VLOOKUP(E389,Languages!$A:$D,Summary!$C$7,TRUE),NA()),"")</f>
        <v>Kyberturvallisuustietoisuutta parantavien toimenpiteiden tehokkuutta arvioidaan säännöllisesti ja tiettyjen muutosten yhteydessä kuten järjestelmämuutokset, ulkoiset tapahtumat. Toimintaa kehitetään tarvittaessa.</v>
      </c>
      <c r="G389" s="1540">
        <v>56</v>
      </c>
      <c r="H389" s="1169" t="s">
        <v>3737</v>
      </c>
      <c r="I389" s="1169" t="s">
        <v>3664</v>
      </c>
      <c r="J389" s="1537">
        <f ca="1">_xlfn.IFNA(VLOOKUP(E389,Data!C:I,6,FALSE),"")</f>
        <v>0</v>
      </c>
      <c r="K389" s="1511" t="str">
        <f ca="1">_xlfn.IFNA(VLOOKUP(E389,Export!G:L,3,FALSE),"")</f>
        <v/>
      </c>
      <c r="L389" s="1511" t="str">
        <f ca="1">_xlfn.IFNA(VLOOKUP(E389,Export!G:L,4,FALSE),"")</f>
        <v/>
      </c>
      <c r="M389" s="1511" t="str">
        <f ca="1">_xlfn.IFNA(VLOOKUP(E389,Export!G:L,5,FALSE),"")</f>
        <v/>
      </c>
      <c r="N389" s="1512" t="str">
        <f ca="1">_xlfn.IFNA(VLOOKUP(E389,Export!G:L,6,FALSE),"")</f>
        <v/>
      </c>
      <c r="O389" s="1450"/>
      <c r="P389" s="341"/>
    </row>
    <row r="390" spans="1:16" ht="70.8" customHeight="1" thickBot="1" x14ac:dyDescent="0.3">
      <c r="A390" s="180"/>
      <c r="B390" s="1376"/>
      <c r="C390" s="1339">
        <v>366</v>
      </c>
      <c r="D390" s="1183">
        <f>_xlfn.IFNA(VLOOKUP(E390,Data!C:I,3,FALSE),"")</f>
        <v>1</v>
      </c>
      <c r="E390" s="1644" t="s">
        <v>286</v>
      </c>
      <c r="F390" s="1170" t="str">
        <f>_xlfn.IFNA(IF(VLOOKUP(E390,Languages!$A:$D,1,TRUE)=E390,VLOOKUP(E390,Languages!$A:$D,Summary!$C$7,TRUE),NA()),"")</f>
        <v>Toiminnon kyberturvallisuuteen liittyvät vastuut on tunnistettu. Tasolla 1 tämän ei tarvitse olla systemaattista ja säännöllistä.</v>
      </c>
      <c r="G390" s="1540">
        <v>57</v>
      </c>
      <c r="H390" s="1169" t="s">
        <v>3738</v>
      </c>
      <c r="I390" s="1169" t="s">
        <v>3665</v>
      </c>
      <c r="J390" s="1537">
        <f ca="1">_xlfn.IFNA(VLOOKUP(E390,Data!C:I,6,FALSE),"")</f>
        <v>0</v>
      </c>
      <c r="K390" s="1511" t="str">
        <f ca="1">_xlfn.IFNA(VLOOKUP(E390,Export!G:L,3,FALSE),"")</f>
        <v/>
      </c>
      <c r="L390" s="1511" t="str">
        <f ca="1">_xlfn.IFNA(VLOOKUP(E390,Export!G:L,4,FALSE),"")</f>
        <v/>
      </c>
      <c r="M390" s="1511" t="str">
        <f ca="1">_xlfn.IFNA(VLOOKUP(E390,Export!G:L,5,FALSE),"")</f>
        <v/>
      </c>
      <c r="N390" s="1512" t="str">
        <f ca="1">_xlfn.IFNA(VLOOKUP(E390,Export!G:L,6,FALSE),"")</f>
        <v/>
      </c>
      <c r="O390" s="1450"/>
      <c r="P390" s="341"/>
    </row>
    <row r="391" spans="1:16" ht="70.8" customHeight="1" thickBot="1" x14ac:dyDescent="0.3">
      <c r="A391" s="180"/>
      <c r="B391" s="1376"/>
      <c r="C391" s="1339">
        <v>367</v>
      </c>
      <c r="D391" s="1183">
        <f>_xlfn.IFNA(VLOOKUP(E391,Data!C:I,3,FALSE),"")</f>
        <v>1</v>
      </c>
      <c r="E391" s="1644" t="s">
        <v>287</v>
      </c>
      <c r="F391" s="1170" t="str">
        <f>_xlfn.IFNA(IF(VLOOKUP(E391,Languages!$A:$D,1,TRUE)=E391,VLOOKUP(E391,Languages!$A:$D,Summary!$C$7,TRUE),NA()),"")</f>
        <v>Kyberturvallisuuteen liittyvät vastuut on osoitettu nimetyille henkilöille. Tasolla 1 tämän ei tarvitse olla systemaattista ja säännöllistä.</v>
      </c>
      <c r="G391" s="1540">
        <v>58</v>
      </c>
      <c r="H391" s="1169" t="s">
        <v>3773</v>
      </c>
      <c r="I391" s="1169" t="s">
        <v>3666</v>
      </c>
      <c r="J391" s="1537">
        <f ca="1">_xlfn.IFNA(VLOOKUP(E391,Data!C:I,6,FALSE),"")</f>
        <v>0</v>
      </c>
      <c r="K391" s="1511" t="str">
        <f ca="1">_xlfn.IFNA(VLOOKUP(E391,Export!G:L,3,FALSE),"")</f>
        <v/>
      </c>
      <c r="L391" s="1511" t="str">
        <f ca="1">_xlfn.IFNA(VLOOKUP(E391,Export!G:L,4,FALSE),"")</f>
        <v/>
      </c>
      <c r="M391" s="1511" t="str">
        <f ca="1">_xlfn.IFNA(VLOOKUP(E391,Export!G:L,5,FALSE),"")</f>
        <v/>
      </c>
      <c r="N391" s="1512" t="str">
        <f ca="1">_xlfn.IFNA(VLOOKUP(E391,Export!G:L,6,FALSE),"")</f>
        <v/>
      </c>
      <c r="O391" s="1450"/>
      <c r="P391" s="341"/>
    </row>
    <row r="392" spans="1:16" ht="70.8" customHeight="1" thickBot="1" x14ac:dyDescent="0.3">
      <c r="A392" s="180"/>
      <c r="B392" s="1376"/>
      <c r="C392" s="1339">
        <v>368</v>
      </c>
      <c r="D392" s="1183">
        <f>_xlfn.IFNA(VLOOKUP(E392,Data!C:I,3,FALSE),"")</f>
        <v>2</v>
      </c>
      <c r="E392" s="1644" t="s">
        <v>288</v>
      </c>
      <c r="F392" s="1170" t="str">
        <f>_xlfn.IFNA(IF(VLOOKUP(E392,Languages!$A:$D,1,TRUE)=E392,VLOOKUP(E392,Languages!$A:$D,Summary!$C$7,TRUE),NA()),"")</f>
        <v>Kyberturvallisuuteen liittyvät vastuut on osoitettu nimetyille rooleille (mukaan lukien mahdolliset ulkoiset palveluntarjoajat).</v>
      </c>
      <c r="G392" s="1540">
        <v>58</v>
      </c>
      <c r="H392" s="1169" t="s">
        <v>3773</v>
      </c>
      <c r="I392" s="1169" t="s">
        <v>3666</v>
      </c>
      <c r="J392" s="1537">
        <f ca="1">_xlfn.IFNA(VLOOKUP(E392,Data!C:I,6,FALSE),"")</f>
        <v>0</v>
      </c>
      <c r="K392" s="1511" t="str">
        <f ca="1">_xlfn.IFNA(VLOOKUP(E392,Export!G:L,3,FALSE),"")</f>
        <v/>
      </c>
      <c r="L392" s="1511" t="str">
        <f ca="1">_xlfn.IFNA(VLOOKUP(E392,Export!G:L,4,FALSE),"")</f>
        <v/>
      </c>
      <c r="M392" s="1511" t="str">
        <f ca="1">_xlfn.IFNA(VLOOKUP(E392,Export!G:L,5,FALSE),"")</f>
        <v/>
      </c>
      <c r="N392" s="1512" t="str">
        <f ca="1">_xlfn.IFNA(VLOOKUP(E392,Export!G:L,6,FALSE),"")</f>
        <v/>
      </c>
      <c r="O392" s="1450"/>
      <c r="P392" s="341"/>
    </row>
    <row r="393" spans="1:16" ht="70.8" customHeight="1" thickBot="1" x14ac:dyDescent="0.3">
      <c r="A393" s="180"/>
      <c r="B393" s="1376"/>
      <c r="C393" s="1339">
        <v>369</v>
      </c>
      <c r="D393" s="1183">
        <f>_xlfn.IFNA(VLOOKUP(E393,Data!C:I,3,FALSE),"")</f>
        <v>2</v>
      </c>
      <c r="E393" s="1644" t="s">
        <v>289</v>
      </c>
      <c r="F393" s="1170" t="str">
        <f>_xlfn.IFNA(IF(VLOOKUP(E393,Languages!$A:$D,1,TRUE)=E393,VLOOKUP(E393,Languages!$A:$D,Summary!$C$7,TRUE),NA()),"")</f>
        <v>Kyberturvallisuuteen liittyvät vastuut on dokumentoitu.</v>
      </c>
      <c r="G393" s="1540">
        <v>57</v>
      </c>
      <c r="H393" s="1169" t="s">
        <v>3738</v>
      </c>
      <c r="I393" s="1169" t="s">
        <v>3665</v>
      </c>
      <c r="J393" s="1537">
        <f ca="1">_xlfn.IFNA(VLOOKUP(E393,Data!C:I,6,FALSE),"")</f>
        <v>0</v>
      </c>
      <c r="K393" s="1511" t="str">
        <f ca="1">_xlfn.IFNA(VLOOKUP(E393,Export!G:L,3,FALSE),"")</f>
        <v/>
      </c>
      <c r="L393" s="1511" t="str">
        <f ca="1">_xlfn.IFNA(VLOOKUP(E393,Export!G:L,4,FALSE),"")</f>
        <v/>
      </c>
      <c r="M393" s="1511" t="str">
        <f ca="1">_xlfn.IFNA(VLOOKUP(E393,Export!G:L,5,FALSE),"")</f>
        <v/>
      </c>
      <c r="N393" s="1512" t="str">
        <f ca="1">_xlfn.IFNA(VLOOKUP(E393,Export!G:L,6,FALSE),"")</f>
        <v/>
      </c>
      <c r="O393" s="1450"/>
      <c r="P393" s="341"/>
    </row>
    <row r="394" spans="1:16" ht="70.8" customHeight="1" thickBot="1" x14ac:dyDescent="0.3">
      <c r="A394" s="180"/>
      <c r="B394" s="1376"/>
      <c r="C394" s="1339">
        <v>370</v>
      </c>
      <c r="D394" s="1183">
        <f>_xlfn.IFNA(VLOOKUP(E394,Data!C:I,3,FALSE),"")</f>
        <v>3</v>
      </c>
      <c r="E394" s="1644" t="s">
        <v>290</v>
      </c>
      <c r="F394" s="1170" t="str">
        <f>_xlfn.IFNA(IF(VLOOKUP(E394,Languages!$A:$D,1,TRUE)=E394,VLOOKUP(E394,Languages!$A:$D,Summary!$C$7,TRUE),NA()),"")</f>
        <v>Kyberturvallisuuteen liittyvät vastuut ja työtehtävien vaatimukset tarkastetaan ja päivitetään aika ajoin ja määriteltyjen tilanteiden kuten järjestelmämuutosten yhteydessä tai organisaatiorakenteen muuttuessa.</v>
      </c>
      <c r="G394" s="1540">
        <v>57</v>
      </c>
      <c r="H394" s="1169" t="s">
        <v>3738</v>
      </c>
      <c r="I394" s="1169" t="s">
        <v>3665</v>
      </c>
      <c r="J394" s="1537">
        <f ca="1">_xlfn.IFNA(VLOOKUP(E394,Data!C:I,6,FALSE),"")</f>
        <v>0</v>
      </c>
      <c r="K394" s="1511" t="str">
        <f ca="1">_xlfn.IFNA(VLOOKUP(E394,Export!G:L,3,FALSE),"")</f>
        <v/>
      </c>
      <c r="L394" s="1511" t="str">
        <f ca="1">_xlfn.IFNA(VLOOKUP(E394,Export!G:L,4,FALSE),"")</f>
        <v/>
      </c>
      <c r="M394" s="1511" t="str">
        <f ca="1">_xlfn.IFNA(VLOOKUP(E394,Export!G:L,5,FALSE),"")</f>
        <v/>
      </c>
      <c r="N394" s="1512" t="str">
        <f ca="1">_xlfn.IFNA(VLOOKUP(E394,Export!G:L,6,FALSE),"")</f>
        <v/>
      </c>
      <c r="O394" s="1450"/>
      <c r="P394" s="341"/>
    </row>
    <row r="395" spans="1:16" ht="70.8" customHeight="1" thickBot="1" x14ac:dyDescent="0.3">
      <c r="A395" s="180"/>
      <c r="B395" s="1376"/>
      <c r="C395" s="1339">
        <v>371</v>
      </c>
      <c r="D395" s="1183">
        <f>_xlfn.IFNA(VLOOKUP(E395,Data!C:I,3,FALSE),"")</f>
        <v>3</v>
      </c>
      <c r="E395" s="1644" t="s">
        <v>291</v>
      </c>
      <c r="F395" s="1170" t="str">
        <f>_xlfn.IFNA(IF(VLOOKUP(E395,Languages!$A:$D,1,TRUE)=E395,VLOOKUP(E395,Languages!$A:$D,Summary!$C$7,TRUE),NA()),"")</f>
        <v>Osoitettuja kyberturvallisuuden vastuita hallitaan siten, että varmistutaan niiden riittävyydestä ja riittävästä päällekkäisyydestä (mukaan lukien henkilöstönvaihdosten suunnittelu).</v>
      </c>
      <c r="G395" s="1540">
        <v>58</v>
      </c>
      <c r="H395" s="1169" t="s">
        <v>3773</v>
      </c>
      <c r="I395" s="1169" t="s">
        <v>3666</v>
      </c>
      <c r="J395" s="1537">
        <f ca="1">_xlfn.IFNA(VLOOKUP(E395,Data!C:I,6,FALSE),"")</f>
        <v>0</v>
      </c>
      <c r="K395" s="1511" t="str">
        <f ca="1">_xlfn.IFNA(VLOOKUP(E395,Export!G:L,3,FALSE),"")</f>
        <v/>
      </c>
      <c r="L395" s="1511" t="str">
        <f ca="1">_xlfn.IFNA(VLOOKUP(E395,Export!G:L,4,FALSE),"")</f>
        <v/>
      </c>
      <c r="M395" s="1511" t="str">
        <f ca="1">_xlfn.IFNA(VLOOKUP(E395,Export!G:L,5,FALSE),"")</f>
        <v/>
      </c>
      <c r="N395" s="1512" t="str">
        <f ca="1">_xlfn.IFNA(VLOOKUP(E395,Export!G:L,6,FALSE),"")</f>
        <v/>
      </c>
      <c r="O395" s="1450"/>
      <c r="P395" s="341"/>
    </row>
    <row r="396" spans="1:16" ht="70.8" customHeight="1" thickBot="1" x14ac:dyDescent="0.3">
      <c r="A396" s="180"/>
      <c r="B396" s="1376"/>
      <c r="C396" s="1339">
        <v>372</v>
      </c>
      <c r="D396" s="1183">
        <f>_xlfn.IFNA(VLOOKUP(E396,Data!C:I,3,FALSE),"")</f>
        <v>1</v>
      </c>
      <c r="E396" s="1644" t="s">
        <v>292</v>
      </c>
      <c r="F396" s="1170" t="str">
        <f>_xlfn.IFNA(IF(VLOOKUP(E396,Languages!$A:$D,1,TRUE)=E396,VLOOKUP(E396,Languages!$A:$D,Summary!$C$7,TRUE),NA()),"")</f>
        <v>Kyberturvallisuuskoulutusta on saatavana sellaisille työntekijöille, joille on osoitettu kyberturvallisuuteen liittyviä vastuita. Tasolla 1 tämän ei tarvitse olla systemaattista ja säännöllistä.</v>
      </c>
      <c r="G396" s="1540">
        <v>59</v>
      </c>
      <c r="H396" s="1169" t="s">
        <v>3739</v>
      </c>
      <c r="I396" s="1169" t="s">
        <v>3667</v>
      </c>
      <c r="J396" s="1537">
        <f ca="1">_xlfn.IFNA(VLOOKUP(E396,Data!C:I,6,FALSE),"")</f>
        <v>0</v>
      </c>
      <c r="K396" s="1511" t="str">
        <f ca="1">_xlfn.IFNA(VLOOKUP(E396,Export!G:L,3,FALSE),"")</f>
        <v/>
      </c>
      <c r="L396" s="1511" t="str">
        <f ca="1">_xlfn.IFNA(VLOOKUP(E396,Export!G:L,4,FALSE),"")</f>
        <v/>
      </c>
      <c r="M396" s="1511" t="str">
        <f ca="1">_xlfn.IFNA(VLOOKUP(E396,Export!G:L,5,FALSE),"")</f>
        <v/>
      </c>
      <c r="N396" s="1512" t="str">
        <f ca="1">_xlfn.IFNA(VLOOKUP(E396,Export!G:L,6,FALSE),"")</f>
        <v/>
      </c>
      <c r="O396" s="1450"/>
      <c r="P396" s="341"/>
    </row>
    <row r="397" spans="1:16" ht="70.8" customHeight="1" thickBot="1" x14ac:dyDescent="0.3">
      <c r="A397" s="180"/>
      <c r="B397" s="1376"/>
      <c r="C397" s="1339">
        <v>373</v>
      </c>
      <c r="D397" s="1183">
        <f>_xlfn.IFNA(VLOOKUP(E397,Data!C:I,3,FALSE),"")</f>
        <v>1</v>
      </c>
      <c r="E397" s="1644" t="s">
        <v>293</v>
      </c>
      <c r="F397" s="1170" t="str">
        <f>_xlfn.IFNA(IF(VLOOKUP(E397,Languages!$A:$D,1,TRUE)=E397,VLOOKUP(E397,Languages!$A:$D,Summary!$C$7,TRUE),NA()),"")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G397" s="1539" t="s">
        <v>1629</v>
      </c>
      <c r="H397" s="1169"/>
      <c r="I397" s="1169" t="s">
        <v>1629</v>
      </c>
      <c r="J397" s="1537">
        <f ca="1">_xlfn.IFNA(VLOOKUP(E397,Data!C:I,6,FALSE),"")</f>
        <v>0</v>
      </c>
      <c r="K397" s="1511" t="str">
        <f ca="1">_xlfn.IFNA(VLOOKUP(E397,Export!G:L,3,FALSE),"")</f>
        <v/>
      </c>
      <c r="L397" s="1511" t="str">
        <f ca="1">_xlfn.IFNA(VLOOKUP(E397,Export!G:L,4,FALSE),"")</f>
        <v/>
      </c>
      <c r="M397" s="1511" t="str">
        <f ca="1">_xlfn.IFNA(VLOOKUP(E397,Export!G:L,5,FALSE),"")</f>
        <v/>
      </c>
      <c r="N397" s="1512" t="str">
        <f ca="1">_xlfn.IFNA(VLOOKUP(E397,Export!G:L,6,FALSE),"")</f>
        <v/>
      </c>
      <c r="O397" s="1450"/>
      <c r="P397" s="341"/>
    </row>
    <row r="398" spans="1:16" ht="70.8" customHeight="1" thickBot="1" x14ac:dyDescent="0.3">
      <c r="A398" s="180"/>
      <c r="B398" s="1376"/>
      <c r="C398" s="1339">
        <v>374</v>
      </c>
      <c r="D398" s="1183">
        <f>_xlfn.IFNA(VLOOKUP(E398,Data!C:I,3,FALSE),"")</f>
        <v>2</v>
      </c>
      <c r="E398" s="1644" t="s">
        <v>294</v>
      </c>
      <c r="F398" s="1170" t="str">
        <f>_xlfn.IFNA(IF(VLOOKUP(E398,Languages!$A:$D,1,TRUE)=E398,VLOOKUP(E398,Languages!$A:$D,Summary!$C$7,TRUE),NA()),"")</f>
        <v xml:space="preserve">Tunnistettuihin kyberturvallisuuden osaamispuutteisiin (tiedot, taidot ja kyvyt, pätevyydet) puututaan kouluttamalla, rekrytoimalla ja vaihtuvuuden pienenemiseen tähtäävillä toimilla. </v>
      </c>
      <c r="G398" s="1539" t="s">
        <v>1629</v>
      </c>
      <c r="H398" s="1169"/>
      <c r="I398" s="1169" t="s">
        <v>1629</v>
      </c>
      <c r="J398" s="1537">
        <f ca="1">_xlfn.IFNA(VLOOKUP(E398,Data!C:I,6,FALSE),"")</f>
        <v>0</v>
      </c>
      <c r="K398" s="1511" t="str">
        <f ca="1">_xlfn.IFNA(VLOOKUP(E398,Export!G:L,3,FALSE),"")</f>
        <v/>
      </c>
      <c r="L398" s="1511" t="str">
        <f ca="1">_xlfn.IFNA(VLOOKUP(E398,Export!G:L,4,FALSE),"")</f>
        <v/>
      </c>
      <c r="M398" s="1511" t="str">
        <f ca="1">_xlfn.IFNA(VLOOKUP(E398,Export!G:L,5,FALSE),"")</f>
        <v/>
      </c>
      <c r="N398" s="1512" t="str">
        <f ca="1">_xlfn.IFNA(VLOOKUP(E398,Export!G:L,6,FALSE),"")</f>
        <v/>
      </c>
      <c r="O398" s="1450"/>
      <c r="P398" s="341"/>
    </row>
    <row r="399" spans="1:16" ht="70.8" customHeight="1" thickBot="1" x14ac:dyDescent="0.3">
      <c r="A399" s="180"/>
      <c r="B399" s="1376"/>
      <c r="C399" s="1339">
        <v>375</v>
      </c>
      <c r="D399" s="1183">
        <f>_xlfn.IFNA(VLOOKUP(E399,Data!C:I,3,FALSE),"")</f>
        <v>2</v>
      </c>
      <c r="E399" s="1644" t="s">
        <v>295</v>
      </c>
      <c r="F399" s="1170" t="str">
        <f>_xlfn.IFNA(IF(VLOOKUP(E399,Languages!$A:$D,1,TRUE)=E399,VLOOKUP(E399,Languages!$A:$D,Summary!$C$7,TRUE),NA()),"")</f>
        <v>Kyberturvallisuuskoulutus on edellytyksenä käyttö- tai pääsyoikeuksien myöntämiselle toiminnon kannalta tärkeisiin laitteisiin, ohjelmistoihin ja tietovarantoihin.</v>
      </c>
      <c r="G399" s="1540">
        <v>59</v>
      </c>
      <c r="H399" s="1169" t="s">
        <v>3739</v>
      </c>
      <c r="I399" s="1169" t="s">
        <v>3667</v>
      </c>
      <c r="J399" s="1537">
        <f ca="1">_xlfn.IFNA(VLOOKUP(E399,Data!C:I,6,FALSE),"")</f>
        <v>0</v>
      </c>
      <c r="K399" s="1511" t="str">
        <f ca="1">_xlfn.IFNA(VLOOKUP(E399,Export!G:L,3,FALSE),"")</f>
        <v/>
      </c>
      <c r="L399" s="1511" t="str">
        <f ca="1">_xlfn.IFNA(VLOOKUP(E399,Export!G:L,4,FALSE),"")</f>
        <v/>
      </c>
      <c r="M399" s="1511" t="str">
        <f ca="1">_xlfn.IFNA(VLOOKUP(E399,Export!G:L,5,FALSE),"")</f>
        <v/>
      </c>
      <c r="N399" s="1512" t="str">
        <f ca="1">_xlfn.IFNA(VLOOKUP(E399,Export!G:L,6,FALSE),"")</f>
        <v/>
      </c>
      <c r="O399" s="1450"/>
      <c r="P399" s="341"/>
    </row>
    <row r="400" spans="1:16" ht="70.8" customHeight="1" thickBot="1" x14ac:dyDescent="0.3">
      <c r="A400" s="180"/>
      <c r="B400" s="1376"/>
      <c r="C400" s="1339">
        <v>376</v>
      </c>
      <c r="D400" s="1183">
        <f>_xlfn.IFNA(VLOOKUP(E400,Data!C:I,3,FALSE),"")</f>
        <v>3</v>
      </c>
      <c r="E400" s="1644" t="s">
        <v>296</v>
      </c>
      <c r="F400" s="1170" t="str">
        <f>_xlfn.IFNA(IF(VLOOKUP(E400,Languages!$A:$D,1,TRUE)=E400,VLOOKUP(E400,Languages!$A:$D,Summary!$C$7,TRUE),NA()),"")</f>
        <v>Koulutustoiminnan tehokkuutta arvioidaan aika ajoin ja koulutusta kehitetään tarpeen mukaan.</v>
      </c>
      <c r="G400" s="1539" t="s">
        <v>1629</v>
      </c>
      <c r="H400" s="1169"/>
      <c r="I400" s="1169" t="s">
        <v>1629</v>
      </c>
      <c r="J400" s="1537">
        <f ca="1">_xlfn.IFNA(VLOOKUP(E400,Data!C:I,6,FALSE),"")</f>
        <v>0</v>
      </c>
      <c r="K400" s="1511" t="str">
        <f ca="1">_xlfn.IFNA(VLOOKUP(E400,Export!G:L,3,FALSE),"")</f>
        <v/>
      </c>
      <c r="L400" s="1511" t="str">
        <f ca="1">_xlfn.IFNA(VLOOKUP(E400,Export!G:L,4,FALSE),"")</f>
        <v/>
      </c>
      <c r="M400" s="1511" t="str">
        <f ca="1">_xlfn.IFNA(VLOOKUP(E400,Export!G:L,5,FALSE),"")</f>
        <v/>
      </c>
      <c r="N400" s="1512" t="str">
        <f ca="1">_xlfn.IFNA(VLOOKUP(E400,Export!G:L,6,FALSE),"")</f>
        <v/>
      </c>
      <c r="O400" s="1450"/>
      <c r="P400" s="341"/>
    </row>
    <row r="401" spans="1:16" ht="70.8" customHeight="1" thickBot="1" x14ac:dyDescent="0.3">
      <c r="A401" s="180"/>
      <c r="B401" s="1376"/>
      <c r="C401" s="1339">
        <v>377</v>
      </c>
      <c r="D401" s="1183">
        <f>_xlfn.IFNA(VLOOKUP(E401,Data!C:I,3,FALSE),"")</f>
        <v>3</v>
      </c>
      <c r="E401" s="1644" t="s">
        <v>2576</v>
      </c>
      <c r="F401" s="1170" t="str">
        <f>_xlfn.IFNA(IF(VLOOKUP(E401,Languages!$A:$D,1,TRUE)=E401,VLOOKUP(E401,Languages!$A:$D,Summary!$C$7,TRUE),NA()),"")</f>
        <v>Koulutusohjelmat sisältävät jatkokoulutusta ja muita ammatillisia kehitysmahdollisuuksia henkilöstölle, jolla on merkittävisä kyberturvallisuusvastuita.</v>
      </c>
      <c r="G401" s="1540">
        <v>59</v>
      </c>
      <c r="H401" s="1169" t="s">
        <v>3739</v>
      </c>
      <c r="I401" s="1169" t="s">
        <v>3667</v>
      </c>
      <c r="J401" s="1537">
        <f ca="1">_xlfn.IFNA(VLOOKUP(E401,Data!C:I,6,FALSE),"")</f>
        <v>0</v>
      </c>
      <c r="K401" s="1511" t="str">
        <f ca="1">_xlfn.IFNA(VLOOKUP(E401,Export!G:L,3,FALSE),"")</f>
        <v/>
      </c>
      <c r="L401" s="1511" t="str">
        <f ca="1">_xlfn.IFNA(VLOOKUP(E401,Export!G:L,4,FALSE),"")</f>
        <v/>
      </c>
      <c r="M401" s="1511" t="str">
        <f ca="1">_xlfn.IFNA(VLOOKUP(E401,Export!G:L,5,FALSE),"")</f>
        <v/>
      </c>
      <c r="N401" s="1512" t="str">
        <f ca="1">_xlfn.IFNA(VLOOKUP(E401,Export!G:L,6,FALSE),"")</f>
        <v/>
      </c>
      <c r="O401" s="1450"/>
      <c r="P401" s="341"/>
    </row>
    <row r="402" spans="1:16" ht="70.8" customHeight="1" thickBot="1" x14ac:dyDescent="0.3">
      <c r="A402" s="180"/>
      <c r="B402" s="1376"/>
      <c r="C402" s="1339">
        <v>378</v>
      </c>
      <c r="D402" s="1183">
        <f>_xlfn.IFNA(VLOOKUP(E402,Data!C:I,3,FALSE),"")</f>
        <v>2</v>
      </c>
      <c r="E402" s="1644" t="s">
        <v>297</v>
      </c>
      <c r="F402" s="1170" t="str">
        <f>_xlfn.IFNA(IF(VLOOKUP(E402,Languages!$A:$D,1,TRUE)=E402,VLOOKUP(E402,Languages!$A:$D,Summary!$C$7,TRUE),NA()),"")</f>
        <v>WORKFORCE-osion toimintaa varten on määritetty dokumentoidut toimintatavat, joita noudatetaan ja päivitetään säännöllisesti.</v>
      </c>
      <c r="G402" s="1539" t="s">
        <v>1629</v>
      </c>
      <c r="H402" s="1169"/>
      <c r="I402" s="1169" t="s">
        <v>1629</v>
      </c>
      <c r="J402" s="1537">
        <f ca="1">_xlfn.IFNA(VLOOKUP(E402,Data!C:I,6,FALSE),"")</f>
        <v>0</v>
      </c>
      <c r="K402" s="1511" t="str">
        <f ca="1">_xlfn.IFNA(VLOOKUP(E402,Export!G:L,3,FALSE),"")</f>
        <v/>
      </c>
      <c r="L402" s="1511" t="str">
        <f ca="1">_xlfn.IFNA(VLOOKUP(E402,Export!G:L,4,FALSE),"")</f>
        <v/>
      </c>
      <c r="M402" s="1511" t="str">
        <f ca="1">_xlfn.IFNA(VLOOKUP(E402,Export!G:L,5,FALSE),"")</f>
        <v/>
      </c>
      <c r="N402" s="1512" t="str">
        <f ca="1">_xlfn.IFNA(VLOOKUP(E402,Export!G:L,6,FALSE),"")</f>
        <v/>
      </c>
      <c r="O402" s="1450"/>
      <c r="P402" s="341"/>
    </row>
    <row r="403" spans="1:16" ht="70.8" customHeight="1" thickBot="1" x14ac:dyDescent="0.3">
      <c r="A403" s="180"/>
      <c r="B403" s="1376"/>
      <c r="C403" s="1339">
        <v>379</v>
      </c>
      <c r="D403" s="1183">
        <f>_xlfn.IFNA(VLOOKUP(E403,Data!C:I,3,FALSE),"")</f>
        <v>2</v>
      </c>
      <c r="E403" s="1644" t="s">
        <v>298</v>
      </c>
      <c r="F403" s="1170" t="str">
        <f>_xlfn.IFNA(IF(VLOOKUP(E403,Languages!$A:$D,1,TRUE)=E403,VLOOKUP(E403,Languages!$A:$D,Summary!$C$7,TRUE),NA()),"")</f>
        <v>WORKFORCE-osion toimintaa varten on tarjolla riittävät resurssit (henkilöstö, rahoitus ja työkalut).</v>
      </c>
      <c r="G403" s="1539" t="s">
        <v>1629</v>
      </c>
      <c r="H403" s="1169"/>
      <c r="I403" s="1169" t="s">
        <v>1629</v>
      </c>
      <c r="J403" s="1537">
        <f ca="1">_xlfn.IFNA(VLOOKUP(E403,Data!C:I,6,FALSE),"")</f>
        <v>0</v>
      </c>
      <c r="K403" s="1511" t="str">
        <f ca="1">_xlfn.IFNA(VLOOKUP(E403,Export!G:L,3,FALSE),"")</f>
        <v/>
      </c>
      <c r="L403" s="1511" t="str">
        <f ca="1">_xlfn.IFNA(VLOOKUP(E403,Export!G:L,4,FALSE),"")</f>
        <v/>
      </c>
      <c r="M403" s="1511" t="str">
        <f ca="1">_xlfn.IFNA(VLOOKUP(E403,Export!G:L,5,FALSE),"")</f>
        <v/>
      </c>
      <c r="N403" s="1512" t="str">
        <f ca="1">_xlfn.IFNA(VLOOKUP(E403,Export!G:L,6,FALSE),"")</f>
        <v/>
      </c>
      <c r="O403" s="1450"/>
      <c r="P403" s="341"/>
    </row>
    <row r="404" spans="1:16" ht="70.8" customHeight="1" thickBot="1" x14ac:dyDescent="0.3">
      <c r="A404" s="180"/>
      <c r="B404" s="1376"/>
      <c r="C404" s="1339">
        <v>380</v>
      </c>
      <c r="D404" s="1183">
        <f>_xlfn.IFNA(VLOOKUP(E404,Data!C:I,3,FALSE),"")</f>
        <v>3</v>
      </c>
      <c r="E404" s="1644" t="s">
        <v>299</v>
      </c>
      <c r="F404" s="1170" t="str">
        <f>_xlfn.IFNA(IF(VLOOKUP(E404,Languages!$A:$D,1,TRUE)=E404,VLOOKUP(E404,Languages!$A:$D,Summary!$C$7,TRUE),NA()),"")</f>
        <v>WORKFORCE-osion toimintaa ohjataan vaatimuksilla, jotka on asetettu organisaation johtotason politiikassa (tai vastaavassa ohjeistuksessa).</v>
      </c>
      <c r="G404" s="1539" t="s">
        <v>1629</v>
      </c>
      <c r="H404" s="1169"/>
      <c r="I404" s="1169" t="s">
        <v>1629</v>
      </c>
      <c r="J404" s="1537">
        <f ca="1">_xlfn.IFNA(VLOOKUP(E404,Data!C:I,6,FALSE),"")</f>
        <v>0</v>
      </c>
      <c r="K404" s="1511" t="str">
        <f ca="1">_xlfn.IFNA(VLOOKUP(E404,Export!G:L,3,FALSE),"")</f>
        <v/>
      </c>
      <c r="L404" s="1511" t="str">
        <f ca="1">_xlfn.IFNA(VLOOKUP(E404,Export!G:L,4,FALSE),"")</f>
        <v/>
      </c>
      <c r="M404" s="1511" t="str">
        <f ca="1">_xlfn.IFNA(VLOOKUP(E404,Export!G:L,5,FALSE),"")</f>
        <v/>
      </c>
      <c r="N404" s="1512" t="str">
        <f ca="1">_xlfn.IFNA(VLOOKUP(E404,Export!G:L,6,FALSE),"")</f>
        <v/>
      </c>
      <c r="O404" s="1450"/>
      <c r="P404" s="341"/>
    </row>
    <row r="405" spans="1:16" ht="70.8" customHeight="1" thickBot="1" x14ac:dyDescent="0.3">
      <c r="A405" s="180"/>
      <c r="B405" s="1376"/>
      <c r="C405" s="1339">
        <v>381</v>
      </c>
      <c r="D405" s="1183">
        <f>_xlfn.IFNA(VLOOKUP(E405,Data!C:I,3,FALSE),"")</f>
        <v>3</v>
      </c>
      <c r="E405" s="1644" t="s">
        <v>300</v>
      </c>
      <c r="F405" s="1170" t="str">
        <f>_xlfn.IFNA(IF(VLOOKUP(E405,Languages!$A:$D,1,TRUE)=E405,VLOOKUP(E405,Languages!$A:$D,Summary!$C$7,TRUE),NA()),"")</f>
        <v>WORKFORCE-osion toiminnan suorittamiseen tarvittavat vastuut, tilivelvollisuudet ja valtuutukset on jalkautettu soveltuville työntekijöille.</v>
      </c>
      <c r="G405" s="1539" t="s">
        <v>1629</v>
      </c>
      <c r="H405" s="1169"/>
      <c r="I405" s="1169" t="s">
        <v>1629</v>
      </c>
      <c r="J405" s="1537">
        <f ca="1">_xlfn.IFNA(VLOOKUP(E405,Data!C:I,6,FALSE),"")</f>
        <v>0</v>
      </c>
      <c r="K405" s="1511" t="str">
        <f ca="1">_xlfn.IFNA(VLOOKUP(E405,Export!G:L,3,FALSE),"")</f>
        <v/>
      </c>
      <c r="L405" s="1511" t="str">
        <f ca="1">_xlfn.IFNA(VLOOKUP(E405,Export!G:L,4,FALSE),"")</f>
        <v/>
      </c>
      <c r="M405" s="1511" t="str">
        <f ca="1">_xlfn.IFNA(VLOOKUP(E405,Export!G:L,5,FALSE),"")</f>
        <v/>
      </c>
      <c r="N405" s="1512" t="str">
        <f ca="1">_xlfn.IFNA(VLOOKUP(E405,Export!G:L,6,FALSE),"")</f>
        <v/>
      </c>
      <c r="O405" s="1450"/>
      <c r="P405" s="341"/>
    </row>
    <row r="406" spans="1:16" ht="70.8" customHeight="1" thickBot="1" x14ac:dyDescent="0.3">
      <c r="A406" s="180"/>
      <c r="B406" s="1376"/>
      <c r="C406" s="1339">
        <v>382</v>
      </c>
      <c r="D406" s="1183">
        <f>_xlfn.IFNA(VLOOKUP(E406,Data!C:I,3,FALSE),"")</f>
        <v>3</v>
      </c>
      <c r="E406" s="1644" t="s">
        <v>301</v>
      </c>
      <c r="F406" s="1170" t="str">
        <f>_xlfn.IFNA(IF(VLOOKUP(E406,Languages!$A:$D,1,TRUE)=E406,VLOOKUP(E406,Languages!$A:$D,Summary!$C$7,TRUE),NA()),"")</f>
        <v>WORKFORCE-osion toimintaa suorittavilla työntekijöillä on riittävät tiedot ja taidot tehtäviensä suorittamiseen.</v>
      </c>
      <c r="G406" s="1539" t="s">
        <v>1629</v>
      </c>
      <c r="H406" s="1169"/>
      <c r="I406" s="1169" t="s">
        <v>1629</v>
      </c>
      <c r="J406" s="1537">
        <f ca="1">_xlfn.IFNA(VLOOKUP(E406,Data!C:I,6,FALSE),"")</f>
        <v>0</v>
      </c>
      <c r="K406" s="1511" t="str">
        <f ca="1">_xlfn.IFNA(VLOOKUP(E406,Export!G:L,3,FALSE),"")</f>
        <v/>
      </c>
      <c r="L406" s="1511" t="str">
        <f ca="1">_xlfn.IFNA(VLOOKUP(E406,Export!G:L,4,FALSE),"")</f>
        <v/>
      </c>
      <c r="M406" s="1511" t="str">
        <f ca="1">_xlfn.IFNA(VLOOKUP(E406,Export!G:L,5,FALSE),"")</f>
        <v/>
      </c>
      <c r="N406" s="1512" t="str">
        <f ca="1">_xlfn.IFNA(VLOOKUP(E406,Export!G:L,6,FALSE),"")</f>
        <v/>
      </c>
      <c r="O406" s="1450"/>
      <c r="P406" s="341"/>
    </row>
    <row r="407" spans="1:16" ht="70.8" customHeight="1" thickBot="1" x14ac:dyDescent="0.3">
      <c r="A407" s="180"/>
      <c r="B407" s="1376"/>
      <c r="C407" s="1339">
        <v>383</v>
      </c>
      <c r="D407" s="1290">
        <f>_xlfn.IFNA(VLOOKUP(E407,Data!C:I,3,FALSE),"")</f>
        <v>3</v>
      </c>
      <c r="E407" s="1647" t="s">
        <v>302</v>
      </c>
      <c r="F407" s="1291" t="str">
        <f>_xlfn.IFNA(IF(VLOOKUP(E407,Languages!$A:$D,1,TRUE)=E407,VLOOKUP(E407,Languages!$A:$D,Summary!$C$7,TRUE),NA()),"")</f>
        <v>WORKFORCE-osion toiminnan vaikuttavuutta arvioidaan ja seurataan.</v>
      </c>
      <c r="G407" s="1292" t="s">
        <v>1629</v>
      </c>
      <c r="H407" s="1292"/>
      <c r="I407" s="1292" t="s">
        <v>1629</v>
      </c>
      <c r="J407" s="1538">
        <f ca="1">_xlfn.IFNA(VLOOKUP(E407,Data!C:I,6,FALSE),"")</f>
        <v>0</v>
      </c>
      <c r="K407" s="1513" t="str">
        <f ca="1">_xlfn.IFNA(VLOOKUP(E407,Export!G:L,3,FALSE),"")</f>
        <v/>
      </c>
      <c r="L407" s="1513" t="str">
        <f ca="1">_xlfn.IFNA(VLOOKUP(E407,Export!G:L,4,FALSE),"")</f>
        <v/>
      </c>
      <c r="M407" s="1513" t="str">
        <f ca="1">_xlfn.IFNA(VLOOKUP(E407,Export!G:L,5,FALSE),"")</f>
        <v/>
      </c>
      <c r="N407" s="1514" t="str">
        <f ca="1">_xlfn.IFNA(VLOOKUP(E407,Export!G:L,6,FALSE),"")</f>
        <v/>
      </c>
      <c r="O407" s="1450"/>
      <c r="P407" s="341"/>
    </row>
    <row r="408" spans="1:16" ht="14.4" thickBot="1" x14ac:dyDescent="0.3">
      <c r="A408" s="180"/>
      <c r="B408" s="1452"/>
      <c r="C408" s="1453"/>
      <c r="D408" s="1453"/>
      <c r="E408" s="1453"/>
      <c r="F408" s="1453"/>
      <c r="G408" s="1453"/>
      <c r="H408" s="1453"/>
      <c r="I408" s="1453"/>
      <c r="J408" s="1536"/>
      <c r="K408" s="1453"/>
      <c r="L408" s="1453"/>
      <c r="M408" s="1453"/>
      <c r="N408" s="1453"/>
      <c r="O408" s="1454"/>
      <c r="P408" s="341"/>
    </row>
    <row r="409" spans="1:16" x14ac:dyDescent="0.25">
      <c r="A409" s="819"/>
      <c r="B409" s="819"/>
      <c r="C409" s="819"/>
      <c r="D409" s="180"/>
      <c r="E409" s="180"/>
      <c r="F409" s="180"/>
      <c r="G409" s="180"/>
      <c r="H409" s="180"/>
      <c r="I409" s="180"/>
      <c r="J409" s="335"/>
      <c r="K409" s="180"/>
      <c r="L409" s="180"/>
      <c r="M409" s="180"/>
      <c r="N409" s="180"/>
      <c r="O409" s="819"/>
      <c r="P409" s="341"/>
    </row>
  </sheetData>
  <sheetProtection formatColumns="0" formatRows="0" sort="0" autoFilter="0"/>
  <autoFilter ref="C24:N407" xr:uid="{E117F733-E5B0-4EC8-9155-BD3FFB05F4E5}">
    <sortState xmlns:xlrd2="http://schemas.microsoft.com/office/spreadsheetml/2017/richdata2" ref="C25:N407">
      <sortCondition ref="C24:C407"/>
    </sortState>
  </autoFilter>
  <mergeCells count="9">
    <mergeCell ref="D17:N17"/>
    <mergeCell ref="B24:B363"/>
    <mergeCell ref="B364:B367"/>
    <mergeCell ref="D6:N6"/>
    <mergeCell ref="D8:J11"/>
    <mergeCell ref="L8:M8"/>
    <mergeCell ref="L10:M11"/>
    <mergeCell ref="D13:N13"/>
    <mergeCell ref="D15:N15"/>
  </mergeCells>
  <conditionalFormatting sqref="I4:I5 I7 I12 I24:I408">
    <cfRule type="containsText" dxfId="103" priority="22" operator="containsText" text="0">
      <formula>NOT(ISERROR(SEARCH("0",I4)))</formula>
    </cfRule>
  </conditionalFormatting>
  <conditionalFormatting sqref="I1 I3">
    <cfRule type="containsText" dxfId="102" priority="19" operator="containsText" text="0">
      <formula>NOT(ISERROR(SEARCH("0",I1)))</formula>
    </cfRule>
  </conditionalFormatting>
  <conditionalFormatting sqref="I2">
    <cfRule type="containsText" dxfId="101" priority="18" operator="containsText" text="0">
      <formula>NOT(ISERROR(SEARCH("0",I2)))</formula>
    </cfRule>
  </conditionalFormatting>
  <conditionalFormatting sqref="I23">
    <cfRule type="containsText" dxfId="100" priority="16" operator="containsText" text="0">
      <formula>NOT(ISERROR(SEARCH("0",I23)))</formula>
    </cfRule>
  </conditionalFormatting>
  <conditionalFormatting sqref="I14">
    <cfRule type="containsText" dxfId="99" priority="15" operator="containsText" text="0">
      <formula>NOT(ISERROR(SEARCH("0",I14)))</formula>
    </cfRule>
  </conditionalFormatting>
  <conditionalFormatting sqref="I16">
    <cfRule type="containsText" dxfId="98" priority="13" operator="containsText" text="0">
      <formula>NOT(ISERROR(SEARCH("0",I16)))</formula>
    </cfRule>
  </conditionalFormatting>
  <conditionalFormatting sqref="I22">
    <cfRule type="containsText" dxfId="97" priority="11" operator="containsText" text="0">
      <formula>NOT(ISERROR(SEARCH("0",I22)))</formula>
    </cfRule>
  </conditionalFormatting>
  <conditionalFormatting sqref="J25:J407">
    <cfRule type="cellIs" dxfId="96" priority="5" operator="equal">
      <formula>4</formula>
    </cfRule>
    <cfRule type="cellIs" dxfId="95" priority="6" operator="equal">
      <formula>3</formula>
    </cfRule>
    <cfRule type="cellIs" dxfId="94" priority="7" operator="equal">
      <formula>2</formula>
    </cfRule>
    <cfRule type="cellIs" dxfId="93" priority="8" operator="equal">
      <formula>1</formula>
    </cfRule>
    <cfRule type="cellIs" dxfId="92" priority="9" operator="equal">
      <formula>0</formula>
    </cfRule>
  </conditionalFormatting>
  <conditionalFormatting sqref="H25:H406">
    <cfRule type="containsText" dxfId="91" priority="3" operator="containsText" text="0">
      <formula>NOT(ISERROR(SEARCH("0",H25)))</formula>
    </cfRule>
  </conditionalFormatting>
  <conditionalFormatting sqref="G407:H407">
    <cfRule type="containsText" dxfId="90" priority="1" operator="containsText" text="0">
      <formula>NOT(ISERROR(SEARCH("0",G407)))</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0" id="{B2234612-BB27-447C-99F2-ABB74FC688A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I22</xm:sqref>
        </x14:conditionalFormatting>
        <x14:conditionalFormatting xmlns:xm="http://schemas.microsoft.com/office/excel/2006/main">
          <x14:cfRule type="iconSet" priority="20" id="{9C6DF724-E59E-4D4C-8660-40FC11549DC8}">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I3 I1</xm:sqref>
        </x14:conditionalFormatting>
        <x14:conditionalFormatting xmlns:xm="http://schemas.microsoft.com/office/excel/2006/main">
          <x14:cfRule type="iconSet" priority="21" id="{8C3354D6-272F-4D46-97CE-C3F5B9DADFBB}">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I2</xm:sqref>
        </x14:conditionalFormatting>
        <x14:conditionalFormatting xmlns:xm="http://schemas.microsoft.com/office/excel/2006/main">
          <x14:cfRule type="iconSet" priority="17" id="{B5C94A6D-42FC-4F6E-9EFC-FBF5A50E6330}">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I23</xm:sqref>
        </x14:conditionalFormatting>
        <x14:conditionalFormatting xmlns:xm="http://schemas.microsoft.com/office/excel/2006/main">
          <x14:cfRule type="iconSet" priority="14" id="{458E09AF-8DC2-467D-8174-F04330F1067F}">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I14</xm:sqref>
        </x14:conditionalFormatting>
        <x14:conditionalFormatting xmlns:xm="http://schemas.microsoft.com/office/excel/2006/main">
          <x14:cfRule type="iconSet" priority="12" id="{06373E27-7E3F-49DF-89EA-215F4A33AAFD}">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I16</xm:sqref>
        </x14:conditionalFormatting>
        <x14:conditionalFormatting xmlns:xm="http://schemas.microsoft.com/office/excel/2006/main">
          <x14:cfRule type="iconSet" priority="610" id="{29EBCBB4-1070-4231-8E18-B36D7279BE1C}">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I4:I5 I7 I12 I24:I408</xm:sqref>
        </x14:conditionalFormatting>
        <x14:conditionalFormatting xmlns:xm="http://schemas.microsoft.com/office/excel/2006/main">
          <x14:cfRule type="iconSet" priority="4" id="{403B6540-DC99-4C72-B4D7-947C24693B47}">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H25:H406</xm:sqref>
        </x14:conditionalFormatting>
        <x14:conditionalFormatting xmlns:xm="http://schemas.microsoft.com/office/excel/2006/main">
          <x14:cfRule type="iconSet" priority="2" id="{463903CD-A02D-483B-BEB0-6E71EE3462B5}">
            <x14:iconSet iconSet="4RedToBlack" showValue="0" custom="1">
              <x14:cfvo type="percent">
                <xm:f>0</xm:f>
              </x14:cfvo>
              <x14:cfvo type="num" gte="0">
                <xm:f>0</xm:f>
              </x14:cfvo>
              <x14:cfvo type="num">
                <xm:f>2</xm:f>
              </x14:cfvo>
              <x14:cfvo type="num">
                <xm:f>3</xm:f>
              </x14:cfvo>
              <x14:cfIcon iconSet="3Flags" iconId="0"/>
              <x14:cfIcon iconSet="3TrafficLights1" iconId="0"/>
              <x14:cfIcon iconSet="3TrafficLights1" iconId="1"/>
              <x14:cfIcon iconSet="3TrafficLights1" iconId="2"/>
            </x14:iconSet>
          </x14:cfRule>
          <xm:sqref>G407:H407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rgb="FFFFC000"/>
  </sheetPr>
  <dimension ref="A1:S492"/>
  <sheetViews>
    <sheetView showGridLines="0" zoomScaleNormal="100" workbookViewId="0"/>
  </sheetViews>
  <sheetFormatPr defaultColWidth="9.1796875" defaultRowHeight="13.95" customHeight="1" x14ac:dyDescent="0.25"/>
  <cols>
    <col min="1" max="2" width="1.6328125" style="139" customWidth="1"/>
    <col min="3" max="3" width="2.6328125" style="139" customWidth="1"/>
    <col min="4" max="4" width="19.453125" style="139" customWidth="1"/>
    <col min="5" max="5" width="13.90625" style="302" customWidth="1"/>
    <col min="6" max="6" width="2.6328125" style="139" customWidth="1"/>
    <col min="7" max="7" width="16.1796875" style="139" customWidth="1"/>
    <col min="8" max="8" width="9.453125" style="139" customWidth="1"/>
    <col min="9" max="9" width="9.54296875" style="139" customWidth="1"/>
    <col min="10" max="10" width="12.7265625" style="139" customWidth="1"/>
    <col min="11" max="11" width="12.81640625" style="139" customWidth="1"/>
    <col min="12" max="12" width="12.1796875" style="139" customWidth="1"/>
    <col min="13" max="14" width="1.6328125" style="139" customWidth="1"/>
    <col min="15" max="15" width="1.6328125" style="302" customWidth="1"/>
    <col min="16" max="16" width="9.1796875" style="245"/>
    <col min="17" max="17" width="2.6328125" style="245" customWidth="1"/>
    <col min="18" max="18" width="80.6328125" style="245" customWidth="1"/>
    <col min="19" max="16384" width="9.1796875" style="245"/>
  </cols>
  <sheetData>
    <row r="1" spans="1:19" s="139" customFormat="1" ht="13.95" customHeight="1" x14ac:dyDescent="0.25">
      <c r="A1" s="134"/>
      <c r="B1" s="134"/>
      <c r="C1" s="134"/>
      <c r="D1" s="134"/>
      <c r="E1" s="136"/>
      <c r="F1" s="134"/>
      <c r="G1" s="134"/>
      <c r="H1" s="134"/>
      <c r="I1" s="134"/>
      <c r="J1" s="134"/>
      <c r="K1" s="134"/>
      <c r="L1" s="134"/>
      <c r="M1" s="134"/>
      <c r="N1" s="134"/>
      <c r="O1" s="273"/>
      <c r="Q1" s="741"/>
      <c r="R1" s="741"/>
      <c r="S1" s="742"/>
    </row>
    <row r="2" spans="1:19" s="256" customFormat="1" ht="18" customHeight="1" x14ac:dyDescent="0.25">
      <c r="A2" s="251"/>
      <c r="B2" s="141"/>
      <c r="C2" s="143"/>
      <c r="D2" s="143"/>
      <c r="E2" s="434"/>
      <c r="F2" s="143"/>
      <c r="G2" s="143"/>
      <c r="H2" s="143"/>
      <c r="I2" s="143"/>
      <c r="J2" s="143"/>
      <c r="K2" s="143"/>
      <c r="L2" s="143"/>
      <c r="M2" s="143"/>
      <c r="N2" s="365"/>
      <c r="O2" s="273"/>
      <c r="Q2" s="741"/>
      <c r="R2" s="813" t="s">
        <v>1884</v>
      </c>
      <c r="S2" s="742"/>
    </row>
    <row r="3" spans="1:19" s="139" customFormat="1" ht="18" customHeight="1" x14ac:dyDescent="0.25">
      <c r="A3" s="134"/>
      <c r="B3" s="156"/>
      <c r="C3" s="259"/>
      <c r="D3" s="259"/>
      <c r="E3" s="428"/>
      <c r="F3" s="259"/>
      <c r="G3" s="259"/>
      <c r="H3" s="259"/>
      <c r="I3" s="259"/>
      <c r="J3" s="259"/>
      <c r="K3" s="259"/>
      <c r="L3" s="259"/>
      <c r="M3" s="259"/>
      <c r="N3" s="272"/>
      <c r="O3" s="273"/>
      <c r="Q3" s="741"/>
      <c r="R3" s="814"/>
      <c r="S3" s="742"/>
    </row>
    <row r="4" spans="1:19" s="139" customFormat="1" ht="30" customHeight="1" x14ac:dyDescent="0.25">
      <c r="A4" s="134"/>
      <c r="B4" s="156"/>
      <c r="C4" s="259"/>
      <c r="D4" s="526" t="str">
        <f>IF(VLOOKUP("KM81",Languages!$A:$D,1,TRUE)="KM81",VLOOKUP("KM81",Languages!$A:$D,Summary!$C$7,TRUE),NA())</f>
        <v>Arviointitulosten vienti</v>
      </c>
      <c r="E4" s="428"/>
      <c r="F4" s="259"/>
      <c r="G4" s="259"/>
      <c r="H4" s="259"/>
      <c r="I4" s="259"/>
      <c r="J4" s="259"/>
      <c r="K4" s="259"/>
      <c r="L4" s="259"/>
      <c r="M4" s="259"/>
      <c r="N4" s="272"/>
      <c r="O4" s="273"/>
      <c r="Q4" s="741"/>
      <c r="R4" s="1843" t="s">
        <v>2514</v>
      </c>
      <c r="S4" s="742"/>
    </row>
    <row r="5" spans="1:19" s="139" customFormat="1" ht="13.95" customHeight="1" x14ac:dyDescent="0.25">
      <c r="A5" s="134"/>
      <c r="B5" s="156"/>
      <c r="C5" s="259"/>
      <c r="D5" s="259"/>
      <c r="E5" s="428"/>
      <c r="F5" s="259"/>
      <c r="G5" s="259"/>
      <c r="H5" s="259"/>
      <c r="I5" s="259"/>
      <c r="J5" s="259"/>
      <c r="K5" s="259"/>
      <c r="L5" s="259"/>
      <c r="M5" s="259"/>
      <c r="N5" s="272"/>
      <c r="O5" s="273"/>
      <c r="Q5" s="741"/>
      <c r="R5" s="1843"/>
      <c r="S5" s="742"/>
    </row>
    <row r="6" spans="1:19" s="370" customFormat="1" ht="13.95" customHeight="1" x14ac:dyDescent="0.25">
      <c r="A6" s="134"/>
      <c r="B6" s="367"/>
      <c r="C6" s="368"/>
      <c r="D6" s="527" t="str">
        <f>IF(VLOOKUP("KM53",Languages!$A:$D,1,TRUE)="KM53",VLOOKUP("KM53",Languages!$A:$D,Summary!$C$7,TRUE),NA())</f>
        <v>Arviointitulosten vienti</v>
      </c>
      <c r="E6" s="300"/>
      <c r="F6" s="368"/>
      <c r="G6" s="527" t="str">
        <f>IF(VLOOKUP("KM53",Languages!$A:$D,1,TRUE)="KM53",VLOOKUP("KM53",Languages!$A:$D,Summary!$C$7,TRUE),NA())</f>
        <v>Arviointitulosten vienti</v>
      </c>
      <c r="H6" s="527"/>
      <c r="I6" s="371"/>
      <c r="J6" s="371"/>
      <c r="K6" s="371"/>
      <c r="L6" s="371"/>
      <c r="M6" s="368"/>
      <c r="N6" s="369"/>
      <c r="O6" s="314"/>
      <c r="Q6" s="741"/>
      <c r="R6" s="1843"/>
      <c r="S6" s="741"/>
    </row>
    <row r="7" spans="1:19" s="139" customFormat="1" ht="70.2" customHeight="1" x14ac:dyDescent="0.25">
      <c r="A7" s="134"/>
      <c r="B7" s="156"/>
      <c r="C7" s="259"/>
      <c r="D7" s="1878"/>
      <c r="E7" s="1878"/>
      <c r="F7" s="259"/>
      <c r="G7" s="837"/>
      <c r="H7" s="837"/>
      <c r="I7" s="837"/>
      <c r="J7" s="837"/>
      <c r="K7" s="837"/>
      <c r="L7" s="837"/>
      <c r="M7" s="259"/>
      <c r="N7" s="272"/>
      <c r="O7" s="273"/>
      <c r="Q7" s="741"/>
      <c r="R7" s="1843"/>
      <c r="S7" s="741"/>
    </row>
    <row r="8" spans="1:19" s="139" customFormat="1" ht="13.95" customHeight="1" x14ac:dyDescent="0.25">
      <c r="A8" s="134"/>
      <c r="B8" s="156"/>
      <c r="C8" s="259"/>
      <c r="D8" s="259"/>
      <c r="E8" s="428"/>
      <c r="F8" s="259"/>
      <c r="G8" s="371"/>
      <c r="H8" s="371"/>
      <c r="I8" s="371"/>
      <c r="J8" s="371"/>
      <c r="K8" s="371"/>
      <c r="L8" s="371"/>
      <c r="M8" s="259"/>
      <c r="N8" s="272"/>
      <c r="O8" s="314"/>
      <c r="Q8" s="741"/>
      <c r="R8" s="1843"/>
      <c r="S8" s="741"/>
    </row>
    <row r="9" spans="1:19" ht="13.95" customHeight="1" x14ac:dyDescent="0.25">
      <c r="A9" s="165"/>
      <c r="B9" s="268"/>
      <c r="C9" s="371"/>
      <c r="D9" s="971" t="s">
        <v>31</v>
      </c>
      <c r="E9" s="972" t="s">
        <v>589</v>
      </c>
      <c r="F9" s="371"/>
      <c r="G9" s="971" t="s">
        <v>31</v>
      </c>
      <c r="H9" s="971" t="s">
        <v>589</v>
      </c>
      <c r="I9" s="973" t="s">
        <v>402</v>
      </c>
      <c r="J9" s="973" t="s">
        <v>1410</v>
      </c>
      <c r="K9" s="973" t="s">
        <v>1411</v>
      </c>
      <c r="L9" s="973" t="s">
        <v>1412</v>
      </c>
      <c r="M9" s="259"/>
      <c r="N9" s="272"/>
      <c r="O9" s="273"/>
      <c r="Q9" s="741"/>
      <c r="R9" s="1843"/>
      <c r="S9" s="741"/>
    </row>
    <row r="10" spans="1:19" ht="13.95" customHeight="1" x14ac:dyDescent="0.25">
      <c r="A10" s="165"/>
      <c r="B10" s="268"/>
      <c r="C10" s="371"/>
      <c r="D10" s="821" t="s">
        <v>621</v>
      </c>
      <c r="E10" s="830">
        <f>Summary!$H$4</f>
        <v>0</v>
      </c>
      <c r="F10" s="371"/>
      <c r="G10" s="821" t="s">
        <v>621</v>
      </c>
      <c r="H10" s="830">
        <f>Summary!$H$4</f>
        <v>0</v>
      </c>
      <c r="I10" s="823" t="s">
        <v>1409</v>
      </c>
      <c r="J10" s="823" t="s">
        <v>1409</v>
      </c>
      <c r="K10" s="823" t="s">
        <v>1409</v>
      </c>
      <c r="L10" s="823" t="s">
        <v>1409</v>
      </c>
      <c r="M10" s="259"/>
      <c r="N10" s="272"/>
      <c r="O10" s="273"/>
      <c r="Q10" s="741"/>
      <c r="R10" s="1843"/>
      <c r="S10" s="741"/>
    </row>
    <row r="11" spans="1:19" ht="13.95" customHeight="1" x14ac:dyDescent="0.25">
      <c r="A11" s="165"/>
      <c r="B11" s="355"/>
      <c r="C11" s="372"/>
      <c r="D11" s="821" t="s">
        <v>618</v>
      </c>
      <c r="E11" s="831">
        <f>Summary!$E11</f>
        <v>0</v>
      </c>
      <c r="F11" s="372"/>
      <c r="G11" s="821" t="s">
        <v>618</v>
      </c>
      <c r="H11" s="831">
        <f>Summary!$E11</f>
        <v>0</v>
      </c>
      <c r="I11" s="823" t="s">
        <v>1409</v>
      </c>
      <c r="J11" s="823" t="s">
        <v>1409</v>
      </c>
      <c r="K11" s="823" t="s">
        <v>1409</v>
      </c>
      <c r="L11" s="823" t="s">
        <v>1409</v>
      </c>
      <c r="M11" s="259"/>
      <c r="N11" s="272"/>
      <c r="O11" s="273"/>
      <c r="Q11" s="741"/>
      <c r="R11" s="1843"/>
      <c r="S11" s="741"/>
    </row>
    <row r="12" spans="1:19" ht="13.95" customHeight="1" x14ac:dyDescent="0.25">
      <c r="A12" s="165"/>
      <c r="B12" s="355"/>
      <c r="C12" s="372"/>
      <c r="D12" s="821" t="s">
        <v>2470</v>
      </c>
      <c r="E12" s="831">
        <f>Summary!$I11</f>
        <v>0</v>
      </c>
      <c r="F12" s="372"/>
      <c r="G12" s="821" t="s">
        <v>2470</v>
      </c>
      <c r="H12" s="831">
        <f>Summary!$I11</f>
        <v>0</v>
      </c>
      <c r="I12" s="822" t="s">
        <v>1409</v>
      </c>
      <c r="J12" s="822" t="s">
        <v>1409</v>
      </c>
      <c r="K12" s="822" t="s">
        <v>1409</v>
      </c>
      <c r="L12" s="822" t="s">
        <v>1409</v>
      </c>
      <c r="M12" s="259"/>
      <c r="N12" s="272"/>
      <c r="O12" s="273"/>
      <c r="Q12" s="741"/>
      <c r="R12" s="1843"/>
      <c r="S12" s="741"/>
    </row>
    <row r="13" spans="1:19" ht="13.95" customHeight="1" x14ac:dyDescent="0.25">
      <c r="A13" s="165"/>
      <c r="B13" s="268"/>
      <c r="C13" s="371"/>
      <c r="D13" s="821" t="s">
        <v>2526</v>
      </c>
      <c r="E13" s="831">
        <f>Summary!$I12</f>
        <v>0</v>
      </c>
      <c r="F13" s="371"/>
      <c r="G13" s="821" t="s">
        <v>2526</v>
      </c>
      <c r="H13" s="831">
        <f>Summary!$I12</f>
        <v>0</v>
      </c>
      <c r="I13" s="822" t="s">
        <v>1409</v>
      </c>
      <c r="J13" s="822" t="s">
        <v>1409</v>
      </c>
      <c r="K13" s="822" t="s">
        <v>1409</v>
      </c>
      <c r="L13" s="822" t="s">
        <v>1409</v>
      </c>
      <c r="M13" s="259"/>
      <c r="N13" s="272"/>
      <c r="O13" s="273"/>
      <c r="Q13" s="741"/>
      <c r="R13" s="1843"/>
      <c r="S13" s="741"/>
    </row>
    <row r="14" spans="1:19" ht="13.95" customHeight="1" x14ac:dyDescent="0.25">
      <c r="A14" s="165"/>
      <c r="B14" s="268"/>
      <c r="C14" s="371"/>
      <c r="D14" s="821" t="s">
        <v>619</v>
      </c>
      <c r="E14" s="831">
        <f>Summary!$E12</f>
        <v>0</v>
      </c>
      <c r="F14" s="371"/>
      <c r="G14" s="821" t="s">
        <v>619</v>
      </c>
      <c r="H14" s="831">
        <f>Summary!$E12</f>
        <v>0</v>
      </c>
      <c r="I14" s="823" t="s">
        <v>1409</v>
      </c>
      <c r="J14" s="823" t="s">
        <v>1409</v>
      </c>
      <c r="K14" s="823" t="s">
        <v>1409</v>
      </c>
      <c r="L14" s="823" t="s">
        <v>1409</v>
      </c>
      <c r="M14" s="259"/>
      <c r="N14" s="272"/>
      <c r="O14" s="273"/>
      <c r="Q14" s="741"/>
      <c r="R14" s="1843"/>
      <c r="S14" s="741"/>
    </row>
    <row r="15" spans="1:19" ht="13.95" customHeight="1" x14ac:dyDescent="0.25">
      <c r="A15" s="165"/>
      <c r="B15" s="268"/>
      <c r="C15" s="371"/>
      <c r="D15" s="821" t="s">
        <v>620</v>
      </c>
      <c r="E15" s="831">
        <f>Summary!$E13</f>
        <v>0</v>
      </c>
      <c r="F15" s="371"/>
      <c r="G15" s="821" t="s">
        <v>620</v>
      </c>
      <c r="H15" s="831">
        <f>Summary!$E13</f>
        <v>0</v>
      </c>
      <c r="I15" s="823" t="s">
        <v>1409</v>
      </c>
      <c r="J15" s="823" t="s">
        <v>1409</v>
      </c>
      <c r="K15" s="823" t="s">
        <v>1409</v>
      </c>
      <c r="L15" s="823" t="s">
        <v>1409</v>
      </c>
      <c r="M15" s="259"/>
      <c r="N15" s="272"/>
      <c r="O15" s="273"/>
      <c r="Q15" s="741"/>
      <c r="R15" s="1843"/>
      <c r="S15" s="741"/>
    </row>
    <row r="16" spans="1:19" ht="13.95" customHeight="1" x14ac:dyDescent="0.25">
      <c r="A16" s="165"/>
      <c r="B16" s="268"/>
      <c r="C16" s="371"/>
      <c r="D16" s="821" t="s">
        <v>1855</v>
      </c>
      <c r="E16" s="831" t="str">
        <f>Summary!$E3</f>
        <v>2.1 3.2.2025</v>
      </c>
      <c r="F16" s="371"/>
      <c r="G16" s="821" t="s">
        <v>1855</v>
      </c>
      <c r="H16" s="831" t="str">
        <f>Summary!$E3</f>
        <v>2.1 3.2.2025</v>
      </c>
      <c r="I16" s="822" t="s">
        <v>1409</v>
      </c>
      <c r="J16" s="822" t="s">
        <v>1409</v>
      </c>
      <c r="K16" s="822" t="s">
        <v>1409</v>
      </c>
      <c r="L16" s="822" t="s">
        <v>1409</v>
      </c>
      <c r="M16" s="259"/>
      <c r="N16" s="272"/>
      <c r="O16" s="273"/>
      <c r="Q16" s="741"/>
      <c r="R16" s="1844"/>
      <c r="S16" s="741"/>
    </row>
    <row r="17" spans="1:19" ht="13.95" customHeight="1" x14ac:dyDescent="0.25">
      <c r="A17" s="165"/>
      <c r="B17" s="268"/>
      <c r="C17" s="371"/>
      <c r="D17" s="821" t="s">
        <v>1856</v>
      </c>
      <c r="E17" s="983">
        <f>Summary!$E15</f>
        <v>0</v>
      </c>
      <c r="F17" s="371"/>
      <c r="G17" s="821" t="s">
        <v>1856</v>
      </c>
      <c r="H17" s="983">
        <f>Summary!$E15</f>
        <v>0</v>
      </c>
      <c r="I17" s="822" t="s">
        <v>1409</v>
      </c>
      <c r="J17" s="822" t="s">
        <v>1409</v>
      </c>
      <c r="K17" s="822" t="s">
        <v>1409</v>
      </c>
      <c r="L17" s="822" t="s">
        <v>1409</v>
      </c>
      <c r="M17" s="259"/>
      <c r="N17" s="272"/>
      <c r="O17" s="273"/>
      <c r="Q17" s="741"/>
      <c r="R17" s="741"/>
      <c r="S17" s="741"/>
    </row>
    <row r="18" spans="1:19" ht="13.95" customHeight="1" x14ac:dyDescent="0.25">
      <c r="A18" s="165"/>
      <c r="B18" s="268"/>
      <c r="C18" s="371"/>
      <c r="D18" s="1266" t="s">
        <v>3570</v>
      </c>
      <c r="E18" s="1268">
        <f ca="1">NISTmap2!$M$7</f>
        <v>0</v>
      </c>
      <c r="F18" s="371"/>
      <c r="G18" s="1266" t="s">
        <v>3570</v>
      </c>
      <c r="H18" s="1268">
        <f ca="1">NISTmap2!$M$7</f>
        <v>0</v>
      </c>
      <c r="I18" s="1267" t="s">
        <v>1409</v>
      </c>
      <c r="J18" s="1267" t="s">
        <v>1409</v>
      </c>
      <c r="K18" s="1267" t="s">
        <v>1409</v>
      </c>
      <c r="L18" s="1267" t="s">
        <v>1409</v>
      </c>
      <c r="M18" s="259"/>
      <c r="N18" s="272"/>
      <c r="O18" s="273"/>
    </row>
    <row r="19" spans="1:19" ht="13.95" customHeight="1" x14ac:dyDescent="0.25">
      <c r="A19" s="165"/>
      <c r="B19" s="268"/>
      <c r="C19" s="371"/>
      <c r="D19" s="1266" t="s">
        <v>3571</v>
      </c>
      <c r="E19" s="1268">
        <f ca="1">NISTmap2!$N$7</f>
        <v>0</v>
      </c>
      <c r="F19" s="371"/>
      <c r="G19" s="1266" t="s">
        <v>3571</v>
      </c>
      <c r="H19" s="1268">
        <f ca="1">NISTmap2!$N$7</f>
        <v>0</v>
      </c>
      <c r="I19" s="1267" t="s">
        <v>1409</v>
      </c>
      <c r="J19" s="1267" t="s">
        <v>1409</v>
      </c>
      <c r="K19" s="1267" t="s">
        <v>1409</v>
      </c>
      <c r="L19" s="1267" t="s">
        <v>1409</v>
      </c>
      <c r="M19" s="259"/>
      <c r="N19" s="272"/>
      <c r="O19" s="273"/>
    </row>
    <row r="20" spans="1:19" ht="13.95" customHeight="1" x14ac:dyDescent="0.25">
      <c r="A20" s="165"/>
      <c r="B20" s="268"/>
      <c r="C20" s="371"/>
      <c r="D20" s="1266" t="s">
        <v>3572</v>
      </c>
      <c r="E20" s="1268">
        <f ca="1">NISTmap2!$O$7</f>
        <v>0</v>
      </c>
      <c r="F20" s="371"/>
      <c r="G20" s="1266" t="s">
        <v>3572</v>
      </c>
      <c r="H20" s="1268">
        <f ca="1">NISTmap2!$O$7</f>
        <v>0</v>
      </c>
      <c r="I20" s="1267" t="s">
        <v>1409</v>
      </c>
      <c r="J20" s="1267" t="s">
        <v>1409</v>
      </c>
      <c r="K20" s="1267" t="s">
        <v>1409</v>
      </c>
      <c r="L20" s="1267" t="s">
        <v>1409</v>
      </c>
      <c r="M20" s="259"/>
      <c r="N20" s="272"/>
      <c r="O20" s="273"/>
    </row>
    <row r="21" spans="1:19" ht="13.95" customHeight="1" x14ac:dyDescent="0.25">
      <c r="A21" s="165"/>
      <c r="B21" s="268"/>
      <c r="C21" s="371"/>
      <c r="D21" s="1266" t="s">
        <v>3573</v>
      </c>
      <c r="E21" s="1268">
        <f ca="1">NISTmap2!$P$7</f>
        <v>0</v>
      </c>
      <c r="F21" s="371"/>
      <c r="G21" s="1266" t="s">
        <v>3573</v>
      </c>
      <c r="H21" s="1268">
        <f ca="1">NISTmap2!$P$7</f>
        <v>0</v>
      </c>
      <c r="I21" s="1267" t="s">
        <v>1409</v>
      </c>
      <c r="J21" s="1267" t="s">
        <v>1409</v>
      </c>
      <c r="K21" s="1267" t="s">
        <v>1409</v>
      </c>
      <c r="L21" s="1267" t="s">
        <v>1409</v>
      </c>
      <c r="M21" s="259"/>
      <c r="N21" s="272"/>
      <c r="O21" s="273"/>
    </row>
    <row r="22" spans="1:19" ht="13.95" customHeight="1" x14ac:dyDescent="0.25">
      <c r="A22" s="165"/>
      <c r="B22" s="268"/>
      <c r="C22" s="371"/>
      <c r="D22" s="1266" t="s">
        <v>3574</v>
      </c>
      <c r="E22" s="1268">
        <f ca="1">NISTmap2!$Q$7</f>
        <v>0</v>
      </c>
      <c r="F22" s="371"/>
      <c r="G22" s="1266" t="s">
        <v>3574</v>
      </c>
      <c r="H22" s="1268">
        <f ca="1">NISTmap2!$Q$7</f>
        <v>0</v>
      </c>
      <c r="I22" s="1267" t="s">
        <v>1409</v>
      </c>
      <c r="J22" s="1267" t="s">
        <v>1409</v>
      </c>
      <c r="K22" s="1267" t="s">
        <v>1409</v>
      </c>
      <c r="L22" s="1267" t="s">
        <v>1409</v>
      </c>
      <c r="M22" s="259"/>
      <c r="N22" s="272"/>
      <c r="O22" s="273"/>
    </row>
    <row r="23" spans="1:19" ht="13.95" customHeight="1" x14ac:dyDescent="0.25">
      <c r="A23" s="165"/>
      <c r="B23" s="268"/>
      <c r="C23" s="371"/>
      <c r="D23" s="1266" t="s">
        <v>3575</v>
      </c>
      <c r="E23" s="1268">
        <f ca="1">NISTmap2!$R$7</f>
        <v>0</v>
      </c>
      <c r="F23" s="371"/>
      <c r="G23" s="1266" t="s">
        <v>3575</v>
      </c>
      <c r="H23" s="1268">
        <f ca="1">NISTmap2!$R$7</f>
        <v>0</v>
      </c>
      <c r="I23" s="1267" t="s">
        <v>1409</v>
      </c>
      <c r="J23" s="1267" t="s">
        <v>1409</v>
      </c>
      <c r="K23" s="1267" t="s">
        <v>1409</v>
      </c>
      <c r="L23" s="1267" t="s">
        <v>1409</v>
      </c>
      <c r="M23" s="259"/>
      <c r="N23" s="272"/>
      <c r="O23" s="273"/>
    </row>
    <row r="24" spans="1:19" ht="13.95" customHeight="1" x14ac:dyDescent="0.25">
      <c r="A24" s="165"/>
      <c r="B24" s="268"/>
      <c r="C24" s="371"/>
      <c r="D24" s="1263" t="s">
        <v>1850</v>
      </c>
      <c r="E24" s="1264">
        <f ca="1">NISTmap!$J$7</f>
        <v>0</v>
      </c>
      <c r="F24" s="371"/>
      <c r="G24" s="1263" t="s">
        <v>1850</v>
      </c>
      <c r="H24" s="1264">
        <f ca="1">NISTmap!$J$7</f>
        <v>0</v>
      </c>
      <c r="I24" s="1265" t="s">
        <v>1409</v>
      </c>
      <c r="J24" s="1265" t="s">
        <v>1409</v>
      </c>
      <c r="K24" s="1265" t="s">
        <v>1409</v>
      </c>
      <c r="L24" s="1265" t="s">
        <v>1409</v>
      </c>
      <c r="M24" s="259"/>
      <c r="N24" s="272"/>
      <c r="O24" s="273"/>
    </row>
    <row r="25" spans="1:19" ht="13.95" customHeight="1" x14ac:dyDescent="0.25">
      <c r="A25" s="165"/>
      <c r="B25" s="268"/>
      <c r="C25" s="371"/>
      <c r="D25" s="1263" t="s">
        <v>1851</v>
      </c>
      <c r="E25" s="1264">
        <f ca="1">NISTmap!$K$7</f>
        <v>0</v>
      </c>
      <c r="F25" s="371"/>
      <c r="G25" s="1263" t="s">
        <v>1851</v>
      </c>
      <c r="H25" s="1264">
        <f ca="1">NISTmap!$K$7</f>
        <v>0</v>
      </c>
      <c r="I25" s="1265" t="s">
        <v>1409</v>
      </c>
      <c r="J25" s="1265" t="s">
        <v>1409</v>
      </c>
      <c r="K25" s="1265" t="s">
        <v>1409</v>
      </c>
      <c r="L25" s="1265" t="s">
        <v>1409</v>
      </c>
      <c r="M25" s="259"/>
      <c r="N25" s="272"/>
      <c r="O25" s="273"/>
    </row>
    <row r="26" spans="1:19" ht="13.95" customHeight="1" x14ac:dyDescent="0.25">
      <c r="A26" s="165"/>
      <c r="B26" s="268"/>
      <c r="C26" s="371"/>
      <c r="D26" s="1263" t="s">
        <v>1854</v>
      </c>
      <c r="E26" s="1264">
        <f ca="1">NISTmap!$L$7</f>
        <v>0</v>
      </c>
      <c r="F26" s="371"/>
      <c r="G26" s="1263" t="s">
        <v>1854</v>
      </c>
      <c r="H26" s="1264">
        <f ca="1">NISTmap!$L$7</f>
        <v>0</v>
      </c>
      <c r="I26" s="1265" t="s">
        <v>1409</v>
      </c>
      <c r="J26" s="1265" t="s">
        <v>1409</v>
      </c>
      <c r="K26" s="1265" t="s">
        <v>1409</v>
      </c>
      <c r="L26" s="1265" t="s">
        <v>1409</v>
      </c>
      <c r="M26" s="259"/>
      <c r="N26" s="272"/>
      <c r="O26" s="273"/>
    </row>
    <row r="27" spans="1:19" ht="13.95" customHeight="1" x14ac:dyDescent="0.25">
      <c r="A27" s="165"/>
      <c r="B27" s="268"/>
      <c r="C27" s="371"/>
      <c r="D27" s="1263" t="s">
        <v>1853</v>
      </c>
      <c r="E27" s="1264">
        <f ca="1">NISTmap!$M$7</f>
        <v>0</v>
      </c>
      <c r="F27" s="371"/>
      <c r="G27" s="1263" t="s">
        <v>1853</v>
      </c>
      <c r="H27" s="1264">
        <f ca="1">NISTmap!$M$7</f>
        <v>0</v>
      </c>
      <c r="I27" s="1265" t="s">
        <v>1409</v>
      </c>
      <c r="J27" s="1265" t="s">
        <v>1409</v>
      </c>
      <c r="K27" s="1265" t="s">
        <v>1409</v>
      </c>
      <c r="L27" s="1265" t="s">
        <v>1409</v>
      </c>
      <c r="M27" s="259"/>
      <c r="N27" s="272"/>
      <c r="O27" s="273"/>
    </row>
    <row r="28" spans="1:19" ht="13.95" customHeight="1" x14ac:dyDescent="0.25">
      <c r="A28" s="165"/>
      <c r="B28" s="268"/>
      <c r="C28" s="371"/>
      <c r="D28" s="1263" t="s">
        <v>1852</v>
      </c>
      <c r="E28" s="1264">
        <f ca="1">NISTmap!$N$7</f>
        <v>0</v>
      </c>
      <c r="F28" s="371"/>
      <c r="G28" s="1263" t="s">
        <v>1852</v>
      </c>
      <c r="H28" s="1264">
        <f ca="1">NISTmap!$N$7</f>
        <v>0</v>
      </c>
      <c r="I28" s="1265" t="s">
        <v>1409</v>
      </c>
      <c r="J28" s="1265" t="s">
        <v>1409</v>
      </c>
      <c r="K28" s="1265" t="s">
        <v>1409</v>
      </c>
      <c r="L28" s="1265" t="s">
        <v>1409</v>
      </c>
      <c r="M28" s="259"/>
      <c r="N28" s="272"/>
      <c r="O28" s="273"/>
    </row>
    <row r="29" spans="1:19" ht="13.95" customHeight="1" x14ac:dyDescent="0.25">
      <c r="A29" s="165"/>
      <c r="B29" s="268"/>
      <c r="C29" s="371"/>
      <c r="D29" s="820" t="s">
        <v>59</v>
      </c>
      <c r="E29" s="832">
        <f ca="1">VLOOKUP($G29,Data!$K$2:$O$58,5,FALSE)</f>
        <v>0</v>
      </c>
      <c r="F29" s="371"/>
      <c r="G29" s="820" t="s">
        <v>59</v>
      </c>
      <c r="H29" s="832">
        <f ca="1">VLOOKUP($G29,Data!$K$2:$O$58,5,FALSE)</f>
        <v>0</v>
      </c>
      <c r="I29" s="824" t="s">
        <v>1409</v>
      </c>
      <c r="J29" s="824" t="s">
        <v>1409</v>
      </c>
      <c r="K29" s="824" t="s">
        <v>1409</v>
      </c>
      <c r="L29" s="824" t="s">
        <v>1409</v>
      </c>
      <c r="M29" s="259"/>
      <c r="N29" s="272"/>
      <c r="O29" s="273"/>
    </row>
    <row r="30" spans="1:19" ht="13.95" customHeight="1" x14ac:dyDescent="0.25">
      <c r="A30" s="165"/>
      <c r="B30" s="268"/>
      <c r="C30" s="371"/>
      <c r="D30" s="820" t="s">
        <v>61</v>
      </c>
      <c r="E30" s="832">
        <f ca="1">VLOOKUP($G30,Data!$K$2:$O$58,5,FALSE)</f>
        <v>0</v>
      </c>
      <c r="F30" s="371"/>
      <c r="G30" s="820" t="s">
        <v>61</v>
      </c>
      <c r="H30" s="832">
        <f ca="1">VLOOKUP($G30,Data!$K$2:$O$58,5,FALSE)</f>
        <v>0</v>
      </c>
      <c r="I30" s="824" t="s">
        <v>1409</v>
      </c>
      <c r="J30" s="824" t="s">
        <v>1409</v>
      </c>
      <c r="K30" s="824" t="s">
        <v>1409</v>
      </c>
      <c r="L30" s="824" t="s">
        <v>1409</v>
      </c>
      <c r="M30" s="259"/>
      <c r="N30" s="272"/>
      <c r="O30" s="273"/>
    </row>
    <row r="31" spans="1:19" ht="13.95" customHeight="1" x14ac:dyDescent="0.25">
      <c r="A31" s="165"/>
      <c r="B31" s="268"/>
      <c r="C31" s="371"/>
      <c r="D31" s="820" t="s">
        <v>63</v>
      </c>
      <c r="E31" s="832">
        <f ca="1">VLOOKUP($G31,Data!$K$2:$O$58,5,FALSE)</f>
        <v>0</v>
      </c>
      <c r="F31" s="371"/>
      <c r="G31" s="820" t="s">
        <v>63</v>
      </c>
      <c r="H31" s="832">
        <f ca="1">VLOOKUP($G31,Data!$K$2:$O$58,5,FALSE)</f>
        <v>0</v>
      </c>
      <c r="I31" s="824" t="s">
        <v>1409</v>
      </c>
      <c r="J31" s="824" t="s">
        <v>1409</v>
      </c>
      <c r="K31" s="824" t="s">
        <v>1409</v>
      </c>
      <c r="L31" s="824" t="s">
        <v>1409</v>
      </c>
      <c r="M31" s="259"/>
      <c r="N31" s="272"/>
      <c r="O31" s="273"/>
    </row>
    <row r="32" spans="1:19" ht="13.95" customHeight="1" x14ac:dyDescent="0.25">
      <c r="A32" s="165"/>
      <c r="B32" s="268"/>
      <c r="C32" s="371"/>
      <c r="D32" s="820" t="s">
        <v>66</v>
      </c>
      <c r="E32" s="832">
        <f ca="1">VLOOKUP($G32,Data!$K$2:$O$58,5,FALSE)</f>
        <v>0</v>
      </c>
      <c r="F32" s="371"/>
      <c r="G32" s="820" t="s">
        <v>66</v>
      </c>
      <c r="H32" s="832">
        <f ca="1">VLOOKUP($G32,Data!$K$2:$O$58,5,FALSE)</f>
        <v>0</v>
      </c>
      <c r="I32" s="824" t="s">
        <v>1409</v>
      </c>
      <c r="J32" s="824" t="s">
        <v>1409</v>
      </c>
      <c r="K32" s="824" t="s">
        <v>1409</v>
      </c>
      <c r="L32" s="824" t="s">
        <v>1409</v>
      </c>
      <c r="M32" s="259"/>
      <c r="N32" s="272"/>
      <c r="O32" s="273"/>
    </row>
    <row r="33" spans="1:15" ht="13.95" customHeight="1" x14ac:dyDescent="0.25">
      <c r="A33" s="165"/>
      <c r="B33" s="268"/>
      <c r="C33" s="371"/>
      <c r="D33" s="820" t="s">
        <v>986</v>
      </c>
      <c r="E33" s="832">
        <f ca="1">VLOOKUP($G33,Data!$K$2:$O$58,5,FALSE)</f>
        <v>1</v>
      </c>
      <c r="F33" s="371"/>
      <c r="G33" s="820" t="s">
        <v>986</v>
      </c>
      <c r="H33" s="832">
        <f ca="1">VLOOKUP($G33,Data!$K$2:$O$58,5,FALSE)</f>
        <v>1</v>
      </c>
      <c r="I33" s="824" t="s">
        <v>1409</v>
      </c>
      <c r="J33" s="824" t="s">
        <v>1409</v>
      </c>
      <c r="K33" s="824" t="s">
        <v>1409</v>
      </c>
      <c r="L33" s="824" t="s">
        <v>1409</v>
      </c>
      <c r="M33" s="259"/>
      <c r="N33" s="272"/>
      <c r="O33" s="273"/>
    </row>
    <row r="34" spans="1:15" ht="13.95" customHeight="1" x14ac:dyDescent="0.25">
      <c r="A34" s="165"/>
      <c r="B34" s="268"/>
      <c r="C34" s="371"/>
      <c r="D34" s="820" t="s">
        <v>77</v>
      </c>
      <c r="E34" s="832">
        <f ca="1">VLOOKUP($G34,Data!$K$2:$O$58,5,FALSE)</f>
        <v>0</v>
      </c>
      <c r="F34" s="371"/>
      <c r="G34" s="820" t="s">
        <v>77</v>
      </c>
      <c r="H34" s="832">
        <f ca="1">VLOOKUP($G34,Data!$K$2:$O$58,5,FALSE)</f>
        <v>0</v>
      </c>
      <c r="I34" s="824" t="s">
        <v>1409</v>
      </c>
      <c r="J34" s="824" t="s">
        <v>1409</v>
      </c>
      <c r="K34" s="824" t="s">
        <v>1409</v>
      </c>
      <c r="L34" s="824" t="s">
        <v>1409</v>
      </c>
      <c r="M34" s="259"/>
      <c r="N34" s="272"/>
      <c r="O34" s="273"/>
    </row>
    <row r="35" spans="1:15" ht="13.95" customHeight="1" x14ac:dyDescent="0.25">
      <c r="A35" s="165"/>
      <c r="B35" s="268"/>
      <c r="C35" s="371"/>
      <c r="D35" s="820" t="s">
        <v>115</v>
      </c>
      <c r="E35" s="832">
        <f ca="1">VLOOKUP($G35,Data!$K$2:$O$58,5,FALSE)</f>
        <v>0</v>
      </c>
      <c r="F35" s="371"/>
      <c r="G35" s="820" t="s">
        <v>115</v>
      </c>
      <c r="H35" s="832">
        <f ca="1">VLOOKUP($G35,Data!$K$2:$O$58,5,FALSE)</f>
        <v>0</v>
      </c>
      <c r="I35" s="824" t="s">
        <v>1409</v>
      </c>
      <c r="J35" s="824" t="s">
        <v>1409</v>
      </c>
      <c r="K35" s="824" t="s">
        <v>1409</v>
      </c>
      <c r="L35" s="824" t="s">
        <v>1409</v>
      </c>
      <c r="M35" s="259"/>
      <c r="N35" s="272"/>
      <c r="O35" s="273"/>
    </row>
    <row r="36" spans="1:15" ht="13.95" customHeight="1" x14ac:dyDescent="0.25">
      <c r="A36" s="165"/>
      <c r="B36" s="268"/>
      <c r="C36" s="371"/>
      <c r="D36" s="820" t="s">
        <v>118</v>
      </c>
      <c r="E36" s="832">
        <f ca="1">VLOOKUP($G36,Data!$K$2:$O$58,5,FALSE)</f>
        <v>0</v>
      </c>
      <c r="F36" s="371"/>
      <c r="G36" s="820" t="s">
        <v>118</v>
      </c>
      <c r="H36" s="832">
        <f ca="1">VLOOKUP($G36,Data!$K$2:$O$58,5,FALSE)</f>
        <v>0</v>
      </c>
      <c r="I36" s="824" t="s">
        <v>1409</v>
      </c>
      <c r="J36" s="824" t="s">
        <v>1409</v>
      </c>
      <c r="K36" s="824" t="s">
        <v>1409</v>
      </c>
      <c r="L36" s="824" t="s">
        <v>1409</v>
      </c>
      <c r="M36" s="259"/>
      <c r="N36" s="272"/>
      <c r="O36" s="273"/>
    </row>
    <row r="37" spans="1:15" ht="13.95" customHeight="1" x14ac:dyDescent="0.25">
      <c r="A37" s="165"/>
      <c r="B37" s="268"/>
      <c r="C37" s="371"/>
      <c r="D37" s="820" t="s">
        <v>121</v>
      </c>
      <c r="E37" s="832">
        <f ca="1">VLOOKUP($G37,Data!$K$2:$O$58,5,FALSE)</f>
        <v>0</v>
      </c>
      <c r="F37" s="371"/>
      <c r="G37" s="820" t="s">
        <v>121</v>
      </c>
      <c r="H37" s="832">
        <f ca="1">VLOOKUP($G37,Data!$K$2:$O$58,5,FALSE)</f>
        <v>0</v>
      </c>
      <c r="I37" s="824" t="s">
        <v>1409</v>
      </c>
      <c r="J37" s="824" t="s">
        <v>1409</v>
      </c>
      <c r="K37" s="824" t="s">
        <v>1409</v>
      </c>
      <c r="L37" s="824" t="s">
        <v>1409</v>
      </c>
      <c r="M37" s="259"/>
      <c r="N37" s="272"/>
      <c r="O37" s="273"/>
    </row>
    <row r="38" spans="1:15" ht="13.95" customHeight="1" x14ac:dyDescent="0.25">
      <c r="A38" s="165"/>
      <c r="B38" s="268"/>
      <c r="C38" s="371"/>
      <c r="D38" s="820" t="s">
        <v>124</v>
      </c>
      <c r="E38" s="832">
        <f ca="1">VLOOKUP($G38,Data!$K$2:$O$58,5,FALSE)</f>
        <v>1</v>
      </c>
      <c r="F38" s="371"/>
      <c r="G38" s="820" t="s">
        <v>124</v>
      </c>
      <c r="H38" s="832">
        <f ca="1">VLOOKUP($G38,Data!$K$2:$O$58,5,FALSE)</f>
        <v>1</v>
      </c>
      <c r="I38" s="824" t="s">
        <v>1409</v>
      </c>
      <c r="J38" s="824" t="s">
        <v>1409</v>
      </c>
      <c r="K38" s="824" t="s">
        <v>1409</v>
      </c>
      <c r="L38" s="824" t="s">
        <v>1409</v>
      </c>
      <c r="M38" s="259"/>
      <c r="N38" s="272"/>
      <c r="O38" s="273"/>
    </row>
    <row r="39" spans="1:15" ht="13.95" customHeight="1" x14ac:dyDescent="0.25">
      <c r="A39" s="165"/>
      <c r="B39" s="268"/>
      <c r="C39" s="371"/>
      <c r="D39" s="820" t="s">
        <v>127</v>
      </c>
      <c r="E39" s="832">
        <f ca="1">VLOOKUP($G39,Data!$K$2:$O$58,5,FALSE)</f>
        <v>0</v>
      </c>
      <c r="F39" s="371"/>
      <c r="G39" s="820" t="s">
        <v>127</v>
      </c>
      <c r="H39" s="832">
        <f ca="1">VLOOKUP($G39,Data!$K$2:$O$58,5,FALSE)</f>
        <v>0</v>
      </c>
      <c r="I39" s="824" t="s">
        <v>1409</v>
      </c>
      <c r="J39" s="824" t="s">
        <v>1409</v>
      </c>
      <c r="K39" s="824" t="s">
        <v>1409</v>
      </c>
      <c r="L39" s="824" t="s">
        <v>1409</v>
      </c>
      <c r="M39" s="259"/>
      <c r="N39" s="272"/>
      <c r="O39" s="273"/>
    </row>
    <row r="40" spans="1:15" ht="13.95" customHeight="1" x14ac:dyDescent="0.25">
      <c r="A40" s="165"/>
      <c r="B40" s="268"/>
      <c r="C40" s="371"/>
      <c r="D40" s="820" t="s">
        <v>996</v>
      </c>
      <c r="E40" s="832">
        <f ca="1">VLOOKUP($G40,Data!$K$2:$O$58,5,FALSE)</f>
        <v>1</v>
      </c>
      <c r="F40" s="371"/>
      <c r="G40" s="820" t="s">
        <v>996</v>
      </c>
      <c r="H40" s="832">
        <f ca="1">VLOOKUP($G40,Data!$K$2:$O$58,5,FALSE)</f>
        <v>1</v>
      </c>
      <c r="I40" s="824" t="s">
        <v>1409</v>
      </c>
      <c r="J40" s="824" t="s">
        <v>1409</v>
      </c>
      <c r="K40" s="824" t="s">
        <v>1409</v>
      </c>
      <c r="L40" s="824" t="s">
        <v>1409</v>
      </c>
      <c r="M40" s="259"/>
      <c r="N40" s="272"/>
      <c r="O40" s="273"/>
    </row>
    <row r="41" spans="1:15" ht="13.95" customHeight="1" x14ac:dyDescent="0.25">
      <c r="A41" s="165"/>
      <c r="B41" s="268"/>
      <c r="C41" s="371"/>
      <c r="D41" s="820" t="s">
        <v>48</v>
      </c>
      <c r="E41" s="832">
        <f ca="1">VLOOKUP($G41,Data!$K$2:$O$58,5,FALSE)</f>
        <v>0</v>
      </c>
      <c r="F41" s="371"/>
      <c r="G41" s="820" t="s">
        <v>48</v>
      </c>
      <c r="H41" s="832">
        <f ca="1">VLOOKUP($G41,Data!$K$2:$O$58,5,FALSE)</f>
        <v>0</v>
      </c>
      <c r="I41" s="824" t="s">
        <v>1409</v>
      </c>
      <c r="J41" s="824" t="s">
        <v>1409</v>
      </c>
      <c r="K41" s="824" t="s">
        <v>1409</v>
      </c>
      <c r="L41" s="824" t="s">
        <v>1409</v>
      </c>
      <c r="M41" s="259"/>
      <c r="N41" s="272"/>
      <c r="O41" s="273"/>
    </row>
    <row r="42" spans="1:15" ht="13.95" customHeight="1" x14ac:dyDescent="0.25">
      <c r="A42" s="165"/>
      <c r="B42" s="268"/>
      <c r="C42" s="371"/>
      <c r="D42" s="820" t="s">
        <v>50</v>
      </c>
      <c r="E42" s="832">
        <f ca="1">VLOOKUP($G42,Data!$K$2:$O$58,5,FALSE)</f>
        <v>0</v>
      </c>
      <c r="F42" s="371"/>
      <c r="G42" s="820" t="s">
        <v>50</v>
      </c>
      <c r="H42" s="832">
        <f ca="1">VLOOKUP($G42,Data!$K$2:$O$58,5,FALSE)</f>
        <v>0</v>
      </c>
      <c r="I42" s="824" t="s">
        <v>1409</v>
      </c>
      <c r="J42" s="824" t="s">
        <v>1409</v>
      </c>
      <c r="K42" s="824" t="s">
        <v>1409</v>
      </c>
      <c r="L42" s="824" t="s">
        <v>1409</v>
      </c>
      <c r="M42" s="259"/>
      <c r="N42" s="272"/>
      <c r="O42" s="273"/>
    </row>
    <row r="43" spans="1:15" ht="13.95" customHeight="1" x14ac:dyDescent="0.25">
      <c r="A43" s="165"/>
      <c r="B43" s="268"/>
      <c r="C43" s="371"/>
      <c r="D43" s="820" t="s">
        <v>52</v>
      </c>
      <c r="E43" s="832">
        <f ca="1">VLOOKUP($G43,Data!$K$2:$O$58,5,FALSE)</f>
        <v>0</v>
      </c>
      <c r="F43" s="371"/>
      <c r="G43" s="820" t="s">
        <v>52</v>
      </c>
      <c r="H43" s="832">
        <f ca="1">VLOOKUP($G43,Data!$K$2:$O$58,5,FALSE)</f>
        <v>0</v>
      </c>
      <c r="I43" s="824" t="s">
        <v>1409</v>
      </c>
      <c r="J43" s="824" t="s">
        <v>1409</v>
      </c>
      <c r="K43" s="824" t="s">
        <v>1409</v>
      </c>
      <c r="L43" s="824" t="s">
        <v>1409</v>
      </c>
      <c r="M43" s="259"/>
      <c r="N43" s="272"/>
      <c r="O43" s="273"/>
    </row>
    <row r="44" spans="1:15" ht="13.95" customHeight="1" x14ac:dyDescent="0.25">
      <c r="A44" s="165"/>
      <c r="B44" s="268"/>
      <c r="C44" s="371"/>
      <c r="D44" s="820" t="s">
        <v>54</v>
      </c>
      <c r="E44" s="832">
        <f ca="1">VLOOKUP($G44,Data!$K$2:$O$58,5,FALSE)</f>
        <v>0</v>
      </c>
      <c r="F44" s="371"/>
      <c r="G44" s="820" t="s">
        <v>54</v>
      </c>
      <c r="H44" s="832">
        <f ca="1">VLOOKUP($G44,Data!$K$2:$O$58,5,FALSE)</f>
        <v>0</v>
      </c>
      <c r="I44" s="824" t="s">
        <v>1409</v>
      </c>
      <c r="J44" s="824" t="s">
        <v>1409</v>
      </c>
      <c r="K44" s="824" t="s">
        <v>1409</v>
      </c>
      <c r="L44" s="824" t="s">
        <v>1409</v>
      </c>
      <c r="M44" s="259"/>
      <c r="N44" s="272"/>
      <c r="O44" s="273"/>
    </row>
    <row r="45" spans="1:15" ht="13.95" customHeight="1" x14ac:dyDescent="0.25">
      <c r="A45" s="165"/>
      <c r="B45" s="268"/>
      <c r="C45" s="371"/>
      <c r="D45" s="820" t="s">
        <v>55</v>
      </c>
      <c r="E45" s="832">
        <f ca="1">VLOOKUP($G45,Data!$K$2:$O$58,5,FALSE)</f>
        <v>0</v>
      </c>
      <c r="F45" s="371"/>
      <c r="G45" s="820" t="s">
        <v>55</v>
      </c>
      <c r="H45" s="832">
        <f ca="1">VLOOKUP($G45,Data!$K$2:$O$58,5,FALSE)</f>
        <v>0</v>
      </c>
      <c r="I45" s="824" t="s">
        <v>1409</v>
      </c>
      <c r="J45" s="824" t="s">
        <v>1409</v>
      </c>
      <c r="K45" s="824" t="s">
        <v>1409</v>
      </c>
      <c r="L45" s="824" t="s">
        <v>1409</v>
      </c>
      <c r="M45" s="259"/>
      <c r="N45" s="272"/>
      <c r="O45" s="273"/>
    </row>
    <row r="46" spans="1:15" ht="13.95" customHeight="1" x14ac:dyDescent="0.25">
      <c r="A46" s="165"/>
      <c r="B46" s="268"/>
      <c r="C46" s="371"/>
      <c r="D46" s="820" t="s">
        <v>57</v>
      </c>
      <c r="E46" s="832">
        <f ca="1">VLOOKUP($G46,Data!$K$2:$O$58,5,FALSE)</f>
        <v>1</v>
      </c>
      <c r="F46" s="371"/>
      <c r="G46" s="820" t="s">
        <v>57</v>
      </c>
      <c r="H46" s="832">
        <f ca="1">VLOOKUP($G46,Data!$K$2:$O$58,5,FALSE)</f>
        <v>1</v>
      </c>
      <c r="I46" s="824" t="s">
        <v>1409</v>
      </c>
      <c r="J46" s="824" t="s">
        <v>1409</v>
      </c>
      <c r="K46" s="824" t="s">
        <v>1409</v>
      </c>
      <c r="L46" s="824" t="s">
        <v>1409</v>
      </c>
      <c r="M46" s="259"/>
      <c r="N46" s="272"/>
      <c r="O46" s="273"/>
    </row>
    <row r="47" spans="1:15" ht="13.95" customHeight="1" x14ac:dyDescent="0.25">
      <c r="A47" s="165"/>
      <c r="B47" s="268"/>
      <c r="C47" s="371"/>
      <c r="D47" s="820" t="s">
        <v>56</v>
      </c>
      <c r="E47" s="832">
        <f ca="1">VLOOKUP($G47,Data!$K$2:$O$58,5,FALSE)</f>
        <v>0</v>
      </c>
      <c r="F47" s="371"/>
      <c r="G47" s="820" t="s">
        <v>56</v>
      </c>
      <c r="H47" s="832">
        <f ca="1">VLOOKUP($G47,Data!$K$2:$O$58,5,FALSE)</f>
        <v>0</v>
      </c>
      <c r="I47" s="824" t="s">
        <v>1409</v>
      </c>
      <c r="J47" s="824" t="s">
        <v>1409</v>
      </c>
      <c r="K47" s="824" t="s">
        <v>1409</v>
      </c>
      <c r="L47" s="824" t="s">
        <v>1409</v>
      </c>
      <c r="M47" s="259"/>
      <c r="N47" s="272"/>
      <c r="O47" s="273"/>
    </row>
    <row r="48" spans="1:15" ht="13.95" customHeight="1" x14ac:dyDescent="0.25">
      <c r="A48" s="165"/>
      <c r="B48" s="268"/>
      <c r="C48" s="371"/>
      <c r="D48" s="820" t="s">
        <v>147</v>
      </c>
      <c r="E48" s="832">
        <f ca="1">VLOOKUP($G48,Data!$K$2:$O$58,5,FALSE)</f>
        <v>0</v>
      </c>
      <c r="F48" s="371"/>
      <c r="G48" s="820" t="s">
        <v>147</v>
      </c>
      <c r="H48" s="832">
        <f ca="1">VLOOKUP($G48,Data!$K$2:$O$58,5,FALSE)</f>
        <v>0</v>
      </c>
      <c r="I48" s="824" t="s">
        <v>1409</v>
      </c>
      <c r="J48" s="824" t="s">
        <v>1409</v>
      </c>
      <c r="K48" s="824" t="s">
        <v>1409</v>
      </c>
      <c r="L48" s="824" t="s">
        <v>1409</v>
      </c>
      <c r="M48" s="259"/>
      <c r="N48" s="272"/>
      <c r="O48" s="273"/>
    </row>
    <row r="49" spans="1:15" ht="13.95" customHeight="1" x14ac:dyDescent="0.25">
      <c r="A49" s="165"/>
      <c r="B49" s="268"/>
      <c r="C49" s="371"/>
      <c r="D49" s="820" t="s">
        <v>149</v>
      </c>
      <c r="E49" s="832">
        <f ca="1">VLOOKUP($G49,Data!$K$2:$O$58,5,FALSE)</f>
        <v>0</v>
      </c>
      <c r="F49" s="371"/>
      <c r="G49" s="820" t="s">
        <v>149</v>
      </c>
      <c r="H49" s="832">
        <f ca="1">VLOOKUP($G49,Data!$K$2:$O$58,5,FALSE)</f>
        <v>0</v>
      </c>
      <c r="I49" s="824" t="s">
        <v>1409</v>
      </c>
      <c r="J49" s="824" t="s">
        <v>1409</v>
      </c>
      <c r="K49" s="824" t="s">
        <v>1409</v>
      </c>
      <c r="L49" s="824" t="s">
        <v>1409</v>
      </c>
      <c r="M49" s="259"/>
      <c r="N49" s="272"/>
      <c r="O49" s="273"/>
    </row>
    <row r="50" spans="1:15" ht="13.95" customHeight="1" x14ac:dyDescent="0.25">
      <c r="A50" s="165"/>
      <c r="B50" s="268"/>
      <c r="C50" s="371"/>
      <c r="D50" s="820" t="s">
        <v>151</v>
      </c>
      <c r="E50" s="832">
        <f ca="1">VLOOKUP($G50,Data!$K$2:$O$58,5,FALSE)</f>
        <v>0</v>
      </c>
      <c r="F50" s="371"/>
      <c r="G50" s="820" t="s">
        <v>151</v>
      </c>
      <c r="H50" s="832">
        <f ca="1">VLOOKUP($G50,Data!$K$2:$O$58,5,FALSE)</f>
        <v>0</v>
      </c>
      <c r="I50" s="824" t="s">
        <v>1409</v>
      </c>
      <c r="J50" s="824" t="s">
        <v>1409</v>
      </c>
      <c r="K50" s="824" t="s">
        <v>1409</v>
      </c>
      <c r="L50" s="824" t="s">
        <v>1409</v>
      </c>
      <c r="M50" s="259"/>
      <c r="N50" s="272"/>
      <c r="O50" s="273"/>
    </row>
    <row r="51" spans="1:15" ht="13.95" customHeight="1" x14ac:dyDescent="0.25">
      <c r="A51" s="165"/>
      <c r="B51" s="268"/>
      <c r="C51" s="371"/>
      <c r="D51" s="820" t="s">
        <v>79</v>
      </c>
      <c r="E51" s="832">
        <f ca="1">VLOOKUP($G51,Data!$K$2:$O$58,5,FALSE)</f>
        <v>0</v>
      </c>
      <c r="F51" s="371"/>
      <c r="G51" s="820" t="s">
        <v>79</v>
      </c>
      <c r="H51" s="832">
        <f ca="1">VLOOKUP($G51,Data!$K$2:$O$58,5,FALSE)</f>
        <v>0</v>
      </c>
      <c r="I51" s="824" t="s">
        <v>1409</v>
      </c>
      <c r="J51" s="824" t="s">
        <v>1409</v>
      </c>
      <c r="K51" s="824" t="s">
        <v>1409</v>
      </c>
      <c r="L51" s="824" t="s">
        <v>1409</v>
      </c>
      <c r="M51" s="259"/>
      <c r="N51" s="272"/>
      <c r="O51" s="273"/>
    </row>
    <row r="52" spans="1:15" ht="13.95" customHeight="1" x14ac:dyDescent="0.25">
      <c r="A52" s="165"/>
      <c r="B52" s="268"/>
      <c r="C52" s="371"/>
      <c r="D52" s="820" t="s">
        <v>132</v>
      </c>
      <c r="E52" s="832">
        <f ca="1">VLOOKUP($G52,Data!$K$2:$O$58,5,FALSE)</f>
        <v>0</v>
      </c>
      <c r="F52" s="371"/>
      <c r="G52" s="820" t="s">
        <v>132</v>
      </c>
      <c r="H52" s="832">
        <f ca="1">VLOOKUP($G52,Data!$K$2:$O$58,5,FALSE)</f>
        <v>0</v>
      </c>
      <c r="I52" s="824" t="s">
        <v>1409</v>
      </c>
      <c r="J52" s="824" t="s">
        <v>1409</v>
      </c>
      <c r="K52" s="824" t="s">
        <v>1409</v>
      </c>
      <c r="L52" s="824" t="s">
        <v>1409</v>
      </c>
      <c r="M52" s="259"/>
      <c r="N52" s="272"/>
      <c r="O52" s="273"/>
    </row>
    <row r="53" spans="1:15" ht="13.95" customHeight="1" x14ac:dyDescent="0.25">
      <c r="A53" s="165"/>
      <c r="B53" s="268"/>
      <c r="C53" s="371"/>
      <c r="D53" s="820" t="s">
        <v>135</v>
      </c>
      <c r="E53" s="832">
        <f ca="1">VLOOKUP($G53,Data!$K$2:$O$58,5,FALSE)</f>
        <v>0</v>
      </c>
      <c r="F53" s="371"/>
      <c r="G53" s="820" t="s">
        <v>135</v>
      </c>
      <c r="H53" s="832">
        <f ca="1">VLOOKUP($G53,Data!$K$2:$O$58,5,FALSE)</f>
        <v>0</v>
      </c>
      <c r="I53" s="824" t="s">
        <v>1409</v>
      </c>
      <c r="J53" s="824" t="s">
        <v>1409</v>
      </c>
      <c r="K53" s="824" t="s">
        <v>1409</v>
      </c>
      <c r="L53" s="824" t="s">
        <v>1409</v>
      </c>
      <c r="M53" s="259"/>
      <c r="N53" s="272"/>
      <c r="O53" s="273"/>
    </row>
    <row r="54" spans="1:15" ht="13.95" customHeight="1" x14ac:dyDescent="0.25">
      <c r="A54" s="165"/>
      <c r="B54" s="268"/>
      <c r="C54" s="371"/>
      <c r="D54" s="820" t="s">
        <v>138</v>
      </c>
      <c r="E54" s="832">
        <f ca="1">VLOOKUP($G54,Data!$K$2:$O$58,5,FALSE)</f>
        <v>1</v>
      </c>
      <c r="F54" s="371"/>
      <c r="G54" s="820" t="s">
        <v>138</v>
      </c>
      <c r="H54" s="832">
        <f ca="1">VLOOKUP($G54,Data!$K$2:$O$58,5,FALSE)</f>
        <v>1</v>
      </c>
      <c r="I54" s="824" t="s">
        <v>1409</v>
      </c>
      <c r="J54" s="824" t="s">
        <v>1409</v>
      </c>
      <c r="K54" s="824" t="s">
        <v>1409</v>
      </c>
      <c r="L54" s="824" t="s">
        <v>1409</v>
      </c>
      <c r="M54" s="259"/>
      <c r="N54" s="272"/>
      <c r="O54" s="273"/>
    </row>
    <row r="55" spans="1:15" ht="13.95" customHeight="1" x14ac:dyDescent="0.25">
      <c r="A55" s="165"/>
      <c r="B55" s="268"/>
      <c r="C55" s="371"/>
      <c r="D55" s="820" t="s">
        <v>69</v>
      </c>
      <c r="E55" s="832">
        <f ca="1">VLOOKUP($G55,Data!$K$2:$O$58,5,FALSE)</f>
        <v>0</v>
      </c>
      <c r="F55" s="371"/>
      <c r="G55" s="820" t="s">
        <v>69</v>
      </c>
      <c r="H55" s="832">
        <f ca="1">VLOOKUP($G55,Data!$K$2:$O$58,5,FALSE)</f>
        <v>0</v>
      </c>
      <c r="I55" s="824" t="s">
        <v>1409</v>
      </c>
      <c r="J55" s="824" t="s">
        <v>1409</v>
      </c>
      <c r="K55" s="824" t="s">
        <v>1409</v>
      </c>
      <c r="L55" s="824" t="s">
        <v>1409</v>
      </c>
      <c r="M55" s="259"/>
      <c r="N55" s="272"/>
      <c r="O55" s="273"/>
    </row>
    <row r="56" spans="1:15" ht="13.95" customHeight="1" x14ac:dyDescent="0.25">
      <c r="A56" s="165"/>
      <c r="B56" s="268"/>
      <c r="C56" s="371"/>
      <c r="D56" s="820" t="s">
        <v>90</v>
      </c>
      <c r="E56" s="832">
        <f ca="1">VLOOKUP($G56,Data!$K$2:$O$58,5,FALSE)</f>
        <v>0</v>
      </c>
      <c r="F56" s="371"/>
      <c r="G56" s="820" t="s">
        <v>90</v>
      </c>
      <c r="H56" s="832">
        <f ca="1">VLOOKUP($G56,Data!$K$2:$O$58,5,FALSE)</f>
        <v>0</v>
      </c>
      <c r="I56" s="824" t="s">
        <v>1409</v>
      </c>
      <c r="J56" s="824" t="s">
        <v>1409</v>
      </c>
      <c r="K56" s="824" t="s">
        <v>1409</v>
      </c>
      <c r="L56" s="824" t="s">
        <v>1409</v>
      </c>
      <c r="M56" s="259"/>
      <c r="N56" s="272"/>
      <c r="O56" s="273"/>
    </row>
    <row r="57" spans="1:15" ht="13.95" customHeight="1" x14ac:dyDescent="0.25">
      <c r="A57" s="165"/>
      <c r="B57" s="268"/>
      <c r="C57" s="371"/>
      <c r="D57" s="820" t="s">
        <v>92</v>
      </c>
      <c r="E57" s="832">
        <f ca="1">VLOOKUP($G57,Data!$K$2:$O$58,5,FALSE)</f>
        <v>0</v>
      </c>
      <c r="F57" s="371"/>
      <c r="G57" s="820" t="s">
        <v>92</v>
      </c>
      <c r="H57" s="832">
        <f ca="1">VLOOKUP($G57,Data!$K$2:$O$58,5,FALSE)</f>
        <v>0</v>
      </c>
      <c r="I57" s="824" t="s">
        <v>1409</v>
      </c>
      <c r="J57" s="824" t="s">
        <v>1409</v>
      </c>
      <c r="K57" s="824" t="s">
        <v>1409</v>
      </c>
      <c r="L57" s="824" t="s">
        <v>1409</v>
      </c>
      <c r="M57" s="259"/>
      <c r="N57" s="272"/>
      <c r="O57" s="273"/>
    </row>
    <row r="58" spans="1:15" ht="13.95" customHeight="1" x14ac:dyDescent="0.25">
      <c r="A58" s="165"/>
      <c r="B58" s="268"/>
      <c r="C58" s="371"/>
      <c r="D58" s="820" t="s">
        <v>94</v>
      </c>
      <c r="E58" s="832">
        <f ca="1">VLOOKUP($G58,Data!$K$2:$O$58,5,FALSE)</f>
        <v>0</v>
      </c>
      <c r="F58" s="371"/>
      <c r="G58" s="820" t="s">
        <v>94</v>
      </c>
      <c r="H58" s="832">
        <f ca="1">VLOOKUP($G58,Data!$K$2:$O$58,5,FALSE)</f>
        <v>0</v>
      </c>
      <c r="I58" s="824" t="s">
        <v>1409</v>
      </c>
      <c r="J58" s="824" t="s">
        <v>1409</v>
      </c>
      <c r="K58" s="824" t="s">
        <v>1409</v>
      </c>
      <c r="L58" s="824" t="s">
        <v>1409</v>
      </c>
      <c r="M58" s="259"/>
      <c r="N58" s="272"/>
      <c r="O58" s="273"/>
    </row>
    <row r="59" spans="1:15" ht="13.95" customHeight="1" x14ac:dyDescent="0.25">
      <c r="A59" s="165"/>
      <c r="B59" s="268"/>
      <c r="C59" s="371"/>
      <c r="D59" s="820" t="s">
        <v>96</v>
      </c>
      <c r="E59" s="832">
        <f ca="1">VLOOKUP($G59,Data!$K$2:$O$58,5,FALSE)</f>
        <v>0</v>
      </c>
      <c r="F59" s="371"/>
      <c r="G59" s="820" t="s">
        <v>96</v>
      </c>
      <c r="H59" s="832">
        <f ca="1">VLOOKUP($G59,Data!$K$2:$O$58,5,FALSE)</f>
        <v>0</v>
      </c>
      <c r="I59" s="824" t="s">
        <v>1409</v>
      </c>
      <c r="J59" s="824" t="s">
        <v>1409</v>
      </c>
      <c r="K59" s="824" t="s">
        <v>1409</v>
      </c>
      <c r="L59" s="824" t="s">
        <v>1409</v>
      </c>
      <c r="M59" s="259"/>
      <c r="N59" s="272"/>
      <c r="O59" s="273"/>
    </row>
    <row r="60" spans="1:15" ht="13.95" customHeight="1" x14ac:dyDescent="0.25">
      <c r="A60" s="165"/>
      <c r="B60" s="268"/>
      <c r="C60" s="371"/>
      <c r="D60" s="820" t="s">
        <v>994</v>
      </c>
      <c r="E60" s="832">
        <f ca="1">VLOOKUP($G60,Data!$K$2:$O$58,5,FALSE)</f>
        <v>1</v>
      </c>
      <c r="F60" s="371"/>
      <c r="G60" s="820" t="s">
        <v>994</v>
      </c>
      <c r="H60" s="832">
        <f ca="1">VLOOKUP($G60,Data!$K$2:$O$58,5,FALSE)</f>
        <v>1</v>
      </c>
      <c r="I60" s="824" t="s">
        <v>1409</v>
      </c>
      <c r="J60" s="824" t="s">
        <v>1409</v>
      </c>
      <c r="K60" s="824" t="s">
        <v>1409</v>
      </c>
      <c r="L60" s="824" t="s">
        <v>1409</v>
      </c>
      <c r="M60" s="259"/>
      <c r="N60" s="272"/>
      <c r="O60" s="273"/>
    </row>
    <row r="61" spans="1:15" ht="13.95" customHeight="1" x14ac:dyDescent="0.25">
      <c r="A61" s="165"/>
      <c r="B61" s="268"/>
      <c r="C61" s="371"/>
      <c r="D61" s="820" t="s">
        <v>0</v>
      </c>
      <c r="E61" s="832">
        <f ca="1">VLOOKUP($G61,Data!$K$2:$O$58,5,FALSE)</f>
        <v>0</v>
      </c>
      <c r="F61" s="371"/>
      <c r="G61" s="820" t="s">
        <v>0</v>
      </c>
      <c r="H61" s="832">
        <f ca="1">VLOOKUP($G61,Data!$K$2:$O$58,5,FALSE)</f>
        <v>0</v>
      </c>
      <c r="I61" s="824" t="s">
        <v>1409</v>
      </c>
      <c r="J61" s="824" t="s">
        <v>1409</v>
      </c>
      <c r="K61" s="824" t="s">
        <v>1409</v>
      </c>
      <c r="L61" s="824" t="s">
        <v>1409</v>
      </c>
      <c r="M61" s="259"/>
      <c r="N61" s="272"/>
      <c r="O61" s="273"/>
    </row>
    <row r="62" spans="1:15" ht="13.95" customHeight="1" x14ac:dyDescent="0.25">
      <c r="A62" s="165"/>
      <c r="B62" s="268"/>
      <c r="C62" s="371"/>
      <c r="D62" s="820" t="s">
        <v>40</v>
      </c>
      <c r="E62" s="832">
        <f ca="1">VLOOKUP($G62,Data!$K$2:$O$58,5,FALSE)</f>
        <v>0</v>
      </c>
      <c r="F62" s="371"/>
      <c r="G62" s="820" t="s">
        <v>40</v>
      </c>
      <c r="H62" s="832">
        <f ca="1">VLOOKUP($G62,Data!$K$2:$O$58,5,FALSE)</f>
        <v>0</v>
      </c>
      <c r="I62" s="824" t="s">
        <v>1409</v>
      </c>
      <c r="J62" s="824" t="s">
        <v>1409</v>
      </c>
      <c r="K62" s="824" t="s">
        <v>1409</v>
      </c>
      <c r="L62" s="824" t="s">
        <v>1409</v>
      </c>
      <c r="M62" s="259"/>
      <c r="N62" s="272"/>
      <c r="O62" s="273"/>
    </row>
    <row r="63" spans="1:15" ht="13.95" customHeight="1" x14ac:dyDescent="0.25">
      <c r="A63" s="165"/>
      <c r="B63" s="268"/>
      <c r="C63" s="371"/>
      <c r="D63" s="820" t="s">
        <v>44</v>
      </c>
      <c r="E63" s="832">
        <f ca="1">VLOOKUP($G63,Data!$K$2:$O$58,5,FALSE)</f>
        <v>0</v>
      </c>
      <c r="F63" s="371"/>
      <c r="G63" s="820" t="s">
        <v>44</v>
      </c>
      <c r="H63" s="832">
        <f ca="1">VLOOKUP($G63,Data!$K$2:$O$58,5,FALSE)</f>
        <v>0</v>
      </c>
      <c r="I63" s="824" t="s">
        <v>1409</v>
      </c>
      <c r="J63" s="824" t="s">
        <v>1409</v>
      </c>
      <c r="K63" s="824" t="s">
        <v>1409</v>
      </c>
      <c r="L63" s="824" t="s">
        <v>1409</v>
      </c>
      <c r="M63" s="259"/>
      <c r="N63" s="272"/>
      <c r="O63" s="273"/>
    </row>
    <row r="64" spans="1:15" ht="13.95" customHeight="1" x14ac:dyDescent="0.25">
      <c r="A64" s="165"/>
      <c r="B64" s="268"/>
      <c r="C64" s="371"/>
      <c r="D64" s="820" t="s">
        <v>46</v>
      </c>
      <c r="E64" s="832">
        <f ca="1">VLOOKUP($G64,Data!$K$2:$O$58,5,FALSE)</f>
        <v>0</v>
      </c>
      <c r="F64" s="371"/>
      <c r="G64" s="820" t="s">
        <v>46</v>
      </c>
      <c r="H64" s="832">
        <f ca="1">VLOOKUP($G64,Data!$K$2:$O$58,5,FALSE)</f>
        <v>0</v>
      </c>
      <c r="I64" s="824" t="s">
        <v>1409</v>
      </c>
      <c r="J64" s="824" t="s">
        <v>1409</v>
      </c>
      <c r="K64" s="824" t="s">
        <v>1409</v>
      </c>
      <c r="L64" s="824" t="s">
        <v>1409</v>
      </c>
      <c r="M64" s="259"/>
      <c r="N64" s="272"/>
      <c r="O64" s="273"/>
    </row>
    <row r="65" spans="1:15" ht="13.95" customHeight="1" x14ac:dyDescent="0.25">
      <c r="A65" s="165"/>
      <c r="B65" s="268"/>
      <c r="C65" s="371"/>
      <c r="D65" s="820" t="s">
        <v>984</v>
      </c>
      <c r="E65" s="832">
        <f ca="1">VLOOKUP($G65,Data!$K$2:$O$58,5,FALSE)</f>
        <v>0</v>
      </c>
      <c r="F65" s="371"/>
      <c r="G65" s="820" t="s">
        <v>984</v>
      </c>
      <c r="H65" s="832">
        <f ca="1">VLOOKUP($G65,Data!$K$2:$O$58,5,FALSE)</f>
        <v>0</v>
      </c>
      <c r="I65" s="824" t="s">
        <v>1409</v>
      </c>
      <c r="J65" s="824" t="s">
        <v>1409</v>
      </c>
      <c r="K65" s="824" t="s">
        <v>1409</v>
      </c>
      <c r="L65" s="824" t="s">
        <v>1409</v>
      </c>
      <c r="M65" s="259"/>
      <c r="N65" s="272"/>
      <c r="O65" s="273"/>
    </row>
    <row r="66" spans="1:15" ht="13.95" customHeight="1" x14ac:dyDescent="0.25">
      <c r="A66" s="165"/>
      <c r="B66" s="268"/>
      <c r="C66" s="371"/>
      <c r="D66" s="820" t="s">
        <v>985</v>
      </c>
      <c r="E66" s="832">
        <f ca="1">VLOOKUP($G66,Data!$K$2:$O$58,5,FALSE)</f>
        <v>1</v>
      </c>
      <c r="F66" s="371"/>
      <c r="G66" s="820" t="s">
        <v>985</v>
      </c>
      <c r="H66" s="832">
        <f ca="1">VLOOKUP($G66,Data!$K$2:$O$58,5,FALSE)</f>
        <v>1</v>
      </c>
      <c r="I66" s="824" t="s">
        <v>1409</v>
      </c>
      <c r="J66" s="824" t="s">
        <v>1409</v>
      </c>
      <c r="K66" s="824" t="s">
        <v>1409</v>
      </c>
      <c r="L66" s="824" t="s">
        <v>1409</v>
      </c>
      <c r="M66" s="259"/>
      <c r="N66" s="272"/>
      <c r="O66" s="273"/>
    </row>
    <row r="67" spans="1:15" ht="13.95" customHeight="1" x14ac:dyDescent="0.25">
      <c r="A67" s="165"/>
      <c r="B67" s="268"/>
      <c r="C67" s="371"/>
      <c r="D67" s="820" t="s">
        <v>67</v>
      </c>
      <c r="E67" s="832">
        <f ca="1">VLOOKUP($G67,Data!$K$2:$O$58,5,FALSE)</f>
        <v>0</v>
      </c>
      <c r="F67" s="371"/>
      <c r="G67" s="820" t="s">
        <v>67</v>
      </c>
      <c r="H67" s="832">
        <f ca="1">VLOOKUP($G67,Data!$K$2:$O$58,5,FALSE)</f>
        <v>0</v>
      </c>
      <c r="I67" s="824" t="s">
        <v>1409</v>
      </c>
      <c r="J67" s="824" t="s">
        <v>1409</v>
      </c>
      <c r="K67" s="824" t="s">
        <v>1409</v>
      </c>
      <c r="L67" s="824" t="s">
        <v>1409</v>
      </c>
      <c r="M67" s="259"/>
      <c r="N67" s="272"/>
      <c r="O67" s="273"/>
    </row>
    <row r="68" spans="1:15" ht="13.95" customHeight="1" x14ac:dyDescent="0.25">
      <c r="A68" s="165"/>
      <c r="B68" s="268"/>
      <c r="C68" s="371"/>
      <c r="D68" s="820" t="s">
        <v>81</v>
      </c>
      <c r="E68" s="832">
        <f ca="1">VLOOKUP($G68,Data!$K$2:$O$58,5,FALSE)</f>
        <v>0</v>
      </c>
      <c r="F68" s="371"/>
      <c r="G68" s="820" t="s">
        <v>81</v>
      </c>
      <c r="H68" s="832">
        <f ca="1">VLOOKUP($G68,Data!$K$2:$O$58,5,FALSE)</f>
        <v>0</v>
      </c>
      <c r="I68" s="824" t="s">
        <v>1409</v>
      </c>
      <c r="J68" s="824" t="s">
        <v>1409</v>
      </c>
      <c r="K68" s="824" t="s">
        <v>1409</v>
      </c>
      <c r="L68" s="824" t="s">
        <v>1409</v>
      </c>
      <c r="M68" s="259"/>
      <c r="N68" s="272"/>
      <c r="O68" s="273"/>
    </row>
    <row r="69" spans="1:15" ht="13.95" customHeight="1" x14ac:dyDescent="0.25">
      <c r="A69" s="165"/>
      <c r="B69" s="268"/>
      <c r="C69" s="371"/>
      <c r="D69" s="820" t="s">
        <v>83</v>
      </c>
      <c r="E69" s="832">
        <f ca="1">VLOOKUP($G69,Data!$K$2:$O$58,5,FALSE)</f>
        <v>0</v>
      </c>
      <c r="F69" s="371"/>
      <c r="G69" s="820" t="s">
        <v>83</v>
      </c>
      <c r="H69" s="832">
        <f ca="1">VLOOKUP($G69,Data!$K$2:$O$58,5,FALSE)</f>
        <v>0</v>
      </c>
      <c r="I69" s="824" t="s">
        <v>1409</v>
      </c>
      <c r="J69" s="824" t="s">
        <v>1409</v>
      </c>
      <c r="K69" s="824" t="s">
        <v>1409</v>
      </c>
      <c r="L69" s="824" t="s">
        <v>1409</v>
      </c>
      <c r="M69" s="259"/>
      <c r="N69" s="272"/>
      <c r="O69" s="273"/>
    </row>
    <row r="70" spans="1:15" ht="13.95" customHeight="1" x14ac:dyDescent="0.25">
      <c r="A70" s="165"/>
      <c r="B70" s="268"/>
      <c r="C70" s="371"/>
      <c r="D70" s="820" t="s">
        <v>85</v>
      </c>
      <c r="E70" s="832">
        <f ca="1">VLOOKUP($G70,Data!$K$2:$O$58,5,FALSE)</f>
        <v>1</v>
      </c>
      <c r="F70" s="371"/>
      <c r="G70" s="820" t="s">
        <v>85</v>
      </c>
      <c r="H70" s="832">
        <f ca="1">VLOOKUP($G70,Data!$K$2:$O$58,5,FALSE)</f>
        <v>1</v>
      </c>
      <c r="I70" s="824" t="s">
        <v>1409</v>
      </c>
      <c r="J70" s="824" t="s">
        <v>1409</v>
      </c>
      <c r="K70" s="824" t="s">
        <v>1409</v>
      </c>
      <c r="L70" s="824" t="s">
        <v>1409</v>
      </c>
      <c r="M70" s="259"/>
      <c r="N70" s="272"/>
      <c r="O70" s="273"/>
    </row>
    <row r="71" spans="1:15" ht="13.95" customHeight="1" x14ac:dyDescent="0.25">
      <c r="A71" s="165"/>
      <c r="B71" s="268"/>
      <c r="C71" s="371"/>
      <c r="D71" s="820" t="s">
        <v>87</v>
      </c>
      <c r="E71" s="832">
        <f ca="1">VLOOKUP($G71,Data!$K$2:$O$58,5,FALSE)</f>
        <v>1</v>
      </c>
      <c r="F71" s="371"/>
      <c r="G71" s="820" t="s">
        <v>87</v>
      </c>
      <c r="H71" s="832">
        <f ca="1">VLOOKUP($G71,Data!$K$2:$O$58,5,FALSE)</f>
        <v>1</v>
      </c>
      <c r="I71" s="824" t="s">
        <v>1409</v>
      </c>
      <c r="J71" s="824" t="s">
        <v>1409</v>
      </c>
      <c r="K71" s="824" t="s">
        <v>1409</v>
      </c>
      <c r="L71" s="824" t="s">
        <v>1409</v>
      </c>
      <c r="M71" s="259"/>
      <c r="N71" s="272"/>
      <c r="O71" s="273"/>
    </row>
    <row r="72" spans="1:15" ht="13.95" customHeight="1" x14ac:dyDescent="0.25">
      <c r="A72" s="165"/>
      <c r="B72" s="268"/>
      <c r="C72" s="371"/>
      <c r="D72" s="820" t="s">
        <v>2540</v>
      </c>
      <c r="E72" s="832">
        <f ca="1">VLOOKUP($G72,Data!$K$2:$O$58,5,FALSE)</f>
        <v>0</v>
      </c>
      <c r="F72" s="371"/>
      <c r="G72" s="820" t="s">
        <v>2540</v>
      </c>
      <c r="H72" s="832">
        <f ca="1">VLOOKUP($G72,Data!$K$2:$O$58,5,FALSE)</f>
        <v>0</v>
      </c>
      <c r="I72" s="824" t="s">
        <v>1409</v>
      </c>
      <c r="J72" s="824" t="s">
        <v>1409</v>
      </c>
      <c r="K72" s="824" t="s">
        <v>1409</v>
      </c>
      <c r="L72" s="824" t="s">
        <v>1409</v>
      </c>
      <c r="M72" s="259"/>
      <c r="N72" s="272"/>
      <c r="O72" s="273"/>
    </row>
    <row r="73" spans="1:15" ht="13.95" customHeight="1" x14ac:dyDescent="0.25">
      <c r="A73" s="165"/>
      <c r="B73" s="268"/>
      <c r="C73" s="371"/>
      <c r="D73" s="820" t="s">
        <v>2542</v>
      </c>
      <c r="E73" s="832">
        <f ca="1">VLOOKUP($G73,Data!$K$2:$O$58,5,FALSE)</f>
        <v>0</v>
      </c>
      <c r="F73" s="371"/>
      <c r="G73" s="820" t="s">
        <v>2542</v>
      </c>
      <c r="H73" s="832">
        <f ca="1">VLOOKUP($G73,Data!$K$2:$O$58,5,FALSE)</f>
        <v>0</v>
      </c>
      <c r="I73" s="824" t="s">
        <v>1409</v>
      </c>
      <c r="J73" s="824" t="s">
        <v>1409</v>
      </c>
      <c r="K73" s="824" t="s">
        <v>1409</v>
      </c>
      <c r="L73" s="824" t="s">
        <v>1409</v>
      </c>
      <c r="M73" s="259"/>
      <c r="N73" s="272"/>
      <c r="O73" s="273"/>
    </row>
    <row r="74" spans="1:15" ht="13.95" customHeight="1" x14ac:dyDescent="0.25">
      <c r="A74" s="165"/>
      <c r="B74" s="268"/>
      <c r="C74" s="371"/>
      <c r="D74" s="820" t="s">
        <v>2550</v>
      </c>
      <c r="E74" s="832">
        <f ca="1">VLOOKUP($G74,Data!$K$2:$O$58,5,FALSE)</f>
        <v>0</v>
      </c>
      <c r="F74" s="371"/>
      <c r="G74" s="820" t="s">
        <v>2550</v>
      </c>
      <c r="H74" s="832">
        <f ca="1">VLOOKUP($G74,Data!$K$2:$O$58,5,FALSE)</f>
        <v>0</v>
      </c>
      <c r="I74" s="824" t="s">
        <v>1409</v>
      </c>
      <c r="J74" s="824" t="s">
        <v>1409</v>
      </c>
      <c r="K74" s="824" t="s">
        <v>1409</v>
      </c>
      <c r="L74" s="824" t="s">
        <v>1409</v>
      </c>
      <c r="M74" s="259"/>
      <c r="N74" s="272"/>
      <c r="O74" s="273"/>
    </row>
    <row r="75" spans="1:15" ht="13.95" customHeight="1" x14ac:dyDescent="0.25">
      <c r="A75" s="165"/>
      <c r="B75" s="268"/>
      <c r="C75" s="371"/>
      <c r="D75" s="820" t="s">
        <v>2565</v>
      </c>
      <c r="E75" s="832">
        <f ca="1">VLOOKUP($G75,Data!$K$2:$O$58,5,FALSE)</f>
        <v>1</v>
      </c>
      <c r="F75" s="371"/>
      <c r="G75" s="820" t="s">
        <v>2565</v>
      </c>
      <c r="H75" s="832">
        <f ca="1">VLOOKUP($G75,Data!$K$2:$O$58,5,FALSE)</f>
        <v>1</v>
      </c>
      <c r="I75" s="824" t="s">
        <v>1409</v>
      </c>
      <c r="J75" s="824" t="s">
        <v>1409</v>
      </c>
      <c r="K75" s="824" t="s">
        <v>1409</v>
      </c>
      <c r="L75" s="824" t="s">
        <v>1409</v>
      </c>
      <c r="M75" s="259"/>
      <c r="N75" s="272"/>
      <c r="O75" s="273"/>
    </row>
    <row r="76" spans="1:15" ht="13.95" customHeight="1" x14ac:dyDescent="0.25">
      <c r="A76" s="165"/>
      <c r="B76" s="268"/>
      <c r="C76" s="371"/>
      <c r="D76" s="820" t="s">
        <v>64</v>
      </c>
      <c r="E76" s="832">
        <f ca="1">VLOOKUP($G76,Data!$K$2:$O$58,5,FALSE)</f>
        <v>0</v>
      </c>
      <c r="F76" s="371"/>
      <c r="G76" s="820" t="s">
        <v>64</v>
      </c>
      <c r="H76" s="832">
        <f ca="1">VLOOKUP($G76,Data!$K$2:$O$58,5,FALSE)</f>
        <v>0</v>
      </c>
      <c r="I76" s="824" t="s">
        <v>1409</v>
      </c>
      <c r="J76" s="824" t="s">
        <v>1409</v>
      </c>
      <c r="K76" s="824" t="s">
        <v>1409</v>
      </c>
      <c r="L76" s="824" t="s">
        <v>1409</v>
      </c>
      <c r="M76" s="259"/>
      <c r="N76" s="272"/>
      <c r="O76" s="273"/>
    </row>
    <row r="77" spans="1:15" ht="13.95" customHeight="1" x14ac:dyDescent="0.25">
      <c r="A77" s="165"/>
      <c r="B77" s="268"/>
      <c r="C77" s="371"/>
      <c r="D77" s="820" t="s">
        <v>71</v>
      </c>
      <c r="E77" s="832">
        <f ca="1">VLOOKUP($G77,Data!$K$2:$O$58,5,FALSE)</f>
        <v>0</v>
      </c>
      <c r="F77" s="371"/>
      <c r="G77" s="820" t="s">
        <v>71</v>
      </c>
      <c r="H77" s="832">
        <f ca="1">VLOOKUP($G77,Data!$K$2:$O$58,5,FALSE)</f>
        <v>0</v>
      </c>
      <c r="I77" s="824" t="s">
        <v>1409</v>
      </c>
      <c r="J77" s="824" t="s">
        <v>1409</v>
      </c>
      <c r="K77" s="824" t="s">
        <v>1409</v>
      </c>
      <c r="L77" s="824" t="s">
        <v>1409</v>
      </c>
      <c r="M77" s="259"/>
      <c r="N77" s="272"/>
      <c r="O77" s="273"/>
    </row>
    <row r="78" spans="1:15" ht="13.95" customHeight="1" x14ac:dyDescent="0.25">
      <c r="A78" s="165"/>
      <c r="B78" s="268"/>
      <c r="C78" s="371"/>
      <c r="D78" s="820" t="s">
        <v>73</v>
      </c>
      <c r="E78" s="832">
        <f ca="1">VLOOKUP($G78,Data!$K$2:$O$58,5,FALSE)</f>
        <v>0</v>
      </c>
      <c r="F78" s="371"/>
      <c r="G78" s="820" t="s">
        <v>73</v>
      </c>
      <c r="H78" s="832">
        <f ca="1">VLOOKUP($G78,Data!$K$2:$O$58,5,FALSE)</f>
        <v>0</v>
      </c>
      <c r="I78" s="824" t="s">
        <v>1409</v>
      </c>
      <c r="J78" s="824" t="s">
        <v>1409</v>
      </c>
      <c r="K78" s="824" t="s">
        <v>1409</v>
      </c>
      <c r="L78" s="824" t="s">
        <v>1409</v>
      </c>
      <c r="M78" s="259"/>
      <c r="N78" s="272"/>
      <c r="O78" s="273"/>
    </row>
    <row r="79" spans="1:15" ht="13.95" customHeight="1" x14ac:dyDescent="0.25">
      <c r="A79" s="165"/>
      <c r="B79" s="268"/>
      <c r="C79" s="371"/>
      <c r="D79" s="820" t="s">
        <v>76</v>
      </c>
      <c r="E79" s="832">
        <f ca="1">VLOOKUP($G79,Data!$K$2:$O$58,5,FALSE)</f>
        <v>1</v>
      </c>
      <c r="F79" s="371"/>
      <c r="G79" s="820" t="s">
        <v>76</v>
      </c>
      <c r="H79" s="832">
        <f ca="1">VLOOKUP($G79,Data!$K$2:$O$58,5,FALSE)</f>
        <v>1</v>
      </c>
      <c r="I79" s="824" t="s">
        <v>1409</v>
      </c>
      <c r="J79" s="824" t="s">
        <v>1409</v>
      </c>
      <c r="K79" s="824" t="s">
        <v>1409</v>
      </c>
      <c r="L79" s="824" t="s">
        <v>1409</v>
      </c>
      <c r="M79" s="259"/>
      <c r="N79" s="272"/>
      <c r="O79" s="273"/>
    </row>
    <row r="80" spans="1:15" ht="13.95" customHeight="1" x14ac:dyDescent="0.25">
      <c r="A80" s="165"/>
      <c r="B80" s="268"/>
      <c r="C80" s="371"/>
      <c r="D80" s="820" t="s">
        <v>74</v>
      </c>
      <c r="E80" s="832">
        <f ca="1">VLOOKUP($G80,Data!$K$2:$O$58,5,FALSE)</f>
        <v>0</v>
      </c>
      <c r="F80" s="371"/>
      <c r="G80" s="820" t="s">
        <v>74</v>
      </c>
      <c r="H80" s="832">
        <f ca="1">VLOOKUP($G80,Data!$K$2:$O$58,5,FALSE)</f>
        <v>0</v>
      </c>
      <c r="I80" s="824" t="s">
        <v>1409</v>
      </c>
      <c r="J80" s="824" t="s">
        <v>1409</v>
      </c>
      <c r="K80" s="824" t="s">
        <v>1409</v>
      </c>
      <c r="L80" s="824" t="s">
        <v>1409</v>
      </c>
      <c r="M80" s="259"/>
      <c r="N80" s="272"/>
      <c r="O80" s="273"/>
    </row>
    <row r="81" spans="1:15" ht="13.95" customHeight="1" x14ac:dyDescent="0.25">
      <c r="A81" s="165"/>
      <c r="B81" s="268"/>
      <c r="C81" s="371"/>
      <c r="D81" s="820" t="s">
        <v>104</v>
      </c>
      <c r="E81" s="832">
        <f ca="1">VLOOKUP($G81,Data!$K$2:$O$58,5,FALSE)</f>
        <v>0</v>
      </c>
      <c r="F81" s="371"/>
      <c r="G81" s="820" t="s">
        <v>104</v>
      </c>
      <c r="H81" s="832">
        <f ca="1">VLOOKUP($G81,Data!$K$2:$O$58,5,FALSE)</f>
        <v>0</v>
      </c>
      <c r="I81" s="824" t="s">
        <v>1409</v>
      </c>
      <c r="J81" s="824" t="s">
        <v>1409</v>
      </c>
      <c r="K81" s="824" t="s">
        <v>1409</v>
      </c>
      <c r="L81" s="824" t="s">
        <v>1409</v>
      </c>
      <c r="M81" s="259"/>
      <c r="N81" s="272"/>
      <c r="O81" s="273"/>
    </row>
    <row r="82" spans="1:15" ht="13.95" customHeight="1" x14ac:dyDescent="0.25">
      <c r="A82" s="165"/>
      <c r="B82" s="268"/>
      <c r="C82" s="371"/>
      <c r="D82" s="829" t="s">
        <v>106</v>
      </c>
      <c r="E82" s="832">
        <f ca="1">VLOOKUP($G82,Data!$K$2:$O$58,5,FALSE)</f>
        <v>0</v>
      </c>
      <c r="F82" s="371"/>
      <c r="G82" s="829" t="s">
        <v>106</v>
      </c>
      <c r="H82" s="832">
        <f ca="1">VLOOKUP($G82,Data!$K$2:$O$58,5,FALSE)</f>
        <v>0</v>
      </c>
      <c r="I82" s="824" t="s">
        <v>1409</v>
      </c>
      <c r="J82" s="824" t="s">
        <v>1409</v>
      </c>
      <c r="K82" s="824" t="s">
        <v>1409</v>
      </c>
      <c r="L82" s="824" t="s">
        <v>1409</v>
      </c>
      <c r="M82" s="259"/>
      <c r="N82" s="272"/>
      <c r="O82" s="273"/>
    </row>
    <row r="83" spans="1:15" ht="13.95" customHeight="1" x14ac:dyDescent="0.25">
      <c r="A83" s="165"/>
      <c r="B83" s="268"/>
      <c r="C83" s="371"/>
      <c r="D83" s="829" t="s">
        <v>108</v>
      </c>
      <c r="E83" s="832">
        <f ca="1">VLOOKUP($G83,Data!$K$2:$O$58,5,FALSE)</f>
        <v>0</v>
      </c>
      <c r="F83" s="371"/>
      <c r="G83" s="829" t="s">
        <v>108</v>
      </c>
      <c r="H83" s="832">
        <f ca="1">VLOOKUP($G83,Data!$K$2:$O$58,5,FALSE)</f>
        <v>0</v>
      </c>
      <c r="I83" s="824" t="s">
        <v>1409</v>
      </c>
      <c r="J83" s="824" t="s">
        <v>1409</v>
      </c>
      <c r="K83" s="824" t="s">
        <v>1409</v>
      </c>
      <c r="L83" s="824" t="s">
        <v>1409</v>
      </c>
      <c r="M83" s="259"/>
      <c r="N83" s="272"/>
      <c r="O83" s="273"/>
    </row>
    <row r="84" spans="1:15" ht="13.95" customHeight="1" x14ac:dyDescent="0.25">
      <c r="A84" s="165"/>
      <c r="B84" s="268"/>
      <c r="C84" s="371"/>
      <c r="D84" s="829" t="s">
        <v>110</v>
      </c>
      <c r="E84" s="832">
        <f ca="1">VLOOKUP($G84,Data!$K$2:$O$58,5,FALSE)</f>
        <v>0</v>
      </c>
      <c r="F84" s="371"/>
      <c r="G84" s="829" t="s">
        <v>110</v>
      </c>
      <c r="H84" s="832">
        <f ca="1">VLOOKUP($G84,Data!$K$2:$O$58,5,FALSE)</f>
        <v>0</v>
      </c>
      <c r="I84" s="824" t="s">
        <v>1409</v>
      </c>
      <c r="J84" s="824" t="s">
        <v>1409</v>
      </c>
      <c r="K84" s="824" t="s">
        <v>1409</v>
      </c>
      <c r="L84" s="824" t="s">
        <v>1409</v>
      </c>
      <c r="M84" s="259"/>
      <c r="N84" s="272"/>
      <c r="O84" s="273"/>
    </row>
    <row r="85" spans="1:15" ht="13.95" customHeight="1" x14ac:dyDescent="0.25">
      <c r="A85" s="165"/>
      <c r="B85" s="268"/>
      <c r="C85" s="371"/>
      <c r="D85" s="829" t="s">
        <v>112</v>
      </c>
      <c r="E85" s="832">
        <f ca="1">VLOOKUP($G85,Data!$K$2:$O$58,5,FALSE)</f>
        <v>1</v>
      </c>
      <c r="F85" s="371"/>
      <c r="G85" s="829" t="s">
        <v>112</v>
      </c>
      <c r="H85" s="832">
        <f ca="1">VLOOKUP($G85,Data!$K$2:$O$58,5,FALSE)</f>
        <v>1</v>
      </c>
      <c r="I85" s="824" t="s">
        <v>1409</v>
      </c>
      <c r="J85" s="824" t="s">
        <v>1409</v>
      </c>
      <c r="K85" s="824" t="s">
        <v>1409</v>
      </c>
      <c r="L85" s="824" t="s">
        <v>1409</v>
      </c>
      <c r="M85" s="259"/>
      <c r="N85" s="272"/>
      <c r="O85" s="273"/>
    </row>
    <row r="86" spans="1:15" ht="13.95" customHeight="1" x14ac:dyDescent="0.25">
      <c r="A86" s="165"/>
      <c r="B86" s="268"/>
      <c r="C86" s="371"/>
      <c r="D86" s="537" t="s">
        <v>150</v>
      </c>
      <c r="E86" s="834">
        <f ca="1">VLOOKUP($D86,Data!$C$2:$H$384,6,FALSE)</f>
        <v>0</v>
      </c>
      <c r="F86" s="371"/>
      <c r="G86" s="537" t="s">
        <v>150</v>
      </c>
      <c r="H86" s="833">
        <f ca="1">INT(LEFT(
VLOOKUP(RIGHT($G86,LEN($G86)-FIND("-",$G86)), INDIRECT("'"&amp;LEFT($G86,FIND("-",$G86)-1)&amp;"'!"&amp;"$E:$L"), 4,FALSE), 1)
)</f>
        <v>0</v>
      </c>
      <c r="I86" s="651" t="str">
        <f ca="1">IF(VLOOKUP(RIGHT($G86,LEN($G86)-FIND("-",$G86)), INDIRECT("'"&amp;LEFT($G86,FIND("-",$G86)-1)&amp;"'!"&amp;"$E:$L"), 5,FALSE) = 0, "",
VLOOKUP(RIGHT($G86,LEN($G86)-FIND("-",$G86)), INDIRECT("'"&amp;LEFT($G86,FIND("-",$G86)-1)&amp;"'!"&amp;"$E:$L"), 5,FALSE) )</f>
        <v/>
      </c>
      <c r="J86" s="651" t="str">
        <f ca="1">IF(VLOOKUP(RIGHT($G86,LEN($G86)-FIND("-",$G86)), INDIRECT("'"&amp;LEFT($G86,FIND("-",$G86)-1)&amp;"'!"&amp;"$E:$L"), 6,FALSE) = 0, "",
VLOOKUP(RIGHT($G86,LEN($G86)-FIND("-",$G86)), INDIRECT("'"&amp;LEFT($G86,FIND("-",$G86)-1)&amp;"'!"&amp;"$E:$L"), 6,FALSE) )</f>
        <v/>
      </c>
      <c r="K86" s="651" t="str">
        <f ca="1">IF(VLOOKUP(RIGHT($G86,LEN($G86)-FIND("-",$G86)), INDIRECT("'"&amp;LEFT($G86,FIND("-",$G86)-1)&amp;"'!"&amp;"$E:$L"), 7,FALSE) = 0, "",
VLOOKUP(RIGHT($G86,LEN($G86)-FIND("-",$G86)), INDIRECT("'"&amp;LEFT($G86,FIND("-",$G86)-1)&amp;"'!"&amp;"$E:$L"), 7,FALSE) )</f>
        <v/>
      </c>
      <c r="L86" s="651" t="str">
        <f ca="1">IF(VLOOKUP(RIGHT($G86,LEN($G86)-FIND("-",$G86)), INDIRECT("'"&amp;LEFT($G86,FIND("-",$G86)-1)&amp;"'!"&amp;"$E:$L"), 8,FALSE) = 0, "",
VLOOKUP(RIGHT($G86,LEN($G86)-FIND("-",$G86)), INDIRECT("'"&amp;LEFT($G86,FIND("-",$G86)-1)&amp;"'!"&amp;"$E:$L"), 8,FALSE) )</f>
        <v/>
      </c>
      <c r="M86" s="259"/>
      <c r="N86" s="272"/>
      <c r="O86" s="273"/>
    </row>
    <row r="87" spans="1:15" ht="13.95" customHeight="1" x14ac:dyDescent="0.25">
      <c r="A87" s="165"/>
      <c r="B87" s="268"/>
      <c r="C87" s="371"/>
      <c r="D87" s="537" t="s">
        <v>152</v>
      </c>
      <c r="E87" s="834">
        <f ca="1">VLOOKUP($D87,Data!$C$2:$H$384,6,FALSE)</f>
        <v>0</v>
      </c>
      <c r="F87" s="371"/>
      <c r="G87" s="537" t="s">
        <v>152</v>
      </c>
      <c r="H87" s="833">
        <f t="shared" ref="H87:H150" ca="1" si="0">INT(LEFT(
VLOOKUP(RIGHT($G87,LEN($G87)-FIND("-",$G87)), INDIRECT("'"&amp;LEFT($G87,FIND("-",$G87)-1)&amp;"'!"&amp;"$E:$L"), 4,FALSE), 1)
)</f>
        <v>0</v>
      </c>
      <c r="I87" s="651" t="str">
        <f t="shared" ref="I87:I150" ca="1" si="1">IF(VLOOKUP(RIGHT($G87,LEN($G87)-FIND("-",$G87)), INDIRECT("'"&amp;LEFT($G87,FIND("-",$G87)-1)&amp;"'!"&amp;"$E:$L"), 5,FALSE) = 0, "",
VLOOKUP(RIGHT($G87,LEN($G87)-FIND("-",$G87)), INDIRECT("'"&amp;LEFT($G87,FIND("-",$G87)-1)&amp;"'!"&amp;"$E:$L"), 5,FALSE) )</f>
        <v/>
      </c>
      <c r="J87" s="651" t="str">
        <f t="shared" ref="J87:J150" ca="1" si="2">IF(VLOOKUP(RIGHT($G87,LEN($G87)-FIND("-",$G87)), INDIRECT("'"&amp;LEFT($G87,FIND("-",$G87)-1)&amp;"'!"&amp;"$E:$L"), 6,FALSE) = 0, "",
VLOOKUP(RIGHT($G87,LEN($G87)-FIND("-",$G87)), INDIRECT("'"&amp;LEFT($G87,FIND("-",$G87)-1)&amp;"'!"&amp;"$E:$L"), 6,FALSE) )</f>
        <v/>
      </c>
      <c r="K87" s="651" t="str">
        <f t="shared" ref="K87:K150" ca="1" si="3">IF(VLOOKUP(RIGHT($G87,LEN($G87)-FIND("-",$G87)), INDIRECT("'"&amp;LEFT($G87,FIND("-",$G87)-1)&amp;"'!"&amp;"$E:$L"), 7,FALSE) = 0, "",
VLOOKUP(RIGHT($G87,LEN($G87)-FIND("-",$G87)), INDIRECT("'"&amp;LEFT($G87,FIND("-",$G87)-1)&amp;"'!"&amp;"$E:$L"), 7,FALSE) )</f>
        <v/>
      </c>
      <c r="L87" s="651" t="str">
        <f t="shared" ref="L87:L150" ca="1" si="4">IF(VLOOKUP(RIGHT($G87,LEN($G87)-FIND("-",$G87)), INDIRECT("'"&amp;LEFT($G87,FIND("-",$G87)-1)&amp;"'!"&amp;"$E:$L"), 8,FALSE) = 0, "",
VLOOKUP(RIGHT($G87,LEN($G87)-FIND("-",$G87)), INDIRECT("'"&amp;LEFT($G87,FIND("-",$G87)-1)&amp;"'!"&amp;"$E:$L"), 8,FALSE) )</f>
        <v/>
      </c>
      <c r="M87" s="259"/>
      <c r="N87" s="272"/>
      <c r="O87" s="273"/>
    </row>
    <row r="88" spans="1:15" ht="13.95" customHeight="1" x14ac:dyDescent="0.25">
      <c r="A88" s="165"/>
      <c r="B88" s="268"/>
      <c r="C88" s="371"/>
      <c r="D88" s="537" t="s">
        <v>153</v>
      </c>
      <c r="E88" s="834">
        <f ca="1">VLOOKUP($D88,Data!$C$2:$H$384,6,FALSE)</f>
        <v>0</v>
      </c>
      <c r="F88" s="371"/>
      <c r="G88" s="537" t="s">
        <v>153</v>
      </c>
      <c r="H88" s="833">
        <f t="shared" ca="1" si="0"/>
        <v>0</v>
      </c>
      <c r="I88" s="651" t="str">
        <f t="shared" ca="1" si="1"/>
        <v/>
      </c>
      <c r="J88" s="651" t="str">
        <f t="shared" ca="1" si="2"/>
        <v/>
      </c>
      <c r="K88" s="651" t="str">
        <f t="shared" ca="1" si="3"/>
        <v/>
      </c>
      <c r="L88" s="651" t="str">
        <f t="shared" ca="1" si="4"/>
        <v/>
      </c>
      <c r="M88" s="259"/>
      <c r="N88" s="272"/>
      <c r="O88" s="273"/>
    </row>
    <row r="89" spans="1:15" ht="13.95" customHeight="1" x14ac:dyDescent="0.25">
      <c r="A89" s="165"/>
      <c r="B89" s="268"/>
      <c r="C89" s="371"/>
      <c r="D89" s="537" t="s">
        <v>154</v>
      </c>
      <c r="E89" s="834">
        <f ca="1">VLOOKUP($D89,Data!$C$2:$H$384,6,FALSE)</f>
        <v>0</v>
      </c>
      <c r="F89" s="371"/>
      <c r="G89" s="537" t="s">
        <v>154</v>
      </c>
      <c r="H89" s="833">
        <f t="shared" ca="1" si="0"/>
        <v>0</v>
      </c>
      <c r="I89" s="651" t="str">
        <f t="shared" ca="1" si="1"/>
        <v/>
      </c>
      <c r="J89" s="651" t="str">
        <f t="shared" ca="1" si="2"/>
        <v/>
      </c>
      <c r="K89" s="651" t="str">
        <f t="shared" ca="1" si="3"/>
        <v/>
      </c>
      <c r="L89" s="651" t="str">
        <f t="shared" ca="1" si="4"/>
        <v/>
      </c>
      <c r="M89" s="259"/>
      <c r="N89" s="272"/>
      <c r="O89" s="273"/>
    </row>
    <row r="90" spans="1:15" ht="13.95" customHeight="1" x14ac:dyDescent="0.25">
      <c r="A90" s="165"/>
      <c r="B90" s="268"/>
      <c r="C90" s="371"/>
      <c r="D90" s="537" t="s">
        <v>155</v>
      </c>
      <c r="E90" s="834">
        <f ca="1">VLOOKUP($D90,Data!$C$2:$H$384,6,FALSE)</f>
        <v>0</v>
      </c>
      <c r="F90" s="371"/>
      <c r="G90" s="537" t="s">
        <v>155</v>
      </c>
      <c r="H90" s="833">
        <f t="shared" ca="1" si="0"/>
        <v>0</v>
      </c>
      <c r="I90" s="651" t="str">
        <f t="shared" ca="1" si="1"/>
        <v/>
      </c>
      <c r="J90" s="651" t="str">
        <f t="shared" ca="1" si="2"/>
        <v/>
      </c>
      <c r="K90" s="651" t="str">
        <f t="shared" ca="1" si="3"/>
        <v/>
      </c>
      <c r="L90" s="651" t="str">
        <f t="shared" ca="1" si="4"/>
        <v/>
      </c>
      <c r="M90" s="259"/>
      <c r="N90" s="272"/>
      <c r="O90" s="273"/>
    </row>
    <row r="91" spans="1:15" ht="13.95" customHeight="1" x14ac:dyDescent="0.25">
      <c r="A91" s="165"/>
      <c r="B91" s="268"/>
      <c r="C91" s="371"/>
      <c r="D91" s="537" t="s">
        <v>156</v>
      </c>
      <c r="E91" s="834">
        <f ca="1">VLOOKUP($D91,Data!$C$2:$H$384,6,FALSE)</f>
        <v>0</v>
      </c>
      <c r="F91" s="371"/>
      <c r="G91" s="537" t="s">
        <v>156</v>
      </c>
      <c r="H91" s="833">
        <f t="shared" ca="1" si="0"/>
        <v>0</v>
      </c>
      <c r="I91" s="651" t="str">
        <f t="shared" ca="1" si="1"/>
        <v/>
      </c>
      <c r="J91" s="651" t="str">
        <f t="shared" ca="1" si="2"/>
        <v/>
      </c>
      <c r="K91" s="651" t="str">
        <f t="shared" ca="1" si="3"/>
        <v/>
      </c>
      <c r="L91" s="651" t="str">
        <f t="shared" ca="1" si="4"/>
        <v/>
      </c>
      <c r="M91" s="259"/>
      <c r="N91" s="272"/>
      <c r="O91" s="273"/>
    </row>
    <row r="92" spans="1:15" ht="13.95" customHeight="1" x14ac:dyDescent="0.25">
      <c r="A92" s="165"/>
      <c r="B92" s="268"/>
      <c r="C92" s="371"/>
      <c r="D92" s="537" t="s">
        <v>157</v>
      </c>
      <c r="E92" s="834">
        <f ca="1">VLOOKUP($D92,Data!$C$2:$H$384,6,FALSE)</f>
        <v>0</v>
      </c>
      <c r="F92" s="371"/>
      <c r="G92" s="537" t="s">
        <v>157</v>
      </c>
      <c r="H92" s="833">
        <f t="shared" ca="1" si="0"/>
        <v>0</v>
      </c>
      <c r="I92" s="651" t="str">
        <f t="shared" ca="1" si="1"/>
        <v/>
      </c>
      <c r="J92" s="651" t="str">
        <f t="shared" ca="1" si="2"/>
        <v/>
      </c>
      <c r="K92" s="651" t="str">
        <f t="shared" ca="1" si="3"/>
        <v/>
      </c>
      <c r="L92" s="651" t="str">
        <f t="shared" ca="1" si="4"/>
        <v/>
      </c>
      <c r="M92" s="259"/>
      <c r="N92" s="272"/>
      <c r="O92" s="273"/>
    </row>
    <row r="93" spans="1:15" ht="13.95" customHeight="1" x14ac:dyDescent="0.25">
      <c r="A93" s="165"/>
      <c r="B93" s="268"/>
      <c r="C93" s="371"/>
      <c r="D93" s="537" t="s">
        <v>2527</v>
      </c>
      <c r="E93" s="834">
        <f ca="1">VLOOKUP($D93,Data!$C$2:$H$384,6,FALSE)</f>
        <v>0</v>
      </c>
      <c r="F93" s="371"/>
      <c r="G93" s="537" t="s">
        <v>2527</v>
      </c>
      <c r="H93" s="833">
        <f t="shared" ca="1" si="0"/>
        <v>0</v>
      </c>
      <c r="I93" s="651" t="str">
        <f t="shared" ca="1" si="1"/>
        <v/>
      </c>
      <c r="J93" s="651" t="str">
        <f t="shared" ca="1" si="2"/>
        <v/>
      </c>
      <c r="K93" s="651" t="str">
        <f t="shared" ca="1" si="3"/>
        <v/>
      </c>
      <c r="L93" s="651" t="str">
        <f t="shared" ca="1" si="4"/>
        <v/>
      </c>
      <c r="M93" s="259"/>
      <c r="N93" s="272"/>
      <c r="O93" s="273"/>
    </row>
    <row r="94" spans="1:15" ht="13.95" customHeight="1" x14ac:dyDescent="0.25">
      <c r="A94" s="165"/>
      <c r="B94" s="268"/>
      <c r="C94" s="371"/>
      <c r="D94" s="537" t="s">
        <v>2528</v>
      </c>
      <c r="E94" s="834">
        <f ca="1">VLOOKUP($D94,Data!$C$2:$H$384,6,FALSE)</f>
        <v>0</v>
      </c>
      <c r="F94" s="371"/>
      <c r="G94" s="537" t="s">
        <v>2528</v>
      </c>
      <c r="H94" s="833">
        <f t="shared" ca="1" si="0"/>
        <v>0</v>
      </c>
      <c r="I94" s="651" t="str">
        <f t="shared" ca="1" si="1"/>
        <v/>
      </c>
      <c r="J94" s="651" t="str">
        <f t="shared" ca="1" si="2"/>
        <v/>
      </c>
      <c r="K94" s="651" t="str">
        <f t="shared" ca="1" si="3"/>
        <v/>
      </c>
      <c r="L94" s="651" t="str">
        <f t="shared" ca="1" si="4"/>
        <v/>
      </c>
      <c r="M94" s="259"/>
      <c r="N94" s="272"/>
      <c r="O94" s="273"/>
    </row>
    <row r="95" spans="1:15" ht="13.95" customHeight="1" x14ac:dyDescent="0.25">
      <c r="A95" s="165"/>
      <c r="B95" s="268"/>
      <c r="C95" s="371"/>
      <c r="D95" s="537" t="s">
        <v>2529</v>
      </c>
      <c r="E95" s="834">
        <f ca="1">VLOOKUP($D95,Data!$C$2:$H$384,6,FALSE)</f>
        <v>0</v>
      </c>
      <c r="F95" s="371"/>
      <c r="G95" s="537" t="s">
        <v>2529</v>
      </c>
      <c r="H95" s="833">
        <f t="shared" ca="1" si="0"/>
        <v>0</v>
      </c>
      <c r="I95" s="651" t="str">
        <f t="shared" ca="1" si="1"/>
        <v/>
      </c>
      <c r="J95" s="651" t="str">
        <f t="shared" ca="1" si="2"/>
        <v/>
      </c>
      <c r="K95" s="651" t="str">
        <f t="shared" ca="1" si="3"/>
        <v/>
      </c>
      <c r="L95" s="651" t="str">
        <f t="shared" ca="1" si="4"/>
        <v/>
      </c>
      <c r="M95" s="259"/>
      <c r="N95" s="272"/>
      <c r="O95" s="273"/>
    </row>
    <row r="96" spans="1:15" ht="13.95" customHeight="1" x14ac:dyDescent="0.25">
      <c r="A96" s="165"/>
      <c r="B96" s="268"/>
      <c r="C96" s="371"/>
      <c r="D96" s="537" t="s">
        <v>158</v>
      </c>
      <c r="E96" s="834">
        <f ca="1">VLOOKUP($D96,Data!$C$2:$H$384,6,FALSE)</f>
        <v>0</v>
      </c>
      <c r="F96" s="371"/>
      <c r="G96" s="537" t="s">
        <v>158</v>
      </c>
      <c r="H96" s="833">
        <f t="shared" ca="1" si="0"/>
        <v>0</v>
      </c>
      <c r="I96" s="651" t="str">
        <f t="shared" ca="1" si="1"/>
        <v/>
      </c>
      <c r="J96" s="651" t="str">
        <f t="shared" ca="1" si="2"/>
        <v/>
      </c>
      <c r="K96" s="651" t="str">
        <f t="shared" ca="1" si="3"/>
        <v/>
      </c>
      <c r="L96" s="651" t="str">
        <f t="shared" ca="1" si="4"/>
        <v/>
      </c>
      <c r="M96" s="259"/>
      <c r="N96" s="272"/>
      <c r="O96" s="273"/>
    </row>
    <row r="97" spans="1:15" ht="13.95" customHeight="1" x14ac:dyDescent="0.25">
      <c r="A97" s="165"/>
      <c r="B97" s="268"/>
      <c r="C97" s="371"/>
      <c r="D97" s="537" t="s">
        <v>159</v>
      </c>
      <c r="E97" s="834">
        <f ca="1">VLOOKUP($D97,Data!$C$2:$H$384,6,FALSE)</f>
        <v>0</v>
      </c>
      <c r="F97" s="371"/>
      <c r="G97" s="537" t="s">
        <v>159</v>
      </c>
      <c r="H97" s="833">
        <f t="shared" ca="1" si="0"/>
        <v>0</v>
      </c>
      <c r="I97" s="651" t="str">
        <f t="shared" ca="1" si="1"/>
        <v/>
      </c>
      <c r="J97" s="651" t="str">
        <f t="shared" ca="1" si="2"/>
        <v/>
      </c>
      <c r="K97" s="651" t="str">
        <f t="shared" ca="1" si="3"/>
        <v/>
      </c>
      <c r="L97" s="651" t="str">
        <f t="shared" ca="1" si="4"/>
        <v/>
      </c>
      <c r="M97" s="259"/>
      <c r="N97" s="272"/>
      <c r="O97" s="273"/>
    </row>
    <row r="98" spans="1:15" ht="13.95" customHeight="1" x14ac:dyDescent="0.25">
      <c r="A98" s="165"/>
      <c r="B98" s="268"/>
      <c r="C98" s="371"/>
      <c r="D98" s="537" t="s">
        <v>160</v>
      </c>
      <c r="E98" s="834">
        <f ca="1">VLOOKUP($D98,Data!$C$2:$H$384,6,FALSE)</f>
        <v>0</v>
      </c>
      <c r="F98" s="371"/>
      <c r="G98" s="537" t="s">
        <v>160</v>
      </c>
      <c r="H98" s="833">
        <f t="shared" ca="1" si="0"/>
        <v>0</v>
      </c>
      <c r="I98" s="651" t="str">
        <f t="shared" ca="1" si="1"/>
        <v/>
      </c>
      <c r="J98" s="651" t="str">
        <f t="shared" ca="1" si="2"/>
        <v/>
      </c>
      <c r="K98" s="651" t="str">
        <f t="shared" ca="1" si="3"/>
        <v/>
      </c>
      <c r="L98" s="651" t="str">
        <f t="shared" ca="1" si="4"/>
        <v/>
      </c>
      <c r="M98" s="259"/>
      <c r="N98" s="272"/>
      <c r="O98" s="273"/>
    </row>
    <row r="99" spans="1:15" ht="13.95" customHeight="1" x14ac:dyDescent="0.25">
      <c r="A99" s="165"/>
      <c r="B99" s="268"/>
      <c r="C99" s="371"/>
      <c r="D99" s="537" t="s">
        <v>161</v>
      </c>
      <c r="E99" s="834">
        <f ca="1">VLOOKUP($D99,Data!$C$2:$H$384,6,FALSE)</f>
        <v>0</v>
      </c>
      <c r="F99" s="371"/>
      <c r="G99" s="537" t="s">
        <v>161</v>
      </c>
      <c r="H99" s="833">
        <f t="shared" ca="1" si="0"/>
        <v>0</v>
      </c>
      <c r="I99" s="651" t="str">
        <f t="shared" ca="1" si="1"/>
        <v/>
      </c>
      <c r="J99" s="651" t="str">
        <f t="shared" ca="1" si="2"/>
        <v/>
      </c>
      <c r="K99" s="651" t="str">
        <f t="shared" ca="1" si="3"/>
        <v/>
      </c>
      <c r="L99" s="651" t="str">
        <f t="shared" ca="1" si="4"/>
        <v/>
      </c>
      <c r="M99" s="259"/>
      <c r="N99" s="272"/>
      <c r="O99" s="273"/>
    </row>
    <row r="100" spans="1:15" ht="13.95" customHeight="1" x14ac:dyDescent="0.25">
      <c r="A100" s="165"/>
      <c r="B100" s="268"/>
      <c r="C100" s="371"/>
      <c r="D100" s="537" t="s">
        <v>162</v>
      </c>
      <c r="E100" s="834">
        <f ca="1">VLOOKUP($D100,Data!$C$2:$H$384,6,FALSE)</f>
        <v>0</v>
      </c>
      <c r="F100" s="371"/>
      <c r="G100" s="537" t="s">
        <v>162</v>
      </c>
      <c r="H100" s="833">
        <f t="shared" ca="1" si="0"/>
        <v>0</v>
      </c>
      <c r="I100" s="651" t="str">
        <f t="shared" ca="1" si="1"/>
        <v/>
      </c>
      <c r="J100" s="651" t="str">
        <f t="shared" ca="1" si="2"/>
        <v/>
      </c>
      <c r="K100" s="651" t="str">
        <f t="shared" ca="1" si="3"/>
        <v/>
      </c>
      <c r="L100" s="651" t="str">
        <f t="shared" ca="1" si="4"/>
        <v/>
      </c>
      <c r="M100" s="259"/>
      <c r="N100" s="272"/>
      <c r="O100" s="273"/>
    </row>
    <row r="101" spans="1:15" ht="13.95" customHeight="1" x14ac:dyDescent="0.25">
      <c r="A101" s="165"/>
      <c r="B101" s="268"/>
      <c r="C101" s="371"/>
      <c r="D101" s="537" t="s">
        <v>163</v>
      </c>
      <c r="E101" s="834">
        <f ca="1">VLOOKUP($D101,Data!$C$2:$H$384,6,FALSE)</f>
        <v>0</v>
      </c>
      <c r="F101" s="371"/>
      <c r="G101" s="537" t="s">
        <v>163</v>
      </c>
      <c r="H101" s="833">
        <f t="shared" ca="1" si="0"/>
        <v>0</v>
      </c>
      <c r="I101" s="651" t="str">
        <f t="shared" ca="1" si="1"/>
        <v/>
      </c>
      <c r="J101" s="651" t="str">
        <f t="shared" ca="1" si="2"/>
        <v/>
      </c>
      <c r="K101" s="651" t="str">
        <f t="shared" ca="1" si="3"/>
        <v/>
      </c>
      <c r="L101" s="651" t="str">
        <f t="shared" ca="1" si="4"/>
        <v/>
      </c>
      <c r="M101" s="259"/>
      <c r="N101" s="272"/>
      <c r="O101" s="273"/>
    </row>
    <row r="102" spans="1:15" ht="13.95" customHeight="1" x14ac:dyDescent="0.25">
      <c r="A102" s="165"/>
      <c r="B102" s="268"/>
      <c r="C102" s="371"/>
      <c r="D102" s="537" t="s">
        <v>164</v>
      </c>
      <c r="E102" s="834">
        <f ca="1">VLOOKUP($D102,Data!$C$2:$H$384,6,FALSE)</f>
        <v>0</v>
      </c>
      <c r="F102" s="371"/>
      <c r="G102" s="537" t="s">
        <v>164</v>
      </c>
      <c r="H102" s="833">
        <f t="shared" ca="1" si="0"/>
        <v>0</v>
      </c>
      <c r="I102" s="651" t="str">
        <f t="shared" ca="1" si="1"/>
        <v/>
      </c>
      <c r="J102" s="651" t="str">
        <f t="shared" ca="1" si="2"/>
        <v/>
      </c>
      <c r="K102" s="651" t="str">
        <f t="shared" ca="1" si="3"/>
        <v/>
      </c>
      <c r="L102" s="651" t="str">
        <f t="shared" ca="1" si="4"/>
        <v/>
      </c>
      <c r="M102" s="259"/>
      <c r="N102" s="272"/>
      <c r="O102" s="273"/>
    </row>
    <row r="103" spans="1:15" ht="13.95" customHeight="1" x14ac:dyDescent="0.25">
      <c r="A103" s="165"/>
      <c r="B103" s="268"/>
      <c r="C103" s="371"/>
      <c r="D103" s="537" t="s">
        <v>166</v>
      </c>
      <c r="E103" s="834">
        <f ca="1">VLOOKUP($D103,Data!$C$2:$H$384,6,FALSE)</f>
        <v>0</v>
      </c>
      <c r="F103" s="371"/>
      <c r="G103" s="537" t="s">
        <v>166</v>
      </c>
      <c r="H103" s="833">
        <f t="shared" ca="1" si="0"/>
        <v>0</v>
      </c>
      <c r="I103" s="651" t="str">
        <f t="shared" ca="1" si="1"/>
        <v/>
      </c>
      <c r="J103" s="651" t="str">
        <f t="shared" ca="1" si="2"/>
        <v/>
      </c>
      <c r="K103" s="651" t="str">
        <f t="shared" ca="1" si="3"/>
        <v/>
      </c>
      <c r="L103" s="651" t="str">
        <f t="shared" ca="1" si="4"/>
        <v/>
      </c>
      <c r="M103" s="259"/>
      <c r="N103" s="272"/>
      <c r="O103" s="273"/>
    </row>
    <row r="104" spans="1:15" ht="13.95" customHeight="1" x14ac:dyDescent="0.25">
      <c r="A104" s="165"/>
      <c r="B104" s="268"/>
      <c r="C104" s="371"/>
      <c r="D104" s="537" t="s">
        <v>933</v>
      </c>
      <c r="E104" s="834">
        <f ca="1">VLOOKUP($D104,Data!$C$2:$H$384,6,FALSE)</f>
        <v>0</v>
      </c>
      <c r="F104" s="371"/>
      <c r="G104" s="537" t="s">
        <v>933</v>
      </c>
      <c r="H104" s="833">
        <f t="shared" ca="1" si="0"/>
        <v>0</v>
      </c>
      <c r="I104" s="651" t="str">
        <f t="shared" ca="1" si="1"/>
        <v/>
      </c>
      <c r="J104" s="651" t="str">
        <f t="shared" ca="1" si="2"/>
        <v/>
      </c>
      <c r="K104" s="651" t="str">
        <f t="shared" ca="1" si="3"/>
        <v/>
      </c>
      <c r="L104" s="651" t="str">
        <f t="shared" ca="1" si="4"/>
        <v/>
      </c>
      <c r="M104" s="259"/>
      <c r="N104" s="272"/>
      <c r="O104" s="273"/>
    </row>
    <row r="105" spans="1:15" ht="13.95" customHeight="1" x14ac:dyDescent="0.25">
      <c r="A105" s="165"/>
      <c r="B105" s="268"/>
      <c r="C105" s="371"/>
      <c r="D105" s="537" t="s">
        <v>168</v>
      </c>
      <c r="E105" s="834">
        <f ca="1">VLOOKUP($D105,Data!$C$2:$H$384,6,FALSE)</f>
        <v>0</v>
      </c>
      <c r="F105" s="371"/>
      <c r="G105" s="537" t="s">
        <v>168</v>
      </c>
      <c r="H105" s="833">
        <f t="shared" ca="1" si="0"/>
        <v>0</v>
      </c>
      <c r="I105" s="651" t="str">
        <f t="shared" ca="1" si="1"/>
        <v/>
      </c>
      <c r="J105" s="651" t="str">
        <f t="shared" ca="1" si="2"/>
        <v/>
      </c>
      <c r="K105" s="651" t="str">
        <f t="shared" ca="1" si="3"/>
        <v/>
      </c>
      <c r="L105" s="651" t="str">
        <f t="shared" ca="1" si="4"/>
        <v/>
      </c>
      <c r="M105" s="259"/>
      <c r="N105" s="272"/>
      <c r="O105" s="273"/>
    </row>
    <row r="106" spans="1:15" ht="13.95" customHeight="1" x14ac:dyDescent="0.25">
      <c r="A106" s="165"/>
      <c r="B106" s="268"/>
      <c r="C106" s="371"/>
      <c r="D106" s="537" t="s">
        <v>169</v>
      </c>
      <c r="E106" s="834">
        <f ca="1">VLOOKUP($D106,Data!$C$2:$H$384,6,FALSE)</f>
        <v>0</v>
      </c>
      <c r="F106" s="371"/>
      <c r="G106" s="537" t="s">
        <v>169</v>
      </c>
      <c r="H106" s="833">
        <f t="shared" ca="1" si="0"/>
        <v>0</v>
      </c>
      <c r="I106" s="651" t="str">
        <f t="shared" ca="1" si="1"/>
        <v/>
      </c>
      <c r="J106" s="651" t="str">
        <f t="shared" ca="1" si="2"/>
        <v/>
      </c>
      <c r="K106" s="651" t="str">
        <f t="shared" ca="1" si="3"/>
        <v/>
      </c>
      <c r="L106" s="651" t="str">
        <f t="shared" ca="1" si="4"/>
        <v/>
      </c>
      <c r="M106" s="259"/>
      <c r="N106" s="272"/>
      <c r="O106" s="273"/>
    </row>
    <row r="107" spans="1:15" ht="13.95" customHeight="1" x14ac:dyDescent="0.25">
      <c r="A107" s="165"/>
      <c r="B107" s="268"/>
      <c r="C107" s="371"/>
      <c r="D107" s="537" t="s">
        <v>170</v>
      </c>
      <c r="E107" s="834">
        <f ca="1">VLOOKUP($D107,Data!$C$2:$H$384,6,FALSE)</f>
        <v>0</v>
      </c>
      <c r="F107" s="371"/>
      <c r="G107" s="537" t="s">
        <v>170</v>
      </c>
      <c r="H107" s="833">
        <f t="shared" ca="1" si="0"/>
        <v>0</v>
      </c>
      <c r="I107" s="651" t="str">
        <f t="shared" ca="1" si="1"/>
        <v/>
      </c>
      <c r="J107" s="651" t="str">
        <f t="shared" ca="1" si="2"/>
        <v/>
      </c>
      <c r="K107" s="651" t="str">
        <f t="shared" ca="1" si="3"/>
        <v/>
      </c>
      <c r="L107" s="651" t="str">
        <f t="shared" ca="1" si="4"/>
        <v/>
      </c>
      <c r="M107" s="259"/>
      <c r="N107" s="272"/>
      <c r="O107" s="273"/>
    </row>
    <row r="108" spans="1:15" ht="13.95" customHeight="1" x14ac:dyDescent="0.25">
      <c r="A108" s="165"/>
      <c r="B108" s="268"/>
      <c r="C108" s="371"/>
      <c r="D108" s="537" t="s">
        <v>171</v>
      </c>
      <c r="E108" s="834">
        <f ca="1">VLOOKUP($D108,Data!$C$2:$H$384,6,FALSE)</f>
        <v>0</v>
      </c>
      <c r="F108" s="371"/>
      <c r="G108" s="537" t="s">
        <v>171</v>
      </c>
      <c r="H108" s="833">
        <f t="shared" ca="1" si="0"/>
        <v>0</v>
      </c>
      <c r="I108" s="651" t="str">
        <f t="shared" ca="1" si="1"/>
        <v/>
      </c>
      <c r="J108" s="651" t="str">
        <f t="shared" ca="1" si="2"/>
        <v/>
      </c>
      <c r="K108" s="651" t="str">
        <f t="shared" ca="1" si="3"/>
        <v/>
      </c>
      <c r="L108" s="651" t="str">
        <f t="shared" ca="1" si="4"/>
        <v/>
      </c>
      <c r="M108" s="259"/>
      <c r="N108" s="272"/>
      <c r="O108" s="273"/>
    </row>
    <row r="109" spans="1:15" ht="13.95" customHeight="1" x14ac:dyDescent="0.25">
      <c r="A109" s="165"/>
      <c r="B109" s="268"/>
      <c r="C109" s="371"/>
      <c r="D109" s="537" t="s">
        <v>172</v>
      </c>
      <c r="E109" s="834">
        <f ca="1">VLOOKUP($D109,Data!$C$2:$H$384,6,FALSE)</f>
        <v>0</v>
      </c>
      <c r="F109" s="371"/>
      <c r="G109" s="537" t="s">
        <v>172</v>
      </c>
      <c r="H109" s="833">
        <f t="shared" ca="1" si="0"/>
        <v>0</v>
      </c>
      <c r="I109" s="651" t="str">
        <f t="shared" ca="1" si="1"/>
        <v/>
      </c>
      <c r="J109" s="651" t="str">
        <f t="shared" ca="1" si="2"/>
        <v/>
      </c>
      <c r="K109" s="651" t="str">
        <f t="shared" ca="1" si="3"/>
        <v/>
      </c>
      <c r="L109" s="651" t="str">
        <f t="shared" ca="1" si="4"/>
        <v/>
      </c>
      <c r="M109" s="259"/>
      <c r="N109" s="272"/>
      <c r="O109" s="273"/>
    </row>
    <row r="110" spans="1:15" ht="13.95" customHeight="1" x14ac:dyDescent="0.25">
      <c r="A110" s="165"/>
      <c r="B110" s="268"/>
      <c r="C110" s="371"/>
      <c r="D110" s="537" t="s">
        <v>173</v>
      </c>
      <c r="E110" s="834">
        <f ca="1">VLOOKUP($D110,Data!$C$2:$H$384,6,FALSE)</f>
        <v>0</v>
      </c>
      <c r="F110" s="371"/>
      <c r="G110" s="537" t="s">
        <v>173</v>
      </c>
      <c r="H110" s="833">
        <f t="shared" ca="1" si="0"/>
        <v>0</v>
      </c>
      <c r="I110" s="651" t="str">
        <f t="shared" ca="1" si="1"/>
        <v/>
      </c>
      <c r="J110" s="651" t="str">
        <f t="shared" ca="1" si="2"/>
        <v/>
      </c>
      <c r="K110" s="651" t="str">
        <f t="shared" ca="1" si="3"/>
        <v/>
      </c>
      <c r="L110" s="651" t="str">
        <f t="shared" ca="1" si="4"/>
        <v/>
      </c>
      <c r="M110" s="259"/>
      <c r="N110" s="272"/>
      <c r="O110" s="273"/>
    </row>
    <row r="111" spans="1:15" ht="13.95" customHeight="1" x14ac:dyDescent="0.25">
      <c r="A111" s="165"/>
      <c r="B111" s="268"/>
      <c r="C111" s="371"/>
      <c r="D111" s="537" t="s">
        <v>174</v>
      </c>
      <c r="E111" s="834">
        <f ca="1">VLOOKUP($D111,Data!$C$2:$H$384,6,FALSE)</f>
        <v>0</v>
      </c>
      <c r="F111" s="371"/>
      <c r="G111" s="537" t="s">
        <v>174</v>
      </c>
      <c r="H111" s="833">
        <f t="shared" ca="1" si="0"/>
        <v>0</v>
      </c>
      <c r="I111" s="651" t="str">
        <f t="shared" ca="1" si="1"/>
        <v/>
      </c>
      <c r="J111" s="651" t="str">
        <f t="shared" ca="1" si="2"/>
        <v/>
      </c>
      <c r="K111" s="651" t="str">
        <f t="shared" ca="1" si="3"/>
        <v/>
      </c>
      <c r="L111" s="651" t="str">
        <f t="shared" ca="1" si="4"/>
        <v/>
      </c>
      <c r="M111" s="259"/>
      <c r="N111" s="272"/>
      <c r="O111" s="273"/>
    </row>
    <row r="112" spans="1:15" ht="13.95" customHeight="1" x14ac:dyDescent="0.25">
      <c r="A112" s="165"/>
      <c r="B112" s="268"/>
      <c r="C112" s="371"/>
      <c r="D112" s="537" t="s">
        <v>934</v>
      </c>
      <c r="E112" s="834">
        <f ca="1">VLOOKUP($D112,Data!$C$2:$H$384,6,FALSE)</f>
        <v>0</v>
      </c>
      <c r="F112" s="371"/>
      <c r="G112" s="537" t="s">
        <v>934</v>
      </c>
      <c r="H112" s="833">
        <f t="shared" ca="1" si="0"/>
        <v>0</v>
      </c>
      <c r="I112" s="651" t="str">
        <f t="shared" ca="1" si="1"/>
        <v/>
      </c>
      <c r="J112" s="651" t="str">
        <f t="shared" ca="1" si="2"/>
        <v/>
      </c>
      <c r="K112" s="651" t="str">
        <f t="shared" ca="1" si="3"/>
        <v/>
      </c>
      <c r="L112" s="651" t="str">
        <f t="shared" ca="1" si="4"/>
        <v/>
      </c>
      <c r="M112" s="259"/>
      <c r="N112" s="272"/>
      <c r="O112" s="273"/>
    </row>
    <row r="113" spans="1:15" ht="13.95" customHeight="1" x14ac:dyDescent="0.25">
      <c r="A113" s="165"/>
      <c r="B113" s="268"/>
      <c r="C113" s="371"/>
      <c r="D113" s="537" t="s">
        <v>935</v>
      </c>
      <c r="E113" s="834">
        <f ca="1">VLOOKUP($D113,Data!$C$2:$H$384,6,FALSE)</f>
        <v>0</v>
      </c>
      <c r="F113" s="371"/>
      <c r="G113" s="537" t="s">
        <v>935</v>
      </c>
      <c r="H113" s="833">
        <f t="shared" ca="1" si="0"/>
        <v>0</v>
      </c>
      <c r="I113" s="651" t="str">
        <f t="shared" ca="1" si="1"/>
        <v/>
      </c>
      <c r="J113" s="651" t="str">
        <f t="shared" ca="1" si="2"/>
        <v/>
      </c>
      <c r="K113" s="651" t="str">
        <f t="shared" ca="1" si="3"/>
        <v/>
      </c>
      <c r="L113" s="651" t="str">
        <f t="shared" ca="1" si="4"/>
        <v/>
      </c>
      <c r="M113" s="259"/>
      <c r="N113" s="272"/>
      <c r="O113" s="273"/>
    </row>
    <row r="114" spans="1:15" ht="13.95" customHeight="1" x14ac:dyDescent="0.25">
      <c r="A114" s="165"/>
      <c r="B114" s="268"/>
      <c r="C114" s="371"/>
      <c r="D114" s="537" t="s">
        <v>2530</v>
      </c>
      <c r="E114" s="834">
        <f ca="1">VLOOKUP($D114,Data!$C$2:$H$384,6,FALSE)</f>
        <v>0</v>
      </c>
      <c r="F114" s="371"/>
      <c r="G114" s="537" t="s">
        <v>2530</v>
      </c>
      <c r="H114" s="833">
        <f t="shared" ca="1" si="0"/>
        <v>0</v>
      </c>
      <c r="I114" s="651" t="str">
        <f t="shared" ca="1" si="1"/>
        <v/>
      </c>
      <c r="J114" s="651" t="str">
        <f t="shared" ca="1" si="2"/>
        <v/>
      </c>
      <c r="K114" s="651" t="str">
        <f t="shared" ca="1" si="3"/>
        <v/>
      </c>
      <c r="L114" s="651" t="str">
        <f t="shared" ca="1" si="4"/>
        <v/>
      </c>
      <c r="M114" s="259"/>
      <c r="N114" s="272"/>
      <c r="O114" s="273"/>
    </row>
    <row r="115" spans="1:15" ht="13.95" customHeight="1" x14ac:dyDescent="0.25">
      <c r="A115" s="165"/>
      <c r="B115" s="268"/>
      <c r="C115" s="371"/>
      <c r="D115" s="537" t="s">
        <v>936</v>
      </c>
      <c r="E115" s="834">
        <f ca="1">VLOOKUP($D115,Data!$C$2:$H$384,6,FALSE)</f>
        <v>0</v>
      </c>
      <c r="F115" s="371"/>
      <c r="G115" s="537" t="s">
        <v>936</v>
      </c>
      <c r="H115" s="833">
        <f t="shared" ca="1" si="0"/>
        <v>0</v>
      </c>
      <c r="I115" s="651" t="str">
        <f t="shared" ca="1" si="1"/>
        <v/>
      </c>
      <c r="J115" s="651" t="str">
        <f t="shared" ca="1" si="2"/>
        <v/>
      </c>
      <c r="K115" s="651" t="str">
        <f t="shared" ca="1" si="3"/>
        <v/>
      </c>
      <c r="L115" s="651" t="str">
        <f t="shared" ca="1" si="4"/>
        <v/>
      </c>
      <c r="M115" s="259"/>
      <c r="N115" s="272"/>
      <c r="O115" s="273"/>
    </row>
    <row r="116" spans="1:15" ht="13.95" customHeight="1" x14ac:dyDescent="0.25">
      <c r="A116" s="165"/>
      <c r="B116" s="268"/>
      <c r="C116" s="371"/>
      <c r="D116" s="537" t="s">
        <v>937</v>
      </c>
      <c r="E116" s="834">
        <f ca="1">VLOOKUP($D116,Data!$C$2:$H$384,6,FALSE)</f>
        <v>0</v>
      </c>
      <c r="F116" s="371"/>
      <c r="G116" s="537" t="s">
        <v>937</v>
      </c>
      <c r="H116" s="833">
        <f t="shared" ca="1" si="0"/>
        <v>0</v>
      </c>
      <c r="I116" s="651" t="str">
        <f t="shared" ca="1" si="1"/>
        <v/>
      </c>
      <c r="J116" s="651" t="str">
        <f t="shared" ca="1" si="2"/>
        <v/>
      </c>
      <c r="K116" s="651" t="str">
        <f t="shared" ca="1" si="3"/>
        <v/>
      </c>
      <c r="L116" s="651" t="str">
        <f t="shared" ca="1" si="4"/>
        <v/>
      </c>
      <c r="M116" s="259"/>
      <c r="N116" s="272"/>
      <c r="O116" s="273"/>
    </row>
    <row r="117" spans="1:15" ht="13.95" customHeight="1" x14ac:dyDescent="0.25">
      <c r="A117" s="165"/>
      <c r="B117" s="268"/>
      <c r="C117" s="371"/>
      <c r="D117" s="537" t="s">
        <v>938</v>
      </c>
      <c r="E117" s="834">
        <f ca="1">VLOOKUP($D117,Data!$C$2:$H$384,6,FALSE)</f>
        <v>0</v>
      </c>
      <c r="F117" s="371"/>
      <c r="G117" s="537" t="s">
        <v>938</v>
      </c>
      <c r="H117" s="833">
        <f t="shared" ca="1" si="0"/>
        <v>0</v>
      </c>
      <c r="I117" s="651" t="str">
        <f t="shared" ca="1" si="1"/>
        <v/>
      </c>
      <c r="J117" s="651" t="str">
        <f t="shared" ca="1" si="2"/>
        <v/>
      </c>
      <c r="K117" s="651" t="str">
        <f t="shared" ca="1" si="3"/>
        <v/>
      </c>
      <c r="L117" s="651" t="str">
        <f t="shared" ca="1" si="4"/>
        <v/>
      </c>
      <c r="M117" s="259"/>
      <c r="N117" s="272"/>
      <c r="O117" s="273"/>
    </row>
    <row r="118" spans="1:15" ht="13.95" customHeight="1" x14ac:dyDescent="0.25">
      <c r="A118" s="165"/>
      <c r="B118" s="268"/>
      <c r="C118" s="371"/>
      <c r="D118" s="537" t="s">
        <v>939</v>
      </c>
      <c r="E118" s="834">
        <f ca="1">VLOOKUP($D118,Data!$C$2:$H$384,6,FALSE)</f>
        <v>0</v>
      </c>
      <c r="F118" s="371"/>
      <c r="G118" s="537" t="s">
        <v>939</v>
      </c>
      <c r="H118" s="833">
        <f t="shared" ca="1" si="0"/>
        <v>0</v>
      </c>
      <c r="I118" s="651" t="str">
        <f t="shared" ca="1" si="1"/>
        <v/>
      </c>
      <c r="J118" s="651" t="str">
        <f t="shared" ca="1" si="2"/>
        <v/>
      </c>
      <c r="K118" s="651" t="str">
        <f t="shared" ca="1" si="3"/>
        <v/>
      </c>
      <c r="L118" s="651" t="str">
        <f t="shared" ca="1" si="4"/>
        <v/>
      </c>
      <c r="M118" s="259"/>
      <c r="N118" s="272"/>
      <c r="O118" s="273"/>
    </row>
    <row r="119" spans="1:15" ht="13.95" customHeight="1" x14ac:dyDescent="0.25">
      <c r="A119" s="165"/>
      <c r="B119" s="268"/>
      <c r="C119" s="371"/>
      <c r="D119" s="537" t="s">
        <v>940</v>
      </c>
      <c r="E119" s="834">
        <f ca="1">VLOOKUP($D119,Data!$C$2:$H$384,6,FALSE)</f>
        <v>0</v>
      </c>
      <c r="F119" s="371"/>
      <c r="G119" s="537" t="s">
        <v>940</v>
      </c>
      <c r="H119" s="833">
        <f t="shared" ca="1" si="0"/>
        <v>0</v>
      </c>
      <c r="I119" s="651" t="str">
        <f t="shared" ca="1" si="1"/>
        <v/>
      </c>
      <c r="J119" s="651" t="str">
        <f t="shared" ca="1" si="2"/>
        <v/>
      </c>
      <c r="K119" s="651" t="str">
        <f t="shared" ca="1" si="3"/>
        <v/>
      </c>
      <c r="L119" s="651" t="str">
        <f t="shared" ca="1" si="4"/>
        <v/>
      </c>
      <c r="M119" s="259"/>
      <c r="N119" s="272"/>
      <c r="O119" s="273"/>
    </row>
    <row r="120" spans="1:15" ht="13.95" customHeight="1" x14ac:dyDescent="0.25">
      <c r="A120" s="165"/>
      <c r="B120" s="268"/>
      <c r="C120" s="371"/>
      <c r="D120" s="537" t="s">
        <v>941</v>
      </c>
      <c r="E120" s="834">
        <f ca="1">VLOOKUP($D120,Data!$C$2:$H$384,6,FALSE)</f>
        <v>0</v>
      </c>
      <c r="F120" s="371"/>
      <c r="G120" s="537" t="s">
        <v>941</v>
      </c>
      <c r="H120" s="833">
        <f t="shared" ca="1" si="0"/>
        <v>0</v>
      </c>
      <c r="I120" s="651" t="str">
        <f t="shared" ca="1" si="1"/>
        <v/>
      </c>
      <c r="J120" s="651" t="str">
        <f t="shared" ca="1" si="2"/>
        <v/>
      </c>
      <c r="K120" s="651" t="str">
        <f t="shared" ca="1" si="3"/>
        <v/>
      </c>
      <c r="L120" s="651" t="str">
        <f t="shared" ca="1" si="4"/>
        <v/>
      </c>
      <c r="M120" s="259"/>
      <c r="N120" s="272"/>
      <c r="O120" s="273"/>
    </row>
    <row r="121" spans="1:15" ht="13.95" customHeight="1" x14ac:dyDescent="0.25">
      <c r="A121" s="165"/>
      <c r="B121" s="268"/>
      <c r="C121" s="371"/>
      <c r="D121" s="537" t="s">
        <v>303</v>
      </c>
      <c r="E121" s="834">
        <f ca="1">VLOOKUP($D121,Data!$C$2:$H$384,6,FALSE)</f>
        <v>0</v>
      </c>
      <c r="F121" s="371"/>
      <c r="G121" s="537" t="s">
        <v>303</v>
      </c>
      <c r="H121" s="833">
        <f t="shared" ca="1" si="0"/>
        <v>0</v>
      </c>
      <c r="I121" s="651" t="str">
        <f t="shared" ca="1" si="1"/>
        <v/>
      </c>
      <c r="J121" s="651" t="str">
        <f t="shared" ca="1" si="2"/>
        <v/>
      </c>
      <c r="K121" s="651" t="str">
        <f t="shared" ca="1" si="3"/>
        <v/>
      </c>
      <c r="L121" s="651" t="str">
        <f t="shared" ca="1" si="4"/>
        <v/>
      </c>
      <c r="M121" s="259"/>
      <c r="N121" s="272"/>
      <c r="O121" s="273"/>
    </row>
    <row r="122" spans="1:15" ht="13.95" customHeight="1" x14ac:dyDescent="0.25">
      <c r="A122" s="165"/>
      <c r="B122" s="268"/>
      <c r="C122" s="371"/>
      <c r="D122" s="537" t="s">
        <v>304</v>
      </c>
      <c r="E122" s="834">
        <f ca="1">VLOOKUP($D122,Data!$C$2:$H$384,6,FALSE)</f>
        <v>0</v>
      </c>
      <c r="F122" s="371"/>
      <c r="G122" s="537" t="s">
        <v>304</v>
      </c>
      <c r="H122" s="833">
        <f t="shared" ca="1" si="0"/>
        <v>0</v>
      </c>
      <c r="I122" s="651" t="str">
        <f t="shared" ca="1" si="1"/>
        <v/>
      </c>
      <c r="J122" s="651" t="str">
        <f t="shared" ca="1" si="2"/>
        <v/>
      </c>
      <c r="K122" s="651" t="str">
        <f t="shared" ca="1" si="3"/>
        <v/>
      </c>
      <c r="L122" s="651" t="str">
        <f t="shared" ca="1" si="4"/>
        <v/>
      </c>
      <c r="M122" s="259"/>
      <c r="N122" s="272"/>
      <c r="O122" s="273"/>
    </row>
    <row r="123" spans="1:15" ht="13.95" customHeight="1" x14ac:dyDescent="0.25">
      <c r="A123" s="165"/>
      <c r="B123" s="268"/>
      <c r="C123" s="371"/>
      <c r="D123" s="537" t="s">
        <v>305</v>
      </c>
      <c r="E123" s="834">
        <f ca="1">VLOOKUP($D123,Data!$C$2:$H$384,6,FALSE)</f>
        <v>0</v>
      </c>
      <c r="F123" s="371"/>
      <c r="G123" s="537" t="s">
        <v>305</v>
      </c>
      <c r="H123" s="833">
        <f t="shared" ca="1" si="0"/>
        <v>0</v>
      </c>
      <c r="I123" s="651" t="str">
        <f t="shared" ca="1" si="1"/>
        <v/>
      </c>
      <c r="J123" s="651" t="str">
        <f t="shared" ca="1" si="2"/>
        <v/>
      </c>
      <c r="K123" s="651" t="str">
        <f t="shared" ca="1" si="3"/>
        <v/>
      </c>
      <c r="L123" s="651" t="str">
        <f t="shared" ca="1" si="4"/>
        <v/>
      </c>
      <c r="M123" s="259"/>
      <c r="N123" s="272"/>
      <c r="O123" s="273"/>
    </row>
    <row r="124" spans="1:15" ht="13.95" customHeight="1" x14ac:dyDescent="0.25">
      <c r="A124" s="165"/>
      <c r="B124" s="268"/>
      <c r="C124" s="371"/>
      <c r="D124" s="537" t="s">
        <v>306</v>
      </c>
      <c r="E124" s="834">
        <f ca="1">VLOOKUP($D124,Data!$C$2:$H$384,6,FALSE)</f>
        <v>0</v>
      </c>
      <c r="F124" s="371"/>
      <c r="G124" s="537" t="s">
        <v>306</v>
      </c>
      <c r="H124" s="833">
        <f t="shared" ca="1" si="0"/>
        <v>0</v>
      </c>
      <c r="I124" s="651" t="str">
        <f t="shared" ca="1" si="1"/>
        <v/>
      </c>
      <c r="J124" s="651" t="str">
        <f t="shared" ca="1" si="2"/>
        <v/>
      </c>
      <c r="K124" s="651" t="str">
        <f t="shared" ca="1" si="3"/>
        <v/>
      </c>
      <c r="L124" s="651" t="str">
        <f t="shared" ca="1" si="4"/>
        <v/>
      </c>
      <c r="M124" s="259"/>
      <c r="N124" s="272"/>
      <c r="O124" s="273"/>
    </row>
    <row r="125" spans="1:15" ht="13.95" customHeight="1" x14ac:dyDescent="0.25">
      <c r="A125" s="165"/>
      <c r="B125" s="268"/>
      <c r="C125" s="371"/>
      <c r="D125" s="537" t="s">
        <v>307</v>
      </c>
      <c r="E125" s="834">
        <f ca="1">VLOOKUP($D125,Data!$C$2:$H$384,6,FALSE)</f>
        <v>0</v>
      </c>
      <c r="F125" s="371"/>
      <c r="G125" s="537" t="s">
        <v>307</v>
      </c>
      <c r="H125" s="833">
        <f t="shared" ca="1" si="0"/>
        <v>0</v>
      </c>
      <c r="I125" s="651" t="str">
        <f t="shared" ca="1" si="1"/>
        <v/>
      </c>
      <c r="J125" s="651" t="str">
        <f t="shared" ca="1" si="2"/>
        <v/>
      </c>
      <c r="K125" s="651" t="str">
        <f t="shared" ca="1" si="3"/>
        <v/>
      </c>
      <c r="L125" s="651" t="str">
        <f t="shared" ca="1" si="4"/>
        <v/>
      </c>
      <c r="M125" s="259"/>
      <c r="N125" s="272"/>
      <c r="O125" s="273"/>
    </row>
    <row r="126" spans="1:15" ht="13.95" customHeight="1" x14ac:dyDescent="0.25">
      <c r="A126" s="165"/>
      <c r="B126" s="268"/>
      <c r="C126" s="371"/>
      <c r="D126" s="537" t="s">
        <v>308</v>
      </c>
      <c r="E126" s="834">
        <f ca="1">VLOOKUP($D126,Data!$C$2:$H$384,6,FALSE)</f>
        <v>0</v>
      </c>
      <c r="F126" s="371"/>
      <c r="G126" s="537" t="s">
        <v>308</v>
      </c>
      <c r="H126" s="833">
        <f t="shared" ca="1" si="0"/>
        <v>0</v>
      </c>
      <c r="I126" s="651" t="str">
        <f t="shared" ca="1" si="1"/>
        <v/>
      </c>
      <c r="J126" s="651" t="str">
        <f t="shared" ca="1" si="2"/>
        <v/>
      </c>
      <c r="K126" s="651" t="str">
        <f t="shared" ca="1" si="3"/>
        <v/>
      </c>
      <c r="L126" s="651" t="str">
        <f t="shared" ca="1" si="4"/>
        <v/>
      </c>
      <c r="M126" s="259"/>
      <c r="N126" s="272"/>
      <c r="O126" s="273"/>
    </row>
    <row r="127" spans="1:15" ht="13.95" customHeight="1" x14ac:dyDescent="0.25">
      <c r="A127" s="165"/>
      <c r="B127" s="268"/>
      <c r="C127" s="371"/>
      <c r="D127" s="537" t="s">
        <v>309</v>
      </c>
      <c r="E127" s="834">
        <f ca="1">VLOOKUP($D127,Data!$C$2:$H$384,6,FALSE)</f>
        <v>0</v>
      </c>
      <c r="F127" s="371"/>
      <c r="G127" s="537" t="s">
        <v>309</v>
      </c>
      <c r="H127" s="833">
        <f t="shared" ca="1" si="0"/>
        <v>0</v>
      </c>
      <c r="I127" s="651" t="str">
        <f t="shared" ca="1" si="1"/>
        <v/>
      </c>
      <c r="J127" s="651" t="str">
        <f t="shared" ca="1" si="2"/>
        <v/>
      </c>
      <c r="K127" s="651" t="str">
        <f t="shared" ca="1" si="3"/>
        <v/>
      </c>
      <c r="L127" s="651" t="str">
        <f t="shared" ca="1" si="4"/>
        <v/>
      </c>
      <c r="M127" s="259"/>
      <c r="N127" s="272"/>
      <c r="O127" s="273"/>
    </row>
    <row r="128" spans="1:15" ht="13.95" customHeight="1" x14ac:dyDescent="0.25">
      <c r="A128" s="165"/>
      <c r="B128" s="268"/>
      <c r="C128" s="371"/>
      <c r="D128" s="537" t="s">
        <v>310</v>
      </c>
      <c r="E128" s="834">
        <f ca="1">VLOOKUP($D128,Data!$C$2:$H$384,6,FALSE)</f>
        <v>0</v>
      </c>
      <c r="F128" s="371"/>
      <c r="G128" s="537" t="s">
        <v>310</v>
      </c>
      <c r="H128" s="833">
        <f t="shared" ca="1" si="0"/>
        <v>0</v>
      </c>
      <c r="I128" s="651" t="str">
        <f t="shared" ca="1" si="1"/>
        <v/>
      </c>
      <c r="J128" s="651" t="str">
        <f t="shared" ca="1" si="2"/>
        <v/>
      </c>
      <c r="K128" s="651" t="str">
        <f t="shared" ca="1" si="3"/>
        <v/>
      </c>
      <c r="L128" s="651" t="str">
        <f t="shared" ca="1" si="4"/>
        <v/>
      </c>
      <c r="M128" s="259"/>
      <c r="N128" s="272"/>
      <c r="O128" s="273"/>
    </row>
    <row r="129" spans="1:15" ht="13.95" customHeight="1" x14ac:dyDescent="0.25">
      <c r="A129" s="165"/>
      <c r="B129" s="268"/>
      <c r="C129" s="371"/>
      <c r="D129" s="537" t="s">
        <v>311</v>
      </c>
      <c r="E129" s="834">
        <f ca="1">VLOOKUP($D129,Data!$C$2:$H$384,6,FALSE)</f>
        <v>0</v>
      </c>
      <c r="F129" s="371"/>
      <c r="G129" s="537" t="s">
        <v>311</v>
      </c>
      <c r="H129" s="833">
        <f t="shared" ca="1" si="0"/>
        <v>0</v>
      </c>
      <c r="I129" s="651" t="str">
        <f t="shared" ca="1" si="1"/>
        <v/>
      </c>
      <c r="J129" s="651" t="str">
        <f t="shared" ca="1" si="2"/>
        <v/>
      </c>
      <c r="K129" s="651" t="str">
        <f t="shared" ca="1" si="3"/>
        <v/>
      </c>
      <c r="L129" s="651" t="str">
        <f t="shared" ca="1" si="4"/>
        <v/>
      </c>
      <c r="M129" s="259"/>
      <c r="N129" s="272"/>
      <c r="O129" s="273"/>
    </row>
    <row r="130" spans="1:15" ht="13.95" customHeight="1" x14ac:dyDescent="0.25">
      <c r="A130" s="165"/>
      <c r="B130" s="268"/>
      <c r="C130" s="371"/>
      <c r="D130" s="537" t="s">
        <v>961</v>
      </c>
      <c r="E130" s="834">
        <f ca="1">VLOOKUP($D130,Data!$C$2:$H$384,6,FALSE)</f>
        <v>0</v>
      </c>
      <c r="F130" s="371"/>
      <c r="G130" s="537" t="s">
        <v>961</v>
      </c>
      <c r="H130" s="833">
        <f t="shared" ca="1" si="0"/>
        <v>0</v>
      </c>
      <c r="I130" s="651" t="str">
        <f t="shared" ca="1" si="1"/>
        <v/>
      </c>
      <c r="J130" s="651" t="str">
        <f t="shared" ca="1" si="2"/>
        <v/>
      </c>
      <c r="K130" s="651" t="str">
        <f t="shared" ca="1" si="3"/>
        <v/>
      </c>
      <c r="L130" s="651" t="str">
        <f t="shared" ca="1" si="4"/>
        <v/>
      </c>
      <c r="M130" s="259"/>
      <c r="N130" s="272"/>
      <c r="O130" s="273"/>
    </row>
    <row r="131" spans="1:15" ht="13.95" customHeight="1" x14ac:dyDescent="0.25">
      <c r="A131" s="165"/>
      <c r="B131" s="268"/>
      <c r="C131" s="371"/>
      <c r="D131" s="537" t="s">
        <v>2531</v>
      </c>
      <c r="E131" s="834">
        <f ca="1">VLOOKUP($D131,Data!$C$2:$H$384,6,FALSE)</f>
        <v>0</v>
      </c>
      <c r="F131" s="371"/>
      <c r="G131" s="537" t="s">
        <v>2531</v>
      </c>
      <c r="H131" s="833">
        <f t="shared" ca="1" si="0"/>
        <v>0</v>
      </c>
      <c r="I131" s="651" t="str">
        <f t="shared" ca="1" si="1"/>
        <v/>
      </c>
      <c r="J131" s="651" t="str">
        <f t="shared" ca="1" si="2"/>
        <v/>
      </c>
      <c r="K131" s="651" t="str">
        <f t="shared" ca="1" si="3"/>
        <v/>
      </c>
      <c r="L131" s="651" t="str">
        <f t="shared" ca="1" si="4"/>
        <v/>
      </c>
      <c r="M131" s="259"/>
      <c r="N131" s="272"/>
      <c r="O131" s="273"/>
    </row>
    <row r="132" spans="1:15" ht="13.95" customHeight="1" x14ac:dyDescent="0.25">
      <c r="A132" s="165"/>
      <c r="B132" s="268"/>
      <c r="C132" s="371"/>
      <c r="D132" s="537" t="s">
        <v>312</v>
      </c>
      <c r="E132" s="834">
        <f ca="1">VLOOKUP($D132,Data!$C$2:$H$384,6,FALSE)</f>
        <v>0</v>
      </c>
      <c r="F132" s="371"/>
      <c r="G132" s="537" t="s">
        <v>312</v>
      </c>
      <c r="H132" s="833">
        <f t="shared" ca="1" si="0"/>
        <v>0</v>
      </c>
      <c r="I132" s="651" t="str">
        <f t="shared" ca="1" si="1"/>
        <v/>
      </c>
      <c r="J132" s="651" t="str">
        <f t="shared" ca="1" si="2"/>
        <v/>
      </c>
      <c r="K132" s="651" t="str">
        <f t="shared" ca="1" si="3"/>
        <v/>
      </c>
      <c r="L132" s="651" t="str">
        <f t="shared" ca="1" si="4"/>
        <v/>
      </c>
      <c r="M132" s="259"/>
      <c r="N132" s="272"/>
      <c r="O132" s="273"/>
    </row>
    <row r="133" spans="1:15" ht="13.95" customHeight="1" x14ac:dyDescent="0.25">
      <c r="A133" s="165"/>
      <c r="B133" s="268"/>
      <c r="C133" s="371"/>
      <c r="D133" s="537" t="s">
        <v>313</v>
      </c>
      <c r="E133" s="834">
        <f ca="1">VLOOKUP($D133,Data!$C$2:$H$384,6,FALSE)</f>
        <v>0</v>
      </c>
      <c r="F133" s="371"/>
      <c r="G133" s="537" t="s">
        <v>313</v>
      </c>
      <c r="H133" s="833">
        <f t="shared" ca="1" si="0"/>
        <v>0</v>
      </c>
      <c r="I133" s="651" t="str">
        <f t="shared" ca="1" si="1"/>
        <v/>
      </c>
      <c r="J133" s="651" t="str">
        <f t="shared" ca="1" si="2"/>
        <v/>
      </c>
      <c r="K133" s="651" t="str">
        <f t="shared" ca="1" si="3"/>
        <v/>
      </c>
      <c r="L133" s="651" t="str">
        <f t="shared" ca="1" si="4"/>
        <v/>
      </c>
      <c r="M133" s="259"/>
      <c r="N133" s="272"/>
      <c r="O133" s="273"/>
    </row>
    <row r="134" spans="1:15" ht="13.95" customHeight="1" x14ac:dyDescent="0.25">
      <c r="A134" s="165"/>
      <c r="B134" s="268"/>
      <c r="C134" s="371"/>
      <c r="D134" s="537" t="s">
        <v>314</v>
      </c>
      <c r="E134" s="834">
        <f ca="1">VLOOKUP($D134,Data!$C$2:$H$384,6,FALSE)</f>
        <v>0</v>
      </c>
      <c r="F134" s="371"/>
      <c r="G134" s="537" t="s">
        <v>314</v>
      </c>
      <c r="H134" s="833">
        <f t="shared" ca="1" si="0"/>
        <v>0</v>
      </c>
      <c r="I134" s="651" t="str">
        <f t="shared" ca="1" si="1"/>
        <v/>
      </c>
      <c r="J134" s="651" t="str">
        <f t="shared" ca="1" si="2"/>
        <v/>
      </c>
      <c r="K134" s="651" t="str">
        <f t="shared" ca="1" si="3"/>
        <v/>
      </c>
      <c r="L134" s="651" t="str">
        <f t="shared" ca="1" si="4"/>
        <v/>
      </c>
      <c r="M134" s="259"/>
      <c r="N134" s="272"/>
      <c r="O134" s="273"/>
    </row>
    <row r="135" spans="1:15" ht="13.95" customHeight="1" x14ac:dyDescent="0.25">
      <c r="A135" s="165"/>
      <c r="B135" s="268"/>
      <c r="C135" s="371"/>
      <c r="D135" s="537" t="s">
        <v>962</v>
      </c>
      <c r="E135" s="834">
        <f ca="1">VLOOKUP($D135,Data!$C$2:$H$384,6,FALSE)</f>
        <v>0</v>
      </c>
      <c r="F135" s="371"/>
      <c r="G135" s="537" t="s">
        <v>962</v>
      </c>
      <c r="H135" s="833">
        <f t="shared" ca="1" si="0"/>
        <v>0</v>
      </c>
      <c r="I135" s="651" t="str">
        <f t="shared" ca="1" si="1"/>
        <v/>
      </c>
      <c r="J135" s="651" t="str">
        <f t="shared" ca="1" si="2"/>
        <v/>
      </c>
      <c r="K135" s="651" t="str">
        <f t="shared" ca="1" si="3"/>
        <v/>
      </c>
      <c r="L135" s="651" t="str">
        <f t="shared" ca="1" si="4"/>
        <v/>
      </c>
      <c r="M135" s="259"/>
      <c r="N135" s="272"/>
      <c r="O135" s="273"/>
    </row>
    <row r="136" spans="1:15" ht="13.95" customHeight="1" x14ac:dyDescent="0.25">
      <c r="A136" s="165"/>
      <c r="B136" s="268"/>
      <c r="C136" s="371"/>
      <c r="D136" s="537" t="s">
        <v>963</v>
      </c>
      <c r="E136" s="834">
        <f ca="1">VLOOKUP($D136,Data!$C$2:$H$384,6,FALSE)</f>
        <v>0</v>
      </c>
      <c r="F136" s="371"/>
      <c r="G136" s="537" t="s">
        <v>963</v>
      </c>
      <c r="H136" s="833">
        <f t="shared" ca="1" si="0"/>
        <v>0</v>
      </c>
      <c r="I136" s="651" t="str">
        <f t="shared" ca="1" si="1"/>
        <v/>
      </c>
      <c r="J136" s="651" t="str">
        <f t="shared" ca="1" si="2"/>
        <v/>
      </c>
      <c r="K136" s="651" t="str">
        <f t="shared" ca="1" si="3"/>
        <v/>
      </c>
      <c r="L136" s="651" t="str">
        <f t="shared" ca="1" si="4"/>
        <v/>
      </c>
      <c r="M136" s="259"/>
      <c r="N136" s="272"/>
      <c r="O136" s="273"/>
    </row>
    <row r="137" spans="1:15" ht="13.95" customHeight="1" x14ac:dyDescent="0.25">
      <c r="A137" s="165"/>
      <c r="B137" s="268"/>
      <c r="C137" s="371"/>
      <c r="D137" s="537" t="s">
        <v>964</v>
      </c>
      <c r="E137" s="834">
        <f ca="1">VLOOKUP($D137,Data!$C$2:$H$384,6,FALSE)</f>
        <v>0</v>
      </c>
      <c r="F137" s="371"/>
      <c r="G137" s="537" t="s">
        <v>964</v>
      </c>
      <c r="H137" s="833">
        <f t="shared" ca="1" si="0"/>
        <v>0</v>
      </c>
      <c r="I137" s="651" t="str">
        <f t="shared" ca="1" si="1"/>
        <v/>
      </c>
      <c r="J137" s="651" t="str">
        <f t="shared" ca="1" si="2"/>
        <v/>
      </c>
      <c r="K137" s="651" t="str">
        <f t="shared" ca="1" si="3"/>
        <v/>
      </c>
      <c r="L137" s="651" t="str">
        <f t="shared" ca="1" si="4"/>
        <v/>
      </c>
      <c r="M137" s="259"/>
      <c r="N137" s="272"/>
      <c r="O137" s="273"/>
    </row>
    <row r="138" spans="1:15" ht="13.95" customHeight="1" x14ac:dyDescent="0.25">
      <c r="A138" s="165"/>
      <c r="B138" s="268"/>
      <c r="C138" s="371"/>
      <c r="D138" s="537" t="s">
        <v>965</v>
      </c>
      <c r="E138" s="834">
        <f ca="1">VLOOKUP($D138,Data!$C$2:$H$384,6,FALSE)</f>
        <v>0</v>
      </c>
      <c r="F138" s="371"/>
      <c r="G138" s="537" t="s">
        <v>965</v>
      </c>
      <c r="H138" s="833">
        <f t="shared" ca="1" si="0"/>
        <v>0</v>
      </c>
      <c r="I138" s="651" t="str">
        <f t="shared" ca="1" si="1"/>
        <v/>
      </c>
      <c r="J138" s="651" t="str">
        <f t="shared" ca="1" si="2"/>
        <v/>
      </c>
      <c r="K138" s="651" t="str">
        <f t="shared" ca="1" si="3"/>
        <v/>
      </c>
      <c r="L138" s="651" t="str">
        <f t="shared" ca="1" si="4"/>
        <v/>
      </c>
      <c r="M138" s="259"/>
      <c r="N138" s="272"/>
      <c r="O138" s="273"/>
    </row>
    <row r="139" spans="1:15" ht="13.95" customHeight="1" x14ac:dyDescent="0.25">
      <c r="A139" s="165"/>
      <c r="B139" s="268"/>
      <c r="C139" s="371"/>
      <c r="D139" s="537" t="s">
        <v>966</v>
      </c>
      <c r="E139" s="834">
        <f ca="1">VLOOKUP($D139,Data!$C$2:$H$384,6,FALSE)</f>
        <v>0</v>
      </c>
      <c r="F139" s="371"/>
      <c r="G139" s="537" t="s">
        <v>966</v>
      </c>
      <c r="H139" s="833">
        <f t="shared" ca="1" si="0"/>
        <v>0</v>
      </c>
      <c r="I139" s="651" t="str">
        <f t="shared" ca="1" si="1"/>
        <v/>
      </c>
      <c r="J139" s="651" t="str">
        <f t="shared" ca="1" si="2"/>
        <v/>
      </c>
      <c r="K139" s="651" t="str">
        <f t="shared" ca="1" si="3"/>
        <v/>
      </c>
      <c r="L139" s="651" t="str">
        <f t="shared" ca="1" si="4"/>
        <v/>
      </c>
      <c r="M139" s="259"/>
      <c r="N139" s="272"/>
      <c r="O139" s="273"/>
    </row>
    <row r="140" spans="1:15" ht="13.95" customHeight="1" x14ac:dyDescent="0.25">
      <c r="A140" s="165"/>
      <c r="B140" s="268"/>
      <c r="C140" s="371"/>
      <c r="D140" s="537" t="s">
        <v>967</v>
      </c>
      <c r="E140" s="834">
        <f ca="1">VLOOKUP($D140,Data!$C$2:$H$384,6,FALSE)</f>
        <v>0</v>
      </c>
      <c r="F140" s="371"/>
      <c r="G140" s="537" t="s">
        <v>967</v>
      </c>
      <c r="H140" s="833">
        <f t="shared" ca="1" si="0"/>
        <v>0</v>
      </c>
      <c r="I140" s="651" t="str">
        <f t="shared" ca="1" si="1"/>
        <v/>
      </c>
      <c r="J140" s="651" t="str">
        <f t="shared" ca="1" si="2"/>
        <v/>
      </c>
      <c r="K140" s="651" t="str">
        <f t="shared" ca="1" si="3"/>
        <v/>
      </c>
      <c r="L140" s="651" t="str">
        <f t="shared" ca="1" si="4"/>
        <v/>
      </c>
      <c r="M140" s="259"/>
      <c r="N140" s="272"/>
      <c r="O140" s="273"/>
    </row>
    <row r="141" spans="1:15" ht="13.95" customHeight="1" x14ac:dyDescent="0.25">
      <c r="A141" s="165"/>
      <c r="B141" s="268"/>
      <c r="C141" s="371"/>
      <c r="D141" s="537" t="s">
        <v>968</v>
      </c>
      <c r="E141" s="834">
        <f ca="1">VLOOKUP($D141,Data!$C$2:$H$384,6,FALSE)</f>
        <v>0</v>
      </c>
      <c r="F141" s="371"/>
      <c r="G141" s="537" t="s">
        <v>968</v>
      </c>
      <c r="H141" s="833">
        <f t="shared" ca="1" si="0"/>
        <v>0</v>
      </c>
      <c r="I141" s="651" t="str">
        <f t="shared" ca="1" si="1"/>
        <v/>
      </c>
      <c r="J141" s="651" t="str">
        <f t="shared" ca="1" si="2"/>
        <v/>
      </c>
      <c r="K141" s="651" t="str">
        <f t="shared" ca="1" si="3"/>
        <v/>
      </c>
      <c r="L141" s="651" t="str">
        <f t="shared" ca="1" si="4"/>
        <v/>
      </c>
      <c r="M141" s="259"/>
      <c r="N141" s="272"/>
      <c r="O141" s="273"/>
    </row>
    <row r="142" spans="1:15" ht="13.95" customHeight="1" x14ac:dyDescent="0.25">
      <c r="A142" s="165"/>
      <c r="B142" s="268"/>
      <c r="C142" s="371"/>
      <c r="D142" s="537" t="s">
        <v>969</v>
      </c>
      <c r="E142" s="834">
        <f ca="1">VLOOKUP($D142,Data!$C$2:$H$384,6,FALSE)</f>
        <v>0</v>
      </c>
      <c r="F142" s="371"/>
      <c r="G142" s="537" t="s">
        <v>969</v>
      </c>
      <c r="H142" s="833">
        <f t="shared" ca="1" si="0"/>
        <v>0</v>
      </c>
      <c r="I142" s="651" t="str">
        <f t="shared" ca="1" si="1"/>
        <v/>
      </c>
      <c r="J142" s="651" t="str">
        <f t="shared" ca="1" si="2"/>
        <v/>
      </c>
      <c r="K142" s="651" t="str">
        <f t="shared" ca="1" si="3"/>
        <v/>
      </c>
      <c r="L142" s="651" t="str">
        <f t="shared" ca="1" si="4"/>
        <v/>
      </c>
      <c r="M142" s="259"/>
      <c r="N142" s="272"/>
      <c r="O142" s="273"/>
    </row>
    <row r="143" spans="1:15" ht="13.95" customHeight="1" x14ac:dyDescent="0.25">
      <c r="A143" s="165"/>
      <c r="B143" s="268"/>
      <c r="C143" s="371"/>
      <c r="D143" s="537" t="s">
        <v>970</v>
      </c>
      <c r="E143" s="834">
        <f ca="1">VLOOKUP($D143,Data!$C$2:$H$384,6,FALSE)</f>
        <v>0</v>
      </c>
      <c r="F143" s="371"/>
      <c r="G143" s="537" t="s">
        <v>970</v>
      </c>
      <c r="H143" s="833">
        <f t="shared" ca="1" si="0"/>
        <v>0</v>
      </c>
      <c r="I143" s="651" t="str">
        <f t="shared" ca="1" si="1"/>
        <v/>
      </c>
      <c r="J143" s="651" t="str">
        <f t="shared" ca="1" si="2"/>
        <v/>
      </c>
      <c r="K143" s="651" t="str">
        <f t="shared" ca="1" si="3"/>
        <v/>
      </c>
      <c r="L143" s="651" t="str">
        <f t="shared" ca="1" si="4"/>
        <v/>
      </c>
      <c r="M143" s="259"/>
      <c r="N143" s="272"/>
      <c r="O143" s="273"/>
    </row>
    <row r="144" spans="1:15" ht="13.95" customHeight="1" x14ac:dyDescent="0.25">
      <c r="A144" s="165"/>
      <c r="B144" s="268"/>
      <c r="C144" s="371"/>
      <c r="D144" s="537" t="s">
        <v>315</v>
      </c>
      <c r="E144" s="834">
        <f ca="1">VLOOKUP($D144,Data!$C$2:$H$384,6,FALSE)</f>
        <v>0</v>
      </c>
      <c r="F144" s="371"/>
      <c r="G144" s="537" t="s">
        <v>315</v>
      </c>
      <c r="H144" s="833">
        <f t="shared" ca="1" si="0"/>
        <v>0</v>
      </c>
      <c r="I144" s="651" t="str">
        <f t="shared" ca="1" si="1"/>
        <v/>
      </c>
      <c r="J144" s="651" t="str">
        <f t="shared" ca="1" si="2"/>
        <v/>
      </c>
      <c r="K144" s="651" t="str">
        <f t="shared" ca="1" si="3"/>
        <v/>
      </c>
      <c r="L144" s="651" t="str">
        <f t="shared" ca="1" si="4"/>
        <v/>
      </c>
      <c r="M144" s="259"/>
      <c r="N144" s="272"/>
      <c r="O144" s="273"/>
    </row>
    <row r="145" spans="1:15" ht="13.95" customHeight="1" x14ac:dyDescent="0.25">
      <c r="A145" s="165"/>
      <c r="B145" s="268"/>
      <c r="C145" s="371"/>
      <c r="D145" s="537" t="s">
        <v>316</v>
      </c>
      <c r="E145" s="834">
        <f ca="1">VLOOKUP($D145,Data!$C$2:$H$384,6,FALSE)</f>
        <v>0</v>
      </c>
      <c r="F145" s="371"/>
      <c r="G145" s="537" t="s">
        <v>316</v>
      </c>
      <c r="H145" s="833">
        <f t="shared" ca="1" si="0"/>
        <v>0</v>
      </c>
      <c r="I145" s="651" t="str">
        <f t="shared" ca="1" si="1"/>
        <v/>
      </c>
      <c r="J145" s="651" t="str">
        <f t="shared" ca="1" si="2"/>
        <v/>
      </c>
      <c r="K145" s="651" t="str">
        <f t="shared" ca="1" si="3"/>
        <v/>
      </c>
      <c r="L145" s="651" t="str">
        <f t="shared" ca="1" si="4"/>
        <v/>
      </c>
      <c r="M145" s="259"/>
      <c r="N145" s="272"/>
      <c r="O145" s="273"/>
    </row>
    <row r="146" spans="1:15" ht="13.95" customHeight="1" x14ac:dyDescent="0.25">
      <c r="A146" s="165"/>
      <c r="B146" s="268"/>
      <c r="C146" s="371"/>
      <c r="D146" s="537" t="s">
        <v>317</v>
      </c>
      <c r="E146" s="834">
        <f ca="1">VLOOKUP($D146,Data!$C$2:$H$384,6,FALSE)</f>
        <v>0</v>
      </c>
      <c r="F146" s="371"/>
      <c r="G146" s="537" t="s">
        <v>317</v>
      </c>
      <c r="H146" s="833">
        <f t="shared" ca="1" si="0"/>
        <v>0</v>
      </c>
      <c r="I146" s="651" t="str">
        <f t="shared" ca="1" si="1"/>
        <v/>
      </c>
      <c r="J146" s="651" t="str">
        <f t="shared" ca="1" si="2"/>
        <v/>
      </c>
      <c r="K146" s="651" t="str">
        <f t="shared" ca="1" si="3"/>
        <v/>
      </c>
      <c r="L146" s="651" t="str">
        <f t="shared" ca="1" si="4"/>
        <v/>
      </c>
      <c r="M146" s="259"/>
      <c r="N146" s="272"/>
      <c r="O146" s="273"/>
    </row>
    <row r="147" spans="1:15" ht="13.95" customHeight="1" x14ac:dyDescent="0.25">
      <c r="A147" s="165"/>
      <c r="B147" s="268"/>
      <c r="C147" s="371"/>
      <c r="D147" s="537" t="s">
        <v>318</v>
      </c>
      <c r="E147" s="834">
        <f ca="1">VLOOKUP($D147,Data!$C$2:$H$384,6,FALSE)</f>
        <v>0</v>
      </c>
      <c r="F147" s="371"/>
      <c r="G147" s="537" t="s">
        <v>318</v>
      </c>
      <c r="H147" s="833">
        <f t="shared" ca="1" si="0"/>
        <v>0</v>
      </c>
      <c r="I147" s="651" t="str">
        <f t="shared" ca="1" si="1"/>
        <v/>
      </c>
      <c r="J147" s="651" t="str">
        <f t="shared" ca="1" si="2"/>
        <v/>
      </c>
      <c r="K147" s="651" t="str">
        <f t="shared" ca="1" si="3"/>
        <v/>
      </c>
      <c r="L147" s="651" t="str">
        <f t="shared" ca="1" si="4"/>
        <v/>
      </c>
      <c r="M147" s="259"/>
      <c r="N147" s="272"/>
      <c r="O147" s="273"/>
    </row>
    <row r="148" spans="1:15" ht="13.95" customHeight="1" x14ac:dyDescent="0.25">
      <c r="A148" s="165"/>
      <c r="B148" s="268"/>
      <c r="C148" s="371"/>
      <c r="D148" s="537" t="s">
        <v>971</v>
      </c>
      <c r="E148" s="834">
        <f ca="1">VLOOKUP($D148,Data!$C$2:$H$384,6,FALSE)</f>
        <v>0</v>
      </c>
      <c r="F148" s="371"/>
      <c r="G148" s="537" t="s">
        <v>971</v>
      </c>
      <c r="H148" s="833">
        <f t="shared" ca="1" si="0"/>
        <v>0</v>
      </c>
      <c r="I148" s="651" t="str">
        <f t="shared" ca="1" si="1"/>
        <v/>
      </c>
      <c r="J148" s="651" t="str">
        <f t="shared" ca="1" si="2"/>
        <v/>
      </c>
      <c r="K148" s="651" t="str">
        <f t="shared" ca="1" si="3"/>
        <v/>
      </c>
      <c r="L148" s="651" t="str">
        <f t="shared" ca="1" si="4"/>
        <v/>
      </c>
      <c r="M148" s="259"/>
      <c r="N148" s="272"/>
      <c r="O148" s="273"/>
    </row>
    <row r="149" spans="1:15" ht="13.95" customHeight="1" x14ac:dyDescent="0.25">
      <c r="A149" s="165"/>
      <c r="B149" s="268"/>
      <c r="C149" s="371"/>
      <c r="D149" s="537" t="s">
        <v>972</v>
      </c>
      <c r="E149" s="834">
        <f ca="1">VLOOKUP($D149,Data!$C$2:$H$384,6,FALSE)</f>
        <v>0</v>
      </c>
      <c r="F149" s="371"/>
      <c r="G149" s="537" t="s">
        <v>972</v>
      </c>
      <c r="H149" s="833">
        <f t="shared" ca="1" si="0"/>
        <v>0</v>
      </c>
      <c r="I149" s="651" t="str">
        <f t="shared" ca="1" si="1"/>
        <v/>
      </c>
      <c r="J149" s="651" t="str">
        <f t="shared" ca="1" si="2"/>
        <v/>
      </c>
      <c r="K149" s="651" t="str">
        <f t="shared" ca="1" si="3"/>
        <v/>
      </c>
      <c r="L149" s="651" t="str">
        <f t="shared" ca="1" si="4"/>
        <v/>
      </c>
      <c r="M149" s="259"/>
      <c r="N149" s="272"/>
      <c r="O149" s="273"/>
    </row>
    <row r="150" spans="1:15" ht="13.95" customHeight="1" x14ac:dyDescent="0.25">
      <c r="A150" s="165"/>
      <c r="B150" s="268"/>
      <c r="C150" s="371"/>
      <c r="D150" s="537" t="s">
        <v>973</v>
      </c>
      <c r="E150" s="834">
        <f ca="1">VLOOKUP($D150,Data!$C$2:$H$384,6,FALSE)</f>
        <v>0</v>
      </c>
      <c r="F150" s="371"/>
      <c r="G150" s="537" t="s">
        <v>973</v>
      </c>
      <c r="H150" s="833">
        <f t="shared" ca="1" si="0"/>
        <v>0</v>
      </c>
      <c r="I150" s="651" t="str">
        <f t="shared" ca="1" si="1"/>
        <v/>
      </c>
      <c r="J150" s="651" t="str">
        <f t="shared" ca="1" si="2"/>
        <v/>
      </c>
      <c r="K150" s="651" t="str">
        <f t="shared" ca="1" si="3"/>
        <v/>
      </c>
      <c r="L150" s="651" t="str">
        <f t="shared" ca="1" si="4"/>
        <v/>
      </c>
      <c r="M150" s="259"/>
      <c r="N150" s="272"/>
      <c r="O150" s="273"/>
    </row>
    <row r="151" spans="1:15" ht="13.95" customHeight="1" x14ac:dyDescent="0.25">
      <c r="A151" s="165"/>
      <c r="B151" s="268"/>
      <c r="C151" s="371"/>
      <c r="D151" s="537" t="s">
        <v>974</v>
      </c>
      <c r="E151" s="834">
        <f ca="1">VLOOKUP($D151,Data!$C$2:$H$384,6,FALSE)</f>
        <v>0</v>
      </c>
      <c r="F151" s="371"/>
      <c r="G151" s="537" t="s">
        <v>974</v>
      </c>
      <c r="H151" s="833">
        <f t="shared" ref="H151:H214" ca="1" si="5">INT(LEFT(
VLOOKUP(RIGHT($G151,LEN($G151)-FIND("-",$G151)), INDIRECT("'"&amp;LEFT($G151,FIND("-",$G151)-1)&amp;"'!"&amp;"$E:$L"), 4,FALSE), 1)
)</f>
        <v>0</v>
      </c>
      <c r="I151" s="651" t="str">
        <f t="shared" ref="I151:I214" ca="1" si="6">IF(VLOOKUP(RIGHT($G151,LEN($G151)-FIND("-",$G151)), INDIRECT("'"&amp;LEFT($G151,FIND("-",$G151)-1)&amp;"'!"&amp;"$E:$L"), 5,FALSE) = 0, "",
VLOOKUP(RIGHT($G151,LEN($G151)-FIND("-",$G151)), INDIRECT("'"&amp;LEFT($G151,FIND("-",$G151)-1)&amp;"'!"&amp;"$E:$L"), 5,FALSE) )</f>
        <v/>
      </c>
      <c r="J151" s="651" t="str">
        <f t="shared" ref="J151:J214" ca="1" si="7">IF(VLOOKUP(RIGHT($G151,LEN($G151)-FIND("-",$G151)), INDIRECT("'"&amp;LEFT($G151,FIND("-",$G151)-1)&amp;"'!"&amp;"$E:$L"), 6,FALSE) = 0, "",
VLOOKUP(RIGHT($G151,LEN($G151)-FIND("-",$G151)), INDIRECT("'"&amp;LEFT($G151,FIND("-",$G151)-1)&amp;"'!"&amp;"$E:$L"), 6,FALSE) )</f>
        <v/>
      </c>
      <c r="K151" s="651" t="str">
        <f t="shared" ref="K151:K214" ca="1" si="8">IF(VLOOKUP(RIGHT($G151,LEN($G151)-FIND("-",$G151)), INDIRECT("'"&amp;LEFT($G151,FIND("-",$G151)-1)&amp;"'!"&amp;"$E:$L"), 7,FALSE) = 0, "",
VLOOKUP(RIGHT($G151,LEN($G151)-FIND("-",$G151)), INDIRECT("'"&amp;LEFT($G151,FIND("-",$G151)-1)&amp;"'!"&amp;"$E:$L"), 7,FALSE) )</f>
        <v/>
      </c>
      <c r="L151" s="651" t="str">
        <f t="shared" ref="L151:L214" ca="1" si="9">IF(VLOOKUP(RIGHT($G151,LEN($G151)-FIND("-",$G151)), INDIRECT("'"&amp;LEFT($G151,FIND("-",$G151)-1)&amp;"'!"&amp;"$E:$L"), 8,FALSE) = 0, "",
VLOOKUP(RIGHT($G151,LEN($G151)-FIND("-",$G151)), INDIRECT("'"&amp;LEFT($G151,FIND("-",$G151)-1)&amp;"'!"&amp;"$E:$L"), 8,FALSE) )</f>
        <v/>
      </c>
      <c r="M151" s="259"/>
      <c r="N151" s="272"/>
      <c r="O151" s="273"/>
    </row>
    <row r="152" spans="1:15" ht="13.95" customHeight="1" x14ac:dyDescent="0.25">
      <c r="A152" s="165"/>
      <c r="B152" s="268"/>
      <c r="C152" s="371"/>
      <c r="D152" s="537" t="s">
        <v>975</v>
      </c>
      <c r="E152" s="834">
        <f ca="1">VLOOKUP($D152,Data!$C$2:$H$384,6,FALSE)</f>
        <v>0</v>
      </c>
      <c r="F152" s="371"/>
      <c r="G152" s="537" t="s">
        <v>975</v>
      </c>
      <c r="H152" s="833">
        <f t="shared" ca="1" si="5"/>
        <v>0</v>
      </c>
      <c r="I152" s="651" t="str">
        <f t="shared" ca="1" si="6"/>
        <v/>
      </c>
      <c r="J152" s="651" t="str">
        <f t="shared" ca="1" si="7"/>
        <v/>
      </c>
      <c r="K152" s="651" t="str">
        <f t="shared" ca="1" si="8"/>
        <v/>
      </c>
      <c r="L152" s="651" t="str">
        <f t="shared" ca="1" si="9"/>
        <v/>
      </c>
      <c r="M152" s="259"/>
      <c r="N152" s="272"/>
      <c r="O152" s="273"/>
    </row>
    <row r="153" spans="1:15" ht="13.95" customHeight="1" x14ac:dyDescent="0.25">
      <c r="A153" s="165"/>
      <c r="B153" s="268"/>
      <c r="C153" s="371"/>
      <c r="D153" s="537" t="s">
        <v>976</v>
      </c>
      <c r="E153" s="834">
        <f ca="1">VLOOKUP($D153,Data!$C$2:$H$384,6,FALSE)</f>
        <v>0</v>
      </c>
      <c r="F153" s="371"/>
      <c r="G153" s="537" t="s">
        <v>976</v>
      </c>
      <c r="H153" s="833">
        <f t="shared" ca="1" si="5"/>
        <v>0</v>
      </c>
      <c r="I153" s="651" t="str">
        <f t="shared" ca="1" si="6"/>
        <v/>
      </c>
      <c r="J153" s="651" t="str">
        <f t="shared" ca="1" si="7"/>
        <v/>
      </c>
      <c r="K153" s="651" t="str">
        <f t="shared" ca="1" si="8"/>
        <v/>
      </c>
      <c r="L153" s="651" t="str">
        <f t="shared" ca="1" si="9"/>
        <v/>
      </c>
      <c r="M153" s="259"/>
      <c r="N153" s="272"/>
      <c r="O153" s="273"/>
    </row>
    <row r="154" spans="1:15" ht="13.95" customHeight="1" x14ac:dyDescent="0.25">
      <c r="A154" s="165"/>
      <c r="B154" s="268"/>
      <c r="C154" s="371"/>
      <c r="D154" s="537" t="s">
        <v>2532</v>
      </c>
      <c r="E154" s="834">
        <f ca="1">VLOOKUP($D154,Data!$C$2:$H$384,6,FALSE)</f>
        <v>0</v>
      </c>
      <c r="F154" s="371"/>
      <c r="G154" s="537" t="s">
        <v>2532</v>
      </c>
      <c r="H154" s="833">
        <f t="shared" ca="1" si="5"/>
        <v>0</v>
      </c>
      <c r="I154" s="651" t="str">
        <f t="shared" ca="1" si="6"/>
        <v/>
      </c>
      <c r="J154" s="651" t="str">
        <f t="shared" ca="1" si="7"/>
        <v/>
      </c>
      <c r="K154" s="651" t="str">
        <f t="shared" ca="1" si="8"/>
        <v/>
      </c>
      <c r="L154" s="651" t="str">
        <f t="shared" ca="1" si="9"/>
        <v/>
      </c>
      <c r="M154" s="259"/>
      <c r="N154" s="272"/>
      <c r="O154" s="273"/>
    </row>
    <row r="155" spans="1:15" ht="13.95" customHeight="1" x14ac:dyDescent="0.25">
      <c r="A155" s="165"/>
      <c r="B155" s="268"/>
      <c r="C155" s="371"/>
      <c r="D155" s="537" t="s">
        <v>2533</v>
      </c>
      <c r="E155" s="834">
        <f ca="1">VLOOKUP($D155,Data!$C$2:$H$384,6,FALSE)</f>
        <v>0</v>
      </c>
      <c r="F155" s="371"/>
      <c r="G155" s="537" t="s">
        <v>2533</v>
      </c>
      <c r="H155" s="833">
        <f t="shared" ca="1" si="5"/>
        <v>0</v>
      </c>
      <c r="I155" s="651" t="str">
        <f t="shared" ca="1" si="6"/>
        <v/>
      </c>
      <c r="J155" s="651" t="str">
        <f t="shared" ca="1" si="7"/>
        <v/>
      </c>
      <c r="K155" s="651" t="str">
        <f t="shared" ca="1" si="8"/>
        <v/>
      </c>
      <c r="L155" s="651" t="str">
        <f t="shared" ca="1" si="9"/>
        <v/>
      </c>
      <c r="M155" s="259"/>
      <c r="N155" s="272"/>
      <c r="O155" s="273"/>
    </row>
    <row r="156" spans="1:15" ht="13.95" customHeight="1" x14ac:dyDescent="0.25">
      <c r="A156" s="165"/>
      <c r="B156" s="268"/>
      <c r="C156" s="371"/>
      <c r="D156" s="537" t="s">
        <v>2534</v>
      </c>
      <c r="E156" s="834">
        <f ca="1">VLOOKUP($D156,Data!$C$2:$H$384,6,FALSE)</f>
        <v>0</v>
      </c>
      <c r="F156" s="371"/>
      <c r="G156" s="537" t="s">
        <v>2534</v>
      </c>
      <c r="H156" s="833">
        <f t="shared" ca="1" si="5"/>
        <v>0</v>
      </c>
      <c r="I156" s="651" t="str">
        <f t="shared" ca="1" si="6"/>
        <v/>
      </c>
      <c r="J156" s="651" t="str">
        <f t="shared" ca="1" si="7"/>
        <v/>
      </c>
      <c r="K156" s="651" t="str">
        <f t="shared" ca="1" si="8"/>
        <v/>
      </c>
      <c r="L156" s="651" t="str">
        <f t="shared" ca="1" si="9"/>
        <v/>
      </c>
      <c r="M156" s="259"/>
      <c r="N156" s="272"/>
      <c r="O156" s="273"/>
    </row>
    <row r="157" spans="1:15" ht="13.95" customHeight="1" x14ac:dyDescent="0.25">
      <c r="A157" s="165"/>
      <c r="B157" s="268"/>
      <c r="C157" s="371"/>
      <c r="D157" s="537" t="s">
        <v>319</v>
      </c>
      <c r="E157" s="834">
        <f ca="1">VLOOKUP($D157,Data!$C$2:$H$384,6,FALSE)</f>
        <v>0</v>
      </c>
      <c r="F157" s="371"/>
      <c r="G157" s="537" t="s">
        <v>319</v>
      </c>
      <c r="H157" s="833">
        <f t="shared" ca="1" si="5"/>
        <v>0</v>
      </c>
      <c r="I157" s="651" t="str">
        <f t="shared" ca="1" si="6"/>
        <v/>
      </c>
      <c r="J157" s="651" t="str">
        <f t="shared" ca="1" si="7"/>
        <v/>
      </c>
      <c r="K157" s="651" t="str">
        <f t="shared" ca="1" si="8"/>
        <v/>
      </c>
      <c r="L157" s="651" t="str">
        <f t="shared" ca="1" si="9"/>
        <v/>
      </c>
      <c r="M157" s="259"/>
      <c r="N157" s="272"/>
      <c r="O157" s="273"/>
    </row>
    <row r="158" spans="1:15" ht="13.95" customHeight="1" x14ac:dyDescent="0.25">
      <c r="A158" s="165"/>
      <c r="B158" s="268"/>
      <c r="C158" s="371"/>
      <c r="D158" s="537" t="s">
        <v>320</v>
      </c>
      <c r="E158" s="834">
        <f ca="1">VLOOKUP($D158,Data!$C$2:$H$384,6,FALSE)</f>
        <v>0</v>
      </c>
      <c r="F158" s="371"/>
      <c r="G158" s="537" t="s">
        <v>320</v>
      </c>
      <c r="H158" s="833">
        <f t="shared" ca="1" si="5"/>
        <v>0</v>
      </c>
      <c r="I158" s="651" t="str">
        <f t="shared" ca="1" si="6"/>
        <v/>
      </c>
      <c r="J158" s="651" t="str">
        <f t="shared" ca="1" si="7"/>
        <v/>
      </c>
      <c r="K158" s="651" t="str">
        <f t="shared" ca="1" si="8"/>
        <v/>
      </c>
      <c r="L158" s="651" t="str">
        <f t="shared" ca="1" si="9"/>
        <v/>
      </c>
      <c r="M158" s="259"/>
      <c r="N158" s="272"/>
      <c r="O158" s="273"/>
    </row>
    <row r="159" spans="1:15" ht="13.95" customHeight="1" x14ac:dyDescent="0.25">
      <c r="A159" s="165"/>
      <c r="B159" s="268"/>
      <c r="C159" s="371"/>
      <c r="D159" s="537" t="s">
        <v>321</v>
      </c>
      <c r="E159" s="834">
        <f ca="1">VLOOKUP($D159,Data!$C$2:$H$384,6,FALSE)</f>
        <v>0</v>
      </c>
      <c r="F159" s="371"/>
      <c r="G159" s="537" t="s">
        <v>321</v>
      </c>
      <c r="H159" s="833">
        <f t="shared" ca="1" si="5"/>
        <v>0</v>
      </c>
      <c r="I159" s="651" t="str">
        <f t="shared" ca="1" si="6"/>
        <v/>
      </c>
      <c r="J159" s="651" t="str">
        <f t="shared" ca="1" si="7"/>
        <v/>
      </c>
      <c r="K159" s="651" t="str">
        <f t="shared" ca="1" si="8"/>
        <v/>
      </c>
      <c r="L159" s="651" t="str">
        <f t="shared" ca="1" si="9"/>
        <v/>
      </c>
      <c r="M159" s="259"/>
      <c r="N159" s="272"/>
      <c r="O159" s="273"/>
    </row>
    <row r="160" spans="1:15" ht="13.95" customHeight="1" x14ac:dyDescent="0.25">
      <c r="A160" s="165"/>
      <c r="B160" s="268"/>
      <c r="C160" s="371"/>
      <c r="D160" s="537" t="s">
        <v>322</v>
      </c>
      <c r="E160" s="834">
        <f ca="1">VLOOKUP($D160,Data!$C$2:$H$384,6,FALSE)</f>
        <v>0</v>
      </c>
      <c r="F160" s="371"/>
      <c r="G160" s="537" t="s">
        <v>322</v>
      </c>
      <c r="H160" s="833">
        <f t="shared" ca="1" si="5"/>
        <v>0</v>
      </c>
      <c r="I160" s="651" t="str">
        <f t="shared" ca="1" si="6"/>
        <v/>
      </c>
      <c r="J160" s="651" t="str">
        <f t="shared" ca="1" si="7"/>
        <v/>
      </c>
      <c r="K160" s="651" t="str">
        <f t="shared" ca="1" si="8"/>
        <v/>
      </c>
      <c r="L160" s="651" t="str">
        <f t="shared" ca="1" si="9"/>
        <v/>
      </c>
      <c r="M160" s="259"/>
      <c r="N160" s="272"/>
      <c r="O160" s="273"/>
    </row>
    <row r="161" spans="1:15" ht="13.95" customHeight="1" x14ac:dyDescent="0.25">
      <c r="A161" s="165"/>
      <c r="B161" s="268"/>
      <c r="C161" s="371"/>
      <c r="D161" s="537" t="s">
        <v>323</v>
      </c>
      <c r="E161" s="834">
        <f ca="1">VLOOKUP($D161,Data!$C$2:$H$384,6,FALSE)</f>
        <v>0</v>
      </c>
      <c r="F161" s="371"/>
      <c r="G161" s="537" t="s">
        <v>323</v>
      </c>
      <c r="H161" s="833">
        <f t="shared" ca="1" si="5"/>
        <v>0</v>
      </c>
      <c r="I161" s="651" t="str">
        <f t="shared" ca="1" si="6"/>
        <v/>
      </c>
      <c r="J161" s="651" t="str">
        <f t="shared" ca="1" si="7"/>
        <v/>
      </c>
      <c r="K161" s="651" t="str">
        <f t="shared" ca="1" si="8"/>
        <v/>
      </c>
      <c r="L161" s="651" t="str">
        <f t="shared" ca="1" si="9"/>
        <v/>
      </c>
      <c r="M161" s="259"/>
      <c r="N161" s="272"/>
      <c r="O161" s="273"/>
    </row>
    <row r="162" spans="1:15" ht="13.95" customHeight="1" x14ac:dyDescent="0.25">
      <c r="A162" s="165"/>
      <c r="B162" s="268"/>
      <c r="C162" s="371"/>
      <c r="D162" s="537" t="s">
        <v>324</v>
      </c>
      <c r="E162" s="834">
        <f ca="1">VLOOKUP($D162,Data!$C$2:$H$384,6,FALSE)</f>
        <v>0</v>
      </c>
      <c r="F162" s="371"/>
      <c r="G162" s="537" t="s">
        <v>324</v>
      </c>
      <c r="H162" s="833">
        <f t="shared" ca="1" si="5"/>
        <v>0</v>
      </c>
      <c r="I162" s="651" t="str">
        <f t="shared" ca="1" si="6"/>
        <v/>
      </c>
      <c r="J162" s="651" t="str">
        <f t="shared" ca="1" si="7"/>
        <v/>
      </c>
      <c r="K162" s="651" t="str">
        <f t="shared" ca="1" si="8"/>
        <v/>
      </c>
      <c r="L162" s="651" t="str">
        <f t="shared" ca="1" si="9"/>
        <v/>
      </c>
      <c r="M162" s="259"/>
      <c r="N162" s="272"/>
      <c r="O162" s="273"/>
    </row>
    <row r="163" spans="1:15" ht="13.95" customHeight="1" x14ac:dyDescent="0.25">
      <c r="A163" s="165"/>
      <c r="B163" s="268"/>
      <c r="C163" s="371"/>
      <c r="D163" s="537" t="s">
        <v>325</v>
      </c>
      <c r="E163" s="834">
        <f ca="1">VLOOKUP($D163,Data!$C$2:$H$384,6,FALSE)</f>
        <v>0</v>
      </c>
      <c r="F163" s="371"/>
      <c r="G163" s="537" t="s">
        <v>325</v>
      </c>
      <c r="H163" s="833">
        <f t="shared" ca="1" si="5"/>
        <v>0</v>
      </c>
      <c r="I163" s="651" t="str">
        <f t="shared" ca="1" si="6"/>
        <v/>
      </c>
      <c r="J163" s="651" t="str">
        <f t="shared" ca="1" si="7"/>
        <v/>
      </c>
      <c r="K163" s="651" t="str">
        <f t="shared" ca="1" si="8"/>
        <v/>
      </c>
      <c r="L163" s="651" t="str">
        <f t="shared" ca="1" si="9"/>
        <v/>
      </c>
      <c r="M163" s="259"/>
      <c r="N163" s="272"/>
      <c r="O163" s="273"/>
    </row>
    <row r="164" spans="1:15" ht="13.95" customHeight="1" x14ac:dyDescent="0.25">
      <c r="A164" s="165"/>
      <c r="B164" s="268"/>
      <c r="C164" s="371"/>
      <c r="D164" s="537" t="s">
        <v>326</v>
      </c>
      <c r="E164" s="834">
        <f ca="1">VLOOKUP($D164,Data!$C$2:$H$384,6,FALSE)</f>
        <v>0</v>
      </c>
      <c r="F164" s="371"/>
      <c r="G164" s="537" t="s">
        <v>326</v>
      </c>
      <c r="H164" s="833">
        <f t="shared" ca="1" si="5"/>
        <v>0</v>
      </c>
      <c r="I164" s="651" t="str">
        <f t="shared" ca="1" si="6"/>
        <v/>
      </c>
      <c r="J164" s="651" t="str">
        <f t="shared" ca="1" si="7"/>
        <v/>
      </c>
      <c r="K164" s="651" t="str">
        <f t="shared" ca="1" si="8"/>
        <v/>
      </c>
      <c r="L164" s="651" t="str">
        <f t="shared" ca="1" si="9"/>
        <v/>
      </c>
      <c r="M164" s="259"/>
      <c r="N164" s="272"/>
      <c r="O164" s="273"/>
    </row>
    <row r="165" spans="1:15" ht="13.95" customHeight="1" x14ac:dyDescent="0.25">
      <c r="A165" s="165"/>
      <c r="B165" s="268"/>
      <c r="C165" s="371"/>
      <c r="D165" s="537" t="s">
        <v>329</v>
      </c>
      <c r="E165" s="834">
        <f ca="1">VLOOKUP($D165,Data!$C$2:$H$384,6,FALSE)</f>
        <v>0</v>
      </c>
      <c r="F165" s="371"/>
      <c r="G165" s="537" t="s">
        <v>329</v>
      </c>
      <c r="H165" s="833">
        <f t="shared" ca="1" si="5"/>
        <v>0</v>
      </c>
      <c r="I165" s="651" t="str">
        <f t="shared" ca="1" si="6"/>
        <v/>
      </c>
      <c r="J165" s="651" t="str">
        <f t="shared" ca="1" si="7"/>
        <v/>
      </c>
      <c r="K165" s="651" t="str">
        <f t="shared" ca="1" si="8"/>
        <v/>
      </c>
      <c r="L165" s="651" t="str">
        <f t="shared" ca="1" si="9"/>
        <v/>
      </c>
      <c r="M165" s="259"/>
      <c r="N165" s="272"/>
      <c r="O165" s="273"/>
    </row>
    <row r="166" spans="1:15" ht="13.95" customHeight="1" x14ac:dyDescent="0.25">
      <c r="A166" s="165"/>
      <c r="B166" s="268"/>
      <c r="C166" s="371"/>
      <c r="D166" s="537" t="s">
        <v>330</v>
      </c>
      <c r="E166" s="834">
        <f ca="1">VLOOKUP($D166,Data!$C$2:$H$384,6,FALSE)</f>
        <v>0</v>
      </c>
      <c r="F166" s="371"/>
      <c r="G166" s="537" t="s">
        <v>330</v>
      </c>
      <c r="H166" s="833">
        <f t="shared" ca="1" si="5"/>
        <v>0</v>
      </c>
      <c r="I166" s="651" t="str">
        <f t="shared" ca="1" si="6"/>
        <v/>
      </c>
      <c r="J166" s="651" t="str">
        <f t="shared" ca="1" si="7"/>
        <v/>
      </c>
      <c r="K166" s="651" t="str">
        <f t="shared" ca="1" si="8"/>
        <v/>
      </c>
      <c r="L166" s="651" t="str">
        <f t="shared" ca="1" si="9"/>
        <v/>
      </c>
      <c r="M166" s="259"/>
      <c r="N166" s="272"/>
      <c r="O166" s="273"/>
    </row>
    <row r="167" spans="1:15" ht="13.95" customHeight="1" x14ac:dyDescent="0.25">
      <c r="A167" s="165"/>
      <c r="B167" s="268"/>
      <c r="C167" s="371"/>
      <c r="D167" s="537" t="s">
        <v>331</v>
      </c>
      <c r="E167" s="834">
        <f ca="1">VLOOKUP($D167,Data!$C$2:$H$384,6,FALSE)</f>
        <v>0</v>
      </c>
      <c r="F167" s="371"/>
      <c r="G167" s="537" t="s">
        <v>331</v>
      </c>
      <c r="H167" s="833">
        <f t="shared" ca="1" si="5"/>
        <v>0</v>
      </c>
      <c r="I167" s="651" t="str">
        <f t="shared" ca="1" si="6"/>
        <v/>
      </c>
      <c r="J167" s="651" t="str">
        <f t="shared" ca="1" si="7"/>
        <v/>
      </c>
      <c r="K167" s="651" t="str">
        <f t="shared" ca="1" si="8"/>
        <v/>
      </c>
      <c r="L167" s="651" t="str">
        <f t="shared" ca="1" si="9"/>
        <v/>
      </c>
      <c r="M167" s="259"/>
      <c r="N167" s="272"/>
      <c r="O167" s="273"/>
    </row>
    <row r="168" spans="1:15" ht="13.95" customHeight="1" x14ac:dyDescent="0.25">
      <c r="A168" s="165"/>
      <c r="B168" s="268"/>
      <c r="C168" s="371"/>
      <c r="D168" s="537" t="s">
        <v>332</v>
      </c>
      <c r="E168" s="834">
        <f ca="1">VLOOKUP($D168,Data!$C$2:$H$384,6,FALSE)</f>
        <v>0</v>
      </c>
      <c r="F168" s="371"/>
      <c r="G168" s="537" t="s">
        <v>332</v>
      </c>
      <c r="H168" s="833">
        <f t="shared" ca="1" si="5"/>
        <v>0</v>
      </c>
      <c r="I168" s="651" t="str">
        <f t="shared" ca="1" si="6"/>
        <v/>
      </c>
      <c r="J168" s="651" t="str">
        <f t="shared" ca="1" si="7"/>
        <v/>
      </c>
      <c r="K168" s="651" t="str">
        <f t="shared" ca="1" si="8"/>
        <v/>
      </c>
      <c r="L168" s="651" t="str">
        <f t="shared" ca="1" si="9"/>
        <v/>
      </c>
      <c r="M168" s="259"/>
      <c r="N168" s="272"/>
      <c r="O168" s="273"/>
    </row>
    <row r="169" spans="1:15" ht="13.95" customHeight="1" x14ac:dyDescent="0.25">
      <c r="A169" s="165"/>
      <c r="B169" s="268"/>
      <c r="C169" s="371"/>
      <c r="D169" s="537" t="s">
        <v>333</v>
      </c>
      <c r="E169" s="834">
        <f ca="1">VLOOKUP($D169,Data!$C$2:$H$384,6,FALSE)</f>
        <v>0</v>
      </c>
      <c r="F169" s="371"/>
      <c r="G169" s="537" t="s">
        <v>333</v>
      </c>
      <c r="H169" s="833">
        <f t="shared" ca="1" si="5"/>
        <v>0</v>
      </c>
      <c r="I169" s="651" t="str">
        <f t="shared" ca="1" si="6"/>
        <v/>
      </c>
      <c r="J169" s="651" t="str">
        <f t="shared" ca="1" si="7"/>
        <v/>
      </c>
      <c r="K169" s="651" t="str">
        <f t="shared" ca="1" si="8"/>
        <v/>
      </c>
      <c r="L169" s="651" t="str">
        <f t="shared" ca="1" si="9"/>
        <v/>
      </c>
      <c r="M169" s="259"/>
      <c r="N169" s="272"/>
      <c r="O169" s="273"/>
    </row>
    <row r="170" spans="1:15" ht="13.95" customHeight="1" x14ac:dyDescent="0.25">
      <c r="A170" s="165"/>
      <c r="B170" s="268"/>
      <c r="C170" s="371"/>
      <c r="D170" s="537" t="s">
        <v>334</v>
      </c>
      <c r="E170" s="834">
        <f ca="1">VLOOKUP($D170,Data!$C$2:$H$384,6,FALSE)</f>
        <v>0</v>
      </c>
      <c r="F170" s="371"/>
      <c r="G170" s="537" t="s">
        <v>334</v>
      </c>
      <c r="H170" s="833">
        <f t="shared" ca="1" si="5"/>
        <v>0</v>
      </c>
      <c r="I170" s="651" t="str">
        <f t="shared" ca="1" si="6"/>
        <v/>
      </c>
      <c r="J170" s="651" t="str">
        <f t="shared" ca="1" si="7"/>
        <v/>
      </c>
      <c r="K170" s="651" t="str">
        <f t="shared" ca="1" si="8"/>
        <v/>
      </c>
      <c r="L170" s="651" t="str">
        <f t="shared" ca="1" si="9"/>
        <v/>
      </c>
      <c r="M170" s="259"/>
      <c r="N170" s="272"/>
      <c r="O170" s="273"/>
    </row>
    <row r="171" spans="1:15" ht="13.95" customHeight="1" x14ac:dyDescent="0.25">
      <c r="A171" s="165"/>
      <c r="B171" s="268"/>
      <c r="C171" s="371"/>
      <c r="D171" s="537" t="s">
        <v>335</v>
      </c>
      <c r="E171" s="834">
        <f ca="1">VLOOKUP($D171,Data!$C$2:$H$384,6,FALSE)</f>
        <v>0</v>
      </c>
      <c r="F171" s="371"/>
      <c r="G171" s="537" t="s">
        <v>335</v>
      </c>
      <c r="H171" s="833">
        <f t="shared" ca="1" si="5"/>
        <v>0</v>
      </c>
      <c r="I171" s="651" t="str">
        <f t="shared" ca="1" si="6"/>
        <v/>
      </c>
      <c r="J171" s="651" t="str">
        <f t="shared" ca="1" si="7"/>
        <v/>
      </c>
      <c r="K171" s="651" t="str">
        <f t="shared" ca="1" si="8"/>
        <v/>
      </c>
      <c r="L171" s="651" t="str">
        <f t="shared" ca="1" si="9"/>
        <v/>
      </c>
      <c r="M171" s="259"/>
      <c r="N171" s="272"/>
      <c r="O171" s="273"/>
    </row>
    <row r="172" spans="1:15" ht="13.95" customHeight="1" x14ac:dyDescent="0.25">
      <c r="A172" s="165"/>
      <c r="B172" s="268"/>
      <c r="C172" s="371"/>
      <c r="D172" s="537" t="s">
        <v>977</v>
      </c>
      <c r="E172" s="834">
        <f ca="1">VLOOKUP($D172,Data!$C$2:$H$384,6,FALSE)</f>
        <v>0</v>
      </c>
      <c r="F172" s="371"/>
      <c r="G172" s="537" t="s">
        <v>977</v>
      </c>
      <c r="H172" s="833">
        <f t="shared" ca="1" si="5"/>
        <v>0</v>
      </c>
      <c r="I172" s="651" t="str">
        <f t="shared" ca="1" si="6"/>
        <v/>
      </c>
      <c r="J172" s="651" t="str">
        <f t="shared" ca="1" si="7"/>
        <v/>
      </c>
      <c r="K172" s="651" t="str">
        <f t="shared" ca="1" si="8"/>
        <v/>
      </c>
      <c r="L172" s="651" t="str">
        <f t="shared" ca="1" si="9"/>
        <v/>
      </c>
      <c r="M172" s="259"/>
      <c r="N172" s="272"/>
      <c r="O172" s="273"/>
    </row>
    <row r="173" spans="1:15" ht="13.95" customHeight="1" x14ac:dyDescent="0.25">
      <c r="A173" s="165"/>
      <c r="B173" s="268"/>
      <c r="C173" s="371"/>
      <c r="D173" s="537" t="s">
        <v>978</v>
      </c>
      <c r="E173" s="834">
        <f ca="1">VLOOKUP($D173,Data!$C$2:$H$384,6,FALSE)</f>
        <v>0</v>
      </c>
      <c r="F173" s="371"/>
      <c r="G173" s="537" t="s">
        <v>978</v>
      </c>
      <c r="H173" s="833">
        <f t="shared" ca="1" si="5"/>
        <v>0</v>
      </c>
      <c r="I173" s="651" t="str">
        <f t="shared" ca="1" si="6"/>
        <v/>
      </c>
      <c r="J173" s="651" t="str">
        <f t="shared" ca="1" si="7"/>
        <v/>
      </c>
      <c r="K173" s="651" t="str">
        <f t="shared" ca="1" si="8"/>
        <v/>
      </c>
      <c r="L173" s="651" t="str">
        <f t="shared" ca="1" si="9"/>
        <v/>
      </c>
      <c r="M173" s="259"/>
      <c r="N173" s="272"/>
      <c r="O173" s="273"/>
    </row>
    <row r="174" spans="1:15" ht="13.95" customHeight="1" x14ac:dyDescent="0.25">
      <c r="A174" s="165"/>
      <c r="B174" s="268"/>
      <c r="C174" s="371"/>
      <c r="D174" s="537" t="s">
        <v>979</v>
      </c>
      <c r="E174" s="834">
        <f ca="1">VLOOKUP($D174,Data!$C$2:$H$384,6,FALSE)</f>
        <v>0</v>
      </c>
      <c r="F174" s="371"/>
      <c r="G174" s="537" t="s">
        <v>979</v>
      </c>
      <c r="H174" s="833">
        <f t="shared" ca="1" si="5"/>
        <v>0</v>
      </c>
      <c r="I174" s="651" t="str">
        <f t="shared" ca="1" si="6"/>
        <v/>
      </c>
      <c r="J174" s="651" t="str">
        <f t="shared" ca="1" si="7"/>
        <v/>
      </c>
      <c r="K174" s="651" t="str">
        <f t="shared" ca="1" si="8"/>
        <v/>
      </c>
      <c r="L174" s="651" t="str">
        <f t="shared" ca="1" si="9"/>
        <v/>
      </c>
      <c r="M174" s="259"/>
      <c r="N174" s="272"/>
      <c r="O174" s="273"/>
    </row>
    <row r="175" spans="1:15" ht="13.95" customHeight="1" x14ac:dyDescent="0.25">
      <c r="A175" s="165"/>
      <c r="B175" s="268"/>
      <c r="C175" s="371"/>
      <c r="D175" s="537" t="s">
        <v>980</v>
      </c>
      <c r="E175" s="834">
        <f ca="1">VLOOKUP($D175,Data!$C$2:$H$384,6,FALSE)</f>
        <v>0</v>
      </c>
      <c r="F175" s="371"/>
      <c r="G175" s="537" t="s">
        <v>980</v>
      </c>
      <c r="H175" s="833">
        <f t="shared" ca="1" si="5"/>
        <v>0</v>
      </c>
      <c r="I175" s="651" t="str">
        <f t="shared" ca="1" si="6"/>
        <v/>
      </c>
      <c r="J175" s="651" t="str">
        <f t="shared" ca="1" si="7"/>
        <v/>
      </c>
      <c r="K175" s="651" t="str">
        <f t="shared" ca="1" si="8"/>
        <v/>
      </c>
      <c r="L175" s="651" t="str">
        <f t="shared" ca="1" si="9"/>
        <v/>
      </c>
      <c r="M175" s="259"/>
      <c r="N175" s="272"/>
      <c r="O175" s="273"/>
    </row>
    <row r="176" spans="1:15" ht="13.95" customHeight="1" x14ac:dyDescent="0.25">
      <c r="A176" s="165"/>
      <c r="B176" s="268"/>
      <c r="C176" s="371"/>
      <c r="D176" s="537" t="s">
        <v>981</v>
      </c>
      <c r="E176" s="834">
        <f ca="1">VLOOKUP($D176,Data!$C$2:$H$384,6,FALSE)</f>
        <v>0</v>
      </c>
      <c r="F176" s="371"/>
      <c r="G176" s="537" t="s">
        <v>981</v>
      </c>
      <c r="H176" s="833">
        <f t="shared" ca="1" si="5"/>
        <v>0</v>
      </c>
      <c r="I176" s="651" t="str">
        <f t="shared" ca="1" si="6"/>
        <v/>
      </c>
      <c r="J176" s="651" t="str">
        <f t="shared" ca="1" si="7"/>
        <v/>
      </c>
      <c r="K176" s="651" t="str">
        <f t="shared" ca="1" si="8"/>
        <v/>
      </c>
      <c r="L176" s="651" t="str">
        <f t="shared" ca="1" si="9"/>
        <v/>
      </c>
      <c r="M176" s="259"/>
      <c r="N176" s="272"/>
      <c r="O176" s="273"/>
    </row>
    <row r="177" spans="1:15" ht="13.95" customHeight="1" x14ac:dyDescent="0.25">
      <c r="A177" s="165"/>
      <c r="B177" s="268"/>
      <c r="C177" s="371"/>
      <c r="D177" s="537" t="s">
        <v>982</v>
      </c>
      <c r="E177" s="834">
        <f ca="1">VLOOKUP($D177,Data!$C$2:$H$384,6,FALSE)</f>
        <v>0</v>
      </c>
      <c r="F177" s="371"/>
      <c r="G177" s="537" t="s">
        <v>982</v>
      </c>
      <c r="H177" s="833">
        <f t="shared" ca="1" si="5"/>
        <v>0</v>
      </c>
      <c r="I177" s="651" t="str">
        <f t="shared" ca="1" si="6"/>
        <v/>
      </c>
      <c r="J177" s="651" t="str">
        <f t="shared" ca="1" si="7"/>
        <v/>
      </c>
      <c r="K177" s="651" t="str">
        <f t="shared" ca="1" si="8"/>
        <v/>
      </c>
      <c r="L177" s="651" t="str">
        <f t="shared" ca="1" si="9"/>
        <v/>
      </c>
      <c r="M177" s="259"/>
      <c r="N177" s="272"/>
      <c r="O177" s="273"/>
    </row>
    <row r="178" spans="1:15" ht="13.95" customHeight="1" x14ac:dyDescent="0.25">
      <c r="A178" s="165"/>
      <c r="B178" s="268"/>
      <c r="C178" s="371"/>
      <c r="D178" s="537" t="s">
        <v>983</v>
      </c>
      <c r="E178" s="834">
        <f ca="1">VLOOKUP($D178,Data!$C$2:$H$384,6,FALSE)</f>
        <v>0</v>
      </c>
      <c r="F178" s="371"/>
      <c r="G178" s="537" t="s">
        <v>983</v>
      </c>
      <c r="H178" s="833">
        <f t="shared" ca="1" si="5"/>
        <v>0</v>
      </c>
      <c r="I178" s="651" t="str">
        <f t="shared" ca="1" si="6"/>
        <v/>
      </c>
      <c r="J178" s="651" t="str">
        <f t="shared" ca="1" si="7"/>
        <v/>
      </c>
      <c r="K178" s="651" t="str">
        <f t="shared" ca="1" si="8"/>
        <v/>
      </c>
      <c r="L178" s="651" t="str">
        <f t="shared" ca="1" si="9"/>
        <v/>
      </c>
      <c r="M178" s="259"/>
      <c r="N178" s="272"/>
      <c r="O178" s="273"/>
    </row>
    <row r="179" spans="1:15" ht="13.95" customHeight="1" x14ac:dyDescent="0.25">
      <c r="A179" s="165"/>
      <c r="B179" s="268"/>
      <c r="C179" s="371"/>
      <c r="D179" s="537" t="s">
        <v>86</v>
      </c>
      <c r="E179" s="834">
        <f ca="1">VLOOKUP($D179,Data!$C$2:$H$384,6,FALSE)</f>
        <v>0</v>
      </c>
      <c r="F179" s="371"/>
      <c r="G179" s="537" t="s">
        <v>86</v>
      </c>
      <c r="H179" s="833">
        <f t="shared" ca="1" si="5"/>
        <v>0</v>
      </c>
      <c r="I179" s="651" t="str">
        <f t="shared" ca="1" si="6"/>
        <v/>
      </c>
      <c r="J179" s="651" t="str">
        <f t="shared" ca="1" si="7"/>
        <v/>
      </c>
      <c r="K179" s="651" t="str">
        <f t="shared" ca="1" si="8"/>
        <v/>
      </c>
      <c r="L179" s="651" t="str">
        <f t="shared" ca="1" si="9"/>
        <v/>
      </c>
      <c r="M179" s="259"/>
      <c r="N179" s="272"/>
      <c r="O179" s="273"/>
    </row>
    <row r="180" spans="1:15" ht="13.95" customHeight="1" x14ac:dyDescent="0.25">
      <c r="A180" s="165"/>
      <c r="B180" s="268"/>
      <c r="C180" s="371"/>
      <c r="D180" s="537" t="s">
        <v>88</v>
      </c>
      <c r="E180" s="834">
        <f ca="1">VLOOKUP($D180,Data!$C$2:$H$384,6,FALSE)</f>
        <v>0</v>
      </c>
      <c r="F180" s="371"/>
      <c r="G180" s="537" t="s">
        <v>88</v>
      </c>
      <c r="H180" s="833">
        <f t="shared" ca="1" si="5"/>
        <v>0</v>
      </c>
      <c r="I180" s="651" t="str">
        <f t="shared" ca="1" si="6"/>
        <v/>
      </c>
      <c r="J180" s="651" t="str">
        <f t="shared" ca="1" si="7"/>
        <v/>
      </c>
      <c r="K180" s="651" t="str">
        <f t="shared" ca="1" si="8"/>
        <v/>
      </c>
      <c r="L180" s="651" t="str">
        <f t="shared" ca="1" si="9"/>
        <v/>
      </c>
      <c r="M180" s="259"/>
      <c r="N180" s="272"/>
      <c r="O180" s="273"/>
    </row>
    <row r="181" spans="1:15" ht="13.95" customHeight="1" x14ac:dyDescent="0.25">
      <c r="A181" s="165"/>
      <c r="B181" s="268"/>
      <c r="C181" s="371"/>
      <c r="D181" s="537" t="s">
        <v>89</v>
      </c>
      <c r="E181" s="834">
        <f ca="1">VLOOKUP($D181,Data!$C$2:$H$384,6,FALSE)</f>
        <v>0</v>
      </c>
      <c r="F181" s="371"/>
      <c r="G181" s="537" t="s">
        <v>89</v>
      </c>
      <c r="H181" s="833">
        <f t="shared" ca="1" si="5"/>
        <v>0</v>
      </c>
      <c r="I181" s="651" t="str">
        <f t="shared" ca="1" si="6"/>
        <v/>
      </c>
      <c r="J181" s="651" t="str">
        <f t="shared" ca="1" si="7"/>
        <v/>
      </c>
      <c r="K181" s="651" t="str">
        <f t="shared" ca="1" si="8"/>
        <v/>
      </c>
      <c r="L181" s="651" t="str">
        <f t="shared" ca="1" si="9"/>
        <v/>
      </c>
      <c r="M181" s="259"/>
      <c r="N181" s="272"/>
      <c r="O181" s="273"/>
    </row>
    <row r="182" spans="1:15" ht="13.95" customHeight="1" x14ac:dyDescent="0.25">
      <c r="A182" s="165"/>
      <c r="B182" s="268"/>
      <c r="C182" s="371"/>
      <c r="D182" s="537" t="s">
        <v>91</v>
      </c>
      <c r="E182" s="834">
        <f ca="1">VLOOKUP($D182,Data!$C$2:$H$384,6,FALSE)</f>
        <v>0</v>
      </c>
      <c r="F182" s="371"/>
      <c r="G182" s="537" t="s">
        <v>91</v>
      </c>
      <c r="H182" s="833">
        <f t="shared" ca="1" si="5"/>
        <v>0</v>
      </c>
      <c r="I182" s="651" t="str">
        <f t="shared" ca="1" si="6"/>
        <v/>
      </c>
      <c r="J182" s="651" t="str">
        <f t="shared" ca="1" si="7"/>
        <v/>
      </c>
      <c r="K182" s="651" t="str">
        <f t="shared" ca="1" si="8"/>
        <v/>
      </c>
      <c r="L182" s="651" t="str">
        <f t="shared" ca="1" si="9"/>
        <v/>
      </c>
      <c r="M182" s="259"/>
      <c r="N182" s="272"/>
      <c r="O182" s="273"/>
    </row>
    <row r="183" spans="1:15" ht="13.95" customHeight="1" x14ac:dyDescent="0.25">
      <c r="A183" s="165"/>
      <c r="B183" s="268"/>
      <c r="C183" s="371"/>
      <c r="D183" s="537" t="s">
        <v>93</v>
      </c>
      <c r="E183" s="834">
        <f ca="1">VLOOKUP($D183,Data!$C$2:$H$384,6,FALSE)</f>
        <v>0</v>
      </c>
      <c r="F183" s="371"/>
      <c r="G183" s="537" t="s">
        <v>93</v>
      </c>
      <c r="H183" s="833">
        <f t="shared" ca="1" si="5"/>
        <v>0</v>
      </c>
      <c r="I183" s="651" t="str">
        <f t="shared" ca="1" si="6"/>
        <v/>
      </c>
      <c r="J183" s="651" t="str">
        <f t="shared" ca="1" si="7"/>
        <v/>
      </c>
      <c r="K183" s="651" t="str">
        <f t="shared" ca="1" si="8"/>
        <v/>
      </c>
      <c r="L183" s="651" t="str">
        <f t="shared" ca="1" si="9"/>
        <v/>
      </c>
      <c r="M183" s="259"/>
      <c r="N183" s="272"/>
      <c r="O183" s="273"/>
    </row>
    <row r="184" spans="1:15" ht="13.95" customHeight="1" x14ac:dyDescent="0.25">
      <c r="A184" s="165"/>
      <c r="B184" s="268"/>
      <c r="C184" s="371"/>
      <c r="D184" s="537" t="s">
        <v>95</v>
      </c>
      <c r="E184" s="834">
        <f ca="1">VLOOKUP($D184,Data!$C$2:$H$384,6,FALSE)</f>
        <v>0</v>
      </c>
      <c r="F184" s="371"/>
      <c r="G184" s="537" t="s">
        <v>95</v>
      </c>
      <c r="H184" s="833">
        <f t="shared" ca="1" si="5"/>
        <v>0</v>
      </c>
      <c r="I184" s="651" t="str">
        <f t="shared" ca="1" si="6"/>
        <v/>
      </c>
      <c r="J184" s="651" t="str">
        <f t="shared" ca="1" si="7"/>
        <v/>
      </c>
      <c r="K184" s="651" t="str">
        <f t="shared" ca="1" si="8"/>
        <v/>
      </c>
      <c r="L184" s="651" t="str">
        <f t="shared" ca="1" si="9"/>
        <v/>
      </c>
      <c r="M184" s="259"/>
      <c r="N184" s="272"/>
      <c r="O184" s="273"/>
    </row>
    <row r="185" spans="1:15" ht="13.95" customHeight="1" x14ac:dyDescent="0.25">
      <c r="A185" s="165"/>
      <c r="B185" s="268"/>
      <c r="C185" s="371"/>
      <c r="D185" s="537" t="s">
        <v>908</v>
      </c>
      <c r="E185" s="834">
        <f ca="1">VLOOKUP($D185,Data!$C$2:$H$384,6,FALSE)</f>
        <v>0</v>
      </c>
      <c r="F185" s="371"/>
      <c r="G185" s="537" t="s">
        <v>908</v>
      </c>
      <c r="H185" s="833">
        <f t="shared" ca="1" si="5"/>
        <v>0</v>
      </c>
      <c r="I185" s="651" t="str">
        <f t="shared" ca="1" si="6"/>
        <v/>
      </c>
      <c r="J185" s="651" t="str">
        <f t="shared" ca="1" si="7"/>
        <v/>
      </c>
      <c r="K185" s="651" t="str">
        <f t="shared" ca="1" si="8"/>
        <v/>
      </c>
      <c r="L185" s="651" t="str">
        <f t="shared" ca="1" si="9"/>
        <v/>
      </c>
      <c r="M185" s="259"/>
      <c r="N185" s="272"/>
      <c r="O185" s="273"/>
    </row>
    <row r="186" spans="1:15" ht="13.95" customHeight="1" x14ac:dyDescent="0.25">
      <c r="A186" s="165"/>
      <c r="B186" s="268"/>
      <c r="C186" s="371"/>
      <c r="D186" s="537" t="s">
        <v>909</v>
      </c>
      <c r="E186" s="834">
        <f ca="1">VLOOKUP($D186,Data!$C$2:$H$384,6,FALSE)</f>
        <v>0</v>
      </c>
      <c r="F186" s="371"/>
      <c r="G186" s="537" t="s">
        <v>909</v>
      </c>
      <c r="H186" s="833">
        <f t="shared" ca="1" si="5"/>
        <v>0</v>
      </c>
      <c r="I186" s="651" t="str">
        <f t="shared" ca="1" si="6"/>
        <v/>
      </c>
      <c r="J186" s="651" t="str">
        <f t="shared" ca="1" si="7"/>
        <v/>
      </c>
      <c r="K186" s="651" t="str">
        <f t="shared" ca="1" si="8"/>
        <v/>
      </c>
      <c r="L186" s="651" t="str">
        <f t="shared" ca="1" si="9"/>
        <v/>
      </c>
      <c r="M186" s="259"/>
      <c r="N186" s="272"/>
      <c r="O186" s="273"/>
    </row>
    <row r="187" spans="1:15" ht="13.95" customHeight="1" x14ac:dyDescent="0.25">
      <c r="A187" s="165"/>
      <c r="B187" s="268"/>
      <c r="C187" s="371"/>
      <c r="D187" s="537" t="s">
        <v>97</v>
      </c>
      <c r="E187" s="834">
        <f ca="1">VLOOKUP($D187,Data!$C$2:$H$384,6,FALSE)</f>
        <v>0</v>
      </c>
      <c r="F187" s="371"/>
      <c r="G187" s="537" t="s">
        <v>97</v>
      </c>
      <c r="H187" s="833">
        <f t="shared" ca="1" si="5"/>
        <v>0</v>
      </c>
      <c r="I187" s="651" t="str">
        <f t="shared" ca="1" si="6"/>
        <v/>
      </c>
      <c r="J187" s="651" t="str">
        <f t="shared" ca="1" si="7"/>
        <v/>
      </c>
      <c r="K187" s="651" t="str">
        <f t="shared" ca="1" si="8"/>
        <v/>
      </c>
      <c r="L187" s="651" t="str">
        <f t="shared" ca="1" si="9"/>
        <v/>
      </c>
      <c r="M187" s="259"/>
      <c r="N187" s="272"/>
      <c r="O187" s="273"/>
    </row>
    <row r="188" spans="1:15" ht="13.95" customHeight="1" x14ac:dyDescent="0.25">
      <c r="A188" s="165"/>
      <c r="B188" s="268"/>
      <c r="C188" s="371"/>
      <c r="D188" s="537" t="s">
        <v>98</v>
      </c>
      <c r="E188" s="834">
        <f ca="1">VLOOKUP($D188,Data!$C$2:$H$384,6,FALSE)</f>
        <v>0</v>
      </c>
      <c r="F188" s="371"/>
      <c r="G188" s="537" t="s">
        <v>98</v>
      </c>
      <c r="H188" s="833">
        <f t="shared" ca="1" si="5"/>
        <v>0</v>
      </c>
      <c r="I188" s="651" t="str">
        <f t="shared" ca="1" si="6"/>
        <v/>
      </c>
      <c r="J188" s="651" t="str">
        <f t="shared" ca="1" si="7"/>
        <v/>
      </c>
      <c r="K188" s="651" t="str">
        <f t="shared" ca="1" si="8"/>
        <v/>
      </c>
      <c r="L188" s="651" t="str">
        <f t="shared" ca="1" si="9"/>
        <v/>
      </c>
      <c r="M188" s="259"/>
      <c r="N188" s="272"/>
      <c r="O188" s="273"/>
    </row>
    <row r="189" spans="1:15" ht="13.95" customHeight="1" x14ac:dyDescent="0.25">
      <c r="A189" s="165"/>
      <c r="B189" s="268"/>
      <c r="C189" s="371"/>
      <c r="D189" s="537" t="s">
        <v>99</v>
      </c>
      <c r="E189" s="834">
        <f ca="1">VLOOKUP($D189,Data!$C$2:$H$384,6,FALSE)</f>
        <v>0</v>
      </c>
      <c r="F189" s="371"/>
      <c r="G189" s="537" t="s">
        <v>99</v>
      </c>
      <c r="H189" s="833">
        <f t="shared" ca="1" si="5"/>
        <v>0</v>
      </c>
      <c r="I189" s="651" t="str">
        <f t="shared" ca="1" si="6"/>
        <v/>
      </c>
      <c r="J189" s="651" t="str">
        <f t="shared" ca="1" si="7"/>
        <v/>
      </c>
      <c r="K189" s="651" t="str">
        <f t="shared" ca="1" si="8"/>
        <v/>
      </c>
      <c r="L189" s="651" t="str">
        <f t="shared" ca="1" si="9"/>
        <v/>
      </c>
      <c r="M189" s="259"/>
      <c r="N189" s="272"/>
      <c r="O189" s="273"/>
    </row>
    <row r="190" spans="1:15" ht="13.95" customHeight="1" x14ac:dyDescent="0.25">
      <c r="A190" s="165"/>
      <c r="B190" s="268"/>
      <c r="C190" s="371"/>
      <c r="D190" s="537" t="s">
        <v>100</v>
      </c>
      <c r="E190" s="834">
        <f ca="1">VLOOKUP($D190,Data!$C$2:$H$384,6,FALSE)</f>
        <v>0</v>
      </c>
      <c r="F190" s="371"/>
      <c r="G190" s="537" t="s">
        <v>100</v>
      </c>
      <c r="H190" s="833">
        <f t="shared" ca="1" si="5"/>
        <v>0</v>
      </c>
      <c r="I190" s="651" t="str">
        <f t="shared" ca="1" si="6"/>
        <v/>
      </c>
      <c r="J190" s="651" t="str">
        <f t="shared" ca="1" si="7"/>
        <v/>
      </c>
      <c r="K190" s="651" t="str">
        <f t="shared" ca="1" si="8"/>
        <v/>
      </c>
      <c r="L190" s="651" t="str">
        <f t="shared" ca="1" si="9"/>
        <v/>
      </c>
      <c r="M190" s="259"/>
      <c r="N190" s="272"/>
      <c r="O190" s="273"/>
    </row>
    <row r="191" spans="1:15" ht="13.95" customHeight="1" x14ac:dyDescent="0.25">
      <c r="A191" s="165"/>
      <c r="B191" s="268"/>
      <c r="C191" s="371"/>
      <c r="D191" s="537" t="s">
        <v>101</v>
      </c>
      <c r="E191" s="834">
        <f ca="1">VLOOKUP($D191,Data!$C$2:$H$384,6,FALSE)</f>
        <v>0</v>
      </c>
      <c r="F191" s="371"/>
      <c r="G191" s="537" t="s">
        <v>101</v>
      </c>
      <c r="H191" s="833">
        <f t="shared" ca="1" si="5"/>
        <v>0</v>
      </c>
      <c r="I191" s="651" t="str">
        <f t="shared" ca="1" si="6"/>
        <v/>
      </c>
      <c r="J191" s="651" t="str">
        <f t="shared" ca="1" si="7"/>
        <v/>
      </c>
      <c r="K191" s="651" t="str">
        <f t="shared" ca="1" si="8"/>
        <v/>
      </c>
      <c r="L191" s="651" t="str">
        <f t="shared" ca="1" si="9"/>
        <v/>
      </c>
      <c r="M191" s="259"/>
      <c r="N191" s="272"/>
      <c r="O191" s="273"/>
    </row>
    <row r="192" spans="1:15" ht="13.95" customHeight="1" x14ac:dyDescent="0.25">
      <c r="A192" s="165"/>
      <c r="B192" s="268"/>
      <c r="C192" s="371"/>
      <c r="D192" s="537" t="s">
        <v>102</v>
      </c>
      <c r="E192" s="834">
        <f ca="1">VLOOKUP($D192,Data!$C$2:$H$384,6,FALSE)</f>
        <v>0</v>
      </c>
      <c r="F192" s="371"/>
      <c r="G192" s="537" t="s">
        <v>102</v>
      </c>
      <c r="H192" s="833">
        <f t="shared" ca="1" si="5"/>
        <v>0</v>
      </c>
      <c r="I192" s="651" t="str">
        <f t="shared" ca="1" si="6"/>
        <v/>
      </c>
      <c r="J192" s="651" t="str">
        <f t="shared" ca="1" si="7"/>
        <v/>
      </c>
      <c r="K192" s="651" t="str">
        <f t="shared" ca="1" si="8"/>
        <v/>
      </c>
      <c r="L192" s="651" t="str">
        <f t="shared" ca="1" si="9"/>
        <v/>
      </c>
      <c r="M192" s="259"/>
      <c r="N192" s="272"/>
      <c r="O192" s="273"/>
    </row>
    <row r="193" spans="1:15" ht="13.95" customHeight="1" x14ac:dyDescent="0.25">
      <c r="A193" s="165"/>
      <c r="B193" s="268"/>
      <c r="C193" s="371"/>
      <c r="D193" s="537" t="s">
        <v>911</v>
      </c>
      <c r="E193" s="834">
        <f ca="1">VLOOKUP($D193,Data!$C$2:$H$384,6,FALSE)</f>
        <v>0</v>
      </c>
      <c r="F193" s="371"/>
      <c r="G193" s="537" t="s">
        <v>911</v>
      </c>
      <c r="H193" s="833">
        <f t="shared" ca="1" si="5"/>
        <v>0</v>
      </c>
      <c r="I193" s="651" t="str">
        <f t="shared" ca="1" si="6"/>
        <v/>
      </c>
      <c r="J193" s="651" t="str">
        <f t="shared" ca="1" si="7"/>
        <v/>
      </c>
      <c r="K193" s="651" t="str">
        <f t="shared" ca="1" si="8"/>
        <v/>
      </c>
      <c r="L193" s="651" t="str">
        <f t="shared" ca="1" si="9"/>
        <v/>
      </c>
      <c r="M193" s="259"/>
      <c r="N193" s="272"/>
      <c r="O193" s="273"/>
    </row>
    <row r="194" spans="1:15" ht="13.95" customHeight="1" x14ac:dyDescent="0.25">
      <c r="A194" s="165"/>
      <c r="B194" s="268"/>
      <c r="C194" s="371"/>
      <c r="D194" s="537" t="s">
        <v>912</v>
      </c>
      <c r="E194" s="834">
        <f ca="1">VLOOKUP($D194,Data!$C$2:$H$384,6,FALSE)</f>
        <v>0</v>
      </c>
      <c r="F194" s="371"/>
      <c r="G194" s="537" t="s">
        <v>912</v>
      </c>
      <c r="H194" s="833">
        <f t="shared" ca="1" si="5"/>
        <v>0</v>
      </c>
      <c r="I194" s="651" t="str">
        <f t="shared" ca="1" si="6"/>
        <v/>
      </c>
      <c r="J194" s="651" t="str">
        <f t="shared" ca="1" si="7"/>
        <v/>
      </c>
      <c r="K194" s="651" t="str">
        <f t="shared" ca="1" si="8"/>
        <v/>
      </c>
      <c r="L194" s="651" t="str">
        <f t="shared" ca="1" si="9"/>
        <v/>
      </c>
      <c r="M194" s="259"/>
      <c r="N194" s="272"/>
      <c r="O194" s="273"/>
    </row>
    <row r="195" spans="1:15" ht="13.95" customHeight="1" x14ac:dyDescent="0.25">
      <c r="A195" s="165"/>
      <c r="B195" s="268"/>
      <c r="C195" s="371"/>
      <c r="D195" s="537" t="s">
        <v>105</v>
      </c>
      <c r="E195" s="834">
        <f ca="1">VLOOKUP($D195,Data!$C$2:$H$384,6,FALSE)</f>
        <v>0</v>
      </c>
      <c r="F195" s="371"/>
      <c r="G195" s="537" t="s">
        <v>105</v>
      </c>
      <c r="H195" s="833">
        <f t="shared" ca="1" si="5"/>
        <v>0</v>
      </c>
      <c r="I195" s="651" t="str">
        <f t="shared" ca="1" si="6"/>
        <v/>
      </c>
      <c r="J195" s="651" t="str">
        <f t="shared" ca="1" si="7"/>
        <v/>
      </c>
      <c r="K195" s="651" t="str">
        <f t="shared" ca="1" si="8"/>
        <v/>
      </c>
      <c r="L195" s="651" t="str">
        <f t="shared" ca="1" si="9"/>
        <v/>
      </c>
      <c r="M195" s="259"/>
      <c r="N195" s="272"/>
      <c r="O195" s="273"/>
    </row>
    <row r="196" spans="1:15" ht="13.95" customHeight="1" x14ac:dyDescent="0.25">
      <c r="A196" s="165"/>
      <c r="B196" s="268"/>
      <c r="C196" s="371"/>
      <c r="D196" s="537" t="s">
        <v>107</v>
      </c>
      <c r="E196" s="834">
        <f ca="1">VLOOKUP($D196,Data!$C$2:$H$384,6,FALSE)</f>
        <v>0</v>
      </c>
      <c r="F196" s="371"/>
      <c r="G196" s="537" t="s">
        <v>107</v>
      </c>
      <c r="H196" s="833">
        <f t="shared" ca="1" si="5"/>
        <v>0</v>
      </c>
      <c r="I196" s="651" t="str">
        <f t="shared" ca="1" si="6"/>
        <v/>
      </c>
      <c r="J196" s="651" t="str">
        <f t="shared" ca="1" si="7"/>
        <v/>
      </c>
      <c r="K196" s="651" t="str">
        <f t="shared" ca="1" si="8"/>
        <v/>
      </c>
      <c r="L196" s="651" t="str">
        <f t="shared" ca="1" si="9"/>
        <v/>
      </c>
      <c r="M196" s="259"/>
      <c r="N196" s="272"/>
      <c r="O196" s="273"/>
    </row>
    <row r="197" spans="1:15" ht="13.95" customHeight="1" x14ac:dyDescent="0.25">
      <c r="A197" s="165"/>
      <c r="B197" s="268"/>
      <c r="C197" s="371"/>
      <c r="D197" s="537" t="s">
        <v>109</v>
      </c>
      <c r="E197" s="834">
        <f ca="1">VLOOKUP($D197,Data!$C$2:$H$384,6,FALSE)</f>
        <v>0</v>
      </c>
      <c r="F197" s="371"/>
      <c r="G197" s="537" t="s">
        <v>109</v>
      </c>
      <c r="H197" s="833">
        <f t="shared" ca="1" si="5"/>
        <v>0</v>
      </c>
      <c r="I197" s="651" t="str">
        <f t="shared" ca="1" si="6"/>
        <v/>
      </c>
      <c r="J197" s="651" t="str">
        <f t="shared" ca="1" si="7"/>
        <v/>
      </c>
      <c r="K197" s="651" t="str">
        <f t="shared" ca="1" si="8"/>
        <v/>
      </c>
      <c r="L197" s="651" t="str">
        <f t="shared" ca="1" si="9"/>
        <v/>
      </c>
      <c r="M197" s="259"/>
      <c r="N197" s="272"/>
      <c r="O197" s="273"/>
    </row>
    <row r="198" spans="1:15" ht="13.95" customHeight="1" x14ac:dyDescent="0.25">
      <c r="A198" s="165"/>
      <c r="B198" s="268"/>
      <c r="C198" s="371"/>
      <c r="D198" s="537" t="s">
        <v>111</v>
      </c>
      <c r="E198" s="834">
        <f ca="1">VLOOKUP($D198,Data!$C$2:$H$384,6,FALSE)</f>
        <v>0</v>
      </c>
      <c r="F198" s="371"/>
      <c r="G198" s="537" t="s">
        <v>111</v>
      </c>
      <c r="H198" s="833">
        <f t="shared" ca="1" si="5"/>
        <v>0</v>
      </c>
      <c r="I198" s="651" t="str">
        <f t="shared" ca="1" si="6"/>
        <v/>
      </c>
      <c r="J198" s="651" t="str">
        <f t="shared" ca="1" si="7"/>
        <v/>
      </c>
      <c r="K198" s="651" t="str">
        <f t="shared" ca="1" si="8"/>
        <v/>
      </c>
      <c r="L198" s="651" t="str">
        <f t="shared" ca="1" si="9"/>
        <v/>
      </c>
      <c r="M198" s="259"/>
      <c r="N198" s="272"/>
      <c r="O198" s="273"/>
    </row>
    <row r="199" spans="1:15" ht="13.95" customHeight="1" x14ac:dyDescent="0.25">
      <c r="A199" s="165"/>
      <c r="B199" s="268"/>
      <c r="C199" s="371"/>
      <c r="D199" s="537" t="s">
        <v>113</v>
      </c>
      <c r="E199" s="834">
        <f ca="1">VLOOKUP($D199,Data!$C$2:$H$384,6,FALSE)</f>
        <v>0</v>
      </c>
      <c r="F199" s="371"/>
      <c r="G199" s="537" t="s">
        <v>113</v>
      </c>
      <c r="H199" s="833">
        <f t="shared" ca="1" si="5"/>
        <v>0</v>
      </c>
      <c r="I199" s="651" t="str">
        <f t="shared" ca="1" si="6"/>
        <v/>
      </c>
      <c r="J199" s="651" t="str">
        <f t="shared" ca="1" si="7"/>
        <v/>
      </c>
      <c r="K199" s="651" t="str">
        <f t="shared" ca="1" si="8"/>
        <v/>
      </c>
      <c r="L199" s="651" t="str">
        <f t="shared" ca="1" si="9"/>
        <v/>
      </c>
      <c r="M199" s="259"/>
      <c r="N199" s="272"/>
      <c r="O199" s="273"/>
    </row>
    <row r="200" spans="1:15" ht="13.95" customHeight="1" x14ac:dyDescent="0.25">
      <c r="A200" s="165"/>
      <c r="B200" s="268"/>
      <c r="C200" s="371"/>
      <c r="D200" s="537" t="s">
        <v>116</v>
      </c>
      <c r="E200" s="834">
        <f ca="1">VLOOKUP($D200,Data!$C$2:$H$384,6,FALSE)</f>
        <v>0</v>
      </c>
      <c r="F200" s="371"/>
      <c r="G200" s="537" t="s">
        <v>116</v>
      </c>
      <c r="H200" s="833">
        <f t="shared" ca="1" si="5"/>
        <v>0</v>
      </c>
      <c r="I200" s="651" t="str">
        <f t="shared" ca="1" si="6"/>
        <v/>
      </c>
      <c r="J200" s="651" t="str">
        <f t="shared" ca="1" si="7"/>
        <v/>
      </c>
      <c r="K200" s="651" t="str">
        <f t="shared" ca="1" si="8"/>
        <v/>
      </c>
      <c r="L200" s="651" t="str">
        <f t="shared" ca="1" si="9"/>
        <v/>
      </c>
      <c r="M200" s="259"/>
      <c r="N200" s="272"/>
      <c r="O200" s="273"/>
    </row>
    <row r="201" spans="1:15" ht="13.95" customHeight="1" x14ac:dyDescent="0.25">
      <c r="A201" s="165"/>
      <c r="B201" s="268"/>
      <c r="C201" s="371"/>
      <c r="D201" s="537" t="s">
        <v>119</v>
      </c>
      <c r="E201" s="834">
        <f ca="1">VLOOKUP($D201,Data!$C$2:$H$384,6,FALSE)</f>
        <v>0</v>
      </c>
      <c r="F201" s="371"/>
      <c r="G201" s="537" t="s">
        <v>119</v>
      </c>
      <c r="H201" s="833">
        <f t="shared" ca="1" si="5"/>
        <v>0</v>
      </c>
      <c r="I201" s="651" t="str">
        <f t="shared" ca="1" si="6"/>
        <v/>
      </c>
      <c r="J201" s="651" t="str">
        <f t="shared" ca="1" si="7"/>
        <v/>
      </c>
      <c r="K201" s="651" t="str">
        <f t="shared" ca="1" si="8"/>
        <v/>
      </c>
      <c r="L201" s="651" t="str">
        <f t="shared" ca="1" si="9"/>
        <v/>
      </c>
      <c r="M201" s="259"/>
      <c r="N201" s="272"/>
      <c r="O201" s="273"/>
    </row>
    <row r="202" spans="1:15" ht="13.95" customHeight="1" x14ac:dyDescent="0.25">
      <c r="A202" s="165"/>
      <c r="B202" s="268"/>
      <c r="C202" s="371"/>
      <c r="D202" s="537" t="s">
        <v>122</v>
      </c>
      <c r="E202" s="834">
        <f ca="1">VLOOKUP($D202,Data!$C$2:$H$384,6,FALSE)</f>
        <v>0</v>
      </c>
      <c r="F202" s="371"/>
      <c r="G202" s="537" t="s">
        <v>122</v>
      </c>
      <c r="H202" s="833">
        <f t="shared" ca="1" si="5"/>
        <v>0</v>
      </c>
      <c r="I202" s="651" t="str">
        <f t="shared" ca="1" si="6"/>
        <v/>
      </c>
      <c r="J202" s="651" t="str">
        <f t="shared" ca="1" si="7"/>
        <v/>
      </c>
      <c r="K202" s="651" t="str">
        <f t="shared" ca="1" si="8"/>
        <v/>
      </c>
      <c r="L202" s="651" t="str">
        <f t="shared" ca="1" si="9"/>
        <v/>
      </c>
      <c r="M202" s="259"/>
      <c r="N202" s="272"/>
      <c r="O202" s="273"/>
    </row>
    <row r="203" spans="1:15" ht="13.95" customHeight="1" x14ac:dyDescent="0.25">
      <c r="A203" s="165"/>
      <c r="B203" s="268"/>
      <c r="C203" s="371"/>
      <c r="D203" s="537" t="s">
        <v>125</v>
      </c>
      <c r="E203" s="834">
        <f ca="1">VLOOKUP($D203,Data!$C$2:$H$384,6,FALSE)</f>
        <v>0</v>
      </c>
      <c r="F203" s="371"/>
      <c r="G203" s="537" t="s">
        <v>125</v>
      </c>
      <c r="H203" s="833">
        <f t="shared" ca="1" si="5"/>
        <v>0</v>
      </c>
      <c r="I203" s="651" t="str">
        <f t="shared" ca="1" si="6"/>
        <v/>
      </c>
      <c r="J203" s="651" t="str">
        <f t="shared" ca="1" si="7"/>
        <v/>
      </c>
      <c r="K203" s="651" t="str">
        <f t="shared" ca="1" si="8"/>
        <v/>
      </c>
      <c r="L203" s="651" t="str">
        <f t="shared" ca="1" si="9"/>
        <v/>
      </c>
      <c r="M203" s="259"/>
      <c r="N203" s="272"/>
      <c r="O203" s="273"/>
    </row>
    <row r="204" spans="1:15" ht="13.95" customHeight="1" x14ac:dyDescent="0.25">
      <c r="A204" s="165"/>
      <c r="B204" s="268"/>
      <c r="C204" s="371"/>
      <c r="D204" s="537" t="s">
        <v>128</v>
      </c>
      <c r="E204" s="834">
        <f ca="1">VLOOKUP($D204,Data!$C$2:$H$384,6,FALSE)</f>
        <v>0</v>
      </c>
      <c r="F204" s="371"/>
      <c r="G204" s="537" t="s">
        <v>128</v>
      </c>
      <c r="H204" s="833">
        <f t="shared" ca="1" si="5"/>
        <v>0</v>
      </c>
      <c r="I204" s="651" t="str">
        <f t="shared" ca="1" si="6"/>
        <v/>
      </c>
      <c r="J204" s="651" t="str">
        <f t="shared" ca="1" si="7"/>
        <v/>
      </c>
      <c r="K204" s="651" t="str">
        <f t="shared" ca="1" si="8"/>
        <v/>
      </c>
      <c r="L204" s="651" t="str">
        <f t="shared" ca="1" si="9"/>
        <v/>
      </c>
      <c r="M204" s="259"/>
      <c r="N204" s="272"/>
      <c r="O204" s="273"/>
    </row>
    <row r="205" spans="1:15" ht="13.95" customHeight="1" x14ac:dyDescent="0.25">
      <c r="A205" s="165"/>
      <c r="B205" s="268"/>
      <c r="C205" s="371"/>
      <c r="D205" s="537" t="s">
        <v>130</v>
      </c>
      <c r="E205" s="834">
        <f ca="1">VLOOKUP($D205,Data!$C$2:$H$384,6,FALSE)</f>
        <v>0</v>
      </c>
      <c r="F205" s="371"/>
      <c r="G205" s="537" t="s">
        <v>130</v>
      </c>
      <c r="H205" s="833">
        <f t="shared" ca="1" si="5"/>
        <v>0</v>
      </c>
      <c r="I205" s="651" t="str">
        <f t="shared" ca="1" si="6"/>
        <v/>
      </c>
      <c r="J205" s="651" t="str">
        <f t="shared" ca="1" si="7"/>
        <v/>
      </c>
      <c r="K205" s="651" t="str">
        <f t="shared" ca="1" si="8"/>
        <v/>
      </c>
      <c r="L205" s="651" t="str">
        <f t="shared" ca="1" si="9"/>
        <v/>
      </c>
      <c r="M205" s="259"/>
      <c r="N205" s="272"/>
      <c r="O205" s="273"/>
    </row>
    <row r="206" spans="1:15" ht="13.95" customHeight="1" x14ac:dyDescent="0.25">
      <c r="A206" s="165"/>
      <c r="B206" s="268"/>
      <c r="C206" s="371"/>
      <c r="D206" s="537" t="s">
        <v>2535</v>
      </c>
      <c r="E206" s="834">
        <f ca="1">VLOOKUP($D206,Data!$C$2:$H$384,6,FALSE)</f>
        <v>0</v>
      </c>
      <c r="F206" s="371"/>
      <c r="G206" s="537" t="s">
        <v>2535</v>
      </c>
      <c r="H206" s="833">
        <f t="shared" ca="1" si="5"/>
        <v>0</v>
      </c>
      <c r="I206" s="651" t="str">
        <f t="shared" ca="1" si="6"/>
        <v/>
      </c>
      <c r="J206" s="651" t="str">
        <f t="shared" ca="1" si="7"/>
        <v/>
      </c>
      <c r="K206" s="651" t="str">
        <f t="shared" ca="1" si="8"/>
        <v/>
      </c>
      <c r="L206" s="651" t="str">
        <f t="shared" ca="1" si="9"/>
        <v/>
      </c>
      <c r="M206" s="259"/>
      <c r="N206" s="272"/>
      <c r="O206" s="273"/>
    </row>
    <row r="207" spans="1:15" ht="13.95" customHeight="1" x14ac:dyDescent="0.25">
      <c r="A207" s="165"/>
      <c r="B207" s="268"/>
      <c r="C207" s="371"/>
      <c r="D207" s="537" t="s">
        <v>2536</v>
      </c>
      <c r="E207" s="834">
        <f ca="1">VLOOKUP($D207,Data!$C$2:$H$384,6,FALSE)</f>
        <v>0</v>
      </c>
      <c r="F207" s="371"/>
      <c r="G207" s="537" t="s">
        <v>2536</v>
      </c>
      <c r="H207" s="833">
        <f t="shared" ca="1" si="5"/>
        <v>0</v>
      </c>
      <c r="I207" s="651" t="str">
        <f t="shared" ca="1" si="6"/>
        <v/>
      </c>
      <c r="J207" s="651" t="str">
        <f t="shared" ca="1" si="7"/>
        <v/>
      </c>
      <c r="K207" s="651" t="str">
        <f t="shared" ca="1" si="8"/>
        <v/>
      </c>
      <c r="L207" s="651" t="str">
        <f t="shared" ca="1" si="9"/>
        <v/>
      </c>
      <c r="M207" s="259"/>
      <c r="N207" s="272"/>
      <c r="O207" s="273"/>
    </row>
    <row r="208" spans="1:15" ht="13.95" customHeight="1" x14ac:dyDescent="0.25">
      <c r="A208" s="165"/>
      <c r="B208" s="268"/>
      <c r="C208" s="371"/>
      <c r="D208" s="537" t="s">
        <v>2537</v>
      </c>
      <c r="E208" s="834">
        <f ca="1">VLOOKUP($D208,Data!$C$2:$H$384,6,FALSE)</f>
        <v>0</v>
      </c>
      <c r="F208" s="371"/>
      <c r="G208" s="537" t="s">
        <v>2537</v>
      </c>
      <c r="H208" s="833">
        <f t="shared" ca="1" si="5"/>
        <v>0</v>
      </c>
      <c r="I208" s="651" t="str">
        <f t="shared" ca="1" si="6"/>
        <v/>
      </c>
      <c r="J208" s="651" t="str">
        <f t="shared" ca="1" si="7"/>
        <v/>
      </c>
      <c r="K208" s="651" t="str">
        <f t="shared" ca="1" si="8"/>
        <v/>
      </c>
      <c r="L208" s="651" t="str">
        <f t="shared" ca="1" si="9"/>
        <v/>
      </c>
      <c r="M208" s="259"/>
      <c r="N208" s="272"/>
      <c r="O208" s="273"/>
    </row>
    <row r="209" spans="1:15" ht="13.95" customHeight="1" x14ac:dyDescent="0.25">
      <c r="A209" s="165"/>
      <c r="B209" s="268"/>
      <c r="C209" s="371"/>
      <c r="D209" s="537" t="s">
        <v>133</v>
      </c>
      <c r="E209" s="834">
        <f ca="1">VLOOKUP($D209,Data!$C$2:$H$384,6,FALSE)</f>
        <v>0</v>
      </c>
      <c r="F209" s="371"/>
      <c r="G209" s="537" t="s">
        <v>133</v>
      </c>
      <c r="H209" s="833">
        <f t="shared" ca="1" si="5"/>
        <v>0</v>
      </c>
      <c r="I209" s="651" t="str">
        <f t="shared" ca="1" si="6"/>
        <v/>
      </c>
      <c r="J209" s="651" t="str">
        <f t="shared" ca="1" si="7"/>
        <v/>
      </c>
      <c r="K209" s="651" t="str">
        <f t="shared" ca="1" si="8"/>
        <v/>
      </c>
      <c r="L209" s="651" t="str">
        <f t="shared" ca="1" si="9"/>
        <v/>
      </c>
      <c r="M209" s="259"/>
      <c r="N209" s="272"/>
      <c r="O209" s="273"/>
    </row>
    <row r="210" spans="1:15" ht="13.95" customHeight="1" x14ac:dyDescent="0.25">
      <c r="A210" s="165"/>
      <c r="B210" s="268"/>
      <c r="C210" s="371"/>
      <c r="D210" s="537" t="s">
        <v>136</v>
      </c>
      <c r="E210" s="834">
        <f ca="1">VLOOKUP($D210,Data!$C$2:$H$384,6,FALSE)</f>
        <v>0</v>
      </c>
      <c r="F210" s="371"/>
      <c r="G210" s="537" t="s">
        <v>136</v>
      </c>
      <c r="H210" s="833">
        <f t="shared" ca="1" si="5"/>
        <v>0</v>
      </c>
      <c r="I210" s="651" t="str">
        <f t="shared" ca="1" si="6"/>
        <v/>
      </c>
      <c r="J210" s="651" t="str">
        <f t="shared" ca="1" si="7"/>
        <v/>
      </c>
      <c r="K210" s="651" t="str">
        <f t="shared" ca="1" si="8"/>
        <v/>
      </c>
      <c r="L210" s="651" t="str">
        <f t="shared" ca="1" si="9"/>
        <v/>
      </c>
      <c r="M210" s="259"/>
      <c r="N210" s="272"/>
      <c r="O210" s="273"/>
    </row>
    <row r="211" spans="1:15" ht="13.95" customHeight="1" x14ac:dyDescent="0.25">
      <c r="A211" s="165"/>
      <c r="B211" s="268"/>
      <c r="C211" s="371"/>
      <c r="D211" s="537" t="s">
        <v>139</v>
      </c>
      <c r="E211" s="834">
        <f ca="1">VLOOKUP($D211,Data!$C$2:$H$384,6,FALSE)</f>
        <v>0</v>
      </c>
      <c r="F211" s="371"/>
      <c r="G211" s="537" t="s">
        <v>139</v>
      </c>
      <c r="H211" s="833">
        <f t="shared" ca="1" si="5"/>
        <v>0</v>
      </c>
      <c r="I211" s="651" t="str">
        <f t="shared" ca="1" si="6"/>
        <v/>
      </c>
      <c r="J211" s="651" t="str">
        <f t="shared" ca="1" si="7"/>
        <v/>
      </c>
      <c r="K211" s="651" t="str">
        <f t="shared" ca="1" si="8"/>
        <v/>
      </c>
      <c r="L211" s="651" t="str">
        <f t="shared" ca="1" si="9"/>
        <v/>
      </c>
      <c r="M211" s="259"/>
      <c r="N211" s="272"/>
      <c r="O211" s="273"/>
    </row>
    <row r="212" spans="1:15" ht="13.95" customHeight="1" x14ac:dyDescent="0.25">
      <c r="A212" s="165"/>
      <c r="B212" s="268"/>
      <c r="C212" s="371"/>
      <c r="D212" s="537" t="s">
        <v>141</v>
      </c>
      <c r="E212" s="834">
        <f ca="1">VLOOKUP($D212,Data!$C$2:$H$384,6,FALSE)</f>
        <v>0</v>
      </c>
      <c r="F212" s="371"/>
      <c r="G212" s="537" t="s">
        <v>141</v>
      </c>
      <c r="H212" s="833">
        <f t="shared" ca="1" si="5"/>
        <v>0</v>
      </c>
      <c r="I212" s="651" t="str">
        <f t="shared" ca="1" si="6"/>
        <v/>
      </c>
      <c r="J212" s="651" t="str">
        <f t="shared" ca="1" si="7"/>
        <v/>
      </c>
      <c r="K212" s="651" t="str">
        <f t="shared" ca="1" si="8"/>
        <v/>
      </c>
      <c r="L212" s="651" t="str">
        <f t="shared" ca="1" si="9"/>
        <v/>
      </c>
      <c r="M212" s="259"/>
      <c r="N212" s="272"/>
      <c r="O212" s="273"/>
    </row>
    <row r="213" spans="1:15" ht="13.95" customHeight="1" x14ac:dyDescent="0.25">
      <c r="A213" s="165"/>
      <c r="B213" s="268"/>
      <c r="C213" s="371"/>
      <c r="D213" s="537" t="s">
        <v>143</v>
      </c>
      <c r="E213" s="834">
        <f ca="1">VLOOKUP($D213,Data!$C$2:$H$384,6,FALSE)</f>
        <v>0</v>
      </c>
      <c r="F213" s="371"/>
      <c r="G213" s="537" t="s">
        <v>143</v>
      </c>
      <c r="H213" s="833">
        <f t="shared" ca="1" si="5"/>
        <v>0</v>
      </c>
      <c r="I213" s="651" t="str">
        <f t="shared" ca="1" si="6"/>
        <v/>
      </c>
      <c r="J213" s="651" t="str">
        <f t="shared" ca="1" si="7"/>
        <v/>
      </c>
      <c r="K213" s="651" t="str">
        <f t="shared" ca="1" si="8"/>
        <v/>
      </c>
      <c r="L213" s="651" t="str">
        <f t="shared" ca="1" si="9"/>
        <v/>
      </c>
      <c r="M213" s="259"/>
      <c r="N213" s="272"/>
      <c r="O213" s="273"/>
    </row>
    <row r="214" spans="1:15" ht="13.95" customHeight="1" x14ac:dyDescent="0.25">
      <c r="A214" s="165"/>
      <c r="B214" s="268"/>
      <c r="C214" s="371"/>
      <c r="D214" s="537" t="s">
        <v>145</v>
      </c>
      <c r="E214" s="834">
        <f ca="1">VLOOKUP($D214,Data!$C$2:$H$384,6,FALSE)</f>
        <v>0</v>
      </c>
      <c r="F214" s="371"/>
      <c r="G214" s="537" t="s">
        <v>145</v>
      </c>
      <c r="H214" s="833">
        <f t="shared" ca="1" si="5"/>
        <v>0</v>
      </c>
      <c r="I214" s="651" t="str">
        <f t="shared" ca="1" si="6"/>
        <v/>
      </c>
      <c r="J214" s="651" t="str">
        <f t="shared" ca="1" si="7"/>
        <v/>
      </c>
      <c r="K214" s="651" t="str">
        <f t="shared" ca="1" si="8"/>
        <v/>
      </c>
      <c r="L214" s="651" t="str">
        <f t="shared" ca="1" si="9"/>
        <v/>
      </c>
      <c r="M214" s="259"/>
      <c r="N214" s="272"/>
      <c r="O214" s="273"/>
    </row>
    <row r="215" spans="1:15" ht="13.95" customHeight="1" x14ac:dyDescent="0.25">
      <c r="A215" s="165"/>
      <c r="B215" s="268"/>
      <c r="C215" s="371"/>
      <c r="D215" s="537" t="s">
        <v>362</v>
      </c>
      <c r="E215" s="834">
        <f ca="1">VLOOKUP($D215,Data!$C$2:$H$384,6,FALSE)</f>
        <v>0</v>
      </c>
      <c r="F215" s="371"/>
      <c r="G215" s="537" t="s">
        <v>362</v>
      </c>
      <c r="H215" s="833">
        <f t="shared" ref="H215:H278" ca="1" si="10">INT(LEFT(
VLOOKUP(RIGHT($G215,LEN($G215)-FIND("-",$G215)), INDIRECT("'"&amp;LEFT($G215,FIND("-",$G215)-1)&amp;"'!"&amp;"$E:$L"), 4,FALSE), 1)
)</f>
        <v>0</v>
      </c>
      <c r="I215" s="651" t="str">
        <f t="shared" ref="I215:I278" ca="1" si="11">IF(VLOOKUP(RIGHT($G215,LEN($G215)-FIND("-",$G215)), INDIRECT("'"&amp;LEFT($G215,FIND("-",$G215)-1)&amp;"'!"&amp;"$E:$L"), 5,FALSE) = 0, "",
VLOOKUP(RIGHT($G215,LEN($G215)-FIND("-",$G215)), INDIRECT("'"&amp;LEFT($G215,FIND("-",$G215)-1)&amp;"'!"&amp;"$E:$L"), 5,FALSE) )</f>
        <v/>
      </c>
      <c r="J215" s="651" t="str">
        <f t="shared" ref="J215:J278" ca="1" si="12">IF(VLOOKUP(RIGHT($G215,LEN($G215)-FIND("-",$G215)), INDIRECT("'"&amp;LEFT($G215,FIND("-",$G215)-1)&amp;"'!"&amp;"$E:$L"), 6,FALSE) = 0, "",
VLOOKUP(RIGHT($G215,LEN($G215)-FIND("-",$G215)), INDIRECT("'"&amp;LEFT($G215,FIND("-",$G215)-1)&amp;"'!"&amp;"$E:$L"), 6,FALSE) )</f>
        <v/>
      </c>
      <c r="K215" s="651" t="str">
        <f t="shared" ref="K215:K278" ca="1" si="13">IF(VLOOKUP(RIGHT($G215,LEN($G215)-FIND("-",$G215)), INDIRECT("'"&amp;LEFT($G215,FIND("-",$G215)-1)&amp;"'!"&amp;"$E:$L"), 7,FALSE) = 0, "",
VLOOKUP(RIGHT($G215,LEN($G215)-FIND("-",$G215)), INDIRECT("'"&amp;LEFT($G215,FIND("-",$G215)-1)&amp;"'!"&amp;"$E:$L"), 7,FALSE) )</f>
        <v/>
      </c>
      <c r="L215" s="651" t="str">
        <f t="shared" ref="L215:L278" ca="1" si="14">IF(VLOOKUP(RIGHT($G215,LEN($G215)-FIND("-",$G215)), INDIRECT("'"&amp;LEFT($G215,FIND("-",$G215)-1)&amp;"'!"&amp;"$E:$L"), 8,FALSE) = 0, "",
VLOOKUP(RIGHT($G215,LEN($G215)-FIND("-",$G215)), INDIRECT("'"&amp;LEFT($G215,FIND("-",$G215)-1)&amp;"'!"&amp;"$E:$L"), 8,FALSE) )</f>
        <v/>
      </c>
      <c r="M215" s="259"/>
      <c r="N215" s="272"/>
      <c r="O215" s="273"/>
    </row>
    <row r="216" spans="1:15" ht="13.95" customHeight="1" x14ac:dyDescent="0.25">
      <c r="A216" s="165"/>
      <c r="B216" s="268"/>
      <c r="C216" s="371"/>
      <c r="D216" s="537" t="s">
        <v>363</v>
      </c>
      <c r="E216" s="834">
        <f ca="1">VLOOKUP($D216,Data!$C$2:$H$384,6,FALSE)</f>
        <v>0</v>
      </c>
      <c r="F216" s="371"/>
      <c r="G216" s="537" t="s">
        <v>363</v>
      </c>
      <c r="H216" s="833">
        <f t="shared" ca="1" si="10"/>
        <v>0</v>
      </c>
      <c r="I216" s="651" t="str">
        <f t="shared" ca="1" si="11"/>
        <v/>
      </c>
      <c r="J216" s="651" t="str">
        <f t="shared" ca="1" si="12"/>
        <v/>
      </c>
      <c r="K216" s="651" t="str">
        <f t="shared" ca="1" si="13"/>
        <v/>
      </c>
      <c r="L216" s="651" t="str">
        <f t="shared" ca="1" si="14"/>
        <v/>
      </c>
      <c r="M216" s="259"/>
      <c r="N216" s="272"/>
      <c r="O216" s="273"/>
    </row>
    <row r="217" spans="1:15" ht="13.95" customHeight="1" x14ac:dyDescent="0.25">
      <c r="A217" s="165"/>
      <c r="B217" s="268"/>
      <c r="C217" s="371"/>
      <c r="D217" s="537" t="s">
        <v>364</v>
      </c>
      <c r="E217" s="834">
        <f ca="1">VLOOKUP($D217,Data!$C$2:$H$384,6,FALSE)</f>
        <v>0</v>
      </c>
      <c r="F217" s="371"/>
      <c r="G217" s="537" t="s">
        <v>364</v>
      </c>
      <c r="H217" s="833">
        <f t="shared" ca="1" si="10"/>
        <v>0</v>
      </c>
      <c r="I217" s="651" t="str">
        <f t="shared" ca="1" si="11"/>
        <v/>
      </c>
      <c r="J217" s="651" t="str">
        <f t="shared" ca="1" si="12"/>
        <v/>
      </c>
      <c r="K217" s="651" t="str">
        <f t="shared" ca="1" si="13"/>
        <v/>
      </c>
      <c r="L217" s="651" t="str">
        <f t="shared" ca="1" si="14"/>
        <v/>
      </c>
      <c r="M217" s="259"/>
      <c r="N217" s="272"/>
      <c r="O217" s="273"/>
    </row>
    <row r="218" spans="1:15" ht="13.95" customHeight="1" x14ac:dyDescent="0.25">
      <c r="A218" s="165"/>
      <c r="B218" s="268"/>
      <c r="C218" s="371"/>
      <c r="D218" s="537" t="s">
        <v>365</v>
      </c>
      <c r="E218" s="834">
        <f ca="1">VLOOKUP($D218,Data!$C$2:$H$384,6,FALSE)</f>
        <v>0</v>
      </c>
      <c r="F218" s="371"/>
      <c r="G218" s="537" t="s">
        <v>365</v>
      </c>
      <c r="H218" s="833">
        <f t="shared" ca="1" si="10"/>
        <v>0</v>
      </c>
      <c r="I218" s="651" t="str">
        <f t="shared" ca="1" si="11"/>
        <v/>
      </c>
      <c r="J218" s="651" t="str">
        <f t="shared" ca="1" si="12"/>
        <v/>
      </c>
      <c r="K218" s="651" t="str">
        <f t="shared" ca="1" si="13"/>
        <v/>
      </c>
      <c r="L218" s="651" t="str">
        <f t="shared" ca="1" si="14"/>
        <v/>
      </c>
      <c r="M218" s="259"/>
      <c r="N218" s="272"/>
      <c r="O218" s="273"/>
    </row>
    <row r="219" spans="1:15" ht="13.95" customHeight="1" x14ac:dyDescent="0.25">
      <c r="A219" s="165"/>
      <c r="B219" s="268"/>
      <c r="C219" s="371"/>
      <c r="D219" s="537" t="s">
        <v>366</v>
      </c>
      <c r="E219" s="834">
        <f ca="1">VLOOKUP($D219,Data!$C$2:$H$384,6,FALSE)</f>
        <v>0</v>
      </c>
      <c r="F219" s="371"/>
      <c r="G219" s="537" t="s">
        <v>366</v>
      </c>
      <c r="H219" s="833">
        <f t="shared" ca="1" si="10"/>
        <v>0</v>
      </c>
      <c r="I219" s="651" t="str">
        <f t="shared" ca="1" si="11"/>
        <v/>
      </c>
      <c r="J219" s="651" t="str">
        <f t="shared" ca="1" si="12"/>
        <v/>
      </c>
      <c r="K219" s="651" t="str">
        <f t="shared" ca="1" si="13"/>
        <v/>
      </c>
      <c r="L219" s="651" t="str">
        <f t="shared" ca="1" si="14"/>
        <v/>
      </c>
      <c r="M219" s="259"/>
      <c r="N219" s="272"/>
      <c r="O219" s="273"/>
    </row>
    <row r="220" spans="1:15" ht="13.95" customHeight="1" x14ac:dyDescent="0.25">
      <c r="A220" s="165"/>
      <c r="B220" s="268"/>
      <c r="C220" s="371"/>
      <c r="D220" s="537" t="s">
        <v>367</v>
      </c>
      <c r="E220" s="834">
        <f ca="1">VLOOKUP($D220,Data!$C$2:$H$384,6,FALSE)</f>
        <v>0</v>
      </c>
      <c r="F220" s="371"/>
      <c r="G220" s="537" t="s">
        <v>367</v>
      </c>
      <c r="H220" s="833">
        <f t="shared" ca="1" si="10"/>
        <v>0</v>
      </c>
      <c r="I220" s="651" t="str">
        <f t="shared" ca="1" si="11"/>
        <v/>
      </c>
      <c r="J220" s="651" t="str">
        <f t="shared" ca="1" si="12"/>
        <v/>
      </c>
      <c r="K220" s="651" t="str">
        <f t="shared" ca="1" si="13"/>
        <v/>
      </c>
      <c r="L220" s="651" t="str">
        <f t="shared" ca="1" si="14"/>
        <v/>
      </c>
      <c r="M220" s="259"/>
      <c r="N220" s="272"/>
      <c r="O220" s="273"/>
    </row>
    <row r="221" spans="1:15" ht="13.95" customHeight="1" x14ac:dyDescent="0.25">
      <c r="A221" s="165"/>
      <c r="B221" s="268"/>
      <c r="C221" s="371"/>
      <c r="D221" s="537" t="s">
        <v>368</v>
      </c>
      <c r="E221" s="834">
        <f ca="1">VLOOKUP($D221,Data!$C$2:$H$384,6,FALSE)</f>
        <v>0</v>
      </c>
      <c r="F221" s="371"/>
      <c r="G221" s="537" t="s">
        <v>368</v>
      </c>
      <c r="H221" s="833">
        <f t="shared" ca="1" si="10"/>
        <v>0</v>
      </c>
      <c r="I221" s="651" t="str">
        <f t="shared" ca="1" si="11"/>
        <v/>
      </c>
      <c r="J221" s="651" t="str">
        <f t="shared" ca="1" si="12"/>
        <v/>
      </c>
      <c r="K221" s="651" t="str">
        <f t="shared" ca="1" si="13"/>
        <v/>
      </c>
      <c r="L221" s="651" t="str">
        <f t="shared" ca="1" si="14"/>
        <v/>
      </c>
      <c r="M221" s="259"/>
      <c r="N221" s="272"/>
      <c r="O221" s="273"/>
    </row>
    <row r="222" spans="1:15" ht="13.95" customHeight="1" x14ac:dyDescent="0.25">
      <c r="A222" s="165"/>
      <c r="B222" s="268"/>
      <c r="C222" s="371"/>
      <c r="D222" s="537" t="s">
        <v>369</v>
      </c>
      <c r="E222" s="834">
        <f ca="1">VLOOKUP($D222,Data!$C$2:$H$384,6,FALSE)</f>
        <v>0</v>
      </c>
      <c r="F222" s="371"/>
      <c r="G222" s="537" t="s">
        <v>369</v>
      </c>
      <c r="H222" s="833">
        <f t="shared" ca="1" si="10"/>
        <v>0</v>
      </c>
      <c r="I222" s="651" t="str">
        <f t="shared" ca="1" si="11"/>
        <v/>
      </c>
      <c r="J222" s="651" t="str">
        <f t="shared" ca="1" si="12"/>
        <v/>
      </c>
      <c r="K222" s="651" t="str">
        <f t="shared" ca="1" si="13"/>
        <v/>
      </c>
      <c r="L222" s="651" t="str">
        <f t="shared" ca="1" si="14"/>
        <v/>
      </c>
      <c r="M222" s="259"/>
      <c r="N222" s="272"/>
      <c r="O222" s="273"/>
    </row>
    <row r="223" spans="1:15" ht="13.95" customHeight="1" x14ac:dyDescent="0.25">
      <c r="A223" s="165"/>
      <c r="B223" s="268"/>
      <c r="C223" s="371"/>
      <c r="D223" s="537" t="s">
        <v>370</v>
      </c>
      <c r="E223" s="834">
        <f ca="1">VLOOKUP($D223,Data!$C$2:$H$384,6,FALSE)</f>
        <v>0</v>
      </c>
      <c r="F223" s="371"/>
      <c r="G223" s="537" t="s">
        <v>370</v>
      </c>
      <c r="H223" s="833">
        <f t="shared" ca="1" si="10"/>
        <v>0</v>
      </c>
      <c r="I223" s="651" t="str">
        <f t="shared" ca="1" si="11"/>
        <v/>
      </c>
      <c r="J223" s="651" t="str">
        <f t="shared" ca="1" si="12"/>
        <v/>
      </c>
      <c r="K223" s="651" t="str">
        <f t="shared" ca="1" si="13"/>
        <v/>
      </c>
      <c r="L223" s="651" t="str">
        <f t="shared" ca="1" si="14"/>
        <v/>
      </c>
      <c r="M223" s="259"/>
      <c r="N223" s="272"/>
      <c r="O223" s="273"/>
    </row>
    <row r="224" spans="1:15" ht="13.95" customHeight="1" x14ac:dyDescent="0.25">
      <c r="A224" s="165"/>
      <c r="B224" s="268"/>
      <c r="C224" s="371"/>
      <c r="D224" s="537" t="s">
        <v>371</v>
      </c>
      <c r="E224" s="834">
        <f ca="1">VLOOKUP($D224,Data!$C$2:$H$384,6,FALSE)</f>
        <v>0</v>
      </c>
      <c r="F224" s="371"/>
      <c r="G224" s="537" t="s">
        <v>371</v>
      </c>
      <c r="H224" s="833">
        <f t="shared" ca="1" si="10"/>
        <v>0</v>
      </c>
      <c r="I224" s="651" t="str">
        <f t="shared" ca="1" si="11"/>
        <v/>
      </c>
      <c r="J224" s="651" t="str">
        <f t="shared" ca="1" si="12"/>
        <v/>
      </c>
      <c r="K224" s="651" t="str">
        <f t="shared" ca="1" si="13"/>
        <v/>
      </c>
      <c r="L224" s="651" t="str">
        <f t="shared" ca="1" si="14"/>
        <v/>
      </c>
      <c r="M224" s="259"/>
      <c r="N224" s="272"/>
      <c r="O224" s="273"/>
    </row>
    <row r="225" spans="1:15" ht="13.95" customHeight="1" x14ac:dyDescent="0.25">
      <c r="A225" s="165"/>
      <c r="B225" s="268"/>
      <c r="C225" s="371"/>
      <c r="D225" s="537" t="s">
        <v>372</v>
      </c>
      <c r="E225" s="834">
        <f ca="1">VLOOKUP($D225,Data!$C$2:$H$384,6,FALSE)</f>
        <v>0</v>
      </c>
      <c r="F225" s="371"/>
      <c r="G225" s="537" t="s">
        <v>372</v>
      </c>
      <c r="H225" s="833">
        <f t="shared" ca="1" si="10"/>
        <v>0</v>
      </c>
      <c r="I225" s="651" t="str">
        <f t="shared" ca="1" si="11"/>
        <v/>
      </c>
      <c r="J225" s="651" t="str">
        <f t="shared" ca="1" si="12"/>
        <v/>
      </c>
      <c r="K225" s="651" t="str">
        <f t="shared" ca="1" si="13"/>
        <v/>
      </c>
      <c r="L225" s="651" t="str">
        <f t="shared" ca="1" si="14"/>
        <v/>
      </c>
      <c r="M225" s="259"/>
      <c r="N225" s="272"/>
      <c r="O225" s="273"/>
    </row>
    <row r="226" spans="1:15" ht="13.95" customHeight="1" x14ac:dyDescent="0.25">
      <c r="A226" s="165"/>
      <c r="B226" s="268"/>
      <c r="C226" s="371"/>
      <c r="D226" s="537" t="s">
        <v>373</v>
      </c>
      <c r="E226" s="834">
        <f ca="1">VLOOKUP($D226,Data!$C$2:$H$384,6,FALSE)</f>
        <v>0</v>
      </c>
      <c r="F226" s="371"/>
      <c r="G226" s="537" t="s">
        <v>373</v>
      </c>
      <c r="H226" s="833">
        <f t="shared" ca="1" si="10"/>
        <v>0</v>
      </c>
      <c r="I226" s="651" t="str">
        <f t="shared" ca="1" si="11"/>
        <v/>
      </c>
      <c r="J226" s="651" t="str">
        <f t="shared" ca="1" si="12"/>
        <v/>
      </c>
      <c r="K226" s="651" t="str">
        <f t="shared" ca="1" si="13"/>
        <v/>
      </c>
      <c r="L226" s="651" t="str">
        <f t="shared" ca="1" si="14"/>
        <v/>
      </c>
      <c r="M226" s="259"/>
      <c r="N226" s="272"/>
      <c r="O226" s="273"/>
    </row>
    <row r="227" spans="1:15" ht="13.95" customHeight="1" x14ac:dyDescent="0.25">
      <c r="A227" s="165"/>
      <c r="B227" s="268"/>
      <c r="C227" s="371"/>
      <c r="D227" s="537" t="s">
        <v>374</v>
      </c>
      <c r="E227" s="834">
        <f ca="1">VLOOKUP($D227,Data!$C$2:$H$384,6,FALSE)</f>
        <v>0</v>
      </c>
      <c r="F227" s="371"/>
      <c r="G227" s="537" t="s">
        <v>374</v>
      </c>
      <c r="H227" s="833">
        <f t="shared" ca="1" si="10"/>
        <v>0</v>
      </c>
      <c r="I227" s="651" t="str">
        <f t="shared" ca="1" si="11"/>
        <v/>
      </c>
      <c r="J227" s="651" t="str">
        <f t="shared" ca="1" si="12"/>
        <v/>
      </c>
      <c r="K227" s="651" t="str">
        <f t="shared" ca="1" si="13"/>
        <v/>
      </c>
      <c r="L227" s="651" t="str">
        <f t="shared" ca="1" si="14"/>
        <v/>
      </c>
      <c r="M227" s="259"/>
      <c r="N227" s="272"/>
      <c r="O227" s="273"/>
    </row>
    <row r="228" spans="1:15" ht="13.95" customHeight="1" x14ac:dyDescent="0.25">
      <c r="A228" s="165"/>
      <c r="B228" s="268"/>
      <c r="C228" s="371"/>
      <c r="D228" s="537" t="s">
        <v>375</v>
      </c>
      <c r="E228" s="834">
        <f ca="1">VLOOKUP($D228,Data!$C$2:$H$384,6,FALSE)</f>
        <v>0</v>
      </c>
      <c r="F228" s="371"/>
      <c r="G228" s="537" t="s">
        <v>375</v>
      </c>
      <c r="H228" s="833">
        <f t="shared" ca="1" si="10"/>
        <v>0</v>
      </c>
      <c r="I228" s="651" t="str">
        <f t="shared" ca="1" si="11"/>
        <v/>
      </c>
      <c r="J228" s="651" t="str">
        <f t="shared" ca="1" si="12"/>
        <v/>
      </c>
      <c r="K228" s="651" t="str">
        <f t="shared" ca="1" si="13"/>
        <v/>
      </c>
      <c r="L228" s="651" t="str">
        <f t="shared" ca="1" si="14"/>
        <v/>
      </c>
      <c r="M228" s="259"/>
      <c r="N228" s="272"/>
      <c r="O228" s="273"/>
    </row>
    <row r="229" spans="1:15" ht="13.95" customHeight="1" x14ac:dyDescent="0.25">
      <c r="A229" s="165"/>
      <c r="B229" s="268"/>
      <c r="C229" s="371"/>
      <c r="D229" s="537" t="s">
        <v>376</v>
      </c>
      <c r="E229" s="834">
        <f ca="1">VLOOKUP($D229,Data!$C$2:$H$384,6,FALSE)</f>
        <v>0</v>
      </c>
      <c r="F229" s="371"/>
      <c r="G229" s="537" t="s">
        <v>376</v>
      </c>
      <c r="H229" s="833">
        <f t="shared" ca="1" si="10"/>
        <v>0</v>
      </c>
      <c r="I229" s="651" t="str">
        <f t="shared" ca="1" si="11"/>
        <v/>
      </c>
      <c r="J229" s="651" t="str">
        <f t="shared" ca="1" si="12"/>
        <v/>
      </c>
      <c r="K229" s="651" t="str">
        <f t="shared" ca="1" si="13"/>
        <v/>
      </c>
      <c r="L229" s="651" t="str">
        <f t="shared" ca="1" si="14"/>
        <v/>
      </c>
      <c r="M229" s="259"/>
      <c r="N229" s="272"/>
      <c r="O229" s="273"/>
    </row>
    <row r="230" spans="1:15" ht="13.95" customHeight="1" x14ac:dyDescent="0.25">
      <c r="A230" s="165"/>
      <c r="B230" s="268"/>
      <c r="C230" s="371"/>
      <c r="D230" s="537" t="s">
        <v>377</v>
      </c>
      <c r="E230" s="834">
        <f ca="1">VLOOKUP($D230,Data!$C$2:$H$384,6,FALSE)</f>
        <v>0</v>
      </c>
      <c r="F230" s="371"/>
      <c r="G230" s="537" t="s">
        <v>377</v>
      </c>
      <c r="H230" s="833">
        <f t="shared" ca="1" si="10"/>
        <v>0</v>
      </c>
      <c r="I230" s="651" t="str">
        <f t="shared" ca="1" si="11"/>
        <v/>
      </c>
      <c r="J230" s="651" t="str">
        <f t="shared" ca="1" si="12"/>
        <v/>
      </c>
      <c r="K230" s="651" t="str">
        <f t="shared" ca="1" si="13"/>
        <v/>
      </c>
      <c r="L230" s="651" t="str">
        <f t="shared" ca="1" si="14"/>
        <v/>
      </c>
      <c r="M230" s="259"/>
      <c r="N230" s="272"/>
      <c r="O230" s="273"/>
    </row>
    <row r="231" spans="1:15" ht="13.95" customHeight="1" x14ac:dyDescent="0.25">
      <c r="A231" s="165"/>
      <c r="B231" s="268"/>
      <c r="C231" s="371"/>
      <c r="D231" s="537" t="s">
        <v>378</v>
      </c>
      <c r="E231" s="834">
        <f ca="1">VLOOKUP($D231,Data!$C$2:$H$384,6,FALSE)</f>
        <v>0</v>
      </c>
      <c r="F231" s="371"/>
      <c r="G231" s="537" t="s">
        <v>378</v>
      </c>
      <c r="H231" s="833">
        <f t="shared" ca="1" si="10"/>
        <v>0</v>
      </c>
      <c r="I231" s="651" t="str">
        <f t="shared" ca="1" si="11"/>
        <v/>
      </c>
      <c r="J231" s="651" t="str">
        <f t="shared" ca="1" si="12"/>
        <v/>
      </c>
      <c r="K231" s="651" t="str">
        <f t="shared" ca="1" si="13"/>
        <v/>
      </c>
      <c r="L231" s="651" t="str">
        <f t="shared" ca="1" si="14"/>
        <v/>
      </c>
      <c r="M231" s="259"/>
      <c r="N231" s="272"/>
      <c r="O231" s="273"/>
    </row>
    <row r="232" spans="1:15" ht="13.95" customHeight="1" x14ac:dyDescent="0.25">
      <c r="A232" s="165"/>
      <c r="B232" s="268"/>
      <c r="C232" s="371"/>
      <c r="D232" s="537" t="s">
        <v>379</v>
      </c>
      <c r="E232" s="834">
        <f ca="1">VLOOKUP($D232,Data!$C$2:$H$384,6,FALSE)</f>
        <v>0</v>
      </c>
      <c r="F232" s="371"/>
      <c r="G232" s="537" t="s">
        <v>379</v>
      </c>
      <c r="H232" s="833">
        <f t="shared" ca="1" si="10"/>
        <v>0</v>
      </c>
      <c r="I232" s="651" t="str">
        <f t="shared" ca="1" si="11"/>
        <v/>
      </c>
      <c r="J232" s="651" t="str">
        <f t="shared" ca="1" si="12"/>
        <v/>
      </c>
      <c r="K232" s="651" t="str">
        <f t="shared" ca="1" si="13"/>
        <v/>
      </c>
      <c r="L232" s="651" t="str">
        <f t="shared" ca="1" si="14"/>
        <v/>
      </c>
      <c r="M232" s="259"/>
      <c r="N232" s="272"/>
      <c r="O232" s="273"/>
    </row>
    <row r="233" spans="1:15" ht="13.95" customHeight="1" x14ac:dyDescent="0.25">
      <c r="A233" s="165"/>
      <c r="B233" s="268"/>
      <c r="C233" s="371"/>
      <c r="D233" s="537" t="s">
        <v>380</v>
      </c>
      <c r="E233" s="834">
        <f ca="1">VLOOKUP($D233,Data!$C$2:$H$384,6,FALSE)</f>
        <v>0</v>
      </c>
      <c r="F233" s="371"/>
      <c r="G233" s="537" t="s">
        <v>380</v>
      </c>
      <c r="H233" s="833">
        <f t="shared" ca="1" si="10"/>
        <v>0</v>
      </c>
      <c r="I233" s="651" t="str">
        <f t="shared" ca="1" si="11"/>
        <v/>
      </c>
      <c r="J233" s="651" t="str">
        <f t="shared" ca="1" si="12"/>
        <v/>
      </c>
      <c r="K233" s="651" t="str">
        <f t="shared" ca="1" si="13"/>
        <v/>
      </c>
      <c r="L233" s="651" t="str">
        <f t="shared" ca="1" si="14"/>
        <v/>
      </c>
      <c r="M233" s="259"/>
      <c r="N233" s="272"/>
      <c r="O233" s="273"/>
    </row>
    <row r="234" spans="1:15" ht="13.95" customHeight="1" x14ac:dyDescent="0.25">
      <c r="A234" s="165"/>
      <c r="B234" s="268"/>
      <c r="C234" s="371"/>
      <c r="D234" s="537" t="s">
        <v>381</v>
      </c>
      <c r="E234" s="834">
        <f ca="1">VLOOKUP($D234,Data!$C$2:$H$384,6,FALSE)</f>
        <v>0</v>
      </c>
      <c r="F234" s="371"/>
      <c r="G234" s="537" t="s">
        <v>381</v>
      </c>
      <c r="H234" s="833">
        <f t="shared" ca="1" si="10"/>
        <v>0</v>
      </c>
      <c r="I234" s="651" t="str">
        <f t="shared" ca="1" si="11"/>
        <v/>
      </c>
      <c r="J234" s="651" t="str">
        <f t="shared" ca="1" si="12"/>
        <v/>
      </c>
      <c r="K234" s="651" t="str">
        <f t="shared" ca="1" si="13"/>
        <v/>
      </c>
      <c r="L234" s="651" t="str">
        <f t="shared" ca="1" si="14"/>
        <v/>
      </c>
      <c r="M234" s="259"/>
      <c r="N234" s="272"/>
      <c r="O234" s="273"/>
    </row>
    <row r="235" spans="1:15" ht="13.95" customHeight="1" x14ac:dyDescent="0.25">
      <c r="A235" s="165"/>
      <c r="B235" s="268"/>
      <c r="C235" s="371"/>
      <c r="D235" s="537" t="s">
        <v>382</v>
      </c>
      <c r="E235" s="834">
        <f ca="1">VLOOKUP($D235,Data!$C$2:$H$384,6,FALSE)</f>
        <v>0</v>
      </c>
      <c r="F235" s="371"/>
      <c r="G235" s="537" t="s">
        <v>382</v>
      </c>
      <c r="H235" s="833">
        <f t="shared" ca="1" si="10"/>
        <v>0</v>
      </c>
      <c r="I235" s="651" t="str">
        <f t="shared" ca="1" si="11"/>
        <v/>
      </c>
      <c r="J235" s="651" t="str">
        <f t="shared" ca="1" si="12"/>
        <v/>
      </c>
      <c r="K235" s="651" t="str">
        <f t="shared" ca="1" si="13"/>
        <v/>
      </c>
      <c r="L235" s="651" t="str">
        <f t="shared" ca="1" si="14"/>
        <v/>
      </c>
      <c r="M235" s="259"/>
      <c r="N235" s="272"/>
      <c r="O235" s="273"/>
    </row>
    <row r="236" spans="1:15" ht="13.95" customHeight="1" x14ac:dyDescent="0.25">
      <c r="A236" s="165"/>
      <c r="B236" s="268"/>
      <c r="C236" s="371"/>
      <c r="D236" s="537" t="s">
        <v>383</v>
      </c>
      <c r="E236" s="834">
        <f ca="1">VLOOKUP($D236,Data!$C$2:$H$384,6,FALSE)</f>
        <v>0</v>
      </c>
      <c r="F236" s="371"/>
      <c r="G236" s="537" t="s">
        <v>383</v>
      </c>
      <c r="H236" s="833">
        <f t="shared" ca="1" si="10"/>
        <v>0</v>
      </c>
      <c r="I236" s="651" t="str">
        <f t="shared" ca="1" si="11"/>
        <v/>
      </c>
      <c r="J236" s="651" t="str">
        <f t="shared" ca="1" si="12"/>
        <v/>
      </c>
      <c r="K236" s="651" t="str">
        <f t="shared" ca="1" si="13"/>
        <v/>
      </c>
      <c r="L236" s="651" t="str">
        <f t="shared" ca="1" si="14"/>
        <v/>
      </c>
      <c r="M236" s="259"/>
      <c r="N236" s="272"/>
      <c r="O236" s="273"/>
    </row>
    <row r="237" spans="1:15" ht="13.95" customHeight="1" x14ac:dyDescent="0.25">
      <c r="A237" s="165"/>
      <c r="B237" s="268"/>
      <c r="C237" s="371"/>
      <c r="D237" s="537" t="s">
        <v>384</v>
      </c>
      <c r="E237" s="834">
        <f ca="1">VLOOKUP($D237,Data!$C$2:$H$384,6,FALSE)</f>
        <v>0</v>
      </c>
      <c r="F237" s="371"/>
      <c r="G237" s="537" t="s">
        <v>384</v>
      </c>
      <c r="H237" s="833">
        <f t="shared" ca="1" si="10"/>
        <v>0</v>
      </c>
      <c r="I237" s="651" t="str">
        <f t="shared" ca="1" si="11"/>
        <v/>
      </c>
      <c r="J237" s="651" t="str">
        <f t="shared" ca="1" si="12"/>
        <v/>
      </c>
      <c r="K237" s="651" t="str">
        <f t="shared" ca="1" si="13"/>
        <v/>
      </c>
      <c r="L237" s="651" t="str">
        <f t="shared" ca="1" si="14"/>
        <v/>
      </c>
      <c r="M237" s="259"/>
      <c r="N237" s="272"/>
      <c r="O237" s="273"/>
    </row>
    <row r="238" spans="1:15" ht="13.95" customHeight="1" x14ac:dyDescent="0.25">
      <c r="A238" s="165"/>
      <c r="B238" s="268"/>
      <c r="C238" s="371"/>
      <c r="D238" s="537" t="s">
        <v>385</v>
      </c>
      <c r="E238" s="834">
        <f ca="1">VLOOKUP($D238,Data!$C$2:$H$384,6,FALSE)</f>
        <v>0</v>
      </c>
      <c r="F238" s="371"/>
      <c r="G238" s="537" t="s">
        <v>385</v>
      </c>
      <c r="H238" s="833">
        <f t="shared" ca="1" si="10"/>
        <v>0</v>
      </c>
      <c r="I238" s="651" t="str">
        <f t="shared" ca="1" si="11"/>
        <v/>
      </c>
      <c r="J238" s="651" t="str">
        <f t="shared" ca="1" si="12"/>
        <v/>
      </c>
      <c r="K238" s="651" t="str">
        <f t="shared" ca="1" si="13"/>
        <v/>
      </c>
      <c r="L238" s="651" t="str">
        <f t="shared" ca="1" si="14"/>
        <v/>
      </c>
      <c r="M238" s="259"/>
      <c r="N238" s="272"/>
      <c r="O238" s="273"/>
    </row>
    <row r="239" spans="1:15" ht="13.95" customHeight="1" x14ac:dyDescent="0.25">
      <c r="A239" s="165"/>
      <c r="B239" s="268"/>
      <c r="C239" s="371"/>
      <c r="D239" s="537" t="s">
        <v>386</v>
      </c>
      <c r="E239" s="834">
        <f ca="1">VLOOKUP($D239,Data!$C$2:$H$384,6,FALSE)</f>
        <v>0</v>
      </c>
      <c r="F239" s="371"/>
      <c r="G239" s="537" t="s">
        <v>386</v>
      </c>
      <c r="H239" s="833">
        <f t="shared" ca="1" si="10"/>
        <v>0</v>
      </c>
      <c r="I239" s="651" t="str">
        <f t="shared" ca="1" si="11"/>
        <v/>
      </c>
      <c r="J239" s="651" t="str">
        <f t="shared" ca="1" si="12"/>
        <v/>
      </c>
      <c r="K239" s="651" t="str">
        <f t="shared" ca="1" si="13"/>
        <v/>
      </c>
      <c r="L239" s="651" t="str">
        <f t="shared" ca="1" si="14"/>
        <v/>
      </c>
      <c r="M239" s="259"/>
      <c r="N239" s="272"/>
      <c r="O239" s="273"/>
    </row>
    <row r="240" spans="1:15" ht="13.95" customHeight="1" x14ac:dyDescent="0.25">
      <c r="A240" s="165"/>
      <c r="B240" s="268"/>
      <c r="C240" s="371"/>
      <c r="D240" s="537" t="s">
        <v>387</v>
      </c>
      <c r="E240" s="834">
        <f ca="1">VLOOKUP($D240,Data!$C$2:$H$384,6,FALSE)</f>
        <v>0</v>
      </c>
      <c r="F240" s="371"/>
      <c r="G240" s="537" t="s">
        <v>387</v>
      </c>
      <c r="H240" s="833">
        <f t="shared" ca="1" si="10"/>
        <v>0</v>
      </c>
      <c r="I240" s="651" t="str">
        <f t="shared" ca="1" si="11"/>
        <v/>
      </c>
      <c r="J240" s="651" t="str">
        <f t="shared" ca="1" si="12"/>
        <v/>
      </c>
      <c r="K240" s="651" t="str">
        <f t="shared" ca="1" si="13"/>
        <v/>
      </c>
      <c r="L240" s="651" t="str">
        <f t="shared" ca="1" si="14"/>
        <v/>
      </c>
      <c r="M240" s="259"/>
      <c r="N240" s="272"/>
      <c r="O240" s="273"/>
    </row>
    <row r="241" spans="1:15" ht="13.95" customHeight="1" x14ac:dyDescent="0.25">
      <c r="A241" s="165"/>
      <c r="B241" s="268"/>
      <c r="C241" s="371"/>
      <c r="D241" s="537" t="s">
        <v>388</v>
      </c>
      <c r="E241" s="834">
        <f ca="1">VLOOKUP($D241,Data!$C$2:$H$384,6,FALSE)</f>
        <v>0</v>
      </c>
      <c r="F241" s="371"/>
      <c r="G241" s="537" t="s">
        <v>388</v>
      </c>
      <c r="H241" s="833">
        <f t="shared" ca="1" si="10"/>
        <v>0</v>
      </c>
      <c r="I241" s="651" t="str">
        <f t="shared" ca="1" si="11"/>
        <v/>
      </c>
      <c r="J241" s="651" t="str">
        <f t="shared" ca="1" si="12"/>
        <v/>
      </c>
      <c r="K241" s="651" t="str">
        <f t="shared" ca="1" si="13"/>
        <v/>
      </c>
      <c r="L241" s="651" t="str">
        <f t="shared" ca="1" si="14"/>
        <v/>
      </c>
      <c r="M241" s="259"/>
      <c r="N241" s="272"/>
      <c r="O241" s="273"/>
    </row>
    <row r="242" spans="1:15" ht="13.95" customHeight="1" x14ac:dyDescent="0.25">
      <c r="A242" s="165"/>
      <c r="B242" s="268"/>
      <c r="C242" s="371"/>
      <c r="D242" s="537" t="s">
        <v>336</v>
      </c>
      <c r="E242" s="834">
        <f ca="1">VLOOKUP($D242,Data!$C$2:$H$384,6,FALSE)</f>
        <v>0</v>
      </c>
      <c r="F242" s="371"/>
      <c r="G242" s="537" t="s">
        <v>336</v>
      </c>
      <c r="H242" s="833">
        <f t="shared" ca="1" si="10"/>
        <v>0</v>
      </c>
      <c r="I242" s="651" t="str">
        <f t="shared" ca="1" si="11"/>
        <v/>
      </c>
      <c r="J242" s="651" t="str">
        <f t="shared" ca="1" si="12"/>
        <v/>
      </c>
      <c r="K242" s="651" t="str">
        <f t="shared" ca="1" si="13"/>
        <v/>
      </c>
      <c r="L242" s="651" t="str">
        <f t="shared" ca="1" si="14"/>
        <v/>
      </c>
      <c r="M242" s="259"/>
      <c r="N242" s="272"/>
      <c r="O242" s="273"/>
    </row>
    <row r="243" spans="1:15" ht="13.95" customHeight="1" x14ac:dyDescent="0.25">
      <c r="A243" s="165"/>
      <c r="B243" s="268"/>
      <c r="C243" s="371"/>
      <c r="D243" s="537" t="s">
        <v>337</v>
      </c>
      <c r="E243" s="834">
        <f ca="1">VLOOKUP($D243,Data!$C$2:$H$384,6,FALSE)</f>
        <v>0</v>
      </c>
      <c r="F243" s="371"/>
      <c r="G243" s="537" t="s">
        <v>337</v>
      </c>
      <c r="H243" s="833">
        <f t="shared" ca="1" si="10"/>
        <v>0</v>
      </c>
      <c r="I243" s="651" t="str">
        <f t="shared" ca="1" si="11"/>
        <v/>
      </c>
      <c r="J243" s="651" t="str">
        <f t="shared" ca="1" si="12"/>
        <v/>
      </c>
      <c r="K243" s="651" t="str">
        <f t="shared" ca="1" si="13"/>
        <v/>
      </c>
      <c r="L243" s="651" t="str">
        <f t="shared" ca="1" si="14"/>
        <v/>
      </c>
      <c r="M243" s="259"/>
      <c r="N243" s="272"/>
      <c r="O243" s="273"/>
    </row>
    <row r="244" spans="1:15" ht="13.95" customHeight="1" x14ac:dyDescent="0.25">
      <c r="A244" s="165"/>
      <c r="B244" s="268"/>
      <c r="C244" s="371"/>
      <c r="D244" s="537" t="s">
        <v>338</v>
      </c>
      <c r="E244" s="834">
        <f ca="1">VLOOKUP($D244,Data!$C$2:$H$384,6,FALSE)</f>
        <v>0</v>
      </c>
      <c r="F244" s="371"/>
      <c r="G244" s="537" t="s">
        <v>338</v>
      </c>
      <c r="H244" s="833">
        <f t="shared" ca="1" si="10"/>
        <v>0</v>
      </c>
      <c r="I244" s="651" t="str">
        <f t="shared" ca="1" si="11"/>
        <v/>
      </c>
      <c r="J244" s="651" t="str">
        <f t="shared" ca="1" si="12"/>
        <v/>
      </c>
      <c r="K244" s="651" t="str">
        <f t="shared" ca="1" si="13"/>
        <v/>
      </c>
      <c r="L244" s="651" t="str">
        <f t="shared" ca="1" si="14"/>
        <v/>
      </c>
      <c r="M244" s="259"/>
      <c r="N244" s="272"/>
      <c r="O244" s="273"/>
    </row>
    <row r="245" spans="1:15" ht="13.95" customHeight="1" x14ac:dyDescent="0.25">
      <c r="A245" s="165"/>
      <c r="B245" s="268"/>
      <c r="C245" s="371"/>
      <c r="D245" s="537" t="s">
        <v>339</v>
      </c>
      <c r="E245" s="834">
        <f ca="1">VLOOKUP($D245,Data!$C$2:$H$384,6,FALSE)</f>
        <v>0</v>
      </c>
      <c r="F245" s="371"/>
      <c r="G245" s="537" t="s">
        <v>339</v>
      </c>
      <c r="H245" s="833">
        <f t="shared" ca="1" si="10"/>
        <v>0</v>
      </c>
      <c r="I245" s="651" t="str">
        <f t="shared" ca="1" si="11"/>
        <v/>
      </c>
      <c r="J245" s="651" t="str">
        <f t="shared" ca="1" si="12"/>
        <v/>
      </c>
      <c r="K245" s="651" t="str">
        <f t="shared" ca="1" si="13"/>
        <v/>
      </c>
      <c r="L245" s="651" t="str">
        <f t="shared" ca="1" si="14"/>
        <v/>
      </c>
      <c r="M245" s="259"/>
      <c r="N245" s="272"/>
      <c r="O245" s="273"/>
    </row>
    <row r="246" spans="1:15" ht="13.95" customHeight="1" x14ac:dyDescent="0.25">
      <c r="A246" s="165"/>
      <c r="B246" s="268"/>
      <c r="C246" s="371"/>
      <c r="D246" s="537" t="s">
        <v>340</v>
      </c>
      <c r="E246" s="834">
        <f ca="1">VLOOKUP($D246,Data!$C$2:$H$384,6,FALSE)</f>
        <v>0</v>
      </c>
      <c r="F246" s="371"/>
      <c r="G246" s="537" t="s">
        <v>340</v>
      </c>
      <c r="H246" s="833">
        <f t="shared" ca="1" si="10"/>
        <v>0</v>
      </c>
      <c r="I246" s="651" t="str">
        <f t="shared" ca="1" si="11"/>
        <v/>
      </c>
      <c r="J246" s="651" t="str">
        <f t="shared" ca="1" si="12"/>
        <v/>
      </c>
      <c r="K246" s="651" t="str">
        <f t="shared" ca="1" si="13"/>
        <v/>
      </c>
      <c r="L246" s="651" t="str">
        <f t="shared" ca="1" si="14"/>
        <v/>
      </c>
      <c r="M246" s="259"/>
      <c r="N246" s="272"/>
      <c r="O246" s="273"/>
    </row>
    <row r="247" spans="1:15" ht="13.95" customHeight="1" x14ac:dyDescent="0.25">
      <c r="A247" s="165"/>
      <c r="B247" s="268"/>
      <c r="C247" s="371"/>
      <c r="D247" s="537" t="s">
        <v>341</v>
      </c>
      <c r="E247" s="834">
        <f ca="1">VLOOKUP($D247,Data!$C$2:$H$384,6,FALSE)</f>
        <v>0</v>
      </c>
      <c r="F247" s="371"/>
      <c r="G247" s="537" t="s">
        <v>341</v>
      </c>
      <c r="H247" s="833">
        <f t="shared" ca="1" si="10"/>
        <v>0</v>
      </c>
      <c r="I247" s="651" t="str">
        <f t="shared" ca="1" si="11"/>
        <v/>
      </c>
      <c r="J247" s="651" t="str">
        <f t="shared" ca="1" si="12"/>
        <v/>
      </c>
      <c r="K247" s="651" t="str">
        <f t="shared" ca="1" si="13"/>
        <v/>
      </c>
      <c r="L247" s="651" t="str">
        <f t="shared" ca="1" si="14"/>
        <v/>
      </c>
      <c r="M247" s="259"/>
      <c r="N247" s="272"/>
      <c r="O247" s="273"/>
    </row>
    <row r="248" spans="1:15" ht="13.95" customHeight="1" x14ac:dyDescent="0.25">
      <c r="A248" s="165"/>
      <c r="B248" s="268"/>
      <c r="C248" s="371"/>
      <c r="D248" s="537" t="s">
        <v>342</v>
      </c>
      <c r="E248" s="834">
        <f ca="1">VLOOKUP($D248,Data!$C$2:$H$384,6,FALSE)</f>
        <v>0</v>
      </c>
      <c r="F248" s="371"/>
      <c r="G248" s="537" t="s">
        <v>342</v>
      </c>
      <c r="H248" s="833">
        <f t="shared" ca="1" si="10"/>
        <v>0</v>
      </c>
      <c r="I248" s="651" t="str">
        <f t="shared" ca="1" si="11"/>
        <v/>
      </c>
      <c r="J248" s="651" t="str">
        <f t="shared" ca="1" si="12"/>
        <v/>
      </c>
      <c r="K248" s="651" t="str">
        <f t="shared" ca="1" si="13"/>
        <v/>
      </c>
      <c r="L248" s="651" t="str">
        <f t="shared" ca="1" si="14"/>
        <v/>
      </c>
      <c r="M248" s="259"/>
      <c r="N248" s="272"/>
      <c r="O248" s="273"/>
    </row>
    <row r="249" spans="1:15" ht="13.95" customHeight="1" x14ac:dyDescent="0.25">
      <c r="A249" s="165"/>
      <c r="B249" s="268"/>
      <c r="C249" s="371"/>
      <c r="D249" s="537" t="s">
        <v>343</v>
      </c>
      <c r="E249" s="834">
        <f ca="1">VLOOKUP($D249,Data!$C$2:$H$384,6,FALSE)</f>
        <v>0</v>
      </c>
      <c r="F249" s="371"/>
      <c r="G249" s="537" t="s">
        <v>343</v>
      </c>
      <c r="H249" s="833">
        <f t="shared" ca="1" si="10"/>
        <v>0</v>
      </c>
      <c r="I249" s="651" t="str">
        <f t="shared" ca="1" si="11"/>
        <v/>
      </c>
      <c r="J249" s="651" t="str">
        <f t="shared" ca="1" si="12"/>
        <v/>
      </c>
      <c r="K249" s="651" t="str">
        <f t="shared" ca="1" si="13"/>
        <v/>
      </c>
      <c r="L249" s="651" t="str">
        <f t="shared" ca="1" si="14"/>
        <v/>
      </c>
      <c r="M249" s="259"/>
      <c r="N249" s="272"/>
      <c r="O249" s="273"/>
    </row>
    <row r="250" spans="1:15" ht="13.95" customHeight="1" x14ac:dyDescent="0.25">
      <c r="A250" s="165"/>
      <c r="B250" s="268"/>
      <c r="C250" s="371"/>
      <c r="D250" s="537" t="s">
        <v>344</v>
      </c>
      <c r="E250" s="834">
        <f ca="1">VLOOKUP($D250,Data!$C$2:$H$384,6,FALSE)</f>
        <v>0</v>
      </c>
      <c r="F250" s="371"/>
      <c r="G250" s="537" t="s">
        <v>344</v>
      </c>
      <c r="H250" s="833">
        <f t="shared" ca="1" si="10"/>
        <v>0</v>
      </c>
      <c r="I250" s="651" t="str">
        <f t="shared" ca="1" si="11"/>
        <v/>
      </c>
      <c r="J250" s="651" t="str">
        <f t="shared" ca="1" si="12"/>
        <v/>
      </c>
      <c r="K250" s="651" t="str">
        <f t="shared" ca="1" si="13"/>
        <v/>
      </c>
      <c r="L250" s="651" t="str">
        <f t="shared" ca="1" si="14"/>
        <v/>
      </c>
      <c r="M250" s="259"/>
      <c r="N250" s="272"/>
      <c r="O250" s="273"/>
    </row>
    <row r="251" spans="1:15" ht="13.95" customHeight="1" x14ac:dyDescent="0.25">
      <c r="A251" s="165"/>
      <c r="B251" s="268"/>
      <c r="C251" s="371"/>
      <c r="D251" s="537" t="s">
        <v>345</v>
      </c>
      <c r="E251" s="834">
        <f ca="1">VLOOKUP($D251,Data!$C$2:$H$384,6,FALSE)</f>
        <v>0</v>
      </c>
      <c r="F251" s="371"/>
      <c r="G251" s="537" t="s">
        <v>345</v>
      </c>
      <c r="H251" s="833">
        <f t="shared" ca="1" si="10"/>
        <v>0</v>
      </c>
      <c r="I251" s="651" t="str">
        <f t="shared" ca="1" si="11"/>
        <v/>
      </c>
      <c r="J251" s="651" t="str">
        <f t="shared" ca="1" si="12"/>
        <v/>
      </c>
      <c r="K251" s="651" t="str">
        <f t="shared" ca="1" si="13"/>
        <v/>
      </c>
      <c r="L251" s="651" t="str">
        <f t="shared" ca="1" si="14"/>
        <v/>
      </c>
      <c r="M251" s="259"/>
      <c r="N251" s="272"/>
      <c r="O251" s="273"/>
    </row>
    <row r="252" spans="1:15" ht="13.95" customHeight="1" x14ac:dyDescent="0.25">
      <c r="A252" s="165"/>
      <c r="B252" s="268"/>
      <c r="C252" s="371"/>
      <c r="D252" s="537" t="s">
        <v>346</v>
      </c>
      <c r="E252" s="834">
        <f ca="1">VLOOKUP($D252,Data!$C$2:$H$384,6,FALSE)</f>
        <v>0</v>
      </c>
      <c r="F252" s="371"/>
      <c r="G252" s="537" t="s">
        <v>346</v>
      </c>
      <c r="H252" s="833">
        <f t="shared" ca="1" si="10"/>
        <v>0</v>
      </c>
      <c r="I252" s="651" t="str">
        <f t="shared" ca="1" si="11"/>
        <v/>
      </c>
      <c r="J252" s="651" t="str">
        <f t="shared" ca="1" si="12"/>
        <v/>
      </c>
      <c r="K252" s="651" t="str">
        <f t="shared" ca="1" si="13"/>
        <v/>
      </c>
      <c r="L252" s="651" t="str">
        <f t="shared" ca="1" si="14"/>
        <v/>
      </c>
      <c r="M252" s="259"/>
      <c r="N252" s="272"/>
      <c r="O252" s="273"/>
    </row>
    <row r="253" spans="1:15" ht="13.95" customHeight="1" x14ac:dyDescent="0.25">
      <c r="A253" s="165"/>
      <c r="B253" s="268"/>
      <c r="C253" s="371"/>
      <c r="D253" s="537" t="s">
        <v>347</v>
      </c>
      <c r="E253" s="834">
        <f ca="1">VLOOKUP($D253,Data!$C$2:$H$384,6,FALSE)</f>
        <v>0</v>
      </c>
      <c r="F253" s="371"/>
      <c r="G253" s="537" t="s">
        <v>347</v>
      </c>
      <c r="H253" s="833">
        <f t="shared" ca="1" si="10"/>
        <v>0</v>
      </c>
      <c r="I253" s="651" t="str">
        <f t="shared" ca="1" si="11"/>
        <v/>
      </c>
      <c r="J253" s="651" t="str">
        <f t="shared" ca="1" si="12"/>
        <v/>
      </c>
      <c r="K253" s="651" t="str">
        <f t="shared" ca="1" si="13"/>
        <v/>
      </c>
      <c r="L253" s="651" t="str">
        <f t="shared" ca="1" si="14"/>
        <v/>
      </c>
      <c r="M253" s="259"/>
      <c r="N253" s="272"/>
      <c r="O253" s="273"/>
    </row>
    <row r="254" spans="1:15" ht="13.95" customHeight="1" x14ac:dyDescent="0.25">
      <c r="A254" s="165"/>
      <c r="B254" s="268"/>
      <c r="C254" s="371"/>
      <c r="D254" s="537" t="s">
        <v>348</v>
      </c>
      <c r="E254" s="834">
        <f ca="1">VLOOKUP($D254,Data!$C$2:$H$384,6,FALSE)</f>
        <v>0</v>
      </c>
      <c r="F254" s="371"/>
      <c r="G254" s="537" t="s">
        <v>348</v>
      </c>
      <c r="H254" s="833">
        <f t="shared" ca="1" si="10"/>
        <v>0</v>
      </c>
      <c r="I254" s="651" t="str">
        <f t="shared" ca="1" si="11"/>
        <v/>
      </c>
      <c r="J254" s="651" t="str">
        <f t="shared" ca="1" si="12"/>
        <v/>
      </c>
      <c r="K254" s="651" t="str">
        <f t="shared" ca="1" si="13"/>
        <v/>
      </c>
      <c r="L254" s="651" t="str">
        <f t="shared" ca="1" si="14"/>
        <v/>
      </c>
      <c r="M254" s="259"/>
      <c r="N254" s="272"/>
      <c r="O254" s="273"/>
    </row>
    <row r="255" spans="1:15" ht="13.95" customHeight="1" x14ac:dyDescent="0.25">
      <c r="A255" s="165"/>
      <c r="B255" s="268"/>
      <c r="C255" s="371"/>
      <c r="D255" s="537" t="s">
        <v>349</v>
      </c>
      <c r="E255" s="834">
        <f ca="1">VLOOKUP($D255,Data!$C$2:$H$384,6,FALSE)</f>
        <v>0</v>
      </c>
      <c r="F255" s="371"/>
      <c r="G255" s="537" t="s">
        <v>349</v>
      </c>
      <c r="H255" s="833">
        <f t="shared" ca="1" si="10"/>
        <v>0</v>
      </c>
      <c r="I255" s="651" t="str">
        <f t="shared" ca="1" si="11"/>
        <v/>
      </c>
      <c r="J255" s="651" t="str">
        <f t="shared" ca="1" si="12"/>
        <v/>
      </c>
      <c r="K255" s="651" t="str">
        <f t="shared" ca="1" si="13"/>
        <v/>
      </c>
      <c r="L255" s="651" t="str">
        <f t="shared" ca="1" si="14"/>
        <v/>
      </c>
      <c r="M255" s="259"/>
      <c r="N255" s="272"/>
      <c r="O255" s="273"/>
    </row>
    <row r="256" spans="1:15" ht="13.95" customHeight="1" x14ac:dyDescent="0.25">
      <c r="A256" s="165"/>
      <c r="B256" s="268"/>
      <c r="C256" s="371"/>
      <c r="D256" s="537" t="s">
        <v>350</v>
      </c>
      <c r="E256" s="834">
        <f ca="1">VLOOKUP($D256,Data!$C$2:$H$384,6,FALSE)</f>
        <v>0</v>
      </c>
      <c r="F256" s="371"/>
      <c r="G256" s="537" t="s">
        <v>350</v>
      </c>
      <c r="H256" s="833">
        <f t="shared" ca="1" si="10"/>
        <v>0</v>
      </c>
      <c r="I256" s="651" t="str">
        <f t="shared" ca="1" si="11"/>
        <v/>
      </c>
      <c r="J256" s="651" t="str">
        <f t="shared" ca="1" si="12"/>
        <v/>
      </c>
      <c r="K256" s="651" t="str">
        <f t="shared" ca="1" si="13"/>
        <v/>
      </c>
      <c r="L256" s="651" t="str">
        <f t="shared" ca="1" si="14"/>
        <v/>
      </c>
      <c r="M256" s="259"/>
      <c r="N256" s="272"/>
      <c r="O256" s="273"/>
    </row>
    <row r="257" spans="1:15" ht="13.95" customHeight="1" x14ac:dyDescent="0.25">
      <c r="A257" s="165"/>
      <c r="B257" s="268"/>
      <c r="C257" s="371"/>
      <c r="D257" s="537" t="s">
        <v>351</v>
      </c>
      <c r="E257" s="834">
        <f ca="1">VLOOKUP($D257,Data!$C$2:$H$384,6,FALSE)</f>
        <v>0</v>
      </c>
      <c r="F257" s="371"/>
      <c r="G257" s="537" t="s">
        <v>351</v>
      </c>
      <c r="H257" s="833">
        <f t="shared" ca="1" si="10"/>
        <v>0</v>
      </c>
      <c r="I257" s="651" t="str">
        <f t="shared" ca="1" si="11"/>
        <v/>
      </c>
      <c r="J257" s="651" t="str">
        <f t="shared" ca="1" si="12"/>
        <v/>
      </c>
      <c r="K257" s="651" t="str">
        <f t="shared" ca="1" si="13"/>
        <v/>
      </c>
      <c r="L257" s="651" t="str">
        <f t="shared" ca="1" si="14"/>
        <v/>
      </c>
      <c r="M257" s="259"/>
      <c r="N257" s="272"/>
      <c r="O257" s="273"/>
    </row>
    <row r="258" spans="1:15" ht="13.95" customHeight="1" x14ac:dyDescent="0.25">
      <c r="A258" s="165"/>
      <c r="B258" s="268"/>
      <c r="C258" s="371"/>
      <c r="D258" s="537" t="s">
        <v>352</v>
      </c>
      <c r="E258" s="834">
        <f ca="1">VLOOKUP($D258,Data!$C$2:$H$384,6,FALSE)</f>
        <v>0</v>
      </c>
      <c r="F258" s="371"/>
      <c r="G258" s="537" t="s">
        <v>352</v>
      </c>
      <c r="H258" s="833">
        <f t="shared" ca="1" si="10"/>
        <v>0</v>
      </c>
      <c r="I258" s="651" t="str">
        <f t="shared" ca="1" si="11"/>
        <v/>
      </c>
      <c r="J258" s="651" t="str">
        <f t="shared" ca="1" si="12"/>
        <v/>
      </c>
      <c r="K258" s="651" t="str">
        <f t="shared" ca="1" si="13"/>
        <v/>
      </c>
      <c r="L258" s="651" t="str">
        <f t="shared" ca="1" si="14"/>
        <v/>
      </c>
      <c r="M258" s="259"/>
      <c r="N258" s="272"/>
      <c r="O258" s="273"/>
    </row>
    <row r="259" spans="1:15" ht="13.95" customHeight="1" x14ac:dyDescent="0.25">
      <c r="A259" s="165"/>
      <c r="B259" s="268"/>
      <c r="C259" s="371"/>
      <c r="D259" s="537" t="s">
        <v>353</v>
      </c>
      <c r="E259" s="834">
        <f ca="1">VLOOKUP($D259,Data!$C$2:$H$384,6,FALSE)</f>
        <v>0</v>
      </c>
      <c r="F259" s="371"/>
      <c r="G259" s="537" t="s">
        <v>353</v>
      </c>
      <c r="H259" s="833">
        <f t="shared" ca="1" si="10"/>
        <v>0</v>
      </c>
      <c r="I259" s="651" t="str">
        <f t="shared" ca="1" si="11"/>
        <v/>
      </c>
      <c r="J259" s="651" t="str">
        <f t="shared" ca="1" si="12"/>
        <v/>
      </c>
      <c r="K259" s="651" t="str">
        <f t="shared" ca="1" si="13"/>
        <v/>
      </c>
      <c r="L259" s="651" t="str">
        <f t="shared" ca="1" si="14"/>
        <v/>
      </c>
      <c r="M259" s="259"/>
      <c r="N259" s="272"/>
      <c r="O259" s="273"/>
    </row>
    <row r="260" spans="1:15" ht="13.95" customHeight="1" x14ac:dyDescent="0.25">
      <c r="A260" s="165"/>
      <c r="B260" s="268"/>
      <c r="C260" s="371"/>
      <c r="D260" s="537" t="s">
        <v>355</v>
      </c>
      <c r="E260" s="834">
        <f ca="1">VLOOKUP($D260,Data!$C$2:$H$384,6,FALSE)</f>
        <v>0</v>
      </c>
      <c r="F260" s="371"/>
      <c r="G260" s="537" t="s">
        <v>355</v>
      </c>
      <c r="H260" s="833">
        <f t="shared" ca="1" si="10"/>
        <v>0</v>
      </c>
      <c r="I260" s="651" t="str">
        <f t="shared" ca="1" si="11"/>
        <v/>
      </c>
      <c r="J260" s="651" t="str">
        <f t="shared" ca="1" si="12"/>
        <v/>
      </c>
      <c r="K260" s="651" t="str">
        <f t="shared" ca="1" si="13"/>
        <v/>
      </c>
      <c r="L260" s="651" t="str">
        <f t="shared" ca="1" si="14"/>
        <v/>
      </c>
      <c r="M260" s="259"/>
      <c r="N260" s="272"/>
      <c r="O260" s="273"/>
    </row>
    <row r="261" spans="1:15" ht="13.95" customHeight="1" x14ac:dyDescent="0.25">
      <c r="A261" s="165"/>
      <c r="B261" s="268"/>
      <c r="C261" s="371"/>
      <c r="D261" s="537" t="s">
        <v>356</v>
      </c>
      <c r="E261" s="834">
        <f ca="1">VLOOKUP($D261,Data!$C$2:$H$384,6,FALSE)</f>
        <v>0</v>
      </c>
      <c r="F261" s="371"/>
      <c r="G261" s="537" t="s">
        <v>356</v>
      </c>
      <c r="H261" s="833">
        <f t="shared" ca="1" si="10"/>
        <v>0</v>
      </c>
      <c r="I261" s="651" t="str">
        <f t="shared" ca="1" si="11"/>
        <v/>
      </c>
      <c r="J261" s="651" t="str">
        <f t="shared" ca="1" si="12"/>
        <v/>
      </c>
      <c r="K261" s="651" t="str">
        <f t="shared" ca="1" si="13"/>
        <v/>
      </c>
      <c r="L261" s="651" t="str">
        <f t="shared" ca="1" si="14"/>
        <v/>
      </c>
      <c r="M261" s="259"/>
      <c r="N261" s="272"/>
      <c r="O261" s="273"/>
    </row>
    <row r="262" spans="1:15" ht="13.95" customHeight="1" x14ac:dyDescent="0.25">
      <c r="A262" s="165"/>
      <c r="B262" s="268"/>
      <c r="C262" s="371"/>
      <c r="D262" s="537" t="s">
        <v>357</v>
      </c>
      <c r="E262" s="834">
        <f ca="1">VLOOKUP($D262,Data!$C$2:$H$384,6,FALSE)</f>
        <v>0</v>
      </c>
      <c r="F262" s="371"/>
      <c r="G262" s="537" t="s">
        <v>357</v>
      </c>
      <c r="H262" s="833">
        <f t="shared" ca="1" si="10"/>
        <v>0</v>
      </c>
      <c r="I262" s="651" t="str">
        <f t="shared" ca="1" si="11"/>
        <v/>
      </c>
      <c r="J262" s="651" t="str">
        <f t="shared" ca="1" si="12"/>
        <v/>
      </c>
      <c r="K262" s="651" t="str">
        <f t="shared" ca="1" si="13"/>
        <v/>
      </c>
      <c r="L262" s="651" t="str">
        <f t="shared" ca="1" si="14"/>
        <v/>
      </c>
      <c r="M262" s="259"/>
      <c r="N262" s="272"/>
      <c r="O262" s="273"/>
    </row>
    <row r="263" spans="1:15" ht="13.95" customHeight="1" x14ac:dyDescent="0.25">
      <c r="A263" s="165"/>
      <c r="B263" s="268"/>
      <c r="C263" s="371"/>
      <c r="D263" s="537" t="s">
        <v>358</v>
      </c>
      <c r="E263" s="834">
        <f ca="1">VLOOKUP($D263,Data!$C$2:$H$384,6,FALSE)</f>
        <v>0</v>
      </c>
      <c r="F263" s="371"/>
      <c r="G263" s="537" t="s">
        <v>358</v>
      </c>
      <c r="H263" s="833">
        <f t="shared" ca="1" si="10"/>
        <v>0</v>
      </c>
      <c r="I263" s="651" t="str">
        <f t="shared" ca="1" si="11"/>
        <v/>
      </c>
      <c r="J263" s="651" t="str">
        <f t="shared" ca="1" si="12"/>
        <v/>
      </c>
      <c r="K263" s="651" t="str">
        <f t="shared" ca="1" si="13"/>
        <v/>
      </c>
      <c r="L263" s="651" t="str">
        <f t="shared" ca="1" si="14"/>
        <v/>
      </c>
      <c r="M263" s="259"/>
      <c r="N263" s="272"/>
      <c r="O263" s="273"/>
    </row>
    <row r="264" spans="1:15" ht="13.95" customHeight="1" x14ac:dyDescent="0.25">
      <c r="A264" s="165"/>
      <c r="B264" s="268"/>
      <c r="C264" s="371"/>
      <c r="D264" s="537" t="s">
        <v>359</v>
      </c>
      <c r="E264" s="834">
        <f ca="1">VLOOKUP($D264,Data!$C$2:$H$384,6,FALSE)</f>
        <v>0</v>
      </c>
      <c r="F264" s="371"/>
      <c r="G264" s="537" t="s">
        <v>359</v>
      </c>
      <c r="H264" s="833">
        <f t="shared" ca="1" si="10"/>
        <v>0</v>
      </c>
      <c r="I264" s="651" t="str">
        <f t="shared" ca="1" si="11"/>
        <v/>
      </c>
      <c r="J264" s="651" t="str">
        <f t="shared" ca="1" si="12"/>
        <v/>
      </c>
      <c r="K264" s="651" t="str">
        <f t="shared" ca="1" si="13"/>
        <v/>
      </c>
      <c r="L264" s="651" t="str">
        <f t="shared" ca="1" si="14"/>
        <v/>
      </c>
      <c r="M264" s="259"/>
      <c r="N264" s="272"/>
      <c r="O264" s="273"/>
    </row>
    <row r="265" spans="1:15" ht="13.95" customHeight="1" x14ac:dyDescent="0.25">
      <c r="A265" s="165"/>
      <c r="B265" s="268"/>
      <c r="C265" s="371"/>
      <c r="D265" s="537" t="s">
        <v>360</v>
      </c>
      <c r="E265" s="834">
        <f ca="1">VLOOKUP($D265,Data!$C$2:$H$384,6,FALSE)</f>
        <v>0</v>
      </c>
      <c r="F265" s="371"/>
      <c r="G265" s="537" t="s">
        <v>360</v>
      </c>
      <c r="H265" s="833">
        <f t="shared" ca="1" si="10"/>
        <v>0</v>
      </c>
      <c r="I265" s="651" t="str">
        <f t="shared" ca="1" si="11"/>
        <v/>
      </c>
      <c r="J265" s="651" t="str">
        <f t="shared" ca="1" si="12"/>
        <v/>
      </c>
      <c r="K265" s="651" t="str">
        <f t="shared" ca="1" si="13"/>
        <v/>
      </c>
      <c r="L265" s="651" t="str">
        <f t="shared" ca="1" si="14"/>
        <v/>
      </c>
      <c r="M265" s="259"/>
      <c r="N265" s="272"/>
      <c r="O265" s="273"/>
    </row>
    <row r="266" spans="1:15" ht="13.95" customHeight="1" x14ac:dyDescent="0.25">
      <c r="A266" s="165"/>
      <c r="B266" s="268"/>
      <c r="C266" s="371"/>
      <c r="D266" s="537" t="s">
        <v>240</v>
      </c>
      <c r="E266" s="834">
        <f ca="1">VLOOKUP($D266,Data!$C$2:$H$384,6,FALSE)</f>
        <v>0</v>
      </c>
      <c r="F266" s="371"/>
      <c r="G266" s="537" t="s">
        <v>240</v>
      </c>
      <c r="H266" s="833">
        <f t="shared" ca="1" si="10"/>
        <v>0</v>
      </c>
      <c r="I266" s="651" t="str">
        <f t="shared" ca="1" si="11"/>
        <v/>
      </c>
      <c r="J266" s="651" t="str">
        <f t="shared" ca="1" si="12"/>
        <v/>
      </c>
      <c r="K266" s="651" t="str">
        <f t="shared" ca="1" si="13"/>
        <v/>
      </c>
      <c r="L266" s="651" t="str">
        <f t="shared" ca="1" si="14"/>
        <v/>
      </c>
      <c r="M266" s="259"/>
      <c r="N266" s="272"/>
      <c r="O266" s="273"/>
    </row>
    <row r="267" spans="1:15" ht="13.95" customHeight="1" x14ac:dyDescent="0.25">
      <c r="A267" s="165"/>
      <c r="B267" s="268"/>
      <c r="C267" s="371"/>
      <c r="D267" s="537" t="s">
        <v>241</v>
      </c>
      <c r="E267" s="834">
        <f ca="1">VLOOKUP($D267,Data!$C$2:$H$384,6,FALSE)</f>
        <v>0</v>
      </c>
      <c r="F267" s="371"/>
      <c r="G267" s="537" t="s">
        <v>241</v>
      </c>
      <c r="H267" s="833">
        <f t="shared" ca="1" si="10"/>
        <v>0</v>
      </c>
      <c r="I267" s="651" t="str">
        <f t="shared" ca="1" si="11"/>
        <v/>
      </c>
      <c r="J267" s="651" t="str">
        <f t="shared" ca="1" si="12"/>
        <v/>
      </c>
      <c r="K267" s="651" t="str">
        <f t="shared" ca="1" si="13"/>
        <v/>
      </c>
      <c r="L267" s="651" t="str">
        <f t="shared" ca="1" si="14"/>
        <v/>
      </c>
      <c r="M267" s="259"/>
      <c r="N267" s="272"/>
      <c r="O267" s="273"/>
    </row>
    <row r="268" spans="1:15" ht="13.95" customHeight="1" x14ac:dyDescent="0.25">
      <c r="A268" s="165"/>
      <c r="B268" s="268"/>
      <c r="C268" s="371"/>
      <c r="D268" s="537" t="s">
        <v>242</v>
      </c>
      <c r="E268" s="834">
        <f ca="1">VLOOKUP($D268,Data!$C$2:$H$384,6,FALSE)</f>
        <v>0</v>
      </c>
      <c r="F268" s="371"/>
      <c r="G268" s="537" t="s">
        <v>242</v>
      </c>
      <c r="H268" s="833">
        <f t="shared" ca="1" si="10"/>
        <v>0</v>
      </c>
      <c r="I268" s="651" t="str">
        <f t="shared" ca="1" si="11"/>
        <v/>
      </c>
      <c r="J268" s="651" t="str">
        <f t="shared" ca="1" si="12"/>
        <v/>
      </c>
      <c r="K268" s="651" t="str">
        <f t="shared" ca="1" si="13"/>
        <v/>
      </c>
      <c r="L268" s="651" t="str">
        <f t="shared" ca="1" si="14"/>
        <v/>
      </c>
      <c r="M268" s="259"/>
      <c r="N268" s="272"/>
      <c r="O268" s="273"/>
    </row>
    <row r="269" spans="1:15" ht="13.95" customHeight="1" x14ac:dyDescent="0.25">
      <c r="A269" s="165"/>
      <c r="B269" s="268"/>
      <c r="C269" s="371"/>
      <c r="D269" s="537" t="s">
        <v>243</v>
      </c>
      <c r="E269" s="834">
        <f ca="1">VLOOKUP($D269,Data!$C$2:$H$384,6,FALSE)</f>
        <v>0</v>
      </c>
      <c r="F269" s="371"/>
      <c r="G269" s="537" t="s">
        <v>243</v>
      </c>
      <c r="H269" s="833">
        <f t="shared" ca="1" si="10"/>
        <v>0</v>
      </c>
      <c r="I269" s="651" t="str">
        <f t="shared" ca="1" si="11"/>
        <v/>
      </c>
      <c r="J269" s="651" t="str">
        <f t="shared" ca="1" si="12"/>
        <v/>
      </c>
      <c r="K269" s="651" t="str">
        <f t="shared" ca="1" si="13"/>
        <v/>
      </c>
      <c r="L269" s="651" t="str">
        <f t="shared" ca="1" si="14"/>
        <v/>
      </c>
      <c r="M269" s="259"/>
      <c r="N269" s="272"/>
      <c r="O269" s="273"/>
    </row>
    <row r="270" spans="1:15" ht="13.95" customHeight="1" x14ac:dyDescent="0.25">
      <c r="A270" s="165"/>
      <c r="B270" s="268"/>
      <c r="C270" s="371"/>
      <c r="D270" s="537" t="s">
        <v>244</v>
      </c>
      <c r="E270" s="834">
        <f ca="1">VLOOKUP($D270,Data!$C$2:$H$384,6,FALSE)</f>
        <v>0</v>
      </c>
      <c r="F270" s="371"/>
      <c r="G270" s="537" t="s">
        <v>244</v>
      </c>
      <c r="H270" s="833">
        <f t="shared" ca="1" si="10"/>
        <v>0</v>
      </c>
      <c r="I270" s="651" t="str">
        <f t="shared" ca="1" si="11"/>
        <v/>
      </c>
      <c r="J270" s="651" t="str">
        <f t="shared" ca="1" si="12"/>
        <v/>
      </c>
      <c r="K270" s="651" t="str">
        <f t="shared" ca="1" si="13"/>
        <v/>
      </c>
      <c r="L270" s="651" t="str">
        <f t="shared" ca="1" si="14"/>
        <v/>
      </c>
      <c r="M270" s="259"/>
      <c r="N270" s="272"/>
      <c r="O270" s="273"/>
    </row>
    <row r="271" spans="1:15" ht="13.95" customHeight="1" x14ac:dyDescent="0.25">
      <c r="A271" s="165"/>
      <c r="B271" s="268"/>
      <c r="C271" s="371"/>
      <c r="D271" s="537" t="s">
        <v>245</v>
      </c>
      <c r="E271" s="834">
        <f ca="1">VLOOKUP($D271,Data!$C$2:$H$384,6,FALSE)</f>
        <v>0</v>
      </c>
      <c r="F271" s="371"/>
      <c r="G271" s="537" t="s">
        <v>245</v>
      </c>
      <c r="H271" s="833">
        <f t="shared" ca="1" si="10"/>
        <v>0</v>
      </c>
      <c r="I271" s="651" t="str">
        <f t="shared" ca="1" si="11"/>
        <v/>
      </c>
      <c r="J271" s="651" t="str">
        <f t="shared" ca="1" si="12"/>
        <v/>
      </c>
      <c r="K271" s="651" t="str">
        <f t="shared" ca="1" si="13"/>
        <v/>
      </c>
      <c r="L271" s="651" t="str">
        <f t="shared" ca="1" si="14"/>
        <v/>
      </c>
      <c r="M271" s="259"/>
      <c r="N271" s="272"/>
      <c r="O271" s="273"/>
    </row>
    <row r="272" spans="1:15" ht="13.95" customHeight="1" x14ac:dyDescent="0.25">
      <c r="A272" s="165"/>
      <c r="B272" s="268"/>
      <c r="C272" s="371"/>
      <c r="D272" s="537" t="s">
        <v>246</v>
      </c>
      <c r="E272" s="834">
        <f ca="1">VLOOKUP($D272,Data!$C$2:$H$384,6,FALSE)</f>
        <v>0</v>
      </c>
      <c r="F272" s="371"/>
      <c r="G272" s="537" t="s">
        <v>246</v>
      </c>
      <c r="H272" s="833">
        <f t="shared" ca="1" si="10"/>
        <v>0</v>
      </c>
      <c r="I272" s="651" t="str">
        <f t="shared" ca="1" si="11"/>
        <v/>
      </c>
      <c r="J272" s="651" t="str">
        <f t="shared" ca="1" si="12"/>
        <v/>
      </c>
      <c r="K272" s="651" t="str">
        <f t="shared" ca="1" si="13"/>
        <v/>
      </c>
      <c r="L272" s="651" t="str">
        <f t="shared" ca="1" si="14"/>
        <v/>
      </c>
      <c r="M272" s="259"/>
      <c r="N272" s="272"/>
      <c r="O272" s="273"/>
    </row>
    <row r="273" spans="1:15" ht="13.95" customHeight="1" x14ac:dyDescent="0.25">
      <c r="A273" s="165"/>
      <c r="B273" s="268"/>
      <c r="C273" s="371"/>
      <c r="D273" s="537" t="s">
        <v>247</v>
      </c>
      <c r="E273" s="834">
        <f ca="1">VLOOKUP($D273,Data!$C$2:$H$384,6,FALSE)</f>
        <v>0</v>
      </c>
      <c r="F273" s="371"/>
      <c r="G273" s="537" t="s">
        <v>247</v>
      </c>
      <c r="H273" s="833">
        <f t="shared" ca="1" si="10"/>
        <v>0</v>
      </c>
      <c r="I273" s="651" t="str">
        <f t="shared" ca="1" si="11"/>
        <v/>
      </c>
      <c r="J273" s="651" t="str">
        <f t="shared" ca="1" si="12"/>
        <v/>
      </c>
      <c r="K273" s="651" t="str">
        <f t="shared" ca="1" si="13"/>
        <v/>
      </c>
      <c r="L273" s="651" t="str">
        <f t="shared" ca="1" si="14"/>
        <v/>
      </c>
      <c r="M273" s="259"/>
      <c r="N273" s="272"/>
      <c r="O273" s="273"/>
    </row>
    <row r="274" spans="1:15" ht="13.95" customHeight="1" x14ac:dyDescent="0.25">
      <c r="A274" s="165"/>
      <c r="B274" s="268"/>
      <c r="C274" s="371"/>
      <c r="D274" s="537" t="s">
        <v>248</v>
      </c>
      <c r="E274" s="834">
        <f ca="1">VLOOKUP($D274,Data!$C$2:$H$384,6,FALSE)</f>
        <v>0</v>
      </c>
      <c r="F274" s="371"/>
      <c r="G274" s="537" t="s">
        <v>248</v>
      </c>
      <c r="H274" s="833">
        <f t="shared" ca="1" si="10"/>
        <v>0</v>
      </c>
      <c r="I274" s="651" t="str">
        <f t="shared" ca="1" si="11"/>
        <v/>
      </c>
      <c r="J274" s="651" t="str">
        <f t="shared" ca="1" si="12"/>
        <v/>
      </c>
      <c r="K274" s="651" t="str">
        <f t="shared" ca="1" si="13"/>
        <v/>
      </c>
      <c r="L274" s="651" t="str">
        <f t="shared" ca="1" si="14"/>
        <v/>
      </c>
      <c r="M274" s="259"/>
      <c r="N274" s="272"/>
      <c r="O274" s="273"/>
    </row>
    <row r="275" spans="1:15" ht="13.95" customHeight="1" x14ac:dyDescent="0.25">
      <c r="A275" s="165"/>
      <c r="B275" s="268"/>
      <c r="C275" s="371"/>
      <c r="D275" s="537" t="s">
        <v>249</v>
      </c>
      <c r="E275" s="834">
        <f ca="1">VLOOKUP($D275,Data!$C$2:$H$384,6,FALSE)</f>
        <v>0</v>
      </c>
      <c r="F275" s="371"/>
      <c r="G275" s="537" t="s">
        <v>249</v>
      </c>
      <c r="H275" s="833">
        <f t="shared" ca="1" si="10"/>
        <v>0</v>
      </c>
      <c r="I275" s="651" t="str">
        <f t="shared" ca="1" si="11"/>
        <v/>
      </c>
      <c r="J275" s="651" t="str">
        <f t="shared" ca="1" si="12"/>
        <v/>
      </c>
      <c r="K275" s="651" t="str">
        <f t="shared" ca="1" si="13"/>
        <v/>
      </c>
      <c r="L275" s="651" t="str">
        <f t="shared" ca="1" si="14"/>
        <v/>
      </c>
      <c r="M275" s="259"/>
      <c r="N275" s="272"/>
      <c r="O275" s="273"/>
    </row>
    <row r="276" spans="1:15" ht="13.95" customHeight="1" x14ac:dyDescent="0.25">
      <c r="A276" s="165"/>
      <c r="B276" s="268"/>
      <c r="C276" s="371"/>
      <c r="D276" s="537" t="s">
        <v>250</v>
      </c>
      <c r="E276" s="834">
        <f ca="1">VLOOKUP($D276,Data!$C$2:$H$384,6,FALSE)</f>
        <v>0</v>
      </c>
      <c r="F276" s="371"/>
      <c r="G276" s="537" t="s">
        <v>250</v>
      </c>
      <c r="H276" s="833">
        <f t="shared" ca="1" si="10"/>
        <v>0</v>
      </c>
      <c r="I276" s="651" t="str">
        <f t="shared" ca="1" si="11"/>
        <v/>
      </c>
      <c r="J276" s="651" t="str">
        <f t="shared" ca="1" si="12"/>
        <v/>
      </c>
      <c r="K276" s="651" t="str">
        <f t="shared" ca="1" si="13"/>
        <v/>
      </c>
      <c r="L276" s="651" t="str">
        <f t="shared" ca="1" si="14"/>
        <v/>
      </c>
      <c r="M276" s="259"/>
      <c r="N276" s="272"/>
      <c r="O276" s="273"/>
    </row>
    <row r="277" spans="1:15" ht="13.95" customHeight="1" x14ac:dyDescent="0.25">
      <c r="A277" s="165"/>
      <c r="B277" s="268"/>
      <c r="C277" s="371"/>
      <c r="D277" s="537" t="s">
        <v>251</v>
      </c>
      <c r="E277" s="834">
        <f ca="1">VLOOKUP($D277,Data!$C$2:$H$384,6,FALSE)</f>
        <v>0</v>
      </c>
      <c r="F277" s="371"/>
      <c r="G277" s="537" t="s">
        <v>251</v>
      </c>
      <c r="H277" s="833">
        <f t="shared" ca="1" si="10"/>
        <v>0</v>
      </c>
      <c r="I277" s="651" t="str">
        <f t="shared" ca="1" si="11"/>
        <v/>
      </c>
      <c r="J277" s="651" t="str">
        <f t="shared" ca="1" si="12"/>
        <v/>
      </c>
      <c r="K277" s="651" t="str">
        <f t="shared" ca="1" si="13"/>
        <v/>
      </c>
      <c r="L277" s="651" t="str">
        <f t="shared" ca="1" si="14"/>
        <v/>
      </c>
      <c r="M277" s="259"/>
      <c r="N277" s="272"/>
      <c r="O277" s="273"/>
    </row>
    <row r="278" spans="1:15" ht="13.95" customHeight="1" x14ac:dyDescent="0.25">
      <c r="A278" s="165"/>
      <c r="B278" s="268"/>
      <c r="C278" s="371"/>
      <c r="D278" s="537" t="s">
        <v>252</v>
      </c>
      <c r="E278" s="834">
        <f ca="1">VLOOKUP($D278,Data!$C$2:$H$384,6,FALSE)</f>
        <v>0</v>
      </c>
      <c r="F278" s="371"/>
      <c r="G278" s="537" t="s">
        <v>252</v>
      </c>
      <c r="H278" s="833">
        <f t="shared" ca="1" si="10"/>
        <v>0</v>
      </c>
      <c r="I278" s="651" t="str">
        <f t="shared" ca="1" si="11"/>
        <v/>
      </c>
      <c r="J278" s="651" t="str">
        <f t="shared" ca="1" si="12"/>
        <v/>
      </c>
      <c r="K278" s="651" t="str">
        <f t="shared" ca="1" si="13"/>
        <v/>
      </c>
      <c r="L278" s="651" t="str">
        <f t="shared" ca="1" si="14"/>
        <v/>
      </c>
      <c r="M278" s="259"/>
      <c r="N278" s="272"/>
      <c r="O278" s="273"/>
    </row>
    <row r="279" spans="1:15" ht="13.95" customHeight="1" x14ac:dyDescent="0.25">
      <c r="A279" s="165"/>
      <c r="B279" s="268"/>
      <c r="C279" s="371"/>
      <c r="D279" s="537" t="s">
        <v>253</v>
      </c>
      <c r="E279" s="834">
        <f ca="1">VLOOKUP($D279,Data!$C$2:$H$384,6,FALSE)</f>
        <v>0</v>
      </c>
      <c r="F279" s="371"/>
      <c r="G279" s="537" t="s">
        <v>253</v>
      </c>
      <c r="H279" s="833">
        <f t="shared" ref="H279:H342" ca="1" si="15">INT(LEFT(
VLOOKUP(RIGHT($G279,LEN($G279)-FIND("-",$G279)), INDIRECT("'"&amp;LEFT($G279,FIND("-",$G279)-1)&amp;"'!"&amp;"$E:$L"), 4,FALSE), 1)
)</f>
        <v>0</v>
      </c>
      <c r="I279" s="651" t="str">
        <f t="shared" ref="I279:I342" ca="1" si="16">IF(VLOOKUP(RIGHT($G279,LEN($G279)-FIND("-",$G279)), INDIRECT("'"&amp;LEFT($G279,FIND("-",$G279)-1)&amp;"'!"&amp;"$E:$L"), 5,FALSE) = 0, "",
VLOOKUP(RIGHT($G279,LEN($G279)-FIND("-",$G279)), INDIRECT("'"&amp;LEFT($G279,FIND("-",$G279)-1)&amp;"'!"&amp;"$E:$L"), 5,FALSE) )</f>
        <v/>
      </c>
      <c r="J279" s="651" t="str">
        <f t="shared" ref="J279:J342" ca="1" si="17">IF(VLOOKUP(RIGHT($G279,LEN($G279)-FIND("-",$G279)), INDIRECT("'"&amp;LEFT($G279,FIND("-",$G279)-1)&amp;"'!"&amp;"$E:$L"), 6,FALSE) = 0, "",
VLOOKUP(RIGHT($G279,LEN($G279)-FIND("-",$G279)), INDIRECT("'"&amp;LEFT($G279,FIND("-",$G279)-1)&amp;"'!"&amp;"$E:$L"), 6,FALSE) )</f>
        <v/>
      </c>
      <c r="K279" s="651" t="str">
        <f t="shared" ref="K279:K342" ca="1" si="18">IF(VLOOKUP(RIGHT($G279,LEN($G279)-FIND("-",$G279)), INDIRECT("'"&amp;LEFT($G279,FIND("-",$G279)-1)&amp;"'!"&amp;"$E:$L"), 7,FALSE) = 0, "",
VLOOKUP(RIGHT($G279,LEN($G279)-FIND("-",$G279)), INDIRECT("'"&amp;LEFT($G279,FIND("-",$G279)-1)&amp;"'!"&amp;"$E:$L"), 7,FALSE) )</f>
        <v/>
      </c>
      <c r="L279" s="651" t="str">
        <f t="shared" ref="L279:L342" ca="1" si="19">IF(VLOOKUP(RIGHT($G279,LEN($G279)-FIND("-",$G279)), INDIRECT("'"&amp;LEFT($G279,FIND("-",$G279)-1)&amp;"'!"&amp;"$E:$L"), 8,FALSE) = 0, "",
VLOOKUP(RIGHT($G279,LEN($G279)-FIND("-",$G279)), INDIRECT("'"&amp;LEFT($G279,FIND("-",$G279)-1)&amp;"'!"&amp;"$E:$L"), 8,FALSE) )</f>
        <v/>
      </c>
      <c r="M279" s="259"/>
      <c r="N279" s="272"/>
      <c r="O279" s="273"/>
    </row>
    <row r="280" spans="1:15" ht="13.95" customHeight="1" x14ac:dyDescent="0.25">
      <c r="A280" s="165"/>
      <c r="B280" s="268"/>
      <c r="C280" s="371"/>
      <c r="D280" s="537" t="s">
        <v>254</v>
      </c>
      <c r="E280" s="834">
        <f ca="1">VLOOKUP($D280,Data!$C$2:$H$384,6,FALSE)</f>
        <v>0</v>
      </c>
      <c r="F280" s="371"/>
      <c r="G280" s="537" t="s">
        <v>254</v>
      </c>
      <c r="H280" s="833">
        <f t="shared" ca="1" si="15"/>
        <v>0</v>
      </c>
      <c r="I280" s="651" t="str">
        <f t="shared" ca="1" si="16"/>
        <v/>
      </c>
      <c r="J280" s="651" t="str">
        <f t="shared" ca="1" si="17"/>
        <v/>
      </c>
      <c r="K280" s="651" t="str">
        <f t="shared" ca="1" si="18"/>
        <v/>
      </c>
      <c r="L280" s="651" t="str">
        <f t="shared" ca="1" si="19"/>
        <v/>
      </c>
      <c r="M280" s="259"/>
      <c r="N280" s="272"/>
      <c r="O280" s="273"/>
    </row>
    <row r="281" spans="1:15" ht="13.95" customHeight="1" x14ac:dyDescent="0.25">
      <c r="A281" s="165"/>
      <c r="B281" s="268"/>
      <c r="C281" s="371"/>
      <c r="D281" s="537" t="s">
        <v>255</v>
      </c>
      <c r="E281" s="834">
        <f ca="1">VLOOKUP($D281,Data!$C$2:$H$384,6,FALSE)</f>
        <v>0</v>
      </c>
      <c r="F281" s="371"/>
      <c r="G281" s="537" t="s">
        <v>255</v>
      </c>
      <c r="H281" s="833">
        <f t="shared" ca="1" si="15"/>
        <v>0</v>
      </c>
      <c r="I281" s="651" t="str">
        <f t="shared" ca="1" si="16"/>
        <v/>
      </c>
      <c r="J281" s="651" t="str">
        <f t="shared" ca="1" si="17"/>
        <v/>
      </c>
      <c r="K281" s="651" t="str">
        <f t="shared" ca="1" si="18"/>
        <v/>
      </c>
      <c r="L281" s="651" t="str">
        <f t="shared" ca="1" si="19"/>
        <v/>
      </c>
      <c r="M281" s="259"/>
      <c r="N281" s="272"/>
      <c r="O281" s="273"/>
    </row>
    <row r="282" spans="1:15" ht="13.95" customHeight="1" x14ac:dyDescent="0.25">
      <c r="A282" s="165"/>
      <c r="B282" s="268"/>
      <c r="C282" s="371"/>
      <c r="D282" s="537" t="s">
        <v>256</v>
      </c>
      <c r="E282" s="834">
        <f ca="1">VLOOKUP($D282,Data!$C$2:$H$384,6,FALSE)</f>
        <v>0</v>
      </c>
      <c r="F282" s="371"/>
      <c r="G282" s="537" t="s">
        <v>256</v>
      </c>
      <c r="H282" s="833">
        <f t="shared" ca="1" si="15"/>
        <v>0</v>
      </c>
      <c r="I282" s="651" t="str">
        <f t="shared" ca="1" si="16"/>
        <v/>
      </c>
      <c r="J282" s="651" t="str">
        <f t="shared" ca="1" si="17"/>
        <v/>
      </c>
      <c r="K282" s="651" t="str">
        <f t="shared" ca="1" si="18"/>
        <v/>
      </c>
      <c r="L282" s="651" t="str">
        <f t="shared" ca="1" si="19"/>
        <v/>
      </c>
      <c r="M282" s="259"/>
      <c r="N282" s="272"/>
      <c r="O282" s="273"/>
    </row>
    <row r="283" spans="1:15" ht="13.95" customHeight="1" x14ac:dyDescent="0.25">
      <c r="A283" s="165"/>
      <c r="B283" s="268"/>
      <c r="C283" s="371"/>
      <c r="D283" s="537" t="s">
        <v>257</v>
      </c>
      <c r="E283" s="834">
        <f ca="1">VLOOKUP($D283,Data!$C$2:$H$384,6,FALSE)</f>
        <v>0</v>
      </c>
      <c r="F283" s="371"/>
      <c r="G283" s="537" t="s">
        <v>257</v>
      </c>
      <c r="H283" s="833">
        <f t="shared" ca="1" si="15"/>
        <v>0</v>
      </c>
      <c r="I283" s="651" t="str">
        <f t="shared" ca="1" si="16"/>
        <v/>
      </c>
      <c r="J283" s="651" t="str">
        <f t="shared" ca="1" si="17"/>
        <v/>
      </c>
      <c r="K283" s="651" t="str">
        <f t="shared" ca="1" si="18"/>
        <v/>
      </c>
      <c r="L283" s="651" t="str">
        <f t="shared" ca="1" si="19"/>
        <v/>
      </c>
      <c r="M283" s="259"/>
      <c r="N283" s="272"/>
      <c r="O283" s="273"/>
    </row>
    <row r="284" spans="1:15" ht="13.95" customHeight="1" x14ac:dyDescent="0.25">
      <c r="A284" s="165"/>
      <c r="B284" s="268"/>
      <c r="C284" s="371"/>
      <c r="D284" s="537" t="s">
        <v>258</v>
      </c>
      <c r="E284" s="834">
        <f ca="1">VLOOKUP($D284,Data!$C$2:$H$384,6,FALSE)</f>
        <v>0</v>
      </c>
      <c r="F284" s="371"/>
      <c r="G284" s="537" t="s">
        <v>258</v>
      </c>
      <c r="H284" s="833">
        <f t="shared" ca="1" si="15"/>
        <v>0</v>
      </c>
      <c r="I284" s="651" t="str">
        <f t="shared" ca="1" si="16"/>
        <v/>
      </c>
      <c r="J284" s="651" t="str">
        <f t="shared" ca="1" si="17"/>
        <v/>
      </c>
      <c r="K284" s="651" t="str">
        <f t="shared" ca="1" si="18"/>
        <v/>
      </c>
      <c r="L284" s="651" t="str">
        <f t="shared" ca="1" si="19"/>
        <v/>
      </c>
      <c r="M284" s="259"/>
      <c r="N284" s="272"/>
      <c r="O284" s="273"/>
    </row>
    <row r="285" spans="1:15" ht="13.95" customHeight="1" x14ac:dyDescent="0.25">
      <c r="A285" s="165"/>
      <c r="B285" s="268"/>
      <c r="C285" s="371"/>
      <c r="D285" s="537" t="s">
        <v>259</v>
      </c>
      <c r="E285" s="834">
        <f ca="1">VLOOKUP($D285,Data!$C$2:$H$384,6,FALSE)</f>
        <v>0</v>
      </c>
      <c r="F285" s="371"/>
      <c r="G285" s="537" t="s">
        <v>259</v>
      </c>
      <c r="H285" s="833">
        <f t="shared" ca="1" si="15"/>
        <v>0</v>
      </c>
      <c r="I285" s="651" t="str">
        <f t="shared" ca="1" si="16"/>
        <v/>
      </c>
      <c r="J285" s="651" t="str">
        <f t="shared" ca="1" si="17"/>
        <v/>
      </c>
      <c r="K285" s="651" t="str">
        <f t="shared" ca="1" si="18"/>
        <v/>
      </c>
      <c r="L285" s="651" t="str">
        <f t="shared" ca="1" si="19"/>
        <v/>
      </c>
      <c r="M285" s="259"/>
      <c r="N285" s="272"/>
      <c r="O285" s="273"/>
    </row>
    <row r="286" spans="1:15" ht="13.95" customHeight="1" x14ac:dyDescent="0.25">
      <c r="A286" s="165"/>
      <c r="B286" s="268"/>
      <c r="C286" s="371"/>
      <c r="D286" s="537" t="s">
        <v>260</v>
      </c>
      <c r="E286" s="834">
        <f ca="1">VLOOKUP($D286,Data!$C$2:$H$384,6,FALSE)</f>
        <v>0</v>
      </c>
      <c r="F286" s="371"/>
      <c r="G286" s="537" t="s">
        <v>260</v>
      </c>
      <c r="H286" s="833">
        <f t="shared" ca="1" si="15"/>
        <v>0</v>
      </c>
      <c r="I286" s="651" t="str">
        <f t="shared" ca="1" si="16"/>
        <v/>
      </c>
      <c r="J286" s="651" t="str">
        <f t="shared" ca="1" si="17"/>
        <v/>
      </c>
      <c r="K286" s="651" t="str">
        <f t="shared" ca="1" si="18"/>
        <v/>
      </c>
      <c r="L286" s="651" t="str">
        <f t="shared" ca="1" si="19"/>
        <v/>
      </c>
      <c r="M286" s="259"/>
      <c r="N286" s="272"/>
      <c r="O286" s="273"/>
    </row>
    <row r="287" spans="1:15" ht="13.95" customHeight="1" x14ac:dyDescent="0.25">
      <c r="A287" s="165"/>
      <c r="B287" s="268"/>
      <c r="C287" s="371"/>
      <c r="D287" s="537" t="s">
        <v>261</v>
      </c>
      <c r="E287" s="834">
        <f ca="1">VLOOKUP($D287,Data!$C$2:$H$384,6,FALSE)</f>
        <v>0</v>
      </c>
      <c r="F287" s="371"/>
      <c r="G287" s="537" t="s">
        <v>261</v>
      </c>
      <c r="H287" s="833">
        <f t="shared" ca="1" si="15"/>
        <v>0</v>
      </c>
      <c r="I287" s="651" t="str">
        <f t="shared" ca="1" si="16"/>
        <v/>
      </c>
      <c r="J287" s="651" t="str">
        <f t="shared" ca="1" si="17"/>
        <v/>
      </c>
      <c r="K287" s="651" t="str">
        <f t="shared" ca="1" si="18"/>
        <v/>
      </c>
      <c r="L287" s="651" t="str">
        <f t="shared" ca="1" si="19"/>
        <v/>
      </c>
      <c r="M287" s="259"/>
      <c r="N287" s="272"/>
      <c r="O287" s="273"/>
    </row>
    <row r="288" spans="1:15" ht="13.95" customHeight="1" x14ac:dyDescent="0.25">
      <c r="A288" s="165"/>
      <c r="B288" s="268"/>
      <c r="C288" s="371"/>
      <c r="D288" s="537" t="s">
        <v>262</v>
      </c>
      <c r="E288" s="834">
        <f ca="1">VLOOKUP($D288,Data!$C$2:$H$384,6,FALSE)</f>
        <v>0</v>
      </c>
      <c r="F288" s="371"/>
      <c r="G288" s="537" t="s">
        <v>262</v>
      </c>
      <c r="H288" s="833">
        <f t="shared" ca="1" si="15"/>
        <v>0</v>
      </c>
      <c r="I288" s="651" t="str">
        <f t="shared" ca="1" si="16"/>
        <v/>
      </c>
      <c r="J288" s="651" t="str">
        <f t="shared" ca="1" si="17"/>
        <v/>
      </c>
      <c r="K288" s="651" t="str">
        <f t="shared" ca="1" si="18"/>
        <v/>
      </c>
      <c r="L288" s="651" t="str">
        <f t="shared" ca="1" si="19"/>
        <v/>
      </c>
      <c r="M288" s="259"/>
      <c r="N288" s="272"/>
      <c r="O288" s="273"/>
    </row>
    <row r="289" spans="1:15" ht="13.95" customHeight="1" x14ac:dyDescent="0.25">
      <c r="A289" s="165"/>
      <c r="B289" s="268"/>
      <c r="C289" s="371"/>
      <c r="D289" s="537" t="s">
        <v>263</v>
      </c>
      <c r="E289" s="834">
        <f ca="1">VLOOKUP($D289,Data!$C$2:$H$384,6,FALSE)</f>
        <v>0</v>
      </c>
      <c r="F289" s="371"/>
      <c r="G289" s="537" t="s">
        <v>263</v>
      </c>
      <c r="H289" s="833">
        <f t="shared" ca="1" si="15"/>
        <v>0</v>
      </c>
      <c r="I289" s="651" t="str">
        <f t="shared" ca="1" si="16"/>
        <v/>
      </c>
      <c r="J289" s="651" t="str">
        <f t="shared" ca="1" si="17"/>
        <v/>
      </c>
      <c r="K289" s="651" t="str">
        <f t="shared" ca="1" si="18"/>
        <v/>
      </c>
      <c r="L289" s="651" t="str">
        <f t="shared" ca="1" si="19"/>
        <v/>
      </c>
      <c r="M289" s="259"/>
      <c r="N289" s="272"/>
      <c r="O289" s="273"/>
    </row>
    <row r="290" spans="1:15" ht="13.95" customHeight="1" x14ac:dyDescent="0.25">
      <c r="A290" s="165"/>
      <c r="B290" s="268"/>
      <c r="C290" s="371"/>
      <c r="D290" s="537" t="s">
        <v>265</v>
      </c>
      <c r="E290" s="834">
        <f ca="1">VLOOKUP($D290,Data!$C$2:$H$384,6,FALSE)</f>
        <v>0</v>
      </c>
      <c r="F290" s="371"/>
      <c r="G290" s="537" t="s">
        <v>265</v>
      </c>
      <c r="H290" s="833">
        <f t="shared" ca="1" si="15"/>
        <v>0</v>
      </c>
      <c r="I290" s="651" t="str">
        <f t="shared" ca="1" si="16"/>
        <v/>
      </c>
      <c r="J290" s="651" t="str">
        <f t="shared" ca="1" si="17"/>
        <v/>
      </c>
      <c r="K290" s="651" t="str">
        <f t="shared" ca="1" si="18"/>
        <v/>
      </c>
      <c r="L290" s="651" t="str">
        <f t="shared" ca="1" si="19"/>
        <v/>
      </c>
      <c r="M290" s="259"/>
      <c r="N290" s="272"/>
      <c r="O290" s="273"/>
    </row>
    <row r="291" spans="1:15" ht="13.95" customHeight="1" x14ac:dyDescent="0.25">
      <c r="A291" s="165"/>
      <c r="B291" s="268"/>
      <c r="C291" s="371"/>
      <c r="D291" s="537" t="s">
        <v>943</v>
      </c>
      <c r="E291" s="834">
        <f ca="1">VLOOKUP($D291,Data!$C$2:$H$384,6,FALSE)</f>
        <v>0</v>
      </c>
      <c r="F291" s="371"/>
      <c r="G291" s="537" t="s">
        <v>943</v>
      </c>
      <c r="H291" s="833">
        <f t="shared" ca="1" si="15"/>
        <v>0</v>
      </c>
      <c r="I291" s="651" t="str">
        <f t="shared" ca="1" si="16"/>
        <v/>
      </c>
      <c r="J291" s="651" t="str">
        <f t="shared" ca="1" si="17"/>
        <v/>
      </c>
      <c r="K291" s="651" t="str">
        <f t="shared" ca="1" si="18"/>
        <v/>
      </c>
      <c r="L291" s="651" t="str">
        <f t="shared" ca="1" si="19"/>
        <v/>
      </c>
      <c r="M291" s="259"/>
      <c r="N291" s="272"/>
      <c r="O291" s="273"/>
    </row>
    <row r="292" spans="1:15" ht="13.95" customHeight="1" x14ac:dyDescent="0.25">
      <c r="A292" s="165"/>
      <c r="B292" s="268"/>
      <c r="C292" s="371"/>
      <c r="D292" s="537" t="s">
        <v>2538</v>
      </c>
      <c r="E292" s="834">
        <f ca="1">VLOOKUP($D292,Data!$C$2:$H$384,6,FALSE)</f>
        <v>0</v>
      </c>
      <c r="F292" s="371"/>
      <c r="G292" s="537" t="s">
        <v>2538</v>
      </c>
      <c r="H292" s="833">
        <f t="shared" ca="1" si="15"/>
        <v>0</v>
      </c>
      <c r="I292" s="651" t="str">
        <f t="shared" ca="1" si="16"/>
        <v/>
      </c>
      <c r="J292" s="651" t="str">
        <f t="shared" ca="1" si="17"/>
        <v/>
      </c>
      <c r="K292" s="651" t="str">
        <f t="shared" ca="1" si="18"/>
        <v/>
      </c>
      <c r="L292" s="651" t="str">
        <f t="shared" ca="1" si="19"/>
        <v/>
      </c>
      <c r="M292" s="259"/>
      <c r="N292" s="272"/>
      <c r="O292" s="273"/>
    </row>
    <row r="293" spans="1:15" ht="13.95" customHeight="1" x14ac:dyDescent="0.25">
      <c r="A293" s="165"/>
      <c r="B293" s="268"/>
      <c r="C293" s="371"/>
      <c r="D293" s="537" t="s">
        <v>267</v>
      </c>
      <c r="E293" s="834">
        <f ca="1">VLOOKUP($D293,Data!$C$2:$H$384,6,FALSE)</f>
        <v>0</v>
      </c>
      <c r="F293" s="371"/>
      <c r="G293" s="537" t="s">
        <v>267</v>
      </c>
      <c r="H293" s="833">
        <f t="shared" ca="1" si="15"/>
        <v>0</v>
      </c>
      <c r="I293" s="651" t="str">
        <f t="shared" ca="1" si="16"/>
        <v/>
      </c>
      <c r="J293" s="651" t="str">
        <f t="shared" ca="1" si="17"/>
        <v/>
      </c>
      <c r="K293" s="651" t="str">
        <f t="shared" ca="1" si="18"/>
        <v/>
      </c>
      <c r="L293" s="651" t="str">
        <f t="shared" ca="1" si="19"/>
        <v/>
      </c>
      <c r="M293" s="259"/>
      <c r="N293" s="272"/>
      <c r="O293" s="273"/>
    </row>
    <row r="294" spans="1:15" ht="13.95" customHeight="1" x14ac:dyDescent="0.25">
      <c r="A294" s="165"/>
      <c r="B294" s="268"/>
      <c r="C294" s="371"/>
      <c r="D294" s="537" t="s">
        <v>268</v>
      </c>
      <c r="E294" s="834">
        <f ca="1">VLOOKUP($D294,Data!$C$2:$H$384,6,FALSE)</f>
        <v>0</v>
      </c>
      <c r="F294" s="371"/>
      <c r="G294" s="537" t="s">
        <v>268</v>
      </c>
      <c r="H294" s="833">
        <f t="shared" ca="1" si="15"/>
        <v>0</v>
      </c>
      <c r="I294" s="651" t="str">
        <f t="shared" ca="1" si="16"/>
        <v/>
      </c>
      <c r="J294" s="651" t="str">
        <f t="shared" ca="1" si="17"/>
        <v/>
      </c>
      <c r="K294" s="651" t="str">
        <f t="shared" ca="1" si="18"/>
        <v/>
      </c>
      <c r="L294" s="651" t="str">
        <f t="shared" ca="1" si="19"/>
        <v/>
      </c>
      <c r="M294" s="259"/>
      <c r="N294" s="272"/>
      <c r="O294" s="273"/>
    </row>
    <row r="295" spans="1:15" ht="13.95" customHeight="1" x14ac:dyDescent="0.25">
      <c r="A295" s="165"/>
      <c r="B295" s="268"/>
      <c r="C295" s="371"/>
      <c r="D295" s="537" t="s">
        <v>269</v>
      </c>
      <c r="E295" s="834">
        <f ca="1">VLOOKUP($D295,Data!$C$2:$H$384,6,FALSE)</f>
        <v>0</v>
      </c>
      <c r="F295" s="371"/>
      <c r="G295" s="537" t="s">
        <v>269</v>
      </c>
      <c r="H295" s="833">
        <f t="shared" ca="1" si="15"/>
        <v>0</v>
      </c>
      <c r="I295" s="651" t="str">
        <f t="shared" ca="1" si="16"/>
        <v/>
      </c>
      <c r="J295" s="651" t="str">
        <f t="shared" ca="1" si="17"/>
        <v/>
      </c>
      <c r="K295" s="651" t="str">
        <f t="shared" ca="1" si="18"/>
        <v/>
      </c>
      <c r="L295" s="651" t="str">
        <f t="shared" ca="1" si="19"/>
        <v/>
      </c>
      <c r="M295" s="259"/>
      <c r="N295" s="272"/>
      <c r="O295" s="273"/>
    </row>
    <row r="296" spans="1:15" ht="13.95" customHeight="1" x14ac:dyDescent="0.25">
      <c r="A296" s="165"/>
      <c r="B296" s="268"/>
      <c r="C296" s="371"/>
      <c r="D296" s="537" t="s">
        <v>270</v>
      </c>
      <c r="E296" s="834">
        <f ca="1">VLOOKUP($D296,Data!$C$2:$H$384,6,FALSE)</f>
        <v>0</v>
      </c>
      <c r="F296" s="371"/>
      <c r="G296" s="537" t="s">
        <v>270</v>
      </c>
      <c r="H296" s="833">
        <f t="shared" ca="1" si="15"/>
        <v>0</v>
      </c>
      <c r="I296" s="651" t="str">
        <f t="shared" ca="1" si="16"/>
        <v/>
      </c>
      <c r="J296" s="651" t="str">
        <f t="shared" ca="1" si="17"/>
        <v/>
      </c>
      <c r="K296" s="651" t="str">
        <f t="shared" ca="1" si="18"/>
        <v/>
      </c>
      <c r="L296" s="651" t="str">
        <f t="shared" ca="1" si="19"/>
        <v/>
      </c>
      <c r="M296" s="259"/>
      <c r="N296" s="272"/>
      <c r="O296" s="273"/>
    </row>
    <row r="297" spans="1:15" ht="13.95" customHeight="1" x14ac:dyDescent="0.25">
      <c r="A297" s="165"/>
      <c r="B297" s="268"/>
      <c r="C297" s="371"/>
      <c r="D297" s="537" t="s">
        <v>271</v>
      </c>
      <c r="E297" s="834">
        <f ca="1">VLOOKUP($D297,Data!$C$2:$H$384,6,FALSE)</f>
        <v>0</v>
      </c>
      <c r="F297" s="371"/>
      <c r="G297" s="537" t="s">
        <v>271</v>
      </c>
      <c r="H297" s="833">
        <f t="shared" ca="1" si="15"/>
        <v>0</v>
      </c>
      <c r="I297" s="651" t="str">
        <f t="shared" ca="1" si="16"/>
        <v/>
      </c>
      <c r="J297" s="651" t="str">
        <f t="shared" ca="1" si="17"/>
        <v/>
      </c>
      <c r="K297" s="651" t="str">
        <f t="shared" ca="1" si="18"/>
        <v/>
      </c>
      <c r="L297" s="651" t="str">
        <f t="shared" ca="1" si="19"/>
        <v/>
      </c>
      <c r="M297" s="259"/>
      <c r="N297" s="272"/>
      <c r="O297" s="273"/>
    </row>
    <row r="298" spans="1:15" ht="13.95" customHeight="1" x14ac:dyDescent="0.25">
      <c r="A298" s="165"/>
      <c r="B298" s="268"/>
      <c r="C298" s="371"/>
      <c r="D298" s="537" t="s">
        <v>272</v>
      </c>
      <c r="E298" s="834">
        <f ca="1">VLOOKUP($D298,Data!$C$2:$H$384,6,FALSE)</f>
        <v>0</v>
      </c>
      <c r="F298" s="371"/>
      <c r="G298" s="537" t="s">
        <v>272</v>
      </c>
      <c r="H298" s="833">
        <f t="shared" ca="1" si="15"/>
        <v>0</v>
      </c>
      <c r="I298" s="651" t="str">
        <f t="shared" ca="1" si="16"/>
        <v/>
      </c>
      <c r="J298" s="651" t="str">
        <f t="shared" ca="1" si="17"/>
        <v/>
      </c>
      <c r="K298" s="651" t="str">
        <f t="shared" ca="1" si="18"/>
        <v/>
      </c>
      <c r="L298" s="651" t="str">
        <f t="shared" ca="1" si="19"/>
        <v/>
      </c>
      <c r="M298" s="259"/>
      <c r="N298" s="272"/>
      <c r="O298" s="273"/>
    </row>
    <row r="299" spans="1:15" ht="13.95" customHeight="1" x14ac:dyDescent="0.25">
      <c r="A299" s="165"/>
      <c r="B299" s="268"/>
      <c r="C299" s="371"/>
      <c r="D299" s="537" t="s">
        <v>273</v>
      </c>
      <c r="E299" s="834">
        <f ca="1">VLOOKUP($D299,Data!$C$2:$H$384,6,FALSE)</f>
        <v>0</v>
      </c>
      <c r="F299" s="371"/>
      <c r="G299" s="537" t="s">
        <v>273</v>
      </c>
      <c r="H299" s="833">
        <f t="shared" ca="1" si="15"/>
        <v>0</v>
      </c>
      <c r="I299" s="651" t="str">
        <f t="shared" ca="1" si="16"/>
        <v/>
      </c>
      <c r="J299" s="651" t="str">
        <f t="shared" ca="1" si="17"/>
        <v/>
      </c>
      <c r="K299" s="651" t="str">
        <f t="shared" ca="1" si="18"/>
        <v/>
      </c>
      <c r="L299" s="651" t="str">
        <f t="shared" ca="1" si="19"/>
        <v/>
      </c>
      <c r="M299" s="259"/>
      <c r="N299" s="272"/>
      <c r="O299" s="273"/>
    </row>
    <row r="300" spans="1:15" ht="13.95" customHeight="1" x14ac:dyDescent="0.25">
      <c r="A300" s="165"/>
      <c r="B300" s="268"/>
      <c r="C300" s="371"/>
      <c r="D300" s="537" t="s">
        <v>944</v>
      </c>
      <c r="E300" s="834">
        <f ca="1">VLOOKUP($D300,Data!$C$2:$H$384,6,FALSE)</f>
        <v>0</v>
      </c>
      <c r="F300" s="371"/>
      <c r="G300" s="537" t="s">
        <v>944</v>
      </c>
      <c r="H300" s="833">
        <f t="shared" ca="1" si="15"/>
        <v>0</v>
      </c>
      <c r="I300" s="651" t="str">
        <f t="shared" ca="1" si="16"/>
        <v/>
      </c>
      <c r="J300" s="651" t="str">
        <f t="shared" ca="1" si="17"/>
        <v/>
      </c>
      <c r="K300" s="651" t="str">
        <f t="shared" ca="1" si="18"/>
        <v/>
      </c>
      <c r="L300" s="651" t="str">
        <f t="shared" ca="1" si="19"/>
        <v/>
      </c>
      <c r="M300" s="259"/>
      <c r="N300" s="272"/>
      <c r="O300" s="273"/>
    </row>
    <row r="301" spans="1:15" ht="13.95" customHeight="1" x14ac:dyDescent="0.25">
      <c r="A301" s="165"/>
      <c r="B301" s="268"/>
      <c r="C301" s="371"/>
      <c r="D301" s="537" t="s">
        <v>945</v>
      </c>
      <c r="E301" s="834">
        <f ca="1">VLOOKUP($D301,Data!$C$2:$H$384,6,FALSE)</f>
        <v>0</v>
      </c>
      <c r="F301" s="371"/>
      <c r="G301" s="537" t="s">
        <v>945</v>
      </c>
      <c r="H301" s="833">
        <f t="shared" ca="1" si="15"/>
        <v>0</v>
      </c>
      <c r="I301" s="651" t="str">
        <f t="shared" ca="1" si="16"/>
        <v/>
      </c>
      <c r="J301" s="651" t="str">
        <f t="shared" ca="1" si="17"/>
        <v/>
      </c>
      <c r="K301" s="651" t="str">
        <f t="shared" ca="1" si="18"/>
        <v/>
      </c>
      <c r="L301" s="651" t="str">
        <f t="shared" ca="1" si="19"/>
        <v/>
      </c>
      <c r="M301" s="259"/>
      <c r="N301" s="272"/>
      <c r="O301" s="273"/>
    </row>
    <row r="302" spans="1:15" ht="13.95" customHeight="1" x14ac:dyDescent="0.25">
      <c r="A302" s="165"/>
      <c r="B302" s="268"/>
      <c r="C302" s="371"/>
      <c r="D302" s="537" t="s">
        <v>946</v>
      </c>
      <c r="E302" s="834">
        <f ca="1">VLOOKUP($D302,Data!$C$2:$H$384,6,FALSE)</f>
        <v>0</v>
      </c>
      <c r="F302" s="371"/>
      <c r="G302" s="537" t="s">
        <v>946</v>
      </c>
      <c r="H302" s="833">
        <f t="shared" ca="1" si="15"/>
        <v>0</v>
      </c>
      <c r="I302" s="651" t="str">
        <f t="shared" ca="1" si="16"/>
        <v/>
      </c>
      <c r="J302" s="651" t="str">
        <f t="shared" ca="1" si="17"/>
        <v/>
      </c>
      <c r="K302" s="651" t="str">
        <f t="shared" ca="1" si="18"/>
        <v/>
      </c>
      <c r="L302" s="651" t="str">
        <f t="shared" ca="1" si="19"/>
        <v/>
      </c>
      <c r="M302" s="259"/>
      <c r="N302" s="272"/>
      <c r="O302" s="273"/>
    </row>
    <row r="303" spans="1:15" ht="13.95" customHeight="1" x14ac:dyDescent="0.25">
      <c r="A303" s="165"/>
      <c r="B303" s="268"/>
      <c r="C303" s="371"/>
      <c r="D303" s="537" t="s">
        <v>947</v>
      </c>
      <c r="E303" s="834">
        <f ca="1">VLOOKUP($D303,Data!$C$2:$H$384,6,FALSE)</f>
        <v>0</v>
      </c>
      <c r="F303" s="371"/>
      <c r="G303" s="537" t="s">
        <v>947</v>
      </c>
      <c r="H303" s="833">
        <f t="shared" ca="1" si="15"/>
        <v>0</v>
      </c>
      <c r="I303" s="651" t="str">
        <f t="shared" ca="1" si="16"/>
        <v/>
      </c>
      <c r="J303" s="651" t="str">
        <f t="shared" ca="1" si="17"/>
        <v/>
      </c>
      <c r="K303" s="651" t="str">
        <f t="shared" ca="1" si="18"/>
        <v/>
      </c>
      <c r="L303" s="651" t="str">
        <f t="shared" ca="1" si="19"/>
        <v/>
      </c>
      <c r="M303" s="259"/>
      <c r="N303" s="272"/>
      <c r="O303" s="273"/>
    </row>
    <row r="304" spans="1:15" ht="13.95" customHeight="1" x14ac:dyDescent="0.25">
      <c r="A304" s="165"/>
      <c r="B304" s="268"/>
      <c r="C304" s="371"/>
      <c r="D304" s="537" t="s">
        <v>948</v>
      </c>
      <c r="E304" s="834">
        <f ca="1">VLOOKUP($D304,Data!$C$2:$H$384,6,FALSE)</f>
        <v>0</v>
      </c>
      <c r="F304" s="371"/>
      <c r="G304" s="537" t="s">
        <v>948</v>
      </c>
      <c r="H304" s="833">
        <f t="shared" ca="1" si="15"/>
        <v>0</v>
      </c>
      <c r="I304" s="651" t="str">
        <f t="shared" ca="1" si="16"/>
        <v/>
      </c>
      <c r="J304" s="651" t="str">
        <f t="shared" ca="1" si="17"/>
        <v/>
      </c>
      <c r="K304" s="651" t="str">
        <f t="shared" ca="1" si="18"/>
        <v/>
      </c>
      <c r="L304" s="651" t="str">
        <f t="shared" ca="1" si="19"/>
        <v/>
      </c>
      <c r="M304" s="259"/>
      <c r="N304" s="272"/>
      <c r="O304" s="273"/>
    </row>
    <row r="305" spans="1:15" ht="13.95" customHeight="1" x14ac:dyDescent="0.25">
      <c r="A305" s="165"/>
      <c r="B305" s="268"/>
      <c r="C305" s="371"/>
      <c r="D305" s="537" t="s">
        <v>949</v>
      </c>
      <c r="E305" s="834">
        <f ca="1">VLOOKUP($D305,Data!$C$2:$H$384,6,FALSE)</f>
        <v>0</v>
      </c>
      <c r="F305" s="371"/>
      <c r="G305" s="537" t="s">
        <v>949</v>
      </c>
      <c r="H305" s="833">
        <f t="shared" ca="1" si="15"/>
        <v>0</v>
      </c>
      <c r="I305" s="651" t="str">
        <f t="shared" ca="1" si="16"/>
        <v/>
      </c>
      <c r="J305" s="651" t="str">
        <f t="shared" ca="1" si="17"/>
        <v/>
      </c>
      <c r="K305" s="651" t="str">
        <f t="shared" ca="1" si="18"/>
        <v/>
      </c>
      <c r="L305" s="651" t="str">
        <f t="shared" ca="1" si="19"/>
        <v/>
      </c>
      <c r="M305" s="259"/>
      <c r="N305" s="272"/>
      <c r="O305" s="273"/>
    </row>
    <row r="306" spans="1:15" ht="13.95" customHeight="1" x14ac:dyDescent="0.25">
      <c r="A306" s="165"/>
      <c r="B306" s="268"/>
      <c r="C306" s="371"/>
      <c r="D306" s="537" t="s">
        <v>950</v>
      </c>
      <c r="E306" s="834">
        <f ca="1">VLOOKUP($D306,Data!$C$2:$H$384,6,FALSE)</f>
        <v>0</v>
      </c>
      <c r="F306" s="371"/>
      <c r="G306" s="537" t="s">
        <v>950</v>
      </c>
      <c r="H306" s="833">
        <f t="shared" ca="1" si="15"/>
        <v>0</v>
      </c>
      <c r="I306" s="651" t="str">
        <f t="shared" ca="1" si="16"/>
        <v/>
      </c>
      <c r="J306" s="651" t="str">
        <f t="shared" ca="1" si="17"/>
        <v/>
      </c>
      <c r="K306" s="651" t="str">
        <f t="shared" ca="1" si="18"/>
        <v/>
      </c>
      <c r="L306" s="651" t="str">
        <f t="shared" ca="1" si="19"/>
        <v/>
      </c>
      <c r="M306" s="259"/>
      <c r="N306" s="272"/>
      <c r="O306" s="273"/>
    </row>
    <row r="307" spans="1:15" ht="13.95" customHeight="1" x14ac:dyDescent="0.25">
      <c r="A307" s="165"/>
      <c r="B307" s="268"/>
      <c r="C307" s="371"/>
      <c r="D307" s="537" t="s">
        <v>951</v>
      </c>
      <c r="E307" s="834">
        <f ca="1">VLOOKUP($D307,Data!$C$2:$H$384,6,FALSE)</f>
        <v>0</v>
      </c>
      <c r="F307" s="371"/>
      <c r="G307" s="537" t="s">
        <v>951</v>
      </c>
      <c r="H307" s="833">
        <f t="shared" ca="1" si="15"/>
        <v>0</v>
      </c>
      <c r="I307" s="651" t="str">
        <f t="shared" ca="1" si="16"/>
        <v/>
      </c>
      <c r="J307" s="651" t="str">
        <f t="shared" ca="1" si="17"/>
        <v/>
      </c>
      <c r="K307" s="651" t="str">
        <f t="shared" ca="1" si="18"/>
        <v/>
      </c>
      <c r="L307" s="651" t="str">
        <f t="shared" ca="1" si="19"/>
        <v/>
      </c>
      <c r="M307" s="259"/>
      <c r="N307" s="272"/>
      <c r="O307" s="273"/>
    </row>
    <row r="308" spans="1:15" ht="13.95" customHeight="1" x14ac:dyDescent="0.25">
      <c r="A308" s="165"/>
      <c r="B308" s="268"/>
      <c r="C308" s="371"/>
      <c r="D308" s="537" t="s">
        <v>952</v>
      </c>
      <c r="E308" s="834">
        <f ca="1">VLOOKUP($D308,Data!$C$2:$H$384,6,FALSE)</f>
        <v>0</v>
      </c>
      <c r="F308" s="371"/>
      <c r="G308" s="537" t="s">
        <v>952</v>
      </c>
      <c r="H308" s="833">
        <f t="shared" ca="1" si="15"/>
        <v>0</v>
      </c>
      <c r="I308" s="651" t="str">
        <f t="shared" ca="1" si="16"/>
        <v/>
      </c>
      <c r="J308" s="651" t="str">
        <f t="shared" ca="1" si="17"/>
        <v/>
      </c>
      <c r="K308" s="651" t="str">
        <f t="shared" ca="1" si="18"/>
        <v/>
      </c>
      <c r="L308" s="651" t="str">
        <f t="shared" ca="1" si="19"/>
        <v/>
      </c>
      <c r="M308" s="259"/>
      <c r="N308" s="272"/>
      <c r="O308" s="273"/>
    </row>
    <row r="309" spans="1:15" ht="13.95" customHeight="1" x14ac:dyDescent="0.25">
      <c r="A309" s="165"/>
      <c r="B309" s="268"/>
      <c r="C309" s="371"/>
      <c r="D309" s="537" t="s">
        <v>954</v>
      </c>
      <c r="E309" s="834">
        <f ca="1">VLOOKUP($D309,Data!$C$2:$H$384,6,FALSE)</f>
        <v>0</v>
      </c>
      <c r="F309" s="371"/>
      <c r="G309" s="537" t="s">
        <v>954</v>
      </c>
      <c r="H309" s="833">
        <f t="shared" ca="1" si="15"/>
        <v>0</v>
      </c>
      <c r="I309" s="651" t="str">
        <f t="shared" ca="1" si="16"/>
        <v/>
      </c>
      <c r="J309" s="651" t="str">
        <f t="shared" ca="1" si="17"/>
        <v/>
      </c>
      <c r="K309" s="651" t="str">
        <f t="shared" ca="1" si="18"/>
        <v/>
      </c>
      <c r="L309" s="651" t="str">
        <f t="shared" ca="1" si="19"/>
        <v/>
      </c>
      <c r="M309" s="259"/>
      <c r="N309" s="272"/>
      <c r="O309" s="273"/>
    </row>
    <row r="310" spans="1:15" ht="13.95" customHeight="1" x14ac:dyDescent="0.25">
      <c r="A310" s="165"/>
      <c r="B310" s="268"/>
      <c r="C310" s="371"/>
      <c r="D310" s="537" t="s">
        <v>955</v>
      </c>
      <c r="E310" s="834">
        <f ca="1">VLOOKUP($D310,Data!$C$2:$H$384,6,FALSE)</f>
        <v>0</v>
      </c>
      <c r="F310" s="371"/>
      <c r="G310" s="537" t="s">
        <v>955</v>
      </c>
      <c r="H310" s="833">
        <f t="shared" ca="1" si="15"/>
        <v>0</v>
      </c>
      <c r="I310" s="651" t="str">
        <f t="shared" ca="1" si="16"/>
        <v/>
      </c>
      <c r="J310" s="651" t="str">
        <f t="shared" ca="1" si="17"/>
        <v/>
      </c>
      <c r="K310" s="651" t="str">
        <f t="shared" ca="1" si="18"/>
        <v/>
      </c>
      <c r="L310" s="651" t="str">
        <f t="shared" ca="1" si="19"/>
        <v/>
      </c>
      <c r="M310" s="259"/>
      <c r="N310" s="272"/>
      <c r="O310" s="273"/>
    </row>
    <row r="311" spans="1:15" ht="13.95" customHeight="1" x14ac:dyDescent="0.25">
      <c r="A311" s="165"/>
      <c r="B311" s="268"/>
      <c r="C311" s="371"/>
      <c r="D311" s="537" t="s">
        <v>956</v>
      </c>
      <c r="E311" s="834">
        <f ca="1">VLOOKUP($D311,Data!$C$2:$H$384,6,FALSE)</f>
        <v>0</v>
      </c>
      <c r="F311" s="371"/>
      <c r="G311" s="537" t="s">
        <v>956</v>
      </c>
      <c r="H311" s="833">
        <f t="shared" ca="1" si="15"/>
        <v>0</v>
      </c>
      <c r="I311" s="651" t="str">
        <f t="shared" ca="1" si="16"/>
        <v/>
      </c>
      <c r="J311" s="651" t="str">
        <f t="shared" ca="1" si="17"/>
        <v/>
      </c>
      <c r="K311" s="651" t="str">
        <f t="shared" ca="1" si="18"/>
        <v/>
      </c>
      <c r="L311" s="651" t="str">
        <f t="shared" ca="1" si="19"/>
        <v/>
      </c>
      <c r="M311" s="259"/>
      <c r="N311" s="272"/>
      <c r="O311" s="273"/>
    </row>
    <row r="312" spans="1:15" ht="13.95" customHeight="1" x14ac:dyDescent="0.25">
      <c r="A312" s="165"/>
      <c r="B312" s="268"/>
      <c r="C312" s="371"/>
      <c r="D312" s="537" t="s">
        <v>957</v>
      </c>
      <c r="E312" s="834">
        <f ca="1">VLOOKUP($D312,Data!$C$2:$H$384,6,FALSE)</f>
        <v>0</v>
      </c>
      <c r="F312" s="371"/>
      <c r="G312" s="537" t="s">
        <v>957</v>
      </c>
      <c r="H312" s="833">
        <f t="shared" ca="1" si="15"/>
        <v>0</v>
      </c>
      <c r="I312" s="651" t="str">
        <f t="shared" ca="1" si="16"/>
        <v/>
      </c>
      <c r="J312" s="651" t="str">
        <f t="shared" ca="1" si="17"/>
        <v/>
      </c>
      <c r="K312" s="651" t="str">
        <f t="shared" ca="1" si="18"/>
        <v/>
      </c>
      <c r="L312" s="651" t="str">
        <f t="shared" ca="1" si="19"/>
        <v/>
      </c>
      <c r="M312" s="259"/>
      <c r="N312" s="272"/>
      <c r="O312" s="273"/>
    </row>
    <row r="313" spans="1:15" ht="13.95" customHeight="1" x14ac:dyDescent="0.25">
      <c r="A313" s="165"/>
      <c r="B313" s="268"/>
      <c r="C313" s="371"/>
      <c r="D313" s="537" t="s">
        <v>958</v>
      </c>
      <c r="E313" s="834">
        <f ca="1">VLOOKUP($D313,Data!$C$2:$H$384,6,FALSE)</f>
        <v>0</v>
      </c>
      <c r="F313" s="371"/>
      <c r="G313" s="537" t="s">
        <v>958</v>
      </c>
      <c r="H313" s="833">
        <f t="shared" ca="1" si="15"/>
        <v>0</v>
      </c>
      <c r="I313" s="651" t="str">
        <f t="shared" ca="1" si="16"/>
        <v/>
      </c>
      <c r="J313" s="651" t="str">
        <f t="shared" ca="1" si="17"/>
        <v/>
      </c>
      <c r="K313" s="651" t="str">
        <f t="shared" ca="1" si="18"/>
        <v/>
      </c>
      <c r="L313" s="651" t="str">
        <f t="shared" ca="1" si="19"/>
        <v/>
      </c>
      <c r="M313" s="259"/>
      <c r="N313" s="272"/>
      <c r="O313" s="273"/>
    </row>
    <row r="314" spans="1:15" ht="13.95" customHeight="1" x14ac:dyDescent="0.25">
      <c r="A314" s="165"/>
      <c r="B314" s="268"/>
      <c r="C314" s="371"/>
      <c r="D314" s="537" t="s">
        <v>959</v>
      </c>
      <c r="E314" s="834">
        <f ca="1">VLOOKUP($D314,Data!$C$2:$H$384,6,FALSE)</f>
        <v>0</v>
      </c>
      <c r="F314" s="371"/>
      <c r="G314" s="537" t="s">
        <v>959</v>
      </c>
      <c r="H314" s="833">
        <f t="shared" ca="1" si="15"/>
        <v>0</v>
      </c>
      <c r="I314" s="651" t="str">
        <f t="shared" ca="1" si="16"/>
        <v/>
      </c>
      <c r="J314" s="651" t="str">
        <f t="shared" ca="1" si="17"/>
        <v/>
      </c>
      <c r="K314" s="651" t="str">
        <f t="shared" ca="1" si="18"/>
        <v/>
      </c>
      <c r="L314" s="651" t="str">
        <f t="shared" ca="1" si="19"/>
        <v/>
      </c>
      <c r="M314" s="259"/>
      <c r="N314" s="272"/>
      <c r="O314" s="273"/>
    </row>
    <row r="315" spans="1:15" ht="13.95" customHeight="1" x14ac:dyDescent="0.25">
      <c r="A315" s="165"/>
      <c r="B315" s="268"/>
      <c r="C315" s="371"/>
      <c r="D315" s="537" t="s">
        <v>41</v>
      </c>
      <c r="E315" s="834">
        <f ca="1">VLOOKUP($D315,Data!$C$2:$H$384,6,FALSE)</f>
        <v>0</v>
      </c>
      <c r="F315" s="371"/>
      <c r="G315" s="537" t="s">
        <v>41</v>
      </c>
      <c r="H315" s="833">
        <f t="shared" ca="1" si="15"/>
        <v>0</v>
      </c>
      <c r="I315" s="651" t="str">
        <f t="shared" ca="1" si="16"/>
        <v/>
      </c>
      <c r="J315" s="651" t="str">
        <f t="shared" ca="1" si="17"/>
        <v/>
      </c>
      <c r="K315" s="651" t="str">
        <f t="shared" ca="1" si="18"/>
        <v/>
      </c>
      <c r="L315" s="651" t="str">
        <f t="shared" ca="1" si="19"/>
        <v/>
      </c>
      <c r="M315" s="259"/>
      <c r="N315" s="272"/>
      <c r="O315" s="273"/>
    </row>
    <row r="316" spans="1:15" ht="13.95" customHeight="1" x14ac:dyDescent="0.25">
      <c r="A316" s="165"/>
      <c r="B316" s="268"/>
      <c r="C316" s="371"/>
      <c r="D316" s="537" t="s">
        <v>42</v>
      </c>
      <c r="E316" s="834">
        <f ca="1">VLOOKUP($D316,Data!$C$2:$H$384,6,FALSE)</f>
        <v>0</v>
      </c>
      <c r="F316" s="371"/>
      <c r="G316" s="537" t="s">
        <v>42</v>
      </c>
      <c r="H316" s="833">
        <f t="shared" ca="1" si="15"/>
        <v>0</v>
      </c>
      <c r="I316" s="651" t="str">
        <f t="shared" ca="1" si="16"/>
        <v/>
      </c>
      <c r="J316" s="651" t="str">
        <f t="shared" ca="1" si="17"/>
        <v/>
      </c>
      <c r="K316" s="651" t="str">
        <f t="shared" ca="1" si="18"/>
        <v/>
      </c>
      <c r="L316" s="651" t="str">
        <f t="shared" ca="1" si="19"/>
        <v/>
      </c>
      <c r="M316" s="259"/>
      <c r="N316" s="272"/>
      <c r="O316" s="273"/>
    </row>
    <row r="317" spans="1:15" ht="13.95" customHeight="1" x14ac:dyDescent="0.25">
      <c r="A317" s="165"/>
      <c r="B317" s="268"/>
      <c r="C317" s="371"/>
      <c r="D317" s="537" t="s">
        <v>43</v>
      </c>
      <c r="E317" s="834">
        <f ca="1">VLOOKUP($D317,Data!$C$2:$H$384,6,FALSE)</f>
        <v>0</v>
      </c>
      <c r="F317" s="371"/>
      <c r="G317" s="537" t="s">
        <v>43</v>
      </c>
      <c r="H317" s="833">
        <f t="shared" ca="1" si="15"/>
        <v>0</v>
      </c>
      <c r="I317" s="651" t="str">
        <f t="shared" ca="1" si="16"/>
        <v/>
      </c>
      <c r="J317" s="651" t="str">
        <f t="shared" ca="1" si="17"/>
        <v/>
      </c>
      <c r="K317" s="651" t="str">
        <f t="shared" ca="1" si="18"/>
        <v/>
      </c>
      <c r="L317" s="651" t="str">
        <f t="shared" ca="1" si="19"/>
        <v/>
      </c>
      <c r="M317" s="259"/>
      <c r="N317" s="272"/>
      <c r="O317" s="273"/>
    </row>
    <row r="318" spans="1:15" ht="13.95" customHeight="1" x14ac:dyDescent="0.25">
      <c r="A318" s="165"/>
      <c r="B318" s="268"/>
      <c r="C318" s="371"/>
      <c r="D318" s="537" t="s">
        <v>45</v>
      </c>
      <c r="E318" s="834">
        <f ca="1">VLOOKUP($D318,Data!$C$2:$H$384,6,FALSE)</f>
        <v>0</v>
      </c>
      <c r="F318" s="371"/>
      <c r="G318" s="537" t="s">
        <v>45</v>
      </c>
      <c r="H318" s="833">
        <f t="shared" ca="1" si="15"/>
        <v>0</v>
      </c>
      <c r="I318" s="651" t="str">
        <f t="shared" ca="1" si="16"/>
        <v/>
      </c>
      <c r="J318" s="651" t="str">
        <f t="shared" ca="1" si="17"/>
        <v/>
      </c>
      <c r="K318" s="651" t="str">
        <f t="shared" ca="1" si="18"/>
        <v/>
      </c>
      <c r="L318" s="651" t="str">
        <f t="shared" ca="1" si="19"/>
        <v/>
      </c>
      <c r="M318" s="259"/>
      <c r="N318" s="272"/>
      <c r="O318" s="273"/>
    </row>
    <row r="319" spans="1:15" ht="13.95" customHeight="1" x14ac:dyDescent="0.25">
      <c r="A319" s="165"/>
      <c r="B319" s="268"/>
      <c r="C319" s="371"/>
      <c r="D319" s="537" t="s">
        <v>47</v>
      </c>
      <c r="E319" s="834">
        <f ca="1">VLOOKUP($D319,Data!$C$2:$H$384,6,FALSE)</f>
        <v>0</v>
      </c>
      <c r="F319" s="371"/>
      <c r="G319" s="537" t="s">
        <v>47</v>
      </c>
      <c r="H319" s="833">
        <f t="shared" ca="1" si="15"/>
        <v>0</v>
      </c>
      <c r="I319" s="651" t="str">
        <f t="shared" ca="1" si="16"/>
        <v/>
      </c>
      <c r="J319" s="651" t="str">
        <f t="shared" ca="1" si="17"/>
        <v/>
      </c>
      <c r="K319" s="651" t="str">
        <f t="shared" ca="1" si="18"/>
        <v/>
      </c>
      <c r="L319" s="651" t="str">
        <f t="shared" ca="1" si="19"/>
        <v/>
      </c>
      <c r="M319" s="259"/>
      <c r="N319" s="272"/>
      <c r="O319" s="273"/>
    </row>
    <row r="320" spans="1:15" ht="13.95" customHeight="1" x14ac:dyDescent="0.25">
      <c r="A320" s="165"/>
      <c r="B320" s="268"/>
      <c r="C320" s="371"/>
      <c r="D320" s="537" t="s">
        <v>49</v>
      </c>
      <c r="E320" s="834">
        <f ca="1">VLOOKUP($D320,Data!$C$2:$H$384,6,FALSE)</f>
        <v>0</v>
      </c>
      <c r="F320" s="371"/>
      <c r="G320" s="537" t="s">
        <v>49</v>
      </c>
      <c r="H320" s="833">
        <f t="shared" ca="1" si="15"/>
        <v>0</v>
      </c>
      <c r="I320" s="651" t="str">
        <f t="shared" ca="1" si="16"/>
        <v/>
      </c>
      <c r="J320" s="651" t="str">
        <f t="shared" ca="1" si="17"/>
        <v/>
      </c>
      <c r="K320" s="651" t="str">
        <f t="shared" ca="1" si="18"/>
        <v/>
      </c>
      <c r="L320" s="651" t="str">
        <f t="shared" ca="1" si="19"/>
        <v/>
      </c>
      <c r="M320" s="259"/>
      <c r="N320" s="272"/>
      <c r="O320" s="273"/>
    </row>
    <row r="321" spans="1:15" ht="13.95" customHeight="1" x14ac:dyDescent="0.25">
      <c r="A321" s="165"/>
      <c r="B321" s="268"/>
      <c r="C321" s="371"/>
      <c r="D321" s="537" t="s">
        <v>51</v>
      </c>
      <c r="E321" s="834">
        <f ca="1">VLOOKUP($D321,Data!$C$2:$H$384,6,FALSE)</f>
        <v>0</v>
      </c>
      <c r="F321" s="371"/>
      <c r="G321" s="537" t="s">
        <v>51</v>
      </c>
      <c r="H321" s="833">
        <f t="shared" ca="1" si="15"/>
        <v>0</v>
      </c>
      <c r="I321" s="651" t="str">
        <f t="shared" ca="1" si="16"/>
        <v/>
      </c>
      <c r="J321" s="651" t="str">
        <f t="shared" ca="1" si="17"/>
        <v/>
      </c>
      <c r="K321" s="651" t="str">
        <f t="shared" ca="1" si="18"/>
        <v/>
      </c>
      <c r="L321" s="651" t="str">
        <f t="shared" ca="1" si="19"/>
        <v/>
      </c>
      <c r="M321" s="259"/>
      <c r="N321" s="272"/>
      <c r="O321" s="273"/>
    </row>
    <row r="322" spans="1:15" ht="13.95" customHeight="1" x14ac:dyDescent="0.25">
      <c r="A322" s="165"/>
      <c r="B322" s="268"/>
      <c r="C322" s="371"/>
      <c r="D322" s="537" t="s">
        <v>53</v>
      </c>
      <c r="E322" s="834">
        <f ca="1">VLOOKUP($D322,Data!$C$2:$H$384,6,FALSE)</f>
        <v>0</v>
      </c>
      <c r="F322" s="371"/>
      <c r="G322" s="537" t="s">
        <v>53</v>
      </c>
      <c r="H322" s="833">
        <f t="shared" ca="1" si="15"/>
        <v>0</v>
      </c>
      <c r="I322" s="651" t="str">
        <f t="shared" ca="1" si="16"/>
        <v/>
      </c>
      <c r="J322" s="651" t="str">
        <f t="shared" ca="1" si="17"/>
        <v/>
      </c>
      <c r="K322" s="651" t="str">
        <f t="shared" ca="1" si="18"/>
        <v/>
      </c>
      <c r="L322" s="651" t="str">
        <f t="shared" ca="1" si="19"/>
        <v/>
      </c>
      <c r="M322" s="259"/>
      <c r="N322" s="272"/>
      <c r="O322" s="273"/>
    </row>
    <row r="323" spans="1:15" ht="13.95" customHeight="1" x14ac:dyDescent="0.25">
      <c r="A323" s="165"/>
      <c r="B323" s="268"/>
      <c r="C323" s="371"/>
      <c r="D323" s="537" t="s">
        <v>58</v>
      </c>
      <c r="E323" s="834">
        <f ca="1">VLOOKUP($D323,Data!$C$2:$H$384,6,FALSE)</f>
        <v>0</v>
      </c>
      <c r="F323" s="371"/>
      <c r="G323" s="537" t="s">
        <v>58</v>
      </c>
      <c r="H323" s="833">
        <f t="shared" ca="1" si="15"/>
        <v>0</v>
      </c>
      <c r="I323" s="651" t="str">
        <f t="shared" ca="1" si="16"/>
        <v/>
      </c>
      <c r="J323" s="651" t="str">
        <f t="shared" ca="1" si="17"/>
        <v/>
      </c>
      <c r="K323" s="651" t="str">
        <f t="shared" ca="1" si="18"/>
        <v/>
      </c>
      <c r="L323" s="651" t="str">
        <f t="shared" ca="1" si="19"/>
        <v/>
      </c>
      <c r="M323" s="259"/>
      <c r="N323" s="272"/>
      <c r="O323" s="273"/>
    </row>
    <row r="324" spans="1:15" ht="13.95" customHeight="1" x14ac:dyDescent="0.25">
      <c r="A324" s="165"/>
      <c r="B324" s="268"/>
      <c r="C324" s="371"/>
      <c r="D324" s="537" t="s">
        <v>60</v>
      </c>
      <c r="E324" s="834">
        <f ca="1">VLOOKUP($D324,Data!$C$2:$H$384,6,FALSE)</f>
        <v>0</v>
      </c>
      <c r="F324" s="371"/>
      <c r="G324" s="537" t="s">
        <v>60</v>
      </c>
      <c r="H324" s="833">
        <f t="shared" ca="1" si="15"/>
        <v>0</v>
      </c>
      <c r="I324" s="651" t="str">
        <f t="shared" ca="1" si="16"/>
        <v/>
      </c>
      <c r="J324" s="651" t="str">
        <f t="shared" ca="1" si="17"/>
        <v/>
      </c>
      <c r="K324" s="651" t="str">
        <f t="shared" ca="1" si="18"/>
        <v/>
      </c>
      <c r="L324" s="651" t="str">
        <f t="shared" ca="1" si="19"/>
        <v/>
      </c>
      <c r="M324" s="259"/>
      <c r="N324" s="272"/>
      <c r="O324" s="273"/>
    </row>
    <row r="325" spans="1:15" ht="13.95" customHeight="1" x14ac:dyDescent="0.25">
      <c r="A325" s="165"/>
      <c r="B325" s="268"/>
      <c r="C325" s="371"/>
      <c r="D325" s="537" t="s">
        <v>62</v>
      </c>
      <c r="E325" s="834">
        <f ca="1">VLOOKUP($D325,Data!$C$2:$H$384,6,FALSE)</f>
        <v>0</v>
      </c>
      <c r="F325" s="371"/>
      <c r="G325" s="537" t="s">
        <v>62</v>
      </c>
      <c r="H325" s="833">
        <f t="shared" ca="1" si="15"/>
        <v>0</v>
      </c>
      <c r="I325" s="651" t="str">
        <f t="shared" ca="1" si="16"/>
        <v/>
      </c>
      <c r="J325" s="651" t="str">
        <f t="shared" ca="1" si="17"/>
        <v/>
      </c>
      <c r="K325" s="651" t="str">
        <f t="shared" ca="1" si="18"/>
        <v/>
      </c>
      <c r="L325" s="651" t="str">
        <f t="shared" ca="1" si="19"/>
        <v/>
      </c>
      <c r="M325" s="259"/>
      <c r="N325" s="272"/>
      <c r="O325" s="273"/>
    </row>
    <row r="326" spans="1:15" ht="13.95" customHeight="1" x14ac:dyDescent="0.25">
      <c r="A326" s="165"/>
      <c r="B326" s="268"/>
      <c r="C326" s="371"/>
      <c r="D326" s="537" t="s">
        <v>65</v>
      </c>
      <c r="E326" s="834">
        <f ca="1">VLOOKUP($D326,Data!$C$2:$H$384,6,FALSE)</f>
        <v>0</v>
      </c>
      <c r="F326" s="371"/>
      <c r="G326" s="537" t="s">
        <v>65</v>
      </c>
      <c r="H326" s="833">
        <f t="shared" ca="1" si="15"/>
        <v>0</v>
      </c>
      <c r="I326" s="651" t="str">
        <f t="shared" ca="1" si="16"/>
        <v/>
      </c>
      <c r="J326" s="651" t="str">
        <f t="shared" ca="1" si="17"/>
        <v/>
      </c>
      <c r="K326" s="651" t="str">
        <f t="shared" ca="1" si="18"/>
        <v/>
      </c>
      <c r="L326" s="651" t="str">
        <f t="shared" ca="1" si="19"/>
        <v/>
      </c>
      <c r="M326" s="259"/>
      <c r="N326" s="272"/>
      <c r="O326" s="273"/>
    </row>
    <row r="327" spans="1:15" ht="13.95" customHeight="1" x14ac:dyDescent="0.25">
      <c r="A327" s="165"/>
      <c r="B327" s="268"/>
      <c r="C327" s="371"/>
      <c r="D327" s="537" t="s">
        <v>68</v>
      </c>
      <c r="E327" s="834">
        <f ca="1">VLOOKUP($D327,Data!$C$2:$H$384,6,FALSE)</f>
        <v>0</v>
      </c>
      <c r="F327" s="371"/>
      <c r="G327" s="537" t="s">
        <v>68</v>
      </c>
      <c r="H327" s="833">
        <f t="shared" ca="1" si="15"/>
        <v>0</v>
      </c>
      <c r="I327" s="651" t="str">
        <f t="shared" ca="1" si="16"/>
        <v/>
      </c>
      <c r="J327" s="651" t="str">
        <f t="shared" ca="1" si="17"/>
        <v/>
      </c>
      <c r="K327" s="651" t="str">
        <f t="shared" ca="1" si="18"/>
        <v/>
      </c>
      <c r="L327" s="651" t="str">
        <f t="shared" ca="1" si="19"/>
        <v/>
      </c>
      <c r="M327" s="259"/>
      <c r="N327" s="272"/>
      <c r="O327" s="273"/>
    </row>
    <row r="328" spans="1:15" ht="13.95" customHeight="1" x14ac:dyDescent="0.25">
      <c r="A328" s="165"/>
      <c r="B328" s="268"/>
      <c r="C328" s="371"/>
      <c r="D328" s="537" t="s">
        <v>914</v>
      </c>
      <c r="E328" s="834">
        <f ca="1">VLOOKUP($D328,Data!$C$2:$H$384,6,FALSE)</f>
        <v>0</v>
      </c>
      <c r="F328" s="371"/>
      <c r="G328" s="537" t="s">
        <v>914</v>
      </c>
      <c r="H328" s="833">
        <f t="shared" ca="1" si="15"/>
        <v>0</v>
      </c>
      <c r="I328" s="651" t="str">
        <f t="shared" ca="1" si="16"/>
        <v/>
      </c>
      <c r="J328" s="651" t="str">
        <f t="shared" ca="1" si="17"/>
        <v/>
      </c>
      <c r="K328" s="651" t="str">
        <f t="shared" ca="1" si="18"/>
        <v/>
      </c>
      <c r="L328" s="651" t="str">
        <f t="shared" ca="1" si="19"/>
        <v/>
      </c>
      <c r="M328" s="259"/>
      <c r="N328" s="272"/>
      <c r="O328" s="273"/>
    </row>
    <row r="329" spans="1:15" ht="13.95" customHeight="1" x14ac:dyDescent="0.25">
      <c r="A329" s="165"/>
      <c r="B329" s="268"/>
      <c r="C329" s="371"/>
      <c r="D329" s="537" t="s">
        <v>915</v>
      </c>
      <c r="E329" s="834">
        <f ca="1">VLOOKUP($D329,Data!$C$2:$H$384,6,FALSE)</f>
        <v>0</v>
      </c>
      <c r="F329" s="371"/>
      <c r="G329" s="537" t="s">
        <v>915</v>
      </c>
      <c r="H329" s="833">
        <f t="shared" ca="1" si="15"/>
        <v>0</v>
      </c>
      <c r="I329" s="651" t="str">
        <f t="shared" ca="1" si="16"/>
        <v/>
      </c>
      <c r="J329" s="651" t="str">
        <f t="shared" ca="1" si="17"/>
        <v/>
      </c>
      <c r="K329" s="651" t="str">
        <f t="shared" ca="1" si="18"/>
        <v/>
      </c>
      <c r="L329" s="651" t="str">
        <f t="shared" ca="1" si="19"/>
        <v/>
      </c>
      <c r="M329" s="259"/>
      <c r="N329" s="272"/>
      <c r="O329" s="273"/>
    </row>
    <row r="330" spans="1:15" ht="13.95" customHeight="1" x14ac:dyDescent="0.25">
      <c r="A330" s="165"/>
      <c r="B330" s="268"/>
      <c r="C330" s="371"/>
      <c r="D330" s="537" t="s">
        <v>916</v>
      </c>
      <c r="E330" s="834">
        <f ca="1">VLOOKUP($D330,Data!$C$2:$H$384,6,FALSE)</f>
        <v>0</v>
      </c>
      <c r="F330" s="371"/>
      <c r="G330" s="537" t="s">
        <v>916</v>
      </c>
      <c r="H330" s="833">
        <f t="shared" ca="1" si="15"/>
        <v>0</v>
      </c>
      <c r="I330" s="651" t="str">
        <f t="shared" ca="1" si="16"/>
        <v/>
      </c>
      <c r="J330" s="651" t="str">
        <f t="shared" ca="1" si="17"/>
        <v/>
      </c>
      <c r="K330" s="651" t="str">
        <f t="shared" ca="1" si="18"/>
        <v/>
      </c>
      <c r="L330" s="651" t="str">
        <f t="shared" ca="1" si="19"/>
        <v/>
      </c>
      <c r="M330" s="259"/>
      <c r="N330" s="272"/>
      <c r="O330" s="273"/>
    </row>
    <row r="331" spans="1:15" ht="13.95" customHeight="1" x14ac:dyDescent="0.25">
      <c r="A331" s="165"/>
      <c r="B331" s="268"/>
      <c r="C331" s="371"/>
      <c r="D331" s="537" t="s">
        <v>917</v>
      </c>
      <c r="E331" s="834">
        <f ca="1">VLOOKUP($D331,Data!$C$2:$H$384,6,FALSE)</f>
        <v>0</v>
      </c>
      <c r="F331" s="371"/>
      <c r="G331" s="537" t="s">
        <v>917</v>
      </c>
      <c r="H331" s="833">
        <f t="shared" ca="1" si="15"/>
        <v>0</v>
      </c>
      <c r="I331" s="651" t="str">
        <f t="shared" ca="1" si="16"/>
        <v/>
      </c>
      <c r="J331" s="651" t="str">
        <f t="shared" ca="1" si="17"/>
        <v/>
      </c>
      <c r="K331" s="651" t="str">
        <f t="shared" ca="1" si="18"/>
        <v/>
      </c>
      <c r="L331" s="651" t="str">
        <f t="shared" ca="1" si="19"/>
        <v/>
      </c>
      <c r="M331" s="259"/>
      <c r="N331" s="272"/>
      <c r="O331" s="273"/>
    </row>
    <row r="332" spans="1:15" ht="13.95" customHeight="1" x14ac:dyDescent="0.25">
      <c r="A332" s="165"/>
      <c r="B332" s="268"/>
      <c r="C332" s="371"/>
      <c r="D332" s="537" t="s">
        <v>918</v>
      </c>
      <c r="E332" s="834">
        <f ca="1">VLOOKUP($D332,Data!$C$2:$H$384,6,FALSE)</f>
        <v>0</v>
      </c>
      <c r="F332" s="371"/>
      <c r="G332" s="537" t="s">
        <v>918</v>
      </c>
      <c r="H332" s="833">
        <f t="shared" ca="1" si="15"/>
        <v>0</v>
      </c>
      <c r="I332" s="651" t="str">
        <f t="shared" ca="1" si="16"/>
        <v/>
      </c>
      <c r="J332" s="651" t="str">
        <f t="shared" ca="1" si="17"/>
        <v/>
      </c>
      <c r="K332" s="651" t="str">
        <f t="shared" ca="1" si="18"/>
        <v/>
      </c>
      <c r="L332" s="651" t="str">
        <f t="shared" ca="1" si="19"/>
        <v/>
      </c>
      <c r="M332" s="259"/>
      <c r="N332" s="272"/>
      <c r="O332" s="273"/>
    </row>
    <row r="333" spans="1:15" ht="13.95" customHeight="1" x14ac:dyDescent="0.25">
      <c r="A333" s="165"/>
      <c r="B333" s="268"/>
      <c r="C333" s="371"/>
      <c r="D333" s="537" t="s">
        <v>919</v>
      </c>
      <c r="E333" s="834">
        <f ca="1">VLOOKUP($D333,Data!$C$2:$H$384,6,FALSE)</f>
        <v>0</v>
      </c>
      <c r="F333" s="371"/>
      <c r="G333" s="537" t="s">
        <v>919</v>
      </c>
      <c r="H333" s="833">
        <f t="shared" ca="1" si="15"/>
        <v>0</v>
      </c>
      <c r="I333" s="651" t="str">
        <f t="shared" ca="1" si="16"/>
        <v/>
      </c>
      <c r="J333" s="651" t="str">
        <f t="shared" ca="1" si="17"/>
        <v/>
      </c>
      <c r="K333" s="651" t="str">
        <f t="shared" ca="1" si="18"/>
        <v/>
      </c>
      <c r="L333" s="651" t="str">
        <f t="shared" ca="1" si="19"/>
        <v/>
      </c>
      <c r="M333" s="259"/>
      <c r="N333" s="272"/>
      <c r="O333" s="273"/>
    </row>
    <row r="334" spans="1:15" ht="13.95" customHeight="1" x14ac:dyDescent="0.25">
      <c r="A334" s="165"/>
      <c r="B334" s="268"/>
      <c r="C334" s="371"/>
      <c r="D334" s="537" t="s">
        <v>920</v>
      </c>
      <c r="E334" s="834">
        <f ca="1">VLOOKUP($D334,Data!$C$2:$H$384,6,FALSE)</f>
        <v>0</v>
      </c>
      <c r="F334" s="371"/>
      <c r="G334" s="537" t="s">
        <v>920</v>
      </c>
      <c r="H334" s="833">
        <f t="shared" ca="1" si="15"/>
        <v>0</v>
      </c>
      <c r="I334" s="651" t="str">
        <f t="shared" ca="1" si="16"/>
        <v/>
      </c>
      <c r="J334" s="651" t="str">
        <f t="shared" ca="1" si="17"/>
        <v/>
      </c>
      <c r="K334" s="651" t="str">
        <f t="shared" ca="1" si="18"/>
        <v/>
      </c>
      <c r="L334" s="651" t="str">
        <f t="shared" ca="1" si="19"/>
        <v/>
      </c>
      <c r="M334" s="259"/>
      <c r="N334" s="272"/>
      <c r="O334" s="273"/>
    </row>
    <row r="335" spans="1:15" ht="13.95" customHeight="1" x14ac:dyDescent="0.25">
      <c r="A335" s="165"/>
      <c r="B335" s="268"/>
      <c r="C335" s="371"/>
      <c r="D335" s="537" t="s">
        <v>921</v>
      </c>
      <c r="E335" s="834">
        <f ca="1">VLOOKUP($D335,Data!$C$2:$H$384,6,FALSE)</f>
        <v>0</v>
      </c>
      <c r="F335" s="371"/>
      <c r="G335" s="537" t="s">
        <v>921</v>
      </c>
      <c r="H335" s="833">
        <f t="shared" ca="1" si="15"/>
        <v>0</v>
      </c>
      <c r="I335" s="651" t="str">
        <f t="shared" ca="1" si="16"/>
        <v/>
      </c>
      <c r="J335" s="651" t="str">
        <f t="shared" ca="1" si="17"/>
        <v/>
      </c>
      <c r="K335" s="651" t="str">
        <f t="shared" ca="1" si="18"/>
        <v/>
      </c>
      <c r="L335" s="651" t="str">
        <f t="shared" ca="1" si="19"/>
        <v/>
      </c>
      <c r="M335" s="259"/>
      <c r="N335" s="272"/>
      <c r="O335" s="273"/>
    </row>
    <row r="336" spans="1:15" ht="13.95" customHeight="1" x14ac:dyDescent="0.25">
      <c r="A336" s="165"/>
      <c r="B336" s="268"/>
      <c r="C336" s="371"/>
      <c r="D336" s="537" t="s">
        <v>70</v>
      </c>
      <c r="E336" s="834">
        <f ca="1">VLOOKUP($D336,Data!$C$2:$H$384,6,FALSE)</f>
        <v>0</v>
      </c>
      <c r="F336" s="371"/>
      <c r="G336" s="537" t="s">
        <v>70</v>
      </c>
      <c r="H336" s="833">
        <f t="shared" ca="1" si="15"/>
        <v>0</v>
      </c>
      <c r="I336" s="651" t="str">
        <f t="shared" ca="1" si="16"/>
        <v/>
      </c>
      <c r="J336" s="651" t="str">
        <f t="shared" ca="1" si="17"/>
        <v/>
      </c>
      <c r="K336" s="651" t="str">
        <f t="shared" ca="1" si="18"/>
        <v/>
      </c>
      <c r="L336" s="651" t="str">
        <f t="shared" ca="1" si="19"/>
        <v/>
      </c>
      <c r="M336" s="259"/>
      <c r="N336" s="272"/>
      <c r="O336" s="273"/>
    </row>
    <row r="337" spans="1:15" ht="13.95" customHeight="1" x14ac:dyDescent="0.25">
      <c r="A337" s="165"/>
      <c r="B337" s="268"/>
      <c r="C337" s="371"/>
      <c r="D337" s="537" t="s">
        <v>72</v>
      </c>
      <c r="E337" s="834">
        <f ca="1">VLOOKUP($D337,Data!$C$2:$H$384,6,FALSE)</f>
        <v>0</v>
      </c>
      <c r="F337" s="371"/>
      <c r="G337" s="537" t="s">
        <v>72</v>
      </c>
      <c r="H337" s="833">
        <f t="shared" ca="1" si="15"/>
        <v>0</v>
      </c>
      <c r="I337" s="651" t="str">
        <f t="shared" ca="1" si="16"/>
        <v/>
      </c>
      <c r="J337" s="651" t="str">
        <f t="shared" ca="1" si="17"/>
        <v/>
      </c>
      <c r="K337" s="651" t="str">
        <f t="shared" ca="1" si="18"/>
        <v/>
      </c>
      <c r="L337" s="651" t="str">
        <f t="shared" ca="1" si="19"/>
        <v/>
      </c>
      <c r="M337" s="259"/>
      <c r="N337" s="272"/>
      <c r="O337" s="273"/>
    </row>
    <row r="338" spans="1:15" ht="13.95" customHeight="1" x14ac:dyDescent="0.25">
      <c r="A338" s="165"/>
      <c r="B338" s="268"/>
      <c r="C338" s="371"/>
      <c r="D338" s="537" t="s">
        <v>75</v>
      </c>
      <c r="E338" s="834">
        <f ca="1">VLOOKUP($D338,Data!$C$2:$H$384,6,FALSE)</f>
        <v>0</v>
      </c>
      <c r="F338" s="371"/>
      <c r="G338" s="537" t="s">
        <v>75</v>
      </c>
      <c r="H338" s="833">
        <f t="shared" ca="1" si="15"/>
        <v>0</v>
      </c>
      <c r="I338" s="651" t="str">
        <f t="shared" ca="1" si="16"/>
        <v/>
      </c>
      <c r="J338" s="651" t="str">
        <f t="shared" ca="1" si="17"/>
        <v/>
      </c>
      <c r="K338" s="651" t="str">
        <f t="shared" ca="1" si="18"/>
        <v/>
      </c>
      <c r="L338" s="651" t="str">
        <f t="shared" ca="1" si="19"/>
        <v/>
      </c>
      <c r="M338" s="259"/>
      <c r="N338" s="272"/>
      <c r="O338" s="273"/>
    </row>
    <row r="339" spans="1:15" ht="13.95" customHeight="1" x14ac:dyDescent="0.25">
      <c r="A339" s="165"/>
      <c r="B339" s="268"/>
      <c r="C339" s="371"/>
      <c r="D339" s="537" t="s">
        <v>78</v>
      </c>
      <c r="E339" s="834">
        <f ca="1">VLOOKUP($D339,Data!$C$2:$H$384,6,FALSE)</f>
        <v>0</v>
      </c>
      <c r="F339" s="371"/>
      <c r="G339" s="537" t="s">
        <v>78</v>
      </c>
      <c r="H339" s="833">
        <f t="shared" ca="1" si="15"/>
        <v>0</v>
      </c>
      <c r="I339" s="651" t="str">
        <f t="shared" ca="1" si="16"/>
        <v/>
      </c>
      <c r="J339" s="651" t="str">
        <f t="shared" ca="1" si="17"/>
        <v/>
      </c>
      <c r="K339" s="651" t="str">
        <f t="shared" ca="1" si="18"/>
        <v/>
      </c>
      <c r="L339" s="651" t="str">
        <f t="shared" ca="1" si="19"/>
        <v/>
      </c>
      <c r="M339" s="259"/>
      <c r="N339" s="272"/>
      <c r="O339" s="273"/>
    </row>
    <row r="340" spans="1:15" ht="13.95" customHeight="1" x14ac:dyDescent="0.25">
      <c r="A340" s="165"/>
      <c r="B340" s="268"/>
      <c r="C340" s="371"/>
      <c r="D340" s="537" t="s">
        <v>80</v>
      </c>
      <c r="E340" s="834">
        <f ca="1">VLOOKUP($D340,Data!$C$2:$H$384,6,FALSE)</f>
        <v>0</v>
      </c>
      <c r="F340" s="371"/>
      <c r="G340" s="537" t="s">
        <v>80</v>
      </c>
      <c r="H340" s="833">
        <f t="shared" ca="1" si="15"/>
        <v>0</v>
      </c>
      <c r="I340" s="651" t="str">
        <f t="shared" ca="1" si="16"/>
        <v/>
      </c>
      <c r="J340" s="651" t="str">
        <f t="shared" ca="1" si="17"/>
        <v/>
      </c>
      <c r="K340" s="651" t="str">
        <f t="shared" ca="1" si="18"/>
        <v/>
      </c>
      <c r="L340" s="651" t="str">
        <f t="shared" ca="1" si="19"/>
        <v/>
      </c>
      <c r="M340" s="259"/>
      <c r="N340" s="272"/>
      <c r="O340" s="273"/>
    </row>
    <row r="341" spans="1:15" ht="13.95" customHeight="1" x14ac:dyDescent="0.25">
      <c r="A341" s="165"/>
      <c r="B341" s="268"/>
      <c r="C341" s="371"/>
      <c r="D341" s="537" t="s">
        <v>82</v>
      </c>
      <c r="E341" s="834">
        <f ca="1">VLOOKUP($D341,Data!$C$2:$H$384,6,FALSE)</f>
        <v>0</v>
      </c>
      <c r="F341" s="371"/>
      <c r="G341" s="537" t="s">
        <v>82</v>
      </c>
      <c r="H341" s="833">
        <f t="shared" ca="1" si="15"/>
        <v>0</v>
      </c>
      <c r="I341" s="651" t="str">
        <f t="shared" ca="1" si="16"/>
        <v/>
      </c>
      <c r="J341" s="651" t="str">
        <f t="shared" ca="1" si="17"/>
        <v/>
      </c>
      <c r="K341" s="651" t="str">
        <f t="shared" ca="1" si="18"/>
        <v/>
      </c>
      <c r="L341" s="651" t="str">
        <f t="shared" ca="1" si="19"/>
        <v/>
      </c>
      <c r="M341" s="259"/>
      <c r="N341" s="272"/>
      <c r="O341" s="273"/>
    </row>
    <row r="342" spans="1:15" ht="13.95" customHeight="1" x14ac:dyDescent="0.25">
      <c r="A342" s="165"/>
      <c r="B342" s="268"/>
      <c r="C342" s="371"/>
      <c r="D342" s="537" t="s">
        <v>84</v>
      </c>
      <c r="E342" s="834">
        <f ca="1">VLOOKUP($D342,Data!$C$2:$H$384,6,FALSE)</f>
        <v>0</v>
      </c>
      <c r="F342" s="371"/>
      <c r="G342" s="537" t="s">
        <v>84</v>
      </c>
      <c r="H342" s="833">
        <f t="shared" ca="1" si="15"/>
        <v>0</v>
      </c>
      <c r="I342" s="651" t="str">
        <f t="shared" ca="1" si="16"/>
        <v/>
      </c>
      <c r="J342" s="651" t="str">
        <f t="shared" ca="1" si="17"/>
        <v/>
      </c>
      <c r="K342" s="651" t="str">
        <f t="shared" ca="1" si="18"/>
        <v/>
      </c>
      <c r="L342" s="651" t="str">
        <f t="shared" ca="1" si="19"/>
        <v/>
      </c>
      <c r="M342" s="259"/>
      <c r="N342" s="272"/>
      <c r="O342" s="273"/>
    </row>
    <row r="343" spans="1:15" ht="13.95" customHeight="1" x14ac:dyDescent="0.25">
      <c r="A343" s="165"/>
      <c r="B343" s="268"/>
      <c r="C343" s="371"/>
      <c r="D343" s="537" t="s">
        <v>922</v>
      </c>
      <c r="E343" s="834">
        <f ca="1">VLOOKUP($D343,Data!$C$2:$H$384,6,FALSE)</f>
        <v>0</v>
      </c>
      <c r="F343" s="371"/>
      <c r="G343" s="537" t="s">
        <v>922</v>
      </c>
      <c r="H343" s="833">
        <f t="shared" ref="H343:H381" ca="1" si="20">INT(LEFT(
VLOOKUP(RIGHT($G343,LEN($G343)-FIND("-",$G343)), INDIRECT("'"&amp;LEFT($G343,FIND("-",$G343)-1)&amp;"'!"&amp;"$E:$L"), 4,FALSE), 1)
)</f>
        <v>0</v>
      </c>
      <c r="I343" s="651" t="str">
        <f t="shared" ref="I343:I381" ca="1" si="21">IF(VLOOKUP(RIGHT($G343,LEN($G343)-FIND("-",$G343)), INDIRECT("'"&amp;LEFT($G343,FIND("-",$G343)-1)&amp;"'!"&amp;"$E:$L"), 5,FALSE) = 0, "",
VLOOKUP(RIGHT($G343,LEN($G343)-FIND("-",$G343)), INDIRECT("'"&amp;LEFT($G343,FIND("-",$G343)-1)&amp;"'!"&amp;"$E:$L"), 5,FALSE) )</f>
        <v/>
      </c>
      <c r="J343" s="651" t="str">
        <f t="shared" ref="J343:J381" ca="1" si="22">IF(VLOOKUP(RIGHT($G343,LEN($G343)-FIND("-",$G343)), INDIRECT("'"&amp;LEFT($G343,FIND("-",$G343)-1)&amp;"'!"&amp;"$E:$L"), 6,FALSE) = 0, "",
VLOOKUP(RIGHT($G343,LEN($G343)-FIND("-",$G343)), INDIRECT("'"&amp;LEFT($G343,FIND("-",$G343)-1)&amp;"'!"&amp;"$E:$L"), 6,FALSE) )</f>
        <v/>
      </c>
      <c r="K343" s="651" t="str">
        <f t="shared" ref="K343:K381" ca="1" si="23">IF(VLOOKUP(RIGHT($G343,LEN($G343)-FIND("-",$G343)), INDIRECT("'"&amp;LEFT($G343,FIND("-",$G343)-1)&amp;"'!"&amp;"$E:$L"), 7,FALSE) = 0, "",
VLOOKUP(RIGHT($G343,LEN($G343)-FIND("-",$G343)), INDIRECT("'"&amp;LEFT($G343,FIND("-",$G343)-1)&amp;"'!"&amp;"$E:$L"), 7,FALSE) )</f>
        <v/>
      </c>
      <c r="L343" s="651" t="str">
        <f t="shared" ref="L343:L381" ca="1" si="24">IF(VLOOKUP(RIGHT($G343,LEN($G343)-FIND("-",$G343)), INDIRECT("'"&amp;LEFT($G343,FIND("-",$G343)-1)&amp;"'!"&amp;"$E:$L"), 8,FALSE) = 0, "",
VLOOKUP(RIGHT($G343,LEN($G343)-FIND("-",$G343)), INDIRECT("'"&amp;LEFT($G343,FIND("-",$G343)-1)&amp;"'!"&amp;"$E:$L"), 8,FALSE) )</f>
        <v/>
      </c>
      <c r="M343" s="259"/>
      <c r="N343" s="272"/>
      <c r="O343" s="273"/>
    </row>
    <row r="344" spans="1:15" ht="13.95" customHeight="1" x14ac:dyDescent="0.25">
      <c r="A344" s="165"/>
      <c r="B344" s="268"/>
      <c r="C344" s="371"/>
      <c r="D344" s="537" t="s">
        <v>923</v>
      </c>
      <c r="E344" s="834">
        <f ca="1">VLOOKUP($D344,Data!$C$2:$H$384,6,FALSE)</f>
        <v>0</v>
      </c>
      <c r="F344" s="371"/>
      <c r="G344" s="537" t="s">
        <v>923</v>
      </c>
      <c r="H344" s="833">
        <f t="shared" ca="1" si="20"/>
        <v>0</v>
      </c>
      <c r="I344" s="651" t="str">
        <f t="shared" ca="1" si="21"/>
        <v/>
      </c>
      <c r="J344" s="651" t="str">
        <f t="shared" ca="1" si="22"/>
        <v/>
      </c>
      <c r="K344" s="651" t="str">
        <f t="shared" ca="1" si="23"/>
        <v/>
      </c>
      <c r="L344" s="651" t="str">
        <f t="shared" ca="1" si="24"/>
        <v/>
      </c>
      <c r="M344" s="259"/>
      <c r="N344" s="272"/>
      <c r="O344" s="273"/>
    </row>
    <row r="345" spans="1:15" ht="13.95" customHeight="1" x14ac:dyDescent="0.25">
      <c r="A345" s="165"/>
      <c r="B345" s="268"/>
      <c r="C345" s="371"/>
      <c r="D345" s="537" t="s">
        <v>924</v>
      </c>
      <c r="E345" s="834">
        <f ca="1">VLOOKUP($D345,Data!$C$2:$H$384,6,FALSE)</f>
        <v>0</v>
      </c>
      <c r="F345" s="371"/>
      <c r="G345" s="537" t="s">
        <v>924</v>
      </c>
      <c r="H345" s="833">
        <f t="shared" ca="1" si="20"/>
        <v>0</v>
      </c>
      <c r="I345" s="651" t="str">
        <f t="shared" ca="1" si="21"/>
        <v/>
      </c>
      <c r="J345" s="651" t="str">
        <f t="shared" ca="1" si="22"/>
        <v/>
      </c>
      <c r="K345" s="651" t="str">
        <f t="shared" ca="1" si="23"/>
        <v/>
      </c>
      <c r="L345" s="651" t="str">
        <f t="shared" ca="1" si="24"/>
        <v/>
      </c>
      <c r="M345" s="259"/>
      <c r="N345" s="272"/>
      <c r="O345" s="273"/>
    </row>
    <row r="346" spans="1:15" ht="13.95" customHeight="1" x14ac:dyDescent="0.25">
      <c r="A346" s="165"/>
      <c r="B346" s="268"/>
      <c r="C346" s="371"/>
      <c r="D346" s="537" t="s">
        <v>925</v>
      </c>
      <c r="E346" s="834">
        <f ca="1">VLOOKUP($D346,Data!$C$2:$H$384,6,FALSE)</f>
        <v>0</v>
      </c>
      <c r="F346" s="371"/>
      <c r="G346" s="537" t="s">
        <v>925</v>
      </c>
      <c r="H346" s="833">
        <f t="shared" ca="1" si="20"/>
        <v>0</v>
      </c>
      <c r="I346" s="651" t="str">
        <f t="shared" ca="1" si="21"/>
        <v/>
      </c>
      <c r="J346" s="651" t="str">
        <f t="shared" ca="1" si="22"/>
        <v/>
      </c>
      <c r="K346" s="651" t="str">
        <f t="shared" ca="1" si="23"/>
        <v/>
      </c>
      <c r="L346" s="651" t="str">
        <f t="shared" ca="1" si="24"/>
        <v/>
      </c>
      <c r="M346" s="259"/>
      <c r="N346" s="272"/>
      <c r="O346" s="273"/>
    </row>
    <row r="347" spans="1:15" ht="13.95" customHeight="1" x14ac:dyDescent="0.25">
      <c r="A347" s="165"/>
      <c r="B347" s="268"/>
      <c r="C347" s="371"/>
      <c r="D347" s="537" t="s">
        <v>926</v>
      </c>
      <c r="E347" s="834">
        <f ca="1">VLOOKUP($D347,Data!$C$2:$H$384,6,FALSE)</f>
        <v>0</v>
      </c>
      <c r="F347" s="371"/>
      <c r="G347" s="537" t="s">
        <v>926</v>
      </c>
      <c r="H347" s="833">
        <f t="shared" ca="1" si="20"/>
        <v>0</v>
      </c>
      <c r="I347" s="651" t="str">
        <f t="shared" ca="1" si="21"/>
        <v/>
      </c>
      <c r="J347" s="651" t="str">
        <f t="shared" ca="1" si="22"/>
        <v/>
      </c>
      <c r="K347" s="651" t="str">
        <f t="shared" ca="1" si="23"/>
        <v/>
      </c>
      <c r="L347" s="651" t="str">
        <f t="shared" ca="1" si="24"/>
        <v/>
      </c>
      <c r="M347" s="259"/>
      <c r="N347" s="272"/>
      <c r="O347" s="273"/>
    </row>
    <row r="348" spans="1:15" ht="13.95" customHeight="1" x14ac:dyDescent="0.25">
      <c r="A348" s="165"/>
      <c r="B348" s="268"/>
      <c r="C348" s="371"/>
      <c r="D348" s="537" t="s">
        <v>927</v>
      </c>
      <c r="E348" s="834">
        <f ca="1">VLOOKUP($D348,Data!$C$2:$H$384,6,FALSE)</f>
        <v>0</v>
      </c>
      <c r="F348" s="371"/>
      <c r="G348" s="537" t="s">
        <v>927</v>
      </c>
      <c r="H348" s="833">
        <f t="shared" ca="1" si="20"/>
        <v>0</v>
      </c>
      <c r="I348" s="651" t="str">
        <f t="shared" ca="1" si="21"/>
        <v/>
      </c>
      <c r="J348" s="651" t="str">
        <f t="shared" ca="1" si="22"/>
        <v/>
      </c>
      <c r="K348" s="651" t="str">
        <f t="shared" ca="1" si="23"/>
        <v/>
      </c>
      <c r="L348" s="651" t="str">
        <f t="shared" ca="1" si="24"/>
        <v/>
      </c>
      <c r="M348" s="259"/>
      <c r="N348" s="272"/>
      <c r="O348" s="273"/>
    </row>
    <row r="349" spans="1:15" ht="13.95" customHeight="1" x14ac:dyDescent="0.25">
      <c r="A349" s="165"/>
      <c r="B349" s="268"/>
      <c r="C349" s="371"/>
      <c r="D349" s="537" t="s">
        <v>928</v>
      </c>
      <c r="E349" s="834">
        <f ca="1">VLOOKUP($D349,Data!$C$2:$H$384,6,FALSE)</f>
        <v>0</v>
      </c>
      <c r="F349" s="371"/>
      <c r="G349" s="537" t="s">
        <v>928</v>
      </c>
      <c r="H349" s="833">
        <f t="shared" ca="1" si="20"/>
        <v>0</v>
      </c>
      <c r="I349" s="651" t="str">
        <f t="shared" ca="1" si="21"/>
        <v/>
      </c>
      <c r="J349" s="651" t="str">
        <f t="shared" ca="1" si="22"/>
        <v/>
      </c>
      <c r="K349" s="651" t="str">
        <f t="shared" ca="1" si="23"/>
        <v/>
      </c>
      <c r="L349" s="651" t="str">
        <f t="shared" ca="1" si="24"/>
        <v/>
      </c>
      <c r="M349" s="259"/>
      <c r="N349" s="272"/>
      <c r="O349" s="273"/>
    </row>
    <row r="350" spans="1:15" ht="13.95" customHeight="1" x14ac:dyDescent="0.25">
      <c r="A350" s="165"/>
      <c r="B350" s="268"/>
      <c r="C350" s="371"/>
      <c r="D350" s="537" t="s">
        <v>929</v>
      </c>
      <c r="E350" s="834">
        <f ca="1">VLOOKUP($D350,Data!$C$2:$H$384,6,FALSE)</f>
        <v>0</v>
      </c>
      <c r="F350" s="371"/>
      <c r="G350" s="537" t="s">
        <v>929</v>
      </c>
      <c r="H350" s="833">
        <f t="shared" ca="1" si="20"/>
        <v>0</v>
      </c>
      <c r="I350" s="651" t="str">
        <f t="shared" ca="1" si="21"/>
        <v/>
      </c>
      <c r="J350" s="651" t="str">
        <f t="shared" ca="1" si="22"/>
        <v/>
      </c>
      <c r="K350" s="651" t="str">
        <f t="shared" ca="1" si="23"/>
        <v/>
      </c>
      <c r="L350" s="651" t="str">
        <f t="shared" ca="1" si="24"/>
        <v/>
      </c>
      <c r="M350" s="259"/>
      <c r="N350" s="272"/>
      <c r="O350" s="273"/>
    </row>
    <row r="351" spans="1:15" ht="13.95" customHeight="1" x14ac:dyDescent="0.25">
      <c r="A351" s="165"/>
      <c r="B351" s="268"/>
      <c r="C351" s="371"/>
      <c r="D351" s="537" t="s">
        <v>930</v>
      </c>
      <c r="E351" s="834">
        <f ca="1">VLOOKUP($D351,Data!$C$2:$H$384,6,FALSE)</f>
        <v>0</v>
      </c>
      <c r="F351" s="371"/>
      <c r="G351" s="537" t="s">
        <v>930</v>
      </c>
      <c r="H351" s="833">
        <f t="shared" ca="1" si="20"/>
        <v>0</v>
      </c>
      <c r="I351" s="651" t="str">
        <f t="shared" ca="1" si="21"/>
        <v/>
      </c>
      <c r="J351" s="651" t="str">
        <f t="shared" ca="1" si="22"/>
        <v/>
      </c>
      <c r="K351" s="651" t="str">
        <f t="shared" ca="1" si="23"/>
        <v/>
      </c>
      <c r="L351" s="651" t="str">
        <f t="shared" ca="1" si="24"/>
        <v/>
      </c>
      <c r="M351" s="259"/>
      <c r="N351" s="272"/>
      <c r="O351" s="273"/>
    </row>
    <row r="352" spans="1:15" ht="13.95" customHeight="1" x14ac:dyDescent="0.25">
      <c r="A352" s="165"/>
      <c r="B352" s="268"/>
      <c r="C352" s="371"/>
      <c r="D352" s="537" t="s">
        <v>931</v>
      </c>
      <c r="E352" s="834">
        <f ca="1">VLOOKUP($D352,Data!$C$2:$H$384,6,FALSE)</f>
        <v>0</v>
      </c>
      <c r="F352" s="371"/>
      <c r="G352" s="537" t="s">
        <v>931</v>
      </c>
      <c r="H352" s="833">
        <f t="shared" ca="1" si="20"/>
        <v>0</v>
      </c>
      <c r="I352" s="651" t="str">
        <f t="shared" ca="1" si="21"/>
        <v/>
      </c>
      <c r="J352" s="651" t="str">
        <f t="shared" ca="1" si="22"/>
        <v/>
      </c>
      <c r="K352" s="651" t="str">
        <f t="shared" ca="1" si="23"/>
        <v/>
      </c>
      <c r="L352" s="651" t="str">
        <f t="shared" ca="1" si="24"/>
        <v/>
      </c>
      <c r="M352" s="259"/>
      <c r="N352" s="272"/>
      <c r="O352" s="273"/>
    </row>
    <row r="353" spans="1:15" ht="13.95" customHeight="1" x14ac:dyDescent="0.25">
      <c r="A353" s="165"/>
      <c r="B353" s="268"/>
      <c r="C353" s="371"/>
      <c r="D353" s="537" t="s">
        <v>932</v>
      </c>
      <c r="E353" s="834">
        <f ca="1">VLOOKUP($D353,Data!$C$2:$H$384,6,FALSE)</f>
        <v>0</v>
      </c>
      <c r="F353" s="371"/>
      <c r="G353" s="537" t="s">
        <v>932</v>
      </c>
      <c r="H353" s="833">
        <f t="shared" ca="1" si="20"/>
        <v>0</v>
      </c>
      <c r="I353" s="651" t="str">
        <f t="shared" ca="1" si="21"/>
        <v/>
      </c>
      <c r="J353" s="651" t="str">
        <f t="shared" ca="1" si="22"/>
        <v/>
      </c>
      <c r="K353" s="651" t="str">
        <f t="shared" ca="1" si="23"/>
        <v/>
      </c>
      <c r="L353" s="651" t="str">
        <f t="shared" ca="1" si="24"/>
        <v/>
      </c>
      <c r="M353" s="259"/>
      <c r="N353" s="272"/>
      <c r="O353" s="273"/>
    </row>
    <row r="354" spans="1:15" ht="13.95" customHeight="1" x14ac:dyDescent="0.25">
      <c r="A354" s="165"/>
      <c r="B354" s="268"/>
      <c r="C354" s="371"/>
      <c r="D354" s="537" t="s">
        <v>211</v>
      </c>
      <c r="E354" s="834">
        <f ca="1">VLOOKUP($D354,Data!$C$2:$H$384,6,FALSE)</f>
        <v>0</v>
      </c>
      <c r="F354" s="371"/>
      <c r="G354" s="537" t="s">
        <v>211</v>
      </c>
      <c r="H354" s="833">
        <f t="shared" ca="1" si="20"/>
        <v>0</v>
      </c>
      <c r="I354" s="651" t="str">
        <f t="shared" ca="1" si="21"/>
        <v/>
      </c>
      <c r="J354" s="651" t="str">
        <f t="shared" ca="1" si="22"/>
        <v/>
      </c>
      <c r="K354" s="651" t="str">
        <f t="shared" ca="1" si="23"/>
        <v/>
      </c>
      <c r="L354" s="651" t="str">
        <f t="shared" ca="1" si="24"/>
        <v/>
      </c>
      <c r="M354" s="259"/>
      <c r="N354" s="272"/>
      <c r="O354" s="273"/>
    </row>
    <row r="355" spans="1:15" ht="13.95" customHeight="1" x14ac:dyDescent="0.25">
      <c r="A355" s="165"/>
      <c r="B355" s="268"/>
      <c r="C355" s="371"/>
      <c r="D355" s="537" t="s">
        <v>212</v>
      </c>
      <c r="E355" s="834">
        <f ca="1">VLOOKUP($D355,Data!$C$2:$H$384,6,FALSE)</f>
        <v>0</v>
      </c>
      <c r="F355" s="371"/>
      <c r="G355" s="537" t="s">
        <v>212</v>
      </c>
      <c r="H355" s="833">
        <f t="shared" ca="1" si="20"/>
        <v>0</v>
      </c>
      <c r="I355" s="651" t="str">
        <f t="shared" ca="1" si="21"/>
        <v/>
      </c>
      <c r="J355" s="651" t="str">
        <f t="shared" ca="1" si="22"/>
        <v/>
      </c>
      <c r="K355" s="651" t="str">
        <f t="shared" ca="1" si="23"/>
        <v/>
      </c>
      <c r="L355" s="651" t="str">
        <f t="shared" ca="1" si="24"/>
        <v/>
      </c>
      <c r="M355" s="259"/>
      <c r="N355" s="272"/>
      <c r="O355" s="273"/>
    </row>
    <row r="356" spans="1:15" ht="13.95" customHeight="1" x14ac:dyDescent="0.25">
      <c r="A356" s="165"/>
      <c r="B356" s="268"/>
      <c r="C356" s="371"/>
      <c r="D356" s="537" t="s">
        <v>213</v>
      </c>
      <c r="E356" s="834">
        <f ca="1">VLOOKUP($D356,Data!$C$2:$H$384,6,FALSE)</f>
        <v>0</v>
      </c>
      <c r="F356" s="371"/>
      <c r="G356" s="537" t="s">
        <v>213</v>
      </c>
      <c r="H356" s="833">
        <f t="shared" ca="1" si="20"/>
        <v>0</v>
      </c>
      <c r="I356" s="651" t="str">
        <f t="shared" ca="1" si="21"/>
        <v/>
      </c>
      <c r="J356" s="651" t="str">
        <f t="shared" ca="1" si="22"/>
        <v/>
      </c>
      <c r="K356" s="651" t="str">
        <f t="shared" ca="1" si="23"/>
        <v/>
      </c>
      <c r="L356" s="651" t="str">
        <f t="shared" ca="1" si="24"/>
        <v/>
      </c>
      <c r="M356" s="259"/>
      <c r="N356" s="272"/>
      <c r="O356" s="273"/>
    </row>
    <row r="357" spans="1:15" ht="13.95" customHeight="1" x14ac:dyDescent="0.25">
      <c r="A357" s="165"/>
      <c r="B357" s="268"/>
      <c r="C357" s="371"/>
      <c r="D357" s="537" t="s">
        <v>214</v>
      </c>
      <c r="E357" s="834">
        <f ca="1">VLOOKUP($D357,Data!$C$2:$H$384,6,FALSE)</f>
        <v>0</v>
      </c>
      <c r="F357" s="371"/>
      <c r="G357" s="537" t="s">
        <v>214</v>
      </c>
      <c r="H357" s="833">
        <f t="shared" ca="1" si="20"/>
        <v>0</v>
      </c>
      <c r="I357" s="651" t="str">
        <f t="shared" ca="1" si="21"/>
        <v/>
      </c>
      <c r="J357" s="651" t="str">
        <f t="shared" ca="1" si="22"/>
        <v/>
      </c>
      <c r="K357" s="651" t="str">
        <f t="shared" ca="1" si="23"/>
        <v/>
      </c>
      <c r="L357" s="651" t="str">
        <f t="shared" ca="1" si="24"/>
        <v/>
      </c>
      <c r="M357" s="259"/>
      <c r="N357" s="272"/>
      <c r="O357" s="273"/>
    </row>
    <row r="358" spans="1:15" ht="13.95" customHeight="1" x14ac:dyDescent="0.25">
      <c r="A358" s="165"/>
      <c r="B358" s="268"/>
      <c r="C358" s="371"/>
      <c r="D358" s="537" t="s">
        <v>942</v>
      </c>
      <c r="E358" s="834">
        <f ca="1">VLOOKUP($D358,Data!$C$2:$H$384,6,FALSE)</f>
        <v>0</v>
      </c>
      <c r="F358" s="371"/>
      <c r="G358" s="537" t="s">
        <v>942</v>
      </c>
      <c r="H358" s="833">
        <f t="shared" ca="1" si="20"/>
        <v>0</v>
      </c>
      <c r="I358" s="651" t="str">
        <f t="shared" ca="1" si="21"/>
        <v/>
      </c>
      <c r="J358" s="651" t="str">
        <f t="shared" ca="1" si="22"/>
        <v/>
      </c>
      <c r="K358" s="651" t="str">
        <f t="shared" ca="1" si="23"/>
        <v/>
      </c>
      <c r="L358" s="651" t="str">
        <f t="shared" ca="1" si="24"/>
        <v/>
      </c>
      <c r="M358" s="259"/>
      <c r="N358" s="272"/>
      <c r="O358" s="273"/>
    </row>
    <row r="359" spans="1:15" ht="13.95" customHeight="1" x14ac:dyDescent="0.25">
      <c r="A359" s="165"/>
      <c r="B359" s="268"/>
      <c r="C359" s="371"/>
      <c r="D359" s="537" t="s">
        <v>2539</v>
      </c>
      <c r="E359" s="834">
        <f ca="1">VLOOKUP($D359,Data!$C$2:$H$384,6,FALSE)</f>
        <v>0</v>
      </c>
      <c r="F359" s="371"/>
      <c r="G359" s="537" t="s">
        <v>2539</v>
      </c>
      <c r="H359" s="833">
        <f t="shared" ca="1" si="20"/>
        <v>0</v>
      </c>
      <c r="I359" s="651" t="str">
        <f t="shared" ca="1" si="21"/>
        <v/>
      </c>
      <c r="J359" s="651" t="str">
        <f t="shared" ca="1" si="22"/>
        <v/>
      </c>
      <c r="K359" s="651" t="str">
        <f t="shared" ca="1" si="23"/>
        <v/>
      </c>
      <c r="L359" s="651" t="str">
        <f t="shared" ca="1" si="24"/>
        <v/>
      </c>
      <c r="M359" s="259"/>
      <c r="N359" s="272"/>
      <c r="O359" s="273"/>
    </row>
    <row r="360" spans="1:15" ht="13.95" customHeight="1" x14ac:dyDescent="0.25">
      <c r="A360" s="165"/>
      <c r="B360" s="268"/>
      <c r="C360" s="371"/>
      <c r="D360" s="537" t="s">
        <v>215</v>
      </c>
      <c r="E360" s="834">
        <f ca="1">VLOOKUP($D360,Data!$C$2:$H$384,6,FALSE)</f>
        <v>0</v>
      </c>
      <c r="F360" s="371"/>
      <c r="G360" s="537" t="s">
        <v>215</v>
      </c>
      <c r="H360" s="833">
        <f t="shared" ca="1" si="20"/>
        <v>0</v>
      </c>
      <c r="I360" s="651" t="str">
        <f t="shared" ca="1" si="21"/>
        <v/>
      </c>
      <c r="J360" s="651" t="str">
        <f t="shared" ca="1" si="22"/>
        <v/>
      </c>
      <c r="K360" s="651" t="str">
        <f t="shared" ca="1" si="23"/>
        <v/>
      </c>
      <c r="L360" s="651" t="str">
        <f t="shared" ca="1" si="24"/>
        <v/>
      </c>
      <c r="M360" s="259"/>
      <c r="N360" s="272"/>
      <c r="O360" s="273"/>
    </row>
    <row r="361" spans="1:15" ht="13.95" customHeight="1" x14ac:dyDescent="0.25">
      <c r="A361" s="165"/>
      <c r="B361" s="268"/>
      <c r="C361" s="371"/>
      <c r="D361" s="537" t="s">
        <v>216</v>
      </c>
      <c r="E361" s="834">
        <f ca="1">VLOOKUP($D361,Data!$C$2:$H$384,6,FALSE)</f>
        <v>0</v>
      </c>
      <c r="F361" s="371"/>
      <c r="G361" s="537" t="s">
        <v>216</v>
      </c>
      <c r="H361" s="833">
        <f t="shared" ca="1" si="20"/>
        <v>0</v>
      </c>
      <c r="I361" s="651" t="str">
        <f t="shared" ca="1" si="21"/>
        <v/>
      </c>
      <c r="J361" s="651" t="str">
        <f t="shared" ca="1" si="22"/>
        <v/>
      </c>
      <c r="K361" s="651" t="str">
        <f t="shared" ca="1" si="23"/>
        <v/>
      </c>
      <c r="L361" s="651" t="str">
        <f t="shared" ca="1" si="24"/>
        <v/>
      </c>
      <c r="M361" s="259"/>
      <c r="N361" s="272"/>
      <c r="O361" s="273"/>
    </row>
    <row r="362" spans="1:15" ht="13.95" customHeight="1" x14ac:dyDescent="0.25">
      <c r="A362" s="165"/>
      <c r="B362" s="268"/>
      <c r="C362" s="371"/>
      <c r="D362" s="537" t="s">
        <v>217</v>
      </c>
      <c r="E362" s="834">
        <f ca="1">VLOOKUP($D362,Data!$C$2:$H$384,6,FALSE)</f>
        <v>0</v>
      </c>
      <c r="F362" s="371"/>
      <c r="G362" s="537" t="s">
        <v>217</v>
      </c>
      <c r="H362" s="833">
        <f t="shared" ca="1" si="20"/>
        <v>0</v>
      </c>
      <c r="I362" s="651" t="str">
        <f t="shared" ca="1" si="21"/>
        <v/>
      </c>
      <c r="J362" s="651" t="str">
        <f t="shared" ca="1" si="22"/>
        <v/>
      </c>
      <c r="K362" s="651" t="str">
        <f t="shared" ca="1" si="23"/>
        <v/>
      </c>
      <c r="L362" s="651" t="str">
        <f t="shared" ca="1" si="24"/>
        <v/>
      </c>
      <c r="M362" s="259"/>
      <c r="N362" s="272"/>
      <c r="O362" s="273"/>
    </row>
    <row r="363" spans="1:15" ht="13.95" customHeight="1" x14ac:dyDescent="0.25">
      <c r="A363" s="165"/>
      <c r="B363" s="268"/>
      <c r="C363" s="371"/>
      <c r="D363" s="537" t="s">
        <v>218</v>
      </c>
      <c r="E363" s="834">
        <f ca="1">VLOOKUP($D363,Data!$C$2:$H$384,6,FALSE)</f>
        <v>0</v>
      </c>
      <c r="F363" s="371"/>
      <c r="G363" s="537" t="s">
        <v>218</v>
      </c>
      <c r="H363" s="833">
        <f t="shared" ca="1" si="20"/>
        <v>0</v>
      </c>
      <c r="I363" s="651" t="str">
        <f t="shared" ca="1" si="21"/>
        <v/>
      </c>
      <c r="J363" s="651" t="str">
        <f t="shared" ca="1" si="22"/>
        <v/>
      </c>
      <c r="K363" s="651" t="str">
        <f t="shared" ca="1" si="23"/>
        <v/>
      </c>
      <c r="L363" s="651" t="str">
        <f t="shared" ca="1" si="24"/>
        <v/>
      </c>
      <c r="M363" s="259"/>
      <c r="N363" s="272"/>
      <c r="O363" s="273"/>
    </row>
    <row r="364" spans="1:15" ht="13.95" customHeight="1" x14ac:dyDescent="0.25">
      <c r="A364" s="165"/>
      <c r="B364" s="268"/>
      <c r="C364" s="371"/>
      <c r="D364" s="537" t="s">
        <v>219</v>
      </c>
      <c r="E364" s="834">
        <f ca="1">VLOOKUP($D364,Data!$C$2:$H$384,6,FALSE)</f>
        <v>0</v>
      </c>
      <c r="F364" s="371"/>
      <c r="G364" s="537" t="s">
        <v>219</v>
      </c>
      <c r="H364" s="833">
        <f t="shared" ca="1" si="20"/>
        <v>0</v>
      </c>
      <c r="I364" s="651" t="str">
        <f t="shared" ca="1" si="21"/>
        <v/>
      </c>
      <c r="J364" s="651" t="str">
        <f t="shared" ca="1" si="22"/>
        <v/>
      </c>
      <c r="K364" s="651" t="str">
        <f t="shared" ca="1" si="23"/>
        <v/>
      </c>
      <c r="L364" s="651" t="str">
        <f t="shared" ca="1" si="24"/>
        <v/>
      </c>
      <c r="M364" s="259"/>
      <c r="N364" s="272"/>
      <c r="O364" s="273"/>
    </row>
    <row r="365" spans="1:15" ht="13.95" customHeight="1" x14ac:dyDescent="0.25">
      <c r="A365" s="165"/>
      <c r="B365" s="268"/>
      <c r="C365" s="371"/>
      <c r="D365" s="537" t="s">
        <v>220</v>
      </c>
      <c r="E365" s="834">
        <f ca="1">VLOOKUP($D365,Data!$C$2:$H$384,6,FALSE)</f>
        <v>0</v>
      </c>
      <c r="F365" s="371"/>
      <c r="G365" s="537" t="s">
        <v>220</v>
      </c>
      <c r="H365" s="833">
        <f t="shared" ca="1" si="20"/>
        <v>0</v>
      </c>
      <c r="I365" s="651" t="str">
        <f t="shared" ca="1" si="21"/>
        <v/>
      </c>
      <c r="J365" s="651" t="str">
        <f t="shared" ca="1" si="22"/>
        <v/>
      </c>
      <c r="K365" s="651" t="str">
        <f t="shared" ca="1" si="23"/>
        <v/>
      </c>
      <c r="L365" s="651" t="str">
        <f t="shared" ca="1" si="24"/>
        <v/>
      </c>
      <c r="M365" s="259"/>
      <c r="N365" s="272"/>
      <c r="O365" s="273"/>
    </row>
    <row r="366" spans="1:15" ht="13.95" customHeight="1" x14ac:dyDescent="0.25">
      <c r="A366" s="165"/>
      <c r="B366" s="268"/>
      <c r="C366" s="371"/>
      <c r="D366" s="537" t="s">
        <v>221</v>
      </c>
      <c r="E366" s="834">
        <f ca="1">VLOOKUP($D366,Data!$C$2:$H$384,6,FALSE)</f>
        <v>0</v>
      </c>
      <c r="F366" s="371"/>
      <c r="G366" s="537" t="s">
        <v>221</v>
      </c>
      <c r="H366" s="833">
        <f t="shared" ca="1" si="20"/>
        <v>0</v>
      </c>
      <c r="I366" s="651" t="str">
        <f t="shared" ca="1" si="21"/>
        <v/>
      </c>
      <c r="J366" s="651" t="str">
        <f t="shared" ca="1" si="22"/>
        <v/>
      </c>
      <c r="K366" s="651" t="str">
        <f t="shared" ca="1" si="23"/>
        <v/>
      </c>
      <c r="L366" s="651" t="str">
        <f t="shared" ca="1" si="24"/>
        <v/>
      </c>
      <c r="M366" s="259"/>
      <c r="N366" s="272"/>
      <c r="O366" s="273"/>
    </row>
    <row r="367" spans="1:15" ht="13.95" customHeight="1" x14ac:dyDescent="0.25">
      <c r="A367" s="165"/>
      <c r="B367" s="268"/>
      <c r="C367" s="371"/>
      <c r="D367" s="537" t="s">
        <v>222</v>
      </c>
      <c r="E367" s="834">
        <f ca="1">VLOOKUP($D367,Data!$C$2:$H$384,6,FALSE)</f>
        <v>0</v>
      </c>
      <c r="F367" s="371"/>
      <c r="G367" s="537" t="s">
        <v>222</v>
      </c>
      <c r="H367" s="833">
        <f t="shared" ca="1" si="20"/>
        <v>0</v>
      </c>
      <c r="I367" s="651" t="str">
        <f t="shared" ca="1" si="21"/>
        <v/>
      </c>
      <c r="J367" s="651" t="str">
        <f t="shared" ca="1" si="22"/>
        <v/>
      </c>
      <c r="K367" s="651" t="str">
        <f t="shared" ca="1" si="23"/>
        <v/>
      </c>
      <c r="L367" s="651" t="str">
        <f t="shared" ca="1" si="24"/>
        <v/>
      </c>
      <c r="M367" s="259"/>
      <c r="N367" s="272"/>
      <c r="O367" s="273"/>
    </row>
    <row r="368" spans="1:15" ht="13.95" customHeight="1" x14ac:dyDescent="0.25">
      <c r="A368" s="165"/>
      <c r="B368" s="268"/>
      <c r="C368" s="371"/>
      <c r="D368" s="537" t="s">
        <v>223</v>
      </c>
      <c r="E368" s="834">
        <f ca="1">VLOOKUP($D368,Data!$C$2:$H$384,6,FALSE)</f>
        <v>0</v>
      </c>
      <c r="F368" s="371"/>
      <c r="G368" s="537" t="s">
        <v>223</v>
      </c>
      <c r="H368" s="833">
        <f t="shared" ca="1" si="20"/>
        <v>0</v>
      </c>
      <c r="I368" s="651" t="str">
        <f t="shared" ca="1" si="21"/>
        <v/>
      </c>
      <c r="J368" s="651" t="str">
        <f t="shared" ca="1" si="22"/>
        <v/>
      </c>
      <c r="K368" s="651" t="str">
        <f t="shared" ca="1" si="23"/>
        <v/>
      </c>
      <c r="L368" s="651" t="str">
        <f t="shared" ca="1" si="24"/>
        <v/>
      </c>
      <c r="M368" s="259"/>
      <c r="N368" s="272"/>
      <c r="O368" s="273"/>
    </row>
    <row r="369" spans="1:15" ht="13.95" customHeight="1" x14ac:dyDescent="0.25">
      <c r="A369" s="165"/>
      <c r="B369" s="268"/>
      <c r="C369" s="371"/>
      <c r="D369" s="537" t="s">
        <v>225</v>
      </c>
      <c r="E369" s="834">
        <f ca="1">VLOOKUP($D369,Data!$C$2:$H$384,6,FALSE)</f>
        <v>0</v>
      </c>
      <c r="F369" s="371"/>
      <c r="G369" s="537" t="s">
        <v>225</v>
      </c>
      <c r="H369" s="833">
        <f t="shared" ca="1" si="20"/>
        <v>0</v>
      </c>
      <c r="I369" s="651" t="str">
        <f t="shared" ca="1" si="21"/>
        <v/>
      </c>
      <c r="J369" s="651" t="str">
        <f t="shared" ca="1" si="22"/>
        <v/>
      </c>
      <c r="K369" s="651" t="str">
        <f t="shared" ca="1" si="23"/>
        <v/>
      </c>
      <c r="L369" s="651" t="str">
        <f t="shared" ca="1" si="24"/>
        <v/>
      </c>
      <c r="M369" s="259"/>
      <c r="N369" s="272"/>
      <c r="O369" s="273"/>
    </row>
    <row r="370" spans="1:15" ht="13.95" customHeight="1" x14ac:dyDescent="0.25">
      <c r="A370" s="165"/>
      <c r="B370" s="268"/>
      <c r="C370" s="371"/>
      <c r="D370" s="537" t="s">
        <v>226</v>
      </c>
      <c r="E370" s="834">
        <f ca="1">VLOOKUP($D370,Data!$C$2:$H$384,6,FALSE)</f>
        <v>0</v>
      </c>
      <c r="F370" s="371"/>
      <c r="G370" s="537" t="s">
        <v>226</v>
      </c>
      <c r="H370" s="833">
        <f t="shared" ca="1" si="20"/>
        <v>0</v>
      </c>
      <c r="I370" s="651" t="str">
        <f t="shared" ca="1" si="21"/>
        <v/>
      </c>
      <c r="J370" s="651" t="str">
        <f t="shared" ca="1" si="22"/>
        <v/>
      </c>
      <c r="K370" s="651" t="str">
        <f t="shared" ca="1" si="23"/>
        <v/>
      </c>
      <c r="L370" s="651" t="str">
        <f t="shared" ca="1" si="24"/>
        <v/>
      </c>
      <c r="M370" s="259"/>
      <c r="N370" s="272"/>
      <c r="O370" s="273"/>
    </row>
    <row r="371" spans="1:15" ht="13.95" customHeight="1" x14ac:dyDescent="0.25">
      <c r="A371" s="165"/>
      <c r="B371" s="268"/>
      <c r="C371" s="371"/>
      <c r="D371" s="537" t="s">
        <v>227</v>
      </c>
      <c r="E371" s="834">
        <f ca="1">VLOOKUP($D371,Data!$C$2:$H$384,6,FALSE)</f>
        <v>0</v>
      </c>
      <c r="F371" s="371"/>
      <c r="G371" s="537" t="s">
        <v>227</v>
      </c>
      <c r="H371" s="833">
        <f t="shared" ca="1" si="20"/>
        <v>0</v>
      </c>
      <c r="I371" s="651" t="str">
        <f t="shared" ca="1" si="21"/>
        <v/>
      </c>
      <c r="J371" s="651" t="str">
        <f t="shared" ca="1" si="22"/>
        <v/>
      </c>
      <c r="K371" s="651" t="str">
        <f t="shared" ca="1" si="23"/>
        <v/>
      </c>
      <c r="L371" s="651" t="str">
        <f t="shared" ca="1" si="24"/>
        <v/>
      </c>
      <c r="M371" s="259"/>
      <c r="N371" s="272"/>
      <c r="O371" s="273"/>
    </row>
    <row r="372" spans="1:15" ht="13.95" customHeight="1" x14ac:dyDescent="0.25">
      <c r="A372" s="165"/>
      <c r="B372" s="268"/>
      <c r="C372" s="371"/>
      <c r="D372" s="537" t="s">
        <v>228</v>
      </c>
      <c r="E372" s="834">
        <f ca="1">VLOOKUP($D372,Data!$C$2:$H$384,6,FALSE)</f>
        <v>0</v>
      </c>
      <c r="F372" s="371"/>
      <c r="G372" s="537" t="s">
        <v>228</v>
      </c>
      <c r="H372" s="833">
        <f t="shared" ca="1" si="20"/>
        <v>0</v>
      </c>
      <c r="I372" s="651" t="str">
        <f t="shared" ca="1" si="21"/>
        <v/>
      </c>
      <c r="J372" s="651" t="str">
        <f t="shared" ca="1" si="22"/>
        <v/>
      </c>
      <c r="K372" s="651" t="str">
        <f t="shared" ca="1" si="23"/>
        <v/>
      </c>
      <c r="L372" s="651" t="str">
        <f t="shared" ca="1" si="24"/>
        <v/>
      </c>
      <c r="M372" s="259"/>
      <c r="N372" s="272"/>
      <c r="O372" s="273"/>
    </row>
    <row r="373" spans="1:15" ht="13.95" customHeight="1" x14ac:dyDescent="0.25">
      <c r="A373" s="165"/>
      <c r="B373" s="268"/>
      <c r="C373" s="371"/>
      <c r="D373" s="537" t="s">
        <v>229</v>
      </c>
      <c r="E373" s="834">
        <f ca="1">VLOOKUP($D373,Data!$C$2:$H$384,6,FALSE)</f>
        <v>0</v>
      </c>
      <c r="F373" s="371"/>
      <c r="G373" s="537" t="s">
        <v>229</v>
      </c>
      <c r="H373" s="833">
        <f t="shared" ca="1" si="20"/>
        <v>0</v>
      </c>
      <c r="I373" s="651" t="str">
        <f t="shared" ca="1" si="21"/>
        <v/>
      </c>
      <c r="J373" s="651" t="str">
        <f t="shared" ca="1" si="22"/>
        <v/>
      </c>
      <c r="K373" s="651" t="str">
        <f t="shared" ca="1" si="23"/>
        <v/>
      </c>
      <c r="L373" s="651" t="str">
        <f t="shared" ca="1" si="24"/>
        <v/>
      </c>
      <c r="M373" s="259"/>
      <c r="N373" s="272"/>
      <c r="O373" s="273"/>
    </row>
    <row r="374" spans="1:15" ht="13.95" customHeight="1" x14ac:dyDescent="0.25">
      <c r="A374" s="165"/>
      <c r="B374" s="268"/>
      <c r="C374" s="371"/>
      <c r="D374" s="537" t="s">
        <v>230</v>
      </c>
      <c r="E374" s="834">
        <f ca="1">VLOOKUP($D374,Data!$C$2:$H$384,6,FALSE)</f>
        <v>0</v>
      </c>
      <c r="F374" s="371"/>
      <c r="G374" s="537" t="s">
        <v>230</v>
      </c>
      <c r="H374" s="833">
        <f t="shared" ca="1" si="20"/>
        <v>0</v>
      </c>
      <c r="I374" s="651" t="str">
        <f t="shared" ca="1" si="21"/>
        <v/>
      </c>
      <c r="J374" s="651" t="str">
        <f t="shared" ca="1" si="22"/>
        <v/>
      </c>
      <c r="K374" s="651" t="str">
        <f t="shared" ca="1" si="23"/>
        <v/>
      </c>
      <c r="L374" s="651" t="str">
        <f t="shared" ca="1" si="24"/>
        <v/>
      </c>
      <c r="M374" s="259"/>
      <c r="N374" s="272"/>
      <c r="O374" s="273"/>
    </row>
    <row r="375" spans="1:15" ht="13.95" customHeight="1" x14ac:dyDescent="0.25">
      <c r="A375" s="165"/>
      <c r="B375" s="268"/>
      <c r="C375" s="371"/>
      <c r="D375" s="537" t="s">
        <v>231</v>
      </c>
      <c r="E375" s="834">
        <f ca="1">VLOOKUP($D375,Data!$C$2:$H$384,6,FALSE)</f>
        <v>0</v>
      </c>
      <c r="F375" s="371"/>
      <c r="G375" s="537" t="s">
        <v>231</v>
      </c>
      <c r="H375" s="833">
        <f t="shared" ca="1" si="20"/>
        <v>0</v>
      </c>
      <c r="I375" s="651" t="str">
        <f t="shared" ca="1" si="21"/>
        <v/>
      </c>
      <c r="J375" s="651" t="str">
        <f t="shared" ca="1" si="22"/>
        <v/>
      </c>
      <c r="K375" s="651" t="str">
        <f t="shared" ca="1" si="23"/>
        <v/>
      </c>
      <c r="L375" s="651" t="str">
        <f t="shared" ca="1" si="24"/>
        <v/>
      </c>
      <c r="M375" s="259"/>
      <c r="N375" s="272"/>
      <c r="O375" s="273"/>
    </row>
    <row r="376" spans="1:15" ht="13.95" customHeight="1" x14ac:dyDescent="0.25">
      <c r="A376" s="165"/>
      <c r="B376" s="268"/>
      <c r="C376" s="371"/>
      <c r="D376" s="537" t="s">
        <v>233</v>
      </c>
      <c r="E376" s="834">
        <f ca="1">VLOOKUP($D376,Data!$C$2:$H$384,6,FALSE)</f>
        <v>0</v>
      </c>
      <c r="F376" s="371"/>
      <c r="G376" s="537" t="s">
        <v>233</v>
      </c>
      <c r="H376" s="833">
        <f t="shared" ca="1" si="20"/>
        <v>0</v>
      </c>
      <c r="I376" s="651" t="str">
        <f t="shared" ca="1" si="21"/>
        <v/>
      </c>
      <c r="J376" s="651" t="str">
        <f t="shared" ca="1" si="22"/>
        <v/>
      </c>
      <c r="K376" s="651" t="str">
        <f t="shared" ca="1" si="23"/>
        <v/>
      </c>
      <c r="L376" s="651" t="str">
        <f t="shared" ca="1" si="24"/>
        <v/>
      </c>
      <c r="M376" s="259"/>
      <c r="N376" s="272"/>
      <c r="O376" s="273"/>
    </row>
    <row r="377" spans="1:15" ht="13.95" customHeight="1" x14ac:dyDescent="0.25">
      <c r="A377" s="165"/>
      <c r="B377" s="268"/>
      <c r="C377" s="371"/>
      <c r="D377" s="537" t="s">
        <v>234</v>
      </c>
      <c r="E377" s="834">
        <f ca="1">VLOOKUP($D377,Data!$C$2:$H$384,6,FALSE)</f>
        <v>0</v>
      </c>
      <c r="F377" s="371"/>
      <c r="G377" s="537" t="s">
        <v>234</v>
      </c>
      <c r="H377" s="833">
        <f t="shared" ca="1" si="20"/>
        <v>0</v>
      </c>
      <c r="I377" s="651" t="str">
        <f t="shared" ca="1" si="21"/>
        <v/>
      </c>
      <c r="J377" s="651" t="str">
        <f t="shared" ca="1" si="22"/>
        <v/>
      </c>
      <c r="K377" s="651" t="str">
        <f t="shared" ca="1" si="23"/>
        <v/>
      </c>
      <c r="L377" s="651" t="str">
        <f t="shared" ca="1" si="24"/>
        <v/>
      </c>
      <c r="M377" s="259"/>
      <c r="N377" s="272"/>
      <c r="O377" s="273"/>
    </row>
    <row r="378" spans="1:15" ht="13.95" customHeight="1" x14ac:dyDescent="0.25">
      <c r="A378" s="165"/>
      <c r="B378" s="268"/>
      <c r="C378" s="371"/>
      <c r="D378" s="537" t="s">
        <v>235</v>
      </c>
      <c r="E378" s="834">
        <f ca="1">VLOOKUP($D378,Data!$C$2:$H$384,6,FALSE)</f>
        <v>0</v>
      </c>
      <c r="F378" s="371"/>
      <c r="G378" s="537" t="s">
        <v>235</v>
      </c>
      <c r="H378" s="833">
        <f t="shared" ca="1" si="20"/>
        <v>0</v>
      </c>
      <c r="I378" s="651" t="str">
        <f t="shared" ca="1" si="21"/>
        <v/>
      </c>
      <c r="J378" s="651" t="str">
        <f t="shared" ca="1" si="22"/>
        <v/>
      </c>
      <c r="K378" s="651" t="str">
        <f t="shared" ca="1" si="23"/>
        <v/>
      </c>
      <c r="L378" s="651" t="str">
        <f t="shared" ca="1" si="24"/>
        <v/>
      </c>
      <c r="M378" s="259"/>
      <c r="N378" s="272"/>
      <c r="O378" s="273"/>
    </row>
    <row r="379" spans="1:15" ht="13.95" customHeight="1" x14ac:dyDescent="0.25">
      <c r="A379" s="165"/>
      <c r="B379" s="268"/>
      <c r="C379" s="371"/>
      <c r="D379" s="537" t="s">
        <v>236</v>
      </c>
      <c r="E379" s="834">
        <f ca="1">VLOOKUP($D379,Data!$C$2:$H$384,6,FALSE)</f>
        <v>0</v>
      </c>
      <c r="F379" s="371"/>
      <c r="G379" s="537" t="s">
        <v>236</v>
      </c>
      <c r="H379" s="833">
        <f t="shared" ca="1" si="20"/>
        <v>0</v>
      </c>
      <c r="I379" s="651" t="str">
        <f t="shared" ca="1" si="21"/>
        <v/>
      </c>
      <c r="J379" s="651" t="str">
        <f t="shared" ca="1" si="22"/>
        <v/>
      </c>
      <c r="K379" s="651" t="str">
        <f t="shared" ca="1" si="23"/>
        <v/>
      </c>
      <c r="L379" s="651" t="str">
        <f t="shared" ca="1" si="24"/>
        <v/>
      </c>
      <c r="M379" s="259"/>
      <c r="N379" s="272"/>
      <c r="O379" s="273"/>
    </row>
    <row r="380" spans="1:15" ht="13.95" customHeight="1" x14ac:dyDescent="0.25">
      <c r="A380" s="165"/>
      <c r="B380" s="268"/>
      <c r="C380" s="371"/>
      <c r="D380" s="537" t="s">
        <v>237</v>
      </c>
      <c r="E380" s="834">
        <f ca="1">VLOOKUP($D380,Data!$C$2:$H$384,6,FALSE)</f>
        <v>0</v>
      </c>
      <c r="F380" s="371"/>
      <c r="G380" s="537" t="s">
        <v>237</v>
      </c>
      <c r="H380" s="833">
        <f t="shared" ca="1" si="20"/>
        <v>0</v>
      </c>
      <c r="I380" s="651" t="str">
        <f t="shared" ca="1" si="21"/>
        <v/>
      </c>
      <c r="J380" s="651" t="str">
        <f t="shared" ca="1" si="22"/>
        <v/>
      </c>
      <c r="K380" s="651" t="str">
        <f t="shared" ca="1" si="23"/>
        <v/>
      </c>
      <c r="L380" s="651" t="str">
        <f t="shared" ca="1" si="24"/>
        <v/>
      </c>
      <c r="M380" s="259"/>
      <c r="N380" s="272"/>
      <c r="O380" s="273"/>
    </row>
    <row r="381" spans="1:15" ht="13.95" customHeight="1" x14ac:dyDescent="0.25">
      <c r="A381" s="165"/>
      <c r="B381" s="268"/>
      <c r="C381" s="371"/>
      <c r="D381" s="537" t="s">
        <v>238</v>
      </c>
      <c r="E381" s="834">
        <f ca="1">VLOOKUP($D381,Data!$C$2:$H$384,6,FALSE)</f>
        <v>0</v>
      </c>
      <c r="F381" s="371"/>
      <c r="G381" s="537" t="s">
        <v>238</v>
      </c>
      <c r="H381" s="833">
        <f t="shared" ca="1" si="20"/>
        <v>0</v>
      </c>
      <c r="I381" s="651" t="str">
        <f t="shared" ca="1" si="21"/>
        <v/>
      </c>
      <c r="J381" s="651" t="str">
        <f t="shared" ca="1" si="22"/>
        <v/>
      </c>
      <c r="K381" s="651" t="str">
        <f t="shared" ca="1" si="23"/>
        <v/>
      </c>
      <c r="L381" s="651" t="str">
        <f t="shared" ca="1" si="24"/>
        <v/>
      </c>
      <c r="M381" s="259"/>
      <c r="N381" s="272"/>
      <c r="O381" s="273"/>
    </row>
    <row r="382" spans="1:15" ht="13.95" customHeight="1" x14ac:dyDescent="0.25">
      <c r="A382" s="165"/>
      <c r="B382" s="268"/>
      <c r="C382" s="371"/>
      <c r="D382" s="537" t="s">
        <v>2544</v>
      </c>
      <c r="E382" s="834">
        <f ca="1">VLOOKUP($D382,Data!$C$2:$H$384,6,FALSE)</f>
        <v>0</v>
      </c>
      <c r="F382" s="371"/>
      <c r="G382" s="537" t="s">
        <v>2544</v>
      </c>
      <c r="H382" s="833">
        <f ca="1">INT(LEFT(
VLOOKUP(RIGHT($G382,LEN($G382)-14), INDIRECT("'"&amp;LEFT($G382,14-1)&amp;"'!"&amp;"$E:$L"), 4,FALSE), 1)
)</f>
        <v>0</v>
      </c>
      <c r="I382" s="651" t="str">
        <f ca="1">IF(VLOOKUP(RIGHT($G382,LEN($G382)-14), INDIRECT("'"&amp;LEFT($G382,14-1)&amp;"'!"&amp;"$E:$L"), 5,FALSE) = 0, "",
VLOOKUP(RIGHT($G382,LEN($G382)-14), INDIRECT("'"&amp;LEFT($G382,14-1)&amp;"'!"&amp;"$E:$L"), 5,FALSE) )</f>
        <v/>
      </c>
      <c r="J382" s="651" t="str">
        <f ca="1">IF(VLOOKUP(RIGHT($G382,LEN($G382)-14), INDIRECT("'"&amp;LEFT($G382,14-1)&amp;"'!"&amp;"$E:$L"), 6,FALSE) = 0, "",
VLOOKUP(RIGHT($G382,LEN($G382)-14), INDIRECT("'"&amp;LEFT($G382,14-1)&amp;"'!"&amp;"$E:$L"), 6,FALSE) )</f>
        <v/>
      </c>
      <c r="K382" s="651" t="str">
        <f ca="1">IF(VLOOKUP(RIGHT($G382,LEN($G382)-14), INDIRECT("'"&amp;LEFT($G382,14-1)&amp;"'!"&amp;"$E:$L"), 7,FALSE) = 0, "",
VLOOKUP(RIGHT($G382,LEN($G382)-14), INDIRECT("'"&amp;LEFT($G382,14-1)&amp;"'!"&amp;"$E:$L"), 7,FALSE) )</f>
        <v/>
      </c>
      <c r="L382" s="651" t="str">
        <f ca="1">IF(VLOOKUP(RIGHT($G382,LEN($G382)-14), INDIRECT("'"&amp;LEFT($G382,14-1)&amp;"'!"&amp;"$E:$L"), 8,FALSE) = 0, "",
VLOOKUP(RIGHT($G382,LEN($G382)-14), INDIRECT("'"&amp;LEFT($G382,14-1)&amp;"'!"&amp;"$E:$L"), 8,FALSE) )</f>
        <v/>
      </c>
      <c r="M382" s="259"/>
      <c r="N382" s="272"/>
      <c r="O382" s="273"/>
    </row>
    <row r="383" spans="1:15" ht="13.95" customHeight="1" x14ac:dyDescent="0.25">
      <c r="A383" s="165"/>
      <c r="B383" s="268"/>
      <c r="C383" s="371"/>
      <c r="D383" s="537" t="s">
        <v>2545</v>
      </c>
      <c r="E383" s="834">
        <f ca="1">VLOOKUP($D383,Data!$C$2:$H$384,6,FALSE)</f>
        <v>0</v>
      </c>
      <c r="F383" s="371"/>
      <c r="G383" s="537" t="s">
        <v>2545</v>
      </c>
      <c r="H383" s="833">
        <f t="shared" ref="H383:H406" ca="1" si="25">INT(LEFT(
VLOOKUP(RIGHT($G383,LEN($G383)-14), INDIRECT("'"&amp;LEFT($G383,14-1)&amp;"'!"&amp;"$E:$L"), 4,FALSE), 1)
)</f>
        <v>0</v>
      </c>
      <c r="I383" s="651" t="str">
        <f t="shared" ref="I383:I406" ca="1" si="26">IF(VLOOKUP(RIGHT($G383,LEN($G383)-14), INDIRECT("'"&amp;LEFT($G383,14-1)&amp;"'!"&amp;"$E:$L"), 5,FALSE) = 0, "",
VLOOKUP(RIGHT($G383,LEN($G383)-14), INDIRECT("'"&amp;LEFT($G383,14-1)&amp;"'!"&amp;"$E:$L"), 5,FALSE) )</f>
        <v/>
      </c>
      <c r="J383" s="651" t="str">
        <f t="shared" ref="J383:J406" ca="1" si="27">IF(VLOOKUP(RIGHT($G383,LEN($G383)-14), INDIRECT("'"&amp;LEFT($G383,14-1)&amp;"'!"&amp;"$E:$L"), 6,FALSE) = 0, "",
VLOOKUP(RIGHT($G383,LEN($G383)-14), INDIRECT("'"&amp;LEFT($G383,14-1)&amp;"'!"&amp;"$E:$L"), 6,FALSE) )</f>
        <v/>
      </c>
      <c r="K383" s="651" t="str">
        <f t="shared" ref="K383:K406" ca="1" si="28">IF(VLOOKUP(RIGHT($G383,LEN($G383)-14), INDIRECT("'"&amp;LEFT($G383,14-1)&amp;"'!"&amp;"$E:$L"), 7,FALSE) = 0, "",
VLOOKUP(RIGHT($G383,LEN($G383)-14), INDIRECT("'"&amp;LEFT($G383,14-1)&amp;"'!"&amp;"$E:$L"), 7,FALSE) )</f>
        <v/>
      </c>
      <c r="L383" s="651" t="str">
        <f t="shared" ref="L383:L406" ca="1" si="29">IF(VLOOKUP(RIGHT($G383,LEN($G383)-14), INDIRECT("'"&amp;LEFT($G383,14-1)&amp;"'!"&amp;"$E:$L"), 8,FALSE) = 0, "",
VLOOKUP(RIGHT($G383,LEN($G383)-14), INDIRECT("'"&amp;LEFT($G383,14-1)&amp;"'!"&amp;"$E:$L"), 8,FALSE) )</f>
        <v/>
      </c>
      <c r="M383" s="259"/>
      <c r="N383" s="272"/>
      <c r="O383" s="273"/>
    </row>
    <row r="384" spans="1:15" ht="13.95" customHeight="1" x14ac:dyDescent="0.25">
      <c r="A384" s="165"/>
      <c r="B384" s="268"/>
      <c r="C384" s="371"/>
      <c r="D384" s="537" t="s">
        <v>2546</v>
      </c>
      <c r="E384" s="834">
        <f ca="1">VLOOKUP($D384,Data!$C$2:$H$384,6,FALSE)</f>
        <v>0</v>
      </c>
      <c r="F384" s="371"/>
      <c r="G384" s="537" t="s">
        <v>2546</v>
      </c>
      <c r="H384" s="833">
        <f t="shared" ca="1" si="25"/>
        <v>0</v>
      </c>
      <c r="I384" s="651" t="str">
        <f t="shared" ca="1" si="26"/>
        <v/>
      </c>
      <c r="J384" s="651" t="str">
        <f t="shared" ca="1" si="27"/>
        <v/>
      </c>
      <c r="K384" s="651" t="str">
        <f t="shared" ca="1" si="28"/>
        <v/>
      </c>
      <c r="L384" s="651" t="str">
        <f t="shared" ca="1" si="29"/>
        <v/>
      </c>
      <c r="M384" s="259"/>
      <c r="N384" s="272"/>
      <c r="O384" s="273"/>
    </row>
    <row r="385" spans="1:15" ht="13.95" customHeight="1" x14ac:dyDescent="0.25">
      <c r="A385" s="165"/>
      <c r="B385" s="268"/>
      <c r="C385" s="371"/>
      <c r="D385" s="537" t="s">
        <v>2547</v>
      </c>
      <c r="E385" s="834">
        <f ca="1">VLOOKUP($D385,Data!$C$2:$H$384,6,FALSE)</f>
        <v>0</v>
      </c>
      <c r="F385" s="371"/>
      <c r="G385" s="537" t="s">
        <v>2547</v>
      </c>
      <c r="H385" s="833">
        <f t="shared" ca="1" si="25"/>
        <v>0</v>
      </c>
      <c r="I385" s="651" t="str">
        <f t="shared" ca="1" si="26"/>
        <v/>
      </c>
      <c r="J385" s="651" t="str">
        <f t="shared" ca="1" si="27"/>
        <v/>
      </c>
      <c r="K385" s="651" t="str">
        <f t="shared" ca="1" si="28"/>
        <v/>
      </c>
      <c r="L385" s="651" t="str">
        <f t="shared" ca="1" si="29"/>
        <v/>
      </c>
      <c r="M385" s="259"/>
      <c r="N385" s="272"/>
      <c r="O385" s="273"/>
    </row>
    <row r="386" spans="1:15" ht="13.95" customHeight="1" x14ac:dyDescent="0.25">
      <c r="A386" s="165"/>
      <c r="B386" s="268"/>
      <c r="C386" s="371"/>
      <c r="D386" s="537" t="s">
        <v>2548</v>
      </c>
      <c r="E386" s="834">
        <f ca="1">VLOOKUP($D386,Data!$C$2:$H$384,6,FALSE)</f>
        <v>0</v>
      </c>
      <c r="F386" s="371"/>
      <c r="G386" s="537" t="s">
        <v>2548</v>
      </c>
      <c r="H386" s="833">
        <f t="shared" ca="1" si="25"/>
        <v>0</v>
      </c>
      <c r="I386" s="651" t="str">
        <f t="shared" ca="1" si="26"/>
        <v/>
      </c>
      <c r="J386" s="651" t="str">
        <f t="shared" ca="1" si="27"/>
        <v/>
      </c>
      <c r="K386" s="651" t="str">
        <f t="shared" ca="1" si="28"/>
        <v/>
      </c>
      <c r="L386" s="651" t="str">
        <f t="shared" ca="1" si="29"/>
        <v/>
      </c>
      <c r="M386" s="259"/>
      <c r="N386" s="272"/>
      <c r="O386" s="273"/>
    </row>
    <row r="387" spans="1:15" ht="13.95" customHeight="1" x14ac:dyDescent="0.25">
      <c r="A387" s="165"/>
      <c r="B387" s="268"/>
      <c r="C387" s="371"/>
      <c r="D387" s="537" t="s">
        <v>2549</v>
      </c>
      <c r="E387" s="834">
        <f ca="1">VLOOKUP($D387,Data!$C$2:$H$384,6,FALSE)</f>
        <v>0</v>
      </c>
      <c r="F387" s="371"/>
      <c r="G387" s="537" t="s">
        <v>2549</v>
      </c>
      <c r="H387" s="833">
        <f t="shared" ca="1" si="25"/>
        <v>0</v>
      </c>
      <c r="I387" s="651" t="str">
        <f t="shared" ca="1" si="26"/>
        <v/>
      </c>
      <c r="J387" s="651" t="str">
        <f t="shared" ca="1" si="27"/>
        <v/>
      </c>
      <c r="K387" s="651" t="str">
        <f t="shared" ca="1" si="28"/>
        <v/>
      </c>
      <c r="L387" s="651" t="str">
        <f t="shared" ca="1" si="29"/>
        <v/>
      </c>
      <c r="M387" s="259"/>
      <c r="N387" s="272"/>
      <c r="O387" s="273"/>
    </row>
    <row r="388" spans="1:15" ht="13.95" customHeight="1" x14ac:dyDescent="0.25">
      <c r="A388" s="165"/>
      <c r="B388" s="268"/>
      <c r="C388" s="371"/>
      <c r="D388" s="537" t="s">
        <v>2552</v>
      </c>
      <c r="E388" s="834">
        <f ca="1">VLOOKUP($D388,Data!$C$2:$H$384,6,FALSE)</f>
        <v>0</v>
      </c>
      <c r="F388" s="371"/>
      <c r="G388" s="537" t="s">
        <v>2552</v>
      </c>
      <c r="H388" s="833">
        <f t="shared" ca="1" si="25"/>
        <v>0</v>
      </c>
      <c r="I388" s="651" t="str">
        <f t="shared" ca="1" si="26"/>
        <v/>
      </c>
      <c r="J388" s="651" t="str">
        <f t="shared" ca="1" si="27"/>
        <v/>
      </c>
      <c r="K388" s="651" t="str">
        <f t="shared" ca="1" si="28"/>
        <v/>
      </c>
      <c r="L388" s="651" t="str">
        <f t="shared" ca="1" si="29"/>
        <v/>
      </c>
      <c r="M388" s="259"/>
      <c r="N388" s="272"/>
      <c r="O388" s="273"/>
    </row>
    <row r="389" spans="1:15" ht="13.95" customHeight="1" x14ac:dyDescent="0.25">
      <c r="A389" s="165"/>
      <c r="B389" s="268"/>
      <c r="C389" s="371"/>
      <c r="D389" s="537" t="s">
        <v>2553</v>
      </c>
      <c r="E389" s="834">
        <f ca="1">VLOOKUP($D389,Data!$C$2:$H$384,6,FALSE)</f>
        <v>0</v>
      </c>
      <c r="F389" s="371"/>
      <c r="G389" s="537" t="s">
        <v>2553</v>
      </c>
      <c r="H389" s="833">
        <f t="shared" ca="1" si="25"/>
        <v>0</v>
      </c>
      <c r="I389" s="651" t="str">
        <f t="shared" ca="1" si="26"/>
        <v/>
      </c>
      <c r="J389" s="651" t="str">
        <f t="shared" ca="1" si="27"/>
        <v/>
      </c>
      <c r="K389" s="651" t="str">
        <f t="shared" ca="1" si="28"/>
        <v/>
      </c>
      <c r="L389" s="651" t="str">
        <f t="shared" ca="1" si="29"/>
        <v/>
      </c>
      <c r="M389" s="259"/>
      <c r="N389" s="272"/>
      <c r="O389" s="273"/>
    </row>
    <row r="390" spans="1:15" ht="13.95" customHeight="1" x14ac:dyDescent="0.25">
      <c r="A390" s="165"/>
      <c r="B390" s="268"/>
      <c r="C390" s="371"/>
      <c r="D390" s="537" t="s">
        <v>2554</v>
      </c>
      <c r="E390" s="834">
        <f ca="1">VLOOKUP($D390,Data!$C$2:$H$384,6,FALSE)</f>
        <v>0</v>
      </c>
      <c r="F390" s="371"/>
      <c r="G390" s="537" t="s">
        <v>2554</v>
      </c>
      <c r="H390" s="833">
        <f t="shared" ca="1" si="25"/>
        <v>0</v>
      </c>
      <c r="I390" s="651" t="str">
        <f t="shared" ca="1" si="26"/>
        <v/>
      </c>
      <c r="J390" s="651" t="str">
        <f t="shared" ca="1" si="27"/>
        <v/>
      </c>
      <c r="K390" s="651" t="str">
        <f t="shared" ca="1" si="28"/>
        <v/>
      </c>
      <c r="L390" s="651" t="str">
        <f t="shared" ca="1" si="29"/>
        <v/>
      </c>
      <c r="M390" s="259"/>
      <c r="N390" s="272"/>
      <c r="O390" s="273"/>
    </row>
    <row r="391" spans="1:15" ht="13.95" customHeight="1" x14ac:dyDescent="0.25">
      <c r="A391" s="165"/>
      <c r="B391" s="268"/>
      <c r="C391" s="371"/>
      <c r="D391" s="537" t="s">
        <v>2555</v>
      </c>
      <c r="E391" s="834">
        <f ca="1">VLOOKUP($D391,Data!$C$2:$H$384,6,FALSE)</f>
        <v>0</v>
      </c>
      <c r="F391" s="371"/>
      <c r="G391" s="537" t="s">
        <v>2555</v>
      </c>
      <c r="H391" s="833">
        <f t="shared" ca="1" si="25"/>
        <v>0</v>
      </c>
      <c r="I391" s="651" t="str">
        <f t="shared" ca="1" si="26"/>
        <v/>
      </c>
      <c r="J391" s="651" t="str">
        <f t="shared" ca="1" si="27"/>
        <v/>
      </c>
      <c r="K391" s="651" t="str">
        <f t="shared" ca="1" si="28"/>
        <v/>
      </c>
      <c r="L391" s="651" t="str">
        <f t="shared" ca="1" si="29"/>
        <v/>
      </c>
      <c r="M391" s="259"/>
      <c r="N391" s="272"/>
      <c r="O391" s="273"/>
    </row>
    <row r="392" spans="1:15" ht="13.95" customHeight="1" x14ac:dyDescent="0.25">
      <c r="A392" s="165"/>
      <c r="B392" s="268"/>
      <c r="C392" s="371"/>
      <c r="D392" s="537" t="s">
        <v>2556</v>
      </c>
      <c r="E392" s="834">
        <f ca="1">VLOOKUP($D392,Data!$C$2:$H$384,6,FALSE)</f>
        <v>0</v>
      </c>
      <c r="F392" s="371"/>
      <c r="G392" s="537" t="s">
        <v>2556</v>
      </c>
      <c r="H392" s="833">
        <f t="shared" ca="1" si="25"/>
        <v>0</v>
      </c>
      <c r="I392" s="651" t="str">
        <f t="shared" ca="1" si="26"/>
        <v/>
      </c>
      <c r="J392" s="651" t="str">
        <f t="shared" ca="1" si="27"/>
        <v/>
      </c>
      <c r="K392" s="651" t="str">
        <f t="shared" ca="1" si="28"/>
        <v/>
      </c>
      <c r="L392" s="651" t="str">
        <f t="shared" ca="1" si="29"/>
        <v/>
      </c>
      <c r="M392" s="259"/>
      <c r="N392" s="272"/>
      <c r="O392" s="273"/>
    </row>
    <row r="393" spans="1:15" ht="13.95" customHeight="1" x14ac:dyDescent="0.25">
      <c r="A393" s="165"/>
      <c r="B393" s="268"/>
      <c r="C393" s="371"/>
      <c r="D393" s="537" t="s">
        <v>2557</v>
      </c>
      <c r="E393" s="834">
        <f ca="1">VLOOKUP($D393,Data!$C$2:$H$384,6,FALSE)</f>
        <v>0</v>
      </c>
      <c r="F393" s="371"/>
      <c r="G393" s="537" t="s">
        <v>2557</v>
      </c>
      <c r="H393" s="833">
        <f t="shared" ca="1" si="25"/>
        <v>0</v>
      </c>
      <c r="I393" s="651" t="str">
        <f t="shared" ca="1" si="26"/>
        <v/>
      </c>
      <c r="J393" s="651" t="str">
        <f t="shared" ca="1" si="27"/>
        <v/>
      </c>
      <c r="K393" s="651" t="str">
        <f t="shared" ca="1" si="28"/>
        <v/>
      </c>
      <c r="L393" s="651" t="str">
        <f t="shared" ca="1" si="29"/>
        <v/>
      </c>
      <c r="M393" s="259"/>
      <c r="N393" s="272"/>
      <c r="O393" s="273"/>
    </row>
    <row r="394" spans="1:15" ht="13.95" customHeight="1" x14ac:dyDescent="0.25">
      <c r="A394" s="165"/>
      <c r="B394" s="268"/>
      <c r="C394" s="371"/>
      <c r="D394" s="537" t="s">
        <v>2558</v>
      </c>
      <c r="E394" s="834">
        <f ca="1">VLOOKUP($D394,Data!$C$2:$H$384,6,FALSE)</f>
        <v>0</v>
      </c>
      <c r="F394" s="371"/>
      <c r="G394" s="537" t="s">
        <v>2558</v>
      </c>
      <c r="H394" s="833">
        <f t="shared" ca="1" si="25"/>
        <v>0</v>
      </c>
      <c r="I394" s="651" t="str">
        <f t="shared" ca="1" si="26"/>
        <v/>
      </c>
      <c r="J394" s="651" t="str">
        <f t="shared" ca="1" si="27"/>
        <v/>
      </c>
      <c r="K394" s="651" t="str">
        <f t="shared" ca="1" si="28"/>
        <v/>
      </c>
      <c r="L394" s="651" t="str">
        <f t="shared" ca="1" si="29"/>
        <v/>
      </c>
      <c r="M394" s="259"/>
      <c r="N394" s="272"/>
      <c r="O394" s="273"/>
    </row>
    <row r="395" spans="1:15" ht="13.95" customHeight="1" x14ac:dyDescent="0.25">
      <c r="A395" s="165"/>
      <c r="B395" s="268"/>
      <c r="C395" s="371"/>
      <c r="D395" s="537" t="s">
        <v>2559</v>
      </c>
      <c r="E395" s="834">
        <f ca="1">VLOOKUP($D395,Data!$C$2:$H$384,6,FALSE)</f>
        <v>0</v>
      </c>
      <c r="F395" s="371"/>
      <c r="G395" s="537" t="s">
        <v>2559</v>
      </c>
      <c r="H395" s="833">
        <f t="shared" ca="1" si="25"/>
        <v>0</v>
      </c>
      <c r="I395" s="651" t="str">
        <f t="shared" ca="1" si="26"/>
        <v/>
      </c>
      <c r="J395" s="651" t="str">
        <f t="shared" ca="1" si="27"/>
        <v/>
      </c>
      <c r="K395" s="651" t="str">
        <f t="shared" ca="1" si="28"/>
        <v/>
      </c>
      <c r="L395" s="651" t="str">
        <f t="shared" ca="1" si="29"/>
        <v/>
      </c>
      <c r="M395" s="259"/>
      <c r="N395" s="272"/>
      <c r="O395" s="273"/>
    </row>
    <row r="396" spans="1:15" ht="13.95" customHeight="1" x14ac:dyDescent="0.25">
      <c r="A396" s="165"/>
      <c r="B396" s="268"/>
      <c r="C396" s="371"/>
      <c r="D396" s="537" t="s">
        <v>2560</v>
      </c>
      <c r="E396" s="834">
        <f ca="1">VLOOKUP($D396,Data!$C$2:$H$384,6,FALSE)</f>
        <v>0</v>
      </c>
      <c r="F396" s="371"/>
      <c r="G396" s="537" t="s">
        <v>2560</v>
      </c>
      <c r="H396" s="833">
        <f t="shared" ca="1" si="25"/>
        <v>0</v>
      </c>
      <c r="I396" s="651" t="str">
        <f t="shared" ca="1" si="26"/>
        <v/>
      </c>
      <c r="J396" s="651" t="str">
        <f t="shared" ca="1" si="27"/>
        <v/>
      </c>
      <c r="K396" s="651" t="str">
        <f t="shared" ca="1" si="28"/>
        <v/>
      </c>
      <c r="L396" s="651" t="str">
        <f t="shared" ca="1" si="29"/>
        <v/>
      </c>
      <c r="M396" s="259"/>
      <c r="N396" s="272"/>
      <c r="O396" s="273"/>
    </row>
    <row r="397" spans="1:15" ht="13.95" customHeight="1" x14ac:dyDescent="0.25">
      <c r="A397" s="165"/>
      <c r="B397" s="268"/>
      <c r="C397" s="371"/>
      <c r="D397" s="537" t="s">
        <v>2561</v>
      </c>
      <c r="E397" s="834">
        <f ca="1">VLOOKUP($D397,Data!$C$2:$H$384,6,FALSE)</f>
        <v>0</v>
      </c>
      <c r="F397" s="371"/>
      <c r="G397" s="537" t="s">
        <v>2561</v>
      </c>
      <c r="H397" s="833">
        <f t="shared" ca="1" si="25"/>
        <v>0</v>
      </c>
      <c r="I397" s="651" t="str">
        <f t="shared" ca="1" si="26"/>
        <v/>
      </c>
      <c r="J397" s="651" t="str">
        <f t="shared" ca="1" si="27"/>
        <v/>
      </c>
      <c r="K397" s="651" t="str">
        <f t="shared" ca="1" si="28"/>
        <v/>
      </c>
      <c r="L397" s="651" t="str">
        <f t="shared" ca="1" si="29"/>
        <v/>
      </c>
      <c r="M397" s="259"/>
      <c r="N397" s="272"/>
      <c r="O397" s="273"/>
    </row>
    <row r="398" spans="1:15" ht="13.95" customHeight="1" x14ac:dyDescent="0.25">
      <c r="A398" s="165"/>
      <c r="B398" s="268"/>
      <c r="C398" s="371"/>
      <c r="D398" s="537" t="s">
        <v>2562</v>
      </c>
      <c r="E398" s="834">
        <f ca="1">VLOOKUP($D398,Data!$C$2:$H$384,6,FALSE)</f>
        <v>0</v>
      </c>
      <c r="F398" s="371"/>
      <c r="G398" s="537" t="s">
        <v>2562</v>
      </c>
      <c r="H398" s="833">
        <f t="shared" ca="1" si="25"/>
        <v>0</v>
      </c>
      <c r="I398" s="651" t="str">
        <f t="shared" ca="1" si="26"/>
        <v/>
      </c>
      <c r="J398" s="651" t="str">
        <f t="shared" ca="1" si="27"/>
        <v/>
      </c>
      <c r="K398" s="651" t="str">
        <f t="shared" ca="1" si="28"/>
        <v/>
      </c>
      <c r="L398" s="651" t="str">
        <f t="shared" ca="1" si="29"/>
        <v/>
      </c>
      <c r="M398" s="259"/>
      <c r="N398" s="272"/>
      <c r="O398" s="273"/>
    </row>
    <row r="399" spans="1:15" ht="13.95" customHeight="1" x14ac:dyDescent="0.25">
      <c r="A399" s="165"/>
      <c r="B399" s="268"/>
      <c r="C399" s="371"/>
      <c r="D399" s="537" t="s">
        <v>2563</v>
      </c>
      <c r="E399" s="834">
        <f ca="1">VLOOKUP($D399,Data!$C$2:$H$384,6,FALSE)</f>
        <v>0</v>
      </c>
      <c r="F399" s="371"/>
      <c r="G399" s="537" t="s">
        <v>2563</v>
      </c>
      <c r="H399" s="833">
        <f t="shared" ca="1" si="25"/>
        <v>0</v>
      </c>
      <c r="I399" s="651" t="str">
        <f t="shared" ca="1" si="26"/>
        <v/>
      </c>
      <c r="J399" s="651" t="str">
        <f t="shared" ca="1" si="27"/>
        <v/>
      </c>
      <c r="K399" s="651" t="str">
        <f t="shared" ca="1" si="28"/>
        <v/>
      </c>
      <c r="L399" s="651" t="str">
        <f t="shared" ca="1" si="29"/>
        <v/>
      </c>
      <c r="M399" s="259"/>
      <c r="N399" s="272"/>
      <c r="O399" s="273"/>
    </row>
    <row r="400" spans="1:15" ht="13.95" customHeight="1" x14ac:dyDescent="0.25">
      <c r="A400" s="165"/>
      <c r="B400" s="268"/>
      <c r="C400" s="371"/>
      <c r="D400" s="537" t="s">
        <v>2564</v>
      </c>
      <c r="E400" s="834">
        <f ca="1">VLOOKUP($D400,Data!$C$2:$H$384,6,FALSE)</f>
        <v>0</v>
      </c>
      <c r="F400" s="371"/>
      <c r="G400" s="537" t="s">
        <v>2564</v>
      </c>
      <c r="H400" s="833">
        <f t="shared" ca="1" si="25"/>
        <v>0</v>
      </c>
      <c r="I400" s="651" t="str">
        <f t="shared" ca="1" si="26"/>
        <v/>
      </c>
      <c r="J400" s="651" t="str">
        <f t="shared" ca="1" si="27"/>
        <v/>
      </c>
      <c r="K400" s="651" t="str">
        <f t="shared" ca="1" si="28"/>
        <v/>
      </c>
      <c r="L400" s="651" t="str">
        <f t="shared" ca="1" si="29"/>
        <v/>
      </c>
      <c r="M400" s="259"/>
      <c r="N400" s="272"/>
      <c r="O400" s="273"/>
    </row>
    <row r="401" spans="1:15" ht="13.95" customHeight="1" x14ac:dyDescent="0.25">
      <c r="A401" s="165"/>
      <c r="B401" s="268"/>
      <c r="C401" s="371"/>
      <c r="D401" s="537" t="s">
        <v>2567</v>
      </c>
      <c r="E401" s="834">
        <f ca="1">VLOOKUP($D401,Data!$C$2:$H$384,6,FALSE)</f>
        <v>0</v>
      </c>
      <c r="F401" s="371"/>
      <c r="G401" s="537" t="s">
        <v>2567</v>
      </c>
      <c r="H401" s="833">
        <f t="shared" ca="1" si="25"/>
        <v>0</v>
      </c>
      <c r="I401" s="651" t="str">
        <f t="shared" ca="1" si="26"/>
        <v/>
      </c>
      <c r="J401" s="651" t="str">
        <f t="shared" ca="1" si="27"/>
        <v/>
      </c>
      <c r="K401" s="651" t="str">
        <f t="shared" ca="1" si="28"/>
        <v/>
      </c>
      <c r="L401" s="651" t="str">
        <f t="shared" ca="1" si="29"/>
        <v/>
      </c>
      <c r="M401" s="259"/>
      <c r="N401" s="272"/>
      <c r="O401" s="273"/>
    </row>
    <row r="402" spans="1:15" ht="13.95" customHeight="1" x14ac:dyDescent="0.25">
      <c r="A402" s="165"/>
      <c r="B402" s="268"/>
      <c r="C402" s="371"/>
      <c r="D402" s="537" t="s">
        <v>2568</v>
      </c>
      <c r="E402" s="834">
        <f ca="1">VLOOKUP($D402,Data!$C$2:$H$384,6,FALSE)</f>
        <v>0</v>
      </c>
      <c r="F402" s="371"/>
      <c r="G402" s="537" t="s">
        <v>2568</v>
      </c>
      <c r="H402" s="833">
        <f t="shared" ca="1" si="25"/>
        <v>0</v>
      </c>
      <c r="I402" s="651" t="str">
        <f t="shared" ca="1" si="26"/>
        <v/>
      </c>
      <c r="J402" s="651" t="str">
        <f t="shared" ca="1" si="27"/>
        <v/>
      </c>
      <c r="K402" s="651" t="str">
        <f t="shared" ca="1" si="28"/>
        <v/>
      </c>
      <c r="L402" s="651" t="str">
        <f t="shared" ca="1" si="29"/>
        <v/>
      </c>
      <c r="M402" s="259"/>
      <c r="N402" s="272"/>
      <c r="O402" s="273"/>
    </row>
    <row r="403" spans="1:15" ht="13.95" customHeight="1" x14ac:dyDescent="0.25">
      <c r="A403" s="165"/>
      <c r="B403" s="268"/>
      <c r="C403" s="371"/>
      <c r="D403" s="537" t="s">
        <v>2569</v>
      </c>
      <c r="E403" s="834">
        <f ca="1">VLOOKUP($D403,Data!$C$2:$H$384,6,FALSE)</f>
        <v>0</v>
      </c>
      <c r="F403" s="371"/>
      <c r="G403" s="537" t="s">
        <v>2569</v>
      </c>
      <c r="H403" s="833">
        <f t="shared" ca="1" si="25"/>
        <v>0</v>
      </c>
      <c r="I403" s="651" t="str">
        <f t="shared" ca="1" si="26"/>
        <v/>
      </c>
      <c r="J403" s="651" t="str">
        <f t="shared" ca="1" si="27"/>
        <v/>
      </c>
      <c r="K403" s="651" t="str">
        <f t="shared" ca="1" si="28"/>
        <v/>
      </c>
      <c r="L403" s="651" t="str">
        <f t="shared" ca="1" si="29"/>
        <v/>
      </c>
      <c r="M403" s="259"/>
      <c r="N403" s="272"/>
      <c r="O403" s="273"/>
    </row>
    <row r="404" spans="1:15" ht="13.95" customHeight="1" x14ac:dyDescent="0.25">
      <c r="A404" s="165"/>
      <c r="B404" s="268"/>
      <c r="C404" s="371"/>
      <c r="D404" s="537" t="s">
        <v>2570</v>
      </c>
      <c r="E404" s="834">
        <f ca="1">VLOOKUP($D404,Data!$C$2:$H$384,6,FALSE)</f>
        <v>0</v>
      </c>
      <c r="F404" s="371"/>
      <c r="G404" s="537" t="s">
        <v>2570</v>
      </c>
      <c r="H404" s="833">
        <f t="shared" ca="1" si="25"/>
        <v>0</v>
      </c>
      <c r="I404" s="651" t="str">
        <f t="shared" ca="1" si="26"/>
        <v/>
      </c>
      <c r="J404" s="651" t="str">
        <f t="shared" ca="1" si="27"/>
        <v/>
      </c>
      <c r="K404" s="651" t="str">
        <f t="shared" ca="1" si="28"/>
        <v/>
      </c>
      <c r="L404" s="651" t="str">
        <f t="shared" ca="1" si="29"/>
        <v/>
      </c>
      <c r="M404" s="259"/>
      <c r="N404" s="272"/>
      <c r="O404" s="273"/>
    </row>
    <row r="405" spans="1:15" ht="13.95" customHeight="1" x14ac:dyDescent="0.25">
      <c r="A405" s="165"/>
      <c r="B405" s="268"/>
      <c r="C405" s="371"/>
      <c r="D405" s="537" t="s">
        <v>2571</v>
      </c>
      <c r="E405" s="834">
        <f ca="1">VLOOKUP($D405,Data!$C$2:$H$384,6,FALSE)</f>
        <v>0</v>
      </c>
      <c r="F405" s="371"/>
      <c r="G405" s="537" t="s">
        <v>2571</v>
      </c>
      <c r="H405" s="833">
        <f t="shared" ca="1" si="25"/>
        <v>0</v>
      </c>
      <c r="I405" s="651" t="str">
        <f t="shared" ca="1" si="26"/>
        <v/>
      </c>
      <c r="J405" s="651" t="str">
        <f t="shared" ca="1" si="27"/>
        <v/>
      </c>
      <c r="K405" s="651" t="str">
        <f t="shared" ca="1" si="28"/>
        <v/>
      </c>
      <c r="L405" s="651" t="str">
        <f t="shared" ca="1" si="29"/>
        <v/>
      </c>
      <c r="M405" s="259"/>
      <c r="N405" s="272"/>
      <c r="O405" s="273"/>
    </row>
    <row r="406" spans="1:15" ht="13.95" customHeight="1" x14ac:dyDescent="0.25">
      <c r="A406" s="165"/>
      <c r="B406" s="268"/>
      <c r="C406" s="371"/>
      <c r="D406" s="537" t="s">
        <v>2572</v>
      </c>
      <c r="E406" s="834">
        <f ca="1">VLOOKUP($D406,Data!$C$2:$H$384,6,FALSE)</f>
        <v>0</v>
      </c>
      <c r="F406" s="371"/>
      <c r="G406" s="537" t="s">
        <v>2572</v>
      </c>
      <c r="H406" s="833">
        <f t="shared" ca="1" si="25"/>
        <v>0</v>
      </c>
      <c r="I406" s="651" t="str">
        <f t="shared" ca="1" si="26"/>
        <v/>
      </c>
      <c r="J406" s="651" t="str">
        <f t="shared" ca="1" si="27"/>
        <v/>
      </c>
      <c r="K406" s="651" t="str">
        <f t="shared" ca="1" si="28"/>
        <v/>
      </c>
      <c r="L406" s="651" t="str">
        <f t="shared" ca="1" si="29"/>
        <v/>
      </c>
      <c r="M406" s="259"/>
      <c r="N406" s="272"/>
      <c r="O406" s="273"/>
    </row>
    <row r="407" spans="1:15" ht="13.95" customHeight="1" x14ac:dyDescent="0.25">
      <c r="A407" s="165"/>
      <c r="B407" s="268"/>
      <c r="C407" s="371"/>
      <c r="D407" s="537" t="s">
        <v>175</v>
      </c>
      <c r="E407" s="834">
        <f ca="1">VLOOKUP($D407,Data!$C$2:$H$384,6,FALSE)</f>
        <v>0</v>
      </c>
      <c r="F407" s="371"/>
      <c r="G407" s="537" t="s">
        <v>175</v>
      </c>
      <c r="H407" s="833">
        <f ca="1">INT(LEFT(
VLOOKUP(RIGHT($G407,LEN($G407)-FIND("-",$G407)), INDIRECT("'"&amp;LEFT($G407,FIND("-",$G407)-1)&amp;"'!"&amp;"$E:$L"), 4,FALSE), 1)
)</f>
        <v>0</v>
      </c>
      <c r="I407" s="651" t="str">
        <f ca="1">IF(VLOOKUP(RIGHT($G407,LEN($G407)-FIND("-",$G407)), INDIRECT("'"&amp;LEFT($G407,FIND("-",$G407)-1)&amp;"'!"&amp;"$E:$L"), 5,FALSE) = 0, "",
VLOOKUP(RIGHT($G407,LEN($G407)-FIND("-",$G407)), INDIRECT("'"&amp;LEFT($G407,FIND("-",$G407)-1)&amp;"'!"&amp;"$E:$L"), 5,FALSE) )</f>
        <v/>
      </c>
      <c r="J407" s="651" t="str">
        <f ca="1">IF(VLOOKUP(RIGHT($G407,LEN($G407)-FIND("-",$G407)), INDIRECT("'"&amp;LEFT($G407,FIND("-",$G407)-1)&amp;"'!"&amp;"$E:$L"), 6,FALSE) = 0, "",
VLOOKUP(RIGHT($G407,LEN($G407)-FIND("-",$G407)), INDIRECT("'"&amp;LEFT($G407,FIND("-",$G407)-1)&amp;"'!"&amp;"$E:$L"), 6,FALSE) )</f>
        <v/>
      </c>
      <c r="K407" s="651" t="str">
        <f ca="1">IF(VLOOKUP(RIGHT($G407,LEN($G407)-FIND("-",$G407)), INDIRECT("'"&amp;LEFT($G407,FIND("-",$G407)-1)&amp;"'!"&amp;"$E:$L"), 7,FALSE) = 0, "",
VLOOKUP(RIGHT($G407,LEN($G407)-FIND("-",$G407)), INDIRECT("'"&amp;LEFT($G407,FIND("-",$G407)-1)&amp;"'!"&amp;"$E:$L"), 7,FALSE) )</f>
        <v/>
      </c>
      <c r="L407" s="651" t="str">
        <f ca="1">IF(VLOOKUP(RIGHT($G407,LEN($G407)-FIND("-",$G407)), INDIRECT("'"&amp;LEFT($G407,FIND("-",$G407)-1)&amp;"'!"&amp;"$E:$L"), 8,FALSE) = 0, "",
VLOOKUP(RIGHT($G407,LEN($G407)-FIND("-",$G407)), INDIRECT("'"&amp;LEFT($G407,FIND("-",$G407)-1)&amp;"'!"&amp;"$E:$L"), 8,FALSE) )</f>
        <v/>
      </c>
      <c r="M407" s="259"/>
      <c r="N407" s="272"/>
      <c r="O407" s="273"/>
    </row>
    <row r="408" spans="1:15" ht="13.95" customHeight="1" x14ac:dyDescent="0.25">
      <c r="A408" s="165"/>
      <c r="B408" s="268"/>
      <c r="C408" s="371"/>
      <c r="D408" s="537" t="s">
        <v>176</v>
      </c>
      <c r="E408" s="834">
        <f ca="1">VLOOKUP($D408,Data!$C$2:$H$384,6,FALSE)</f>
        <v>0</v>
      </c>
      <c r="F408" s="371"/>
      <c r="G408" s="537" t="s">
        <v>176</v>
      </c>
      <c r="H408" s="833">
        <f t="shared" ref="H408:H468" ca="1" si="30">INT(LEFT(
VLOOKUP(RIGHT($G408,LEN($G408)-FIND("-",$G408)), INDIRECT("'"&amp;LEFT($G408,FIND("-",$G408)-1)&amp;"'!"&amp;"$E:$L"), 4,FALSE), 1)
)</f>
        <v>0</v>
      </c>
      <c r="I408" s="651" t="str">
        <f t="shared" ref="I408:I468" ca="1" si="31">IF(VLOOKUP(RIGHT($G408,LEN($G408)-FIND("-",$G408)), INDIRECT("'"&amp;LEFT($G408,FIND("-",$G408)-1)&amp;"'!"&amp;"$E:$L"), 5,FALSE) = 0, "",
VLOOKUP(RIGHT($G408,LEN($G408)-FIND("-",$G408)), INDIRECT("'"&amp;LEFT($G408,FIND("-",$G408)-1)&amp;"'!"&amp;"$E:$L"), 5,FALSE) )</f>
        <v/>
      </c>
      <c r="J408" s="651" t="str">
        <f t="shared" ref="J408:J468" ca="1" si="32">IF(VLOOKUP(RIGHT($G408,LEN($G408)-FIND("-",$G408)), INDIRECT("'"&amp;LEFT($G408,FIND("-",$G408)-1)&amp;"'!"&amp;"$E:$L"), 6,FALSE) = 0, "",
VLOOKUP(RIGHT($G408,LEN($G408)-FIND("-",$G408)), INDIRECT("'"&amp;LEFT($G408,FIND("-",$G408)-1)&amp;"'!"&amp;"$E:$L"), 6,FALSE) )</f>
        <v/>
      </c>
      <c r="K408" s="651" t="str">
        <f t="shared" ref="K408:K468" ca="1" si="33">IF(VLOOKUP(RIGHT($G408,LEN($G408)-FIND("-",$G408)), INDIRECT("'"&amp;LEFT($G408,FIND("-",$G408)-1)&amp;"'!"&amp;"$E:$L"), 7,FALSE) = 0, "",
VLOOKUP(RIGHT($G408,LEN($G408)-FIND("-",$G408)), INDIRECT("'"&amp;LEFT($G408,FIND("-",$G408)-1)&amp;"'!"&amp;"$E:$L"), 7,FALSE) )</f>
        <v/>
      </c>
      <c r="L408" s="651" t="str">
        <f t="shared" ref="L408:L468" ca="1" si="34">IF(VLOOKUP(RIGHT($G408,LEN($G408)-FIND("-",$G408)), INDIRECT("'"&amp;LEFT($G408,FIND("-",$G408)-1)&amp;"'!"&amp;"$E:$L"), 8,FALSE) = 0, "",
VLOOKUP(RIGHT($G408,LEN($G408)-FIND("-",$G408)), INDIRECT("'"&amp;LEFT($G408,FIND("-",$G408)-1)&amp;"'!"&amp;"$E:$L"), 8,FALSE) )</f>
        <v/>
      </c>
      <c r="M408" s="259"/>
      <c r="N408" s="272"/>
      <c r="O408" s="273"/>
    </row>
    <row r="409" spans="1:15" ht="13.95" customHeight="1" x14ac:dyDescent="0.25">
      <c r="A409" s="165"/>
      <c r="B409" s="268"/>
      <c r="C409" s="371"/>
      <c r="D409" s="537" t="s">
        <v>177</v>
      </c>
      <c r="E409" s="834">
        <f ca="1">VLOOKUP($D409,Data!$C$2:$H$384,6,FALSE)</f>
        <v>0</v>
      </c>
      <c r="F409" s="371"/>
      <c r="G409" s="537" t="s">
        <v>177</v>
      </c>
      <c r="H409" s="833">
        <f t="shared" ca="1" si="30"/>
        <v>0</v>
      </c>
      <c r="I409" s="651" t="str">
        <f t="shared" ca="1" si="31"/>
        <v/>
      </c>
      <c r="J409" s="651" t="str">
        <f t="shared" ca="1" si="32"/>
        <v/>
      </c>
      <c r="K409" s="651" t="str">
        <f t="shared" ca="1" si="33"/>
        <v/>
      </c>
      <c r="L409" s="651" t="str">
        <f t="shared" ca="1" si="34"/>
        <v/>
      </c>
      <c r="M409" s="259"/>
      <c r="N409" s="272"/>
      <c r="O409" s="273"/>
    </row>
    <row r="410" spans="1:15" ht="13.95" customHeight="1" x14ac:dyDescent="0.25">
      <c r="A410" s="165"/>
      <c r="B410" s="268"/>
      <c r="C410" s="371"/>
      <c r="D410" s="537" t="s">
        <v>178</v>
      </c>
      <c r="E410" s="834">
        <f ca="1">VLOOKUP($D410,Data!$C$2:$H$384,6,FALSE)</f>
        <v>0</v>
      </c>
      <c r="F410" s="371"/>
      <c r="G410" s="537" t="s">
        <v>178</v>
      </c>
      <c r="H410" s="833">
        <f t="shared" ca="1" si="30"/>
        <v>0</v>
      </c>
      <c r="I410" s="651" t="str">
        <f t="shared" ca="1" si="31"/>
        <v/>
      </c>
      <c r="J410" s="651" t="str">
        <f t="shared" ca="1" si="32"/>
        <v/>
      </c>
      <c r="K410" s="651" t="str">
        <f t="shared" ca="1" si="33"/>
        <v/>
      </c>
      <c r="L410" s="651" t="str">
        <f t="shared" ca="1" si="34"/>
        <v/>
      </c>
      <c r="M410" s="259"/>
      <c r="N410" s="272"/>
      <c r="O410" s="273"/>
    </row>
    <row r="411" spans="1:15" ht="13.95" customHeight="1" x14ac:dyDescent="0.25">
      <c r="A411" s="165"/>
      <c r="B411" s="268"/>
      <c r="C411" s="371"/>
      <c r="D411" s="537" t="s">
        <v>179</v>
      </c>
      <c r="E411" s="834">
        <f ca="1">VLOOKUP($D411,Data!$C$2:$H$384,6,FALSE)</f>
        <v>0</v>
      </c>
      <c r="F411" s="371"/>
      <c r="G411" s="537" t="s">
        <v>179</v>
      </c>
      <c r="H411" s="833">
        <f t="shared" ca="1" si="30"/>
        <v>0</v>
      </c>
      <c r="I411" s="651" t="str">
        <f t="shared" ca="1" si="31"/>
        <v/>
      </c>
      <c r="J411" s="651" t="str">
        <f t="shared" ca="1" si="32"/>
        <v/>
      </c>
      <c r="K411" s="651" t="str">
        <f t="shared" ca="1" si="33"/>
        <v/>
      </c>
      <c r="L411" s="651" t="str">
        <f t="shared" ca="1" si="34"/>
        <v/>
      </c>
      <c r="M411" s="259"/>
      <c r="N411" s="272"/>
      <c r="O411" s="273"/>
    </row>
    <row r="412" spans="1:15" ht="13.95" customHeight="1" x14ac:dyDescent="0.25">
      <c r="A412" s="165"/>
      <c r="B412" s="268"/>
      <c r="C412" s="371"/>
      <c r="D412" s="537" t="s">
        <v>180</v>
      </c>
      <c r="E412" s="834">
        <f ca="1">VLOOKUP($D412,Data!$C$2:$H$384,6,FALSE)</f>
        <v>0</v>
      </c>
      <c r="F412" s="371"/>
      <c r="G412" s="537" t="s">
        <v>180</v>
      </c>
      <c r="H412" s="833">
        <f t="shared" ca="1" si="30"/>
        <v>0</v>
      </c>
      <c r="I412" s="651" t="str">
        <f t="shared" ca="1" si="31"/>
        <v/>
      </c>
      <c r="J412" s="651" t="str">
        <f t="shared" ca="1" si="32"/>
        <v/>
      </c>
      <c r="K412" s="651" t="str">
        <f t="shared" ca="1" si="33"/>
        <v/>
      </c>
      <c r="L412" s="651" t="str">
        <f t="shared" ca="1" si="34"/>
        <v/>
      </c>
      <c r="M412" s="259"/>
      <c r="N412" s="272"/>
      <c r="O412" s="273"/>
    </row>
    <row r="413" spans="1:15" ht="13.95" customHeight="1" x14ac:dyDescent="0.25">
      <c r="A413" s="165"/>
      <c r="B413" s="268"/>
      <c r="C413" s="371"/>
      <c r="D413" s="537" t="s">
        <v>181</v>
      </c>
      <c r="E413" s="834">
        <f ca="1">VLOOKUP($D413,Data!$C$2:$H$384,6,FALSE)</f>
        <v>0</v>
      </c>
      <c r="F413" s="371"/>
      <c r="G413" s="537" t="s">
        <v>181</v>
      </c>
      <c r="H413" s="833">
        <f t="shared" ca="1" si="30"/>
        <v>0</v>
      </c>
      <c r="I413" s="651" t="str">
        <f t="shared" ca="1" si="31"/>
        <v/>
      </c>
      <c r="J413" s="651" t="str">
        <f t="shared" ca="1" si="32"/>
        <v/>
      </c>
      <c r="K413" s="651" t="str">
        <f t="shared" ca="1" si="33"/>
        <v/>
      </c>
      <c r="L413" s="651" t="str">
        <f t="shared" ca="1" si="34"/>
        <v/>
      </c>
      <c r="M413" s="259"/>
      <c r="N413" s="272"/>
      <c r="O413" s="273"/>
    </row>
    <row r="414" spans="1:15" ht="13.95" customHeight="1" x14ac:dyDescent="0.25">
      <c r="A414" s="165"/>
      <c r="B414" s="268"/>
      <c r="C414" s="371"/>
      <c r="D414" s="537" t="s">
        <v>182</v>
      </c>
      <c r="E414" s="834">
        <f ca="1">VLOOKUP($D414,Data!$C$2:$H$384,6,FALSE)</f>
        <v>0</v>
      </c>
      <c r="F414" s="371"/>
      <c r="G414" s="537" t="s">
        <v>182</v>
      </c>
      <c r="H414" s="833">
        <f t="shared" ca="1" si="30"/>
        <v>0</v>
      </c>
      <c r="I414" s="651" t="str">
        <f t="shared" ca="1" si="31"/>
        <v/>
      </c>
      <c r="J414" s="651" t="str">
        <f t="shared" ca="1" si="32"/>
        <v/>
      </c>
      <c r="K414" s="651" t="str">
        <f t="shared" ca="1" si="33"/>
        <v/>
      </c>
      <c r="L414" s="651" t="str">
        <f t="shared" ca="1" si="34"/>
        <v/>
      </c>
      <c r="M414" s="259"/>
      <c r="N414" s="272"/>
      <c r="O414" s="273"/>
    </row>
    <row r="415" spans="1:15" ht="13.95" customHeight="1" x14ac:dyDescent="0.25">
      <c r="A415" s="165"/>
      <c r="B415" s="268"/>
      <c r="C415" s="371"/>
      <c r="D415" s="537" t="s">
        <v>183</v>
      </c>
      <c r="E415" s="834">
        <f ca="1">VLOOKUP($D415,Data!$C$2:$H$384,6,FALSE)</f>
        <v>0</v>
      </c>
      <c r="F415" s="371"/>
      <c r="G415" s="537" t="s">
        <v>183</v>
      </c>
      <c r="H415" s="833">
        <f t="shared" ca="1" si="30"/>
        <v>0</v>
      </c>
      <c r="I415" s="651" t="str">
        <f t="shared" ca="1" si="31"/>
        <v/>
      </c>
      <c r="J415" s="651" t="str">
        <f t="shared" ca="1" si="32"/>
        <v/>
      </c>
      <c r="K415" s="651" t="str">
        <f t="shared" ca="1" si="33"/>
        <v/>
      </c>
      <c r="L415" s="651" t="str">
        <f t="shared" ca="1" si="34"/>
        <v/>
      </c>
      <c r="M415" s="259"/>
      <c r="N415" s="272"/>
      <c r="O415" s="273"/>
    </row>
    <row r="416" spans="1:15" ht="13.95" customHeight="1" x14ac:dyDescent="0.25">
      <c r="A416" s="165"/>
      <c r="B416" s="268"/>
      <c r="C416" s="371"/>
      <c r="D416" s="537" t="s">
        <v>184</v>
      </c>
      <c r="E416" s="834">
        <f ca="1">VLOOKUP($D416,Data!$C$2:$H$384,6,FALSE)</f>
        <v>0</v>
      </c>
      <c r="F416" s="371"/>
      <c r="G416" s="537" t="s">
        <v>184</v>
      </c>
      <c r="H416" s="833">
        <f t="shared" ca="1" si="30"/>
        <v>0</v>
      </c>
      <c r="I416" s="651" t="str">
        <f t="shared" ca="1" si="31"/>
        <v/>
      </c>
      <c r="J416" s="651" t="str">
        <f t="shared" ca="1" si="32"/>
        <v/>
      </c>
      <c r="K416" s="651" t="str">
        <f t="shared" ca="1" si="33"/>
        <v/>
      </c>
      <c r="L416" s="651" t="str">
        <f t="shared" ca="1" si="34"/>
        <v/>
      </c>
      <c r="M416" s="259"/>
      <c r="N416" s="272"/>
      <c r="O416" s="273"/>
    </row>
    <row r="417" spans="1:15" ht="13.95" customHeight="1" x14ac:dyDescent="0.25">
      <c r="A417" s="165"/>
      <c r="B417" s="268"/>
      <c r="C417" s="371"/>
      <c r="D417" s="537" t="s">
        <v>185</v>
      </c>
      <c r="E417" s="834">
        <f ca="1">VLOOKUP($D417,Data!$C$2:$H$384,6,FALSE)</f>
        <v>0</v>
      </c>
      <c r="F417" s="371"/>
      <c r="G417" s="537" t="s">
        <v>185</v>
      </c>
      <c r="H417" s="833">
        <f t="shared" ca="1" si="30"/>
        <v>0</v>
      </c>
      <c r="I417" s="651" t="str">
        <f t="shared" ca="1" si="31"/>
        <v/>
      </c>
      <c r="J417" s="651" t="str">
        <f t="shared" ca="1" si="32"/>
        <v/>
      </c>
      <c r="K417" s="651" t="str">
        <f t="shared" ca="1" si="33"/>
        <v/>
      </c>
      <c r="L417" s="651" t="str">
        <f t="shared" ca="1" si="34"/>
        <v/>
      </c>
      <c r="M417" s="259"/>
      <c r="N417" s="272"/>
      <c r="O417" s="273"/>
    </row>
    <row r="418" spans="1:15" ht="13.95" customHeight="1" x14ac:dyDescent="0.25">
      <c r="A418" s="165"/>
      <c r="B418" s="268"/>
      <c r="C418" s="371"/>
      <c r="D418" s="537" t="s">
        <v>187</v>
      </c>
      <c r="E418" s="834">
        <f ca="1">VLOOKUP($D418,Data!$C$2:$H$384,6,FALSE)</f>
        <v>0</v>
      </c>
      <c r="F418" s="371"/>
      <c r="G418" s="537" t="s">
        <v>187</v>
      </c>
      <c r="H418" s="833">
        <f t="shared" ca="1" si="30"/>
        <v>0</v>
      </c>
      <c r="I418" s="651" t="str">
        <f t="shared" ca="1" si="31"/>
        <v/>
      </c>
      <c r="J418" s="651" t="str">
        <f t="shared" ca="1" si="32"/>
        <v/>
      </c>
      <c r="K418" s="651" t="str">
        <f t="shared" ca="1" si="33"/>
        <v/>
      </c>
      <c r="L418" s="651" t="str">
        <f t="shared" ca="1" si="34"/>
        <v/>
      </c>
      <c r="M418" s="259"/>
      <c r="N418" s="272"/>
      <c r="O418" s="273"/>
    </row>
    <row r="419" spans="1:15" ht="13.95" customHeight="1" x14ac:dyDescent="0.25">
      <c r="A419" s="165"/>
      <c r="B419" s="268"/>
      <c r="C419" s="371"/>
      <c r="D419" s="537" t="s">
        <v>2573</v>
      </c>
      <c r="E419" s="834">
        <f ca="1">VLOOKUP($D419,Data!$C$2:$H$384,6,FALSE)</f>
        <v>0</v>
      </c>
      <c r="F419" s="371"/>
      <c r="G419" s="537" t="s">
        <v>2573</v>
      </c>
      <c r="H419" s="833">
        <f t="shared" ca="1" si="30"/>
        <v>0</v>
      </c>
      <c r="I419" s="651" t="str">
        <f t="shared" ca="1" si="31"/>
        <v/>
      </c>
      <c r="J419" s="651" t="str">
        <f t="shared" ca="1" si="32"/>
        <v/>
      </c>
      <c r="K419" s="651" t="str">
        <f t="shared" ca="1" si="33"/>
        <v/>
      </c>
      <c r="L419" s="651" t="str">
        <f t="shared" ca="1" si="34"/>
        <v/>
      </c>
      <c r="M419" s="259"/>
      <c r="N419" s="272"/>
      <c r="O419" s="273"/>
    </row>
    <row r="420" spans="1:15" ht="13.95" customHeight="1" x14ac:dyDescent="0.25">
      <c r="A420" s="165"/>
      <c r="B420" s="268"/>
      <c r="C420" s="371"/>
      <c r="D420" s="537" t="s">
        <v>189</v>
      </c>
      <c r="E420" s="834">
        <f ca="1">VLOOKUP($D420,Data!$C$2:$H$384,6,FALSE)</f>
        <v>0</v>
      </c>
      <c r="F420" s="371"/>
      <c r="G420" s="537" t="s">
        <v>189</v>
      </c>
      <c r="H420" s="833">
        <f t="shared" ca="1" si="30"/>
        <v>0</v>
      </c>
      <c r="I420" s="651" t="str">
        <f t="shared" ca="1" si="31"/>
        <v/>
      </c>
      <c r="J420" s="651" t="str">
        <f t="shared" ca="1" si="32"/>
        <v/>
      </c>
      <c r="K420" s="651" t="str">
        <f t="shared" ca="1" si="33"/>
        <v/>
      </c>
      <c r="L420" s="651" t="str">
        <f t="shared" ca="1" si="34"/>
        <v/>
      </c>
      <c r="M420" s="259"/>
      <c r="N420" s="272"/>
      <c r="O420" s="273"/>
    </row>
    <row r="421" spans="1:15" ht="13.95" customHeight="1" x14ac:dyDescent="0.25">
      <c r="A421" s="165"/>
      <c r="B421" s="268"/>
      <c r="C421" s="371"/>
      <c r="D421" s="537" t="s">
        <v>190</v>
      </c>
      <c r="E421" s="834">
        <f ca="1">VLOOKUP($D421,Data!$C$2:$H$384,6,FALSE)</f>
        <v>0</v>
      </c>
      <c r="F421" s="371"/>
      <c r="G421" s="537" t="s">
        <v>190</v>
      </c>
      <c r="H421" s="833">
        <f t="shared" ca="1" si="30"/>
        <v>0</v>
      </c>
      <c r="I421" s="651" t="str">
        <f t="shared" ca="1" si="31"/>
        <v/>
      </c>
      <c r="J421" s="651" t="str">
        <f t="shared" ca="1" si="32"/>
        <v/>
      </c>
      <c r="K421" s="651" t="str">
        <f t="shared" ca="1" si="33"/>
        <v/>
      </c>
      <c r="L421" s="651" t="str">
        <f t="shared" ca="1" si="34"/>
        <v/>
      </c>
      <c r="M421" s="259"/>
      <c r="N421" s="272"/>
      <c r="O421" s="273"/>
    </row>
    <row r="422" spans="1:15" ht="13.95" customHeight="1" x14ac:dyDescent="0.25">
      <c r="A422" s="165"/>
      <c r="B422" s="268"/>
      <c r="C422" s="371"/>
      <c r="D422" s="537" t="s">
        <v>191</v>
      </c>
      <c r="E422" s="834">
        <f ca="1">VLOOKUP($D422,Data!$C$2:$H$384,6,FALSE)</f>
        <v>0</v>
      </c>
      <c r="F422" s="371"/>
      <c r="G422" s="537" t="s">
        <v>191</v>
      </c>
      <c r="H422" s="833">
        <f t="shared" ca="1" si="30"/>
        <v>0</v>
      </c>
      <c r="I422" s="651" t="str">
        <f t="shared" ca="1" si="31"/>
        <v/>
      </c>
      <c r="J422" s="651" t="str">
        <f t="shared" ca="1" si="32"/>
        <v/>
      </c>
      <c r="K422" s="651" t="str">
        <f t="shared" ca="1" si="33"/>
        <v/>
      </c>
      <c r="L422" s="651" t="str">
        <f t="shared" ca="1" si="34"/>
        <v/>
      </c>
      <c r="M422" s="259"/>
      <c r="N422" s="272"/>
      <c r="O422" s="273"/>
    </row>
    <row r="423" spans="1:15" ht="13.95" customHeight="1" x14ac:dyDescent="0.25">
      <c r="A423" s="165"/>
      <c r="B423" s="268"/>
      <c r="C423" s="371"/>
      <c r="D423" s="537" t="s">
        <v>192</v>
      </c>
      <c r="E423" s="834">
        <f ca="1">VLOOKUP($D423,Data!$C$2:$H$384,6,FALSE)</f>
        <v>0</v>
      </c>
      <c r="F423" s="371"/>
      <c r="G423" s="537" t="s">
        <v>192</v>
      </c>
      <c r="H423" s="833">
        <f t="shared" ca="1" si="30"/>
        <v>0</v>
      </c>
      <c r="I423" s="651" t="str">
        <f t="shared" ca="1" si="31"/>
        <v/>
      </c>
      <c r="J423" s="651" t="str">
        <f t="shared" ca="1" si="32"/>
        <v/>
      </c>
      <c r="K423" s="651" t="str">
        <f t="shared" ca="1" si="33"/>
        <v/>
      </c>
      <c r="L423" s="651" t="str">
        <f t="shared" ca="1" si="34"/>
        <v/>
      </c>
      <c r="M423" s="259"/>
      <c r="N423" s="272"/>
      <c r="O423" s="273"/>
    </row>
    <row r="424" spans="1:15" ht="13.95" customHeight="1" x14ac:dyDescent="0.25">
      <c r="A424" s="165"/>
      <c r="B424" s="268"/>
      <c r="C424" s="371"/>
      <c r="D424" s="537" t="s">
        <v>193</v>
      </c>
      <c r="E424" s="834">
        <f ca="1">VLOOKUP($D424,Data!$C$2:$H$384,6,FALSE)</f>
        <v>0</v>
      </c>
      <c r="F424" s="371"/>
      <c r="G424" s="537" t="s">
        <v>193</v>
      </c>
      <c r="H424" s="833">
        <f t="shared" ca="1" si="30"/>
        <v>0</v>
      </c>
      <c r="I424" s="651" t="str">
        <f t="shared" ca="1" si="31"/>
        <v/>
      </c>
      <c r="J424" s="651" t="str">
        <f t="shared" ca="1" si="32"/>
        <v/>
      </c>
      <c r="K424" s="651" t="str">
        <f t="shared" ca="1" si="33"/>
        <v/>
      </c>
      <c r="L424" s="651" t="str">
        <f t="shared" ca="1" si="34"/>
        <v/>
      </c>
      <c r="M424" s="259"/>
      <c r="N424" s="272"/>
      <c r="O424" s="273"/>
    </row>
    <row r="425" spans="1:15" ht="13.95" customHeight="1" x14ac:dyDescent="0.25">
      <c r="A425" s="165"/>
      <c r="B425" s="268"/>
      <c r="C425" s="371"/>
      <c r="D425" s="537" t="s">
        <v>194</v>
      </c>
      <c r="E425" s="834">
        <f ca="1">VLOOKUP($D425,Data!$C$2:$H$384,6,FALSE)</f>
        <v>0</v>
      </c>
      <c r="F425" s="371"/>
      <c r="G425" s="537" t="s">
        <v>194</v>
      </c>
      <c r="H425" s="833">
        <f t="shared" ca="1" si="30"/>
        <v>0</v>
      </c>
      <c r="I425" s="651" t="str">
        <f t="shared" ca="1" si="31"/>
        <v/>
      </c>
      <c r="J425" s="651" t="str">
        <f t="shared" ca="1" si="32"/>
        <v/>
      </c>
      <c r="K425" s="651" t="str">
        <f t="shared" ca="1" si="33"/>
        <v/>
      </c>
      <c r="L425" s="651" t="str">
        <f t="shared" ca="1" si="34"/>
        <v/>
      </c>
      <c r="M425" s="259"/>
      <c r="N425" s="272"/>
      <c r="O425" s="273"/>
    </row>
    <row r="426" spans="1:15" ht="13.95" customHeight="1" x14ac:dyDescent="0.25">
      <c r="A426" s="165"/>
      <c r="B426" s="268"/>
      <c r="C426" s="371"/>
      <c r="D426" s="537" t="s">
        <v>195</v>
      </c>
      <c r="E426" s="834">
        <f ca="1">VLOOKUP($D426,Data!$C$2:$H$384,6,FALSE)</f>
        <v>0</v>
      </c>
      <c r="F426" s="371"/>
      <c r="G426" s="537" t="s">
        <v>195</v>
      </c>
      <c r="H426" s="833">
        <f t="shared" ca="1" si="30"/>
        <v>0</v>
      </c>
      <c r="I426" s="651" t="str">
        <f t="shared" ca="1" si="31"/>
        <v/>
      </c>
      <c r="J426" s="651" t="str">
        <f t="shared" ca="1" si="32"/>
        <v/>
      </c>
      <c r="K426" s="651" t="str">
        <f t="shared" ca="1" si="33"/>
        <v/>
      </c>
      <c r="L426" s="651" t="str">
        <f t="shared" ca="1" si="34"/>
        <v/>
      </c>
      <c r="M426" s="259"/>
      <c r="N426" s="272"/>
      <c r="O426" s="273"/>
    </row>
    <row r="427" spans="1:15" ht="13.95" customHeight="1" x14ac:dyDescent="0.25">
      <c r="A427" s="165"/>
      <c r="B427" s="268"/>
      <c r="C427" s="371"/>
      <c r="D427" s="537" t="s">
        <v>196</v>
      </c>
      <c r="E427" s="834">
        <f ca="1">VLOOKUP($D427,Data!$C$2:$H$384,6,FALSE)</f>
        <v>0</v>
      </c>
      <c r="F427" s="371"/>
      <c r="G427" s="537" t="s">
        <v>196</v>
      </c>
      <c r="H427" s="833">
        <f t="shared" ca="1" si="30"/>
        <v>0</v>
      </c>
      <c r="I427" s="651" t="str">
        <f t="shared" ca="1" si="31"/>
        <v/>
      </c>
      <c r="J427" s="651" t="str">
        <f t="shared" ca="1" si="32"/>
        <v/>
      </c>
      <c r="K427" s="651" t="str">
        <f t="shared" ca="1" si="33"/>
        <v/>
      </c>
      <c r="L427" s="651" t="str">
        <f t="shared" ca="1" si="34"/>
        <v/>
      </c>
      <c r="M427" s="259"/>
      <c r="N427" s="272"/>
      <c r="O427" s="273"/>
    </row>
    <row r="428" spans="1:15" ht="13.95" customHeight="1" x14ac:dyDescent="0.25">
      <c r="A428" s="165"/>
      <c r="B428" s="268"/>
      <c r="C428" s="371"/>
      <c r="D428" s="537" t="s">
        <v>197</v>
      </c>
      <c r="E428" s="834">
        <f ca="1">VLOOKUP($D428,Data!$C$2:$H$384,6,FALSE)</f>
        <v>0</v>
      </c>
      <c r="F428" s="371"/>
      <c r="G428" s="537" t="s">
        <v>197</v>
      </c>
      <c r="H428" s="833">
        <f t="shared" ca="1" si="30"/>
        <v>0</v>
      </c>
      <c r="I428" s="651" t="str">
        <f t="shared" ca="1" si="31"/>
        <v/>
      </c>
      <c r="J428" s="651" t="str">
        <f t="shared" ca="1" si="32"/>
        <v/>
      </c>
      <c r="K428" s="651" t="str">
        <f t="shared" ca="1" si="33"/>
        <v/>
      </c>
      <c r="L428" s="651" t="str">
        <f t="shared" ca="1" si="34"/>
        <v/>
      </c>
      <c r="M428" s="259"/>
      <c r="N428" s="272"/>
      <c r="O428" s="273"/>
    </row>
    <row r="429" spans="1:15" ht="13.95" customHeight="1" x14ac:dyDescent="0.25">
      <c r="A429" s="165"/>
      <c r="B429" s="268"/>
      <c r="C429" s="371"/>
      <c r="D429" s="537" t="s">
        <v>199</v>
      </c>
      <c r="E429" s="834">
        <f ca="1">VLOOKUP($D429,Data!$C$2:$H$384,6,FALSE)</f>
        <v>0</v>
      </c>
      <c r="F429" s="371"/>
      <c r="G429" s="537" t="s">
        <v>199</v>
      </c>
      <c r="H429" s="833">
        <f t="shared" ca="1" si="30"/>
        <v>0</v>
      </c>
      <c r="I429" s="651" t="str">
        <f t="shared" ca="1" si="31"/>
        <v/>
      </c>
      <c r="J429" s="651" t="str">
        <f t="shared" ca="1" si="32"/>
        <v/>
      </c>
      <c r="K429" s="651" t="str">
        <f t="shared" ca="1" si="33"/>
        <v/>
      </c>
      <c r="L429" s="651" t="str">
        <f t="shared" ca="1" si="34"/>
        <v/>
      </c>
      <c r="M429" s="259"/>
      <c r="N429" s="272"/>
      <c r="O429" s="273"/>
    </row>
    <row r="430" spans="1:15" ht="13.95" customHeight="1" x14ac:dyDescent="0.25">
      <c r="A430" s="165"/>
      <c r="B430" s="268"/>
      <c r="C430" s="371"/>
      <c r="D430" s="537" t="s">
        <v>201</v>
      </c>
      <c r="E430" s="834">
        <f ca="1">VLOOKUP($D430,Data!$C$2:$H$384,6,FALSE)</f>
        <v>0</v>
      </c>
      <c r="F430" s="371"/>
      <c r="G430" s="537" t="s">
        <v>201</v>
      </c>
      <c r="H430" s="833">
        <f t="shared" ca="1" si="30"/>
        <v>0</v>
      </c>
      <c r="I430" s="651" t="str">
        <f t="shared" ca="1" si="31"/>
        <v/>
      </c>
      <c r="J430" s="651" t="str">
        <f t="shared" ca="1" si="32"/>
        <v/>
      </c>
      <c r="K430" s="651" t="str">
        <f t="shared" ca="1" si="33"/>
        <v/>
      </c>
      <c r="L430" s="651" t="str">
        <f t="shared" ca="1" si="34"/>
        <v/>
      </c>
      <c r="M430" s="259"/>
      <c r="N430" s="272"/>
      <c r="O430" s="273"/>
    </row>
    <row r="431" spans="1:15" ht="13.95" customHeight="1" x14ac:dyDescent="0.25">
      <c r="A431" s="165"/>
      <c r="B431" s="268"/>
      <c r="C431" s="371"/>
      <c r="D431" s="537" t="s">
        <v>205</v>
      </c>
      <c r="E431" s="834">
        <f ca="1">VLOOKUP($D431,Data!$C$2:$H$384,6,FALSE)</f>
        <v>0</v>
      </c>
      <c r="F431" s="371"/>
      <c r="G431" s="537" t="s">
        <v>205</v>
      </c>
      <c r="H431" s="833">
        <f t="shared" ca="1" si="30"/>
        <v>0</v>
      </c>
      <c r="I431" s="651" t="str">
        <f t="shared" ca="1" si="31"/>
        <v/>
      </c>
      <c r="J431" s="651" t="str">
        <f t="shared" ca="1" si="32"/>
        <v/>
      </c>
      <c r="K431" s="651" t="str">
        <f t="shared" ca="1" si="33"/>
        <v/>
      </c>
      <c r="L431" s="651" t="str">
        <f t="shared" ca="1" si="34"/>
        <v/>
      </c>
      <c r="M431" s="259"/>
      <c r="N431" s="272"/>
      <c r="O431" s="273"/>
    </row>
    <row r="432" spans="1:15" ht="13.95" customHeight="1" x14ac:dyDescent="0.25">
      <c r="A432" s="165"/>
      <c r="B432" s="268"/>
      <c r="C432" s="371"/>
      <c r="D432" s="537" t="s">
        <v>206</v>
      </c>
      <c r="E432" s="834">
        <f ca="1">VLOOKUP($D432,Data!$C$2:$H$384,6,FALSE)</f>
        <v>0</v>
      </c>
      <c r="F432" s="371"/>
      <c r="G432" s="537" t="s">
        <v>206</v>
      </c>
      <c r="H432" s="833">
        <f t="shared" ca="1" si="30"/>
        <v>0</v>
      </c>
      <c r="I432" s="651" t="str">
        <f t="shared" ca="1" si="31"/>
        <v/>
      </c>
      <c r="J432" s="651" t="str">
        <f t="shared" ca="1" si="32"/>
        <v/>
      </c>
      <c r="K432" s="651" t="str">
        <f t="shared" ca="1" si="33"/>
        <v/>
      </c>
      <c r="L432" s="651" t="str">
        <f t="shared" ca="1" si="34"/>
        <v/>
      </c>
      <c r="M432" s="259"/>
      <c r="N432" s="272"/>
      <c r="O432" s="273"/>
    </row>
    <row r="433" spans="1:15" ht="13.95" customHeight="1" x14ac:dyDescent="0.25">
      <c r="A433" s="165"/>
      <c r="B433" s="268"/>
      <c r="C433" s="371"/>
      <c r="D433" s="537" t="s">
        <v>207</v>
      </c>
      <c r="E433" s="834">
        <f ca="1">VLOOKUP($D433,Data!$C$2:$H$384,6,FALSE)</f>
        <v>0</v>
      </c>
      <c r="F433" s="371"/>
      <c r="G433" s="537" t="s">
        <v>207</v>
      </c>
      <c r="H433" s="833">
        <f t="shared" ca="1" si="30"/>
        <v>0</v>
      </c>
      <c r="I433" s="651" t="str">
        <f t="shared" ca="1" si="31"/>
        <v/>
      </c>
      <c r="J433" s="651" t="str">
        <f t="shared" ca="1" si="32"/>
        <v/>
      </c>
      <c r="K433" s="651" t="str">
        <f t="shared" ca="1" si="33"/>
        <v/>
      </c>
      <c r="L433" s="651" t="str">
        <f t="shared" ca="1" si="34"/>
        <v/>
      </c>
      <c r="M433" s="259"/>
      <c r="N433" s="272"/>
      <c r="O433" s="273"/>
    </row>
    <row r="434" spans="1:15" ht="13.95" customHeight="1" x14ac:dyDescent="0.25">
      <c r="A434" s="165"/>
      <c r="B434" s="268"/>
      <c r="C434" s="371"/>
      <c r="D434" s="537" t="s">
        <v>208</v>
      </c>
      <c r="E434" s="834">
        <f ca="1">VLOOKUP($D434,Data!$C$2:$H$384,6,FALSE)</f>
        <v>0</v>
      </c>
      <c r="F434" s="371"/>
      <c r="G434" s="537" t="s">
        <v>208</v>
      </c>
      <c r="H434" s="833">
        <f t="shared" ca="1" si="30"/>
        <v>0</v>
      </c>
      <c r="I434" s="651" t="str">
        <f t="shared" ca="1" si="31"/>
        <v/>
      </c>
      <c r="J434" s="651" t="str">
        <f t="shared" ca="1" si="32"/>
        <v/>
      </c>
      <c r="K434" s="651" t="str">
        <f t="shared" ca="1" si="33"/>
        <v/>
      </c>
      <c r="L434" s="651" t="str">
        <f t="shared" ca="1" si="34"/>
        <v/>
      </c>
      <c r="M434" s="259"/>
      <c r="N434" s="272"/>
      <c r="O434" s="273"/>
    </row>
    <row r="435" spans="1:15" ht="13.95" customHeight="1" x14ac:dyDescent="0.25">
      <c r="A435" s="165"/>
      <c r="B435" s="268"/>
      <c r="C435" s="371"/>
      <c r="D435" s="537" t="s">
        <v>209</v>
      </c>
      <c r="E435" s="834">
        <f ca="1">VLOOKUP($D435,Data!$C$2:$H$384,6,FALSE)</f>
        <v>0</v>
      </c>
      <c r="F435" s="371"/>
      <c r="G435" s="537" t="s">
        <v>209</v>
      </c>
      <c r="H435" s="833">
        <f t="shared" ca="1" si="30"/>
        <v>0</v>
      </c>
      <c r="I435" s="651" t="str">
        <f t="shared" ca="1" si="31"/>
        <v/>
      </c>
      <c r="J435" s="651" t="str">
        <f t="shared" ca="1" si="32"/>
        <v/>
      </c>
      <c r="K435" s="651" t="str">
        <f t="shared" ca="1" si="33"/>
        <v/>
      </c>
      <c r="L435" s="651" t="str">
        <f t="shared" ca="1" si="34"/>
        <v/>
      </c>
      <c r="M435" s="259"/>
      <c r="N435" s="272"/>
      <c r="O435" s="273"/>
    </row>
    <row r="436" spans="1:15" ht="13.95" customHeight="1" x14ac:dyDescent="0.25">
      <c r="A436" s="165"/>
      <c r="B436" s="268"/>
      <c r="C436" s="371"/>
      <c r="D436" s="537" t="s">
        <v>210</v>
      </c>
      <c r="E436" s="834">
        <f ca="1">VLOOKUP($D436,Data!$C$2:$H$384,6,FALSE)</f>
        <v>0</v>
      </c>
      <c r="F436" s="371"/>
      <c r="G436" s="537" t="s">
        <v>210</v>
      </c>
      <c r="H436" s="833">
        <f t="shared" ca="1" si="30"/>
        <v>0</v>
      </c>
      <c r="I436" s="651" t="str">
        <f t="shared" ca="1" si="31"/>
        <v/>
      </c>
      <c r="J436" s="651" t="str">
        <f t="shared" ca="1" si="32"/>
        <v/>
      </c>
      <c r="K436" s="651" t="str">
        <f t="shared" ca="1" si="33"/>
        <v/>
      </c>
      <c r="L436" s="651" t="str">
        <f t="shared" ca="1" si="34"/>
        <v/>
      </c>
      <c r="M436" s="259"/>
      <c r="N436" s="272"/>
      <c r="O436" s="273"/>
    </row>
    <row r="437" spans="1:15" ht="13.95" customHeight="1" x14ac:dyDescent="0.25">
      <c r="A437" s="165"/>
      <c r="B437" s="268"/>
      <c r="C437" s="371"/>
      <c r="D437" s="537" t="s">
        <v>274</v>
      </c>
      <c r="E437" s="834">
        <f ca="1">VLOOKUP($D437,Data!$C$2:$H$384,6,FALSE)</f>
        <v>0</v>
      </c>
      <c r="F437" s="371"/>
      <c r="G437" s="537" t="s">
        <v>274</v>
      </c>
      <c r="H437" s="833">
        <f t="shared" ca="1" si="30"/>
        <v>0</v>
      </c>
      <c r="I437" s="651" t="str">
        <f t="shared" ca="1" si="31"/>
        <v/>
      </c>
      <c r="J437" s="651" t="str">
        <f t="shared" ca="1" si="32"/>
        <v/>
      </c>
      <c r="K437" s="651" t="str">
        <f t="shared" ca="1" si="33"/>
        <v/>
      </c>
      <c r="L437" s="651" t="str">
        <f t="shared" ca="1" si="34"/>
        <v/>
      </c>
      <c r="M437" s="259"/>
      <c r="N437" s="272"/>
      <c r="O437" s="273"/>
    </row>
    <row r="438" spans="1:15" ht="13.95" customHeight="1" x14ac:dyDescent="0.25">
      <c r="A438" s="165"/>
      <c r="B438" s="268"/>
      <c r="C438" s="371"/>
      <c r="D438" s="537" t="s">
        <v>275</v>
      </c>
      <c r="E438" s="834">
        <f ca="1">VLOOKUP($D438,Data!$C$2:$H$384,6,FALSE)</f>
        <v>0</v>
      </c>
      <c r="F438" s="371"/>
      <c r="G438" s="537" t="s">
        <v>275</v>
      </c>
      <c r="H438" s="833">
        <f t="shared" ca="1" si="30"/>
        <v>0</v>
      </c>
      <c r="I438" s="651" t="str">
        <f t="shared" ca="1" si="31"/>
        <v/>
      </c>
      <c r="J438" s="651" t="str">
        <f t="shared" ca="1" si="32"/>
        <v/>
      </c>
      <c r="K438" s="651" t="str">
        <f t="shared" ca="1" si="33"/>
        <v/>
      </c>
      <c r="L438" s="651" t="str">
        <f t="shared" ca="1" si="34"/>
        <v/>
      </c>
      <c r="M438" s="259"/>
      <c r="N438" s="272"/>
      <c r="O438" s="273"/>
    </row>
    <row r="439" spans="1:15" ht="13.95" customHeight="1" x14ac:dyDescent="0.25">
      <c r="A439" s="165"/>
      <c r="B439" s="268"/>
      <c r="C439" s="371"/>
      <c r="D439" s="537" t="s">
        <v>276</v>
      </c>
      <c r="E439" s="834">
        <f ca="1">VLOOKUP($D439,Data!$C$2:$H$384,6,FALSE)</f>
        <v>0</v>
      </c>
      <c r="F439" s="371"/>
      <c r="G439" s="537" t="s">
        <v>276</v>
      </c>
      <c r="H439" s="833">
        <f t="shared" ca="1" si="30"/>
        <v>0</v>
      </c>
      <c r="I439" s="651" t="str">
        <f t="shared" ca="1" si="31"/>
        <v/>
      </c>
      <c r="J439" s="651" t="str">
        <f t="shared" ca="1" si="32"/>
        <v/>
      </c>
      <c r="K439" s="651" t="str">
        <f t="shared" ca="1" si="33"/>
        <v/>
      </c>
      <c r="L439" s="651" t="str">
        <f t="shared" ca="1" si="34"/>
        <v/>
      </c>
      <c r="M439" s="259"/>
      <c r="N439" s="272"/>
      <c r="O439" s="273"/>
    </row>
    <row r="440" spans="1:15" ht="13.95" customHeight="1" x14ac:dyDescent="0.25">
      <c r="A440" s="165"/>
      <c r="B440" s="268"/>
      <c r="C440" s="371"/>
      <c r="D440" s="537" t="s">
        <v>277</v>
      </c>
      <c r="E440" s="834">
        <f ca="1">VLOOKUP($D440,Data!$C$2:$H$384,6,FALSE)</f>
        <v>0</v>
      </c>
      <c r="F440" s="371"/>
      <c r="G440" s="537" t="s">
        <v>277</v>
      </c>
      <c r="H440" s="833">
        <f t="shared" ca="1" si="30"/>
        <v>0</v>
      </c>
      <c r="I440" s="651" t="str">
        <f t="shared" ca="1" si="31"/>
        <v/>
      </c>
      <c r="J440" s="651" t="str">
        <f t="shared" ca="1" si="32"/>
        <v/>
      </c>
      <c r="K440" s="651" t="str">
        <f t="shared" ca="1" si="33"/>
        <v/>
      </c>
      <c r="L440" s="651" t="str">
        <f t="shared" ca="1" si="34"/>
        <v/>
      </c>
      <c r="M440" s="259"/>
      <c r="N440" s="272"/>
      <c r="O440" s="273"/>
    </row>
    <row r="441" spans="1:15" ht="13.95" customHeight="1" x14ac:dyDescent="0.25">
      <c r="A441" s="165"/>
      <c r="B441" s="268"/>
      <c r="C441" s="371"/>
      <c r="D441" s="537" t="s">
        <v>278</v>
      </c>
      <c r="E441" s="834">
        <f ca="1">VLOOKUP($D441,Data!$C$2:$H$384,6,FALSE)</f>
        <v>0</v>
      </c>
      <c r="F441" s="371"/>
      <c r="G441" s="537" t="s">
        <v>278</v>
      </c>
      <c r="H441" s="833">
        <f t="shared" ca="1" si="30"/>
        <v>0</v>
      </c>
      <c r="I441" s="651" t="str">
        <f t="shared" ca="1" si="31"/>
        <v/>
      </c>
      <c r="J441" s="651" t="str">
        <f t="shared" ca="1" si="32"/>
        <v/>
      </c>
      <c r="K441" s="651" t="str">
        <f t="shared" ca="1" si="33"/>
        <v/>
      </c>
      <c r="L441" s="651" t="str">
        <f t="shared" ca="1" si="34"/>
        <v/>
      </c>
      <c r="M441" s="259"/>
      <c r="N441" s="272"/>
      <c r="O441" s="273"/>
    </row>
    <row r="442" spans="1:15" ht="13.95" customHeight="1" x14ac:dyDescent="0.25">
      <c r="A442" s="165"/>
      <c r="B442" s="268"/>
      <c r="C442" s="371"/>
      <c r="D442" s="537" t="s">
        <v>279</v>
      </c>
      <c r="E442" s="834">
        <f ca="1">VLOOKUP($D442,Data!$C$2:$H$384,6,FALSE)</f>
        <v>0</v>
      </c>
      <c r="F442" s="371"/>
      <c r="G442" s="537" t="s">
        <v>279</v>
      </c>
      <c r="H442" s="833">
        <f t="shared" ca="1" si="30"/>
        <v>0</v>
      </c>
      <c r="I442" s="651" t="str">
        <f t="shared" ca="1" si="31"/>
        <v/>
      </c>
      <c r="J442" s="651" t="str">
        <f t="shared" ca="1" si="32"/>
        <v/>
      </c>
      <c r="K442" s="651" t="str">
        <f t="shared" ca="1" si="33"/>
        <v/>
      </c>
      <c r="L442" s="651" t="str">
        <f t="shared" ca="1" si="34"/>
        <v/>
      </c>
      <c r="M442" s="259"/>
      <c r="N442" s="272"/>
      <c r="O442" s="273"/>
    </row>
    <row r="443" spans="1:15" ht="13.95" customHeight="1" x14ac:dyDescent="0.25">
      <c r="A443" s="165"/>
      <c r="B443" s="268"/>
      <c r="C443" s="371"/>
      <c r="D443" s="537" t="s">
        <v>2574</v>
      </c>
      <c r="E443" s="834">
        <f ca="1">VLOOKUP($D443,Data!$C$2:$H$384,6,FALSE)</f>
        <v>0</v>
      </c>
      <c r="F443" s="371"/>
      <c r="G443" s="537" t="s">
        <v>2574</v>
      </c>
      <c r="H443" s="833">
        <f t="shared" ca="1" si="30"/>
        <v>0</v>
      </c>
      <c r="I443" s="651" t="str">
        <f t="shared" ca="1" si="31"/>
        <v/>
      </c>
      <c r="J443" s="651" t="str">
        <f t="shared" ca="1" si="32"/>
        <v/>
      </c>
      <c r="K443" s="651" t="str">
        <f t="shared" ca="1" si="33"/>
        <v/>
      </c>
      <c r="L443" s="651" t="str">
        <f t="shared" ca="1" si="34"/>
        <v/>
      </c>
      <c r="M443" s="259"/>
      <c r="N443" s="272"/>
      <c r="O443" s="273"/>
    </row>
    <row r="444" spans="1:15" ht="13.95" customHeight="1" x14ac:dyDescent="0.25">
      <c r="A444" s="165"/>
      <c r="B444" s="268"/>
      <c r="C444" s="371"/>
      <c r="D444" s="537" t="s">
        <v>280</v>
      </c>
      <c r="E444" s="834">
        <f ca="1">VLOOKUP($D444,Data!$C$2:$H$384,6,FALSE)</f>
        <v>0</v>
      </c>
      <c r="F444" s="371"/>
      <c r="G444" s="537" t="s">
        <v>280</v>
      </c>
      <c r="H444" s="833">
        <f t="shared" ca="1" si="30"/>
        <v>0</v>
      </c>
      <c r="I444" s="651" t="str">
        <f t="shared" ca="1" si="31"/>
        <v/>
      </c>
      <c r="J444" s="651" t="str">
        <f t="shared" ca="1" si="32"/>
        <v/>
      </c>
      <c r="K444" s="651" t="str">
        <f t="shared" ca="1" si="33"/>
        <v/>
      </c>
      <c r="L444" s="651" t="str">
        <f t="shared" ca="1" si="34"/>
        <v/>
      </c>
      <c r="M444" s="259"/>
      <c r="N444" s="272"/>
      <c r="O444" s="273"/>
    </row>
    <row r="445" spans="1:15" ht="13.95" customHeight="1" x14ac:dyDescent="0.25">
      <c r="A445" s="165"/>
      <c r="B445" s="268"/>
      <c r="C445" s="371"/>
      <c r="D445" s="537" t="s">
        <v>281</v>
      </c>
      <c r="E445" s="834">
        <f ca="1">VLOOKUP($D445,Data!$C$2:$H$384,6,FALSE)</f>
        <v>0</v>
      </c>
      <c r="F445" s="371"/>
      <c r="G445" s="537" t="s">
        <v>281</v>
      </c>
      <c r="H445" s="833">
        <f t="shared" ca="1" si="30"/>
        <v>0</v>
      </c>
      <c r="I445" s="651" t="str">
        <f t="shared" ca="1" si="31"/>
        <v/>
      </c>
      <c r="J445" s="651" t="str">
        <f t="shared" ca="1" si="32"/>
        <v/>
      </c>
      <c r="K445" s="651" t="str">
        <f t="shared" ca="1" si="33"/>
        <v/>
      </c>
      <c r="L445" s="651" t="str">
        <f t="shared" ca="1" si="34"/>
        <v/>
      </c>
      <c r="M445" s="259"/>
      <c r="N445" s="272"/>
      <c r="O445" s="273"/>
    </row>
    <row r="446" spans="1:15" ht="13.95" customHeight="1" x14ac:dyDescent="0.25">
      <c r="A446" s="165"/>
      <c r="B446" s="268"/>
      <c r="C446" s="371"/>
      <c r="D446" s="537" t="s">
        <v>282</v>
      </c>
      <c r="E446" s="834">
        <f ca="1">VLOOKUP($D446,Data!$C$2:$H$384,6,FALSE)</f>
        <v>0</v>
      </c>
      <c r="F446" s="371"/>
      <c r="G446" s="537" t="s">
        <v>282</v>
      </c>
      <c r="H446" s="833">
        <f t="shared" ca="1" si="30"/>
        <v>0</v>
      </c>
      <c r="I446" s="651" t="str">
        <f t="shared" ca="1" si="31"/>
        <v/>
      </c>
      <c r="J446" s="651" t="str">
        <f t="shared" ca="1" si="32"/>
        <v/>
      </c>
      <c r="K446" s="651" t="str">
        <f t="shared" ca="1" si="33"/>
        <v/>
      </c>
      <c r="L446" s="651" t="str">
        <f t="shared" ca="1" si="34"/>
        <v/>
      </c>
      <c r="M446" s="259"/>
      <c r="N446" s="272"/>
      <c r="O446" s="273"/>
    </row>
    <row r="447" spans="1:15" ht="13.95" customHeight="1" x14ac:dyDescent="0.25">
      <c r="A447" s="165"/>
      <c r="B447" s="268"/>
      <c r="C447" s="371"/>
      <c r="D447" s="537" t="s">
        <v>283</v>
      </c>
      <c r="E447" s="834">
        <f ca="1">VLOOKUP($D447,Data!$C$2:$H$384,6,FALSE)</f>
        <v>0</v>
      </c>
      <c r="F447" s="371"/>
      <c r="G447" s="537" t="s">
        <v>283</v>
      </c>
      <c r="H447" s="833">
        <f t="shared" ca="1" si="30"/>
        <v>0</v>
      </c>
      <c r="I447" s="651" t="str">
        <f t="shared" ca="1" si="31"/>
        <v/>
      </c>
      <c r="J447" s="651" t="str">
        <f t="shared" ca="1" si="32"/>
        <v/>
      </c>
      <c r="K447" s="651" t="str">
        <f t="shared" ca="1" si="33"/>
        <v/>
      </c>
      <c r="L447" s="651" t="str">
        <f t="shared" ca="1" si="34"/>
        <v/>
      </c>
      <c r="M447" s="259"/>
      <c r="N447" s="272"/>
      <c r="O447" s="273"/>
    </row>
    <row r="448" spans="1:15" ht="13.95" customHeight="1" x14ac:dyDescent="0.25">
      <c r="A448" s="165"/>
      <c r="B448" s="268"/>
      <c r="C448" s="371"/>
      <c r="D448" s="537" t="s">
        <v>284</v>
      </c>
      <c r="E448" s="834">
        <f ca="1">VLOOKUP($D448,Data!$C$2:$H$384,6,FALSE)</f>
        <v>0</v>
      </c>
      <c r="F448" s="371"/>
      <c r="G448" s="537" t="s">
        <v>284</v>
      </c>
      <c r="H448" s="833">
        <f t="shared" ca="1" si="30"/>
        <v>0</v>
      </c>
      <c r="I448" s="651" t="str">
        <f t="shared" ca="1" si="31"/>
        <v/>
      </c>
      <c r="J448" s="651" t="str">
        <f t="shared" ca="1" si="32"/>
        <v/>
      </c>
      <c r="K448" s="651" t="str">
        <f t="shared" ca="1" si="33"/>
        <v/>
      </c>
      <c r="L448" s="651" t="str">
        <f t="shared" ca="1" si="34"/>
        <v/>
      </c>
      <c r="M448" s="259"/>
      <c r="N448" s="272"/>
      <c r="O448" s="273"/>
    </row>
    <row r="449" spans="1:15" ht="13.95" customHeight="1" x14ac:dyDescent="0.25">
      <c r="A449" s="165"/>
      <c r="B449" s="268"/>
      <c r="C449" s="371"/>
      <c r="D449" s="537" t="s">
        <v>285</v>
      </c>
      <c r="E449" s="834">
        <f ca="1">VLOOKUP($D449,Data!$C$2:$H$384,6,FALSE)</f>
        <v>0</v>
      </c>
      <c r="F449" s="371"/>
      <c r="G449" s="537" t="s">
        <v>285</v>
      </c>
      <c r="H449" s="833">
        <f t="shared" ca="1" si="30"/>
        <v>0</v>
      </c>
      <c r="I449" s="651" t="str">
        <f t="shared" ca="1" si="31"/>
        <v/>
      </c>
      <c r="J449" s="651" t="str">
        <f t="shared" ca="1" si="32"/>
        <v/>
      </c>
      <c r="K449" s="651" t="str">
        <f t="shared" ca="1" si="33"/>
        <v/>
      </c>
      <c r="L449" s="651" t="str">
        <f t="shared" ca="1" si="34"/>
        <v/>
      </c>
      <c r="M449" s="259"/>
      <c r="N449" s="272"/>
      <c r="O449" s="273"/>
    </row>
    <row r="450" spans="1:15" ht="13.95" customHeight="1" x14ac:dyDescent="0.25">
      <c r="A450" s="165"/>
      <c r="B450" s="268"/>
      <c r="C450" s="371"/>
      <c r="D450" s="537" t="s">
        <v>2575</v>
      </c>
      <c r="E450" s="834">
        <f ca="1">VLOOKUP($D450,Data!$C$2:$H$384,6,FALSE)</f>
        <v>0</v>
      </c>
      <c r="F450" s="371"/>
      <c r="G450" s="537" t="s">
        <v>2575</v>
      </c>
      <c r="H450" s="833">
        <f t="shared" ca="1" si="30"/>
        <v>0</v>
      </c>
      <c r="I450" s="651" t="str">
        <f t="shared" ca="1" si="31"/>
        <v/>
      </c>
      <c r="J450" s="651" t="str">
        <f t="shared" ca="1" si="32"/>
        <v/>
      </c>
      <c r="K450" s="651" t="str">
        <f t="shared" ca="1" si="33"/>
        <v/>
      </c>
      <c r="L450" s="651" t="str">
        <f t="shared" ca="1" si="34"/>
        <v/>
      </c>
      <c r="M450" s="259"/>
      <c r="N450" s="272"/>
      <c r="O450" s="273"/>
    </row>
    <row r="451" spans="1:15" ht="13.95" customHeight="1" x14ac:dyDescent="0.25">
      <c r="A451" s="165"/>
      <c r="B451" s="268"/>
      <c r="C451" s="371"/>
      <c r="D451" s="537" t="s">
        <v>286</v>
      </c>
      <c r="E451" s="834">
        <f ca="1">VLOOKUP($D451,Data!$C$2:$H$384,6,FALSE)</f>
        <v>0</v>
      </c>
      <c r="F451" s="371"/>
      <c r="G451" s="537" t="s">
        <v>286</v>
      </c>
      <c r="H451" s="833">
        <f t="shared" ca="1" si="30"/>
        <v>0</v>
      </c>
      <c r="I451" s="651" t="str">
        <f t="shared" ca="1" si="31"/>
        <v/>
      </c>
      <c r="J451" s="651" t="str">
        <f t="shared" ca="1" si="32"/>
        <v/>
      </c>
      <c r="K451" s="651" t="str">
        <f t="shared" ca="1" si="33"/>
        <v/>
      </c>
      <c r="L451" s="651" t="str">
        <f t="shared" ca="1" si="34"/>
        <v/>
      </c>
      <c r="M451" s="259"/>
      <c r="N451" s="272"/>
      <c r="O451" s="273"/>
    </row>
    <row r="452" spans="1:15" ht="13.95" customHeight="1" x14ac:dyDescent="0.25">
      <c r="A452" s="165"/>
      <c r="B452" s="268"/>
      <c r="C452" s="371"/>
      <c r="D452" s="537" t="s">
        <v>287</v>
      </c>
      <c r="E452" s="834">
        <f ca="1">VLOOKUP($D452,Data!$C$2:$H$384,6,FALSE)</f>
        <v>0</v>
      </c>
      <c r="F452" s="371"/>
      <c r="G452" s="537" t="s">
        <v>287</v>
      </c>
      <c r="H452" s="833">
        <f t="shared" ca="1" si="30"/>
        <v>0</v>
      </c>
      <c r="I452" s="651" t="str">
        <f t="shared" ca="1" si="31"/>
        <v/>
      </c>
      <c r="J452" s="651" t="str">
        <f t="shared" ca="1" si="32"/>
        <v/>
      </c>
      <c r="K452" s="651" t="str">
        <f t="shared" ca="1" si="33"/>
        <v/>
      </c>
      <c r="L452" s="651" t="str">
        <f t="shared" ca="1" si="34"/>
        <v/>
      </c>
      <c r="M452" s="259"/>
      <c r="N452" s="272"/>
      <c r="O452" s="273"/>
    </row>
    <row r="453" spans="1:15" ht="13.95" customHeight="1" x14ac:dyDescent="0.25">
      <c r="A453" s="165"/>
      <c r="B453" s="268"/>
      <c r="C453" s="371"/>
      <c r="D453" s="537" t="s">
        <v>288</v>
      </c>
      <c r="E453" s="834">
        <f ca="1">VLOOKUP($D453,Data!$C$2:$H$384,6,FALSE)</f>
        <v>0</v>
      </c>
      <c r="F453" s="371"/>
      <c r="G453" s="537" t="s">
        <v>288</v>
      </c>
      <c r="H453" s="833">
        <f t="shared" ca="1" si="30"/>
        <v>0</v>
      </c>
      <c r="I453" s="651" t="str">
        <f t="shared" ca="1" si="31"/>
        <v/>
      </c>
      <c r="J453" s="651" t="str">
        <f t="shared" ca="1" si="32"/>
        <v/>
      </c>
      <c r="K453" s="651" t="str">
        <f t="shared" ca="1" si="33"/>
        <v/>
      </c>
      <c r="L453" s="651" t="str">
        <f t="shared" ca="1" si="34"/>
        <v/>
      </c>
      <c r="M453" s="259"/>
      <c r="N453" s="272"/>
      <c r="O453" s="273"/>
    </row>
    <row r="454" spans="1:15" ht="13.95" customHeight="1" x14ac:dyDescent="0.25">
      <c r="A454" s="165"/>
      <c r="B454" s="268"/>
      <c r="C454" s="371"/>
      <c r="D454" s="537" t="s">
        <v>289</v>
      </c>
      <c r="E454" s="834">
        <f ca="1">VLOOKUP($D454,Data!$C$2:$H$384,6,FALSE)</f>
        <v>0</v>
      </c>
      <c r="F454" s="371"/>
      <c r="G454" s="537" t="s">
        <v>289</v>
      </c>
      <c r="H454" s="833">
        <f t="shared" ca="1" si="30"/>
        <v>0</v>
      </c>
      <c r="I454" s="651" t="str">
        <f t="shared" ca="1" si="31"/>
        <v/>
      </c>
      <c r="J454" s="651" t="str">
        <f t="shared" ca="1" si="32"/>
        <v/>
      </c>
      <c r="K454" s="651" t="str">
        <f t="shared" ca="1" si="33"/>
        <v/>
      </c>
      <c r="L454" s="651" t="str">
        <f t="shared" ca="1" si="34"/>
        <v/>
      </c>
      <c r="M454" s="259"/>
      <c r="N454" s="272"/>
      <c r="O454" s="273"/>
    </row>
    <row r="455" spans="1:15" ht="13.95" customHeight="1" x14ac:dyDescent="0.25">
      <c r="A455" s="165"/>
      <c r="B455" s="268"/>
      <c r="C455" s="371"/>
      <c r="D455" s="537" t="s">
        <v>290</v>
      </c>
      <c r="E455" s="834">
        <f ca="1">VLOOKUP($D455,Data!$C$2:$H$384,6,FALSE)</f>
        <v>0</v>
      </c>
      <c r="F455" s="371"/>
      <c r="G455" s="1012" t="s">
        <v>290</v>
      </c>
      <c r="H455" s="833">
        <f t="shared" ca="1" si="30"/>
        <v>0</v>
      </c>
      <c r="I455" s="651" t="str">
        <f t="shared" ca="1" si="31"/>
        <v/>
      </c>
      <c r="J455" s="651" t="str">
        <f t="shared" ca="1" si="32"/>
        <v/>
      </c>
      <c r="K455" s="651" t="str">
        <f t="shared" ca="1" si="33"/>
        <v/>
      </c>
      <c r="L455" s="651" t="str">
        <f t="shared" ca="1" si="34"/>
        <v/>
      </c>
      <c r="M455" s="259"/>
      <c r="N455" s="272"/>
      <c r="O455" s="273"/>
    </row>
    <row r="456" spans="1:15" ht="13.95" customHeight="1" x14ac:dyDescent="0.25">
      <c r="A456" s="165"/>
      <c r="B456" s="268"/>
      <c r="C456" s="371"/>
      <c r="D456" s="537" t="s">
        <v>291</v>
      </c>
      <c r="E456" s="834">
        <f ca="1">VLOOKUP($D456,Data!$C$2:$H$384,6,FALSE)</f>
        <v>0</v>
      </c>
      <c r="F456" s="371"/>
      <c r="G456" s="1012" t="s">
        <v>291</v>
      </c>
      <c r="H456" s="833">
        <f t="shared" ca="1" si="30"/>
        <v>0</v>
      </c>
      <c r="I456" s="651" t="str">
        <f t="shared" ca="1" si="31"/>
        <v/>
      </c>
      <c r="J456" s="651" t="str">
        <f t="shared" ca="1" si="32"/>
        <v/>
      </c>
      <c r="K456" s="651" t="str">
        <f t="shared" ca="1" si="33"/>
        <v/>
      </c>
      <c r="L456" s="651" t="str">
        <f t="shared" ca="1" si="34"/>
        <v/>
      </c>
      <c r="M456" s="259"/>
      <c r="N456" s="272"/>
      <c r="O456" s="273"/>
    </row>
    <row r="457" spans="1:15" ht="13.95" customHeight="1" x14ac:dyDescent="0.25">
      <c r="A457" s="165"/>
      <c r="B457" s="268"/>
      <c r="C457" s="371"/>
      <c r="D457" s="537" t="s">
        <v>292</v>
      </c>
      <c r="E457" s="834">
        <f ca="1">VLOOKUP($D457,Data!$C$2:$H$384,6,FALSE)</f>
        <v>0</v>
      </c>
      <c r="F457" s="371"/>
      <c r="G457" s="1012" t="s">
        <v>292</v>
      </c>
      <c r="H457" s="833">
        <f t="shared" ca="1" si="30"/>
        <v>0</v>
      </c>
      <c r="I457" s="651" t="str">
        <f t="shared" ca="1" si="31"/>
        <v/>
      </c>
      <c r="J457" s="651" t="str">
        <f t="shared" ca="1" si="32"/>
        <v/>
      </c>
      <c r="K457" s="651" t="str">
        <f t="shared" ca="1" si="33"/>
        <v/>
      </c>
      <c r="L457" s="651" t="str">
        <f t="shared" ca="1" si="34"/>
        <v/>
      </c>
      <c r="M457" s="259"/>
      <c r="N457" s="272"/>
      <c r="O457" s="273"/>
    </row>
    <row r="458" spans="1:15" ht="13.95" customHeight="1" x14ac:dyDescent="0.25">
      <c r="A458" s="273"/>
      <c r="B458" s="652"/>
      <c r="C458" s="337"/>
      <c r="D458" s="537" t="s">
        <v>293</v>
      </c>
      <c r="E458" s="834">
        <f ca="1">VLOOKUP($D458,Data!$C$2:$H$384,6,FALSE)</f>
        <v>0</v>
      </c>
      <c r="F458" s="337"/>
      <c r="G458" s="1012" t="s">
        <v>293</v>
      </c>
      <c r="H458" s="833">
        <f t="shared" ca="1" si="30"/>
        <v>0</v>
      </c>
      <c r="I458" s="651" t="str">
        <f t="shared" ca="1" si="31"/>
        <v/>
      </c>
      <c r="J458" s="651" t="str">
        <f t="shared" ca="1" si="32"/>
        <v/>
      </c>
      <c r="K458" s="651" t="str">
        <f t="shared" ca="1" si="33"/>
        <v/>
      </c>
      <c r="L458" s="651" t="str">
        <f t="shared" ca="1" si="34"/>
        <v/>
      </c>
      <c r="M458" s="337"/>
      <c r="N458" s="272"/>
      <c r="O458" s="273"/>
    </row>
    <row r="459" spans="1:15" ht="13.95" customHeight="1" x14ac:dyDescent="0.25">
      <c r="A459" s="180"/>
      <c r="B459" s="653"/>
      <c r="C459" s="644"/>
      <c r="D459" s="537" t="s">
        <v>294</v>
      </c>
      <c r="E459" s="834">
        <f ca="1">VLOOKUP($D459,Data!$C$2:$H$384,6,FALSE)</f>
        <v>0</v>
      </c>
      <c r="F459" s="644"/>
      <c r="G459" s="1012" t="s">
        <v>294</v>
      </c>
      <c r="H459" s="833">
        <f t="shared" ca="1" si="30"/>
        <v>0</v>
      </c>
      <c r="I459" s="651" t="str">
        <f t="shared" ca="1" si="31"/>
        <v/>
      </c>
      <c r="J459" s="651" t="str">
        <f t="shared" ca="1" si="32"/>
        <v/>
      </c>
      <c r="K459" s="651" t="str">
        <f t="shared" ca="1" si="33"/>
        <v/>
      </c>
      <c r="L459" s="651" t="str">
        <f t="shared" ca="1" si="34"/>
        <v/>
      </c>
      <c r="M459" s="644"/>
      <c r="N459" s="654"/>
      <c r="O459" s="273"/>
    </row>
    <row r="460" spans="1:15" ht="13.95" customHeight="1" x14ac:dyDescent="0.25">
      <c r="A460" s="180"/>
      <c r="B460" s="156"/>
      <c r="C460" s="259"/>
      <c r="D460" s="537" t="s">
        <v>295</v>
      </c>
      <c r="E460" s="834">
        <f ca="1">VLOOKUP($D460,Data!$C$2:$H$384,6,FALSE)</f>
        <v>0</v>
      </c>
      <c r="F460" s="259"/>
      <c r="G460" s="1012" t="s">
        <v>295</v>
      </c>
      <c r="H460" s="833">
        <f t="shared" ca="1" si="30"/>
        <v>0</v>
      </c>
      <c r="I460" s="651" t="str">
        <f t="shared" ca="1" si="31"/>
        <v/>
      </c>
      <c r="J460" s="651" t="str">
        <f t="shared" ca="1" si="32"/>
        <v/>
      </c>
      <c r="K460" s="651" t="str">
        <f t="shared" ca="1" si="33"/>
        <v/>
      </c>
      <c r="L460" s="651" t="str">
        <f t="shared" ca="1" si="34"/>
        <v/>
      </c>
      <c r="M460" s="259"/>
      <c r="N460" s="655"/>
      <c r="O460" s="273"/>
    </row>
    <row r="461" spans="1:15" ht="13.95" customHeight="1" x14ac:dyDescent="0.25">
      <c r="A461" s="180"/>
      <c r="B461" s="156"/>
      <c r="C461" s="259"/>
      <c r="D461" s="537" t="s">
        <v>296</v>
      </c>
      <c r="E461" s="834">
        <f ca="1">VLOOKUP($D461,Data!$C$2:$H$384,6,FALSE)</f>
        <v>0</v>
      </c>
      <c r="F461" s="259"/>
      <c r="G461" s="1012" t="s">
        <v>296</v>
      </c>
      <c r="H461" s="833">
        <f t="shared" ca="1" si="30"/>
        <v>0</v>
      </c>
      <c r="I461" s="651" t="str">
        <f t="shared" ca="1" si="31"/>
        <v/>
      </c>
      <c r="J461" s="651" t="str">
        <f t="shared" ca="1" si="32"/>
        <v/>
      </c>
      <c r="K461" s="651" t="str">
        <f t="shared" ca="1" si="33"/>
        <v/>
      </c>
      <c r="L461" s="651" t="str">
        <f t="shared" ca="1" si="34"/>
        <v/>
      </c>
      <c r="M461" s="259"/>
      <c r="N461" s="655"/>
      <c r="O461" s="273"/>
    </row>
    <row r="462" spans="1:15" ht="13.95" customHeight="1" x14ac:dyDescent="0.25">
      <c r="A462" s="180"/>
      <c r="B462" s="156"/>
      <c r="C462" s="259"/>
      <c r="D462" s="537" t="s">
        <v>2576</v>
      </c>
      <c r="E462" s="834">
        <f ca="1">VLOOKUP($D462,Data!$C$2:$H$384,6,FALSE)</f>
        <v>0</v>
      </c>
      <c r="F462" s="259"/>
      <c r="G462" s="1012" t="s">
        <v>2576</v>
      </c>
      <c r="H462" s="833">
        <f t="shared" ca="1" si="30"/>
        <v>0</v>
      </c>
      <c r="I462" s="651" t="str">
        <f t="shared" ca="1" si="31"/>
        <v/>
      </c>
      <c r="J462" s="651" t="str">
        <f t="shared" ca="1" si="32"/>
        <v/>
      </c>
      <c r="K462" s="651" t="str">
        <f t="shared" ca="1" si="33"/>
        <v/>
      </c>
      <c r="L462" s="651" t="str">
        <f t="shared" ca="1" si="34"/>
        <v/>
      </c>
      <c r="M462" s="259"/>
      <c r="N462" s="655"/>
      <c r="O462" s="273"/>
    </row>
    <row r="463" spans="1:15" ht="13.95" customHeight="1" x14ac:dyDescent="0.25">
      <c r="A463" s="180"/>
      <c r="B463" s="156"/>
      <c r="C463" s="259"/>
      <c r="D463" s="537" t="s">
        <v>297</v>
      </c>
      <c r="E463" s="834">
        <f ca="1">VLOOKUP($D463,Data!$C$2:$H$384,6,FALSE)</f>
        <v>0</v>
      </c>
      <c r="F463" s="259"/>
      <c r="G463" s="1012" t="s">
        <v>297</v>
      </c>
      <c r="H463" s="833">
        <f t="shared" ca="1" si="30"/>
        <v>0</v>
      </c>
      <c r="I463" s="651" t="str">
        <f t="shared" ca="1" si="31"/>
        <v/>
      </c>
      <c r="J463" s="651" t="str">
        <f t="shared" ca="1" si="32"/>
        <v/>
      </c>
      <c r="K463" s="651" t="str">
        <f t="shared" ca="1" si="33"/>
        <v/>
      </c>
      <c r="L463" s="651" t="str">
        <f t="shared" ca="1" si="34"/>
        <v/>
      </c>
      <c r="M463" s="259"/>
      <c r="N463" s="655"/>
      <c r="O463" s="273"/>
    </row>
    <row r="464" spans="1:15" ht="13.95" customHeight="1" x14ac:dyDescent="0.25">
      <c r="A464" s="180"/>
      <c r="B464" s="156"/>
      <c r="C464" s="259"/>
      <c r="D464" s="537" t="s">
        <v>298</v>
      </c>
      <c r="E464" s="834">
        <f ca="1">VLOOKUP($D464,Data!$C$2:$H$384,6,FALSE)</f>
        <v>0</v>
      </c>
      <c r="F464" s="259"/>
      <c r="G464" s="1012" t="s">
        <v>298</v>
      </c>
      <c r="H464" s="833">
        <f t="shared" ca="1" si="30"/>
        <v>0</v>
      </c>
      <c r="I464" s="651" t="str">
        <f t="shared" ca="1" si="31"/>
        <v/>
      </c>
      <c r="J464" s="651" t="str">
        <f t="shared" ca="1" si="32"/>
        <v/>
      </c>
      <c r="K464" s="651" t="str">
        <f t="shared" ca="1" si="33"/>
        <v/>
      </c>
      <c r="L464" s="651" t="str">
        <f t="shared" ca="1" si="34"/>
        <v/>
      </c>
      <c r="M464" s="259"/>
      <c r="N464" s="655"/>
      <c r="O464" s="273"/>
    </row>
    <row r="465" spans="1:15" ht="13.95" customHeight="1" x14ac:dyDescent="0.25">
      <c r="A465" s="180"/>
      <c r="B465" s="156"/>
      <c r="C465" s="259"/>
      <c r="D465" s="537" t="s">
        <v>299</v>
      </c>
      <c r="E465" s="834">
        <f ca="1">VLOOKUP($D465,Data!$C$2:$H$384,6,FALSE)</f>
        <v>0</v>
      </c>
      <c r="F465" s="259"/>
      <c r="G465" s="1012" t="s">
        <v>299</v>
      </c>
      <c r="H465" s="833">
        <f t="shared" ca="1" si="30"/>
        <v>0</v>
      </c>
      <c r="I465" s="651" t="str">
        <f t="shared" ca="1" si="31"/>
        <v/>
      </c>
      <c r="J465" s="651" t="str">
        <f t="shared" ca="1" si="32"/>
        <v/>
      </c>
      <c r="K465" s="651" t="str">
        <f t="shared" ca="1" si="33"/>
        <v/>
      </c>
      <c r="L465" s="651" t="str">
        <f t="shared" ca="1" si="34"/>
        <v/>
      </c>
      <c r="M465" s="259"/>
      <c r="N465" s="655"/>
      <c r="O465" s="273"/>
    </row>
    <row r="466" spans="1:15" ht="13.95" customHeight="1" x14ac:dyDescent="0.25">
      <c r="A466" s="180"/>
      <c r="B466" s="156"/>
      <c r="C466" s="259"/>
      <c r="D466" s="537" t="s">
        <v>300</v>
      </c>
      <c r="E466" s="834">
        <f ca="1">VLOOKUP($D466,Data!$C$2:$H$384,6,FALSE)</f>
        <v>0</v>
      </c>
      <c r="F466" s="259"/>
      <c r="G466" s="1012" t="s">
        <v>300</v>
      </c>
      <c r="H466" s="833">
        <f t="shared" ca="1" si="30"/>
        <v>0</v>
      </c>
      <c r="I466" s="651" t="str">
        <f t="shared" ca="1" si="31"/>
        <v/>
      </c>
      <c r="J466" s="651" t="str">
        <f t="shared" ca="1" si="32"/>
        <v/>
      </c>
      <c r="K466" s="651" t="str">
        <f t="shared" ca="1" si="33"/>
        <v/>
      </c>
      <c r="L466" s="651" t="str">
        <f t="shared" ca="1" si="34"/>
        <v/>
      </c>
      <c r="M466" s="259"/>
      <c r="N466" s="655"/>
      <c r="O466" s="273"/>
    </row>
    <row r="467" spans="1:15" ht="13.95" customHeight="1" x14ac:dyDescent="0.25">
      <c r="A467" s="180"/>
      <c r="B467" s="156"/>
      <c r="C467" s="259"/>
      <c r="D467" s="537" t="s">
        <v>301</v>
      </c>
      <c r="E467" s="834">
        <f ca="1">VLOOKUP($D467,Data!$C$2:$H$384,6,FALSE)</f>
        <v>0</v>
      </c>
      <c r="F467" s="259"/>
      <c r="G467" s="1012" t="s">
        <v>301</v>
      </c>
      <c r="H467" s="833">
        <f t="shared" ca="1" si="30"/>
        <v>0</v>
      </c>
      <c r="I467" s="651" t="str">
        <f t="shared" ca="1" si="31"/>
        <v/>
      </c>
      <c r="J467" s="651" t="str">
        <f t="shared" ca="1" si="32"/>
        <v/>
      </c>
      <c r="K467" s="651" t="str">
        <f t="shared" ca="1" si="33"/>
        <v/>
      </c>
      <c r="L467" s="651" t="str">
        <f t="shared" ca="1" si="34"/>
        <v/>
      </c>
      <c r="M467" s="259"/>
      <c r="N467" s="655"/>
      <c r="O467" s="273"/>
    </row>
    <row r="468" spans="1:15" ht="13.95" customHeight="1" x14ac:dyDescent="0.25">
      <c r="A468" s="180"/>
      <c r="B468" s="156"/>
      <c r="C468" s="259"/>
      <c r="D468" s="537" t="s">
        <v>302</v>
      </c>
      <c r="E468" s="834">
        <f ca="1">VLOOKUP($D468,Data!$C$2:$H$384,6,FALSE)</f>
        <v>0</v>
      </c>
      <c r="F468" s="259"/>
      <c r="G468" s="1012" t="s">
        <v>302</v>
      </c>
      <c r="H468" s="833">
        <f t="shared" ca="1" si="30"/>
        <v>0</v>
      </c>
      <c r="I468" s="651" t="str">
        <f t="shared" ca="1" si="31"/>
        <v/>
      </c>
      <c r="J468" s="651" t="str">
        <f t="shared" ca="1" si="32"/>
        <v/>
      </c>
      <c r="K468" s="651" t="str">
        <f t="shared" ca="1" si="33"/>
        <v/>
      </c>
      <c r="L468" s="651" t="str">
        <f t="shared" ca="1" si="34"/>
        <v/>
      </c>
      <c r="M468" s="259"/>
      <c r="N468" s="655"/>
      <c r="O468" s="273"/>
    </row>
    <row r="469" spans="1:15" ht="13.95" customHeight="1" x14ac:dyDescent="0.25">
      <c r="A469" s="180"/>
      <c r="B469" s="156"/>
      <c r="C469" s="259"/>
      <c r="F469" s="259"/>
      <c r="G469" s="259"/>
      <c r="H469" s="259"/>
      <c r="I469" s="259"/>
      <c r="J469" s="259"/>
      <c r="K469" s="259"/>
      <c r="L469" s="259"/>
      <c r="M469" s="259"/>
      <c r="N469" s="655"/>
      <c r="O469" s="273"/>
    </row>
    <row r="470" spans="1:15" ht="13.95" customHeight="1" x14ac:dyDescent="0.25">
      <c r="A470" s="273"/>
      <c r="B470" s="656"/>
      <c r="C470" s="650"/>
      <c r="F470" s="650"/>
      <c r="G470" s="259"/>
      <c r="H470" s="238"/>
      <c r="I470" s="238"/>
      <c r="J470" s="238"/>
      <c r="K470" s="238"/>
      <c r="L470" s="259"/>
      <c r="M470" s="259"/>
      <c r="N470" s="655"/>
      <c r="O470" s="273"/>
    </row>
    <row r="471" spans="1:15" ht="13.95" customHeight="1" x14ac:dyDescent="0.25">
      <c r="A471" s="273"/>
      <c r="B471" s="1279"/>
      <c r="C471" s="1279"/>
      <c r="D471" s="1279"/>
      <c r="E471" s="1279"/>
      <c r="F471" s="1279"/>
      <c r="G471" s="1279"/>
      <c r="H471" s="273"/>
      <c r="I471" s="273"/>
      <c r="J471" s="273"/>
      <c r="K471" s="273"/>
      <c r="L471" s="1279"/>
      <c r="M471" s="1279"/>
      <c r="N471" s="1279"/>
      <c r="O471" s="273"/>
    </row>
    <row r="472" spans="1:15" ht="13.95" customHeight="1" x14ac:dyDescent="0.25">
      <c r="A472" s="650"/>
      <c r="B472" s="1276"/>
      <c r="C472" s="1276"/>
      <c r="D472" s="650"/>
      <c r="E472" s="650"/>
      <c r="F472" s="1276"/>
      <c r="G472" s="1276"/>
      <c r="H472" s="1276"/>
      <c r="I472" s="1276"/>
      <c r="J472" s="1276"/>
      <c r="K472" s="1276"/>
      <c r="L472" s="1276"/>
      <c r="M472" s="1276"/>
      <c r="N472" s="1276"/>
      <c r="O472" s="650"/>
    </row>
    <row r="473" spans="1:15" ht="13.95" customHeight="1" x14ac:dyDescent="0.25">
      <c r="A473" s="650"/>
      <c r="B473" s="1276"/>
      <c r="C473" s="1276"/>
      <c r="D473" s="1276"/>
      <c r="E473" s="1278"/>
      <c r="F473" s="1276"/>
      <c r="G473" s="1276"/>
      <c r="H473" s="1276"/>
      <c r="I473" s="1276"/>
      <c r="J473" s="1276"/>
      <c r="K473" s="1276"/>
      <c r="L473" s="1276"/>
      <c r="M473" s="1276"/>
      <c r="N473" s="1276"/>
      <c r="O473" s="650"/>
    </row>
    <row r="474" spans="1:15" ht="13.95" customHeight="1" x14ac:dyDescent="0.25">
      <c r="A474" s="650"/>
      <c r="B474" s="1276"/>
      <c r="C474" s="1276"/>
      <c r="D474" s="1276"/>
      <c r="E474" s="1278"/>
      <c r="F474" s="1276"/>
      <c r="G474" s="1276"/>
      <c r="H474" s="1276"/>
      <c r="I474" s="1276"/>
      <c r="J474" s="1276"/>
      <c r="K474" s="1276"/>
      <c r="L474" s="1276"/>
      <c r="M474" s="1276"/>
      <c r="N474" s="1276"/>
      <c r="O474" s="650"/>
    </row>
    <row r="475" spans="1:15" ht="13.95" customHeight="1" x14ac:dyDescent="0.25">
      <c r="A475" s="650"/>
      <c r="B475" s="1276"/>
      <c r="C475" s="1276"/>
      <c r="D475" s="1276"/>
      <c r="E475" s="1278"/>
      <c r="F475" s="1276"/>
      <c r="G475" s="1276"/>
      <c r="H475" s="1276"/>
      <c r="I475" s="1276"/>
      <c r="J475" s="1276"/>
      <c r="K475" s="1276"/>
      <c r="L475" s="1276"/>
      <c r="M475" s="1276"/>
      <c r="N475" s="1276"/>
      <c r="O475" s="650"/>
    </row>
    <row r="476" spans="1:15" ht="13.95" customHeight="1" x14ac:dyDescent="0.25">
      <c r="A476" s="650"/>
      <c r="B476" s="1276"/>
      <c r="C476" s="1276"/>
      <c r="D476" s="1276"/>
      <c r="E476" s="1278"/>
      <c r="F476" s="1276"/>
      <c r="G476" s="1276"/>
      <c r="H476" s="1276"/>
      <c r="I476" s="1276"/>
      <c r="J476" s="1276"/>
      <c r="K476" s="1276"/>
      <c r="L476" s="1276"/>
      <c r="M476" s="1276"/>
      <c r="N476" s="1276"/>
      <c r="O476" s="650"/>
    </row>
    <row r="477" spans="1:15" ht="13.95" customHeight="1" x14ac:dyDescent="0.25">
      <c r="A477" s="650"/>
      <c r="B477" s="1276"/>
      <c r="C477" s="1276"/>
      <c r="D477" s="1276"/>
      <c r="E477" s="1278"/>
      <c r="F477" s="1276"/>
      <c r="G477" s="1276"/>
      <c r="H477" s="1276"/>
      <c r="I477" s="1276"/>
      <c r="J477" s="1276"/>
      <c r="K477" s="1276"/>
      <c r="L477" s="1276"/>
      <c r="M477" s="1276"/>
      <c r="N477" s="1276"/>
      <c r="O477" s="650"/>
    </row>
    <row r="478" spans="1:15" ht="13.95" customHeight="1" x14ac:dyDescent="0.25">
      <c r="A478" s="650"/>
      <c r="B478" s="650"/>
      <c r="C478" s="650"/>
      <c r="D478" s="1276"/>
      <c r="E478" s="1278"/>
      <c r="F478" s="650"/>
      <c r="G478" s="1276"/>
      <c r="H478" s="1276"/>
      <c r="I478" s="1276"/>
      <c r="J478" s="1276"/>
      <c r="K478" s="1276"/>
      <c r="L478" s="1276"/>
      <c r="M478" s="650"/>
      <c r="N478" s="650"/>
      <c r="O478" s="650"/>
    </row>
    <row r="479" spans="1:15" ht="13.95" customHeight="1" x14ac:dyDescent="0.25">
      <c r="A479" s="650"/>
      <c r="B479" s="1276"/>
      <c r="C479" s="1276"/>
      <c r="D479" s="1276"/>
      <c r="E479" s="1278"/>
      <c r="F479" s="1276"/>
      <c r="G479" s="1276"/>
      <c r="H479" s="1276"/>
      <c r="I479" s="1276"/>
      <c r="J479" s="1276"/>
      <c r="K479" s="1276"/>
      <c r="L479" s="1276"/>
      <c r="M479" s="1276"/>
      <c r="N479" s="1276"/>
      <c r="O479" s="650"/>
    </row>
    <row r="480" spans="1:15" ht="13.95" customHeight="1" x14ac:dyDescent="0.25">
      <c r="A480" s="650"/>
      <c r="F480" s="1277"/>
      <c r="G480" s="1277"/>
      <c r="H480" s="1277"/>
      <c r="I480" s="1277"/>
      <c r="J480" s="1277"/>
      <c r="K480" s="1277"/>
      <c r="L480" s="1277"/>
      <c r="M480" s="1277"/>
      <c r="N480" s="1277"/>
      <c r="O480" s="650"/>
    </row>
    <row r="481" spans="1:15" ht="13.95" customHeight="1" x14ac:dyDescent="0.25">
      <c r="A481" s="650"/>
      <c r="F481" s="1277"/>
      <c r="G481" s="1277"/>
      <c r="H481" s="1277"/>
      <c r="I481" s="1277"/>
      <c r="J481" s="1277"/>
      <c r="K481" s="1277"/>
      <c r="L481" s="1277"/>
      <c r="M481" s="1277"/>
      <c r="N481" s="1277"/>
      <c r="O481" s="650"/>
    </row>
    <row r="482" spans="1:15" ht="13.95" customHeight="1" x14ac:dyDescent="0.25">
      <c r="A482" s="650"/>
      <c r="F482" s="1277"/>
      <c r="G482" s="1277"/>
      <c r="H482" s="1277"/>
      <c r="I482" s="1277"/>
      <c r="J482" s="1277"/>
      <c r="K482" s="1277"/>
      <c r="L482" s="1277"/>
      <c r="M482" s="1277"/>
      <c r="N482" s="1277"/>
      <c r="O482" s="650"/>
    </row>
    <row r="483" spans="1:15" ht="13.95" customHeight="1" x14ac:dyDescent="0.25">
      <c r="A483" s="650"/>
      <c r="F483" s="1277"/>
      <c r="G483" s="1277"/>
      <c r="H483" s="1277"/>
      <c r="I483" s="1277"/>
      <c r="J483" s="1277"/>
      <c r="K483" s="1277"/>
      <c r="L483" s="1277"/>
      <c r="M483" s="1277"/>
      <c r="N483" s="1277"/>
      <c r="O483" s="650"/>
    </row>
    <row r="484" spans="1:15" ht="13.95" customHeight="1" x14ac:dyDescent="0.25">
      <c r="A484" s="650"/>
      <c r="F484" s="1277"/>
      <c r="G484" s="1277"/>
      <c r="H484" s="1277"/>
      <c r="I484" s="1277"/>
      <c r="J484" s="1277"/>
      <c r="K484" s="1277"/>
      <c r="L484" s="1277"/>
      <c r="M484" s="1277"/>
      <c r="N484" s="1277"/>
      <c r="O484" s="650"/>
    </row>
    <row r="485" spans="1:15" ht="13.95" customHeight="1" x14ac:dyDescent="0.25">
      <c r="A485" s="650"/>
      <c r="F485" s="1277"/>
      <c r="G485" s="1277"/>
      <c r="H485" s="1277"/>
      <c r="I485" s="1277"/>
      <c r="J485" s="1277"/>
      <c r="K485" s="1277"/>
      <c r="L485" s="1277"/>
      <c r="M485" s="1277"/>
      <c r="N485" s="1277"/>
      <c r="O485" s="650"/>
    </row>
    <row r="486" spans="1:15" ht="13.95" customHeight="1" x14ac:dyDescent="0.25">
      <c r="A486" s="650"/>
      <c r="F486" s="1277"/>
      <c r="G486" s="1277"/>
      <c r="H486" s="1277"/>
      <c r="I486" s="1277"/>
      <c r="J486" s="1277"/>
      <c r="K486" s="1277"/>
      <c r="L486" s="1277"/>
      <c r="M486" s="1277"/>
      <c r="N486" s="1277"/>
      <c r="O486" s="650"/>
    </row>
    <row r="487" spans="1:15" ht="13.95" customHeight="1" x14ac:dyDescent="0.25">
      <c r="A487" s="650"/>
      <c r="B487" s="650"/>
      <c r="C487" s="650"/>
      <c r="F487" s="650"/>
      <c r="G487" s="1277"/>
      <c r="H487" s="1277"/>
      <c r="I487" s="1277"/>
      <c r="J487" s="1277"/>
      <c r="K487" s="1277"/>
      <c r="L487" s="1277"/>
      <c r="M487" s="650"/>
      <c r="N487" s="650"/>
      <c r="O487" s="650"/>
    </row>
    <row r="488" spans="1:15" ht="13.95" customHeight="1" x14ac:dyDescent="0.25">
      <c r="A488" s="650"/>
      <c r="O488" s="650"/>
    </row>
    <row r="489" spans="1:15" ht="13.95" customHeight="1" x14ac:dyDescent="0.25">
      <c r="A489" s="650"/>
      <c r="O489" s="650"/>
    </row>
    <row r="490" spans="1:15" ht="13.95" customHeight="1" x14ac:dyDescent="0.25">
      <c r="A490" s="650"/>
      <c r="O490" s="650"/>
    </row>
    <row r="491" spans="1:15" ht="13.95" customHeight="1" x14ac:dyDescent="0.25">
      <c r="A491" s="650"/>
      <c r="O491" s="650"/>
    </row>
    <row r="492" spans="1:15" ht="13.95" customHeight="1" x14ac:dyDescent="0.25">
      <c r="A492" s="650"/>
      <c r="O492" s="650"/>
    </row>
  </sheetData>
  <sheetProtection sheet="1" formatCells="0" formatColumns="0" formatRows="0" autoFilter="0"/>
  <mergeCells count="2">
    <mergeCell ref="D7:E7"/>
    <mergeCell ref="R4:R16"/>
  </mergeCells>
  <pageMargins left="0.7" right="0.7" top="0.75" bottom="0.75" header="0.3" footer="0.3"/>
  <pageSetup paperSize="9" orientation="portrait" r:id="rId1"/>
  <drawing r:id="rId2"/>
  <tableParts count="2">
    <tablePart r:id="rId3"/>
    <tablePart r:id="rId4"/>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tabColor rgb="FFFFC000"/>
  </sheetPr>
  <dimension ref="A1:I464"/>
  <sheetViews>
    <sheetView showGridLines="0" zoomScaleNormal="100" workbookViewId="0">
      <selection activeCell="A91" sqref="A91"/>
    </sheetView>
  </sheetViews>
  <sheetFormatPr defaultColWidth="9.1796875" defaultRowHeight="13.95" customHeight="1" x14ac:dyDescent="0.25"/>
  <cols>
    <col min="1" max="1" width="25.1796875" style="139" customWidth="1"/>
    <col min="2" max="2" width="18.453125" style="139" customWidth="1"/>
    <col min="5" max="5" width="80.6328125" customWidth="1"/>
    <col min="10" max="16384" width="9.1796875" style="245"/>
  </cols>
  <sheetData>
    <row r="1" spans="1:9" s="139" customFormat="1" ht="13.95" customHeight="1" x14ac:dyDescent="0.25">
      <c r="A1" s="259"/>
      <c r="B1" s="259"/>
      <c r="C1"/>
      <c r="D1"/>
      <c r="E1"/>
      <c r="F1"/>
      <c r="G1"/>
      <c r="H1"/>
      <c r="I1"/>
    </row>
    <row r="2" spans="1:9" s="370" customFormat="1" ht="25.8" customHeight="1" x14ac:dyDescent="0.25">
      <c r="A2" s="527" t="str">
        <f>IF(VLOOKUP("KM53",Languages!$A:$D,1,TRUE)="KM53",VLOOKUP("KM53",Languages!$A:$D,Summary!$C$7,TRUE),NA())</f>
        <v>Arviointitulosten vienti</v>
      </c>
      <c r="B2" s="368"/>
      <c r="C2"/>
      <c r="D2"/>
      <c r="E2"/>
      <c r="F2"/>
      <c r="G2"/>
      <c r="H2"/>
      <c r="I2"/>
    </row>
    <row r="3" spans="1:9" s="139" customFormat="1" ht="91.2" customHeight="1" x14ac:dyDescent="0.25">
      <c r="A3" s="1878" t="str">
        <f>IF(VLOOKUP("KM56",Languages!$A:$D,1,TRUE)="KM56",VLOOKUP("KM56",Languages!$A:$D,Summary!$C$7,TRUE),NA())</f>
        <v>Tätä taulukkoa voidaan käyttää arviointitulosten siirtämiseen tai lähettämiseen Kyberturvallisuuskeskukselle. Valitse välilehti alalaidasta hiiren oikealla painikkeella ja kopioi välilehti uudeksi tiedostoksi.  Tallenna uudessa dokumentissa tämä välilehti .CSV muodossa.</v>
      </c>
      <c r="B3" s="1878"/>
      <c r="C3"/>
      <c r="D3"/>
      <c r="E3"/>
      <c r="F3"/>
      <c r="G3"/>
      <c r="H3"/>
      <c r="I3"/>
    </row>
    <row r="4" spans="1:9" s="139" customFormat="1" ht="13.95" customHeight="1" x14ac:dyDescent="0.25">
      <c r="A4" s="259"/>
      <c r="B4" s="259"/>
      <c r="C4"/>
      <c r="D4"/>
      <c r="E4"/>
      <c r="F4"/>
      <c r="G4"/>
      <c r="H4"/>
      <c r="I4"/>
    </row>
    <row r="5" spans="1:9" ht="13.95" customHeight="1" thickBot="1" x14ac:dyDescent="0.3">
      <c r="A5" s="971" t="s">
        <v>31</v>
      </c>
      <c r="B5" s="1593" t="s">
        <v>589</v>
      </c>
    </row>
    <row r="6" spans="1:9" ht="13.95" customHeight="1" x14ac:dyDescent="0.25">
      <c r="A6" s="1619" t="s">
        <v>621</v>
      </c>
      <c r="B6" s="1620">
        <f>Summary!$H$4</f>
        <v>0</v>
      </c>
    </row>
    <row r="7" spans="1:9" ht="13.95" customHeight="1" x14ac:dyDescent="0.25">
      <c r="A7" s="1621" t="s">
        <v>618</v>
      </c>
      <c r="B7" s="1622">
        <f>Summary!$E11</f>
        <v>0</v>
      </c>
    </row>
    <row r="8" spans="1:9" ht="13.95" customHeight="1" x14ac:dyDescent="0.25">
      <c r="A8" s="1621" t="s">
        <v>2470</v>
      </c>
      <c r="B8" s="1622">
        <f>Summary!$I11</f>
        <v>0</v>
      </c>
    </row>
    <row r="9" spans="1:9" ht="13.95" customHeight="1" x14ac:dyDescent="0.25">
      <c r="A9" s="1621" t="s">
        <v>2526</v>
      </c>
      <c r="B9" s="1623">
        <f>Summary!I12</f>
        <v>0</v>
      </c>
    </row>
    <row r="10" spans="1:9" ht="13.95" customHeight="1" x14ac:dyDescent="0.25">
      <c r="A10" s="1621" t="s">
        <v>619</v>
      </c>
      <c r="B10" s="1622">
        <f>Summary!$E12</f>
        <v>0</v>
      </c>
    </row>
    <row r="11" spans="1:9" ht="13.95" customHeight="1" x14ac:dyDescent="0.25">
      <c r="A11" s="1621" t="s">
        <v>620</v>
      </c>
      <c r="B11" s="1622">
        <f>Summary!$E13</f>
        <v>0</v>
      </c>
    </row>
    <row r="12" spans="1:9" ht="13.95" customHeight="1" x14ac:dyDescent="0.25">
      <c r="A12" s="1621" t="s">
        <v>1855</v>
      </c>
      <c r="B12" s="1622" t="str">
        <f>Summary!$E3</f>
        <v>2.1 3.2.2025</v>
      </c>
    </row>
    <row r="13" spans="1:9" ht="13.95" customHeight="1" thickBot="1" x14ac:dyDescent="0.3">
      <c r="A13" s="1624" t="s">
        <v>1856</v>
      </c>
      <c r="B13" s="1625">
        <f>Summary!$E15</f>
        <v>0</v>
      </c>
    </row>
    <row r="14" spans="1:9" ht="13.95" customHeight="1" x14ac:dyDescent="0.25">
      <c r="A14" s="1613" t="s">
        <v>3570</v>
      </c>
      <c r="B14" s="1614">
        <f ca="1">NISTmap2!$M$7</f>
        <v>0</v>
      </c>
    </row>
    <row r="15" spans="1:9" ht="13.95" customHeight="1" x14ac:dyDescent="0.25">
      <c r="A15" s="1615" t="s">
        <v>3571</v>
      </c>
      <c r="B15" s="1616">
        <f ca="1">NISTmap2!$N$7</f>
        <v>0</v>
      </c>
    </row>
    <row r="16" spans="1:9" ht="13.95" customHeight="1" x14ac:dyDescent="0.25">
      <c r="A16" s="1615" t="s">
        <v>3572</v>
      </c>
      <c r="B16" s="1616">
        <f ca="1">NISTmap2!$O$7</f>
        <v>0</v>
      </c>
    </row>
    <row r="17" spans="1:2" ht="13.95" customHeight="1" x14ac:dyDescent="0.25">
      <c r="A17" s="1615" t="s">
        <v>3573</v>
      </c>
      <c r="B17" s="1616">
        <f ca="1">NISTmap2!$P$7</f>
        <v>0</v>
      </c>
    </row>
    <row r="18" spans="1:2" ht="13.95" customHeight="1" x14ac:dyDescent="0.25">
      <c r="A18" s="1615" t="s">
        <v>3574</v>
      </c>
      <c r="B18" s="1616">
        <f ca="1">NISTmap2!$Q$7</f>
        <v>0</v>
      </c>
    </row>
    <row r="19" spans="1:2" ht="13.95" customHeight="1" thickBot="1" x14ac:dyDescent="0.3">
      <c r="A19" s="1617" t="s">
        <v>3575</v>
      </c>
      <c r="B19" s="1618">
        <f ca="1">NISTmap2!$R$7</f>
        <v>0</v>
      </c>
    </row>
    <row r="20" spans="1:2" ht="13.95" customHeight="1" x14ac:dyDescent="0.25">
      <c r="A20" s="1607" t="s">
        <v>1850</v>
      </c>
      <c r="B20" s="1608">
        <f ca="1">NISTmap!$J$7</f>
        <v>0</v>
      </c>
    </row>
    <row r="21" spans="1:2" ht="13.95" customHeight="1" x14ac:dyDescent="0.25">
      <c r="A21" s="1609" t="s">
        <v>1851</v>
      </c>
      <c r="B21" s="1610">
        <f ca="1">NISTmap!$K$7</f>
        <v>0</v>
      </c>
    </row>
    <row r="22" spans="1:2" ht="13.95" customHeight="1" x14ac:dyDescent="0.25">
      <c r="A22" s="1609" t="s">
        <v>1854</v>
      </c>
      <c r="B22" s="1610">
        <f ca="1">NISTmap!$L$7</f>
        <v>0</v>
      </c>
    </row>
    <row r="23" spans="1:2" ht="13.95" customHeight="1" x14ac:dyDescent="0.25">
      <c r="A23" s="1609" t="s">
        <v>1853</v>
      </c>
      <c r="B23" s="1610">
        <f ca="1">NISTmap!$M$7</f>
        <v>0</v>
      </c>
    </row>
    <row r="24" spans="1:2" ht="13.95" customHeight="1" thickBot="1" x14ac:dyDescent="0.3">
      <c r="A24" s="1611" t="s">
        <v>1852</v>
      </c>
      <c r="B24" s="1612">
        <f ca="1">NISTmap!$N$7</f>
        <v>0</v>
      </c>
    </row>
    <row r="25" spans="1:2" ht="13.95" customHeight="1" x14ac:dyDescent="0.25">
      <c r="A25" s="1600" t="s">
        <v>59</v>
      </c>
      <c r="B25" s="1601">
        <f ca="1">VLOOKUP($A25,Data!$K$2:$O$58,5,FALSE)</f>
        <v>0</v>
      </c>
    </row>
    <row r="26" spans="1:2" ht="13.95" customHeight="1" x14ac:dyDescent="0.25">
      <c r="A26" s="1602" t="s">
        <v>61</v>
      </c>
      <c r="B26" s="1603">
        <f ca="1">VLOOKUP($A26,Data!$K$2:$O$58,5,FALSE)</f>
        <v>0</v>
      </c>
    </row>
    <row r="27" spans="1:2" ht="13.95" customHeight="1" x14ac:dyDescent="0.25">
      <c r="A27" s="1602" t="s">
        <v>63</v>
      </c>
      <c r="B27" s="1603">
        <f ca="1">VLOOKUP($A27,Data!$K$2:$O$58,5,FALSE)</f>
        <v>0</v>
      </c>
    </row>
    <row r="28" spans="1:2" ht="13.95" customHeight="1" x14ac:dyDescent="0.25">
      <c r="A28" s="1602" t="s">
        <v>66</v>
      </c>
      <c r="B28" s="1603">
        <f ca="1">VLOOKUP($A28,Data!$K$2:$O$58,5,FALSE)</f>
        <v>0</v>
      </c>
    </row>
    <row r="29" spans="1:2" ht="13.95" customHeight="1" x14ac:dyDescent="0.25">
      <c r="A29" s="1602" t="s">
        <v>986</v>
      </c>
      <c r="B29" s="1603">
        <f ca="1">VLOOKUP($A29,Data!$K$2:$O$58,5,FALSE)</f>
        <v>1</v>
      </c>
    </row>
    <row r="30" spans="1:2" ht="13.95" customHeight="1" x14ac:dyDescent="0.25">
      <c r="A30" s="1602" t="s">
        <v>77</v>
      </c>
      <c r="B30" s="1603">
        <f ca="1">VLOOKUP($A30,Data!$K$2:$O$58,5,FALSE)</f>
        <v>0</v>
      </c>
    </row>
    <row r="31" spans="1:2" ht="13.95" customHeight="1" x14ac:dyDescent="0.25">
      <c r="A31" s="1602" t="s">
        <v>115</v>
      </c>
      <c r="B31" s="1603">
        <f ca="1">VLOOKUP($A31,Data!$K$2:$O$58,5,FALSE)</f>
        <v>0</v>
      </c>
    </row>
    <row r="32" spans="1:2" ht="13.95" customHeight="1" x14ac:dyDescent="0.25">
      <c r="A32" s="1602" t="s">
        <v>118</v>
      </c>
      <c r="B32" s="1603">
        <f ca="1">VLOOKUP($A32,Data!$K$2:$O$58,5,FALSE)</f>
        <v>0</v>
      </c>
    </row>
    <row r="33" spans="1:2" ht="13.95" customHeight="1" x14ac:dyDescent="0.25">
      <c r="A33" s="1602" t="s">
        <v>121</v>
      </c>
      <c r="B33" s="1603">
        <f ca="1">VLOOKUP($A33,Data!$K$2:$O$58,5,FALSE)</f>
        <v>0</v>
      </c>
    </row>
    <row r="34" spans="1:2" ht="13.95" customHeight="1" x14ac:dyDescent="0.25">
      <c r="A34" s="1602" t="s">
        <v>124</v>
      </c>
      <c r="B34" s="1603">
        <f ca="1">VLOOKUP($A34,Data!$K$2:$O$58,5,FALSE)</f>
        <v>1</v>
      </c>
    </row>
    <row r="35" spans="1:2" ht="13.95" customHeight="1" x14ac:dyDescent="0.25">
      <c r="A35" s="1602" t="s">
        <v>127</v>
      </c>
      <c r="B35" s="1603">
        <f ca="1">VLOOKUP($A35,Data!$K$2:$O$58,5,FALSE)</f>
        <v>0</v>
      </c>
    </row>
    <row r="36" spans="1:2" ht="13.95" customHeight="1" x14ac:dyDescent="0.25">
      <c r="A36" s="1602" t="s">
        <v>996</v>
      </c>
      <c r="B36" s="1603">
        <f ca="1">VLOOKUP($A36,Data!$K$2:$O$58,5,FALSE)</f>
        <v>1</v>
      </c>
    </row>
    <row r="37" spans="1:2" ht="13.95" customHeight="1" x14ac:dyDescent="0.25">
      <c r="A37" s="1602" t="s">
        <v>48</v>
      </c>
      <c r="B37" s="1603">
        <f ca="1">VLOOKUP($A37,Data!$K$2:$O$58,5,FALSE)</f>
        <v>0</v>
      </c>
    </row>
    <row r="38" spans="1:2" ht="13.95" customHeight="1" x14ac:dyDescent="0.25">
      <c r="A38" s="1602" t="s">
        <v>50</v>
      </c>
      <c r="B38" s="1603">
        <f ca="1">VLOOKUP($A38,Data!$K$2:$O$58,5,FALSE)</f>
        <v>0</v>
      </c>
    </row>
    <row r="39" spans="1:2" ht="13.95" customHeight="1" x14ac:dyDescent="0.25">
      <c r="A39" s="1602" t="s">
        <v>52</v>
      </c>
      <c r="B39" s="1603">
        <f ca="1">VLOOKUP($A39,Data!$K$2:$O$58,5,FALSE)</f>
        <v>0</v>
      </c>
    </row>
    <row r="40" spans="1:2" ht="13.95" customHeight="1" x14ac:dyDescent="0.25">
      <c r="A40" s="1602" t="s">
        <v>54</v>
      </c>
      <c r="B40" s="1603">
        <f ca="1">VLOOKUP($A40,Data!$K$2:$O$58,5,FALSE)</f>
        <v>0</v>
      </c>
    </row>
    <row r="41" spans="1:2" ht="13.95" customHeight="1" x14ac:dyDescent="0.25">
      <c r="A41" s="1602" t="s">
        <v>55</v>
      </c>
      <c r="B41" s="1603">
        <f ca="1">VLOOKUP($A41,Data!$K$2:$O$58,5,FALSE)</f>
        <v>0</v>
      </c>
    </row>
    <row r="42" spans="1:2" ht="13.95" customHeight="1" x14ac:dyDescent="0.25">
      <c r="A42" s="1602" t="s">
        <v>57</v>
      </c>
      <c r="B42" s="1603">
        <f ca="1">VLOOKUP($A42,Data!$K$2:$O$58,5,FALSE)</f>
        <v>1</v>
      </c>
    </row>
    <row r="43" spans="1:2" ht="13.95" customHeight="1" x14ac:dyDescent="0.25">
      <c r="A43" s="1602" t="s">
        <v>56</v>
      </c>
      <c r="B43" s="1603">
        <f ca="1">VLOOKUP($A43,Data!$K$2:$O$58,5,FALSE)</f>
        <v>0</v>
      </c>
    </row>
    <row r="44" spans="1:2" ht="13.95" customHeight="1" x14ac:dyDescent="0.25">
      <c r="A44" s="1602" t="s">
        <v>147</v>
      </c>
      <c r="B44" s="1603">
        <f ca="1">VLOOKUP($A44,Data!$K$2:$O$58,5,FALSE)</f>
        <v>0</v>
      </c>
    </row>
    <row r="45" spans="1:2" ht="13.95" customHeight="1" x14ac:dyDescent="0.25">
      <c r="A45" s="1602" t="s">
        <v>149</v>
      </c>
      <c r="B45" s="1603">
        <f ca="1">VLOOKUP($A45,Data!$K$2:$O$58,5,FALSE)</f>
        <v>0</v>
      </c>
    </row>
    <row r="46" spans="1:2" ht="13.95" customHeight="1" x14ac:dyDescent="0.25">
      <c r="A46" s="1602" t="s">
        <v>151</v>
      </c>
      <c r="B46" s="1603">
        <f ca="1">VLOOKUP($A46,Data!$K$2:$O$58,5,FALSE)</f>
        <v>0</v>
      </c>
    </row>
    <row r="47" spans="1:2" ht="13.95" customHeight="1" x14ac:dyDescent="0.25">
      <c r="A47" s="1602" t="s">
        <v>79</v>
      </c>
      <c r="B47" s="1603">
        <f ca="1">VLOOKUP($A47,Data!$K$2:$O$58,5,FALSE)</f>
        <v>0</v>
      </c>
    </row>
    <row r="48" spans="1:2" ht="13.95" customHeight="1" x14ac:dyDescent="0.25">
      <c r="A48" s="1602" t="s">
        <v>132</v>
      </c>
      <c r="B48" s="1603">
        <f ca="1">VLOOKUP($A48,Data!$K$2:$O$58,5,FALSE)</f>
        <v>0</v>
      </c>
    </row>
    <row r="49" spans="1:2" ht="13.95" customHeight="1" x14ac:dyDescent="0.25">
      <c r="A49" s="1602" t="s">
        <v>135</v>
      </c>
      <c r="B49" s="1603">
        <f ca="1">VLOOKUP($A49,Data!$K$2:$O$58,5,FALSE)</f>
        <v>0</v>
      </c>
    </row>
    <row r="50" spans="1:2" ht="13.95" customHeight="1" x14ac:dyDescent="0.25">
      <c r="A50" s="1602" t="s">
        <v>138</v>
      </c>
      <c r="B50" s="1603">
        <f ca="1">VLOOKUP($A50,Data!$K$2:$O$58,5,FALSE)</f>
        <v>1</v>
      </c>
    </row>
    <row r="51" spans="1:2" ht="13.95" customHeight="1" x14ac:dyDescent="0.25">
      <c r="A51" s="1602" t="s">
        <v>69</v>
      </c>
      <c r="B51" s="1603">
        <f ca="1">VLOOKUP($A51,Data!$K$2:$O$58,5,FALSE)</f>
        <v>0</v>
      </c>
    </row>
    <row r="52" spans="1:2" ht="13.95" customHeight="1" x14ac:dyDescent="0.25">
      <c r="A52" s="1602" t="s">
        <v>90</v>
      </c>
      <c r="B52" s="1603">
        <f ca="1">VLOOKUP($A52,Data!$K$2:$O$58,5,FALSE)</f>
        <v>0</v>
      </c>
    </row>
    <row r="53" spans="1:2" ht="13.95" customHeight="1" x14ac:dyDescent="0.25">
      <c r="A53" s="1602" t="s">
        <v>92</v>
      </c>
      <c r="B53" s="1603">
        <f ca="1">VLOOKUP($A53,Data!$K$2:$O$58,5,FALSE)</f>
        <v>0</v>
      </c>
    </row>
    <row r="54" spans="1:2" ht="13.95" customHeight="1" x14ac:dyDescent="0.25">
      <c r="A54" s="1602" t="s">
        <v>94</v>
      </c>
      <c r="B54" s="1603">
        <f ca="1">VLOOKUP($A54,Data!$K$2:$O$58,5,FALSE)</f>
        <v>0</v>
      </c>
    </row>
    <row r="55" spans="1:2" ht="13.95" customHeight="1" x14ac:dyDescent="0.25">
      <c r="A55" s="1602" t="s">
        <v>96</v>
      </c>
      <c r="B55" s="1603">
        <f ca="1">VLOOKUP($A55,Data!$K$2:$O$58,5,FALSE)</f>
        <v>0</v>
      </c>
    </row>
    <row r="56" spans="1:2" ht="13.95" customHeight="1" x14ac:dyDescent="0.25">
      <c r="A56" s="1602" t="s">
        <v>994</v>
      </c>
      <c r="B56" s="1603">
        <f ca="1">VLOOKUP($A56,Data!$K$2:$O$58,5,FALSE)</f>
        <v>1</v>
      </c>
    </row>
    <row r="57" spans="1:2" ht="13.95" customHeight="1" x14ac:dyDescent="0.25">
      <c r="A57" s="1602" t="s">
        <v>0</v>
      </c>
      <c r="B57" s="1603">
        <f ca="1">VLOOKUP($A57,Data!$K$2:$O$58,5,FALSE)</f>
        <v>0</v>
      </c>
    </row>
    <row r="58" spans="1:2" ht="13.95" customHeight="1" x14ac:dyDescent="0.25">
      <c r="A58" s="1602" t="s">
        <v>40</v>
      </c>
      <c r="B58" s="1603">
        <f ca="1">VLOOKUP($A58,Data!$K$2:$O$58,5,FALSE)</f>
        <v>0</v>
      </c>
    </row>
    <row r="59" spans="1:2" ht="13.95" customHeight="1" x14ac:dyDescent="0.25">
      <c r="A59" s="1602" t="s">
        <v>44</v>
      </c>
      <c r="B59" s="1603">
        <f ca="1">VLOOKUP($A59,Data!$K$2:$O$58,5,FALSE)</f>
        <v>0</v>
      </c>
    </row>
    <row r="60" spans="1:2" ht="13.95" customHeight="1" x14ac:dyDescent="0.25">
      <c r="A60" s="1602" t="s">
        <v>46</v>
      </c>
      <c r="B60" s="1603">
        <f ca="1">VLOOKUP($A60,Data!$K$2:$O$58,5,FALSE)</f>
        <v>0</v>
      </c>
    </row>
    <row r="61" spans="1:2" ht="13.95" customHeight="1" x14ac:dyDescent="0.25">
      <c r="A61" s="1602" t="s">
        <v>984</v>
      </c>
      <c r="B61" s="1603">
        <f ca="1">VLOOKUP($A61,Data!$K$2:$O$58,5,FALSE)</f>
        <v>0</v>
      </c>
    </row>
    <row r="62" spans="1:2" ht="13.95" customHeight="1" x14ac:dyDescent="0.25">
      <c r="A62" s="1602" t="s">
        <v>985</v>
      </c>
      <c r="B62" s="1603">
        <f ca="1">VLOOKUP($A62,Data!$K$2:$O$58,5,FALSE)</f>
        <v>1</v>
      </c>
    </row>
    <row r="63" spans="1:2" ht="13.95" customHeight="1" x14ac:dyDescent="0.25">
      <c r="A63" s="1602" t="s">
        <v>67</v>
      </c>
      <c r="B63" s="1603">
        <f ca="1">VLOOKUP($A63,Data!$K$2:$O$58,5,FALSE)</f>
        <v>0</v>
      </c>
    </row>
    <row r="64" spans="1:2" ht="13.95" customHeight="1" x14ac:dyDescent="0.25">
      <c r="A64" s="1602" t="s">
        <v>81</v>
      </c>
      <c r="B64" s="1603">
        <f ca="1">VLOOKUP($A64,Data!$K$2:$O$58,5,FALSE)</f>
        <v>0</v>
      </c>
    </row>
    <row r="65" spans="1:2" ht="13.95" customHeight="1" x14ac:dyDescent="0.25">
      <c r="A65" s="1602" t="s">
        <v>83</v>
      </c>
      <c r="B65" s="1603">
        <f ca="1">VLOOKUP($A65,Data!$K$2:$O$58,5,FALSE)</f>
        <v>0</v>
      </c>
    </row>
    <row r="66" spans="1:2" ht="13.95" customHeight="1" x14ac:dyDescent="0.25">
      <c r="A66" s="1602" t="s">
        <v>85</v>
      </c>
      <c r="B66" s="1603">
        <f ca="1">VLOOKUP($A66,Data!$K$2:$O$58,5,FALSE)</f>
        <v>1</v>
      </c>
    </row>
    <row r="67" spans="1:2" ht="13.95" customHeight="1" x14ac:dyDescent="0.25">
      <c r="A67" s="1602" t="s">
        <v>87</v>
      </c>
      <c r="B67" s="1603">
        <f ca="1">VLOOKUP($A67,Data!$K$2:$O$58,5,FALSE)</f>
        <v>1</v>
      </c>
    </row>
    <row r="68" spans="1:2" ht="13.95" customHeight="1" x14ac:dyDescent="0.25">
      <c r="A68" s="1602" t="s">
        <v>2540</v>
      </c>
      <c r="B68" s="1603">
        <f ca="1">VLOOKUP($A68,Data!$K$2:$O$58,5,FALSE)</f>
        <v>0</v>
      </c>
    </row>
    <row r="69" spans="1:2" ht="13.95" customHeight="1" x14ac:dyDescent="0.25">
      <c r="A69" s="1602" t="s">
        <v>2542</v>
      </c>
      <c r="B69" s="1603">
        <f ca="1">VLOOKUP($A69,Data!$K$2:$O$58,5,FALSE)</f>
        <v>0</v>
      </c>
    </row>
    <row r="70" spans="1:2" ht="13.95" customHeight="1" x14ac:dyDescent="0.25">
      <c r="A70" s="1602" t="s">
        <v>2550</v>
      </c>
      <c r="B70" s="1603">
        <f ca="1">VLOOKUP($A70,Data!$K$2:$O$58,5,FALSE)</f>
        <v>0</v>
      </c>
    </row>
    <row r="71" spans="1:2" ht="13.95" customHeight="1" x14ac:dyDescent="0.25">
      <c r="A71" s="1602" t="s">
        <v>2565</v>
      </c>
      <c r="B71" s="1603">
        <f ca="1">VLOOKUP($A71,Data!$K$2:$O$58,5,FALSE)</f>
        <v>1</v>
      </c>
    </row>
    <row r="72" spans="1:2" ht="13.95" customHeight="1" x14ac:dyDescent="0.25">
      <c r="A72" s="1602" t="s">
        <v>64</v>
      </c>
      <c r="B72" s="1603">
        <f ca="1">VLOOKUP($A72,Data!$K$2:$O$58,5,FALSE)</f>
        <v>0</v>
      </c>
    </row>
    <row r="73" spans="1:2" ht="13.95" customHeight="1" x14ac:dyDescent="0.25">
      <c r="A73" s="1602" t="s">
        <v>71</v>
      </c>
      <c r="B73" s="1603">
        <f ca="1">VLOOKUP($A73,Data!$K$2:$O$58,5,FALSE)</f>
        <v>0</v>
      </c>
    </row>
    <row r="74" spans="1:2" ht="13.95" customHeight="1" x14ac:dyDescent="0.25">
      <c r="A74" s="1602" t="s">
        <v>73</v>
      </c>
      <c r="B74" s="1603">
        <f ca="1">VLOOKUP($A74,Data!$K$2:$O$58,5,FALSE)</f>
        <v>0</v>
      </c>
    </row>
    <row r="75" spans="1:2" ht="13.95" customHeight="1" x14ac:dyDescent="0.25">
      <c r="A75" s="1602" t="s">
        <v>76</v>
      </c>
      <c r="B75" s="1603">
        <f ca="1">VLOOKUP($A75,Data!$K$2:$O$58,5,FALSE)</f>
        <v>1</v>
      </c>
    </row>
    <row r="76" spans="1:2" ht="13.95" customHeight="1" x14ac:dyDescent="0.25">
      <c r="A76" s="1602" t="s">
        <v>74</v>
      </c>
      <c r="B76" s="1603">
        <f ca="1">VLOOKUP($A76,Data!$K$2:$O$58,5,FALSE)</f>
        <v>0</v>
      </c>
    </row>
    <row r="77" spans="1:2" ht="13.95" customHeight="1" x14ac:dyDescent="0.25">
      <c r="A77" s="1602" t="s">
        <v>104</v>
      </c>
      <c r="B77" s="1603">
        <f ca="1">VLOOKUP($A77,Data!$K$2:$O$58,5,FALSE)</f>
        <v>0</v>
      </c>
    </row>
    <row r="78" spans="1:2" ht="13.95" customHeight="1" x14ac:dyDescent="0.25">
      <c r="A78" s="1604" t="s">
        <v>106</v>
      </c>
      <c r="B78" s="1603">
        <f ca="1">VLOOKUP($A78,Data!$K$2:$O$58,5,FALSE)</f>
        <v>0</v>
      </c>
    </row>
    <row r="79" spans="1:2" ht="13.95" customHeight="1" x14ac:dyDescent="0.25">
      <c r="A79" s="1604" t="s">
        <v>108</v>
      </c>
      <c r="B79" s="1603">
        <f ca="1">VLOOKUP($A79,Data!$K$2:$O$58,5,FALSE)</f>
        <v>0</v>
      </c>
    </row>
    <row r="80" spans="1:2" ht="13.95" customHeight="1" x14ac:dyDescent="0.25">
      <c r="A80" s="1604" t="s">
        <v>110</v>
      </c>
      <c r="B80" s="1603">
        <f ca="1">VLOOKUP($A80,Data!$K$2:$O$58,5,FALSE)</f>
        <v>0</v>
      </c>
    </row>
    <row r="81" spans="1:2" ht="13.95" customHeight="1" thickBot="1" x14ac:dyDescent="0.3">
      <c r="A81" s="1605" t="s">
        <v>112</v>
      </c>
      <c r="B81" s="1606">
        <f ca="1">VLOOKUP($A81,Data!$K$2:$O$58,5,FALSE)</f>
        <v>1</v>
      </c>
    </row>
    <row r="82" spans="1:2" ht="13.95" customHeight="1" x14ac:dyDescent="0.25">
      <c r="A82" s="1594" t="s">
        <v>150</v>
      </c>
      <c r="B82" s="1595">
        <f ca="1">VLOOKUP($A82,Data!$C$2:$H$384,6,FALSE)</f>
        <v>0</v>
      </c>
    </row>
    <row r="83" spans="1:2" ht="13.95" customHeight="1" x14ac:dyDescent="0.25">
      <c r="A83" s="1596" t="s">
        <v>152</v>
      </c>
      <c r="B83" s="1597">
        <f ca="1">VLOOKUP($A83,Data!$C$2:$H$384,6,FALSE)</f>
        <v>0</v>
      </c>
    </row>
    <row r="84" spans="1:2" ht="13.95" customHeight="1" x14ac:dyDescent="0.25">
      <c r="A84" s="1596" t="s">
        <v>153</v>
      </c>
      <c r="B84" s="1597">
        <f ca="1">VLOOKUP($A84,Data!$C$2:$H$384,6,FALSE)</f>
        <v>0</v>
      </c>
    </row>
    <row r="85" spans="1:2" ht="13.95" customHeight="1" x14ac:dyDescent="0.25">
      <c r="A85" s="1596" t="s">
        <v>154</v>
      </c>
      <c r="B85" s="1597">
        <f ca="1">VLOOKUP($A85,Data!$C$2:$H$384,6,FALSE)</f>
        <v>0</v>
      </c>
    </row>
    <row r="86" spans="1:2" ht="13.95" customHeight="1" x14ac:dyDescent="0.25">
      <c r="A86" s="1596" t="s">
        <v>155</v>
      </c>
      <c r="B86" s="1597">
        <f ca="1">VLOOKUP($A86,Data!$C$2:$H$384,6,FALSE)</f>
        <v>0</v>
      </c>
    </row>
    <row r="87" spans="1:2" ht="13.95" customHeight="1" x14ac:dyDescent="0.25">
      <c r="A87" s="1596" t="s">
        <v>156</v>
      </c>
      <c r="B87" s="1597">
        <f ca="1">VLOOKUP($A87,Data!$C$2:$H$384,6,FALSE)</f>
        <v>0</v>
      </c>
    </row>
    <row r="88" spans="1:2" ht="13.95" customHeight="1" x14ac:dyDescent="0.25">
      <c r="A88" s="1596" t="s">
        <v>157</v>
      </c>
      <c r="B88" s="1597">
        <f ca="1">VLOOKUP($A88,Data!$C$2:$H$384,6,FALSE)</f>
        <v>0</v>
      </c>
    </row>
    <row r="89" spans="1:2" ht="13.95" customHeight="1" x14ac:dyDescent="0.25">
      <c r="A89" s="1596" t="s">
        <v>2527</v>
      </c>
      <c r="B89" s="1597">
        <f ca="1">VLOOKUP($A89,Data!$C$2:$H$384,6,FALSE)</f>
        <v>0</v>
      </c>
    </row>
    <row r="90" spans="1:2" ht="13.95" customHeight="1" x14ac:dyDescent="0.25">
      <c r="A90" s="1596" t="s">
        <v>2528</v>
      </c>
      <c r="B90" s="1597">
        <f ca="1">VLOOKUP($A90,Data!$C$2:$H$384,6,FALSE)</f>
        <v>0</v>
      </c>
    </row>
    <row r="91" spans="1:2" ht="13.95" customHeight="1" x14ac:dyDescent="0.25">
      <c r="A91" s="1596" t="s">
        <v>2529</v>
      </c>
      <c r="B91" s="1597">
        <f ca="1">VLOOKUP($A91,Data!$C$2:$H$384,6,FALSE)</f>
        <v>0</v>
      </c>
    </row>
    <row r="92" spans="1:2" ht="13.95" customHeight="1" x14ac:dyDescent="0.25">
      <c r="A92" s="1596" t="s">
        <v>158</v>
      </c>
      <c r="B92" s="1597">
        <f ca="1">VLOOKUP($A92,Data!$C$2:$H$384,6,FALSE)</f>
        <v>0</v>
      </c>
    </row>
    <row r="93" spans="1:2" ht="13.95" customHeight="1" x14ac:dyDescent="0.25">
      <c r="A93" s="1596" t="s">
        <v>159</v>
      </c>
      <c r="B93" s="1597">
        <f ca="1">VLOOKUP($A93,Data!$C$2:$H$384,6,FALSE)</f>
        <v>0</v>
      </c>
    </row>
    <row r="94" spans="1:2" ht="13.95" customHeight="1" x14ac:dyDescent="0.25">
      <c r="A94" s="1596" t="s">
        <v>160</v>
      </c>
      <c r="B94" s="1597">
        <f ca="1">VLOOKUP($A94,Data!$C$2:$H$384,6,FALSE)</f>
        <v>0</v>
      </c>
    </row>
    <row r="95" spans="1:2" ht="13.95" customHeight="1" x14ac:dyDescent="0.25">
      <c r="A95" s="1596" t="s">
        <v>161</v>
      </c>
      <c r="B95" s="1597">
        <f ca="1">VLOOKUP($A95,Data!$C$2:$H$384,6,FALSE)</f>
        <v>0</v>
      </c>
    </row>
    <row r="96" spans="1:2" ht="13.95" customHeight="1" x14ac:dyDescent="0.25">
      <c r="A96" s="1596" t="s">
        <v>162</v>
      </c>
      <c r="B96" s="1597">
        <f ca="1">VLOOKUP($A96,Data!$C$2:$H$384,6,FALSE)</f>
        <v>0</v>
      </c>
    </row>
    <row r="97" spans="1:2" ht="13.95" customHeight="1" x14ac:dyDescent="0.25">
      <c r="A97" s="1596" t="s">
        <v>163</v>
      </c>
      <c r="B97" s="1597">
        <f ca="1">VLOOKUP($A97,Data!$C$2:$H$384,6,FALSE)</f>
        <v>0</v>
      </c>
    </row>
    <row r="98" spans="1:2" ht="13.95" customHeight="1" x14ac:dyDescent="0.25">
      <c r="A98" s="1596" t="s">
        <v>164</v>
      </c>
      <c r="B98" s="1597">
        <f ca="1">VLOOKUP($A98,Data!$C$2:$H$384,6,FALSE)</f>
        <v>0</v>
      </c>
    </row>
    <row r="99" spans="1:2" ht="13.95" customHeight="1" x14ac:dyDescent="0.25">
      <c r="A99" s="1596" t="s">
        <v>166</v>
      </c>
      <c r="B99" s="1597">
        <f ca="1">VLOOKUP($A99,Data!$C$2:$H$384,6,FALSE)</f>
        <v>0</v>
      </c>
    </row>
    <row r="100" spans="1:2" ht="13.95" customHeight="1" x14ac:dyDescent="0.25">
      <c r="A100" s="1596" t="s">
        <v>933</v>
      </c>
      <c r="B100" s="1597">
        <f ca="1">VLOOKUP($A100,Data!$C$2:$H$384,6,FALSE)</f>
        <v>0</v>
      </c>
    </row>
    <row r="101" spans="1:2" ht="13.95" customHeight="1" x14ac:dyDescent="0.25">
      <c r="A101" s="1596" t="s">
        <v>168</v>
      </c>
      <c r="B101" s="1597">
        <f ca="1">VLOOKUP($A101,Data!$C$2:$H$384,6,FALSE)</f>
        <v>0</v>
      </c>
    </row>
    <row r="102" spans="1:2" ht="13.95" customHeight="1" x14ac:dyDescent="0.25">
      <c r="A102" s="1596" t="s">
        <v>169</v>
      </c>
      <c r="B102" s="1597">
        <f ca="1">VLOOKUP($A102,Data!$C$2:$H$384,6,FALSE)</f>
        <v>0</v>
      </c>
    </row>
    <row r="103" spans="1:2" ht="13.95" customHeight="1" x14ac:dyDescent="0.25">
      <c r="A103" s="1596" t="s">
        <v>170</v>
      </c>
      <c r="B103" s="1597">
        <f ca="1">VLOOKUP($A103,Data!$C$2:$H$384,6,FALSE)</f>
        <v>0</v>
      </c>
    </row>
    <row r="104" spans="1:2" ht="13.95" customHeight="1" x14ac:dyDescent="0.25">
      <c r="A104" s="1596" t="s">
        <v>171</v>
      </c>
      <c r="B104" s="1597">
        <f ca="1">VLOOKUP($A104,Data!$C$2:$H$384,6,FALSE)</f>
        <v>0</v>
      </c>
    </row>
    <row r="105" spans="1:2" ht="13.95" customHeight="1" x14ac:dyDescent="0.25">
      <c r="A105" s="1596" t="s">
        <v>172</v>
      </c>
      <c r="B105" s="1597">
        <f ca="1">VLOOKUP($A105,Data!$C$2:$H$384,6,FALSE)</f>
        <v>0</v>
      </c>
    </row>
    <row r="106" spans="1:2" ht="13.95" customHeight="1" x14ac:dyDescent="0.25">
      <c r="A106" s="1596" t="s">
        <v>173</v>
      </c>
      <c r="B106" s="1597">
        <f ca="1">VLOOKUP($A106,Data!$C$2:$H$384,6,FALSE)</f>
        <v>0</v>
      </c>
    </row>
    <row r="107" spans="1:2" ht="13.95" customHeight="1" x14ac:dyDescent="0.25">
      <c r="A107" s="1596" t="s">
        <v>174</v>
      </c>
      <c r="B107" s="1597">
        <f ca="1">VLOOKUP($A107,Data!$C$2:$H$384,6,FALSE)</f>
        <v>0</v>
      </c>
    </row>
    <row r="108" spans="1:2" ht="13.95" customHeight="1" x14ac:dyDescent="0.25">
      <c r="A108" s="1596" t="s">
        <v>934</v>
      </c>
      <c r="B108" s="1597">
        <f ca="1">VLOOKUP($A108,Data!$C$2:$H$384,6,FALSE)</f>
        <v>0</v>
      </c>
    </row>
    <row r="109" spans="1:2" ht="13.95" customHeight="1" x14ac:dyDescent="0.25">
      <c r="A109" s="1596" t="s">
        <v>935</v>
      </c>
      <c r="B109" s="1597">
        <f ca="1">VLOOKUP($A109,Data!$C$2:$H$384,6,FALSE)</f>
        <v>0</v>
      </c>
    </row>
    <row r="110" spans="1:2" ht="13.95" customHeight="1" x14ac:dyDescent="0.25">
      <c r="A110" s="1596" t="s">
        <v>2530</v>
      </c>
      <c r="B110" s="1597">
        <f ca="1">VLOOKUP($A110,Data!$C$2:$H$384,6,FALSE)</f>
        <v>0</v>
      </c>
    </row>
    <row r="111" spans="1:2" ht="13.95" customHeight="1" x14ac:dyDescent="0.25">
      <c r="A111" s="1596" t="s">
        <v>936</v>
      </c>
      <c r="B111" s="1597">
        <f ca="1">VLOOKUP($A111,Data!$C$2:$H$384,6,FALSE)</f>
        <v>0</v>
      </c>
    </row>
    <row r="112" spans="1:2" ht="13.95" customHeight="1" x14ac:dyDescent="0.25">
      <c r="A112" s="1596" t="s">
        <v>937</v>
      </c>
      <c r="B112" s="1597">
        <f ca="1">VLOOKUP($A112,Data!$C$2:$H$384,6,FALSE)</f>
        <v>0</v>
      </c>
    </row>
    <row r="113" spans="1:2" ht="13.95" customHeight="1" x14ac:dyDescent="0.25">
      <c r="A113" s="1596" t="s">
        <v>938</v>
      </c>
      <c r="B113" s="1597">
        <f ca="1">VLOOKUP($A113,Data!$C$2:$H$384,6,FALSE)</f>
        <v>0</v>
      </c>
    </row>
    <row r="114" spans="1:2" ht="13.95" customHeight="1" x14ac:dyDescent="0.25">
      <c r="A114" s="1596" t="s">
        <v>939</v>
      </c>
      <c r="B114" s="1597">
        <f ca="1">VLOOKUP($A114,Data!$C$2:$H$384,6,FALSE)</f>
        <v>0</v>
      </c>
    </row>
    <row r="115" spans="1:2" ht="13.95" customHeight="1" x14ac:dyDescent="0.25">
      <c r="A115" s="1596" t="s">
        <v>940</v>
      </c>
      <c r="B115" s="1597">
        <f ca="1">VLOOKUP($A115,Data!$C$2:$H$384,6,FALSE)</f>
        <v>0</v>
      </c>
    </row>
    <row r="116" spans="1:2" ht="13.95" customHeight="1" x14ac:dyDescent="0.25">
      <c r="A116" s="1596" t="s">
        <v>941</v>
      </c>
      <c r="B116" s="1597">
        <f ca="1">VLOOKUP($A116,Data!$C$2:$H$384,6,FALSE)</f>
        <v>0</v>
      </c>
    </row>
    <row r="117" spans="1:2" ht="13.95" customHeight="1" x14ac:dyDescent="0.25">
      <c r="A117" s="1596" t="s">
        <v>303</v>
      </c>
      <c r="B117" s="1597">
        <f ca="1">VLOOKUP($A117,Data!$C$2:$H$384,6,FALSE)</f>
        <v>0</v>
      </c>
    </row>
    <row r="118" spans="1:2" ht="13.95" customHeight="1" x14ac:dyDescent="0.25">
      <c r="A118" s="1596" t="s">
        <v>304</v>
      </c>
      <c r="B118" s="1597">
        <f ca="1">VLOOKUP($A118,Data!$C$2:$H$384,6,FALSE)</f>
        <v>0</v>
      </c>
    </row>
    <row r="119" spans="1:2" ht="13.95" customHeight="1" x14ac:dyDescent="0.25">
      <c r="A119" s="1596" t="s">
        <v>305</v>
      </c>
      <c r="B119" s="1597">
        <f ca="1">VLOOKUP($A119,Data!$C$2:$H$384,6,FALSE)</f>
        <v>0</v>
      </c>
    </row>
    <row r="120" spans="1:2" ht="13.95" customHeight="1" x14ac:dyDescent="0.25">
      <c r="A120" s="1596" t="s">
        <v>306</v>
      </c>
      <c r="B120" s="1597">
        <f ca="1">VLOOKUP($A120,Data!$C$2:$H$384,6,FALSE)</f>
        <v>0</v>
      </c>
    </row>
    <row r="121" spans="1:2" ht="13.95" customHeight="1" x14ac:dyDescent="0.25">
      <c r="A121" s="1596" t="s">
        <v>307</v>
      </c>
      <c r="B121" s="1597">
        <f ca="1">VLOOKUP($A121,Data!$C$2:$H$384,6,FALSE)</f>
        <v>0</v>
      </c>
    </row>
    <row r="122" spans="1:2" ht="13.95" customHeight="1" x14ac:dyDescent="0.25">
      <c r="A122" s="1596" t="s">
        <v>308</v>
      </c>
      <c r="B122" s="1597">
        <f ca="1">VLOOKUP($A122,Data!$C$2:$H$384,6,FALSE)</f>
        <v>0</v>
      </c>
    </row>
    <row r="123" spans="1:2" ht="13.95" customHeight="1" x14ac:dyDescent="0.25">
      <c r="A123" s="1596" t="s">
        <v>309</v>
      </c>
      <c r="B123" s="1597">
        <f ca="1">VLOOKUP($A123,Data!$C$2:$H$384,6,FALSE)</f>
        <v>0</v>
      </c>
    </row>
    <row r="124" spans="1:2" ht="13.95" customHeight="1" x14ac:dyDescent="0.25">
      <c r="A124" s="1596" t="s">
        <v>310</v>
      </c>
      <c r="B124" s="1597">
        <f ca="1">VLOOKUP($A124,Data!$C$2:$H$384,6,FALSE)</f>
        <v>0</v>
      </c>
    </row>
    <row r="125" spans="1:2" ht="13.95" customHeight="1" x14ac:dyDescent="0.25">
      <c r="A125" s="1596" t="s">
        <v>311</v>
      </c>
      <c r="B125" s="1597">
        <f ca="1">VLOOKUP($A125,Data!$C$2:$H$384,6,FALSE)</f>
        <v>0</v>
      </c>
    </row>
    <row r="126" spans="1:2" ht="13.95" customHeight="1" x14ac:dyDescent="0.25">
      <c r="A126" s="1596" t="s">
        <v>961</v>
      </c>
      <c r="B126" s="1597">
        <f ca="1">VLOOKUP($A126,Data!$C$2:$H$384,6,FALSE)</f>
        <v>0</v>
      </c>
    </row>
    <row r="127" spans="1:2" ht="13.95" customHeight="1" x14ac:dyDescent="0.25">
      <c r="A127" s="1596" t="s">
        <v>2531</v>
      </c>
      <c r="B127" s="1597">
        <f ca="1">VLOOKUP($A127,Data!$C$2:$H$384,6,FALSE)</f>
        <v>0</v>
      </c>
    </row>
    <row r="128" spans="1:2" ht="13.95" customHeight="1" x14ac:dyDescent="0.25">
      <c r="A128" s="1596" t="s">
        <v>312</v>
      </c>
      <c r="B128" s="1597">
        <f ca="1">VLOOKUP($A128,Data!$C$2:$H$384,6,FALSE)</f>
        <v>0</v>
      </c>
    </row>
    <row r="129" spans="1:2" ht="13.95" customHeight="1" x14ac:dyDescent="0.25">
      <c r="A129" s="1596" t="s">
        <v>313</v>
      </c>
      <c r="B129" s="1597">
        <f ca="1">VLOOKUP($A129,Data!$C$2:$H$384,6,FALSE)</f>
        <v>0</v>
      </c>
    </row>
    <row r="130" spans="1:2" ht="13.95" customHeight="1" x14ac:dyDescent="0.25">
      <c r="A130" s="1596" t="s">
        <v>314</v>
      </c>
      <c r="B130" s="1597">
        <f ca="1">VLOOKUP($A130,Data!$C$2:$H$384,6,FALSE)</f>
        <v>0</v>
      </c>
    </row>
    <row r="131" spans="1:2" ht="13.95" customHeight="1" x14ac:dyDescent="0.25">
      <c r="A131" s="1596" t="s">
        <v>962</v>
      </c>
      <c r="B131" s="1597">
        <f ca="1">VLOOKUP($A131,Data!$C$2:$H$384,6,FALSE)</f>
        <v>0</v>
      </c>
    </row>
    <row r="132" spans="1:2" ht="13.95" customHeight="1" x14ac:dyDescent="0.25">
      <c r="A132" s="1596" t="s">
        <v>963</v>
      </c>
      <c r="B132" s="1597">
        <f ca="1">VLOOKUP($A132,Data!$C$2:$H$384,6,FALSE)</f>
        <v>0</v>
      </c>
    </row>
    <row r="133" spans="1:2" ht="13.95" customHeight="1" x14ac:dyDescent="0.25">
      <c r="A133" s="1596" t="s">
        <v>964</v>
      </c>
      <c r="B133" s="1597">
        <f ca="1">VLOOKUP($A133,Data!$C$2:$H$384,6,FALSE)</f>
        <v>0</v>
      </c>
    </row>
    <row r="134" spans="1:2" ht="13.95" customHeight="1" x14ac:dyDescent="0.25">
      <c r="A134" s="1596" t="s">
        <v>965</v>
      </c>
      <c r="B134" s="1597">
        <f ca="1">VLOOKUP($A134,Data!$C$2:$H$384,6,FALSE)</f>
        <v>0</v>
      </c>
    </row>
    <row r="135" spans="1:2" ht="13.95" customHeight="1" x14ac:dyDescent="0.25">
      <c r="A135" s="1596" t="s">
        <v>966</v>
      </c>
      <c r="B135" s="1597">
        <f ca="1">VLOOKUP($A135,Data!$C$2:$H$384,6,FALSE)</f>
        <v>0</v>
      </c>
    </row>
    <row r="136" spans="1:2" ht="13.95" customHeight="1" x14ac:dyDescent="0.25">
      <c r="A136" s="1596" t="s">
        <v>967</v>
      </c>
      <c r="B136" s="1597">
        <f ca="1">VLOOKUP($A136,Data!$C$2:$H$384,6,FALSE)</f>
        <v>0</v>
      </c>
    </row>
    <row r="137" spans="1:2" ht="13.95" customHeight="1" x14ac:dyDescent="0.25">
      <c r="A137" s="1596" t="s">
        <v>968</v>
      </c>
      <c r="B137" s="1597">
        <f ca="1">VLOOKUP($A137,Data!$C$2:$H$384,6,FALSE)</f>
        <v>0</v>
      </c>
    </row>
    <row r="138" spans="1:2" ht="13.95" customHeight="1" x14ac:dyDescent="0.25">
      <c r="A138" s="1596" t="s">
        <v>969</v>
      </c>
      <c r="B138" s="1597">
        <f ca="1">VLOOKUP($A138,Data!$C$2:$H$384,6,FALSE)</f>
        <v>0</v>
      </c>
    </row>
    <row r="139" spans="1:2" ht="13.95" customHeight="1" x14ac:dyDescent="0.25">
      <c r="A139" s="1596" t="s">
        <v>970</v>
      </c>
      <c r="B139" s="1597">
        <f ca="1">VLOOKUP($A139,Data!$C$2:$H$384,6,FALSE)</f>
        <v>0</v>
      </c>
    </row>
    <row r="140" spans="1:2" ht="13.95" customHeight="1" x14ac:dyDescent="0.25">
      <c r="A140" s="1596" t="s">
        <v>315</v>
      </c>
      <c r="B140" s="1597">
        <f ca="1">VLOOKUP($A140,Data!$C$2:$H$384,6,FALSE)</f>
        <v>0</v>
      </c>
    </row>
    <row r="141" spans="1:2" ht="13.95" customHeight="1" x14ac:dyDescent="0.25">
      <c r="A141" s="1596" t="s">
        <v>316</v>
      </c>
      <c r="B141" s="1597">
        <f ca="1">VLOOKUP($A141,Data!$C$2:$H$384,6,FALSE)</f>
        <v>0</v>
      </c>
    </row>
    <row r="142" spans="1:2" ht="13.95" customHeight="1" x14ac:dyDescent="0.25">
      <c r="A142" s="1596" t="s">
        <v>317</v>
      </c>
      <c r="B142" s="1597">
        <f ca="1">VLOOKUP($A142,Data!$C$2:$H$384,6,FALSE)</f>
        <v>0</v>
      </c>
    </row>
    <row r="143" spans="1:2" ht="13.95" customHeight="1" x14ac:dyDescent="0.25">
      <c r="A143" s="1596" t="s">
        <v>318</v>
      </c>
      <c r="B143" s="1597">
        <f ca="1">VLOOKUP($A143,Data!$C$2:$H$384,6,FALSE)</f>
        <v>0</v>
      </c>
    </row>
    <row r="144" spans="1:2" ht="13.95" customHeight="1" x14ac:dyDescent="0.25">
      <c r="A144" s="1596" t="s">
        <v>971</v>
      </c>
      <c r="B144" s="1597">
        <f ca="1">VLOOKUP($A144,Data!$C$2:$H$384,6,FALSE)</f>
        <v>0</v>
      </c>
    </row>
    <row r="145" spans="1:2" ht="13.95" customHeight="1" x14ac:dyDescent="0.25">
      <c r="A145" s="1596" t="s">
        <v>972</v>
      </c>
      <c r="B145" s="1597">
        <f ca="1">VLOOKUP($A145,Data!$C$2:$H$384,6,FALSE)</f>
        <v>0</v>
      </c>
    </row>
    <row r="146" spans="1:2" ht="13.95" customHeight="1" x14ac:dyDescent="0.25">
      <c r="A146" s="1596" t="s">
        <v>973</v>
      </c>
      <c r="B146" s="1597">
        <f ca="1">VLOOKUP($A146,Data!$C$2:$H$384,6,FALSE)</f>
        <v>0</v>
      </c>
    </row>
    <row r="147" spans="1:2" ht="13.95" customHeight="1" x14ac:dyDescent="0.25">
      <c r="A147" s="1596" t="s">
        <v>974</v>
      </c>
      <c r="B147" s="1597">
        <f ca="1">VLOOKUP($A147,Data!$C$2:$H$384,6,FALSE)</f>
        <v>0</v>
      </c>
    </row>
    <row r="148" spans="1:2" ht="13.95" customHeight="1" x14ac:dyDescent="0.25">
      <c r="A148" s="1596" t="s">
        <v>975</v>
      </c>
      <c r="B148" s="1597">
        <f ca="1">VLOOKUP($A148,Data!$C$2:$H$384,6,FALSE)</f>
        <v>0</v>
      </c>
    </row>
    <row r="149" spans="1:2" ht="13.95" customHeight="1" x14ac:dyDescent="0.25">
      <c r="A149" s="1596" t="s">
        <v>976</v>
      </c>
      <c r="B149" s="1597">
        <f ca="1">VLOOKUP($A149,Data!$C$2:$H$384,6,FALSE)</f>
        <v>0</v>
      </c>
    </row>
    <row r="150" spans="1:2" ht="13.95" customHeight="1" x14ac:dyDescent="0.25">
      <c r="A150" s="1596" t="s">
        <v>2532</v>
      </c>
      <c r="B150" s="1597">
        <f ca="1">VLOOKUP($A150,Data!$C$2:$H$384,6,FALSE)</f>
        <v>0</v>
      </c>
    </row>
    <row r="151" spans="1:2" ht="13.95" customHeight="1" x14ac:dyDescent="0.25">
      <c r="A151" s="1596" t="s">
        <v>2533</v>
      </c>
      <c r="B151" s="1597">
        <f ca="1">VLOOKUP($A151,Data!$C$2:$H$384,6,FALSE)</f>
        <v>0</v>
      </c>
    </row>
    <row r="152" spans="1:2" ht="13.95" customHeight="1" x14ac:dyDescent="0.25">
      <c r="A152" s="1596" t="s">
        <v>2534</v>
      </c>
      <c r="B152" s="1597">
        <f ca="1">VLOOKUP($A152,Data!$C$2:$H$384,6,FALSE)</f>
        <v>0</v>
      </c>
    </row>
    <row r="153" spans="1:2" ht="13.95" customHeight="1" x14ac:dyDescent="0.25">
      <c r="A153" s="1596" t="s">
        <v>319</v>
      </c>
      <c r="B153" s="1597">
        <f ca="1">VLOOKUP($A153,Data!$C$2:$H$384,6,FALSE)</f>
        <v>0</v>
      </c>
    </row>
    <row r="154" spans="1:2" ht="13.95" customHeight="1" x14ac:dyDescent="0.25">
      <c r="A154" s="1596" t="s">
        <v>320</v>
      </c>
      <c r="B154" s="1597">
        <f ca="1">VLOOKUP($A154,Data!$C$2:$H$384,6,FALSE)</f>
        <v>0</v>
      </c>
    </row>
    <row r="155" spans="1:2" ht="13.95" customHeight="1" x14ac:dyDescent="0.25">
      <c r="A155" s="1596" t="s">
        <v>321</v>
      </c>
      <c r="B155" s="1597">
        <f ca="1">VLOOKUP($A155,Data!$C$2:$H$384,6,FALSE)</f>
        <v>0</v>
      </c>
    </row>
    <row r="156" spans="1:2" ht="13.95" customHeight="1" x14ac:dyDescent="0.25">
      <c r="A156" s="1596" t="s">
        <v>322</v>
      </c>
      <c r="B156" s="1597">
        <f ca="1">VLOOKUP($A156,Data!$C$2:$H$384,6,FALSE)</f>
        <v>0</v>
      </c>
    </row>
    <row r="157" spans="1:2" ht="13.95" customHeight="1" x14ac:dyDescent="0.25">
      <c r="A157" s="1596" t="s">
        <v>323</v>
      </c>
      <c r="B157" s="1597">
        <f ca="1">VLOOKUP($A157,Data!$C$2:$H$384,6,FALSE)</f>
        <v>0</v>
      </c>
    </row>
    <row r="158" spans="1:2" ht="13.95" customHeight="1" x14ac:dyDescent="0.25">
      <c r="A158" s="1596" t="s">
        <v>324</v>
      </c>
      <c r="B158" s="1597">
        <f ca="1">VLOOKUP($A158,Data!$C$2:$H$384,6,FALSE)</f>
        <v>0</v>
      </c>
    </row>
    <row r="159" spans="1:2" ht="13.95" customHeight="1" x14ac:dyDescent="0.25">
      <c r="A159" s="1596" t="s">
        <v>325</v>
      </c>
      <c r="B159" s="1597">
        <f ca="1">VLOOKUP($A159,Data!$C$2:$H$384,6,FALSE)</f>
        <v>0</v>
      </c>
    </row>
    <row r="160" spans="1:2" ht="13.95" customHeight="1" x14ac:dyDescent="0.25">
      <c r="A160" s="1596" t="s">
        <v>326</v>
      </c>
      <c r="B160" s="1597">
        <f ca="1">VLOOKUP($A160,Data!$C$2:$H$384,6,FALSE)</f>
        <v>0</v>
      </c>
    </row>
    <row r="161" spans="1:2" ht="13.95" customHeight="1" x14ac:dyDescent="0.25">
      <c r="A161" s="1596" t="s">
        <v>329</v>
      </c>
      <c r="B161" s="1597">
        <f ca="1">VLOOKUP($A161,Data!$C$2:$H$384,6,FALSE)</f>
        <v>0</v>
      </c>
    </row>
    <row r="162" spans="1:2" ht="13.95" customHeight="1" x14ac:dyDescent="0.25">
      <c r="A162" s="1596" t="s">
        <v>330</v>
      </c>
      <c r="B162" s="1597">
        <f ca="1">VLOOKUP($A162,Data!$C$2:$H$384,6,FALSE)</f>
        <v>0</v>
      </c>
    </row>
    <row r="163" spans="1:2" ht="13.95" customHeight="1" x14ac:dyDescent="0.25">
      <c r="A163" s="1596" t="s">
        <v>331</v>
      </c>
      <c r="B163" s="1597">
        <f ca="1">VLOOKUP($A163,Data!$C$2:$H$384,6,FALSE)</f>
        <v>0</v>
      </c>
    </row>
    <row r="164" spans="1:2" ht="13.95" customHeight="1" x14ac:dyDescent="0.25">
      <c r="A164" s="1596" t="s">
        <v>332</v>
      </c>
      <c r="B164" s="1597">
        <f ca="1">VLOOKUP($A164,Data!$C$2:$H$384,6,FALSE)</f>
        <v>0</v>
      </c>
    </row>
    <row r="165" spans="1:2" ht="13.95" customHeight="1" x14ac:dyDescent="0.25">
      <c r="A165" s="1596" t="s">
        <v>333</v>
      </c>
      <c r="B165" s="1597">
        <f ca="1">VLOOKUP($A165,Data!$C$2:$H$384,6,FALSE)</f>
        <v>0</v>
      </c>
    </row>
    <row r="166" spans="1:2" ht="13.95" customHeight="1" x14ac:dyDescent="0.25">
      <c r="A166" s="1596" t="s">
        <v>334</v>
      </c>
      <c r="B166" s="1597">
        <f ca="1">VLOOKUP($A166,Data!$C$2:$H$384,6,FALSE)</f>
        <v>0</v>
      </c>
    </row>
    <row r="167" spans="1:2" ht="13.95" customHeight="1" x14ac:dyDescent="0.25">
      <c r="A167" s="1596" t="s">
        <v>335</v>
      </c>
      <c r="B167" s="1597">
        <f ca="1">VLOOKUP($A167,Data!$C$2:$H$384,6,FALSE)</f>
        <v>0</v>
      </c>
    </row>
    <row r="168" spans="1:2" ht="13.95" customHeight="1" x14ac:dyDescent="0.25">
      <c r="A168" s="1596" t="s">
        <v>977</v>
      </c>
      <c r="B168" s="1597">
        <f ca="1">VLOOKUP($A168,Data!$C$2:$H$384,6,FALSE)</f>
        <v>0</v>
      </c>
    </row>
    <row r="169" spans="1:2" ht="13.95" customHeight="1" x14ac:dyDescent="0.25">
      <c r="A169" s="1596" t="s">
        <v>978</v>
      </c>
      <c r="B169" s="1597">
        <f ca="1">VLOOKUP($A169,Data!$C$2:$H$384,6,FALSE)</f>
        <v>0</v>
      </c>
    </row>
    <row r="170" spans="1:2" ht="13.95" customHeight="1" x14ac:dyDescent="0.25">
      <c r="A170" s="1596" t="s">
        <v>979</v>
      </c>
      <c r="B170" s="1597">
        <f ca="1">VLOOKUP($A170,Data!$C$2:$H$384,6,FALSE)</f>
        <v>0</v>
      </c>
    </row>
    <row r="171" spans="1:2" ht="13.95" customHeight="1" x14ac:dyDescent="0.25">
      <c r="A171" s="1596" t="s">
        <v>980</v>
      </c>
      <c r="B171" s="1597">
        <f ca="1">VLOOKUP($A171,Data!$C$2:$H$384,6,FALSE)</f>
        <v>0</v>
      </c>
    </row>
    <row r="172" spans="1:2" ht="13.95" customHeight="1" x14ac:dyDescent="0.25">
      <c r="A172" s="1596" t="s">
        <v>981</v>
      </c>
      <c r="B172" s="1597">
        <f ca="1">VLOOKUP($A172,Data!$C$2:$H$384,6,FALSE)</f>
        <v>0</v>
      </c>
    </row>
    <row r="173" spans="1:2" ht="13.95" customHeight="1" x14ac:dyDescent="0.25">
      <c r="A173" s="1596" t="s">
        <v>982</v>
      </c>
      <c r="B173" s="1597">
        <f ca="1">VLOOKUP($A173,Data!$C$2:$H$384,6,FALSE)</f>
        <v>0</v>
      </c>
    </row>
    <row r="174" spans="1:2" ht="13.95" customHeight="1" x14ac:dyDescent="0.25">
      <c r="A174" s="1596" t="s">
        <v>983</v>
      </c>
      <c r="B174" s="1597">
        <f ca="1">VLOOKUP($A174,Data!$C$2:$H$384,6,FALSE)</f>
        <v>0</v>
      </c>
    </row>
    <row r="175" spans="1:2" ht="13.95" customHeight="1" x14ac:dyDescent="0.25">
      <c r="A175" s="1596" t="s">
        <v>86</v>
      </c>
      <c r="B175" s="1597">
        <f ca="1">VLOOKUP($A175,Data!$C$2:$H$384,6,FALSE)</f>
        <v>0</v>
      </c>
    </row>
    <row r="176" spans="1:2" ht="13.95" customHeight="1" x14ac:dyDescent="0.25">
      <c r="A176" s="1596" t="s">
        <v>88</v>
      </c>
      <c r="B176" s="1597">
        <f ca="1">VLOOKUP($A176,Data!$C$2:$H$384,6,FALSE)</f>
        <v>0</v>
      </c>
    </row>
    <row r="177" spans="1:2" ht="13.95" customHeight="1" x14ac:dyDescent="0.25">
      <c r="A177" s="1596" t="s">
        <v>89</v>
      </c>
      <c r="B177" s="1597">
        <f ca="1">VLOOKUP($A177,Data!$C$2:$H$384,6,FALSE)</f>
        <v>0</v>
      </c>
    </row>
    <row r="178" spans="1:2" ht="13.95" customHeight="1" x14ac:dyDescent="0.25">
      <c r="A178" s="1596" t="s">
        <v>91</v>
      </c>
      <c r="B178" s="1597">
        <f ca="1">VLOOKUP($A178,Data!$C$2:$H$384,6,FALSE)</f>
        <v>0</v>
      </c>
    </row>
    <row r="179" spans="1:2" ht="13.95" customHeight="1" x14ac:dyDescent="0.25">
      <c r="A179" s="1596" t="s">
        <v>93</v>
      </c>
      <c r="B179" s="1597">
        <f ca="1">VLOOKUP($A179,Data!$C$2:$H$384,6,FALSE)</f>
        <v>0</v>
      </c>
    </row>
    <row r="180" spans="1:2" ht="13.95" customHeight="1" x14ac:dyDescent="0.25">
      <c r="A180" s="1596" t="s">
        <v>95</v>
      </c>
      <c r="B180" s="1597">
        <f ca="1">VLOOKUP($A180,Data!$C$2:$H$384,6,FALSE)</f>
        <v>0</v>
      </c>
    </row>
    <row r="181" spans="1:2" ht="13.95" customHeight="1" x14ac:dyDescent="0.25">
      <c r="A181" s="1596" t="s">
        <v>908</v>
      </c>
      <c r="B181" s="1597">
        <f ca="1">VLOOKUP($A181,Data!$C$2:$H$384,6,FALSE)</f>
        <v>0</v>
      </c>
    </row>
    <row r="182" spans="1:2" ht="13.95" customHeight="1" x14ac:dyDescent="0.25">
      <c r="A182" s="1596" t="s">
        <v>909</v>
      </c>
      <c r="B182" s="1597">
        <f ca="1">VLOOKUP($A182,Data!$C$2:$H$384,6,FALSE)</f>
        <v>0</v>
      </c>
    </row>
    <row r="183" spans="1:2" ht="13.95" customHeight="1" x14ac:dyDescent="0.25">
      <c r="A183" s="1596" t="s">
        <v>97</v>
      </c>
      <c r="B183" s="1597">
        <f ca="1">VLOOKUP($A183,Data!$C$2:$H$384,6,FALSE)</f>
        <v>0</v>
      </c>
    </row>
    <row r="184" spans="1:2" ht="13.95" customHeight="1" x14ac:dyDescent="0.25">
      <c r="A184" s="1596" t="s">
        <v>98</v>
      </c>
      <c r="B184" s="1597">
        <f ca="1">VLOOKUP($A184,Data!$C$2:$H$384,6,FALSE)</f>
        <v>0</v>
      </c>
    </row>
    <row r="185" spans="1:2" ht="13.95" customHeight="1" x14ac:dyDescent="0.25">
      <c r="A185" s="1596" t="s">
        <v>99</v>
      </c>
      <c r="B185" s="1597">
        <f ca="1">VLOOKUP($A185,Data!$C$2:$H$384,6,FALSE)</f>
        <v>0</v>
      </c>
    </row>
    <row r="186" spans="1:2" ht="13.95" customHeight="1" x14ac:dyDescent="0.25">
      <c r="A186" s="1596" t="s">
        <v>100</v>
      </c>
      <c r="B186" s="1597">
        <f ca="1">VLOOKUP($A186,Data!$C$2:$H$384,6,FALSE)</f>
        <v>0</v>
      </c>
    </row>
    <row r="187" spans="1:2" ht="13.95" customHeight="1" x14ac:dyDescent="0.25">
      <c r="A187" s="1596" t="s">
        <v>101</v>
      </c>
      <c r="B187" s="1597">
        <f ca="1">VLOOKUP($A187,Data!$C$2:$H$384,6,FALSE)</f>
        <v>0</v>
      </c>
    </row>
    <row r="188" spans="1:2" ht="13.95" customHeight="1" x14ac:dyDescent="0.25">
      <c r="A188" s="1596" t="s">
        <v>102</v>
      </c>
      <c r="B188" s="1597">
        <f ca="1">VLOOKUP($A188,Data!$C$2:$H$384,6,FALSE)</f>
        <v>0</v>
      </c>
    </row>
    <row r="189" spans="1:2" ht="13.95" customHeight="1" x14ac:dyDescent="0.25">
      <c r="A189" s="1596" t="s">
        <v>911</v>
      </c>
      <c r="B189" s="1597">
        <f ca="1">VLOOKUP($A189,Data!$C$2:$H$384,6,FALSE)</f>
        <v>0</v>
      </c>
    </row>
    <row r="190" spans="1:2" ht="13.95" customHeight="1" x14ac:dyDescent="0.25">
      <c r="A190" s="1596" t="s">
        <v>912</v>
      </c>
      <c r="B190" s="1597">
        <f ca="1">VLOOKUP($A190,Data!$C$2:$H$384,6,FALSE)</f>
        <v>0</v>
      </c>
    </row>
    <row r="191" spans="1:2" ht="13.95" customHeight="1" x14ac:dyDescent="0.25">
      <c r="A191" s="1596" t="s">
        <v>105</v>
      </c>
      <c r="B191" s="1597">
        <f ca="1">VLOOKUP($A191,Data!$C$2:$H$384,6,FALSE)</f>
        <v>0</v>
      </c>
    </row>
    <row r="192" spans="1:2" ht="13.95" customHeight="1" x14ac:dyDescent="0.25">
      <c r="A192" s="1596" t="s">
        <v>107</v>
      </c>
      <c r="B192" s="1597">
        <f ca="1">VLOOKUP($A192,Data!$C$2:$H$384,6,FALSE)</f>
        <v>0</v>
      </c>
    </row>
    <row r="193" spans="1:2" ht="13.95" customHeight="1" x14ac:dyDescent="0.25">
      <c r="A193" s="1596" t="s">
        <v>109</v>
      </c>
      <c r="B193" s="1597">
        <f ca="1">VLOOKUP($A193,Data!$C$2:$H$384,6,FALSE)</f>
        <v>0</v>
      </c>
    </row>
    <row r="194" spans="1:2" ht="13.95" customHeight="1" x14ac:dyDescent="0.25">
      <c r="A194" s="1596" t="s">
        <v>111</v>
      </c>
      <c r="B194" s="1597">
        <f ca="1">VLOOKUP($A194,Data!$C$2:$H$384,6,FALSE)</f>
        <v>0</v>
      </c>
    </row>
    <row r="195" spans="1:2" ht="13.95" customHeight="1" x14ac:dyDescent="0.25">
      <c r="A195" s="1596" t="s">
        <v>113</v>
      </c>
      <c r="B195" s="1597">
        <f ca="1">VLOOKUP($A195,Data!$C$2:$H$384,6,FALSE)</f>
        <v>0</v>
      </c>
    </row>
    <row r="196" spans="1:2" ht="13.95" customHeight="1" x14ac:dyDescent="0.25">
      <c r="A196" s="1596" t="s">
        <v>116</v>
      </c>
      <c r="B196" s="1597">
        <f ca="1">VLOOKUP($A196,Data!$C$2:$H$384,6,FALSE)</f>
        <v>0</v>
      </c>
    </row>
    <row r="197" spans="1:2" ht="13.95" customHeight="1" x14ac:dyDescent="0.25">
      <c r="A197" s="1596" t="s">
        <v>119</v>
      </c>
      <c r="B197" s="1597">
        <f ca="1">VLOOKUP($A197,Data!$C$2:$H$384,6,FALSE)</f>
        <v>0</v>
      </c>
    </row>
    <row r="198" spans="1:2" ht="13.95" customHeight="1" x14ac:dyDescent="0.25">
      <c r="A198" s="1596" t="s">
        <v>122</v>
      </c>
      <c r="B198" s="1597">
        <f ca="1">VLOOKUP($A198,Data!$C$2:$H$384,6,FALSE)</f>
        <v>0</v>
      </c>
    </row>
    <row r="199" spans="1:2" ht="13.95" customHeight="1" x14ac:dyDescent="0.25">
      <c r="A199" s="1596" t="s">
        <v>125</v>
      </c>
      <c r="B199" s="1597">
        <f ca="1">VLOOKUP($A199,Data!$C$2:$H$384,6,FALSE)</f>
        <v>0</v>
      </c>
    </row>
    <row r="200" spans="1:2" ht="13.95" customHeight="1" x14ac:dyDescent="0.25">
      <c r="A200" s="1596" t="s">
        <v>128</v>
      </c>
      <c r="B200" s="1597">
        <f ca="1">VLOOKUP($A200,Data!$C$2:$H$384,6,FALSE)</f>
        <v>0</v>
      </c>
    </row>
    <row r="201" spans="1:2" ht="13.95" customHeight="1" x14ac:dyDescent="0.25">
      <c r="A201" s="1596" t="s">
        <v>130</v>
      </c>
      <c r="B201" s="1597">
        <f ca="1">VLOOKUP($A201,Data!$C$2:$H$384,6,FALSE)</f>
        <v>0</v>
      </c>
    </row>
    <row r="202" spans="1:2" ht="13.95" customHeight="1" x14ac:dyDescent="0.25">
      <c r="A202" s="1596" t="s">
        <v>2535</v>
      </c>
      <c r="B202" s="1597">
        <f ca="1">VLOOKUP($A202,Data!$C$2:$H$384,6,FALSE)</f>
        <v>0</v>
      </c>
    </row>
    <row r="203" spans="1:2" ht="13.95" customHeight="1" x14ac:dyDescent="0.25">
      <c r="A203" s="1596" t="s">
        <v>2536</v>
      </c>
      <c r="B203" s="1597">
        <f ca="1">VLOOKUP($A203,Data!$C$2:$H$384,6,FALSE)</f>
        <v>0</v>
      </c>
    </row>
    <row r="204" spans="1:2" ht="13.95" customHeight="1" x14ac:dyDescent="0.25">
      <c r="A204" s="1596" t="s">
        <v>2537</v>
      </c>
      <c r="B204" s="1597">
        <f ca="1">VLOOKUP($A204,Data!$C$2:$H$384,6,FALSE)</f>
        <v>0</v>
      </c>
    </row>
    <row r="205" spans="1:2" ht="13.95" customHeight="1" x14ac:dyDescent="0.25">
      <c r="A205" s="1596" t="s">
        <v>133</v>
      </c>
      <c r="B205" s="1597">
        <f ca="1">VLOOKUP($A205,Data!$C$2:$H$384,6,FALSE)</f>
        <v>0</v>
      </c>
    </row>
    <row r="206" spans="1:2" ht="13.95" customHeight="1" x14ac:dyDescent="0.25">
      <c r="A206" s="1596" t="s">
        <v>136</v>
      </c>
      <c r="B206" s="1597">
        <f ca="1">VLOOKUP($A206,Data!$C$2:$H$384,6,FALSE)</f>
        <v>0</v>
      </c>
    </row>
    <row r="207" spans="1:2" ht="13.95" customHeight="1" x14ac:dyDescent="0.25">
      <c r="A207" s="1596" t="s">
        <v>139</v>
      </c>
      <c r="B207" s="1597">
        <f ca="1">VLOOKUP($A207,Data!$C$2:$H$384,6,FALSE)</f>
        <v>0</v>
      </c>
    </row>
    <row r="208" spans="1:2" ht="13.95" customHeight="1" x14ac:dyDescent="0.25">
      <c r="A208" s="1596" t="s">
        <v>141</v>
      </c>
      <c r="B208" s="1597">
        <f ca="1">VLOOKUP($A208,Data!$C$2:$H$384,6,FALSE)</f>
        <v>0</v>
      </c>
    </row>
    <row r="209" spans="1:2" ht="13.95" customHeight="1" x14ac:dyDescent="0.25">
      <c r="A209" s="1596" t="s">
        <v>143</v>
      </c>
      <c r="B209" s="1597">
        <f ca="1">VLOOKUP($A209,Data!$C$2:$H$384,6,FALSE)</f>
        <v>0</v>
      </c>
    </row>
    <row r="210" spans="1:2" ht="13.95" customHeight="1" x14ac:dyDescent="0.25">
      <c r="A210" s="1596" t="s">
        <v>145</v>
      </c>
      <c r="B210" s="1597">
        <f ca="1">VLOOKUP($A210,Data!$C$2:$H$384,6,FALSE)</f>
        <v>0</v>
      </c>
    </row>
    <row r="211" spans="1:2" ht="13.95" customHeight="1" x14ac:dyDescent="0.25">
      <c r="A211" s="1596" t="s">
        <v>362</v>
      </c>
      <c r="B211" s="1597">
        <f ca="1">VLOOKUP($A211,Data!$C$2:$H$384,6,FALSE)</f>
        <v>0</v>
      </c>
    </row>
    <row r="212" spans="1:2" ht="13.95" customHeight="1" x14ac:dyDescent="0.25">
      <c r="A212" s="1596" t="s">
        <v>363</v>
      </c>
      <c r="B212" s="1597">
        <f ca="1">VLOOKUP($A212,Data!$C$2:$H$384,6,FALSE)</f>
        <v>0</v>
      </c>
    </row>
    <row r="213" spans="1:2" ht="13.95" customHeight="1" x14ac:dyDescent="0.25">
      <c r="A213" s="1596" t="s">
        <v>364</v>
      </c>
      <c r="B213" s="1597">
        <f ca="1">VLOOKUP($A213,Data!$C$2:$H$384,6,FALSE)</f>
        <v>0</v>
      </c>
    </row>
    <row r="214" spans="1:2" ht="13.95" customHeight="1" x14ac:dyDescent="0.25">
      <c r="A214" s="1596" t="s">
        <v>365</v>
      </c>
      <c r="B214" s="1597">
        <f ca="1">VLOOKUP($A214,Data!$C$2:$H$384,6,FALSE)</f>
        <v>0</v>
      </c>
    </row>
    <row r="215" spans="1:2" ht="13.95" customHeight="1" x14ac:dyDescent="0.25">
      <c r="A215" s="1596" t="s">
        <v>366</v>
      </c>
      <c r="B215" s="1597">
        <f ca="1">VLOOKUP($A215,Data!$C$2:$H$384,6,FALSE)</f>
        <v>0</v>
      </c>
    </row>
    <row r="216" spans="1:2" ht="13.95" customHeight="1" x14ac:dyDescent="0.25">
      <c r="A216" s="1596" t="s">
        <v>367</v>
      </c>
      <c r="B216" s="1597">
        <f ca="1">VLOOKUP($A216,Data!$C$2:$H$384,6,FALSE)</f>
        <v>0</v>
      </c>
    </row>
    <row r="217" spans="1:2" ht="13.95" customHeight="1" x14ac:dyDescent="0.25">
      <c r="A217" s="1596" t="s">
        <v>368</v>
      </c>
      <c r="B217" s="1597">
        <f ca="1">VLOOKUP($A217,Data!$C$2:$H$384,6,FALSE)</f>
        <v>0</v>
      </c>
    </row>
    <row r="218" spans="1:2" ht="13.95" customHeight="1" x14ac:dyDescent="0.25">
      <c r="A218" s="1596" t="s">
        <v>369</v>
      </c>
      <c r="B218" s="1597">
        <f ca="1">VLOOKUP($A218,Data!$C$2:$H$384,6,FALSE)</f>
        <v>0</v>
      </c>
    </row>
    <row r="219" spans="1:2" ht="13.95" customHeight="1" x14ac:dyDescent="0.25">
      <c r="A219" s="1596" t="s">
        <v>370</v>
      </c>
      <c r="B219" s="1597">
        <f ca="1">VLOOKUP($A219,Data!$C$2:$H$384,6,FALSE)</f>
        <v>0</v>
      </c>
    </row>
    <row r="220" spans="1:2" ht="13.95" customHeight="1" x14ac:dyDescent="0.25">
      <c r="A220" s="1596" t="s">
        <v>371</v>
      </c>
      <c r="B220" s="1597">
        <f ca="1">VLOOKUP($A220,Data!$C$2:$H$384,6,FALSE)</f>
        <v>0</v>
      </c>
    </row>
    <row r="221" spans="1:2" ht="13.95" customHeight="1" x14ac:dyDescent="0.25">
      <c r="A221" s="1596" t="s">
        <v>372</v>
      </c>
      <c r="B221" s="1597">
        <f ca="1">VLOOKUP($A221,Data!$C$2:$H$384,6,FALSE)</f>
        <v>0</v>
      </c>
    </row>
    <row r="222" spans="1:2" ht="13.95" customHeight="1" x14ac:dyDescent="0.25">
      <c r="A222" s="1596" t="s">
        <v>373</v>
      </c>
      <c r="B222" s="1597">
        <f ca="1">VLOOKUP($A222,Data!$C$2:$H$384,6,FALSE)</f>
        <v>0</v>
      </c>
    </row>
    <row r="223" spans="1:2" ht="13.95" customHeight="1" x14ac:dyDescent="0.25">
      <c r="A223" s="1596" t="s">
        <v>374</v>
      </c>
      <c r="B223" s="1597">
        <f ca="1">VLOOKUP($A223,Data!$C$2:$H$384,6,FALSE)</f>
        <v>0</v>
      </c>
    </row>
    <row r="224" spans="1:2" ht="13.95" customHeight="1" x14ac:dyDescent="0.25">
      <c r="A224" s="1596" t="s">
        <v>375</v>
      </c>
      <c r="B224" s="1597">
        <f ca="1">VLOOKUP($A224,Data!$C$2:$H$384,6,FALSE)</f>
        <v>0</v>
      </c>
    </row>
    <row r="225" spans="1:2" ht="13.95" customHeight="1" x14ac:dyDescent="0.25">
      <c r="A225" s="1596" t="s">
        <v>376</v>
      </c>
      <c r="B225" s="1597">
        <f ca="1">VLOOKUP($A225,Data!$C$2:$H$384,6,FALSE)</f>
        <v>0</v>
      </c>
    </row>
    <row r="226" spans="1:2" ht="13.95" customHeight="1" x14ac:dyDescent="0.25">
      <c r="A226" s="1596" t="s">
        <v>377</v>
      </c>
      <c r="B226" s="1597">
        <f ca="1">VLOOKUP($A226,Data!$C$2:$H$384,6,FALSE)</f>
        <v>0</v>
      </c>
    </row>
    <row r="227" spans="1:2" ht="13.95" customHeight="1" x14ac:dyDescent="0.25">
      <c r="A227" s="1596" t="s">
        <v>378</v>
      </c>
      <c r="B227" s="1597">
        <f ca="1">VLOOKUP($A227,Data!$C$2:$H$384,6,FALSE)</f>
        <v>0</v>
      </c>
    </row>
    <row r="228" spans="1:2" ht="13.95" customHeight="1" x14ac:dyDescent="0.25">
      <c r="A228" s="1596" t="s">
        <v>379</v>
      </c>
      <c r="B228" s="1597">
        <f ca="1">VLOOKUP($A228,Data!$C$2:$H$384,6,FALSE)</f>
        <v>0</v>
      </c>
    </row>
    <row r="229" spans="1:2" ht="13.95" customHeight="1" x14ac:dyDescent="0.25">
      <c r="A229" s="1596" t="s">
        <v>380</v>
      </c>
      <c r="B229" s="1597">
        <f ca="1">VLOOKUP($A229,Data!$C$2:$H$384,6,FALSE)</f>
        <v>0</v>
      </c>
    </row>
    <row r="230" spans="1:2" ht="13.95" customHeight="1" x14ac:dyDescent="0.25">
      <c r="A230" s="1596" t="s">
        <v>381</v>
      </c>
      <c r="B230" s="1597">
        <f ca="1">VLOOKUP($A230,Data!$C$2:$H$384,6,FALSE)</f>
        <v>0</v>
      </c>
    </row>
    <row r="231" spans="1:2" ht="13.95" customHeight="1" x14ac:dyDescent="0.25">
      <c r="A231" s="1596" t="s">
        <v>382</v>
      </c>
      <c r="B231" s="1597">
        <f ca="1">VLOOKUP($A231,Data!$C$2:$H$384,6,FALSE)</f>
        <v>0</v>
      </c>
    </row>
    <row r="232" spans="1:2" ht="13.95" customHeight="1" x14ac:dyDescent="0.25">
      <c r="A232" s="1596" t="s">
        <v>383</v>
      </c>
      <c r="B232" s="1597">
        <f ca="1">VLOOKUP($A232,Data!$C$2:$H$384,6,FALSE)</f>
        <v>0</v>
      </c>
    </row>
    <row r="233" spans="1:2" ht="13.95" customHeight="1" x14ac:dyDescent="0.25">
      <c r="A233" s="1596" t="s">
        <v>384</v>
      </c>
      <c r="B233" s="1597">
        <f ca="1">VLOOKUP($A233,Data!$C$2:$H$384,6,FALSE)</f>
        <v>0</v>
      </c>
    </row>
    <row r="234" spans="1:2" ht="13.95" customHeight="1" x14ac:dyDescent="0.25">
      <c r="A234" s="1596" t="s">
        <v>385</v>
      </c>
      <c r="B234" s="1597">
        <f ca="1">VLOOKUP($A234,Data!$C$2:$H$384,6,FALSE)</f>
        <v>0</v>
      </c>
    </row>
    <row r="235" spans="1:2" ht="13.95" customHeight="1" x14ac:dyDescent="0.25">
      <c r="A235" s="1596" t="s">
        <v>386</v>
      </c>
      <c r="B235" s="1597">
        <f ca="1">VLOOKUP($A235,Data!$C$2:$H$384,6,FALSE)</f>
        <v>0</v>
      </c>
    </row>
    <row r="236" spans="1:2" ht="13.95" customHeight="1" x14ac:dyDescent="0.25">
      <c r="A236" s="1596" t="s">
        <v>387</v>
      </c>
      <c r="B236" s="1597">
        <f ca="1">VLOOKUP($A236,Data!$C$2:$H$384,6,FALSE)</f>
        <v>0</v>
      </c>
    </row>
    <row r="237" spans="1:2" ht="13.95" customHeight="1" x14ac:dyDescent="0.25">
      <c r="A237" s="1596" t="s">
        <v>388</v>
      </c>
      <c r="B237" s="1597">
        <f ca="1">VLOOKUP($A237,Data!$C$2:$H$384,6,FALSE)</f>
        <v>0</v>
      </c>
    </row>
    <row r="238" spans="1:2" ht="13.95" customHeight="1" x14ac:dyDescent="0.25">
      <c r="A238" s="1596" t="s">
        <v>336</v>
      </c>
      <c r="B238" s="1597">
        <f ca="1">VLOOKUP($A238,Data!$C$2:$H$384,6,FALSE)</f>
        <v>0</v>
      </c>
    </row>
    <row r="239" spans="1:2" ht="13.95" customHeight="1" x14ac:dyDescent="0.25">
      <c r="A239" s="1596" t="s">
        <v>337</v>
      </c>
      <c r="B239" s="1597">
        <f ca="1">VLOOKUP($A239,Data!$C$2:$H$384,6,FALSE)</f>
        <v>0</v>
      </c>
    </row>
    <row r="240" spans="1:2" ht="13.95" customHeight="1" x14ac:dyDescent="0.25">
      <c r="A240" s="1596" t="s">
        <v>338</v>
      </c>
      <c r="B240" s="1597">
        <f ca="1">VLOOKUP($A240,Data!$C$2:$H$384,6,FALSE)</f>
        <v>0</v>
      </c>
    </row>
    <row r="241" spans="1:2" ht="13.95" customHeight="1" x14ac:dyDescent="0.25">
      <c r="A241" s="1596" t="s">
        <v>339</v>
      </c>
      <c r="B241" s="1597">
        <f ca="1">VLOOKUP($A241,Data!$C$2:$H$384,6,FALSE)</f>
        <v>0</v>
      </c>
    </row>
    <row r="242" spans="1:2" ht="13.95" customHeight="1" x14ac:dyDescent="0.25">
      <c r="A242" s="1596" t="s">
        <v>340</v>
      </c>
      <c r="B242" s="1597">
        <f ca="1">VLOOKUP($A242,Data!$C$2:$H$384,6,FALSE)</f>
        <v>0</v>
      </c>
    </row>
    <row r="243" spans="1:2" ht="13.95" customHeight="1" x14ac:dyDescent="0.25">
      <c r="A243" s="1596" t="s">
        <v>341</v>
      </c>
      <c r="B243" s="1597">
        <f ca="1">VLOOKUP($A243,Data!$C$2:$H$384,6,FALSE)</f>
        <v>0</v>
      </c>
    </row>
    <row r="244" spans="1:2" ht="13.95" customHeight="1" x14ac:dyDescent="0.25">
      <c r="A244" s="1596" t="s">
        <v>342</v>
      </c>
      <c r="B244" s="1597">
        <f ca="1">VLOOKUP($A244,Data!$C$2:$H$384,6,FALSE)</f>
        <v>0</v>
      </c>
    </row>
    <row r="245" spans="1:2" ht="13.95" customHeight="1" x14ac:dyDescent="0.25">
      <c r="A245" s="1596" t="s">
        <v>343</v>
      </c>
      <c r="B245" s="1597">
        <f ca="1">VLOOKUP($A245,Data!$C$2:$H$384,6,FALSE)</f>
        <v>0</v>
      </c>
    </row>
    <row r="246" spans="1:2" ht="13.95" customHeight="1" x14ac:dyDescent="0.25">
      <c r="A246" s="1596" t="s">
        <v>344</v>
      </c>
      <c r="B246" s="1597">
        <f ca="1">VLOOKUP($A246,Data!$C$2:$H$384,6,FALSE)</f>
        <v>0</v>
      </c>
    </row>
    <row r="247" spans="1:2" ht="13.95" customHeight="1" x14ac:dyDescent="0.25">
      <c r="A247" s="1596" t="s">
        <v>345</v>
      </c>
      <c r="B247" s="1597">
        <f ca="1">VLOOKUP($A247,Data!$C$2:$H$384,6,FALSE)</f>
        <v>0</v>
      </c>
    </row>
    <row r="248" spans="1:2" ht="13.95" customHeight="1" x14ac:dyDescent="0.25">
      <c r="A248" s="1596" t="s">
        <v>346</v>
      </c>
      <c r="B248" s="1597">
        <f ca="1">VLOOKUP($A248,Data!$C$2:$H$384,6,FALSE)</f>
        <v>0</v>
      </c>
    </row>
    <row r="249" spans="1:2" ht="13.95" customHeight="1" x14ac:dyDescent="0.25">
      <c r="A249" s="1596" t="s">
        <v>347</v>
      </c>
      <c r="B249" s="1597">
        <f ca="1">VLOOKUP($A249,Data!$C$2:$H$384,6,FALSE)</f>
        <v>0</v>
      </c>
    </row>
    <row r="250" spans="1:2" ht="13.95" customHeight="1" x14ac:dyDescent="0.25">
      <c r="A250" s="1596" t="s">
        <v>348</v>
      </c>
      <c r="B250" s="1597">
        <f ca="1">VLOOKUP($A250,Data!$C$2:$H$384,6,FALSE)</f>
        <v>0</v>
      </c>
    </row>
    <row r="251" spans="1:2" ht="13.95" customHeight="1" x14ac:dyDescent="0.25">
      <c r="A251" s="1596" t="s">
        <v>349</v>
      </c>
      <c r="B251" s="1597">
        <f ca="1">VLOOKUP($A251,Data!$C$2:$H$384,6,FALSE)</f>
        <v>0</v>
      </c>
    </row>
    <row r="252" spans="1:2" ht="13.95" customHeight="1" x14ac:dyDescent="0.25">
      <c r="A252" s="1596" t="s">
        <v>350</v>
      </c>
      <c r="B252" s="1597">
        <f ca="1">VLOOKUP($A252,Data!$C$2:$H$384,6,FALSE)</f>
        <v>0</v>
      </c>
    </row>
    <row r="253" spans="1:2" ht="13.95" customHeight="1" x14ac:dyDescent="0.25">
      <c r="A253" s="1596" t="s">
        <v>351</v>
      </c>
      <c r="B253" s="1597">
        <f ca="1">VLOOKUP($A253,Data!$C$2:$H$384,6,FALSE)</f>
        <v>0</v>
      </c>
    </row>
    <row r="254" spans="1:2" ht="13.95" customHeight="1" x14ac:dyDescent="0.25">
      <c r="A254" s="1596" t="s">
        <v>352</v>
      </c>
      <c r="B254" s="1597">
        <f ca="1">VLOOKUP($A254,Data!$C$2:$H$384,6,FALSE)</f>
        <v>0</v>
      </c>
    </row>
    <row r="255" spans="1:2" ht="13.95" customHeight="1" x14ac:dyDescent="0.25">
      <c r="A255" s="1596" t="s">
        <v>353</v>
      </c>
      <c r="B255" s="1597">
        <f ca="1">VLOOKUP($A255,Data!$C$2:$H$384,6,FALSE)</f>
        <v>0</v>
      </c>
    </row>
    <row r="256" spans="1:2" ht="13.95" customHeight="1" x14ac:dyDescent="0.25">
      <c r="A256" s="1596" t="s">
        <v>355</v>
      </c>
      <c r="B256" s="1597">
        <f ca="1">VLOOKUP($A256,Data!$C$2:$H$384,6,FALSE)</f>
        <v>0</v>
      </c>
    </row>
    <row r="257" spans="1:2" ht="13.95" customHeight="1" x14ac:dyDescent="0.25">
      <c r="A257" s="1596" t="s">
        <v>356</v>
      </c>
      <c r="B257" s="1597">
        <f ca="1">VLOOKUP($A257,Data!$C$2:$H$384,6,FALSE)</f>
        <v>0</v>
      </c>
    </row>
    <row r="258" spans="1:2" ht="13.95" customHeight="1" x14ac:dyDescent="0.25">
      <c r="A258" s="1596" t="s">
        <v>357</v>
      </c>
      <c r="B258" s="1597">
        <f ca="1">VLOOKUP($A258,Data!$C$2:$H$384,6,FALSE)</f>
        <v>0</v>
      </c>
    </row>
    <row r="259" spans="1:2" ht="13.95" customHeight="1" x14ac:dyDescent="0.25">
      <c r="A259" s="1596" t="s">
        <v>358</v>
      </c>
      <c r="B259" s="1597">
        <f ca="1">VLOOKUP($A259,Data!$C$2:$H$384,6,FALSE)</f>
        <v>0</v>
      </c>
    </row>
    <row r="260" spans="1:2" ht="13.95" customHeight="1" x14ac:dyDescent="0.25">
      <c r="A260" s="1596" t="s">
        <v>359</v>
      </c>
      <c r="B260" s="1597">
        <f ca="1">VLOOKUP($A260,Data!$C$2:$H$384,6,FALSE)</f>
        <v>0</v>
      </c>
    </row>
    <row r="261" spans="1:2" ht="13.95" customHeight="1" x14ac:dyDescent="0.25">
      <c r="A261" s="1596" t="s">
        <v>360</v>
      </c>
      <c r="B261" s="1597">
        <f ca="1">VLOOKUP($A261,Data!$C$2:$H$384,6,FALSE)</f>
        <v>0</v>
      </c>
    </row>
    <row r="262" spans="1:2" ht="13.95" customHeight="1" x14ac:dyDescent="0.25">
      <c r="A262" s="1596" t="s">
        <v>240</v>
      </c>
      <c r="B262" s="1597">
        <f ca="1">VLOOKUP($A262,Data!$C$2:$H$384,6,FALSE)</f>
        <v>0</v>
      </c>
    </row>
    <row r="263" spans="1:2" ht="13.95" customHeight="1" x14ac:dyDescent="0.25">
      <c r="A263" s="1596" t="s">
        <v>241</v>
      </c>
      <c r="B263" s="1597">
        <f ca="1">VLOOKUP($A263,Data!$C$2:$H$384,6,FALSE)</f>
        <v>0</v>
      </c>
    </row>
    <row r="264" spans="1:2" ht="13.95" customHeight="1" x14ac:dyDescent="0.25">
      <c r="A264" s="1596" t="s">
        <v>242</v>
      </c>
      <c r="B264" s="1597">
        <f ca="1">VLOOKUP($A264,Data!$C$2:$H$384,6,FALSE)</f>
        <v>0</v>
      </c>
    </row>
    <row r="265" spans="1:2" ht="13.95" customHeight="1" x14ac:dyDescent="0.25">
      <c r="A265" s="1596" t="s">
        <v>243</v>
      </c>
      <c r="B265" s="1597">
        <f ca="1">VLOOKUP($A265,Data!$C$2:$H$384,6,FALSE)</f>
        <v>0</v>
      </c>
    </row>
    <row r="266" spans="1:2" ht="13.95" customHeight="1" x14ac:dyDescent="0.25">
      <c r="A266" s="1596" t="s">
        <v>244</v>
      </c>
      <c r="B266" s="1597">
        <f ca="1">VLOOKUP($A266,Data!$C$2:$H$384,6,FALSE)</f>
        <v>0</v>
      </c>
    </row>
    <row r="267" spans="1:2" ht="13.95" customHeight="1" x14ac:dyDescent="0.25">
      <c r="A267" s="1596" t="s">
        <v>245</v>
      </c>
      <c r="B267" s="1597">
        <f ca="1">VLOOKUP($A267,Data!$C$2:$H$384,6,FALSE)</f>
        <v>0</v>
      </c>
    </row>
    <row r="268" spans="1:2" ht="13.95" customHeight="1" x14ac:dyDescent="0.25">
      <c r="A268" s="1596" t="s">
        <v>246</v>
      </c>
      <c r="B268" s="1597">
        <f ca="1">VLOOKUP($A268,Data!$C$2:$H$384,6,FALSE)</f>
        <v>0</v>
      </c>
    </row>
    <row r="269" spans="1:2" ht="13.95" customHeight="1" x14ac:dyDescent="0.25">
      <c r="A269" s="1596" t="s">
        <v>247</v>
      </c>
      <c r="B269" s="1597">
        <f ca="1">VLOOKUP($A269,Data!$C$2:$H$384,6,FALSE)</f>
        <v>0</v>
      </c>
    </row>
    <row r="270" spans="1:2" ht="13.95" customHeight="1" x14ac:dyDescent="0.25">
      <c r="A270" s="1596" t="s">
        <v>248</v>
      </c>
      <c r="B270" s="1597">
        <f ca="1">VLOOKUP($A270,Data!$C$2:$H$384,6,FALSE)</f>
        <v>0</v>
      </c>
    </row>
    <row r="271" spans="1:2" ht="13.95" customHeight="1" x14ac:dyDescent="0.25">
      <c r="A271" s="1596" t="s">
        <v>249</v>
      </c>
      <c r="B271" s="1597">
        <f ca="1">VLOOKUP($A271,Data!$C$2:$H$384,6,FALSE)</f>
        <v>0</v>
      </c>
    </row>
    <row r="272" spans="1:2" ht="13.95" customHeight="1" x14ac:dyDescent="0.25">
      <c r="A272" s="1596" t="s">
        <v>250</v>
      </c>
      <c r="B272" s="1597">
        <f ca="1">VLOOKUP($A272,Data!$C$2:$H$384,6,FALSE)</f>
        <v>0</v>
      </c>
    </row>
    <row r="273" spans="1:2" ht="13.95" customHeight="1" x14ac:dyDescent="0.25">
      <c r="A273" s="1596" t="s">
        <v>251</v>
      </c>
      <c r="B273" s="1597">
        <f ca="1">VLOOKUP($A273,Data!$C$2:$H$384,6,FALSE)</f>
        <v>0</v>
      </c>
    </row>
    <row r="274" spans="1:2" ht="13.95" customHeight="1" x14ac:dyDescent="0.25">
      <c r="A274" s="1596" t="s">
        <v>252</v>
      </c>
      <c r="B274" s="1597">
        <f ca="1">VLOOKUP($A274,Data!$C$2:$H$384,6,FALSE)</f>
        <v>0</v>
      </c>
    </row>
    <row r="275" spans="1:2" ht="13.95" customHeight="1" x14ac:dyDescent="0.25">
      <c r="A275" s="1596" t="s">
        <v>253</v>
      </c>
      <c r="B275" s="1597">
        <f ca="1">VLOOKUP($A275,Data!$C$2:$H$384,6,FALSE)</f>
        <v>0</v>
      </c>
    </row>
    <row r="276" spans="1:2" ht="13.95" customHeight="1" x14ac:dyDescent="0.25">
      <c r="A276" s="1596" t="s">
        <v>254</v>
      </c>
      <c r="B276" s="1597">
        <f ca="1">VLOOKUP($A276,Data!$C$2:$H$384,6,FALSE)</f>
        <v>0</v>
      </c>
    </row>
    <row r="277" spans="1:2" ht="13.95" customHeight="1" x14ac:dyDescent="0.25">
      <c r="A277" s="1596" t="s">
        <v>255</v>
      </c>
      <c r="B277" s="1597">
        <f ca="1">VLOOKUP($A277,Data!$C$2:$H$384,6,FALSE)</f>
        <v>0</v>
      </c>
    </row>
    <row r="278" spans="1:2" ht="13.95" customHeight="1" x14ac:dyDescent="0.25">
      <c r="A278" s="1596" t="s">
        <v>256</v>
      </c>
      <c r="B278" s="1597">
        <f ca="1">VLOOKUP($A278,Data!$C$2:$H$384,6,FALSE)</f>
        <v>0</v>
      </c>
    </row>
    <row r="279" spans="1:2" ht="13.95" customHeight="1" x14ac:dyDescent="0.25">
      <c r="A279" s="1596" t="s">
        <v>257</v>
      </c>
      <c r="B279" s="1597">
        <f ca="1">VLOOKUP($A279,Data!$C$2:$H$384,6,FALSE)</f>
        <v>0</v>
      </c>
    </row>
    <row r="280" spans="1:2" ht="13.95" customHeight="1" x14ac:dyDescent="0.25">
      <c r="A280" s="1596" t="s">
        <v>258</v>
      </c>
      <c r="B280" s="1597">
        <f ca="1">VLOOKUP($A280,Data!$C$2:$H$384,6,FALSE)</f>
        <v>0</v>
      </c>
    </row>
    <row r="281" spans="1:2" ht="13.95" customHeight="1" x14ac:dyDescent="0.25">
      <c r="A281" s="1596" t="s">
        <v>259</v>
      </c>
      <c r="B281" s="1597">
        <f ca="1">VLOOKUP($A281,Data!$C$2:$H$384,6,FALSE)</f>
        <v>0</v>
      </c>
    </row>
    <row r="282" spans="1:2" ht="13.95" customHeight="1" x14ac:dyDescent="0.25">
      <c r="A282" s="1596" t="s">
        <v>260</v>
      </c>
      <c r="B282" s="1597">
        <f ca="1">VLOOKUP($A282,Data!$C$2:$H$384,6,FALSE)</f>
        <v>0</v>
      </c>
    </row>
    <row r="283" spans="1:2" ht="13.95" customHeight="1" x14ac:dyDescent="0.25">
      <c r="A283" s="1596" t="s">
        <v>261</v>
      </c>
      <c r="B283" s="1597">
        <f ca="1">VLOOKUP($A283,Data!$C$2:$H$384,6,FALSE)</f>
        <v>0</v>
      </c>
    </row>
    <row r="284" spans="1:2" ht="13.95" customHeight="1" x14ac:dyDescent="0.25">
      <c r="A284" s="1596" t="s">
        <v>262</v>
      </c>
      <c r="B284" s="1597">
        <f ca="1">VLOOKUP($A284,Data!$C$2:$H$384,6,FALSE)</f>
        <v>0</v>
      </c>
    </row>
    <row r="285" spans="1:2" ht="13.95" customHeight="1" x14ac:dyDescent="0.25">
      <c r="A285" s="1596" t="s">
        <v>263</v>
      </c>
      <c r="B285" s="1597">
        <f ca="1">VLOOKUP($A285,Data!$C$2:$H$384,6,FALSE)</f>
        <v>0</v>
      </c>
    </row>
    <row r="286" spans="1:2" ht="13.95" customHeight="1" x14ac:dyDescent="0.25">
      <c r="A286" s="1596" t="s">
        <v>265</v>
      </c>
      <c r="B286" s="1597">
        <f ca="1">VLOOKUP($A286,Data!$C$2:$H$384,6,FALSE)</f>
        <v>0</v>
      </c>
    </row>
    <row r="287" spans="1:2" ht="13.95" customHeight="1" x14ac:dyDescent="0.25">
      <c r="A287" s="1596" t="s">
        <v>943</v>
      </c>
      <c r="B287" s="1597">
        <f ca="1">VLOOKUP($A287,Data!$C$2:$H$384,6,FALSE)</f>
        <v>0</v>
      </c>
    </row>
    <row r="288" spans="1:2" ht="13.95" customHeight="1" x14ac:dyDescent="0.25">
      <c r="A288" s="1596" t="s">
        <v>2538</v>
      </c>
      <c r="B288" s="1597">
        <f ca="1">VLOOKUP($A288,Data!$C$2:$H$384,6,FALSE)</f>
        <v>0</v>
      </c>
    </row>
    <row r="289" spans="1:2" ht="13.95" customHeight="1" x14ac:dyDescent="0.25">
      <c r="A289" s="1596" t="s">
        <v>267</v>
      </c>
      <c r="B289" s="1597">
        <f ca="1">VLOOKUP($A289,Data!$C$2:$H$384,6,FALSE)</f>
        <v>0</v>
      </c>
    </row>
    <row r="290" spans="1:2" ht="13.95" customHeight="1" x14ac:dyDescent="0.25">
      <c r="A290" s="1596" t="s">
        <v>268</v>
      </c>
      <c r="B290" s="1597">
        <f ca="1">VLOOKUP($A290,Data!$C$2:$H$384,6,FALSE)</f>
        <v>0</v>
      </c>
    </row>
    <row r="291" spans="1:2" ht="13.95" customHeight="1" x14ac:dyDescent="0.25">
      <c r="A291" s="1596" t="s">
        <v>269</v>
      </c>
      <c r="B291" s="1597">
        <f ca="1">VLOOKUP($A291,Data!$C$2:$H$384,6,FALSE)</f>
        <v>0</v>
      </c>
    </row>
    <row r="292" spans="1:2" ht="13.95" customHeight="1" x14ac:dyDescent="0.25">
      <c r="A292" s="1596" t="s">
        <v>270</v>
      </c>
      <c r="B292" s="1597">
        <f ca="1">VLOOKUP($A292,Data!$C$2:$H$384,6,FALSE)</f>
        <v>0</v>
      </c>
    </row>
    <row r="293" spans="1:2" ht="13.95" customHeight="1" x14ac:dyDescent="0.25">
      <c r="A293" s="1596" t="s">
        <v>271</v>
      </c>
      <c r="B293" s="1597">
        <f ca="1">VLOOKUP($A293,Data!$C$2:$H$384,6,FALSE)</f>
        <v>0</v>
      </c>
    </row>
    <row r="294" spans="1:2" ht="13.95" customHeight="1" x14ac:dyDescent="0.25">
      <c r="A294" s="1596" t="s">
        <v>272</v>
      </c>
      <c r="B294" s="1597">
        <f ca="1">VLOOKUP($A294,Data!$C$2:$H$384,6,FALSE)</f>
        <v>0</v>
      </c>
    </row>
    <row r="295" spans="1:2" ht="13.95" customHeight="1" x14ac:dyDescent="0.25">
      <c r="A295" s="1596" t="s">
        <v>273</v>
      </c>
      <c r="B295" s="1597">
        <f ca="1">VLOOKUP($A295,Data!$C$2:$H$384,6,FALSE)</f>
        <v>0</v>
      </c>
    </row>
    <row r="296" spans="1:2" ht="13.95" customHeight="1" x14ac:dyDescent="0.25">
      <c r="A296" s="1596" t="s">
        <v>944</v>
      </c>
      <c r="B296" s="1597">
        <f ca="1">VLOOKUP($A296,Data!$C$2:$H$384,6,FALSE)</f>
        <v>0</v>
      </c>
    </row>
    <row r="297" spans="1:2" ht="13.95" customHeight="1" x14ac:dyDescent="0.25">
      <c r="A297" s="1596" t="s">
        <v>945</v>
      </c>
      <c r="B297" s="1597">
        <f ca="1">VLOOKUP($A297,Data!$C$2:$H$384,6,FALSE)</f>
        <v>0</v>
      </c>
    </row>
    <row r="298" spans="1:2" ht="13.95" customHeight="1" x14ac:dyDescent="0.25">
      <c r="A298" s="1596" t="s">
        <v>946</v>
      </c>
      <c r="B298" s="1597">
        <f ca="1">VLOOKUP($A298,Data!$C$2:$H$384,6,FALSE)</f>
        <v>0</v>
      </c>
    </row>
    <row r="299" spans="1:2" ht="13.95" customHeight="1" x14ac:dyDescent="0.25">
      <c r="A299" s="1596" t="s">
        <v>947</v>
      </c>
      <c r="B299" s="1597">
        <f ca="1">VLOOKUP($A299,Data!$C$2:$H$384,6,FALSE)</f>
        <v>0</v>
      </c>
    </row>
    <row r="300" spans="1:2" ht="13.95" customHeight="1" x14ac:dyDescent="0.25">
      <c r="A300" s="1596" t="s">
        <v>948</v>
      </c>
      <c r="B300" s="1597">
        <f ca="1">VLOOKUP($A300,Data!$C$2:$H$384,6,FALSE)</f>
        <v>0</v>
      </c>
    </row>
    <row r="301" spans="1:2" ht="13.95" customHeight="1" x14ac:dyDescent="0.25">
      <c r="A301" s="1596" t="s">
        <v>949</v>
      </c>
      <c r="B301" s="1597">
        <f ca="1">VLOOKUP($A301,Data!$C$2:$H$384,6,FALSE)</f>
        <v>0</v>
      </c>
    </row>
    <row r="302" spans="1:2" ht="13.95" customHeight="1" x14ac:dyDescent="0.25">
      <c r="A302" s="1596" t="s">
        <v>950</v>
      </c>
      <c r="B302" s="1597">
        <f ca="1">VLOOKUP($A302,Data!$C$2:$H$384,6,FALSE)</f>
        <v>0</v>
      </c>
    </row>
    <row r="303" spans="1:2" ht="13.95" customHeight="1" x14ac:dyDescent="0.25">
      <c r="A303" s="1596" t="s">
        <v>951</v>
      </c>
      <c r="B303" s="1597">
        <f ca="1">VLOOKUP($A303,Data!$C$2:$H$384,6,FALSE)</f>
        <v>0</v>
      </c>
    </row>
    <row r="304" spans="1:2" ht="13.95" customHeight="1" x14ac:dyDescent="0.25">
      <c r="A304" s="1596" t="s">
        <v>952</v>
      </c>
      <c r="B304" s="1597">
        <f ca="1">VLOOKUP($A304,Data!$C$2:$H$384,6,FALSE)</f>
        <v>0</v>
      </c>
    </row>
    <row r="305" spans="1:2" ht="13.95" customHeight="1" x14ac:dyDescent="0.25">
      <c r="A305" s="1596" t="s">
        <v>954</v>
      </c>
      <c r="B305" s="1597">
        <f ca="1">VLOOKUP($A305,Data!$C$2:$H$384,6,FALSE)</f>
        <v>0</v>
      </c>
    </row>
    <row r="306" spans="1:2" ht="13.95" customHeight="1" x14ac:dyDescent="0.25">
      <c r="A306" s="1596" t="s">
        <v>955</v>
      </c>
      <c r="B306" s="1597">
        <f ca="1">VLOOKUP($A306,Data!$C$2:$H$384,6,FALSE)</f>
        <v>0</v>
      </c>
    </row>
    <row r="307" spans="1:2" ht="13.95" customHeight="1" x14ac:dyDescent="0.25">
      <c r="A307" s="1596" t="s">
        <v>956</v>
      </c>
      <c r="B307" s="1597">
        <f ca="1">VLOOKUP($A307,Data!$C$2:$H$384,6,FALSE)</f>
        <v>0</v>
      </c>
    </row>
    <row r="308" spans="1:2" ht="13.95" customHeight="1" x14ac:dyDescent="0.25">
      <c r="A308" s="1596" t="s">
        <v>957</v>
      </c>
      <c r="B308" s="1597">
        <f ca="1">VLOOKUP($A308,Data!$C$2:$H$384,6,FALSE)</f>
        <v>0</v>
      </c>
    </row>
    <row r="309" spans="1:2" ht="13.95" customHeight="1" x14ac:dyDescent="0.25">
      <c r="A309" s="1596" t="s">
        <v>958</v>
      </c>
      <c r="B309" s="1597">
        <f ca="1">VLOOKUP($A309,Data!$C$2:$H$384,6,FALSE)</f>
        <v>0</v>
      </c>
    </row>
    <row r="310" spans="1:2" ht="13.95" customHeight="1" x14ac:dyDescent="0.25">
      <c r="A310" s="1596" t="s">
        <v>959</v>
      </c>
      <c r="B310" s="1597">
        <f ca="1">VLOOKUP($A310,Data!$C$2:$H$384,6,FALSE)</f>
        <v>0</v>
      </c>
    </row>
    <row r="311" spans="1:2" ht="13.95" customHeight="1" x14ac:dyDescent="0.25">
      <c r="A311" s="1596" t="s">
        <v>41</v>
      </c>
      <c r="B311" s="1597">
        <f ca="1">VLOOKUP($A311,Data!$C$2:$H$384,6,FALSE)</f>
        <v>0</v>
      </c>
    </row>
    <row r="312" spans="1:2" ht="13.95" customHeight="1" x14ac:dyDescent="0.25">
      <c r="A312" s="1596" t="s">
        <v>42</v>
      </c>
      <c r="B312" s="1597">
        <f ca="1">VLOOKUP($A312,Data!$C$2:$H$384,6,FALSE)</f>
        <v>0</v>
      </c>
    </row>
    <row r="313" spans="1:2" ht="13.95" customHeight="1" x14ac:dyDescent="0.25">
      <c r="A313" s="1596" t="s">
        <v>43</v>
      </c>
      <c r="B313" s="1597">
        <f ca="1">VLOOKUP($A313,Data!$C$2:$H$384,6,FALSE)</f>
        <v>0</v>
      </c>
    </row>
    <row r="314" spans="1:2" ht="13.95" customHeight="1" x14ac:dyDescent="0.25">
      <c r="A314" s="1596" t="s">
        <v>45</v>
      </c>
      <c r="B314" s="1597">
        <f ca="1">VLOOKUP($A314,Data!$C$2:$H$384,6,FALSE)</f>
        <v>0</v>
      </c>
    </row>
    <row r="315" spans="1:2" ht="13.95" customHeight="1" x14ac:dyDescent="0.25">
      <c r="A315" s="1596" t="s">
        <v>47</v>
      </c>
      <c r="B315" s="1597">
        <f ca="1">VLOOKUP($A315,Data!$C$2:$H$384,6,FALSE)</f>
        <v>0</v>
      </c>
    </row>
    <row r="316" spans="1:2" ht="13.95" customHeight="1" x14ac:dyDescent="0.25">
      <c r="A316" s="1596" t="s">
        <v>49</v>
      </c>
      <c r="B316" s="1597">
        <f ca="1">VLOOKUP($A316,Data!$C$2:$H$384,6,FALSE)</f>
        <v>0</v>
      </c>
    </row>
    <row r="317" spans="1:2" ht="13.95" customHeight="1" x14ac:dyDescent="0.25">
      <c r="A317" s="1596" t="s">
        <v>51</v>
      </c>
      <c r="B317" s="1597">
        <f ca="1">VLOOKUP($A317,Data!$C$2:$H$384,6,FALSE)</f>
        <v>0</v>
      </c>
    </row>
    <row r="318" spans="1:2" ht="13.95" customHeight="1" x14ac:dyDescent="0.25">
      <c r="A318" s="1596" t="s">
        <v>53</v>
      </c>
      <c r="B318" s="1597">
        <f ca="1">VLOOKUP($A318,Data!$C$2:$H$384,6,FALSE)</f>
        <v>0</v>
      </c>
    </row>
    <row r="319" spans="1:2" ht="13.95" customHeight="1" x14ac:dyDescent="0.25">
      <c r="A319" s="1596" t="s">
        <v>58</v>
      </c>
      <c r="B319" s="1597">
        <f ca="1">VLOOKUP($A319,Data!$C$2:$H$384,6,FALSE)</f>
        <v>0</v>
      </c>
    </row>
    <row r="320" spans="1:2" ht="13.95" customHeight="1" x14ac:dyDescent="0.25">
      <c r="A320" s="1596" t="s">
        <v>60</v>
      </c>
      <c r="B320" s="1597">
        <f ca="1">VLOOKUP($A320,Data!$C$2:$H$384,6,FALSE)</f>
        <v>0</v>
      </c>
    </row>
    <row r="321" spans="1:2" ht="13.95" customHeight="1" x14ac:dyDescent="0.25">
      <c r="A321" s="1596" t="s">
        <v>62</v>
      </c>
      <c r="B321" s="1597">
        <f ca="1">VLOOKUP($A321,Data!$C$2:$H$384,6,FALSE)</f>
        <v>0</v>
      </c>
    </row>
    <row r="322" spans="1:2" ht="13.95" customHeight="1" x14ac:dyDescent="0.25">
      <c r="A322" s="1596" t="s">
        <v>65</v>
      </c>
      <c r="B322" s="1597">
        <f ca="1">VLOOKUP($A322,Data!$C$2:$H$384,6,FALSE)</f>
        <v>0</v>
      </c>
    </row>
    <row r="323" spans="1:2" ht="13.95" customHeight="1" x14ac:dyDescent="0.25">
      <c r="A323" s="1596" t="s">
        <v>68</v>
      </c>
      <c r="B323" s="1597">
        <f ca="1">VLOOKUP($A323,Data!$C$2:$H$384,6,FALSE)</f>
        <v>0</v>
      </c>
    </row>
    <row r="324" spans="1:2" ht="13.95" customHeight="1" x14ac:dyDescent="0.25">
      <c r="A324" s="1596" t="s">
        <v>914</v>
      </c>
      <c r="B324" s="1597">
        <f ca="1">VLOOKUP($A324,Data!$C$2:$H$384,6,FALSE)</f>
        <v>0</v>
      </c>
    </row>
    <row r="325" spans="1:2" ht="13.95" customHeight="1" x14ac:dyDescent="0.25">
      <c r="A325" s="1596" t="s">
        <v>915</v>
      </c>
      <c r="B325" s="1597">
        <f ca="1">VLOOKUP($A325,Data!$C$2:$H$384,6,FALSE)</f>
        <v>0</v>
      </c>
    </row>
    <row r="326" spans="1:2" ht="13.95" customHeight="1" x14ac:dyDescent="0.25">
      <c r="A326" s="1596" t="s">
        <v>916</v>
      </c>
      <c r="B326" s="1597">
        <f ca="1">VLOOKUP($A326,Data!$C$2:$H$384,6,FALSE)</f>
        <v>0</v>
      </c>
    </row>
    <row r="327" spans="1:2" ht="13.95" customHeight="1" x14ac:dyDescent="0.25">
      <c r="A327" s="1596" t="s">
        <v>917</v>
      </c>
      <c r="B327" s="1597">
        <f ca="1">VLOOKUP($A327,Data!$C$2:$H$384,6,FALSE)</f>
        <v>0</v>
      </c>
    </row>
    <row r="328" spans="1:2" ht="13.95" customHeight="1" x14ac:dyDescent="0.25">
      <c r="A328" s="1596" t="s">
        <v>918</v>
      </c>
      <c r="B328" s="1597">
        <f ca="1">VLOOKUP($A328,Data!$C$2:$H$384,6,FALSE)</f>
        <v>0</v>
      </c>
    </row>
    <row r="329" spans="1:2" ht="13.95" customHeight="1" x14ac:dyDescent="0.25">
      <c r="A329" s="1596" t="s">
        <v>919</v>
      </c>
      <c r="B329" s="1597">
        <f ca="1">VLOOKUP($A329,Data!$C$2:$H$384,6,FALSE)</f>
        <v>0</v>
      </c>
    </row>
    <row r="330" spans="1:2" ht="13.95" customHeight="1" x14ac:dyDescent="0.25">
      <c r="A330" s="1596" t="s">
        <v>920</v>
      </c>
      <c r="B330" s="1597">
        <f ca="1">VLOOKUP($A330,Data!$C$2:$H$384,6,FALSE)</f>
        <v>0</v>
      </c>
    </row>
    <row r="331" spans="1:2" ht="13.95" customHeight="1" x14ac:dyDescent="0.25">
      <c r="A331" s="1596" t="s">
        <v>921</v>
      </c>
      <c r="B331" s="1597">
        <f ca="1">VLOOKUP($A331,Data!$C$2:$H$384,6,FALSE)</f>
        <v>0</v>
      </c>
    </row>
    <row r="332" spans="1:2" ht="13.95" customHeight="1" x14ac:dyDescent="0.25">
      <c r="A332" s="1596" t="s">
        <v>70</v>
      </c>
      <c r="B332" s="1597">
        <f ca="1">VLOOKUP($A332,Data!$C$2:$H$384,6,FALSE)</f>
        <v>0</v>
      </c>
    </row>
    <row r="333" spans="1:2" ht="13.95" customHeight="1" x14ac:dyDescent="0.25">
      <c r="A333" s="1596" t="s">
        <v>72</v>
      </c>
      <c r="B333" s="1597">
        <f ca="1">VLOOKUP($A333,Data!$C$2:$H$384,6,FALSE)</f>
        <v>0</v>
      </c>
    </row>
    <row r="334" spans="1:2" ht="13.95" customHeight="1" x14ac:dyDescent="0.25">
      <c r="A334" s="1596" t="s">
        <v>75</v>
      </c>
      <c r="B334" s="1597">
        <f ca="1">VLOOKUP($A334,Data!$C$2:$H$384,6,FALSE)</f>
        <v>0</v>
      </c>
    </row>
    <row r="335" spans="1:2" ht="13.95" customHeight="1" x14ac:dyDescent="0.25">
      <c r="A335" s="1596" t="s">
        <v>78</v>
      </c>
      <c r="B335" s="1597">
        <f ca="1">VLOOKUP($A335,Data!$C$2:$H$384,6,FALSE)</f>
        <v>0</v>
      </c>
    </row>
    <row r="336" spans="1:2" ht="13.95" customHeight="1" x14ac:dyDescent="0.25">
      <c r="A336" s="1596" t="s">
        <v>80</v>
      </c>
      <c r="B336" s="1597">
        <f ca="1">VLOOKUP($A336,Data!$C$2:$H$384,6,FALSE)</f>
        <v>0</v>
      </c>
    </row>
    <row r="337" spans="1:2" ht="13.95" customHeight="1" x14ac:dyDescent="0.25">
      <c r="A337" s="1596" t="s">
        <v>82</v>
      </c>
      <c r="B337" s="1597">
        <f ca="1">VLOOKUP($A337,Data!$C$2:$H$384,6,FALSE)</f>
        <v>0</v>
      </c>
    </row>
    <row r="338" spans="1:2" ht="13.95" customHeight="1" x14ac:dyDescent="0.25">
      <c r="A338" s="1596" t="s">
        <v>84</v>
      </c>
      <c r="B338" s="1597">
        <f ca="1">VLOOKUP($A338,Data!$C$2:$H$384,6,FALSE)</f>
        <v>0</v>
      </c>
    </row>
    <row r="339" spans="1:2" ht="13.95" customHeight="1" x14ac:dyDescent="0.25">
      <c r="A339" s="1596" t="s">
        <v>922</v>
      </c>
      <c r="B339" s="1597">
        <f ca="1">VLOOKUP($A339,Data!$C$2:$H$384,6,FALSE)</f>
        <v>0</v>
      </c>
    </row>
    <row r="340" spans="1:2" ht="13.95" customHeight="1" x14ac:dyDescent="0.25">
      <c r="A340" s="1596" t="s">
        <v>923</v>
      </c>
      <c r="B340" s="1597">
        <f ca="1">VLOOKUP($A340,Data!$C$2:$H$384,6,FALSE)</f>
        <v>0</v>
      </c>
    </row>
    <row r="341" spans="1:2" ht="13.95" customHeight="1" x14ac:dyDescent="0.25">
      <c r="A341" s="1596" t="s">
        <v>924</v>
      </c>
      <c r="B341" s="1597">
        <f ca="1">VLOOKUP($A341,Data!$C$2:$H$384,6,FALSE)</f>
        <v>0</v>
      </c>
    </row>
    <row r="342" spans="1:2" ht="13.95" customHeight="1" x14ac:dyDescent="0.25">
      <c r="A342" s="1596" t="s">
        <v>925</v>
      </c>
      <c r="B342" s="1597">
        <f ca="1">VLOOKUP($A342,Data!$C$2:$H$384,6,FALSE)</f>
        <v>0</v>
      </c>
    </row>
    <row r="343" spans="1:2" ht="13.95" customHeight="1" x14ac:dyDescent="0.25">
      <c r="A343" s="1596" t="s">
        <v>926</v>
      </c>
      <c r="B343" s="1597">
        <f ca="1">VLOOKUP($A343,Data!$C$2:$H$384,6,FALSE)</f>
        <v>0</v>
      </c>
    </row>
    <row r="344" spans="1:2" ht="13.95" customHeight="1" x14ac:dyDescent="0.25">
      <c r="A344" s="1596" t="s">
        <v>927</v>
      </c>
      <c r="B344" s="1597">
        <f ca="1">VLOOKUP($A344,Data!$C$2:$H$384,6,FALSE)</f>
        <v>0</v>
      </c>
    </row>
    <row r="345" spans="1:2" ht="13.95" customHeight="1" x14ac:dyDescent="0.25">
      <c r="A345" s="1596" t="s">
        <v>928</v>
      </c>
      <c r="B345" s="1597">
        <f ca="1">VLOOKUP($A345,Data!$C$2:$H$384,6,FALSE)</f>
        <v>0</v>
      </c>
    </row>
    <row r="346" spans="1:2" ht="13.95" customHeight="1" x14ac:dyDescent="0.25">
      <c r="A346" s="1596" t="s">
        <v>929</v>
      </c>
      <c r="B346" s="1597">
        <f ca="1">VLOOKUP($A346,Data!$C$2:$H$384,6,FALSE)</f>
        <v>0</v>
      </c>
    </row>
    <row r="347" spans="1:2" ht="13.95" customHeight="1" x14ac:dyDescent="0.25">
      <c r="A347" s="1596" t="s">
        <v>930</v>
      </c>
      <c r="B347" s="1597">
        <f ca="1">VLOOKUP($A347,Data!$C$2:$H$384,6,FALSE)</f>
        <v>0</v>
      </c>
    </row>
    <row r="348" spans="1:2" ht="13.95" customHeight="1" x14ac:dyDescent="0.25">
      <c r="A348" s="1596" t="s">
        <v>931</v>
      </c>
      <c r="B348" s="1597">
        <f ca="1">VLOOKUP($A348,Data!$C$2:$H$384,6,FALSE)</f>
        <v>0</v>
      </c>
    </row>
    <row r="349" spans="1:2" ht="13.95" customHeight="1" x14ac:dyDescent="0.25">
      <c r="A349" s="1596" t="s">
        <v>932</v>
      </c>
      <c r="B349" s="1597">
        <f ca="1">VLOOKUP($A349,Data!$C$2:$H$384,6,FALSE)</f>
        <v>0</v>
      </c>
    </row>
    <row r="350" spans="1:2" ht="13.95" customHeight="1" x14ac:dyDescent="0.25">
      <c r="A350" s="1596" t="s">
        <v>211</v>
      </c>
      <c r="B350" s="1597">
        <f ca="1">VLOOKUP($A350,Data!$C$2:$H$384,6,FALSE)</f>
        <v>0</v>
      </c>
    </row>
    <row r="351" spans="1:2" ht="13.95" customHeight="1" x14ac:dyDescent="0.25">
      <c r="A351" s="1596" t="s">
        <v>212</v>
      </c>
      <c r="B351" s="1597">
        <f ca="1">VLOOKUP($A351,Data!$C$2:$H$384,6,FALSE)</f>
        <v>0</v>
      </c>
    </row>
    <row r="352" spans="1:2" ht="13.95" customHeight="1" x14ac:dyDescent="0.25">
      <c r="A352" s="1596" t="s">
        <v>213</v>
      </c>
      <c r="B352" s="1597">
        <f ca="1">VLOOKUP($A352,Data!$C$2:$H$384,6,FALSE)</f>
        <v>0</v>
      </c>
    </row>
    <row r="353" spans="1:2" ht="13.95" customHeight="1" x14ac:dyDescent="0.25">
      <c r="A353" s="1596" t="s">
        <v>214</v>
      </c>
      <c r="B353" s="1597">
        <f ca="1">VLOOKUP($A353,Data!$C$2:$H$384,6,FALSE)</f>
        <v>0</v>
      </c>
    </row>
    <row r="354" spans="1:2" ht="13.95" customHeight="1" x14ac:dyDescent="0.25">
      <c r="A354" s="1596" t="s">
        <v>942</v>
      </c>
      <c r="B354" s="1597">
        <f ca="1">VLOOKUP($A354,Data!$C$2:$H$384,6,FALSE)</f>
        <v>0</v>
      </c>
    </row>
    <row r="355" spans="1:2" ht="13.95" customHeight="1" x14ac:dyDescent="0.25">
      <c r="A355" s="1596" t="s">
        <v>2539</v>
      </c>
      <c r="B355" s="1597">
        <f ca="1">VLOOKUP($A355,Data!$C$2:$H$384,6,FALSE)</f>
        <v>0</v>
      </c>
    </row>
    <row r="356" spans="1:2" ht="13.95" customHeight="1" x14ac:dyDescent="0.25">
      <c r="A356" s="1596" t="s">
        <v>215</v>
      </c>
      <c r="B356" s="1597">
        <f ca="1">VLOOKUP($A356,Data!$C$2:$H$384,6,FALSE)</f>
        <v>0</v>
      </c>
    </row>
    <row r="357" spans="1:2" ht="13.95" customHeight="1" x14ac:dyDescent="0.25">
      <c r="A357" s="1596" t="s">
        <v>216</v>
      </c>
      <c r="B357" s="1597">
        <f ca="1">VLOOKUP($A357,Data!$C$2:$H$384,6,FALSE)</f>
        <v>0</v>
      </c>
    </row>
    <row r="358" spans="1:2" ht="13.95" customHeight="1" x14ac:dyDescent="0.25">
      <c r="A358" s="1596" t="s">
        <v>217</v>
      </c>
      <c r="B358" s="1597">
        <f ca="1">VLOOKUP($A358,Data!$C$2:$H$384,6,FALSE)</f>
        <v>0</v>
      </c>
    </row>
    <row r="359" spans="1:2" ht="13.95" customHeight="1" x14ac:dyDescent="0.25">
      <c r="A359" s="1596" t="s">
        <v>218</v>
      </c>
      <c r="B359" s="1597">
        <f ca="1">VLOOKUP($A359,Data!$C$2:$H$384,6,FALSE)</f>
        <v>0</v>
      </c>
    </row>
    <row r="360" spans="1:2" ht="13.95" customHeight="1" x14ac:dyDescent="0.25">
      <c r="A360" s="1596" t="s">
        <v>219</v>
      </c>
      <c r="B360" s="1597">
        <f ca="1">VLOOKUP($A360,Data!$C$2:$H$384,6,FALSE)</f>
        <v>0</v>
      </c>
    </row>
    <row r="361" spans="1:2" ht="13.95" customHeight="1" x14ac:dyDescent="0.25">
      <c r="A361" s="1596" t="s">
        <v>220</v>
      </c>
      <c r="B361" s="1597">
        <f ca="1">VLOOKUP($A361,Data!$C$2:$H$384,6,FALSE)</f>
        <v>0</v>
      </c>
    </row>
    <row r="362" spans="1:2" ht="13.95" customHeight="1" x14ac:dyDescent="0.25">
      <c r="A362" s="1596" t="s">
        <v>221</v>
      </c>
      <c r="B362" s="1597">
        <f ca="1">VLOOKUP($A362,Data!$C$2:$H$384,6,FALSE)</f>
        <v>0</v>
      </c>
    </row>
    <row r="363" spans="1:2" ht="13.95" customHeight="1" x14ac:dyDescent="0.25">
      <c r="A363" s="1596" t="s">
        <v>222</v>
      </c>
      <c r="B363" s="1597">
        <f ca="1">VLOOKUP($A363,Data!$C$2:$H$384,6,FALSE)</f>
        <v>0</v>
      </c>
    </row>
    <row r="364" spans="1:2" ht="13.95" customHeight="1" x14ac:dyDescent="0.25">
      <c r="A364" s="1596" t="s">
        <v>223</v>
      </c>
      <c r="B364" s="1597">
        <f ca="1">VLOOKUP($A364,Data!$C$2:$H$384,6,FALSE)</f>
        <v>0</v>
      </c>
    </row>
    <row r="365" spans="1:2" ht="13.95" customHeight="1" x14ac:dyDescent="0.25">
      <c r="A365" s="1596" t="s">
        <v>225</v>
      </c>
      <c r="B365" s="1597">
        <f ca="1">VLOOKUP($A365,Data!$C$2:$H$384,6,FALSE)</f>
        <v>0</v>
      </c>
    </row>
    <row r="366" spans="1:2" ht="13.95" customHeight="1" x14ac:dyDescent="0.25">
      <c r="A366" s="1596" t="s">
        <v>226</v>
      </c>
      <c r="B366" s="1597">
        <f ca="1">VLOOKUP($A366,Data!$C$2:$H$384,6,FALSE)</f>
        <v>0</v>
      </c>
    </row>
    <row r="367" spans="1:2" ht="13.95" customHeight="1" x14ac:dyDescent="0.25">
      <c r="A367" s="1596" t="s">
        <v>227</v>
      </c>
      <c r="B367" s="1597">
        <f ca="1">VLOOKUP($A367,Data!$C$2:$H$384,6,FALSE)</f>
        <v>0</v>
      </c>
    </row>
    <row r="368" spans="1:2" ht="13.95" customHeight="1" x14ac:dyDescent="0.25">
      <c r="A368" s="1596" t="s">
        <v>228</v>
      </c>
      <c r="B368" s="1597">
        <f ca="1">VLOOKUP($A368,Data!$C$2:$H$384,6,FALSE)</f>
        <v>0</v>
      </c>
    </row>
    <row r="369" spans="1:2" ht="13.95" customHeight="1" x14ac:dyDescent="0.25">
      <c r="A369" s="1596" t="s">
        <v>229</v>
      </c>
      <c r="B369" s="1597">
        <f ca="1">VLOOKUP($A369,Data!$C$2:$H$384,6,FALSE)</f>
        <v>0</v>
      </c>
    </row>
    <row r="370" spans="1:2" ht="13.95" customHeight="1" x14ac:dyDescent="0.25">
      <c r="A370" s="1596" t="s">
        <v>230</v>
      </c>
      <c r="B370" s="1597">
        <f ca="1">VLOOKUP($A370,Data!$C$2:$H$384,6,FALSE)</f>
        <v>0</v>
      </c>
    </row>
    <row r="371" spans="1:2" ht="13.95" customHeight="1" x14ac:dyDescent="0.25">
      <c r="A371" s="1596" t="s">
        <v>231</v>
      </c>
      <c r="B371" s="1597">
        <f ca="1">VLOOKUP($A371,Data!$C$2:$H$384,6,FALSE)</f>
        <v>0</v>
      </c>
    </row>
    <row r="372" spans="1:2" ht="13.95" customHeight="1" x14ac:dyDescent="0.25">
      <c r="A372" s="1596" t="s">
        <v>233</v>
      </c>
      <c r="B372" s="1597">
        <f ca="1">VLOOKUP($A372,Data!$C$2:$H$384,6,FALSE)</f>
        <v>0</v>
      </c>
    </row>
    <row r="373" spans="1:2" ht="13.95" customHeight="1" x14ac:dyDescent="0.25">
      <c r="A373" s="1596" t="s">
        <v>234</v>
      </c>
      <c r="B373" s="1597">
        <f ca="1">VLOOKUP($A373,Data!$C$2:$H$384,6,FALSE)</f>
        <v>0</v>
      </c>
    </row>
    <row r="374" spans="1:2" ht="13.95" customHeight="1" x14ac:dyDescent="0.25">
      <c r="A374" s="1596" t="s">
        <v>235</v>
      </c>
      <c r="B374" s="1597">
        <f ca="1">VLOOKUP($A374,Data!$C$2:$H$384,6,FALSE)</f>
        <v>0</v>
      </c>
    </row>
    <row r="375" spans="1:2" ht="13.95" customHeight="1" x14ac:dyDescent="0.25">
      <c r="A375" s="1596" t="s">
        <v>236</v>
      </c>
      <c r="B375" s="1597">
        <f ca="1">VLOOKUP($A375,Data!$C$2:$H$384,6,FALSE)</f>
        <v>0</v>
      </c>
    </row>
    <row r="376" spans="1:2" ht="13.95" customHeight="1" x14ac:dyDescent="0.25">
      <c r="A376" s="1596" t="s">
        <v>237</v>
      </c>
      <c r="B376" s="1597">
        <f ca="1">VLOOKUP($A376,Data!$C$2:$H$384,6,FALSE)</f>
        <v>0</v>
      </c>
    </row>
    <row r="377" spans="1:2" ht="13.95" customHeight="1" x14ac:dyDescent="0.25">
      <c r="A377" s="1596" t="s">
        <v>238</v>
      </c>
      <c r="B377" s="1597">
        <f ca="1">VLOOKUP($A377,Data!$C$2:$H$384,6,FALSE)</f>
        <v>0</v>
      </c>
    </row>
    <row r="378" spans="1:2" ht="13.95" customHeight="1" x14ac:dyDescent="0.25">
      <c r="A378" s="1596" t="s">
        <v>2544</v>
      </c>
      <c r="B378" s="1597">
        <f ca="1">VLOOKUP($A378,Data!$C$2:$H$384,6,FALSE)</f>
        <v>0</v>
      </c>
    </row>
    <row r="379" spans="1:2" ht="13.95" customHeight="1" x14ac:dyDescent="0.25">
      <c r="A379" s="1596" t="s">
        <v>2545</v>
      </c>
      <c r="B379" s="1597">
        <f ca="1">VLOOKUP($A379,Data!$C$2:$H$384,6,FALSE)</f>
        <v>0</v>
      </c>
    </row>
    <row r="380" spans="1:2" ht="13.95" customHeight="1" x14ac:dyDescent="0.25">
      <c r="A380" s="1596" t="s">
        <v>2546</v>
      </c>
      <c r="B380" s="1597">
        <f ca="1">VLOOKUP($A380,Data!$C$2:$H$384,6,FALSE)</f>
        <v>0</v>
      </c>
    </row>
    <row r="381" spans="1:2" ht="13.95" customHeight="1" x14ac:dyDescent="0.25">
      <c r="A381" s="1596" t="s">
        <v>2547</v>
      </c>
      <c r="B381" s="1597">
        <f ca="1">VLOOKUP($A381,Data!$C$2:$H$384,6,FALSE)</f>
        <v>0</v>
      </c>
    </row>
    <row r="382" spans="1:2" ht="13.95" customHeight="1" x14ac:dyDescent="0.25">
      <c r="A382" s="1596" t="s">
        <v>2548</v>
      </c>
      <c r="B382" s="1597">
        <f ca="1">VLOOKUP($A382,Data!$C$2:$H$384,6,FALSE)</f>
        <v>0</v>
      </c>
    </row>
    <row r="383" spans="1:2" ht="13.95" customHeight="1" x14ac:dyDescent="0.25">
      <c r="A383" s="1596" t="s">
        <v>2549</v>
      </c>
      <c r="B383" s="1597">
        <f ca="1">VLOOKUP($A383,Data!$C$2:$H$384,6,FALSE)</f>
        <v>0</v>
      </c>
    </row>
    <row r="384" spans="1:2" ht="13.95" customHeight="1" x14ac:dyDescent="0.25">
      <c r="A384" s="1596" t="s">
        <v>2552</v>
      </c>
      <c r="B384" s="1597">
        <f ca="1">VLOOKUP($A384,Data!$C$2:$H$384,6,FALSE)</f>
        <v>0</v>
      </c>
    </row>
    <row r="385" spans="1:2" ht="13.95" customHeight="1" x14ac:dyDescent="0.25">
      <c r="A385" s="1596" t="s">
        <v>2553</v>
      </c>
      <c r="B385" s="1597">
        <f ca="1">VLOOKUP($A385,Data!$C$2:$H$384,6,FALSE)</f>
        <v>0</v>
      </c>
    </row>
    <row r="386" spans="1:2" ht="13.95" customHeight="1" x14ac:dyDescent="0.25">
      <c r="A386" s="1596" t="s">
        <v>2554</v>
      </c>
      <c r="B386" s="1597">
        <f ca="1">VLOOKUP($A386,Data!$C$2:$H$384,6,FALSE)</f>
        <v>0</v>
      </c>
    </row>
    <row r="387" spans="1:2" ht="13.95" customHeight="1" x14ac:dyDescent="0.25">
      <c r="A387" s="1596" t="s">
        <v>2555</v>
      </c>
      <c r="B387" s="1597">
        <f ca="1">VLOOKUP($A387,Data!$C$2:$H$384,6,FALSE)</f>
        <v>0</v>
      </c>
    </row>
    <row r="388" spans="1:2" ht="13.95" customHeight="1" x14ac:dyDescent="0.25">
      <c r="A388" s="1596" t="s">
        <v>2556</v>
      </c>
      <c r="B388" s="1597">
        <f ca="1">VLOOKUP($A388,Data!$C$2:$H$384,6,FALSE)</f>
        <v>0</v>
      </c>
    </row>
    <row r="389" spans="1:2" ht="13.95" customHeight="1" x14ac:dyDescent="0.25">
      <c r="A389" s="1596" t="s">
        <v>2557</v>
      </c>
      <c r="B389" s="1597">
        <f ca="1">VLOOKUP($A389,Data!$C$2:$H$384,6,FALSE)</f>
        <v>0</v>
      </c>
    </row>
    <row r="390" spans="1:2" ht="13.95" customHeight="1" x14ac:dyDescent="0.25">
      <c r="A390" s="1596" t="s">
        <v>2558</v>
      </c>
      <c r="B390" s="1597">
        <f ca="1">VLOOKUP($A390,Data!$C$2:$H$384,6,FALSE)</f>
        <v>0</v>
      </c>
    </row>
    <row r="391" spans="1:2" ht="13.95" customHeight="1" x14ac:dyDescent="0.25">
      <c r="A391" s="1596" t="s">
        <v>2559</v>
      </c>
      <c r="B391" s="1597">
        <f ca="1">VLOOKUP($A391,Data!$C$2:$H$384,6,FALSE)</f>
        <v>0</v>
      </c>
    </row>
    <row r="392" spans="1:2" ht="13.95" customHeight="1" x14ac:dyDescent="0.25">
      <c r="A392" s="1596" t="s">
        <v>2560</v>
      </c>
      <c r="B392" s="1597">
        <f ca="1">VLOOKUP($A392,Data!$C$2:$H$384,6,FALSE)</f>
        <v>0</v>
      </c>
    </row>
    <row r="393" spans="1:2" ht="13.95" customHeight="1" x14ac:dyDescent="0.25">
      <c r="A393" s="1596" t="s">
        <v>2561</v>
      </c>
      <c r="B393" s="1597">
        <f ca="1">VLOOKUP($A393,Data!$C$2:$H$384,6,FALSE)</f>
        <v>0</v>
      </c>
    </row>
    <row r="394" spans="1:2" ht="13.95" customHeight="1" x14ac:dyDescent="0.25">
      <c r="A394" s="1596" t="s">
        <v>2562</v>
      </c>
      <c r="B394" s="1597">
        <f ca="1">VLOOKUP($A394,Data!$C$2:$H$384,6,FALSE)</f>
        <v>0</v>
      </c>
    </row>
    <row r="395" spans="1:2" ht="13.95" customHeight="1" x14ac:dyDescent="0.25">
      <c r="A395" s="1596" t="s">
        <v>2563</v>
      </c>
      <c r="B395" s="1597">
        <f ca="1">VLOOKUP($A395,Data!$C$2:$H$384,6,FALSE)</f>
        <v>0</v>
      </c>
    </row>
    <row r="396" spans="1:2" ht="13.95" customHeight="1" x14ac:dyDescent="0.25">
      <c r="A396" s="1596" t="s">
        <v>2564</v>
      </c>
      <c r="B396" s="1597">
        <f ca="1">VLOOKUP($A396,Data!$C$2:$H$384,6,FALSE)</f>
        <v>0</v>
      </c>
    </row>
    <row r="397" spans="1:2" ht="13.95" customHeight="1" x14ac:dyDescent="0.25">
      <c r="A397" s="1596" t="s">
        <v>2567</v>
      </c>
      <c r="B397" s="1597">
        <f ca="1">VLOOKUP($A397,Data!$C$2:$H$384,6,FALSE)</f>
        <v>0</v>
      </c>
    </row>
    <row r="398" spans="1:2" ht="13.95" customHeight="1" x14ac:dyDescent="0.25">
      <c r="A398" s="1596" t="s">
        <v>2568</v>
      </c>
      <c r="B398" s="1597">
        <f ca="1">VLOOKUP($A398,Data!$C$2:$H$384,6,FALSE)</f>
        <v>0</v>
      </c>
    </row>
    <row r="399" spans="1:2" ht="13.95" customHeight="1" x14ac:dyDescent="0.25">
      <c r="A399" s="1596" t="s">
        <v>2569</v>
      </c>
      <c r="B399" s="1597">
        <f ca="1">VLOOKUP($A399,Data!$C$2:$H$384,6,FALSE)</f>
        <v>0</v>
      </c>
    </row>
    <row r="400" spans="1:2" ht="13.95" customHeight="1" x14ac:dyDescent="0.25">
      <c r="A400" s="1596" t="s">
        <v>2570</v>
      </c>
      <c r="B400" s="1597">
        <f ca="1">VLOOKUP($A400,Data!$C$2:$H$384,6,FALSE)</f>
        <v>0</v>
      </c>
    </row>
    <row r="401" spans="1:2" ht="13.95" customHeight="1" x14ac:dyDescent="0.25">
      <c r="A401" s="1596" t="s">
        <v>2571</v>
      </c>
      <c r="B401" s="1597">
        <f ca="1">VLOOKUP($A401,Data!$C$2:$H$384,6,FALSE)</f>
        <v>0</v>
      </c>
    </row>
    <row r="402" spans="1:2" ht="13.95" customHeight="1" x14ac:dyDescent="0.25">
      <c r="A402" s="1596" t="s">
        <v>2572</v>
      </c>
      <c r="B402" s="1597">
        <f ca="1">VLOOKUP($A402,Data!$C$2:$H$384,6,FALSE)</f>
        <v>0</v>
      </c>
    </row>
    <row r="403" spans="1:2" ht="13.95" customHeight="1" x14ac:dyDescent="0.25">
      <c r="A403" s="1596" t="s">
        <v>175</v>
      </c>
      <c r="B403" s="1597">
        <f ca="1">VLOOKUP($A403,Data!$C$2:$H$384,6,FALSE)</f>
        <v>0</v>
      </c>
    </row>
    <row r="404" spans="1:2" ht="13.95" customHeight="1" x14ac:dyDescent="0.25">
      <c r="A404" s="1596" t="s">
        <v>176</v>
      </c>
      <c r="B404" s="1597">
        <f ca="1">VLOOKUP($A404,Data!$C$2:$H$384,6,FALSE)</f>
        <v>0</v>
      </c>
    </row>
    <row r="405" spans="1:2" ht="13.95" customHeight="1" x14ac:dyDescent="0.25">
      <c r="A405" s="1596" t="s">
        <v>177</v>
      </c>
      <c r="B405" s="1597">
        <f ca="1">VLOOKUP($A405,Data!$C$2:$H$384,6,FALSE)</f>
        <v>0</v>
      </c>
    </row>
    <row r="406" spans="1:2" ht="13.95" customHeight="1" x14ac:dyDescent="0.25">
      <c r="A406" s="1596" t="s">
        <v>178</v>
      </c>
      <c r="B406" s="1597">
        <f ca="1">VLOOKUP($A406,Data!$C$2:$H$384,6,FALSE)</f>
        <v>0</v>
      </c>
    </row>
    <row r="407" spans="1:2" ht="13.95" customHeight="1" x14ac:dyDescent="0.25">
      <c r="A407" s="1596" t="s">
        <v>179</v>
      </c>
      <c r="B407" s="1597">
        <f ca="1">VLOOKUP($A407,Data!$C$2:$H$384,6,FALSE)</f>
        <v>0</v>
      </c>
    </row>
    <row r="408" spans="1:2" ht="13.95" customHeight="1" x14ac:dyDescent="0.25">
      <c r="A408" s="1596" t="s">
        <v>180</v>
      </c>
      <c r="B408" s="1597">
        <f ca="1">VLOOKUP($A408,Data!$C$2:$H$384,6,FALSE)</f>
        <v>0</v>
      </c>
    </row>
    <row r="409" spans="1:2" ht="13.95" customHeight="1" x14ac:dyDescent="0.25">
      <c r="A409" s="1596" t="s">
        <v>181</v>
      </c>
      <c r="B409" s="1597">
        <f ca="1">VLOOKUP($A409,Data!$C$2:$H$384,6,FALSE)</f>
        <v>0</v>
      </c>
    </row>
    <row r="410" spans="1:2" ht="13.95" customHeight="1" x14ac:dyDescent="0.25">
      <c r="A410" s="1596" t="s">
        <v>182</v>
      </c>
      <c r="B410" s="1597">
        <f ca="1">VLOOKUP($A410,Data!$C$2:$H$384,6,FALSE)</f>
        <v>0</v>
      </c>
    </row>
    <row r="411" spans="1:2" ht="13.95" customHeight="1" x14ac:dyDescent="0.25">
      <c r="A411" s="1596" t="s">
        <v>183</v>
      </c>
      <c r="B411" s="1597">
        <f ca="1">VLOOKUP($A411,Data!$C$2:$H$384,6,FALSE)</f>
        <v>0</v>
      </c>
    </row>
    <row r="412" spans="1:2" ht="13.95" customHeight="1" x14ac:dyDescent="0.25">
      <c r="A412" s="1596" t="s">
        <v>184</v>
      </c>
      <c r="B412" s="1597">
        <f ca="1">VLOOKUP($A412,Data!$C$2:$H$384,6,FALSE)</f>
        <v>0</v>
      </c>
    </row>
    <row r="413" spans="1:2" ht="13.95" customHeight="1" x14ac:dyDescent="0.25">
      <c r="A413" s="1596" t="s">
        <v>185</v>
      </c>
      <c r="B413" s="1597">
        <f ca="1">VLOOKUP($A413,Data!$C$2:$H$384,6,FALSE)</f>
        <v>0</v>
      </c>
    </row>
    <row r="414" spans="1:2" ht="13.95" customHeight="1" x14ac:dyDescent="0.25">
      <c r="A414" s="1596" t="s">
        <v>187</v>
      </c>
      <c r="B414" s="1597">
        <f ca="1">VLOOKUP($A414,Data!$C$2:$H$384,6,FALSE)</f>
        <v>0</v>
      </c>
    </row>
    <row r="415" spans="1:2" ht="13.95" customHeight="1" x14ac:dyDescent="0.25">
      <c r="A415" s="1596" t="s">
        <v>2573</v>
      </c>
      <c r="B415" s="1597">
        <f ca="1">VLOOKUP($A415,Data!$C$2:$H$384,6,FALSE)</f>
        <v>0</v>
      </c>
    </row>
    <row r="416" spans="1:2" ht="13.95" customHeight="1" x14ac:dyDescent="0.25">
      <c r="A416" s="1596" t="s">
        <v>189</v>
      </c>
      <c r="B416" s="1597">
        <f ca="1">VLOOKUP($A416,Data!$C$2:$H$384,6,FALSE)</f>
        <v>0</v>
      </c>
    </row>
    <row r="417" spans="1:2" ht="13.95" customHeight="1" x14ac:dyDescent="0.25">
      <c r="A417" s="1596" t="s">
        <v>190</v>
      </c>
      <c r="B417" s="1597">
        <f ca="1">VLOOKUP($A417,Data!$C$2:$H$384,6,FALSE)</f>
        <v>0</v>
      </c>
    </row>
    <row r="418" spans="1:2" ht="13.95" customHeight="1" x14ac:dyDescent="0.25">
      <c r="A418" s="1596" t="s">
        <v>191</v>
      </c>
      <c r="B418" s="1597">
        <f ca="1">VLOOKUP($A418,Data!$C$2:$H$384,6,FALSE)</f>
        <v>0</v>
      </c>
    </row>
    <row r="419" spans="1:2" ht="13.95" customHeight="1" x14ac:dyDescent="0.25">
      <c r="A419" s="1596" t="s">
        <v>192</v>
      </c>
      <c r="B419" s="1597">
        <f ca="1">VLOOKUP($A419,Data!$C$2:$H$384,6,FALSE)</f>
        <v>0</v>
      </c>
    </row>
    <row r="420" spans="1:2" ht="13.95" customHeight="1" x14ac:dyDescent="0.25">
      <c r="A420" s="1596" t="s">
        <v>193</v>
      </c>
      <c r="B420" s="1597">
        <f ca="1">VLOOKUP($A420,Data!$C$2:$H$384,6,FALSE)</f>
        <v>0</v>
      </c>
    </row>
    <row r="421" spans="1:2" ht="13.95" customHeight="1" x14ac:dyDescent="0.25">
      <c r="A421" s="1596" t="s">
        <v>194</v>
      </c>
      <c r="B421" s="1597">
        <f ca="1">VLOOKUP($A421,Data!$C$2:$H$384,6,FALSE)</f>
        <v>0</v>
      </c>
    </row>
    <row r="422" spans="1:2" ht="13.95" customHeight="1" x14ac:dyDescent="0.25">
      <c r="A422" s="1596" t="s">
        <v>195</v>
      </c>
      <c r="B422" s="1597">
        <f ca="1">VLOOKUP($A422,Data!$C$2:$H$384,6,FALSE)</f>
        <v>0</v>
      </c>
    </row>
    <row r="423" spans="1:2" ht="13.95" customHeight="1" x14ac:dyDescent="0.25">
      <c r="A423" s="1596" t="s">
        <v>196</v>
      </c>
      <c r="B423" s="1597">
        <f ca="1">VLOOKUP($A423,Data!$C$2:$H$384,6,FALSE)</f>
        <v>0</v>
      </c>
    </row>
    <row r="424" spans="1:2" ht="13.95" customHeight="1" x14ac:dyDescent="0.25">
      <c r="A424" s="1596" t="s">
        <v>197</v>
      </c>
      <c r="B424" s="1597">
        <f ca="1">VLOOKUP($A424,Data!$C$2:$H$384,6,FALSE)</f>
        <v>0</v>
      </c>
    </row>
    <row r="425" spans="1:2" ht="13.95" customHeight="1" x14ac:dyDescent="0.25">
      <c r="A425" s="1596" t="s">
        <v>199</v>
      </c>
      <c r="B425" s="1597">
        <f ca="1">VLOOKUP($A425,Data!$C$2:$H$384,6,FALSE)</f>
        <v>0</v>
      </c>
    </row>
    <row r="426" spans="1:2" ht="13.95" customHeight="1" x14ac:dyDescent="0.25">
      <c r="A426" s="1596" t="s">
        <v>201</v>
      </c>
      <c r="B426" s="1597">
        <f ca="1">VLOOKUP($A426,Data!$C$2:$H$384,6,FALSE)</f>
        <v>0</v>
      </c>
    </row>
    <row r="427" spans="1:2" ht="13.95" customHeight="1" x14ac:dyDescent="0.25">
      <c r="A427" s="1596" t="s">
        <v>205</v>
      </c>
      <c r="B427" s="1597">
        <f ca="1">VLOOKUP($A427,Data!$C$2:$H$384,6,FALSE)</f>
        <v>0</v>
      </c>
    </row>
    <row r="428" spans="1:2" ht="13.95" customHeight="1" x14ac:dyDescent="0.25">
      <c r="A428" s="1596" t="s">
        <v>206</v>
      </c>
      <c r="B428" s="1597">
        <f ca="1">VLOOKUP($A428,Data!$C$2:$H$384,6,FALSE)</f>
        <v>0</v>
      </c>
    </row>
    <row r="429" spans="1:2" ht="13.95" customHeight="1" x14ac:dyDescent="0.25">
      <c r="A429" s="1596" t="s">
        <v>207</v>
      </c>
      <c r="B429" s="1597">
        <f ca="1">VLOOKUP($A429,Data!$C$2:$H$384,6,FALSE)</f>
        <v>0</v>
      </c>
    </row>
    <row r="430" spans="1:2" ht="13.95" customHeight="1" x14ac:dyDescent="0.25">
      <c r="A430" s="1596" t="s">
        <v>208</v>
      </c>
      <c r="B430" s="1597">
        <f ca="1">VLOOKUP($A430,Data!$C$2:$H$384,6,FALSE)</f>
        <v>0</v>
      </c>
    </row>
    <row r="431" spans="1:2" ht="13.95" customHeight="1" x14ac:dyDescent="0.25">
      <c r="A431" s="1596" t="s">
        <v>209</v>
      </c>
      <c r="B431" s="1597">
        <f ca="1">VLOOKUP($A431,Data!$C$2:$H$384,6,FALSE)</f>
        <v>0</v>
      </c>
    </row>
    <row r="432" spans="1:2" ht="13.95" customHeight="1" x14ac:dyDescent="0.25">
      <c r="A432" s="1596" t="s">
        <v>210</v>
      </c>
      <c r="B432" s="1597">
        <f ca="1">VLOOKUP($A432,Data!$C$2:$H$384,6,FALSE)</f>
        <v>0</v>
      </c>
    </row>
    <row r="433" spans="1:2" ht="13.95" customHeight="1" x14ac:dyDescent="0.25">
      <c r="A433" s="1596" t="s">
        <v>274</v>
      </c>
      <c r="B433" s="1597">
        <f ca="1">VLOOKUP($A433,Data!$C$2:$H$384,6,FALSE)</f>
        <v>0</v>
      </c>
    </row>
    <row r="434" spans="1:2" ht="13.95" customHeight="1" x14ac:dyDescent="0.25">
      <c r="A434" s="1596" t="s">
        <v>275</v>
      </c>
      <c r="B434" s="1597">
        <f ca="1">VLOOKUP($A434,Data!$C$2:$H$384,6,FALSE)</f>
        <v>0</v>
      </c>
    </row>
    <row r="435" spans="1:2" ht="13.95" customHeight="1" x14ac:dyDescent="0.25">
      <c r="A435" s="1596" t="s">
        <v>276</v>
      </c>
      <c r="B435" s="1597">
        <f ca="1">VLOOKUP($A435,Data!$C$2:$H$384,6,FALSE)</f>
        <v>0</v>
      </c>
    </row>
    <row r="436" spans="1:2" ht="13.95" customHeight="1" x14ac:dyDescent="0.25">
      <c r="A436" s="1596" t="s">
        <v>277</v>
      </c>
      <c r="B436" s="1597">
        <f ca="1">VLOOKUP($A436,Data!$C$2:$H$384,6,FALSE)</f>
        <v>0</v>
      </c>
    </row>
    <row r="437" spans="1:2" ht="13.95" customHeight="1" x14ac:dyDescent="0.25">
      <c r="A437" s="1596" t="s">
        <v>278</v>
      </c>
      <c r="B437" s="1597">
        <f ca="1">VLOOKUP($A437,Data!$C$2:$H$384,6,FALSE)</f>
        <v>0</v>
      </c>
    </row>
    <row r="438" spans="1:2" ht="13.95" customHeight="1" x14ac:dyDescent="0.25">
      <c r="A438" s="1596" t="s">
        <v>279</v>
      </c>
      <c r="B438" s="1597">
        <f ca="1">VLOOKUP($A438,Data!$C$2:$H$384,6,FALSE)</f>
        <v>0</v>
      </c>
    </row>
    <row r="439" spans="1:2" ht="13.95" customHeight="1" x14ac:dyDescent="0.25">
      <c r="A439" s="1596" t="s">
        <v>2574</v>
      </c>
      <c r="B439" s="1597">
        <f ca="1">VLOOKUP($A439,Data!$C$2:$H$384,6,FALSE)</f>
        <v>0</v>
      </c>
    </row>
    <row r="440" spans="1:2" ht="13.95" customHeight="1" x14ac:dyDescent="0.25">
      <c r="A440" s="1596" t="s">
        <v>280</v>
      </c>
      <c r="B440" s="1597">
        <f ca="1">VLOOKUP($A440,Data!$C$2:$H$384,6,FALSE)</f>
        <v>0</v>
      </c>
    </row>
    <row r="441" spans="1:2" ht="13.95" customHeight="1" x14ac:dyDescent="0.25">
      <c r="A441" s="1596" t="s">
        <v>281</v>
      </c>
      <c r="B441" s="1597">
        <f ca="1">VLOOKUP($A441,Data!$C$2:$H$384,6,FALSE)</f>
        <v>0</v>
      </c>
    </row>
    <row r="442" spans="1:2" ht="13.95" customHeight="1" x14ac:dyDescent="0.25">
      <c r="A442" s="1596" t="s">
        <v>282</v>
      </c>
      <c r="B442" s="1597">
        <f ca="1">VLOOKUP($A442,Data!$C$2:$H$384,6,FALSE)</f>
        <v>0</v>
      </c>
    </row>
    <row r="443" spans="1:2" ht="13.95" customHeight="1" x14ac:dyDescent="0.25">
      <c r="A443" s="1596" t="s">
        <v>283</v>
      </c>
      <c r="B443" s="1597">
        <f ca="1">VLOOKUP($A443,Data!$C$2:$H$384,6,FALSE)</f>
        <v>0</v>
      </c>
    </row>
    <row r="444" spans="1:2" ht="13.95" customHeight="1" x14ac:dyDescent="0.25">
      <c r="A444" s="1596" t="s">
        <v>284</v>
      </c>
      <c r="B444" s="1597">
        <f ca="1">VLOOKUP($A444,Data!$C$2:$H$384,6,FALSE)</f>
        <v>0</v>
      </c>
    </row>
    <row r="445" spans="1:2" ht="13.95" customHeight="1" x14ac:dyDescent="0.25">
      <c r="A445" s="1596" t="s">
        <v>285</v>
      </c>
      <c r="B445" s="1597">
        <f ca="1">VLOOKUP($A445,Data!$C$2:$H$384,6,FALSE)</f>
        <v>0</v>
      </c>
    </row>
    <row r="446" spans="1:2" ht="13.95" customHeight="1" x14ac:dyDescent="0.25">
      <c r="A446" s="1596" t="s">
        <v>2575</v>
      </c>
      <c r="B446" s="1597">
        <f ca="1">VLOOKUP($A446,Data!$C$2:$H$384,6,FALSE)</f>
        <v>0</v>
      </c>
    </row>
    <row r="447" spans="1:2" ht="13.95" customHeight="1" x14ac:dyDescent="0.25">
      <c r="A447" s="1596" t="s">
        <v>286</v>
      </c>
      <c r="B447" s="1597">
        <f ca="1">VLOOKUP($A447,Data!$C$2:$H$384,6,FALSE)</f>
        <v>0</v>
      </c>
    </row>
    <row r="448" spans="1:2" ht="13.95" customHeight="1" x14ac:dyDescent="0.25">
      <c r="A448" s="1596" t="s">
        <v>287</v>
      </c>
      <c r="B448" s="1597">
        <f ca="1">VLOOKUP($A448,Data!$C$2:$H$384,6,FALSE)</f>
        <v>0</v>
      </c>
    </row>
    <row r="449" spans="1:2" ht="13.95" customHeight="1" x14ac:dyDescent="0.25">
      <c r="A449" s="1596" t="s">
        <v>288</v>
      </c>
      <c r="B449" s="1597">
        <f ca="1">VLOOKUP($A449,Data!$C$2:$H$384,6,FALSE)</f>
        <v>0</v>
      </c>
    </row>
    <row r="450" spans="1:2" ht="13.95" customHeight="1" x14ac:dyDescent="0.25">
      <c r="A450" s="1596" t="s">
        <v>289</v>
      </c>
      <c r="B450" s="1597">
        <f ca="1">VLOOKUP($A450,Data!$C$2:$H$384,6,FALSE)</f>
        <v>0</v>
      </c>
    </row>
    <row r="451" spans="1:2" ht="13.95" customHeight="1" x14ac:dyDescent="0.25">
      <c r="A451" s="1596" t="s">
        <v>290</v>
      </c>
      <c r="B451" s="1597">
        <f ca="1">VLOOKUP($A451,Data!$C$2:$H$384,6,FALSE)</f>
        <v>0</v>
      </c>
    </row>
    <row r="452" spans="1:2" ht="13.95" customHeight="1" x14ac:dyDescent="0.25">
      <c r="A452" s="1596" t="s">
        <v>291</v>
      </c>
      <c r="B452" s="1597">
        <f ca="1">VLOOKUP($A452,Data!$C$2:$H$384,6,FALSE)</f>
        <v>0</v>
      </c>
    </row>
    <row r="453" spans="1:2" ht="13.95" customHeight="1" x14ac:dyDescent="0.25">
      <c r="A453" s="1596" t="s">
        <v>292</v>
      </c>
      <c r="B453" s="1597">
        <f ca="1">VLOOKUP($A453,Data!$C$2:$H$384,6,FALSE)</f>
        <v>0</v>
      </c>
    </row>
    <row r="454" spans="1:2" ht="13.95" customHeight="1" x14ac:dyDescent="0.25">
      <c r="A454" s="1596" t="s">
        <v>293</v>
      </c>
      <c r="B454" s="1597">
        <f ca="1">VLOOKUP($A454,Data!$C$2:$H$384,6,FALSE)</f>
        <v>0</v>
      </c>
    </row>
    <row r="455" spans="1:2" ht="13.95" customHeight="1" x14ac:dyDescent="0.25">
      <c r="A455" s="1596" t="s">
        <v>294</v>
      </c>
      <c r="B455" s="1597">
        <f ca="1">VLOOKUP($A455,Data!$C$2:$H$384,6,FALSE)</f>
        <v>0</v>
      </c>
    </row>
    <row r="456" spans="1:2" ht="13.95" customHeight="1" x14ac:dyDescent="0.25">
      <c r="A456" s="1596" t="s">
        <v>295</v>
      </c>
      <c r="B456" s="1597">
        <f ca="1">VLOOKUP($A456,Data!$C$2:$H$384,6,FALSE)</f>
        <v>0</v>
      </c>
    </row>
    <row r="457" spans="1:2" ht="13.95" customHeight="1" x14ac:dyDescent="0.25">
      <c r="A457" s="1596" t="s">
        <v>296</v>
      </c>
      <c r="B457" s="1597">
        <f ca="1">VLOOKUP($A457,Data!$C$2:$H$384,6,FALSE)</f>
        <v>0</v>
      </c>
    </row>
    <row r="458" spans="1:2" ht="13.95" customHeight="1" x14ac:dyDescent="0.25">
      <c r="A458" s="1596" t="s">
        <v>2576</v>
      </c>
      <c r="B458" s="1597">
        <f ca="1">VLOOKUP($A458,Data!$C$2:$H$384,6,FALSE)</f>
        <v>0</v>
      </c>
    </row>
    <row r="459" spans="1:2" ht="13.95" customHeight="1" x14ac:dyDescent="0.25">
      <c r="A459" s="1596" t="s">
        <v>297</v>
      </c>
      <c r="B459" s="1597">
        <f ca="1">VLOOKUP($A459,Data!$C$2:$H$384,6,FALSE)</f>
        <v>0</v>
      </c>
    </row>
    <row r="460" spans="1:2" ht="13.95" customHeight="1" x14ac:dyDescent="0.25">
      <c r="A460" s="1596" t="s">
        <v>298</v>
      </c>
      <c r="B460" s="1597">
        <f ca="1">VLOOKUP($A460,Data!$C$2:$H$384,6,FALSE)</f>
        <v>0</v>
      </c>
    </row>
    <row r="461" spans="1:2" ht="13.95" customHeight="1" x14ac:dyDescent="0.25">
      <c r="A461" s="1596" t="s">
        <v>299</v>
      </c>
      <c r="B461" s="1597">
        <f ca="1">VLOOKUP($A461,Data!$C$2:$H$384,6,FALSE)</f>
        <v>0</v>
      </c>
    </row>
    <row r="462" spans="1:2" ht="13.95" customHeight="1" x14ac:dyDescent="0.25">
      <c r="A462" s="1596" t="s">
        <v>300</v>
      </c>
      <c r="B462" s="1597">
        <f ca="1">VLOOKUP($A462,Data!$C$2:$H$384,6,FALSE)</f>
        <v>0</v>
      </c>
    </row>
    <row r="463" spans="1:2" ht="13.95" customHeight="1" x14ac:dyDescent="0.25">
      <c r="A463" s="1596" t="s">
        <v>301</v>
      </c>
      <c r="B463" s="1597">
        <f ca="1">VLOOKUP($A463,Data!$C$2:$H$384,6,FALSE)</f>
        <v>0</v>
      </c>
    </row>
    <row r="464" spans="1:2" ht="13.95" customHeight="1" thickBot="1" x14ac:dyDescent="0.3">
      <c r="A464" s="1598" t="s">
        <v>302</v>
      </c>
      <c r="B464" s="1599">
        <f ca="1">VLOOKUP($A464,Data!$C$2:$H$384,6,FALSE)</f>
        <v>0</v>
      </c>
    </row>
  </sheetData>
  <sheetProtection sheet="1" formatCells="0" formatColumns="0" formatRows="0" autoFilter="0"/>
  <mergeCells count="1">
    <mergeCell ref="A3:B3"/>
  </mergeCells>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FFC000"/>
  </sheetPr>
  <dimension ref="A1:L17"/>
  <sheetViews>
    <sheetView zoomScale="80" zoomScaleNormal="80" workbookViewId="0"/>
  </sheetViews>
  <sheetFormatPr defaultRowHeight="13.8" x14ac:dyDescent="0.25"/>
  <cols>
    <col min="1" max="1" width="3.81640625" style="590" customWidth="1"/>
    <col min="2" max="2" width="21.81640625" style="590" customWidth="1"/>
    <col min="3" max="3" width="40.08984375" style="590" customWidth="1"/>
    <col min="4" max="4" width="8.7265625" style="590"/>
    <col min="5" max="5" width="37.26953125" style="590" customWidth="1"/>
    <col min="6" max="6" width="40.54296875" style="590" customWidth="1"/>
    <col min="7" max="7" width="43.36328125" style="590" customWidth="1"/>
    <col min="8" max="8" width="5.08984375" style="590" customWidth="1"/>
    <col min="9" max="10" width="8.7265625" style="590"/>
    <col min="11" max="11" width="80.6328125" style="590" customWidth="1"/>
    <col min="12" max="16384" width="8.7265625" style="590"/>
  </cols>
  <sheetData>
    <row r="1" spans="1:12" x14ac:dyDescent="0.25">
      <c r="A1" s="819"/>
      <c r="B1" s="819"/>
      <c r="C1" s="819"/>
      <c r="D1" s="819"/>
      <c r="E1" s="819"/>
      <c r="F1" s="819"/>
      <c r="G1" s="819"/>
      <c r="H1" s="819"/>
      <c r="J1" s="741"/>
      <c r="K1" s="741"/>
      <c r="L1" s="742"/>
    </row>
    <row r="2" spans="1:12" x14ac:dyDescent="0.25">
      <c r="A2" s="819"/>
      <c r="B2" s="854" t="s">
        <v>2474</v>
      </c>
      <c r="C2" s="854">
        <f>MATCH(Summary!H7,Languages!1:1,0)</f>
        <v>3</v>
      </c>
      <c r="D2" s="855"/>
      <c r="E2" s="819"/>
      <c r="F2" s="819"/>
      <c r="G2" s="819"/>
      <c r="H2" s="819"/>
      <c r="J2" s="741"/>
      <c r="K2" s="813" t="s">
        <v>1884</v>
      </c>
      <c r="L2" s="742"/>
    </row>
    <row r="3" spans="1:12" x14ac:dyDescent="0.25">
      <c r="A3" s="819"/>
      <c r="B3" s="856" t="s">
        <v>389</v>
      </c>
      <c r="C3" s="856" t="s">
        <v>2473</v>
      </c>
      <c r="D3" s="857" t="s">
        <v>446</v>
      </c>
      <c r="E3" s="836" t="s">
        <v>591</v>
      </c>
      <c r="F3" s="836" t="s">
        <v>590</v>
      </c>
      <c r="G3" s="836" t="s">
        <v>592</v>
      </c>
      <c r="H3" s="819"/>
      <c r="J3" s="741"/>
      <c r="K3" s="814"/>
      <c r="L3" s="742"/>
    </row>
    <row r="4" spans="1:12" ht="100.05" customHeight="1" x14ac:dyDescent="0.25">
      <c r="A4" s="819"/>
      <c r="B4" s="858" t="s">
        <v>56</v>
      </c>
      <c r="C4" s="859" t="str">
        <f>VLOOKUP($D4,$D$4:$G$14,$C$2,FALSE)</f>
        <v xml:space="preserve">CRITICAL, tiedot Infoimport-välilehdeltä 
</v>
      </c>
      <c r="D4" s="860">
        <v>1</v>
      </c>
      <c r="E4" s="861" t="s">
        <v>56</v>
      </c>
      <c r="F4" s="861" t="s">
        <v>3530</v>
      </c>
      <c r="G4" s="861" t="s">
        <v>56</v>
      </c>
      <c r="H4" s="819"/>
      <c r="J4" s="741"/>
      <c r="K4" s="1843" t="s">
        <v>2513</v>
      </c>
      <c r="L4" s="742"/>
    </row>
    <row r="5" spans="1:12" ht="100.05" customHeight="1" x14ac:dyDescent="0.25">
      <c r="A5" s="819"/>
      <c r="B5" s="858" t="s">
        <v>48</v>
      </c>
      <c r="C5" s="859" t="str">
        <f t="shared" ref="C5:C14" si="0">VLOOKUP($D5,$D$4:$G$14,$C$2,FALSE)</f>
        <v xml:space="preserve">ASSET, tiedot Infoimport-välilehdeltä
</v>
      </c>
      <c r="D5" s="860">
        <v>2</v>
      </c>
      <c r="E5" s="861" t="s">
        <v>48</v>
      </c>
      <c r="F5" s="861" t="s">
        <v>3529</v>
      </c>
      <c r="G5" s="861" t="s">
        <v>48</v>
      </c>
      <c r="H5" s="819"/>
      <c r="J5" s="741"/>
      <c r="K5" s="1843"/>
      <c r="L5" s="742"/>
    </row>
    <row r="6" spans="1:12" ht="100.05" customHeight="1" x14ac:dyDescent="0.25">
      <c r="A6" s="819"/>
      <c r="B6" s="858" t="s">
        <v>64</v>
      </c>
      <c r="C6" s="859" t="str">
        <f t="shared" si="0"/>
        <v xml:space="preserve">THREAT, tiedot Infoimport-välilehdeltä
</v>
      </c>
      <c r="D6" s="860">
        <v>3</v>
      </c>
      <c r="E6" s="861" t="s">
        <v>64</v>
      </c>
      <c r="F6" s="861" t="s">
        <v>3528</v>
      </c>
      <c r="G6" s="861" t="s">
        <v>64</v>
      </c>
      <c r="H6" s="819"/>
      <c r="J6" s="741"/>
      <c r="K6" s="1843"/>
      <c r="L6" s="741"/>
    </row>
    <row r="7" spans="1:12" ht="100.05" customHeight="1" x14ac:dyDescent="0.25">
      <c r="A7" s="819"/>
      <c r="B7" s="858" t="s">
        <v>0</v>
      </c>
      <c r="C7" s="859" t="str">
        <f t="shared" si="0"/>
        <v xml:space="preserve">RISK, tiedot Infoimport-välilehdeltä
</v>
      </c>
      <c r="D7" s="860">
        <v>4</v>
      </c>
      <c r="E7" s="861" t="s">
        <v>0</v>
      </c>
      <c r="F7" s="861" t="s">
        <v>3527</v>
      </c>
      <c r="G7" s="861" t="s">
        <v>0</v>
      </c>
      <c r="H7" s="819"/>
      <c r="J7" s="741"/>
      <c r="K7" s="1843"/>
      <c r="L7" s="741"/>
    </row>
    <row r="8" spans="1:12" ht="100.05" customHeight="1" x14ac:dyDescent="0.25">
      <c r="A8" s="819"/>
      <c r="B8" s="858" t="s">
        <v>59</v>
      </c>
      <c r="C8" s="859" t="str">
        <f t="shared" si="0"/>
        <v xml:space="preserve">ACCESS, tiedot Infoimport-välilehdeltä
</v>
      </c>
      <c r="D8" s="860">
        <v>5</v>
      </c>
      <c r="E8" s="861" t="s">
        <v>59</v>
      </c>
      <c r="F8" s="861" t="s">
        <v>3526</v>
      </c>
      <c r="G8" s="861" t="s">
        <v>59</v>
      </c>
      <c r="H8" s="819"/>
      <c r="J8" s="741"/>
      <c r="K8" s="1843"/>
      <c r="L8" s="741"/>
    </row>
    <row r="9" spans="1:12" ht="100.05" customHeight="1" x14ac:dyDescent="0.25">
      <c r="A9" s="819"/>
      <c r="B9" s="858" t="s">
        <v>67</v>
      </c>
      <c r="C9" s="859" t="str">
        <f t="shared" si="0"/>
        <v xml:space="preserve">SITUATION, tiedot Infoimport-välilehdeltä
</v>
      </c>
      <c r="D9" s="860">
        <v>6</v>
      </c>
      <c r="E9" s="861" t="s">
        <v>67</v>
      </c>
      <c r="F9" s="861" t="s">
        <v>3525</v>
      </c>
      <c r="G9" s="861" t="s">
        <v>67</v>
      </c>
      <c r="H9" s="819"/>
      <c r="J9" s="741"/>
      <c r="K9" s="1843"/>
      <c r="L9" s="741"/>
    </row>
    <row r="10" spans="1:12" ht="100.05" customHeight="1" x14ac:dyDescent="0.25">
      <c r="A10" s="819"/>
      <c r="B10" s="858" t="s">
        <v>69</v>
      </c>
      <c r="C10" s="859" t="str">
        <f t="shared" si="0"/>
        <v xml:space="preserve">RESPONSE, tiedot Infoimport-välilehdeltä
</v>
      </c>
      <c r="D10" s="860">
        <v>7</v>
      </c>
      <c r="E10" s="861" t="s">
        <v>69</v>
      </c>
      <c r="F10" s="861" t="s">
        <v>3524</v>
      </c>
      <c r="G10" s="861" t="s">
        <v>69</v>
      </c>
      <c r="H10" s="819"/>
      <c r="J10" s="741"/>
      <c r="K10" s="1843"/>
      <c r="L10" s="741"/>
    </row>
    <row r="11" spans="1:12" ht="100.05" customHeight="1" x14ac:dyDescent="0.25">
      <c r="A11" s="819"/>
      <c r="B11" s="858" t="s">
        <v>2540</v>
      </c>
      <c r="C11" s="859" t="str">
        <f>VLOOKUP($D11,$D$4:$G$14,$C$2,FALSE)</f>
        <v xml:space="preserve">THIRDPARTY, tiedot Infoimport-välilehdeltä
</v>
      </c>
      <c r="D11" s="860">
        <v>8</v>
      </c>
      <c r="E11" s="861" t="s">
        <v>2540</v>
      </c>
      <c r="F11" s="861" t="s">
        <v>3523</v>
      </c>
      <c r="G11" s="861" t="s">
        <v>2540</v>
      </c>
      <c r="H11" s="819"/>
      <c r="J11" s="741"/>
      <c r="K11" s="1843"/>
      <c r="L11" s="741"/>
    </row>
    <row r="12" spans="1:12" ht="100.05" customHeight="1" x14ac:dyDescent="0.25">
      <c r="A12" s="819"/>
      <c r="B12" s="858" t="s">
        <v>74</v>
      </c>
      <c r="C12" s="859" t="str">
        <f t="shared" si="0"/>
        <v xml:space="preserve">WORKFORCE, tiedot Infoimport-välilehdeltä
</v>
      </c>
      <c r="D12" s="860">
        <v>9</v>
      </c>
      <c r="E12" s="861" t="s">
        <v>74</v>
      </c>
      <c r="F12" s="861" t="s">
        <v>3522</v>
      </c>
      <c r="G12" s="861" t="s">
        <v>74</v>
      </c>
      <c r="H12" s="819"/>
      <c r="J12" s="741"/>
      <c r="K12" s="1843"/>
      <c r="L12" s="741"/>
    </row>
    <row r="13" spans="1:12" ht="100.05" customHeight="1" x14ac:dyDescent="0.25">
      <c r="A13" s="819"/>
      <c r="B13" s="858" t="s">
        <v>77</v>
      </c>
      <c r="C13" s="859" t="str">
        <f t="shared" si="0"/>
        <v xml:space="preserve">ARCHITECTURE, tiedot Infoimport-välilehdeltä
</v>
      </c>
      <c r="D13" s="860">
        <v>10</v>
      </c>
      <c r="E13" s="861" t="s">
        <v>77</v>
      </c>
      <c r="F13" s="861" t="s">
        <v>3521</v>
      </c>
      <c r="G13" s="861" t="s">
        <v>77</v>
      </c>
      <c r="H13" s="819"/>
      <c r="J13" s="741"/>
      <c r="K13" s="1843"/>
      <c r="L13" s="741"/>
    </row>
    <row r="14" spans="1:12" ht="100.05" customHeight="1" x14ac:dyDescent="0.25">
      <c r="A14" s="819"/>
      <c r="B14" s="858" t="s">
        <v>79</v>
      </c>
      <c r="C14" s="859" t="str">
        <f t="shared" si="0"/>
        <v>PROGRAM, tiedot Infoimport-välilehdeltä</v>
      </c>
      <c r="D14" s="860">
        <v>11</v>
      </c>
      <c r="E14" s="861" t="s">
        <v>79</v>
      </c>
      <c r="F14" s="861" t="s">
        <v>2475</v>
      </c>
      <c r="G14" s="861" t="s">
        <v>79</v>
      </c>
      <c r="H14" s="819"/>
      <c r="J14" s="741"/>
      <c r="K14" s="1843"/>
      <c r="L14" s="741"/>
    </row>
    <row r="15" spans="1:12" x14ac:dyDescent="0.25">
      <c r="A15" s="819"/>
      <c r="B15" s="819"/>
      <c r="C15" s="819"/>
      <c r="D15" s="819"/>
      <c r="E15" s="819"/>
      <c r="F15" s="819"/>
      <c r="G15" s="819"/>
      <c r="H15" s="819"/>
      <c r="J15" s="741"/>
      <c r="K15" s="1843"/>
      <c r="L15" s="741"/>
    </row>
    <row r="16" spans="1:12" x14ac:dyDescent="0.25">
      <c r="J16" s="741"/>
      <c r="K16" s="1844"/>
      <c r="L16" s="741"/>
    </row>
    <row r="17" spans="10:12" x14ac:dyDescent="0.25">
      <c r="J17" s="741"/>
      <c r="K17" s="741"/>
      <c r="L17" s="741"/>
    </row>
  </sheetData>
  <sheetProtection sheet="1" objects="1" scenarios="1" formatCells="0" formatColumns="0" formatRows="0"/>
  <mergeCells count="1">
    <mergeCell ref="K4:K1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FFC000"/>
  </sheetPr>
  <dimension ref="A1:U488"/>
  <sheetViews>
    <sheetView showGridLines="0" topLeftCell="A90" zoomScale="80" zoomScaleNormal="80" workbookViewId="0">
      <selection activeCell="E105" sqref="E105"/>
    </sheetView>
  </sheetViews>
  <sheetFormatPr defaultColWidth="9.1796875" defaultRowHeight="13.95" customHeight="1" x14ac:dyDescent="0.25"/>
  <cols>
    <col min="1" max="2" width="1.6328125" style="139" customWidth="1"/>
    <col min="3" max="3" width="21.36328125" style="139" customWidth="1"/>
    <col min="4" max="4" width="15.08984375" style="139" customWidth="1"/>
    <col min="5" max="5" width="25.6328125" style="139" customWidth="1"/>
    <col min="6" max="6" width="15.6328125" style="139" customWidth="1"/>
    <col min="7" max="7" width="20.81640625" style="139" customWidth="1"/>
    <col min="8" max="8" width="15.6328125" style="139" customWidth="1"/>
    <col min="9" max="9" width="5.6328125" style="139" customWidth="1"/>
    <col min="10" max="11" width="15.6328125" style="139" customWidth="1"/>
    <col min="12" max="12" width="5.6328125" style="139" customWidth="1"/>
    <col min="13" max="14" width="15.6328125" style="139" customWidth="1"/>
    <col min="15" max="15" width="5.6328125" style="139" customWidth="1"/>
    <col min="16" max="16" width="1.6328125" style="139" customWidth="1"/>
    <col min="17" max="17" width="1.6328125" style="302" customWidth="1"/>
    <col min="18" max="18" width="9.1796875" style="245"/>
    <col min="19" max="19" width="3.08984375" style="245" customWidth="1"/>
    <col min="20" max="20" width="80.6328125" style="245" customWidth="1"/>
    <col min="21" max="21" width="2.453125" style="245" customWidth="1"/>
    <col min="22" max="16384" width="9.1796875" style="245"/>
  </cols>
  <sheetData>
    <row r="1" spans="1:21" s="139" customFormat="1" ht="13.95" customHeight="1" x14ac:dyDescent="0.25">
      <c r="A1" s="134"/>
      <c r="B1" s="134"/>
      <c r="C1" s="134"/>
      <c r="D1" s="134"/>
      <c r="E1" s="134"/>
      <c r="F1" s="134"/>
      <c r="G1" s="134"/>
      <c r="H1" s="134"/>
      <c r="I1" s="134"/>
      <c r="J1" s="134"/>
      <c r="K1" s="134"/>
      <c r="L1" s="134"/>
      <c r="M1" s="134"/>
      <c r="N1" s="134"/>
      <c r="O1" s="134"/>
      <c r="P1" s="134"/>
      <c r="Q1" s="273"/>
      <c r="S1" s="741"/>
      <c r="T1" s="741"/>
      <c r="U1" s="742"/>
    </row>
    <row r="2" spans="1:21" s="256" customFormat="1" ht="18" customHeight="1" x14ac:dyDescent="0.25">
      <c r="A2" s="251"/>
      <c r="B2" s="141"/>
      <c r="C2" s="143"/>
      <c r="D2" s="143"/>
      <c r="E2" s="143"/>
      <c r="F2" s="143"/>
      <c r="G2" s="143"/>
      <c r="H2" s="143"/>
      <c r="I2" s="143"/>
      <c r="J2" s="143"/>
      <c r="K2" s="143"/>
      <c r="L2" s="143"/>
      <c r="M2" s="143"/>
      <c r="N2" s="143"/>
      <c r="O2" s="143"/>
      <c r="P2" s="365"/>
      <c r="Q2" s="273"/>
      <c r="S2" s="741"/>
      <c r="T2" s="938" t="s">
        <v>1884</v>
      </c>
      <c r="U2" s="742"/>
    </row>
    <row r="3" spans="1:21" s="139" customFormat="1" ht="18" customHeight="1" x14ac:dyDescent="0.25">
      <c r="A3" s="134"/>
      <c r="B3" s="156"/>
      <c r="C3" s="259"/>
      <c r="D3" s="259"/>
      <c r="E3" s="259"/>
      <c r="F3" s="259"/>
      <c r="G3" s="259"/>
      <c r="H3" s="259"/>
      <c r="I3" s="259"/>
      <c r="J3" s="259"/>
      <c r="K3" s="259"/>
      <c r="L3" s="259"/>
      <c r="M3" s="259"/>
      <c r="N3" s="259"/>
      <c r="O3" s="259"/>
      <c r="P3" s="272"/>
      <c r="Q3" s="273"/>
      <c r="S3" s="741"/>
      <c r="T3" s="939"/>
      <c r="U3" s="742"/>
    </row>
    <row r="4" spans="1:21" s="139" customFormat="1" ht="30" customHeight="1" x14ac:dyDescent="0.25">
      <c r="A4" s="134"/>
      <c r="B4" s="156"/>
      <c r="C4" s="366" t="str">
        <f>IF(VLOOKUP("KM80",Languages!$A:$D,1,TRUE)="KM80",VLOOKUP("KM80",Languages!$A:$D,Summary!$C$7,TRUE),NA())</f>
        <v>Arviointitulosten ja vertailutiedon tuonti</v>
      </c>
      <c r="D4" s="259"/>
      <c r="E4" s="259"/>
      <c r="F4" s="259"/>
      <c r="G4" s="259"/>
      <c r="H4" s="259"/>
      <c r="I4" s="259"/>
      <c r="J4" s="366"/>
      <c r="K4" s="259"/>
      <c r="L4" s="259"/>
      <c r="M4" s="259"/>
      <c r="N4" s="259"/>
      <c r="O4" s="259"/>
      <c r="P4" s="272"/>
      <c r="Q4" s="273"/>
      <c r="S4" s="741"/>
      <c r="T4" s="1885" t="s">
        <v>3576</v>
      </c>
      <c r="U4" s="742"/>
    </row>
    <row r="5" spans="1:21" s="139" customFormat="1" ht="13.95" customHeight="1" x14ac:dyDescent="0.25">
      <c r="A5" s="134"/>
      <c r="B5" s="156"/>
      <c r="C5" s="259"/>
      <c r="D5" s="259"/>
      <c r="E5" s="259"/>
      <c r="F5" s="259"/>
      <c r="G5" s="259"/>
      <c r="H5" s="259"/>
      <c r="I5" s="259"/>
      <c r="J5" s="259"/>
      <c r="K5" s="259"/>
      <c r="L5" s="259"/>
      <c r="M5" s="259"/>
      <c r="N5" s="259"/>
      <c r="O5" s="259"/>
      <c r="P5" s="272"/>
      <c r="Q5" s="273"/>
      <c r="S5" s="741"/>
      <c r="T5" s="1885"/>
      <c r="U5" s="742"/>
    </row>
    <row r="6" spans="1:21" s="370" customFormat="1" ht="13.95" customHeight="1" x14ac:dyDescent="0.25">
      <c r="A6" s="134"/>
      <c r="B6" s="367"/>
      <c r="C6" s="1882" t="str">
        <f>IF(VLOOKUP("KM50",Languages!$A:$D,1,TRUE)="KM50",VLOOKUP("KM50",Languages!$A:$D,Summary!$C$7,TRUE),NA())</f>
        <v>Aiemmat arviointitulokset (arviointivälilehdille)</v>
      </c>
      <c r="D6" s="1882"/>
      <c r="E6" s="1882"/>
      <c r="F6" s="525"/>
      <c r="G6" s="525"/>
      <c r="H6" s="525"/>
      <c r="I6" s="525"/>
      <c r="J6" s="1882" t="str">
        <f>IF(VLOOKUP("KM51",Languages!$A:$D,1,TRUE)="KM51",VLOOKUP("KM51",Languages!$A:$D,Summary!$C$7,TRUE),NA())</f>
        <v>Aiemmat arviointitulokset (raporteille)</v>
      </c>
      <c r="K6" s="1882"/>
      <c r="L6" s="1882"/>
      <c r="M6" s="1882" t="str">
        <f>IF(VLOOKUP("KM52",Languages!$A:$D,1,TRUE)="KM52",VLOOKUP("KM52",Languages!$A:$D,Summary!$C$7,TRUE),NA())</f>
        <v>Vertailutulokset (raporteille)</v>
      </c>
      <c r="N6" s="1882"/>
      <c r="O6" s="1882"/>
      <c r="P6" s="369"/>
      <c r="Q6" s="314"/>
      <c r="S6" s="741"/>
      <c r="T6" s="1885"/>
      <c r="U6" s="741"/>
    </row>
    <row r="7" spans="1:21" s="139" customFormat="1" ht="22.95" customHeight="1" x14ac:dyDescent="0.25">
      <c r="A7" s="134"/>
      <c r="B7" s="156"/>
      <c r="C7" s="541" t="str">
        <f>IF(VLOOKUP("KM82",Languages!$A:$D,1,TRUE)="KM82",VLOOKUP("KM82",Languages!$A:$D,Summary!$C$7,TRUE),NA())</f>
        <v>Tähän syötetyt tulokset näkyvät Kybermittarin arviointiosioissa nykyisten arvioiden vieressä (sarakkeissa O-S).</v>
      </c>
      <c r="D7" s="524"/>
      <c r="E7" s="524"/>
      <c r="F7" s="524"/>
      <c r="G7" s="524"/>
      <c r="H7" s="524"/>
      <c r="I7" s="524"/>
      <c r="J7" s="1883" t="str">
        <f>IF(VLOOKUP("KM54",Languages!$A:$D,1,TRUE)="KM54",VLOOKUP("KM54",Languages!$A:$D,Summary!$C$7,TRUE),NA())</f>
        <v>Tähän taulukkoon syötetyt vertailutiedot esitetään raporteissa.</v>
      </c>
      <c r="K7" s="1883"/>
      <c r="L7" s="541"/>
      <c r="M7" s="1883" t="str">
        <f>IF(VLOOKUP("KM55",Languages!$A:$D,1,TRUE)="KM55",VLOOKUP("KM55",Languages!$A:$D,Summary!$C$7,TRUE),NA())</f>
        <v>Tähän taulukkoon syötetyt vertailutiedot esitetään raporteissa.</v>
      </c>
      <c r="N7" s="1883"/>
      <c r="O7" s="541"/>
      <c r="P7" s="272"/>
      <c r="Q7" s="273"/>
      <c r="S7" s="741"/>
      <c r="T7" s="1885"/>
      <c r="U7" s="741"/>
    </row>
    <row r="8" spans="1:21" s="139" customFormat="1" ht="13.95" customHeight="1" thickBot="1" x14ac:dyDescent="0.3">
      <c r="A8" s="134"/>
      <c r="B8" s="156"/>
      <c r="C8" s="259"/>
      <c r="D8" s="259"/>
      <c r="E8" s="259"/>
      <c r="F8" s="259"/>
      <c r="G8" s="259"/>
      <c r="H8" s="259"/>
      <c r="I8" s="259"/>
      <c r="J8" s="1884"/>
      <c r="K8" s="1884"/>
      <c r="L8" s="259"/>
      <c r="M8" s="1884"/>
      <c r="N8" s="1884"/>
      <c r="O8" s="259"/>
      <c r="P8" s="272"/>
      <c r="Q8" s="314"/>
      <c r="S8" s="741"/>
      <c r="T8" s="1885"/>
      <c r="U8" s="741"/>
    </row>
    <row r="9" spans="1:21" ht="13.95" customHeight="1" thickBot="1" x14ac:dyDescent="0.3">
      <c r="A9" s="165"/>
      <c r="B9" s="268"/>
      <c r="C9" s="1879"/>
      <c r="D9" s="1880"/>
      <c r="E9" s="1880"/>
      <c r="F9" s="1880"/>
      <c r="G9" s="1880"/>
      <c r="H9" s="1881"/>
      <c r="I9" s="371"/>
      <c r="J9" s="1879" t="str">
        <f>IF(VLOOKUP("KM61",Languages!$A:$D,1,TRUE)="KM61",VLOOKUP("KM61",Languages!$A:$D,Summary!$C$7,TRUE),NA())</f>
        <v>Johdon kypsyysraportti (R1)</v>
      </c>
      <c r="K9" s="1881"/>
      <c r="L9" s="371"/>
      <c r="M9" s="1879" t="str">
        <f>IF(VLOOKUP("KM61",Languages!$A:$D,1,TRUE)="KM61",VLOOKUP("KM61",Languages!$A:$D,Summary!$C$7,TRUE),NA())</f>
        <v>Johdon kypsyysraportti (R1)</v>
      </c>
      <c r="N9" s="1881"/>
      <c r="O9" s="371"/>
      <c r="P9" s="272"/>
      <c r="Q9" s="273"/>
      <c r="S9" s="741"/>
      <c r="T9" s="1885"/>
      <c r="U9" s="741"/>
    </row>
    <row r="10" spans="1:21" ht="13.95" customHeight="1" x14ac:dyDescent="0.25">
      <c r="A10" s="165"/>
      <c r="B10" s="268"/>
      <c r="C10" s="259"/>
      <c r="D10" s="259"/>
      <c r="E10" s="259"/>
      <c r="F10" s="259"/>
      <c r="G10" s="259"/>
      <c r="H10" s="259"/>
      <c r="I10" s="371"/>
      <c r="J10" s="259"/>
      <c r="K10" s="259"/>
      <c r="L10" s="259"/>
      <c r="M10" s="259"/>
      <c r="N10" s="259"/>
      <c r="O10" s="371"/>
      <c r="P10" s="272"/>
      <c r="Q10" s="273"/>
      <c r="S10" s="741"/>
      <c r="T10" s="1885"/>
      <c r="U10" s="741"/>
    </row>
    <row r="11" spans="1:21" ht="13.95" customHeight="1" thickBot="1" x14ac:dyDescent="0.3">
      <c r="A11" s="165"/>
      <c r="B11" s="355"/>
      <c r="C11" s="543" t="s">
        <v>1447</v>
      </c>
      <c r="D11" s="827" t="s">
        <v>1446</v>
      </c>
      <c r="E11" s="827" t="s">
        <v>1448</v>
      </c>
      <c r="F11" s="827" t="s">
        <v>1449</v>
      </c>
      <c r="G11" s="827" t="s">
        <v>1450</v>
      </c>
      <c r="H11" s="828" t="s">
        <v>1451</v>
      </c>
      <c r="I11" s="372"/>
      <c r="J11" s="373" t="s">
        <v>1452</v>
      </c>
      <c r="K11" s="542" t="s">
        <v>1453</v>
      </c>
      <c r="L11" s="371"/>
      <c r="M11" s="373" t="s">
        <v>1452</v>
      </c>
      <c r="N11" s="542" t="s">
        <v>1453</v>
      </c>
      <c r="O11" s="372"/>
      <c r="P11" s="272"/>
      <c r="Q11" s="273"/>
      <c r="S11" s="741"/>
      <c r="T11" s="1885"/>
      <c r="U11" s="741"/>
    </row>
    <row r="12" spans="1:21" ht="15" customHeight="1" x14ac:dyDescent="0.25">
      <c r="A12" s="165"/>
      <c r="B12" s="355"/>
      <c r="C12" s="825" t="s">
        <v>621</v>
      </c>
      <c r="D12" s="1071"/>
      <c r="E12" s="1072" t="s">
        <v>1409</v>
      </c>
      <c r="F12" s="1071" t="s">
        <v>1409</v>
      </c>
      <c r="G12" s="1071" t="s">
        <v>1409</v>
      </c>
      <c r="H12" s="1071"/>
      <c r="I12" s="372"/>
      <c r="J12" s="374" t="s">
        <v>1467</v>
      </c>
      <c r="K12" s="628"/>
      <c r="L12" s="371"/>
      <c r="M12" s="374" t="s">
        <v>1467</v>
      </c>
      <c r="N12" s="628"/>
      <c r="O12" s="372"/>
      <c r="P12" s="272"/>
      <c r="Q12" s="273"/>
      <c r="S12" s="741"/>
      <c r="T12" s="1885"/>
      <c r="U12" s="741"/>
    </row>
    <row r="13" spans="1:21" ht="15" customHeight="1" x14ac:dyDescent="0.25">
      <c r="A13" s="165"/>
      <c r="B13" s="268"/>
      <c r="C13" s="825" t="s">
        <v>618</v>
      </c>
      <c r="D13" s="1071"/>
      <c r="E13" s="1071" t="s">
        <v>1409</v>
      </c>
      <c r="F13" s="1071" t="s">
        <v>1409</v>
      </c>
      <c r="G13" s="1071" t="s">
        <v>1409</v>
      </c>
      <c r="H13" s="1071"/>
      <c r="I13" s="371"/>
      <c r="J13" s="374" t="s">
        <v>1468</v>
      </c>
      <c r="K13" s="629"/>
      <c r="L13" s="372"/>
      <c r="M13" s="374" t="s">
        <v>1468</v>
      </c>
      <c r="N13" s="629"/>
      <c r="O13" s="371"/>
      <c r="P13" s="272"/>
      <c r="Q13" s="273"/>
      <c r="S13" s="741"/>
      <c r="T13" s="1885"/>
      <c r="U13" s="741"/>
    </row>
    <row r="14" spans="1:21" ht="15" customHeight="1" x14ac:dyDescent="0.25">
      <c r="A14" s="165"/>
      <c r="B14" s="268"/>
      <c r="C14" s="825" t="s">
        <v>2470</v>
      </c>
      <c r="D14" s="1073"/>
      <c r="E14" s="1071" t="s">
        <v>1409</v>
      </c>
      <c r="F14" s="1073" t="s">
        <v>1409</v>
      </c>
      <c r="G14" s="1073" t="s">
        <v>1409</v>
      </c>
      <c r="H14" s="1071"/>
      <c r="I14" s="371"/>
      <c r="J14" s="374" t="s">
        <v>1469</v>
      </c>
      <c r="K14" s="630"/>
      <c r="L14" s="372"/>
      <c r="M14" s="374" t="s">
        <v>1469</v>
      </c>
      <c r="N14" s="630"/>
      <c r="O14" s="371"/>
      <c r="P14" s="272"/>
      <c r="Q14" s="273"/>
      <c r="S14" s="741"/>
      <c r="T14" s="1885"/>
      <c r="U14" s="741"/>
    </row>
    <row r="15" spans="1:21" ht="15" customHeight="1" x14ac:dyDescent="0.25">
      <c r="A15" s="165"/>
      <c r="B15" s="268"/>
      <c r="C15" s="825" t="s">
        <v>2526</v>
      </c>
      <c r="D15" s="1073"/>
      <c r="E15" s="1071" t="s">
        <v>1409</v>
      </c>
      <c r="F15" s="1073" t="s">
        <v>1409</v>
      </c>
      <c r="G15" s="1073" t="s">
        <v>1409</v>
      </c>
      <c r="H15" s="1071"/>
      <c r="I15" s="371"/>
      <c r="J15" s="374" t="s">
        <v>1470</v>
      </c>
      <c r="K15" s="629"/>
      <c r="L15" s="371"/>
      <c r="M15" s="374" t="s">
        <v>1470</v>
      </c>
      <c r="N15" s="629"/>
      <c r="O15" s="371"/>
      <c r="P15" s="272"/>
      <c r="Q15" s="273"/>
      <c r="S15" s="741"/>
      <c r="T15" s="1885"/>
      <c r="U15" s="741"/>
    </row>
    <row r="16" spans="1:21" ht="15" customHeight="1" x14ac:dyDescent="0.25">
      <c r="A16" s="165"/>
      <c r="B16" s="268"/>
      <c r="C16" s="825" t="s">
        <v>619</v>
      </c>
      <c r="D16" s="1071"/>
      <c r="E16" s="1071" t="s">
        <v>1409</v>
      </c>
      <c r="F16" s="1071" t="s">
        <v>1409</v>
      </c>
      <c r="G16" s="1071" t="s">
        <v>1409</v>
      </c>
      <c r="H16" s="1071"/>
      <c r="I16" s="371"/>
      <c r="J16" s="374" t="s">
        <v>1471</v>
      </c>
      <c r="K16" s="630"/>
      <c r="L16" s="371"/>
      <c r="M16" s="374" t="s">
        <v>1471</v>
      </c>
      <c r="N16" s="630"/>
      <c r="O16" s="371"/>
      <c r="P16" s="272"/>
      <c r="Q16" s="273"/>
      <c r="S16" s="741"/>
      <c r="T16" s="1886"/>
      <c r="U16" s="741"/>
    </row>
    <row r="17" spans="1:21" ht="15" customHeight="1" thickBot="1" x14ac:dyDescent="0.3">
      <c r="A17" s="165"/>
      <c r="B17" s="268"/>
      <c r="C17" s="825" t="s">
        <v>620</v>
      </c>
      <c r="D17" s="1071"/>
      <c r="E17" s="1071" t="s">
        <v>1409</v>
      </c>
      <c r="F17" s="1071" t="s">
        <v>1409</v>
      </c>
      <c r="G17" s="1071" t="s">
        <v>1409</v>
      </c>
      <c r="H17" s="1071"/>
      <c r="I17" s="371"/>
      <c r="J17" s="374"/>
      <c r="K17" s="259"/>
      <c r="L17" s="371"/>
      <c r="M17" s="259"/>
      <c r="N17" s="259"/>
      <c r="O17" s="371"/>
      <c r="P17" s="272"/>
      <c r="Q17" s="273"/>
      <c r="S17" s="741"/>
      <c r="T17" s="741"/>
      <c r="U17" s="741"/>
    </row>
    <row r="18" spans="1:21" ht="15" customHeight="1" thickBot="1" x14ac:dyDescent="0.3">
      <c r="A18" s="165"/>
      <c r="B18" s="268"/>
      <c r="C18" s="825" t="s">
        <v>1855</v>
      </c>
      <c r="D18" s="1071"/>
      <c r="E18" s="1071" t="s">
        <v>1409</v>
      </c>
      <c r="F18" s="1071" t="s">
        <v>1409</v>
      </c>
      <c r="G18" s="1071" t="s">
        <v>1409</v>
      </c>
      <c r="H18" s="1071"/>
      <c r="I18" s="371"/>
      <c r="J18" s="1879" t="str">
        <f>IF(VLOOKUP("KM60",Languages!$A:$D,1,TRUE)="KM60",VLOOKUP("KM60",Languages!$A:$D,Summary!$C$7,TRUE),NA())</f>
        <v>Kybermittarin kypsyysraportti (R2)</v>
      </c>
      <c r="K18" s="1881"/>
      <c r="L18" s="371"/>
      <c r="M18" s="1879" t="str">
        <f>IF(VLOOKUP("KM60",Languages!$A:$D,1,TRUE)="KM60",VLOOKUP("KM60",Languages!$A:$D,Summary!$C$7,TRUE),NA())</f>
        <v>Kybermittarin kypsyysraportti (R2)</v>
      </c>
      <c r="N18" s="1881"/>
      <c r="O18" s="371"/>
      <c r="P18" s="272"/>
      <c r="Q18" s="273"/>
    </row>
    <row r="19" spans="1:21" ht="15" customHeight="1" x14ac:dyDescent="0.25">
      <c r="A19" s="165"/>
      <c r="B19" s="268"/>
      <c r="C19" s="825" t="s">
        <v>1856</v>
      </c>
      <c r="D19" s="1100"/>
      <c r="E19" s="1071" t="s">
        <v>1409</v>
      </c>
      <c r="F19" s="1071" t="s">
        <v>1409</v>
      </c>
      <c r="G19" s="1071" t="s">
        <v>1409</v>
      </c>
      <c r="H19" s="1071"/>
      <c r="I19" s="371"/>
      <c r="J19" s="259"/>
      <c r="K19" s="259"/>
      <c r="L19" s="371"/>
      <c r="M19" s="259"/>
      <c r="N19" s="259"/>
      <c r="O19" s="371"/>
      <c r="P19" s="272"/>
      <c r="Q19" s="273"/>
    </row>
    <row r="20" spans="1:21" ht="15" customHeight="1" thickBot="1" x14ac:dyDescent="0.3">
      <c r="A20" s="165"/>
      <c r="B20" s="268"/>
      <c r="C20" s="1275" t="s">
        <v>3570</v>
      </c>
      <c r="D20" s="1274"/>
      <c r="E20" s="1266"/>
      <c r="F20" s="1274"/>
      <c r="G20" s="1266"/>
      <c r="H20" s="1273"/>
      <c r="I20" s="371"/>
      <c r="J20" s="373" t="s">
        <v>1452</v>
      </c>
      <c r="K20" s="542" t="s">
        <v>1453</v>
      </c>
      <c r="L20" s="371"/>
      <c r="M20" s="373" t="s">
        <v>1452</v>
      </c>
      <c r="N20" s="542" t="s">
        <v>1453</v>
      </c>
      <c r="O20" s="371"/>
      <c r="P20" s="272"/>
      <c r="Q20" s="273"/>
    </row>
    <row r="21" spans="1:21" ht="15" customHeight="1" x14ac:dyDescent="0.25">
      <c r="A21" s="165"/>
      <c r="B21" s="268"/>
      <c r="C21" s="1275" t="s">
        <v>3571</v>
      </c>
      <c r="D21" s="1274"/>
      <c r="E21" s="1266"/>
      <c r="F21" s="1274"/>
      <c r="G21" s="1266"/>
      <c r="H21" s="1273"/>
      <c r="I21" s="371"/>
      <c r="J21" s="1238" t="s">
        <v>56</v>
      </c>
      <c r="K21" s="376"/>
      <c r="L21" s="371"/>
      <c r="M21" s="1238" t="s">
        <v>56</v>
      </c>
      <c r="N21" s="376"/>
      <c r="O21" s="371"/>
      <c r="P21" s="272"/>
      <c r="Q21" s="273"/>
    </row>
    <row r="22" spans="1:21" ht="15" customHeight="1" x14ac:dyDescent="0.25">
      <c r="A22" s="165"/>
      <c r="B22" s="268"/>
      <c r="C22" s="1275" t="s">
        <v>3572</v>
      </c>
      <c r="D22" s="1274"/>
      <c r="E22" s="1266"/>
      <c r="F22" s="1274"/>
      <c r="G22" s="1266"/>
      <c r="H22" s="1273"/>
      <c r="I22" s="371"/>
      <c r="J22" s="1238" t="s">
        <v>48</v>
      </c>
      <c r="K22" s="375"/>
      <c r="L22" s="371"/>
      <c r="M22" s="1238" t="s">
        <v>48</v>
      </c>
      <c r="N22" s="375"/>
      <c r="O22" s="371"/>
      <c r="P22" s="272"/>
      <c r="Q22" s="273"/>
    </row>
    <row r="23" spans="1:21" ht="15" customHeight="1" x14ac:dyDescent="0.25">
      <c r="A23" s="165"/>
      <c r="B23" s="268"/>
      <c r="C23" s="1275" t="s">
        <v>3573</v>
      </c>
      <c r="D23" s="1274"/>
      <c r="E23" s="1266"/>
      <c r="F23" s="1274"/>
      <c r="G23" s="1266"/>
      <c r="H23" s="1273"/>
      <c r="I23" s="371"/>
      <c r="J23" s="1238" t="s">
        <v>64</v>
      </c>
      <c r="K23" s="377"/>
      <c r="L23" s="259"/>
      <c r="M23" s="1238" t="s">
        <v>64</v>
      </c>
      <c r="N23" s="377"/>
      <c r="O23" s="259"/>
      <c r="P23" s="272"/>
      <c r="Q23" s="273"/>
    </row>
    <row r="24" spans="1:21" ht="15" customHeight="1" x14ac:dyDescent="0.25">
      <c r="A24" s="165"/>
      <c r="B24" s="268"/>
      <c r="C24" s="1275" t="s">
        <v>3574</v>
      </c>
      <c r="D24" s="1274"/>
      <c r="E24" s="1266"/>
      <c r="F24" s="1274"/>
      <c r="G24" s="1266"/>
      <c r="H24" s="1273"/>
      <c r="I24" s="371"/>
      <c r="J24" s="1238" t="s">
        <v>0</v>
      </c>
      <c r="K24" s="375"/>
      <c r="L24" s="259"/>
      <c r="M24" s="1238" t="s">
        <v>0</v>
      </c>
      <c r="N24" s="375"/>
      <c r="O24" s="259"/>
      <c r="P24" s="272"/>
      <c r="Q24" s="273"/>
    </row>
    <row r="25" spans="1:21" ht="15" customHeight="1" x14ac:dyDescent="0.25">
      <c r="A25" s="165"/>
      <c r="B25" s="268"/>
      <c r="C25" s="1275" t="s">
        <v>3575</v>
      </c>
      <c r="D25" s="1274"/>
      <c r="E25" s="1266"/>
      <c r="F25" s="1274"/>
      <c r="G25" s="1266"/>
      <c r="H25" s="1273"/>
      <c r="I25" s="371"/>
      <c r="J25" s="1238" t="s">
        <v>59</v>
      </c>
      <c r="K25" s="377"/>
      <c r="L25" s="259"/>
      <c r="M25" s="1238" t="s">
        <v>59</v>
      </c>
      <c r="N25" s="377"/>
      <c r="O25" s="635"/>
      <c r="P25" s="272"/>
      <c r="Q25" s="273"/>
    </row>
    <row r="26" spans="1:21" ht="15" customHeight="1" x14ac:dyDescent="0.25">
      <c r="A26" s="165"/>
      <c r="B26" s="268"/>
      <c r="C26" s="1269" t="s">
        <v>1850</v>
      </c>
      <c r="D26" s="1270"/>
      <c r="E26" s="1271"/>
      <c r="F26" s="1272"/>
      <c r="G26" s="1272"/>
      <c r="H26" s="1271"/>
      <c r="I26" s="371"/>
      <c r="J26" s="1238" t="s">
        <v>67</v>
      </c>
      <c r="K26" s="375"/>
      <c r="L26" s="259"/>
      <c r="M26" s="1238" t="s">
        <v>67</v>
      </c>
      <c r="N26" s="375"/>
      <c r="O26" s="541"/>
      <c r="P26" s="272"/>
      <c r="Q26" s="273"/>
    </row>
    <row r="27" spans="1:21" ht="15" customHeight="1" x14ac:dyDescent="0.25">
      <c r="A27" s="165"/>
      <c r="B27" s="268"/>
      <c r="C27" s="1269" t="s">
        <v>1851</v>
      </c>
      <c r="D27" s="1270"/>
      <c r="E27" s="1271"/>
      <c r="F27" s="1272"/>
      <c r="G27" s="1272"/>
      <c r="H27" s="1271"/>
      <c r="I27" s="371"/>
      <c r="J27" s="1238" t="s">
        <v>69</v>
      </c>
      <c r="K27" s="377"/>
      <c r="L27" s="259"/>
      <c r="M27" s="1238" t="s">
        <v>69</v>
      </c>
      <c r="N27" s="377"/>
      <c r="O27" s="259"/>
      <c r="P27" s="272"/>
      <c r="Q27" s="273"/>
    </row>
    <row r="28" spans="1:21" ht="15" customHeight="1" x14ac:dyDescent="0.25">
      <c r="A28" s="165"/>
      <c r="B28" s="268"/>
      <c r="C28" s="1269" t="s">
        <v>1854</v>
      </c>
      <c r="D28" s="1270"/>
      <c r="E28" s="1271"/>
      <c r="F28" s="1272"/>
      <c r="G28" s="1272"/>
      <c r="H28" s="1271"/>
      <c r="I28" s="371"/>
      <c r="J28" s="1238" t="s">
        <v>2540</v>
      </c>
      <c r="K28" s="375"/>
      <c r="L28" s="259"/>
      <c r="M28" s="1238" t="s">
        <v>2540</v>
      </c>
      <c r="N28" s="375"/>
      <c r="O28" s="371"/>
      <c r="P28" s="272"/>
      <c r="Q28" s="273"/>
    </row>
    <row r="29" spans="1:21" ht="15" customHeight="1" x14ac:dyDescent="0.25">
      <c r="A29" s="165"/>
      <c r="B29" s="268"/>
      <c r="C29" s="1269" t="s">
        <v>1853</v>
      </c>
      <c r="D29" s="1270"/>
      <c r="E29" s="1271"/>
      <c r="F29" s="1272"/>
      <c r="G29" s="1272"/>
      <c r="H29" s="1271"/>
      <c r="I29" s="371"/>
      <c r="J29" s="1238" t="s">
        <v>74</v>
      </c>
      <c r="K29" s="377"/>
      <c r="L29" s="259"/>
      <c r="M29" s="1238" t="s">
        <v>74</v>
      </c>
      <c r="N29" s="377"/>
      <c r="O29" s="371"/>
      <c r="P29" s="272"/>
      <c r="Q29" s="273"/>
    </row>
    <row r="30" spans="1:21" ht="15" customHeight="1" x14ac:dyDescent="0.25">
      <c r="A30" s="165"/>
      <c r="B30" s="268"/>
      <c r="C30" s="1269" t="s">
        <v>1852</v>
      </c>
      <c r="D30" s="1270"/>
      <c r="E30" s="1271"/>
      <c r="F30" s="1272"/>
      <c r="G30" s="1272"/>
      <c r="H30" s="1271"/>
      <c r="I30" s="371"/>
      <c r="J30" s="1238" t="s">
        <v>77</v>
      </c>
      <c r="K30" s="375"/>
      <c r="L30" s="259"/>
      <c r="M30" s="1238" t="s">
        <v>77</v>
      </c>
      <c r="N30" s="375"/>
      <c r="O30" s="372"/>
      <c r="P30" s="272"/>
      <c r="Q30" s="273"/>
    </row>
    <row r="31" spans="1:21" ht="15" customHeight="1" thickBot="1" x14ac:dyDescent="0.3">
      <c r="A31" s="165"/>
      <c r="B31" s="268"/>
      <c r="C31" s="1580" t="s">
        <v>59</v>
      </c>
      <c r="D31" s="1074"/>
      <c r="E31" s="1074"/>
      <c r="F31" s="1074"/>
      <c r="G31" s="1074"/>
      <c r="H31" s="1074"/>
      <c r="I31" s="371"/>
      <c r="J31" s="1238" t="s">
        <v>79</v>
      </c>
      <c r="K31" s="378"/>
      <c r="L31" s="259"/>
      <c r="M31" s="1238" t="s">
        <v>79</v>
      </c>
      <c r="N31" s="378"/>
      <c r="O31" s="372"/>
      <c r="P31" s="272"/>
      <c r="Q31" s="273"/>
    </row>
    <row r="32" spans="1:21" ht="15" customHeight="1" thickBot="1" x14ac:dyDescent="0.3">
      <c r="A32" s="165"/>
      <c r="B32" s="268"/>
      <c r="C32" s="1580" t="s">
        <v>61</v>
      </c>
      <c r="D32" s="1074"/>
      <c r="E32" s="1074"/>
      <c r="F32" s="1074"/>
      <c r="G32" s="1074"/>
      <c r="H32" s="1074"/>
      <c r="I32" s="371"/>
      <c r="J32" s="259"/>
      <c r="K32" s="259"/>
      <c r="L32" s="259"/>
      <c r="M32" s="371"/>
      <c r="N32" s="371"/>
      <c r="O32" s="371"/>
      <c r="P32" s="272"/>
      <c r="Q32" s="273"/>
    </row>
    <row r="33" spans="1:17" ht="15" customHeight="1" thickBot="1" x14ac:dyDescent="0.3">
      <c r="A33" s="165"/>
      <c r="B33" s="268"/>
      <c r="C33" s="1580" t="s">
        <v>63</v>
      </c>
      <c r="D33" s="1074"/>
      <c r="E33" s="1074"/>
      <c r="F33" s="1074"/>
      <c r="G33" s="1074"/>
      <c r="H33" s="1074"/>
      <c r="I33" s="371"/>
      <c r="J33" s="1879" t="s">
        <v>3568</v>
      </c>
      <c r="K33" s="1881"/>
      <c r="L33" s="371"/>
      <c r="M33" s="1879" t="s">
        <v>3568</v>
      </c>
      <c r="N33" s="1881"/>
      <c r="O33" s="371"/>
      <c r="P33" s="272"/>
      <c r="Q33" s="273"/>
    </row>
    <row r="34" spans="1:17" ht="15" customHeight="1" x14ac:dyDescent="0.25">
      <c r="A34" s="165"/>
      <c r="B34" s="268"/>
      <c r="C34" s="1580" t="s">
        <v>66</v>
      </c>
      <c r="D34" s="1074"/>
      <c r="E34" s="1074"/>
      <c r="F34" s="1074"/>
      <c r="G34" s="1074"/>
      <c r="H34" s="1074"/>
      <c r="I34" s="371"/>
      <c r="J34" s="259"/>
      <c r="K34" s="259"/>
      <c r="L34" s="259"/>
      <c r="M34" s="259"/>
      <c r="N34" s="259"/>
      <c r="O34" s="371"/>
      <c r="P34" s="272"/>
      <c r="Q34" s="273"/>
    </row>
    <row r="35" spans="1:17" ht="15" customHeight="1" x14ac:dyDescent="0.25">
      <c r="A35" s="165"/>
      <c r="B35" s="268"/>
      <c r="C35" s="1580" t="s">
        <v>986</v>
      </c>
      <c r="D35" s="1074"/>
      <c r="E35" s="1074"/>
      <c r="F35" s="1074"/>
      <c r="G35" s="1074"/>
      <c r="H35" s="1074"/>
      <c r="I35" s="371"/>
      <c r="J35" s="373" t="s">
        <v>1452</v>
      </c>
      <c r="K35" s="542" t="s">
        <v>1453</v>
      </c>
      <c r="L35" s="371"/>
      <c r="M35" s="373" t="s">
        <v>1452</v>
      </c>
      <c r="N35" s="542" t="s">
        <v>1453</v>
      </c>
      <c r="O35" s="371"/>
      <c r="P35" s="272"/>
      <c r="Q35" s="273"/>
    </row>
    <row r="36" spans="1:17" ht="15" customHeight="1" x14ac:dyDescent="0.25">
      <c r="A36" s="165"/>
      <c r="B36" s="268"/>
      <c r="C36" s="1580" t="s">
        <v>77</v>
      </c>
      <c r="D36" s="1074"/>
      <c r="E36" s="1074"/>
      <c r="F36" s="1074"/>
      <c r="G36" s="1074"/>
      <c r="H36" s="1074"/>
      <c r="I36" s="371"/>
      <c r="J36" s="1238" t="s">
        <v>3538</v>
      </c>
      <c r="K36" s="1239"/>
      <c r="L36" s="371"/>
      <c r="M36" s="1238" t="s">
        <v>3538</v>
      </c>
      <c r="N36" s="1239"/>
      <c r="O36" s="371"/>
      <c r="P36" s="272"/>
      <c r="Q36" s="273"/>
    </row>
    <row r="37" spans="1:17" ht="15" customHeight="1" x14ac:dyDescent="0.25">
      <c r="A37" s="165"/>
      <c r="B37" s="268"/>
      <c r="C37" s="1580" t="s">
        <v>115</v>
      </c>
      <c r="D37" s="1074"/>
      <c r="E37" s="1074"/>
      <c r="F37" s="1074"/>
      <c r="G37" s="1074"/>
      <c r="H37" s="1074"/>
      <c r="I37" s="371"/>
      <c r="J37" s="1238" t="s">
        <v>1467</v>
      </c>
      <c r="K37" s="1240"/>
      <c r="L37" s="372"/>
      <c r="M37" s="1238" t="s">
        <v>1467</v>
      </c>
      <c r="N37" s="1243"/>
      <c r="O37" s="371"/>
      <c r="P37" s="272"/>
      <c r="Q37" s="273"/>
    </row>
    <row r="38" spans="1:17" ht="15" customHeight="1" x14ac:dyDescent="0.25">
      <c r="A38" s="165"/>
      <c r="B38" s="268"/>
      <c r="C38" s="1580" t="s">
        <v>118</v>
      </c>
      <c r="D38" s="1074"/>
      <c r="E38" s="1074"/>
      <c r="F38" s="1074"/>
      <c r="G38" s="1074"/>
      <c r="H38" s="1074"/>
      <c r="I38" s="371"/>
      <c r="J38" s="1238" t="s">
        <v>1468</v>
      </c>
      <c r="K38" s="1241"/>
      <c r="L38" s="372"/>
      <c r="M38" s="1238" t="s">
        <v>1468</v>
      </c>
      <c r="N38" s="1244"/>
      <c r="O38" s="371"/>
      <c r="P38" s="272"/>
      <c r="Q38" s="273"/>
    </row>
    <row r="39" spans="1:17" ht="15" customHeight="1" x14ac:dyDescent="0.25">
      <c r="A39" s="165"/>
      <c r="B39" s="268"/>
      <c r="C39" s="1580" t="s">
        <v>121</v>
      </c>
      <c r="D39" s="1074"/>
      <c r="E39" s="1074"/>
      <c r="F39" s="1074"/>
      <c r="G39" s="1074"/>
      <c r="H39" s="1074"/>
      <c r="I39" s="371"/>
      <c r="J39" s="1238" t="s">
        <v>1469</v>
      </c>
      <c r="K39" s="1240"/>
      <c r="L39" s="371"/>
      <c r="M39" s="1238" t="s">
        <v>1469</v>
      </c>
      <c r="N39" s="1243"/>
      <c r="O39" s="371"/>
      <c r="P39" s="272"/>
      <c r="Q39" s="273"/>
    </row>
    <row r="40" spans="1:17" ht="15" customHeight="1" x14ac:dyDescent="0.25">
      <c r="A40" s="165"/>
      <c r="B40" s="268"/>
      <c r="C40" s="1580" t="s">
        <v>124</v>
      </c>
      <c r="D40" s="1074"/>
      <c r="E40" s="1074"/>
      <c r="F40" s="1074"/>
      <c r="G40" s="1074"/>
      <c r="H40" s="1074"/>
      <c r="I40" s="371"/>
      <c r="J40" s="1238" t="s">
        <v>1470</v>
      </c>
      <c r="K40" s="1241"/>
      <c r="L40" s="371"/>
      <c r="M40" s="1238" t="s">
        <v>1470</v>
      </c>
      <c r="N40" s="1244"/>
      <c r="O40" s="371"/>
      <c r="P40" s="272"/>
      <c r="Q40" s="273"/>
    </row>
    <row r="41" spans="1:17" ht="15" customHeight="1" x14ac:dyDescent="0.25">
      <c r="A41" s="165"/>
      <c r="B41" s="268"/>
      <c r="C41" s="1580" t="s">
        <v>127</v>
      </c>
      <c r="D41" s="1074"/>
      <c r="E41" s="1074"/>
      <c r="F41" s="1074"/>
      <c r="G41" s="1074"/>
      <c r="H41" s="1074"/>
      <c r="I41" s="371"/>
      <c r="J41" s="1238" t="s">
        <v>1471</v>
      </c>
      <c r="K41" s="1242"/>
      <c r="L41" s="259"/>
      <c r="M41" s="1238" t="s">
        <v>1471</v>
      </c>
      <c r="N41" s="1245"/>
      <c r="O41" s="371"/>
      <c r="P41" s="272"/>
      <c r="Q41" s="273"/>
    </row>
    <row r="42" spans="1:17" ht="15" customHeight="1" x14ac:dyDescent="0.25">
      <c r="A42" s="165"/>
      <c r="B42" s="268"/>
      <c r="C42" s="1580" t="s">
        <v>996</v>
      </c>
      <c r="D42" s="1074"/>
      <c r="E42" s="1074"/>
      <c r="F42" s="1074"/>
      <c r="G42" s="1074"/>
      <c r="H42" s="1074"/>
      <c r="I42" s="371"/>
      <c r="J42" s="259"/>
      <c r="K42" s="259"/>
      <c r="L42" s="259"/>
      <c r="M42" s="371"/>
      <c r="N42" s="371"/>
      <c r="O42" s="259"/>
      <c r="P42" s="272"/>
      <c r="Q42" s="273"/>
    </row>
    <row r="43" spans="1:17" ht="15" customHeight="1" x14ac:dyDescent="0.25">
      <c r="A43" s="165"/>
      <c r="B43" s="268"/>
      <c r="C43" s="1580" t="s">
        <v>48</v>
      </c>
      <c r="D43" s="1074"/>
      <c r="E43" s="1074"/>
      <c r="F43" s="1074"/>
      <c r="G43" s="1074"/>
      <c r="H43" s="1074"/>
      <c r="I43" s="371"/>
      <c r="J43" s="259"/>
      <c r="K43" s="259"/>
      <c r="L43" s="259"/>
      <c r="M43" s="259"/>
      <c r="N43" s="259"/>
      <c r="O43" s="259"/>
      <c r="P43" s="272"/>
      <c r="Q43" s="273"/>
    </row>
    <row r="44" spans="1:17" ht="15" customHeight="1" x14ac:dyDescent="0.25">
      <c r="A44" s="165"/>
      <c r="B44" s="268"/>
      <c r="C44" s="1580" t="s">
        <v>50</v>
      </c>
      <c r="D44" s="1074"/>
      <c r="E44" s="1074"/>
      <c r="F44" s="1074"/>
      <c r="G44" s="1074"/>
      <c r="H44" s="1074"/>
      <c r="I44" s="371"/>
      <c r="J44" s="259"/>
      <c r="K44" s="259"/>
      <c r="L44" s="259"/>
      <c r="M44" s="259"/>
      <c r="N44" s="259"/>
      <c r="O44" s="259"/>
      <c r="P44" s="272"/>
      <c r="Q44" s="273"/>
    </row>
    <row r="45" spans="1:17" ht="15" customHeight="1" x14ac:dyDescent="0.25">
      <c r="A45" s="165"/>
      <c r="B45" s="268"/>
      <c r="C45" s="1580" t="s">
        <v>52</v>
      </c>
      <c r="D45" s="1074"/>
      <c r="E45" s="1074"/>
      <c r="F45" s="1074"/>
      <c r="G45" s="1074"/>
      <c r="H45" s="1074"/>
      <c r="I45" s="371"/>
      <c r="J45" s="259"/>
      <c r="K45" s="259"/>
      <c r="L45" s="259"/>
      <c r="M45" s="259"/>
      <c r="N45" s="259"/>
      <c r="O45" s="259"/>
      <c r="P45" s="272"/>
      <c r="Q45" s="273"/>
    </row>
    <row r="46" spans="1:17" ht="15" customHeight="1" x14ac:dyDescent="0.25">
      <c r="A46" s="165"/>
      <c r="B46" s="268"/>
      <c r="C46" s="1580" t="s">
        <v>54</v>
      </c>
      <c r="D46" s="1074"/>
      <c r="E46" s="1074"/>
      <c r="F46" s="1074"/>
      <c r="G46" s="1074"/>
      <c r="H46" s="1074"/>
      <c r="I46" s="371"/>
      <c r="J46" s="259"/>
      <c r="K46" s="259"/>
      <c r="L46" s="259"/>
      <c r="M46" s="259"/>
      <c r="N46" s="259"/>
      <c r="O46" s="259"/>
      <c r="P46" s="272"/>
      <c r="Q46" s="273"/>
    </row>
    <row r="47" spans="1:17" ht="15" customHeight="1" x14ac:dyDescent="0.25">
      <c r="A47" s="165"/>
      <c r="B47" s="268"/>
      <c r="C47" s="1580" t="s">
        <v>55</v>
      </c>
      <c r="D47" s="1074"/>
      <c r="E47" s="1074"/>
      <c r="F47" s="1074"/>
      <c r="G47" s="1074"/>
      <c r="H47" s="1074"/>
      <c r="I47" s="371"/>
      <c r="J47" s="259"/>
      <c r="K47" s="259"/>
      <c r="L47" s="259"/>
      <c r="M47" s="259"/>
      <c r="N47" s="259"/>
      <c r="O47" s="259"/>
      <c r="P47" s="272"/>
      <c r="Q47" s="273"/>
    </row>
    <row r="48" spans="1:17" ht="15" customHeight="1" x14ac:dyDescent="0.25">
      <c r="A48" s="165"/>
      <c r="B48" s="268"/>
      <c r="C48" s="1580" t="s">
        <v>57</v>
      </c>
      <c r="D48" s="1074"/>
      <c r="E48" s="1074"/>
      <c r="F48" s="1074"/>
      <c r="G48" s="1074"/>
      <c r="H48" s="1074"/>
      <c r="I48" s="371"/>
      <c r="J48" s="259"/>
      <c r="K48" s="259"/>
      <c r="L48" s="259"/>
      <c r="M48" s="259"/>
      <c r="N48" s="259"/>
      <c r="O48" s="259"/>
      <c r="P48" s="272"/>
      <c r="Q48" s="273"/>
    </row>
    <row r="49" spans="1:17" ht="15" customHeight="1" x14ac:dyDescent="0.25">
      <c r="A49" s="165"/>
      <c r="B49" s="268"/>
      <c r="C49" s="1580" t="s">
        <v>56</v>
      </c>
      <c r="D49" s="1074"/>
      <c r="E49" s="1074"/>
      <c r="F49" s="1074"/>
      <c r="G49" s="1074"/>
      <c r="H49" s="1074"/>
      <c r="I49" s="371"/>
      <c r="J49" s="259"/>
      <c r="K49" s="259"/>
      <c r="L49" s="259"/>
      <c r="M49" s="259"/>
      <c r="N49" s="259"/>
      <c r="O49" s="259"/>
      <c r="P49" s="272"/>
      <c r="Q49" s="273"/>
    </row>
    <row r="50" spans="1:17" ht="15" customHeight="1" x14ac:dyDescent="0.25">
      <c r="A50" s="165"/>
      <c r="B50" s="268"/>
      <c r="C50" s="1580" t="s">
        <v>147</v>
      </c>
      <c r="D50" s="1074"/>
      <c r="E50" s="1074"/>
      <c r="F50" s="1074"/>
      <c r="G50" s="1074"/>
      <c r="H50" s="1074"/>
      <c r="I50" s="371"/>
      <c r="J50" s="259"/>
      <c r="K50" s="259"/>
      <c r="L50" s="259"/>
      <c r="M50" s="259"/>
      <c r="N50" s="259"/>
      <c r="O50" s="259"/>
      <c r="P50" s="272"/>
      <c r="Q50" s="273"/>
    </row>
    <row r="51" spans="1:17" ht="15" customHeight="1" x14ac:dyDescent="0.25">
      <c r="A51" s="165"/>
      <c r="B51" s="268"/>
      <c r="C51" s="1580" t="s">
        <v>149</v>
      </c>
      <c r="D51" s="1074"/>
      <c r="E51" s="1074"/>
      <c r="F51" s="1074"/>
      <c r="G51" s="1074"/>
      <c r="H51" s="1074"/>
      <c r="I51" s="371"/>
      <c r="J51" s="259"/>
      <c r="K51" s="259"/>
      <c r="L51" s="259"/>
      <c r="M51" s="259"/>
      <c r="N51" s="259"/>
      <c r="O51" s="259"/>
      <c r="P51" s="272"/>
      <c r="Q51" s="273"/>
    </row>
    <row r="52" spans="1:17" ht="15" customHeight="1" x14ac:dyDescent="0.25">
      <c r="A52" s="165"/>
      <c r="B52" s="268"/>
      <c r="C52" s="1580" t="s">
        <v>151</v>
      </c>
      <c r="D52" s="1074"/>
      <c r="E52" s="1074"/>
      <c r="F52" s="1074"/>
      <c r="G52" s="1074"/>
      <c r="H52" s="1074"/>
      <c r="I52" s="371"/>
      <c r="J52" s="259"/>
      <c r="K52" s="259"/>
      <c r="L52" s="259"/>
      <c r="M52" s="259"/>
      <c r="N52" s="259"/>
      <c r="O52" s="259"/>
      <c r="P52" s="272"/>
      <c r="Q52" s="273"/>
    </row>
    <row r="53" spans="1:17" ht="15" customHeight="1" x14ac:dyDescent="0.25">
      <c r="A53" s="165"/>
      <c r="B53" s="268"/>
      <c r="C53" s="1580" t="s">
        <v>79</v>
      </c>
      <c r="D53" s="1074"/>
      <c r="E53" s="1074"/>
      <c r="F53" s="1074"/>
      <c r="G53" s="1074"/>
      <c r="H53" s="1074"/>
      <c r="I53" s="371"/>
      <c r="J53" s="259"/>
      <c r="K53" s="259"/>
      <c r="L53" s="259"/>
      <c r="M53" s="259"/>
      <c r="N53" s="259"/>
      <c r="O53" s="259"/>
      <c r="P53" s="272"/>
      <c r="Q53" s="273"/>
    </row>
    <row r="54" spans="1:17" ht="15" customHeight="1" x14ac:dyDescent="0.25">
      <c r="A54" s="165"/>
      <c r="B54" s="268"/>
      <c r="C54" s="1580" t="s">
        <v>132</v>
      </c>
      <c r="D54" s="1074"/>
      <c r="E54" s="1074"/>
      <c r="F54" s="1074"/>
      <c r="G54" s="1074"/>
      <c r="H54" s="1074"/>
      <c r="I54" s="371"/>
      <c r="J54" s="259"/>
      <c r="K54" s="259"/>
      <c r="L54" s="259"/>
      <c r="M54" s="259"/>
      <c r="N54" s="259"/>
      <c r="O54" s="259"/>
      <c r="P54" s="272"/>
      <c r="Q54" s="273"/>
    </row>
    <row r="55" spans="1:17" ht="15" customHeight="1" x14ac:dyDescent="0.25">
      <c r="A55" s="165"/>
      <c r="B55" s="268"/>
      <c r="C55" s="1580" t="s">
        <v>135</v>
      </c>
      <c r="D55" s="1074"/>
      <c r="E55" s="1074"/>
      <c r="F55" s="1074"/>
      <c r="G55" s="1074"/>
      <c r="H55" s="1074"/>
      <c r="I55" s="371"/>
      <c r="J55" s="259"/>
      <c r="K55" s="259"/>
      <c r="L55" s="259"/>
      <c r="M55" s="259"/>
      <c r="N55" s="259"/>
      <c r="O55" s="259"/>
      <c r="P55" s="272"/>
      <c r="Q55" s="273"/>
    </row>
    <row r="56" spans="1:17" ht="15" customHeight="1" x14ac:dyDescent="0.25">
      <c r="A56" s="165"/>
      <c r="B56" s="268"/>
      <c r="C56" s="1580" t="s">
        <v>138</v>
      </c>
      <c r="D56" s="1074"/>
      <c r="E56" s="1074"/>
      <c r="F56" s="1074"/>
      <c r="G56" s="1074"/>
      <c r="H56" s="1074"/>
      <c r="I56" s="371"/>
      <c r="J56" s="259"/>
      <c r="K56" s="259"/>
      <c r="L56" s="259"/>
      <c r="M56" s="259"/>
      <c r="N56" s="259"/>
      <c r="O56" s="259"/>
      <c r="P56" s="272"/>
      <c r="Q56" s="273"/>
    </row>
    <row r="57" spans="1:17" ht="15" customHeight="1" x14ac:dyDescent="0.25">
      <c r="A57" s="165"/>
      <c r="B57" s="268"/>
      <c r="C57" s="1580" t="s">
        <v>69</v>
      </c>
      <c r="D57" s="1074"/>
      <c r="E57" s="1074"/>
      <c r="F57" s="1074"/>
      <c r="G57" s="1074"/>
      <c r="H57" s="1074"/>
      <c r="I57" s="371"/>
      <c r="J57" s="259"/>
      <c r="K57" s="259"/>
      <c r="L57" s="259"/>
      <c r="M57" s="259"/>
      <c r="N57" s="259"/>
      <c r="O57" s="259"/>
      <c r="P57" s="272"/>
      <c r="Q57" s="273"/>
    </row>
    <row r="58" spans="1:17" ht="15" customHeight="1" x14ac:dyDescent="0.25">
      <c r="A58" s="165"/>
      <c r="B58" s="268"/>
      <c r="C58" s="1580" t="s">
        <v>90</v>
      </c>
      <c r="D58" s="1074"/>
      <c r="E58" s="1074"/>
      <c r="F58" s="1074"/>
      <c r="G58" s="1074"/>
      <c r="H58" s="1074"/>
      <c r="I58" s="371"/>
      <c r="J58" s="259"/>
      <c r="K58" s="259"/>
      <c r="L58" s="259"/>
      <c r="M58" s="259"/>
      <c r="N58" s="259"/>
      <c r="O58" s="259"/>
      <c r="P58" s="272"/>
      <c r="Q58" s="273"/>
    </row>
    <row r="59" spans="1:17" ht="15" customHeight="1" x14ac:dyDescent="0.25">
      <c r="A59" s="165"/>
      <c r="B59" s="268"/>
      <c r="C59" s="1580" t="s">
        <v>92</v>
      </c>
      <c r="D59" s="1074"/>
      <c r="E59" s="1074"/>
      <c r="F59" s="1074"/>
      <c r="G59" s="1074"/>
      <c r="H59" s="1074"/>
      <c r="I59" s="371"/>
      <c r="J59" s="259"/>
      <c r="K59" s="259"/>
      <c r="L59" s="259"/>
      <c r="M59" s="259"/>
      <c r="N59" s="259"/>
      <c r="O59" s="259"/>
      <c r="P59" s="272"/>
      <c r="Q59" s="273"/>
    </row>
    <row r="60" spans="1:17" ht="15" customHeight="1" x14ac:dyDescent="0.25">
      <c r="A60" s="165"/>
      <c r="B60" s="268"/>
      <c r="C60" s="1580" t="s">
        <v>94</v>
      </c>
      <c r="D60" s="1074"/>
      <c r="E60" s="1074"/>
      <c r="F60" s="1074"/>
      <c r="G60" s="1074"/>
      <c r="H60" s="1074"/>
      <c r="I60" s="371"/>
      <c r="J60" s="259"/>
      <c r="K60" s="259"/>
      <c r="L60" s="259"/>
      <c r="M60" s="259"/>
      <c r="N60" s="259"/>
      <c r="O60" s="259"/>
      <c r="P60" s="272"/>
      <c r="Q60" s="273"/>
    </row>
    <row r="61" spans="1:17" ht="15" customHeight="1" x14ac:dyDescent="0.25">
      <c r="A61" s="165"/>
      <c r="B61" s="268"/>
      <c r="C61" s="1580" t="s">
        <v>96</v>
      </c>
      <c r="D61" s="1074"/>
      <c r="E61" s="1074"/>
      <c r="F61" s="1074"/>
      <c r="G61" s="1074"/>
      <c r="H61" s="1074"/>
      <c r="I61" s="371"/>
      <c r="J61" s="259"/>
      <c r="K61" s="259"/>
      <c r="L61" s="259"/>
      <c r="M61" s="259"/>
      <c r="N61" s="259"/>
      <c r="O61" s="259"/>
      <c r="P61" s="272"/>
      <c r="Q61" s="273"/>
    </row>
    <row r="62" spans="1:17" ht="15" customHeight="1" x14ac:dyDescent="0.25">
      <c r="A62" s="165"/>
      <c r="B62" s="268"/>
      <c r="C62" s="1580" t="s">
        <v>994</v>
      </c>
      <c r="D62" s="1074"/>
      <c r="E62" s="1074"/>
      <c r="F62" s="1074"/>
      <c r="G62" s="1074"/>
      <c r="H62" s="1074"/>
      <c r="I62" s="371"/>
      <c r="J62" s="259"/>
      <c r="K62" s="259"/>
      <c r="L62" s="259"/>
      <c r="M62" s="259"/>
      <c r="N62" s="259"/>
      <c r="O62" s="259"/>
      <c r="P62" s="272"/>
      <c r="Q62" s="273"/>
    </row>
    <row r="63" spans="1:17" ht="15" customHeight="1" x14ac:dyDescent="0.25">
      <c r="A63" s="165"/>
      <c r="B63" s="268"/>
      <c r="C63" s="1580" t="s">
        <v>0</v>
      </c>
      <c r="D63" s="1074"/>
      <c r="E63" s="1074"/>
      <c r="F63" s="1074"/>
      <c r="G63" s="1074"/>
      <c r="H63" s="1074"/>
      <c r="I63" s="371"/>
      <c r="J63" s="259"/>
      <c r="K63" s="259"/>
      <c r="L63" s="259"/>
      <c r="M63" s="259"/>
      <c r="N63" s="259"/>
      <c r="O63" s="259"/>
      <c r="P63" s="272"/>
      <c r="Q63" s="273"/>
    </row>
    <row r="64" spans="1:17" ht="15" customHeight="1" x14ac:dyDescent="0.25">
      <c r="A64" s="165"/>
      <c r="B64" s="268"/>
      <c r="C64" s="1580" t="s">
        <v>40</v>
      </c>
      <c r="D64" s="1074"/>
      <c r="E64" s="1074"/>
      <c r="F64" s="1074"/>
      <c r="G64" s="1074"/>
      <c r="H64" s="1074"/>
      <c r="I64" s="371"/>
      <c r="J64" s="259"/>
      <c r="K64" s="259"/>
      <c r="L64" s="259"/>
      <c r="M64" s="259"/>
      <c r="N64" s="259"/>
      <c r="O64" s="259"/>
      <c r="P64" s="272"/>
      <c r="Q64" s="273"/>
    </row>
    <row r="65" spans="1:17" ht="15" customHeight="1" x14ac:dyDescent="0.25">
      <c r="A65" s="165"/>
      <c r="B65" s="268"/>
      <c r="C65" s="1580" t="s">
        <v>44</v>
      </c>
      <c r="D65" s="1074"/>
      <c r="E65" s="1074"/>
      <c r="F65" s="1074"/>
      <c r="G65" s="1074"/>
      <c r="H65" s="1074"/>
      <c r="I65" s="371"/>
      <c r="J65" s="259"/>
      <c r="K65" s="259"/>
      <c r="L65" s="259"/>
      <c r="M65" s="259"/>
      <c r="N65" s="259"/>
      <c r="O65" s="259"/>
      <c r="P65" s="272"/>
      <c r="Q65" s="273"/>
    </row>
    <row r="66" spans="1:17" ht="15" customHeight="1" x14ac:dyDescent="0.25">
      <c r="A66" s="165"/>
      <c r="B66" s="268"/>
      <c r="C66" s="1580" t="s">
        <v>46</v>
      </c>
      <c r="D66" s="1074"/>
      <c r="E66" s="1074"/>
      <c r="F66" s="1074"/>
      <c r="G66" s="1074"/>
      <c r="H66" s="1074"/>
      <c r="I66" s="371"/>
      <c r="J66" s="259"/>
      <c r="K66" s="259"/>
      <c r="L66" s="259"/>
      <c r="M66" s="259"/>
      <c r="N66" s="259"/>
      <c r="O66" s="259"/>
      <c r="P66" s="272"/>
      <c r="Q66" s="273"/>
    </row>
    <row r="67" spans="1:17" ht="15" customHeight="1" x14ac:dyDescent="0.25">
      <c r="A67" s="165"/>
      <c r="B67" s="268"/>
      <c r="C67" s="1580" t="s">
        <v>984</v>
      </c>
      <c r="D67" s="1074"/>
      <c r="E67" s="1074"/>
      <c r="F67" s="1074"/>
      <c r="G67" s="1074"/>
      <c r="H67" s="1074"/>
      <c r="I67" s="371"/>
      <c r="J67" s="259"/>
      <c r="K67" s="259"/>
      <c r="L67" s="259"/>
      <c r="M67" s="259"/>
      <c r="N67" s="259"/>
      <c r="O67" s="259"/>
      <c r="P67" s="272"/>
      <c r="Q67" s="273"/>
    </row>
    <row r="68" spans="1:17" ht="15" customHeight="1" x14ac:dyDescent="0.25">
      <c r="A68" s="165"/>
      <c r="B68" s="268"/>
      <c r="C68" s="1580" t="s">
        <v>985</v>
      </c>
      <c r="D68" s="1074"/>
      <c r="E68" s="1074"/>
      <c r="F68" s="1074"/>
      <c r="G68" s="1074"/>
      <c r="H68" s="1074"/>
      <c r="I68" s="371"/>
      <c r="J68" s="259"/>
      <c r="K68" s="259"/>
      <c r="L68" s="259"/>
      <c r="M68" s="259"/>
      <c r="N68" s="259"/>
      <c r="O68" s="259"/>
      <c r="P68" s="272"/>
      <c r="Q68" s="273"/>
    </row>
    <row r="69" spans="1:17" ht="15" customHeight="1" x14ac:dyDescent="0.25">
      <c r="A69" s="165"/>
      <c r="B69" s="268"/>
      <c r="C69" s="1580" t="s">
        <v>67</v>
      </c>
      <c r="D69" s="1074"/>
      <c r="E69" s="1074"/>
      <c r="F69" s="1074"/>
      <c r="G69" s="1074"/>
      <c r="H69" s="1074"/>
      <c r="I69" s="371"/>
      <c r="J69" s="259"/>
      <c r="K69" s="259"/>
      <c r="L69" s="259"/>
      <c r="M69" s="259"/>
      <c r="N69" s="259"/>
      <c r="O69" s="259"/>
      <c r="P69" s="272"/>
      <c r="Q69" s="273"/>
    </row>
    <row r="70" spans="1:17" ht="15" customHeight="1" x14ac:dyDescent="0.25">
      <c r="A70" s="165"/>
      <c r="B70" s="268"/>
      <c r="C70" s="1580" t="s">
        <v>81</v>
      </c>
      <c r="D70" s="1074"/>
      <c r="E70" s="1074"/>
      <c r="F70" s="1074"/>
      <c r="G70" s="1074"/>
      <c r="H70" s="1074"/>
      <c r="I70" s="371"/>
      <c r="J70" s="259"/>
      <c r="K70" s="259"/>
      <c r="L70" s="259"/>
      <c r="M70" s="259"/>
      <c r="N70" s="259"/>
      <c r="O70" s="259"/>
      <c r="P70" s="272"/>
      <c r="Q70" s="273"/>
    </row>
    <row r="71" spans="1:17" ht="15" customHeight="1" x14ac:dyDescent="0.25">
      <c r="A71" s="165"/>
      <c r="B71" s="268"/>
      <c r="C71" s="1580" t="s">
        <v>83</v>
      </c>
      <c r="D71" s="1074"/>
      <c r="E71" s="1074"/>
      <c r="F71" s="1074"/>
      <c r="G71" s="1074"/>
      <c r="H71" s="1074"/>
      <c r="I71" s="371"/>
      <c r="J71" s="259"/>
      <c r="K71" s="259"/>
      <c r="L71" s="259"/>
      <c r="M71" s="259"/>
      <c r="N71" s="259"/>
      <c r="O71" s="259"/>
      <c r="P71" s="272"/>
      <c r="Q71" s="273"/>
    </row>
    <row r="72" spans="1:17" ht="15" customHeight="1" x14ac:dyDescent="0.25">
      <c r="A72" s="165"/>
      <c r="B72" s="268"/>
      <c r="C72" s="1580" t="s">
        <v>85</v>
      </c>
      <c r="D72" s="1074"/>
      <c r="E72" s="1074"/>
      <c r="F72" s="1074"/>
      <c r="G72" s="1074"/>
      <c r="H72" s="1074"/>
      <c r="I72" s="371"/>
      <c r="J72" s="259"/>
      <c r="K72" s="259"/>
      <c r="L72" s="259"/>
      <c r="M72" s="259"/>
      <c r="N72" s="259"/>
      <c r="O72" s="259"/>
      <c r="P72" s="272"/>
      <c r="Q72" s="273"/>
    </row>
    <row r="73" spans="1:17" ht="15" customHeight="1" x14ac:dyDescent="0.25">
      <c r="A73" s="165"/>
      <c r="B73" s="268"/>
      <c r="C73" s="1580" t="s">
        <v>87</v>
      </c>
      <c r="D73" s="1074"/>
      <c r="E73" s="1074"/>
      <c r="F73" s="1074"/>
      <c r="G73" s="1074"/>
      <c r="H73" s="1074"/>
      <c r="I73" s="371"/>
      <c r="J73" s="259"/>
      <c r="K73" s="259"/>
      <c r="L73" s="259"/>
      <c r="M73" s="259"/>
      <c r="N73" s="259"/>
      <c r="O73" s="259"/>
      <c r="P73" s="272"/>
      <c r="Q73" s="273"/>
    </row>
    <row r="74" spans="1:17" ht="15" customHeight="1" x14ac:dyDescent="0.25">
      <c r="A74" s="165"/>
      <c r="B74" s="268"/>
      <c r="C74" s="1580" t="s">
        <v>2540</v>
      </c>
      <c r="D74" s="1074"/>
      <c r="E74" s="1074"/>
      <c r="F74" s="1074"/>
      <c r="G74" s="1074"/>
      <c r="H74" s="1074"/>
      <c r="I74" s="371"/>
      <c r="J74" s="259"/>
      <c r="K74" s="259"/>
      <c r="L74" s="259"/>
      <c r="M74" s="259"/>
      <c r="N74" s="259"/>
      <c r="O74" s="259"/>
      <c r="P74" s="272"/>
      <c r="Q74" s="273"/>
    </row>
    <row r="75" spans="1:17" ht="15" customHeight="1" x14ac:dyDescent="0.25">
      <c r="A75" s="165"/>
      <c r="B75" s="268"/>
      <c r="C75" s="1580" t="s">
        <v>2542</v>
      </c>
      <c r="D75" s="1074"/>
      <c r="E75" s="1074"/>
      <c r="F75" s="1074"/>
      <c r="G75" s="1074"/>
      <c r="H75" s="1074"/>
      <c r="I75" s="371"/>
      <c r="J75" s="259"/>
      <c r="K75" s="259"/>
      <c r="L75" s="259"/>
      <c r="M75" s="259"/>
      <c r="N75" s="259"/>
      <c r="O75" s="259"/>
      <c r="P75" s="272"/>
      <c r="Q75" s="273"/>
    </row>
    <row r="76" spans="1:17" ht="15" customHeight="1" x14ac:dyDescent="0.25">
      <c r="A76" s="165"/>
      <c r="B76" s="268"/>
      <c r="C76" s="1580" t="s">
        <v>2550</v>
      </c>
      <c r="D76" s="1074"/>
      <c r="E76" s="1074"/>
      <c r="F76" s="1074"/>
      <c r="G76" s="1074"/>
      <c r="H76" s="1074"/>
      <c r="I76" s="371"/>
      <c r="J76" s="259"/>
      <c r="K76" s="259"/>
      <c r="L76" s="259"/>
      <c r="M76" s="259"/>
      <c r="N76" s="259"/>
      <c r="O76" s="259"/>
      <c r="P76" s="272"/>
      <c r="Q76" s="273"/>
    </row>
    <row r="77" spans="1:17" ht="15" customHeight="1" x14ac:dyDescent="0.25">
      <c r="A77" s="165"/>
      <c r="B77" s="268"/>
      <c r="C77" s="1580" t="s">
        <v>2565</v>
      </c>
      <c r="D77" s="1074"/>
      <c r="E77" s="1074"/>
      <c r="F77" s="1074"/>
      <c r="G77" s="1074"/>
      <c r="H77" s="1074"/>
      <c r="I77" s="371"/>
      <c r="J77" s="259"/>
      <c r="K77" s="259"/>
      <c r="L77" s="259"/>
      <c r="M77" s="259"/>
      <c r="N77" s="259"/>
      <c r="O77" s="259"/>
      <c r="P77" s="272"/>
      <c r="Q77" s="273"/>
    </row>
    <row r="78" spans="1:17" ht="15" customHeight="1" x14ac:dyDescent="0.25">
      <c r="A78" s="165"/>
      <c r="B78" s="268"/>
      <c r="C78" s="1580" t="s">
        <v>64</v>
      </c>
      <c r="D78" s="1074"/>
      <c r="E78" s="1074"/>
      <c r="F78" s="1074"/>
      <c r="G78" s="1074"/>
      <c r="H78" s="1074"/>
      <c r="I78" s="371"/>
      <c r="J78" s="259"/>
      <c r="K78" s="259"/>
      <c r="L78" s="259"/>
      <c r="M78" s="259"/>
      <c r="N78" s="259"/>
      <c r="O78" s="259"/>
      <c r="P78" s="272"/>
      <c r="Q78" s="273"/>
    </row>
    <row r="79" spans="1:17" ht="15" customHeight="1" x14ac:dyDescent="0.25">
      <c r="A79" s="165"/>
      <c r="B79" s="268"/>
      <c r="C79" s="1580" t="s">
        <v>71</v>
      </c>
      <c r="D79" s="1074"/>
      <c r="E79" s="1074"/>
      <c r="F79" s="1074"/>
      <c r="G79" s="1074"/>
      <c r="H79" s="1074"/>
      <c r="I79" s="371"/>
      <c r="J79" s="259"/>
      <c r="K79" s="259"/>
      <c r="L79" s="259"/>
      <c r="M79" s="259"/>
      <c r="N79" s="259"/>
      <c r="O79" s="259"/>
      <c r="P79" s="272"/>
      <c r="Q79" s="273"/>
    </row>
    <row r="80" spans="1:17" ht="15" customHeight="1" x14ac:dyDescent="0.25">
      <c r="A80" s="165"/>
      <c r="B80" s="268"/>
      <c r="C80" s="1580" t="s">
        <v>73</v>
      </c>
      <c r="D80" s="1074"/>
      <c r="E80" s="1074"/>
      <c r="F80" s="1074"/>
      <c r="G80" s="1074"/>
      <c r="H80" s="1074"/>
      <c r="I80" s="371"/>
      <c r="J80" s="259"/>
      <c r="K80" s="259"/>
      <c r="L80" s="259"/>
      <c r="M80" s="259"/>
      <c r="N80" s="259"/>
      <c r="O80" s="259"/>
      <c r="P80" s="272"/>
      <c r="Q80" s="273"/>
    </row>
    <row r="81" spans="1:17" ht="15" customHeight="1" x14ac:dyDescent="0.25">
      <c r="A81" s="165"/>
      <c r="B81" s="268"/>
      <c r="C81" s="1580" t="s">
        <v>76</v>
      </c>
      <c r="D81" s="1074"/>
      <c r="E81" s="1074"/>
      <c r="F81" s="1074"/>
      <c r="G81" s="1074"/>
      <c r="H81" s="1074"/>
      <c r="I81" s="371"/>
      <c r="J81" s="259"/>
      <c r="K81" s="259"/>
      <c r="L81" s="259"/>
      <c r="M81" s="259"/>
      <c r="N81" s="259"/>
      <c r="O81" s="259"/>
      <c r="P81" s="272"/>
      <c r="Q81" s="273"/>
    </row>
    <row r="82" spans="1:17" ht="15" customHeight="1" x14ac:dyDescent="0.25">
      <c r="A82" s="165"/>
      <c r="B82" s="268"/>
      <c r="C82" s="1580" t="s">
        <v>74</v>
      </c>
      <c r="D82" s="1074"/>
      <c r="E82" s="1074"/>
      <c r="F82" s="1074"/>
      <c r="G82" s="1074"/>
      <c r="H82" s="1074"/>
      <c r="I82" s="371"/>
      <c r="J82" s="259"/>
      <c r="K82" s="259"/>
      <c r="L82" s="259"/>
      <c r="M82" s="259"/>
      <c r="N82" s="259"/>
      <c r="O82" s="259"/>
      <c r="P82" s="272"/>
      <c r="Q82" s="273"/>
    </row>
    <row r="83" spans="1:17" ht="15" customHeight="1" x14ac:dyDescent="0.25">
      <c r="A83" s="165"/>
      <c r="B83" s="268"/>
      <c r="C83" s="1580" t="s">
        <v>104</v>
      </c>
      <c r="D83" s="1074"/>
      <c r="E83" s="1074"/>
      <c r="F83" s="1074"/>
      <c r="G83" s="1074"/>
      <c r="H83" s="1074"/>
      <c r="I83" s="371"/>
      <c r="J83" s="259"/>
      <c r="K83" s="259"/>
      <c r="L83" s="259"/>
      <c r="M83" s="259"/>
      <c r="N83" s="259"/>
      <c r="O83" s="259"/>
      <c r="P83" s="272"/>
      <c r="Q83" s="273"/>
    </row>
    <row r="84" spans="1:17" ht="15" customHeight="1" x14ac:dyDescent="0.25">
      <c r="A84" s="165"/>
      <c r="B84" s="268"/>
      <c r="C84" s="1580" t="s">
        <v>106</v>
      </c>
      <c r="D84" s="1074"/>
      <c r="E84" s="1074"/>
      <c r="F84" s="1074"/>
      <c r="G84" s="1074"/>
      <c r="H84" s="1074"/>
      <c r="I84" s="371"/>
      <c r="J84" s="259"/>
      <c r="K84" s="259"/>
      <c r="L84" s="259"/>
      <c r="M84" s="259"/>
      <c r="N84" s="259"/>
      <c r="O84" s="259"/>
      <c r="P84" s="272"/>
      <c r="Q84" s="273"/>
    </row>
    <row r="85" spans="1:17" ht="15" customHeight="1" x14ac:dyDescent="0.25">
      <c r="A85" s="165"/>
      <c r="B85" s="268"/>
      <c r="C85" s="1580" t="s">
        <v>108</v>
      </c>
      <c r="D85" s="1074"/>
      <c r="E85" s="1074"/>
      <c r="F85" s="1074"/>
      <c r="G85" s="1074"/>
      <c r="H85" s="1074"/>
      <c r="I85" s="371"/>
      <c r="J85" s="259"/>
      <c r="K85" s="259"/>
      <c r="L85" s="259"/>
      <c r="M85" s="259"/>
      <c r="N85" s="259"/>
      <c r="O85" s="259"/>
      <c r="P85" s="272"/>
      <c r="Q85" s="273"/>
    </row>
    <row r="86" spans="1:17" ht="15" customHeight="1" x14ac:dyDescent="0.25">
      <c r="A86" s="165"/>
      <c r="B86" s="268"/>
      <c r="C86" s="1580" t="s">
        <v>110</v>
      </c>
      <c r="D86" s="1074"/>
      <c r="E86" s="1074"/>
      <c r="F86" s="1074"/>
      <c r="G86" s="1074"/>
      <c r="H86" s="1074"/>
      <c r="I86" s="371"/>
      <c r="J86" s="259"/>
      <c r="K86" s="259"/>
      <c r="L86" s="259"/>
      <c r="M86" s="259"/>
      <c r="N86" s="259"/>
      <c r="O86" s="259"/>
      <c r="P86" s="272"/>
      <c r="Q86" s="273"/>
    </row>
    <row r="87" spans="1:17" ht="15" customHeight="1" x14ac:dyDescent="0.25">
      <c r="A87" s="165"/>
      <c r="B87" s="268"/>
      <c r="C87" s="1580" t="s">
        <v>112</v>
      </c>
      <c r="D87" s="1074"/>
      <c r="E87" s="1074"/>
      <c r="F87" s="1074"/>
      <c r="G87" s="1074"/>
      <c r="H87" s="1074"/>
      <c r="I87" s="371"/>
      <c r="J87" s="259"/>
      <c r="K87" s="259"/>
      <c r="L87" s="259"/>
      <c r="M87" s="259"/>
      <c r="N87" s="259"/>
      <c r="O87" s="259"/>
      <c r="P87" s="272"/>
      <c r="Q87" s="273"/>
    </row>
    <row r="88" spans="1:17" ht="13.95" customHeight="1" x14ac:dyDescent="0.25">
      <c r="A88" s="165"/>
      <c r="B88" s="268"/>
      <c r="C88" s="374" t="s">
        <v>150</v>
      </c>
      <c r="D88" s="1075"/>
      <c r="E88" s="1075"/>
      <c r="F88" s="1075"/>
      <c r="G88" s="1075"/>
      <c r="H88" s="1592"/>
      <c r="I88" s="371"/>
      <c r="J88" s="259"/>
      <c r="K88" s="259"/>
      <c r="L88" s="259"/>
      <c r="M88" s="259"/>
      <c r="N88" s="259"/>
      <c r="O88" s="259"/>
      <c r="P88" s="272"/>
      <c r="Q88" s="273"/>
    </row>
    <row r="89" spans="1:17" ht="13.95" customHeight="1" x14ac:dyDescent="0.25">
      <c r="A89" s="165"/>
      <c r="B89" s="268"/>
      <c r="C89" s="374" t="s">
        <v>152</v>
      </c>
      <c r="D89" s="1075"/>
      <c r="E89" s="1075"/>
      <c r="F89" s="1075"/>
      <c r="G89" s="1075"/>
      <c r="H89" s="1075"/>
      <c r="I89" s="371"/>
      <c r="J89" s="259"/>
      <c r="K89" s="259"/>
      <c r="L89" s="259"/>
      <c r="M89" s="259"/>
      <c r="N89" s="259"/>
      <c r="O89" s="259"/>
      <c r="P89" s="272"/>
      <c r="Q89" s="273"/>
    </row>
    <row r="90" spans="1:17" ht="13.95" customHeight="1" x14ac:dyDescent="0.25">
      <c r="A90" s="165"/>
      <c r="B90" s="268"/>
      <c r="C90" s="374" t="s">
        <v>153</v>
      </c>
      <c r="D90" s="1075"/>
      <c r="E90" s="1075"/>
      <c r="F90" s="1075"/>
      <c r="G90" s="1075"/>
      <c r="H90" s="1075"/>
      <c r="I90" s="371"/>
      <c r="J90" s="259"/>
      <c r="K90" s="259"/>
      <c r="L90" s="259"/>
      <c r="M90" s="259"/>
      <c r="N90" s="259"/>
      <c r="O90" s="259"/>
      <c r="P90" s="272"/>
      <c r="Q90" s="273"/>
    </row>
    <row r="91" spans="1:17" ht="13.95" customHeight="1" x14ac:dyDescent="0.25">
      <c r="A91" s="165"/>
      <c r="B91" s="268"/>
      <c r="C91" s="374" t="s">
        <v>154</v>
      </c>
      <c r="D91" s="1075"/>
      <c r="E91" s="1075"/>
      <c r="F91" s="1075"/>
      <c r="G91" s="1075"/>
      <c r="H91" s="1075"/>
      <c r="I91" s="371"/>
      <c r="J91" s="259"/>
      <c r="K91" s="259"/>
      <c r="L91" s="259"/>
      <c r="M91" s="259"/>
      <c r="N91" s="259"/>
      <c r="O91" s="259"/>
      <c r="P91" s="272"/>
      <c r="Q91" s="273"/>
    </row>
    <row r="92" spans="1:17" ht="13.95" customHeight="1" x14ac:dyDescent="0.25">
      <c r="A92" s="165"/>
      <c r="B92" s="268"/>
      <c r="C92" s="374" t="s">
        <v>155</v>
      </c>
      <c r="D92" s="1075"/>
      <c r="E92" s="1075"/>
      <c r="F92" s="1075"/>
      <c r="G92" s="1075"/>
      <c r="H92" s="1075"/>
      <c r="I92" s="371"/>
      <c r="J92" s="259"/>
      <c r="K92" s="259"/>
      <c r="L92" s="259"/>
      <c r="M92" s="259"/>
      <c r="N92" s="259"/>
      <c r="O92" s="259"/>
      <c r="P92" s="272"/>
      <c r="Q92" s="273"/>
    </row>
    <row r="93" spans="1:17" ht="13.95" customHeight="1" x14ac:dyDescent="0.25">
      <c r="A93" s="165"/>
      <c r="B93" s="268"/>
      <c r="C93" s="374" t="s">
        <v>156</v>
      </c>
      <c r="D93" s="1075"/>
      <c r="E93" s="1075"/>
      <c r="F93" s="1075"/>
      <c r="G93" s="1075"/>
      <c r="H93" s="1075"/>
      <c r="I93" s="371"/>
      <c r="J93" s="259"/>
      <c r="K93" s="259"/>
      <c r="L93" s="259"/>
      <c r="M93" s="259"/>
      <c r="N93" s="259"/>
      <c r="O93" s="259"/>
      <c r="P93" s="272"/>
      <c r="Q93" s="273"/>
    </row>
    <row r="94" spans="1:17" ht="13.95" customHeight="1" x14ac:dyDescent="0.25">
      <c r="A94" s="165"/>
      <c r="B94" s="268"/>
      <c r="C94" s="374" t="s">
        <v>157</v>
      </c>
      <c r="D94" s="1075"/>
      <c r="E94" s="1075"/>
      <c r="F94" s="1075"/>
      <c r="G94" s="1075"/>
      <c r="H94" s="1075"/>
      <c r="I94" s="371"/>
      <c r="J94" s="259"/>
      <c r="K94" s="259"/>
      <c r="L94" s="259"/>
      <c r="M94" s="259"/>
      <c r="N94" s="259"/>
      <c r="O94" s="259"/>
      <c r="P94" s="272"/>
      <c r="Q94" s="273"/>
    </row>
    <row r="95" spans="1:17" ht="13.95" customHeight="1" x14ac:dyDescent="0.25">
      <c r="A95" s="165"/>
      <c r="B95" s="268"/>
      <c r="C95" s="374" t="s">
        <v>2527</v>
      </c>
      <c r="D95" s="1075"/>
      <c r="E95" s="1075"/>
      <c r="F95" s="1075"/>
      <c r="G95" s="1075"/>
      <c r="H95" s="1075"/>
      <c r="I95" s="371"/>
      <c r="J95" s="259"/>
      <c r="K95" s="259"/>
      <c r="L95" s="259"/>
      <c r="M95" s="259"/>
      <c r="N95" s="259"/>
      <c r="O95" s="259"/>
      <c r="P95" s="272"/>
      <c r="Q95" s="273"/>
    </row>
    <row r="96" spans="1:17" ht="13.95" customHeight="1" x14ac:dyDescent="0.25">
      <c r="A96" s="165"/>
      <c r="B96" s="268"/>
      <c r="C96" s="374" t="s">
        <v>2528</v>
      </c>
      <c r="D96" s="1075"/>
      <c r="E96" s="1075"/>
      <c r="F96" s="1075"/>
      <c r="G96" s="1075"/>
      <c r="H96" s="1075"/>
      <c r="I96" s="371"/>
      <c r="J96" s="259"/>
      <c r="K96" s="259"/>
      <c r="L96" s="259"/>
      <c r="M96" s="259"/>
      <c r="N96" s="259"/>
      <c r="O96" s="259"/>
      <c r="P96" s="272"/>
      <c r="Q96" s="273"/>
    </row>
    <row r="97" spans="1:17" ht="13.95" customHeight="1" x14ac:dyDescent="0.25">
      <c r="A97" s="165"/>
      <c r="B97" s="268"/>
      <c r="C97" s="374" t="s">
        <v>2529</v>
      </c>
      <c r="D97" s="1075"/>
      <c r="E97" s="1075"/>
      <c r="F97" s="1075"/>
      <c r="G97" s="1075"/>
      <c r="H97" s="1075"/>
      <c r="I97" s="371"/>
      <c r="J97" s="259"/>
      <c r="K97" s="259"/>
      <c r="L97" s="259"/>
      <c r="M97" s="259"/>
      <c r="N97" s="259"/>
      <c r="O97" s="259"/>
      <c r="P97" s="272"/>
      <c r="Q97" s="273"/>
    </row>
    <row r="98" spans="1:17" ht="13.95" customHeight="1" x14ac:dyDescent="0.25">
      <c r="A98" s="165"/>
      <c r="B98" s="268"/>
      <c r="C98" s="374" t="s">
        <v>158</v>
      </c>
      <c r="D98" s="1075"/>
      <c r="E98" s="1075"/>
      <c r="F98" s="1075"/>
      <c r="G98" s="1075"/>
      <c r="H98" s="1075"/>
      <c r="I98" s="371"/>
      <c r="J98" s="259"/>
      <c r="K98" s="259"/>
      <c r="L98" s="259"/>
      <c r="M98" s="259"/>
      <c r="N98" s="259"/>
      <c r="O98" s="259"/>
      <c r="P98" s="272"/>
      <c r="Q98" s="273"/>
    </row>
    <row r="99" spans="1:17" ht="13.95" customHeight="1" x14ac:dyDescent="0.25">
      <c r="A99" s="165"/>
      <c r="B99" s="268"/>
      <c r="C99" s="374" t="s">
        <v>159</v>
      </c>
      <c r="D99" s="1075"/>
      <c r="E99" s="1075"/>
      <c r="F99" s="1075"/>
      <c r="G99" s="1075"/>
      <c r="H99" s="1075"/>
      <c r="I99" s="371"/>
      <c r="J99" s="259"/>
      <c r="K99" s="259"/>
      <c r="L99" s="259"/>
      <c r="M99" s="259"/>
      <c r="N99" s="259"/>
      <c r="O99" s="259"/>
      <c r="P99" s="272"/>
      <c r="Q99" s="273"/>
    </row>
    <row r="100" spans="1:17" ht="13.95" customHeight="1" x14ac:dyDescent="0.25">
      <c r="A100" s="165"/>
      <c r="B100" s="268"/>
      <c r="C100" s="374" t="s">
        <v>160</v>
      </c>
      <c r="D100" s="1075"/>
      <c r="E100" s="1075"/>
      <c r="F100" s="1075"/>
      <c r="G100" s="1075"/>
      <c r="H100" s="1075"/>
      <c r="I100" s="371"/>
      <c r="J100" s="259"/>
      <c r="K100" s="259"/>
      <c r="L100" s="259"/>
      <c r="M100" s="259"/>
      <c r="N100" s="259"/>
      <c r="O100" s="259"/>
      <c r="P100" s="272"/>
      <c r="Q100" s="273"/>
    </row>
    <row r="101" spans="1:17" ht="13.95" customHeight="1" x14ac:dyDescent="0.25">
      <c r="A101" s="165"/>
      <c r="B101" s="268"/>
      <c r="C101" s="374" t="s">
        <v>161</v>
      </c>
      <c r="D101" s="1075"/>
      <c r="E101" s="1075"/>
      <c r="F101" s="1075"/>
      <c r="G101" s="1075"/>
      <c r="H101" s="1075"/>
      <c r="I101" s="371"/>
      <c r="J101" s="259"/>
      <c r="K101" s="259"/>
      <c r="L101" s="259"/>
      <c r="M101" s="259"/>
      <c r="N101" s="259"/>
      <c r="O101" s="259"/>
      <c r="P101" s="272"/>
      <c r="Q101" s="273"/>
    </row>
    <row r="102" spans="1:17" ht="13.95" customHeight="1" x14ac:dyDescent="0.25">
      <c r="A102" s="165"/>
      <c r="B102" s="268"/>
      <c r="C102" s="374" t="s">
        <v>162</v>
      </c>
      <c r="D102" s="1075"/>
      <c r="E102" s="1075"/>
      <c r="F102" s="1075"/>
      <c r="G102" s="1075"/>
      <c r="H102" s="1075"/>
      <c r="I102" s="371"/>
      <c r="J102" s="259"/>
      <c r="K102" s="259"/>
      <c r="L102" s="259"/>
      <c r="M102" s="259"/>
      <c r="N102" s="259"/>
      <c r="O102" s="259"/>
      <c r="P102" s="272"/>
      <c r="Q102" s="273"/>
    </row>
    <row r="103" spans="1:17" ht="13.95" customHeight="1" x14ac:dyDescent="0.25">
      <c r="A103" s="165"/>
      <c r="B103" s="268"/>
      <c r="C103" s="374" t="s">
        <v>163</v>
      </c>
      <c r="D103" s="1075"/>
      <c r="E103" s="1075"/>
      <c r="F103" s="1075"/>
      <c r="G103" s="1075"/>
      <c r="H103" s="1075"/>
      <c r="I103" s="371"/>
      <c r="J103" s="259"/>
      <c r="K103" s="259"/>
      <c r="L103" s="259"/>
      <c r="M103" s="259"/>
      <c r="N103" s="259"/>
      <c r="O103" s="259"/>
      <c r="P103" s="272"/>
      <c r="Q103" s="273"/>
    </row>
    <row r="104" spans="1:17" ht="13.95" customHeight="1" x14ac:dyDescent="0.25">
      <c r="A104" s="165"/>
      <c r="B104" s="268"/>
      <c r="C104" s="374" t="s">
        <v>164</v>
      </c>
      <c r="D104" s="1075"/>
      <c r="E104" s="1075"/>
      <c r="F104" s="1075"/>
      <c r="G104" s="1075"/>
      <c r="H104" s="1075"/>
      <c r="I104" s="371"/>
      <c r="J104" s="259"/>
      <c r="K104" s="259"/>
      <c r="L104" s="259"/>
      <c r="M104" s="259"/>
      <c r="N104" s="259"/>
      <c r="O104" s="259"/>
      <c r="P104" s="272"/>
      <c r="Q104" s="273"/>
    </row>
    <row r="105" spans="1:17" ht="13.95" customHeight="1" x14ac:dyDescent="0.25">
      <c r="A105" s="165"/>
      <c r="B105" s="268"/>
      <c r="C105" s="374" t="s">
        <v>166</v>
      </c>
      <c r="D105" s="1075"/>
      <c r="E105" s="1075"/>
      <c r="F105" s="1075"/>
      <c r="G105" s="1075"/>
      <c r="H105" s="1075"/>
      <c r="I105" s="371"/>
      <c r="J105" s="259"/>
      <c r="K105" s="259"/>
      <c r="L105" s="259"/>
      <c r="M105" s="259"/>
      <c r="N105" s="259"/>
      <c r="O105" s="259"/>
      <c r="P105" s="272"/>
      <c r="Q105" s="273"/>
    </row>
    <row r="106" spans="1:17" ht="13.95" customHeight="1" x14ac:dyDescent="0.25">
      <c r="A106" s="165"/>
      <c r="B106" s="268"/>
      <c r="C106" s="374" t="s">
        <v>933</v>
      </c>
      <c r="D106" s="1075"/>
      <c r="E106" s="1075"/>
      <c r="F106" s="1075"/>
      <c r="G106" s="1075"/>
      <c r="H106" s="1075"/>
      <c r="I106" s="371"/>
      <c r="J106" s="259"/>
      <c r="K106" s="259"/>
      <c r="L106" s="259"/>
      <c r="M106" s="259"/>
      <c r="N106" s="259"/>
      <c r="O106" s="259"/>
      <c r="P106" s="272"/>
      <c r="Q106" s="273"/>
    </row>
    <row r="107" spans="1:17" ht="13.95" customHeight="1" x14ac:dyDescent="0.25">
      <c r="A107" s="165"/>
      <c r="B107" s="268"/>
      <c r="C107" s="374" t="s">
        <v>168</v>
      </c>
      <c r="D107" s="1075"/>
      <c r="E107" s="1075"/>
      <c r="F107" s="1075"/>
      <c r="G107" s="1075"/>
      <c r="H107" s="1075"/>
      <c r="I107" s="371"/>
      <c r="J107" s="259"/>
      <c r="K107" s="259"/>
      <c r="L107" s="259"/>
      <c r="M107" s="259"/>
      <c r="N107" s="259"/>
      <c r="O107" s="259"/>
      <c r="P107" s="272"/>
      <c r="Q107" s="273"/>
    </row>
    <row r="108" spans="1:17" ht="13.95" customHeight="1" x14ac:dyDescent="0.25">
      <c r="A108" s="165"/>
      <c r="B108" s="268"/>
      <c r="C108" s="374" t="s">
        <v>169</v>
      </c>
      <c r="D108" s="1075"/>
      <c r="E108" s="1075"/>
      <c r="F108" s="1075"/>
      <c r="G108" s="1075"/>
      <c r="H108" s="1075"/>
      <c r="I108" s="371"/>
      <c r="J108" s="259"/>
      <c r="K108" s="259"/>
      <c r="L108" s="259"/>
      <c r="M108" s="259"/>
      <c r="N108" s="259"/>
      <c r="O108" s="259"/>
      <c r="P108" s="272"/>
      <c r="Q108" s="273"/>
    </row>
    <row r="109" spans="1:17" ht="13.95" customHeight="1" x14ac:dyDescent="0.25">
      <c r="A109" s="165"/>
      <c r="B109" s="268"/>
      <c r="C109" s="374" t="s">
        <v>170</v>
      </c>
      <c r="D109" s="1075"/>
      <c r="E109" s="1075"/>
      <c r="F109" s="1075"/>
      <c r="G109" s="1075"/>
      <c r="H109" s="1075"/>
      <c r="I109" s="371"/>
      <c r="J109" s="259"/>
      <c r="K109" s="259"/>
      <c r="L109" s="259"/>
      <c r="M109" s="259"/>
      <c r="N109" s="259"/>
      <c r="O109" s="259"/>
      <c r="P109" s="272"/>
      <c r="Q109" s="273"/>
    </row>
    <row r="110" spans="1:17" ht="13.95" customHeight="1" x14ac:dyDescent="0.25">
      <c r="A110" s="165"/>
      <c r="B110" s="268"/>
      <c r="C110" s="374" t="s">
        <v>171</v>
      </c>
      <c r="D110" s="1075"/>
      <c r="E110" s="1075"/>
      <c r="F110" s="1075"/>
      <c r="G110" s="1075"/>
      <c r="H110" s="1075"/>
      <c r="I110" s="371"/>
      <c r="J110" s="259"/>
      <c r="K110" s="259"/>
      <c r="L110" s="259"/>
      <c r="M110" s="259"/>
      <c r="N110" s="259"/>
      <c r="O110" s="259"/>
      <c r="P110" s="272"/>
      <c r="Q110" s="273"/>
    </row>
    <row r="111" spans="1:17" ht="13.95" customHeight="1" x14ac:dyDescent="0.25">
      <c r="A111" s="165"/>
      <c r="B111" s="268"/>
      <c r="C111" s="374" t="s">
        <v>172</v>
      </c>
      <c r="D111" s="1075"/>
      <c r="E111" s="1075"/>
      <c r="F111" s="1075"/>
      <c r="G111" s="1075"/>
      <c r="H111" s="1075"/>
      <c r="I111" s="371"/>
      <c r="J111" s="259"/>
      <c r="K111" s="259"/>
      <c r="L111" s="259"/>
      <c r="M111" s="259"/>
      <c r="N111" s="259"/>
      <c r="O111" s="259"/>
      <c r="P111" s="272"/>
      <c r="Q111" s="273"/>
    </row>
    <row r="112" spans="1:17" ht="13.95" customHeight="1" x14ac:dyDescent="0.25">
      <c r="A112" s="165"/>
      <c r="B112" s="268"/>
      <c r="C112" s="374" t="s">
        <v>173</v>
      </c>
      <c r="D112" s="1075"/>
      <c r="E112" s="1075"/>
      <c r="F112" s="1075"/>
      <c r="G112" s="1075"/>
      <c r="H112" s="1075"/>
      <c r="I112" s="371"/>
      <c r="J112" s="259"/>
      <c r="K112" s="259"/>
      <c r="L112" s="259"/>
      <c r="M112" s="259"/>
      <c r="N112" s="259"/>
      <c r="O112" s="259"/>
      <c r="P112" s="272"/>
      <c r="Q112" s="273"/>
    </row>
    <row r="113" spans="1:17" ht="13.95" customHeight="1" x14ac:dyDescent="0.25">
      <c r="A113" s="165"/>
      <c r="B113" s="268"/>
      <c r="C113" s="374" t="s">
        <v>174</v>
      </c>
      <c r="D113" s="1075"/>
      <c r="E113" s="1075"/>
      <c r="F113" s="1075"/>
      <c r="G113" s="1075"/>
      <c r="H113" s="1075"/>
      <c r="I113" s="371"/>
      <c r="J113" s="259"/>
      <c r="K113" s="259"/>
      <c r="L113" s="259"/>
      <c r="M113" s="259"/>
      <c r="N113" s="259"/>
      <c r="O113" s="259"/>
      <c r="P113" s="272"/>
      <c r="Q113" s="273"/>
    </row>
    <row r="114" spans="1:17" ht="13.95" customHeight="1" x14ac:dyDescent="0.25">
      <c r="A114" s="165"/>
      <c r="B114" s="268"/>
      <c r="C114" s="374" t="s">
        <v>934</v>
      </c>
      <c r="D114" s="1075"/>
      <c r="E114" s="1075"/>
      <c r="F114" s="1075"/>
      <c r="G114" s="1075"/>
      <c r="H114" s="1075"/>
      <c r="I114" s="371"/>
      <c r="J114" s="259"/>
      <c r="K114" s="259"/>
      <c r="L114" s="259"/>
      <c r="M114" s="259"/>
      <c r="N114" s="259"/>
      <c r="O114" s="259"/>
      <c r="P114" s="272"/>
      <c r="Q114" s="273"/>
    </row>
    <row r="115" spans="1:17" ht="13.95" customHeight="1" x14ac:dyDescent="0.25">
      <c r="A115" s="165"/>
      <c r="B115" s="268"/>
      <c r="C115" s="374" t="s">
        <v>935</v>
      </c>
      <c r="D115" s="1075"/>
      <c r="E115" s="1075"/>
      <c r="F115" s="1075"/>
      <c r="G115" s="1075"/>
      <c r="H115" s="1075"/>
      <c r="I115" s="371"/>
      <c r="J115" s="259"/>
      <c r="K115" s="259"/>
      <c r="L115" s="259"/>
      <c r="M115" s="259"/>
      <c r="N115" s="259"/>
      <c r="O115" s="259"/>
      <c r="P115" s="272"/>
      <c r="Q115" s="273"/>
    </row>
    <row r="116" spans="1:17" ht="13.95" customHeight="1" x14ac:dyDescent="0.25">
      <c r="A116" s="165"/>
      <c r="B116" s="268"/>
      <c r="C116" s="374" t="s">
        <v>2530</v>
      </c>
      <c r="D116" s="1075"/>
      <c r="E116" s="1075"/>
      <c r="F116" s="1075"/>
      <c r="G116" s="1075"/>
      <c r="H116" s="1075"/>
      <c r="I116" s="371"/>
      <c r="J116" s="259"/>
      <c r="K116" s="259"/>
      <c r="L116" s="259"/>
      <c r="M116" s="259"/>
      <c r="N116" s="259"/>
      <c r="O116" s="259"/>
      <c r="P116" s="272"/>
      <c r="Q116" s="273"/>
    </row>
    <row r="117" spans="1:17" ht="13.95" customHeight="1" x14ac:dyDescent="0.25">
      <c r="A117" s="165"/>
      <c r="B117" s="268"/>
      <c r="C117" s="374" t="s">
        <v>936</v>
      </c>
      <c r="D117" s="1075"/>
      <c r="E117" s="1075"/>
      <c r="F117" s="1075"/>
      <c r="G117" s="1075"/>
      <c r="H117" s="1075"/>
      <c r="I117" s="371"/>
      <c r="J117" s="259"/>
      <c r="K117" s="259"/>
      <c r="L117" s="259"/>
      <c r="M117" s="259"/>
      <c r="N117" s="259"/>
      <c r="O117" s="259"/>
      <c r="P117" s="272"/>
      <c r="Q117" s="273"/>
    </row>
    <row r="118" spans="1:17" ht="13.95" customHeight="1" x14ac:dyDescent="0.25">
      <c r="A118" s="165"/>
      <c r="B118" s="268"/>
      <c r="C118" s="374" t="s">
        <v>937</v>
      </c>
      <c r="D118" s="1075"/>
      <c r="E118" s="1075"/>
      <c r="F118" s="1075"/>
      <c r="G118" s="1075"/>
      <c r="H118" s="1075"/>
      <c r="I118" s="371"/>
      <c r="J118" s="259"/>
      <c r="K118" s="259"/>
      <c r="L118" s="259"/>
      <c r="M118" s="259"/>
      <c r="N118" s="259"/>
      <c r="O118" s="259"/>
      <c r="P118" s="272"/>
      <c r="Q118" s="273"/>
    </row>
    <row r="119" spans="1:17" ht="13.95" customHeight="1" x14ac:dyDescent="0.25">
      <c r="A119" s="165"/>
      <c r="B119" s="268"/>
      <c r="C119" s="374" t="s">
        <v>938</v>
      </c>
      <c r="D119" s="1075"/>
      <c r="E119" s="1075"/>
      <c r="F119" s="1075"/>
      <c r="G119" s="1075"/>
      <c r="H119" s="1075"/>
      <c r="I119" s="371"/>
      <c r="J119" s="259"/>
      <c r="K119" s="259"/>
      <c r="L119" s="259"/>
      <c r="M119" s="259"/>
      <c r="N119" s="259"/>
      <c r="O119" s="259"/>
      <c r="P119" s="272"/>
      <c r="Q119" s="273"/>
    </row>
    <row r="120" spans="1:17" ht="13.95" customHeight="1" x14ac:dyDescent="0.25">
      <c r="A120" s="165"/>
      <c r="B120" s="268"/>
      <c r="C120" s="374" t="s">
        <v>939</v>
      </c>
      <c r="D120" s="1075"/>
      <c r="E120" s="1075"/>
      <c r="F120" s="1075"/>
      <c r="G120" s="1075"/>
      <c r="H120" s="1075"/>
      <c r="I120" s="371"/>
      <c r="J120" s="259"/>
      <c r="K120" s="259"/>
      <c r="L120" s="259"/>
      <c r="M120" s="259"/>
      <c r="N120" s="259"/>
      <c r="O120" s="259"/>
      <c r="P120" s="272"/>
      <c r="Q120" s="273"/>
    </row>
    <row r="121" spans="1:17" ht="13.95" customHeight="1" x14ac:dyDescent="0.25">
      <c r="A121" s="165"/>
      <c r="B121" s="268"/>
      <c r="C121" s="374" t="s">
        <v>940</v>
      </c>
      <c r="D121" s="1075"/>
      <c r="E121" s="1075"/>
      <c r="F121" s="1075"/>
      <c r="G121" s="1075"/>
      <c r="H121" s="1075"/>
      <c r="I121" s="371"/>
      <c r="J121" s="259"/>
      <c r="K121" s="259"/>
      <c r="L121" s="259"/>
      <c r="M121" s="259"/>
      <c r="N121" s="259"/>
      <c r="O121" s="259"/>
      <c r="P121" s="272"/>
      <c r="Q121" s="273"/>
    </row>
    <row r="122" spans="1:17" ht="13.95" customHeight="1" x14ac:dyDescent="0.25">
      <c r="A122" s="165"/>
      <c r="B122" s="268"/>
      <c r="C122" s="374" t="s">
        <v>941</v>
      </c>
      <c r="D122" s="1075"/>
      <c r="E122" s="1075"/>
      <c r="F122" s="1075"/>
      <c r="G122" s="1075"/>
      <c r="H122" s="1075"/>
      <c r="I122" s="371"/>
      <c r="J122" s="259"/>
      <c r="K122" s="259"/>
      <c r="L122" s="259"/>
      <c r="M122" s="259"/>
      <c r="N122" s="259"/>
      <c r="O122" s="259"/>
      <c r="P122" s="272"/>
      <c r="Q122" s="273"/>
    </row>
    <row r="123" spans="1:17" ht="13.95" customHeight="1" x14ac:dyDescent="0.25">
      <c r="A123" s="165"/>
      <c r="B123" s="268"/>
      <c r="C123" s="374" t="s">
        <v>303</v>
      </c>
      <c r="D123" s="1075"/>
      <c r="E123" s="1075"/>
      <c r="F123" s="1075"/>
      <c r="G123" s="1075"/>
      <c r="H123" s="1075"/>
      <c r="I123" s="371"/>
      <c r="J123" s="259"/>
      <c r="K123" s="259"/>
      <c r="L123" s="259"/>
      <c r="M123" s="259"/>
      <c r="N123" s="259"/>
      <c r="O123" s="259"/>
      <c r="P123" s="272"/>
      <c r="Q123" s="273"/>
    </row>
    <row r="124" spans="1:17" ht="13.95" customHeight="1" x14ac:dyDescent="0.25">
      <c r="A124" s="165"/>
      <c r="B124" s="268"/>
      <c r="C124" s="374" t="s">
        <v>304</v>
      </c>
      <c r="D124" s="1075"/>
      <c r="E124" s="1075"/>
      <c r="F124" s="1075"/>
      <c r="G124" s="1075"/>
      <c r="H124" s="1075"/>
      <c r="I124" s="371"/>
      <c r="J124" s="259"/>
      <c r="K124" s="259"/>
      <c r="L124" s="259"/>
      <c r="M124" s="259"/>
      <c r="N124" s="259"/>
      <c r="O124" s="259"/>
      <c r="P124" s="272"/>
      <c r="Q124" s="273"/>
    </row>
    <row r="125" spans="1:17" ht="13.95" customHeight="1" x14ac:dyDescent="0.25">
      <c r="A125" s="165"/>
      <c r="B125" s="268"/>
      <c r="C125" s="374" t="s">
        <v>305</v>
      </c>
      <c r="D125" s="1075"/>
      <c r="E125" s="1075"/>
      <c r="F125" s="1075"/>
      <c r="G125" s="1075"/>
      <c r="H125" s="1075"/>
      <c r="I125" s="371"/>
      <c r="J125" s="259"/>
      <c r="K125" s="259"/>
      <c r="L125" s="259"/>
      <c r="M125" s="259"/>
      <c r="N125" s="259"/>
      <c r="O125" s="259"/>
      <c r="P125" s="272"/>
      <c r="Q125" s="273"/>
    </row>
    <row r="126" spans="1:17" ht="13.95" customHeight="1" x14ac:dyDescent="0.25">
      <c r="A126" s="165"/>
      <c r="B126" s="268"/>
      <c r="C126" s="374" t="s">
        <v>306</v>
      </c>
      <c r="D126" s="1075"/>
      <c r="E126" s="1075"/>
      <c r="F126" s="1075"/>
      <c r="G126" s="1075"/>
      <c r="H126" s="1075"/>
      <c r="I126" s="371"/>
      <c r="J126" s="259"/>
      <c r="K126" s="259"/>
      <c r="L126" s="259"/>
      <c r="M126" s="259"/>
      <c r="N126" s="259"/>
      <c r="O126" s="259"/>
      <c r="P126" s="272"/>
      <c r="Q126" s="273"/>
    </row>
    <row r="127" spans="1:17" ht="13.95" customHeight="1" x14ac:dyDescent="0.25">
      <c r="A127" s="165"/>
      <c r="B127" s="268"/>
      <c r="C127" s="374" t="s">
        <v>307</v>
      </c>
      <c r="D127" s="1075"/>
      <c r="E127" s="1075"/>
      <c r="F127" s="1075"/>
      <c r="G127" s="1075"/>
      <c r="H127" s="1075"/>
      <c r="I127" s="371"/>
      <c r="J127" s="259"/>
      <c r="K127" s="259"/>
      <c r="L127" s="259"/>
      <c r="M127" s="259"/>
      <c r="N127" s="259"/>
      <c r="O127" s="259"/>
      <c r="P127" s="272"/>
      <c r="Q127" s="273"/>
    </row>
    <row r="128" spans="1:17" ht="13.95" customHeight="1" x14ac:dyDescent="0.25">
      <c r="A128" s="165"/>
      <c r="B128" s="268"/>
      <c r="C128" s="374" t="s">
        <v>308</v>
      </c>
      <c r="D128" s="1075"/>
      <c r="E128" s="1075"/>
      <c r="F128" s="1075"/>
      <c r="G128" s="1075"/>
      <c r="H128" s="1075"/>
      <c r="I128" s="371"/>
      <c r="J128" s="259"/>
      <c r="K128" s="259"/>
      <c r="L128" s="259"/>
      <c r="M128" s="259"/>
      <c r="N128" s="259"/>
      <c r="O128" s="259"/>
      <c r="P128" s="272"/>
      <c r="Q128" s="273"/>
    </row>
    <row r="129" spans="1:17" ht="13.95" customHeight="1" x14ac:dyDescent="0.25">
      <c r="A129" s="165"/>
      <c r="B129" s="268"/>
      <c r="C129" s="374" t="s">
        <v>309</v>
      </c>
      <c r="D129" s="1075"/>
      <c r="E129" s="1075"/>
      <c r="F129" s="1075"/>
      <c r="G129" s="1075"/>
      <c r="H129" s="1075"/>
      <c r="I129" s="371"/>
      <c r="J129" s="259"/>
      <c r="K129" s="259"/>
      <c r="L129" s="259"/>
      <c r="M129" s="259"/>
      <c r="N129" s="259"/>
      <c r="O129" s="259"/>
      <c r="P129" s="272"/>
      <c r="Q129" s="273"/>
    </row>
    <row r="130" spans="1:17" ht="13.95" customHeight="1" x14ac:dyDescent="0.25">
      <c r="A130" s="165"/>
      <c r="B130" s="268"/>
      <c r="C130" s="374" t="s">
        <v>310</v>
      </c>
      <c r="D130" s="1075"/>
      <c r="E130" s="1075"/>
      <c r="F130" s="1075"/>
      <c r="G130" s="1075"/>
      <c r="H130" s="1075"/>
      <c r="I130" s="371"/>
      <c r="J130" s="259"/>
      <c r="K130" s="259"/>
      <c r="L130" s="259"/>
      <c r="M130" s="259"/>
      <c r="N130" s="259"/>
      <c r="O130" s="259"/>
      <c r="P130" s="272"/>
      <c r="Q130" s="273"/>
    </row>
    <row r="131" spans="1:17" ht="13.95" customHeight="1" x14ac:dyDescent="0.25">
      <c r="A131" s="165"/>
      <c r="B131" s="268"/>
      <c r="C131" s="374" t="s">
        <v>311</v>
      </c>
      <c r="D131" s="1075"/>
      <c r="E131" s="1075"/>
      <c r="F131" s="1075"/>
      <c r="G131" s="1075"/>
      <c r="H131" s="1075"/>
      <c r="I131" s="371"/>
      <c r="J131" s="259"/>
      <c r="K131" s="259"/>
      <c r="L131" s="259"/>
      <c r="M131" s="259"/>
      <c r="N131" s="259"/>
      <c r="O131" s="259"/>
      <c r="P131" s="272"/>
      <c r="Q131" s="273"/>
    </row>
    <row r="132" spans="1:17" ht="13.95" customHeight="1" x14ac:dyDescent="0.25">
      <c r="A132" s="165"/>
      <c r="B132" s="268"/>
      <c r="C132" s="374" t="s">
        <v>961</v>
      </c>
      <c r="D132" s="1075"/>
      <c r="E132" s="1075"/>
      <c r="F132" s="1075"/>
      <c r="G132" s="1075"/>
      <c r="H132" s="1075"/>
      <c r="I132" s="371"/>
      <c r="J132" s="259"/>
      <c r="K132" s="259"/>
      <c r="L132" s="259"/>
      <c r="M132" s="259"/>
      <c r="N132" s="259"/>
      <c r="O132" s="259"/>
      <c r="P132" s="272"/>
      <c r="Q132" s="273"/>
    </row>
    <row r="133" spans="1:17" ht="13.95" customHeight="1" x14ac:dyDescent="0.25">
      <c r="A133" s="165"/>
      <c r="B133" s="268"/>
      <c r="C133" s="374" t="s">
        <v>2531</v>
      </c>
      <c r="D133" s="1075"/>
      <c r="E133" s="1075"/>
      <c r="F133" s="1075"/>
      <c r="G133" s="1075"/>
      <c r="H133" s="1075"/>
      <c r="I133" s="371"/>
      <c r="J133" s="259"/>
      <c r="K133" s="259"/>
      <c r="L133" s="259"/>
      <c r="M133" s="259"/>
      <c r="N133" s="259"/>
      <c r="O133" s="259"/>
      <c r="P133" s="272"/>
      <c r="Q133" s="273"/>
    </row>
    <row r="134" spans="1:17" ht="13.95" customHeight="1" x14ac:dyDescent="0.25">
      <c r="A134" s="165"/>
      <c r="B134" s="268"/>
      <c r="C134" s="374" t="s">
        <v>312</v>
      </c>
      <c r="D134" s="1075"/>
      <c r="E134" s="1075"/>
      <c r="F134" s="1075"/>
      <c r="G134" s="1075"/>
      <c r="H134" s="1075"/>
      <c r="I134" s="371"/>
      <c r="J134" s="259"/>
      <c r="K134" s="259"/>
      <c r="L134" s="259"/>
      <c r="M134" s="259"/>
      <c r="N134" s="259"/>
      <c r="O134" s="259"/>
      <c r="P134" s="272"/>
      <c r="Q134" s="273"/>
    </row>
    <row r="135" spans="1:17" ht="13.95" customHeight="1" x14ac:dyDescent="0.25">
      <c r="A135" s="165"/>
      <c r="B135" s="268"/>
      <c r="C135" s="374" t="s">
        <v>313</v>
      </c>
      <c r="D135" s="1075"/>
      <c r="E135" s="1075"/>
      <c r="F135" s="1075"/>
      <c r="G135" s="1075"/>
      <c r="H135" s="1075"/>
      <c r="I135" s="371"/>
      <c r="J135" s="259"/>
      <c r="K135" s="259"/>
      <c r="L135" s="259"/>
      <c r="M135" s="259"/>
      <c r="N135" s="259"/>
      <c r="O135" s="259"/>
      <c r="P135" s="272"/>
      <c r="Q135" s="273"/>
    </row>
    <row r="136" spans="1:17" ht="13.95" customHeight="1" x14ac:dyDescent="0.25">
      <c r="A136" s="165"/>
      <c r="B136" s="268"/>
      <c r="C136" s="374" t="s">
        <v>314</v>
      </c>
      <c r="D136" s="1075"/>
      <c r="E136" s="1075"/>
      <c r="F136" s="1075"/>
      <c r="G136" s="1075"/>
      <c r="H136" s="1075"/>
      <c r="I136" s="371"/>
      <c r="J136" s="259"/>
      <c r="K136" s="259"/>
      <c r="L136" s="259"/>
      <c r="M136" s="259"/>
      <c r="N136" s="259"/>
      <c r="O136" s="259"/>
      <c r="P136" s="272"/>
      <c r="Q136" s="273"/>
    </row>
    <row r="137" spans="1:17" ht="13.95" customHeight="1" x14ac:dyDescent="0.25">
      <c r="A137" s="165"/>
      <c r="B137" s="268"/>
      <c r="C137" s="374" t="s">
        <v>962</v>
      </c>
      <c r="D137" s="1075"/>
      <c r="E137" s="1075"/>
      <c r="F137" s="1075"/>
      <c r="G137" s="1075"/>
      <c r="H137" s="1075"/>
      <c r="I137" s="371"/>
      <c r="J137" s="259"/>
      <c r="K137" s="259"/>
      <c r="L137" s="259"/>
      <c r="M137" s="259"/>
      <c r="N137" s="259"/>
      <c r="O137" s="259"/>
      <c r="P137" s="272"/>
      <c r="Q137" s="273"/>
    </row>
    <row r="138" spans="1:17" ht="13.95" customHeight="1" x14ac:dyDescent="0.25">
      <c r="A138" s="165"/>
      <c r="B138" s="268"/>
      <c r="C138" s="374" t="s">
        <v>963</v>
      </c>
      <c r="D138" s="1075"/>
      <c r="E138" s="1075"/>
      <c r="F138" s="1075"/>
      <c r="G138" s="1075"/>
      <c r="H138" s="1075"/>
      <c r="I138" s="371"/>
      <c r="J138" s="259"/>
      <c r="K138" s="259"/>
      <c r="L138" s="259"/>
      <c r="M138" s="259"/>
      <c r="N138" s="259"/>
      <c r="O138" s="259"/>
      <c r="P138" s="272"/>
      <c r="Q138" s="273"/>
    </row>
    <row r="139" spans="1:17" ht="13.95" customHeight="1" x14ac:dyDescent="0.25">
      <c r="A139" s="165"/>
      <c r="B139" s="268"/>
      <c r="C139" s="374" t="s">
        <v>964</v>
      </c>
      <c r="D139" s="1075"/>
      <c r="E139" s="1075"/>
      <c r="F139" s="1075"/>
      <c r="G139" s="1075"/>
      <c r="H139" s="1075"/>
      <c r="I139" s="371"/>
      <c r="J139" s="259"/>
      <c r="K139" s="259"/>
      <c r="L139" s="259"/>
      <c r="M139" s="259"/>
      <c r="N139" s="259"/>
      <c r="O139" s="259"/>
      <c r="P139" s="272"/>
      <c r="Q139" s="273"/>
    </row>
    <row r="140" spans="1:17" ht="13.95" customHeight="1" x14ac:dyDescent="0.25">
      <c r="A140" s="165"/>
      <c r="B140" s="268"/>
      <c r="C140" s="374" t="s">
        <v>965</v>
      </c>
      <c r="D140" s="1075"/>
      <c r="E140" s="1075"/>
      <c r="F140" s="1075"/>
      <c r="G140" s="1075"/>
      <c r="H140" s="1075"/>
      <c r="I140" s="371"/>
      <c r="J140" s="259"/>
      <c r="K140" s="259"/>
      <c r="L140" s="259"/>
      <c r="M140" s="259"/>
      <c r="N140" s="259"/>
      <c r="O140" s="259"/>
      <c r="P140" s="272"/>
      <c r="Q140" s="273"/>
    </row>
    <row r="141" spans="1:17" ht="13.95" customHeight="1" x14ac:dyDescent="0.25">
      <c r="A141" s="165"/>
      <c r="B141" s="268"/>
      <c r="C141" s="374" t="s">
        <v>966</v>
      </c>
      <c r="D141" s="1075"/>
      <c r="E141" s="1075"/>
      <c r="F141" s="1075"/>
      <c r="G141" s="1075"/>
      <c r="H141" s="1075"/>
      <c r="I141" s="371"/>
      <c r="J141" s="259"/>
      <c r="K141" s="259"/>
      <c r="L141" s="259"/>
      <c r="M141" s="259"/>
      <c r="N141" s="259"/>
      <c r="O141" s="259"/>
      <c r="P141" s="272"/>
      <c r="Q141" s="273"/>
    </row>
    <row r="142" spans="1:17" ht="13.95" customHeight="1" x14ac:dyDescent="0.25">
      <c r="A142" s="165"/>
      <c r="B142" s="268"/>
      <c r="C142" s="374" t="s">
        <v>967</v>
      </c>
      <c r="D142" s="1075"/>
      <c r="E142" s="1075"/>
      <c r="F142" s="1075"/>
      <c r="G142" s="1075"/>
      <c r="H142" s="1075"/>
      <c r="I142" s="371"/>
      <c r="J142" s="259"/>
      <c r="K142" s="259"/>
      <c r="L142" s="259"/>
      <c r="M142" s="259"/>
      <c r="N142" s="259"/>
      <c r="O142" s="259"/>
      <c r="P142" s="272"/>
      <c r="Q142" s="273"/>
    </row>
    <row r="143" spans="1:17" ht="13.95" customHeight="1" x14ac:dyDescent="0.25">
      <c r="A143" s="165"/>
      <c r="B143" s="268"/>
      <c r="C143" s="374" t="s">
        <v>968</v>
      </c>
      <c r="D143" s="1075"/>
      <c r="E143" s="1075"/>
      <c r="F143" s="1075"/>
      <c r="G143" s="1075"/>
      <c r="H143" s="1075"/>
      <c r="I143" s="371"/>
      <c r="J143" s="259"/>
      <c r="K143" s="259"/>
      <c r="L143" s="259"/>
      <c r="M143" s="259"/>
      <c r="N143" s="259"/>
      <c r="O143" s="259"/>
      <c r="P143" s="272"/>
      <c r="Q143" s="273"/>
    </row>
    <row r="144" spans="1:17" ht="13.95" customHeight="1" x14ac:dyDescent="0.25">
      <c r="A144" s="165"/>
      <c r="B144" s="268"/>
      <c r="C144" s="374" t="s">
        <v>969</v>
      </c>
      <c r="D144" s="1075"/>
      <c r="E144" s="1075"/>
      <c r="F144" s="1075"/>
      <c r="G144" s="1075"/>
      <c r="H144" s="1075"/>
      <c r="I144" s="371"/>
      <c r="J144" s="259"/>
      <c r="K144" s="259"/>
      <c r="L144" s="259"/>
      <c r="M144" s="259"/>
      <c r="N144" s="259"/>
      <c r="O144" s="259"/>
      <c r="P144" s="272"/>
      <c r="Q144" s="273"/>
    </row>
    <row r="145" spans="1:17" ht="13.95" customHeight="1" x14ac:dyDescent="0.25">
      <c r="A145" s="165"/>
      <c r="B145" s="268"/>
      <c r="C145" s="374" t="s">
        <v>970</v>
      </c>
      <c r="D145" s="1075"/>
      <c r="E145" s="1075"/>
      <c r="F145" s="1075"/>
      <c r="G145" s="1075"/>
      <c r="H145" s="1075"/>
      <c r="I145" s="371"/>
      <c r="J145" s="259"/>
      <c r="K145" s="259"/>
      <c r="L145" s="259"/>
      <c r="M145" s="259"/>
      <c r="N145" s="259"/>
      <c r="O145" s="259"/>
      <c r="P145" s="272"/>
      <c r="Q145" s="273"/>
    </row>
    <row r="146" spans="1:17" ht="13.95" customHeight="1" x14ac:dyDescent="0.25">
      <c r="A146" s="165"/>
      <c r="B146" s="268"/>
      <c r="C146" s="374" t="s">
        <v>315</v>
      </c>
      <c r="D146" s="1075"/>
      <c r="E146" s="1075"/>
      <c r="F146" s="1075"/>
      <c r="G146" s="1075"/>
      <c r="H146" s="1075"/>
      <c r="I146" s="371"/>
      <c r="J146" s="259"/>
      <c r="K146" s="259"/>
      <c r="L146" s="259"/>
      <c r="M146" s="259"/>
      <c r="N146" s="259"/>
      <c r="O146" s="259"/>
      <c r="P146" s="272"/>
      <c r="Q146" s="273"/>
    </row>
    <row r="147" spans="1:17" ht="13.95" customHeight="1" x14ac:dyDescent="0.25">
      <c r="A147" s="165"/>
      <c r="B147" s="268"/>
      <c r="C147" s="374" t="s">
        <v>316</v>
      </c>
      <c r="D147" s="1075"/>
      <c r="E147" s="1075"/>
      <c r="F147" s="1075"/>
      <c r="G147" s="1075"/>
      <c r="H147" s="1075"/>
      <c r="I147" s="371"/>
      <c r="J147" s="259"/>
      <c r="K147" s="259"/>
      <c r="L147" s="259"/>
      <c r="M147" s="259"/>
      <c r="N147" s="259"/>
      <c r="O147" s="259"/>
      <c r="P147" s="272"/>
      <c r="Q147" s="273"/>
    </row>
    <row r="148" spans="1:17" ht="13.95" customHeight="1" x14ac:dyDescent="0.25">
      <c r="A148" s="165"/>
      <c r="B148" s="268"/>
      <c r="C148" s="374" t="s">
        <v>317</v>
      </c>
      <c r="D148" s="1075"/>
      <c r="E148" s="1075"/>
      <c r="F148" s="1075"/>
      <c r="G148" s="1075"/>
      <c r="H148" s="1075"/>
      <c r="I148" s="371"/>
      <c r="J148" s="259"/>
      <c r="K148" s="259"/>
      <c r="L148" s="259"/>
      <c r="M148" s="259"/>
      <c r="N148" s="259"/>
      <c r="O148" s="259"/>
      <c r="P148" s="272"/>
      <c r="Q148" s="273"/>
    </row>
    <row r="149" spans="1:17" ht="13.95" customHeight="1" x14ac:dyDescent="0.25">
      <c r="A149" s="165"/>
      <c r="B149" s="268"/>
      <c r="C149" s="374" t="s">
        <v>318</v>
      </c>
      <c r="D149" s="1075"/>
      <c r="E149" s="1075"/>
      <c r="F149" s="1075"/>
      <c r="G149" s="1075"/>
      <c r="H149" s="1075"/>
      <c r="I149" s="371"/>
      <c r="J149" s="259"/>
      <c r="K149" s="259"/>
      <c r="L149" s="259"/>
      <c r="M149" s="259"/>
      <c r="N149" s="259"/>
      <c r="O149" s="259"/>
      <c r="P149" s="272"/>
      <c r="Q149" s="273"/>
    </row>
    <row r="150" spans="1:17" ht="13.95" customHeight="1" x14ac:dyDescent="0.25">
      <c r="A150" s="165"/>
      <c r="B150" s="268"/>
      <c r="C150" s="374" t="s">
        <v>971</v>
      </c>
      <c r="D150" s="1075"/>
      <c r="E150" s="1075"/>
      <c r="F150" s="1075"/>
      <c r="G150" s="1075"/>
      <c r="H150" s="1075"/>
      <c r="I150" s="371"/>
      <c r="J150" s="259"/>
      <c r="K150" s="259"/>
      <c r="L150" s="259"/>
      <c r="M150" s="259"/>
      <c r="N150" s="259"/>
      <c r="O150" s="259"/>
      <c r="P150" s="272"/>
      <c r="Q150" s="273"/>
    </row>
    <row r="151" spans="1:17" ht="13.95" customHeight="1" x14ac:dyDescent="0.25">
      <c r="A151" s="165"/>
      <c r="B151" s="268"/>
      <c r="C151" s="374" t="s">
        <v>972</v>
      </c>
      <c r="D151" s="1075"/>
      <c r="E151" s="1075"/>
      <c r="F151" s="1075"/>
      <c r="G151" s="1075"/>
      <c r="H151" s="1075"/>
      <c r="I151" s="371"/>
      <c r="J151" s="259"/>
      <c r="K151" s="259"/>
      <c r="L151" s="259"/>
      <c r="M151" s="259"/>
      <c r="N151" s="259"/>
      <c r="O151" s="259"/>
      <c r="P151" s="272"/>
      <c r="Q151" s="273"/>
    </row>
    <row r="152" spans="1:17" ht="13.95" customHeight="1" x14ac:dyDescent="0.25">
      <c r="A152" s="165"/>
      <c r="B152" s="268"/>
      <c r="C152" s="374" t="s">
        <v>973</v>
      </c>
      <c r="D152" s="1075"/>
      <c r="E152" s="1075"/>
      <c r="F152" s="1075"/>
      <c r="G152" s="1075"/>
      <c r="H152" s="1075"/>
      <c r="I152" s="371"/>
      <c r="J152" s="259"/>
      <c r="K152" s="259"/>
      <c r="L152" s="259"/>
      <c r="M152" s="259"/>
      <c r="N152" s="259"/>
      <c r="O152" s="259"/>
      <c r="P152" s="272"/>
      <c r="Q152" s="273"/>
    </row>
    <row r="153" spans="1:17" ht="13.95" customHeight="1" x14ac:dyDescent="0.25">
      <c r="A153" s="165"/>
      <c r="B153" s="268"/>
      <c r="C153" s="374" t="s">
        <v>974</v>
      </c>
      <c r="D153" s="1075"/>
      <c r="E153" s="1075"/>
      <c r="F153" s="1075"/>
      <c r="G153" s="1075"/>
      <c r="H153" s="1075"/>
      <c r="I153" s="371"/>
      <c r="J153" s="259"/>
      <c r="K153" s="259"/>
      <c r="L153" s="259"/>
      <c r="M153" s="259"/>
      <c r="N153" s="259"/>
      <c r="O153" s="259"/>
      <c r="P153" s="272"/>
      <c r="Q153" s="273"/>
    </row>
    <row r="154" spans="1:17" ht="13.95" customHeight="1" x14ac:dyDescent="0.25">
      <c r="A154" s="165"/>
      <c r="B154" s="268"/>
      <c r="C154" s="374" t="s">
        <v>975</v>
      </c>
      <c r="D154" s="1075"/>
      <c r="E154" s="1075"/>
      <c r="F154" s="1075"/>
      <c r="G154" s="1075"/>
      <c r="H154" s="1075"/>
      <c r="I154" s="371"/>
      <c r="J154" s="259"/>
      <c r="K154" s="259"/>
      <c r="L154" s="259"/>
      <c r="M154" s="259"/>
      <c r="N154" s="259"/>
      <c r="O154" s="259"/>
      <c r="P154" s="272"/>
      <c r="Q154" s="273"/>
    </row>
    <row r="155" spans="1:17" ht="13.95" customHeight="1" x14ac:dyDescent="0.25">
      <c r="A155" s="165"/>
      <c r="B155" s="268"/>
      <c r="C155" s="374" t="s">
        <v>976</v>
      </c>
      <c r="D155" s="1075"/>
      <c r="E155" s="1075"/>
      <c r="F155" s="1075"/>
      <c r="G155" s="1075"/>
      <c r="H155" s="1075"/>
      <c r="I155" s="371"/>
      <c r="J155" s="259"/>
      <c r="K155" s="259"/>
      <c r="L155" s="259"/>
      <c r="M155" s="259"/>
      <c r="N155" s="259"/>
      <c r="O155" s="259"/>
      <c r="P155" s="272"/>
      <c r="Q155" s="273"/>
    </row>
    <row r="156" spans="1:17" ht="13.95" customHeight="1" x14ac:dyDescent="0.25">
      <c r="A156" s="165"/>
      <c r="B156" s="268"/>
      <c r="C156" s="374" t="s">
        <v>2532</v>
      </c>
      <c r="D156" s="1075"/>
      <c r="E156" s="1075"/>
      <c r="F156" s="1075"/>
      <c r="G156" s="1075"/>
      <c r="H156" s="1075"/>
      <c r="I156" s="371"/>
      <c r="J156" s="259"/>
      <c r="K156" s="259"/>
      <c r="L156" s="259"/>
      <c r="M156" s="259"/>
      <c r="N156" s="259"/>
      <c r="O156" s="259"/>
      <c r="P156" s="272"/>
      <c r="Q156" s="273"/>
    </row>
    <row r="157" spans="1:17" ht="13.95" customHeight="1" x14ac:dyDescent="0.25">
      <c r="A157" s="165"/>
      <c r="B157" s="268"/>
      <c r="C157" s="374" t="s">
        <v>2533</v>
      </c>
      <c r="D157" s="1075"/>
      <c r="E157" s="1075"/>
      <c r="F157" s="1075"/>
      <c r="G157" s="1075"/>
      <c r="H157" s="1075"/>
      <c r="I157" s="371"/>
      <c r="J157" s="259"/>
      <c r="K157" s="259"/>
      <c r="L157" s="259"/>
      <c r="M157" s="259"/>
      <c r="N157" s="259"/>
      <c r="O157" s="259"/>
      <c r="P157" s="272"/>
      <c r="Q157" s="273"/>
    </row>
    <row r="158" spans="1:17" ht="13.95" customHeight="1" x14ac:dyDescent="0.25">
      <c r="A158" s="165"/>
      <c r="B158" s="268"/>
      <c r="C158" s="374" t="s">
        <v>2534</v>
      </c>
      <c r="D158" s="1075"/>
      <c r="E158" s="1075"/>
      <c r="F158" s="1075"/>
      <c r="G158" s="1075"/>
      <c r="H158" s="1075"/>
      <c r="I158" s="371"/>
      <c r="J158" s="259"/>
      <c r="K158" s="259"/>
      <c r="L158" s="259"/>
      <c r="M158" s="259"/>
      <c r="N158" s="259"/>
      <c r="O158" s="259"/>
      <c r="P158" s="272"/>
      <c r="Q158" s="273"/>
    </row>
    <row r="159" spans="1:17" ht="13.95" customHeight="1" x14ac:dyDescent="0.25">
      <c r="A159" s="165"/>
      <c r="B159" s="268"/>
      <c r="C159" s="374" t="s">
        <v>319</v>
      </c>
      <c r="D159" s="1075"/>
      <c r="E159" s="1075"/>
      <c r="F159" s="1075"/>
      <c r="G159" s="1075"/>
      <c r="H159" s="1075"/>
      <c r="I159" s="371"/>
      <c r="J159" s="259"/>
      <c r="K159" s="259"/>
      <c r="L159" s="259"/>
      <c r="M159" s="259"/>
      <c r="N159" s="259"/>
      <c r="O159" s="259"/>
      <c r="P159" s="272"/>
      <c r="Q159" s="273"/>
    </row>
    <row r="160" spans="1:17" ht="13.95" customHeight="1" x14ac:dyDescent="0.25">
      <c r="A160" s="165"/>
      <c r="B160" s="268"/>
      <c r="C160" s="374" t="s">
        <v>320</v>
      </c>
      <c r="D160" s="1075"/>
      <c r="E160" s="1075"/>
      <c r="F160" s="1075"/>
      <c r="G160" s="1075"/>
      <c r="H160" s="1075"/>
      <c r="I160" s="371"/>
      <c r="J160" s="259"/>
      <c r="K160" s="259"/>
      <c r="L160" s="259"/>
      <c r="M160" s="259"/>
      <c r="N160" s="259"/>
      <c r="O160" s="259"/>
      <c r="P160" s="272"/>
      <c r="Q160" s="273"/>
    </row>
    <row r="161" spans="1:17" ht="13.95" customHeight="1" x14ac:dyDescent="0.25">
      <c r="A161" s="165"/>
      <c r="B161" s="268"/>
      <c r="C161" s="374" t="s">
        <v>321</v>
      </c>
      <c r="D161" s="1075"/>
      <c r="E161" s="1075"/>
      <c r="F161" s="1075"/>
      <c r="G161" s="1075"/>
      <c r="H161" s="1075"/>
      <c r="I161" s="371"/>
      <c r="J161" s="259"/>
      <c r="K161" s="259"/>
      <c r="L161" s="259"/>
      <c r="M161" s="259"/>
      <c r="N161" s="259"/>
      <c r="O161" s="259"/>
      <c r="P161" s="272"/>
      <c r="Q161" s="273"/>
    </row>
    <row r="162" spans="1:17" ht="13.95" customHeight="1" x14ac:dyDescent="0.25">
      <c r="A162" s="165"/>
      <c r="B162" s="268"/>
      <c r="C162" s="374" t="s">
        <v>322</v>
      </c>
      <c r="D162" s="1075"/>
      <c r="E162" s="1075"/>
      <c r="F162" s="1075"/>
      <c r="G162" s="1075"/>
      <c r="H162" s="1075"/>
      <c r="I162" s="371"/>
      <c r="J162" s="259"/>
      <c r="K162" s="259"/>
      <c r="L162" s="259"/>
      <c r="M162" s="259"/>
      <c r="N162" s="259"/>
      <c r="O162" s="259"/>
      <c r="P162" s="272"/>
      <c r="Q162" s="273"/>
    </row>
    <row r="163" spans="1:17" ht="13.95" customHeight="1" x14ac:dyDescent="0.25">
      <c r="A163" s="165"/>
      <c r="B163" s="268"/>
      <c r="C163" s="374" t="s">
        <v>323</v>
      </c>
      <c r="D163" s="1075"/>
      <c r="E163" s="1075"/>
      <c r="F163" s="1075"/>
      <c r="G163" s="1075"/>
      <c r="H163" s="1075"/>
      <c r="I163" s="371"/>
      <c r="J163" s="259"/>
      <c r="K163" s="259"/>
      <c r="L163" s="259"/>
      <c r="M163" s="259"/>
      <c r="N163" s="259"/>
      <c r="O163" s="259"/>
      <c r="P163" s="272"/>
      <c r="Q163" s="273"/>
    </row>
    <row r="164" spans="1:17" ht="13.95" customHeight="1" x14ac:dyDescent="0.25">
      <c r="A164" s="165"/>
      <c r="B164" s="268"/>
      <c r="C164" s="374" t="s">
        <v>324</v>
      </c>
      <c r="D164" s="1075"/>
      <c r="E164" s="1075"/>
      <c r="F164" s="1075"/>
      <c r="G164" s="1075"/>
      <c r="H164" s="1075"/>
      <c r="I164" s="371"/>
      <c r="J164" s="259"/>
      <c r="K164" s="259"/>
      <c r="L164" s="259"/>
      <c r="M164" s="259"/>
      <c r="N164" s="259"/>
      <c r="O164" s="259"/>
      <c r="P164" s="272"/>
      <c r="Q164" s="273"/>
    </row>
    <row r="165" spans="1:17" ht="13.95" customHeight="1" x14ac:dyDescent="0.25">
      <c r="A165" s="165"/>
      <c r="B165" s="268"/>
      <c r="C165" s="374" t="s">
        <v>325</v>
      </c>
      <c r="D165" s="1075"/>
      <c r="E165" s="1075"/>
      <c r="F165" s="1075"/>
      <c r="G165" s="1075"/>
      <c r="H165" s="1075"/>
      <c r="I165" s="371"/>
      <c r="J165" s="259"/>
      <c r="K165" s="259"/>
      <c r="L165" s="259"/>
      <c r="M165" s="259"/>
      <c r="N165" s="259"/>
      <c r="O165" s="259"/>
      <c r="P165" s="272"/>
      <c r="Q165" s="273"/>
    </row>
    <row r="166" spans="1:17" ht="13.95" customHeight="1" x14ac:dyDescent="0.25">
      <c r="A166" s="165"/>
      <c r="B166" s="268"/>
      <c r="C166" s="374" t="s">
        <v>326</v>
      </c>
      <c r="D166" s="1075"/>
      <c r="E166" s="1075"/>
      <c r="F166" s="1075"/>
      <c r="G166" s="1075"/>
      <c r="H166" s="1075"/>
      <c r="I166" s="371"/>
      <c r="J166" s="259"/>
      <c r="K166" s="259"/>
      <c r="L166" s="259"/>
      <c r="M166" s="259"/>
      <c r="N166" s="259"/>
      <c r="O166" s="259"/>
      <c r="P166" s="272"/>
      <c r="Q166" s="273"/>
    </row>
    <row r="167" spans="1:17" ht="13.95" customHeight="1" x14ac:dyDescent="0.25">
      <c r="A167" s="165"/>
      <c r="B167" s="268"/>
      <c r="C167" s="374" t="s">
        <v>329</v>
      </c>
      <c r="D167" s="1075"/>
      <c r="E167" s="1075"/>
      <c r="F167" s="1075"/>
      <c r="G167" s="1075"/>
      <c r="H167" s="1075"/>
      <c r="I167" s="371"/>
      <c r="J167" s="259"/>
      <c r="K167" s="259"/>
      <c r="L167" s="259"/>
      <c r="M167" s="259"/>
      <c r="N167" s="259"/>
      <c r="O167" s="259"/>
      <c r="P167" s="272"/>
      <c r="Q167" s="273"/>
    </row>
    <row r="168" spans="1:17" ht="13.95" customHeight="1" x14ac:dyDescent="0.25">
      <c r="A168" s="165"/>
      <c r="B168" s="268"/>
      <c r="C168" s="374" t="s">
        <v>330</v>
      </c>
      <c r="D168" s="1075"/>
      <c r="E168" s="1075"/>
      <c r="F168" s="1075"/>
      <c r="G168" s="1075"/>
      <c r="H168" s="1075"/>
      <c r="I168" s="371"/>
      <c r="J168" s="259"/>
      <c r="K168" s="259"/>
      <c r="L168" s="259"/>
      <c r="M168" s="259"/>
      <c r="N168" s="259"/>
      <c r="O168" s="259"/>
      <c r="P168" s="272"/>
      <c r="Q168" s="273"/>
    </row>
    <row r="169" spans="1:17" ht="13.95" customHeight="1" x14ac:dyDescent="0.25">
      <c r="A169" s="165"/>
      <c r="B169" s="268"/>
      <c r="C169" s="374" t="s">
        <v>331</v>
      </c>
      <c r="D169" s="1075"/>
      <c r="E169" s="1075"/>
      <c r="F169" s="1075"/>
      <c r="G169" s="1075"/>
      <c r="H169" s="1075"/>
      <c r="I169" s="371"/>
      <c r="J169" s="259"/>
      <c r="K169" s="259"/>
      <c r="L169" s="259"/>
      <c r="M169" s="259"/>
      <c r="N169" s="259"/>
      <c r="O169" s="259"/>
      <c r="P169" s="272"/>
      <c r="Q169" s="273"/>
    </row>
    <row r="170" spans="1:17" ht="13.95" customHeight="1" x14ac:dyDescent="0.25">
      <c r="A170" s="165"/>
      <c r="B170" s="268"/>
      <c r="C170" s="374" t="s">
        <v>332</v>
      </c>
      <c r="D170" s="1075"/>
      <c r="E170" s="1075"/>
      <c r="F170" s="1075"/>
      <c r="G170" s="1075"/>
      <c r="H170" s="1075"/>
      <c r="I170" s="371"/>
      <c r="J170" s="259"/>
      <c r="K170" s="259"/>
      <c r="L170" s="259"/>
      <c r="M170" s="259"/>
      <c r="N170" s="259"/>
      <c r="O170" s="259"/>
      <c r="P170" s="272"/>
      <c r="Q170" s="273"/>
    </row>
    <row r="171" spans="1:17" ht="13.95" customHeight="1" x14ac:dyDescent="0.25">
      <c r="A171" s="165"/>
      <c r="B171" s="268"/>
      <c r="C171" s="374" t="s">
        <v>333</v>
      </c>
      <c r="D171" s="1075"/>
      <c r="E171" s="1075"/>
      <c r="F171" s="1075"/>
      <c r="G171" s="1075"/>
      <c r="H171" s="1075"/>
      <c r="I171" s="371"/>
      <c r="J171" s="259"/>
      <c r="K171" s="259"/>
      <c r="L171" s="259"/>
      <c r="M171" s="259"/>
      <c r="N171" s="259"/>
      <c r="O171" s="259"/>
      <c r="P171" s="272"/>
      <c r="Q171" s="273"/>
    </row>
    <row r="172" spans="1:17" ht="13.95" customHeight="1" x14ac:dyDescent="0.25">
      <c r="A172" s="165"/>
      <c r="B172" s="268"/>
      <c r="C172" s="374" t="s">
        <v>334</v>
      </c>
      <c r="D172" s="1075"/>
      <c r="E172" s="1075"/>
      <c r="F172" s="1075"/>
      <c r="G172" s="1075"/>
      <c r="H172" s="1075"/>
      <c r="I172" s="371"/>
      <c r="J172" s="259"/>
      <c r="K172" s="259"/>
      <c r="L172" s="259"/>
      <c r="M172" s="259"/>
      <c r="N172" s="259"/>
      <c r="O172" s="259"/>
      <c r="P172" s="272"/>
      <c r="Q172" s="273"/>
    </row>
    <row r="173" spans="1:17" ht="13.95" customHeight="1" x14ac:dyDescent="0.25">
      <c r="A173" s="165"/>
      <c r="B173" s="268"/>
      <c r="C173" s="374" t="s">
        <v>335</v>
      </c>
      <c r="D173" s="1075"/>
      <c r="E173" s="1075"/>
      <c r="F173" s="1075"/>
      <c r="G173" s="1075"/>
      <c r="H173" s="1075"/>
      <c r="I173" s="371"/>
      <c r="J173" s="259"/>
      <c r="K173" s="259"/>
      <c r="L173" s="259"/>
      <c r="M173" s="259"/>
      <c r="N173" s="259"/>
      <c r="O173" s="259"/>
      <c r="P173" s="272"/>
      <c r="Q173" s="273"/>
    </row>
    <row r="174" spans="1:17" ht="13.95" customHeight="1" x14ac:dyDescent="0.25">
      <c r="A174" s="165"/>
      <c r="B174" s="268"/>
      <c r="C174" s="374" t="s">
        <v>977</v>
      </c>
      <c r="D174" s="1075"/>
      <c r="E174" s="1075"/>
      <c r="F174" s="1075"/>
      <c r="G174" s="1075"/>
      <c r="H174" s="1075"/>
      <c r="I174" s="371"/>
      <c r="J174" s="259"/>
      <c r="K174" s="259"/>
      <c r="L174" s="259"/>
      <c r="M174" s="259"/>
      <c r="N174" s="259"/>
      <c r="O174" s="259"/>
      <c r="P174" s="272"/>
      <c r="Q174" s="273"/>
    </row>
    <row r="175" spans="1:17" ht="13.95" customHeight="1" x14ac:dyDescent="0.25">
      <c r="A175" s="165"/>
      <c r="B175" s="268"/>
      <c r="C175" s="374" t="s">
        <v>978</v>
      </c>
      <c r="D175" s="1075"/>
      <c r="E175" s="1075"/>
      <c r="F175" s="1075"/>
      <c r="G175" s="1075"/>
      <c r="H175" s="1075"/>
      <c r="I175" s="371"/>
      <c r="J175" s="259"/>
      <c r="K175" s="259"/>
      <c r="L175" s="259"/>
      <c r="M175" s="259"/>
      <c r="N175" s="259"/>
      <c r="O175" s="259"/>
      <c r="P175" s="272"/>
      <c r="Q175" s="273"/>
    </row>
    <row r="176" spans="1:17" ht="13.95" customHeight="1" x14ac:dyDescent="0.25">
      <c r="A176" s="165"/>
      <c r="B176" s="268"/>
      <c r="C176" s="374" t="s">
        <v>979</v>
      </c>
      <c r="D176" s="1075"/>
      <c r="E176" s="1075"/>
      <c r="F176" s="1075"/>
      <c r="G176" s="1075"/>
      <c r="H176" s="1075"/>
      <c r="I176" s="371"/>
      <c r="J176" s="259"/>
      <c r="K176" s="259"/>
      <c r="L176" s="259"/>
      <c r="M176" s="259"/>
      <c r="N176" s="259"/>
      <c r="O176" s="259"/>
      <c r="P176" s="272"/>
      <c r="Q176" s="273"/>
    </row>
    <row r="177" spans="1:17" ht="13.95" customHeight="1" x14ac:dyDescent="0.25">
      <c r="A177" s="165"/>
      <c r="B177" s="268"/>
      <c r="C177" s="374" t="s">
        <v>980</v>
      </c>
      <c r="D177" s="1075"/>
      <c r="E177" s="1075"/>
      <c r="F177" s="1075"/>
      <c r="G177" s="1075"/>
      <c r="H177" s="1075"/>
      <c r="I177" s="371"/>
      <c r="J177" s="259"/>
      <c r="K177" s="259"/>
      <c r="L177" s="259"/>
      <c r="M177" s="259"/>
      <c r="N177" s="259"/>
      <c r="O177" s="259"/>
      <c r="P177" s="272"/>
      <c r="Q177" s="273"/>
    </row>
    <row r="178" spans="1:17" ht="13.95" customHeight="1" x14ac:dyDescent="0.25">
      <c r="A178" s="165"/>
      <c r="B178" s="268"/>
      <c r="C178" s="374" t="s">
        <v>981</v>
      </c>
      <c r="D178" s="1075"/>
      <c r="E178" s="1075"/>
      <c r="F178" s="1075"/>
      <c r="G178" s="1075"/>
      <c r="H178" s="1075"/>
      <c r="I178" s="371"/>
      <c r="J178" s="259"/>
      <c r="K178" s="259"/>
      <c r="L178" s="259"/>
      <c r="M178" s="259"/>
      <c r="N178" s="259"/>
      <c r="O178" s="259"/>
      <c r="P178" s="272"/>
      <c r="Q178" s="273"/>
    </row>
    <row r="179" spans="1:17" ht="13.95" customHeight="1" x14ac:dyDescent="0.25">
      <c r="A179" s="165"/>
      <c r="B179" s="268"/>
      <c r="C179" s="374" t="s">
        <v>982</v>
      </c>
      <c r="D179" s="1075"/>
      <c r="E179" s="1075"/>
      <c r="F179" s="1075"/>
      <c r="G179" s="1075"/>
      <c r="H179" s="1075"/>
      <c r="I179" s="371"/>
      <c r="J179" s="259"/>
      <c r="K179" s="259"/>
      <c r="L179" s="259"/>
      <c r="M179" s="259"/>
      <c r="N179" s="259"/>
      <c r="O179" s="259"/>
      <c r="P179" s="272"/>
      <c r="Q179" s="273"/>
    </row>
    <row r="180" spans="1:17" ht="13.95" customHeight="1" x14ac:dyDescent="0.25">
      <c r="A180" s="165"/>
      <c r="B180" s="268"/>
      <c r="C180" s="374" t="s">
        <v>983</v>
      </c>
      <c r="D180" s="1075"/>
      <c r="E180" s="1075"/>
      <c r="F180" s="1075"/>
      <c r="G180" s="1075"/>
      <c r="H180" s="1075"/>
      <c r="I180" s="371"/>
      <c r="J180" s="259"/>
      <c r="K180" s="259"/>
      <c r="L180" s="259"/>
      <c r="M180" s="259"/>
      <c r="N180" s="259"/>
      <c r="O180" s="259"/>
      <c r="P180" s="272"/>
      <c r="Q180" s="273"/>
    </row>
    <row r="181" spans="1:17" ht="13.95" customHeight="1" x14ac:dyDescent="0.25">
      <c r="A181" s="165"/>
      <c r="B181" s="268"/>
      <c r="C181" s="374" t="s">
        <v>86</v>
      </c>
      <c r="D181" s="1075"/>
      <c r="E181" s="1075"/>
      <c r="F181" s="1075"/>
      <c r="G181" s="1075"/>
      <c r="H181" s="1075"/>
      <c r="I181" s="371"/>
      <c r="J181" s="259"/>
      <c r="K181" s="259"/>
      <c r="L181" s="259"/>
      <c r="M181" s="259"/>
      <c r="N181" s="259"/>
      <c r="O181" s="259"/>
      <c r="P181" s="272"/>
      <c r="Q181" s="273"/>
    </row>
    <row r="182" spans="1:17" ht="13.95" customHeight="1" x14ac:dyDescent="0.25">
      <c r="A182" s="165"/>
      <c r="B182" s="268"/>
      <c r="C182" s="374" t="s">
        <v>88</v>
      </c>
      <c r="D182" s="1075"/>
      <c r="E182" s="1075"/>
      <c r="F182" s="1075"/>
      <c r="G182" s="1075"/>
      <c r="H182" s="1075"/>
      <c r="I182" s="371"/>
      <c r="J182" s="259"/>
      <c r="K182" s="259"/>
      <c r="L182" s="259"/>
      <c r="M182" s="259"/>
      <c r="N182" s="259"/>
      <c r="O182" s="259"/>
      <c r="P182" s="272"/>
      <c r="Q182" s="273"/>
    </row>
    <row r="183" spans="1:17" ht="13.95" customHeight="1" x14ac:dyDescent="0.25">
      <c r="A183" s="165"/>
      <c r="B183" s="268"/>
      <c r="C183" s="374" t="s">
        <v>89</v>
      </c>
      <c r="D183" s="1075"/>
      <c r="E183" s="1075"/>
      <c r="F183" s="1075"/>
      <c r="G183" s="1075"/>
      <c r="H183" s="1075"/>
      <c r="I183" s="371"/>
      <c r="J183" s="259"/>
      <c r="K183" s="259"/>
      <c r="L183" s="259"/>
      <c r="M183" s="259"/>
      <c r="N183" s="259"/>
      <c r="O183" s="259"/>
      <c r="P183" s="272"/>
      <c r="Q183" s="273"/>
    </row>
    <row r="184" spans="1:17" ht="13.95" customHeight="1" x14ac:dyDescent="0.25">
      <c r="A184" s="165"/>
      <c r="B184" s="268"/>
      <c r="C184" s="374" t="s">
        <v>91</v>
      </c>
      <c r="D184" s="1075"/>
      <c r="E184" s="1075"/>
      <c r="F184" s="1075"/>
      <c r="G184" s="1075"/>
      <c r="H184" s="1075"/>
      <c r="I184" s="371"/>
      <c r="J184" s="259"/>
      <c r="K184" s="259"/>
      <c r="L184" s="259"/>
      <c r="M184" s="259"/>
      <c r="N184" s="259"/>
      <c r="O184" s="259"/>
      <c r="P184" s="272"/>
      <c r="Q184" s="273"/>
    </row>
    <row r="185" spans="1:17" ht="13.95" customHeight="1" x14ac:dyDescent="0.25">
      <c r="A185" s="165"/>
      <c r="B185" s="268"/>
      <c r="C185" s="374" t="s">
        <v>93</v>
      </c>
      <c r="D185" s="1075"/>
      <c r="E185" s="1075"/>
      <c r="F185" s="1075"/>
      <c r="G185" s="1075"/>
      <c r="H185" s="1075"/>
      <c r="I185" s="371"/>
      <c r="J185" s="259"/>
      <c r="K185" s="259"/>
      <c r="L185" s="259"/>
      <c r="M185" s="259"/>
      <c r="N185" s="259"/>
      <c r="O185" s="259"/>
      <c r="P185" s="272"/>
      <c r="Q185" s="273"/>
    </row>
    <row r="186" spans="1:17" ht="13.95" customHeight="1" x14ac:dyDescent="0.25">
      <c r="A186" s="165"/>
      <c r="B186" s="268"/>
      <c r="C186" s="374" t="s">
        <v>95</v>
      </c>
      <c r="D186" s="1075"/>
      <c r="E186" s="1075"/>
      <c r="F186" s="1075"/>
      <c r="G186" s="1075"/>
      <c r="H186" s="1075"/>
      <c r="I186" s="371"/>
      <c r="J186" s="259"/>
      <c r="K186" s="259"/>
      <c r="L186" s="259"/>
      <c r="M186" s="259"/>
      <c r="N186" s="259"/>
      <c r="O186" s="259"/>
      <c r="P186" s="272"/>
      <c r="Q186" s="273"/>
    </row>
    <row r="187" spans="1:17" ht="13.95" customHeight="1" x14ac:dyDescent="0.25">
      <c r="A187" s="165"/>
      <c r="B187" s="268"/>
      <c r="C187" s="374" t="s">
        <v>908</v>
      </c>
      <c r="D187" s="1075"/>
      <c r="E187" s="1075"/>
      <c r="F187" s="1075"/>
      <c r="G187" s="1075"/>
      <c r="H187" s="1075"/>
      <c r="I187" s="371"/>
      <c r="J187" s="259"/>
      <c r="K187" s="259"/>
      <c r="L187" s="259"/>
      <c r="M187" s="259"/>
      <c r="N187" s="259"/>
      <c r="O187" s="259"/>
      <c r="P187" s="272"/>
      <c r="Q187" s="273"/>
    </row>
    <row r="188" spans="1:17" ht="13.95" customHeight="1" x14ac:dyDescent="0.25">
      <c r="A188" s="165"/>
      <c r="B188" s="268"/>
      <c r="C188" s="374" t="s">
        <v>909</v>
      </c>
      <c r="D188" s="1075"/>
      <c r="E188" s="1075"/>
      <c r="F188" s="1075"/>
      <c r="G188" s="1075"/>
      <c r="H188" s="1075"/>
      <c r="I188" s="371"/>
      <c r="J188" s="259"/>
      <c r="K188" s="259"/>
      <c r="L188" s="259"/>
      <c r="M188" s="259"/>
      <c r="N188" s="259"/>
      <c r="O188" s="259"/>
      <c r="P188" s="272"/>
      <c r="Q188" s="273"/>
    </row>
    <row r="189" spans="1:17" ht="13.95" customHeight="1" x14ac:dyDescent="0.25">
      <c r="A189" s="165"/>
      <c r="B189" s="268"/>
      <c r="C189" s="374" t="s">
        <v>97</v>
      </c>
      <c r="D189" s="1075"/>
      <c r="E189" s="1075"/>
      <c r="F189" s="1075"/>
      <c r="G189" s="1075"/>
      <c r="H189" s="1075"/>
      <c r="I189" s="371"/>
      <c r="J189" s="259"/>
      <c r="K189" s="259"/>
      <c r="L189" s="259"/>
      <c r="M189" s="259"/>
      <c r="N189" s="259"/>
      <c r="O189" s="259"/>
      <c r="P189" s="272"/>
      <c r="Q189" s="273"/>
    </row>
    <row r="190" spans="1:17" ht="13.95" customHeight="1" x14ac:dyDescent="0.25">
      <c r="A190" s="165"/>
      <c r="B190" s="268"/>
      <c r="C190" s="374" t="s">
        <v>98</v>
      </c>
      <c r="D190" s="1075"/>
      <c r="E190" s="1075"/>
      <c r="F190" s="1075"/>
      <c r="G190" s="1075"/>
      <c r="H190" s="1075"/>
      <c r="I190" s="371"/>
      <c r="J190" s="259"/>
      <c r="K190" s="259"/>
      <c r="L190" s="259"/>
      <c r="M190" s="259"/>
      <c r="N190" s="259"/>
      <c r="O190" s="259"/>
      <c r="P190" s="272"/>
      <c r="Q190" s="273"/>
    </row>
    <row r="191" spans="1:17" ht="13.95" customHeight="1" x14ac:dyDescent="0.25">
      <c r="A191" s="165"/>
      <c r="B191" s="268"/>
      <c r="C191" s="374" t="s">
        <v>99</v>
      </c>
      <c r="D191" s="1075"/>
      <c r="E191" s="1075"/>
      <c r="F191" s="1075"/>
      <c r="G191" s="1075"/>
      <c r="H191" s="1075"/>
      <c r="I191" s="371"/>
      <c r="J191" s="259"/>
      <c r="K191" s="259"/>
      <c r="L191" s="259"/>
      <c r="M191" s="259"/>
      <c r="N191" s="259"/>
      <c r="O191" s="259"/>
      <c r="P191" s="272"/>
      <c r="Q191" s="273"/>
    </row>
    <row r="192" spans="1:17" ht="13.95" customHeight="1" x14ac:dyDescent="0.25">
      <c r="A192" s="165"/>
      <c r="B192" s="268"/>
      <c r="C192" s="374" t="s">
        <v>100</v>
      </c>
      <c r="D192" s="1075"/>
      <c r="E192" s="1075"/>
      <c r="F192" s="1075"/>
      <c r="G192" s="1075"/>
      <c r="H192" s="1075"/>
      <c r="I192" s="371"/>
      <c r="J192" s="259"/>
      <c r="K192" s="259"/>
      <c r="L192" s="259"/>
      <c r="M192" s="259"/>
      <c r="N192" s="259"/>
      <c r="O192" s="259"/>
      <c r="P192" s="272"/>
      <c r="Q192" s="273"/>
    </row>
    <row r="193" spans="1:17" ht="13.95" customHeight="1" x14ac:dyDescent="0.25">
      <c r="A193" s="165"/>
      <c r="B193" s="268"/>
      <c r="C193" s="374" t="s">
        <v>101</v>
      </c>
      <c r="D193" s="1075"/>
      <c r="E193" s="1075"/>
      <c r="F193" s="1075"/>
      <c r="G193" s="1075"/>
      <c r="H193" s="1075"/>
      <c r="I193" s="371"/>
      <c r="J193" s="259"/>
      <c r="K193" s="259"/>
      <c r="L193" s="259"/>
      <c r="M193" s="259"/>
      <c r="N193" s="259"/>
      <c r="O193" s="259"/>
      <c r="P193" s="272"/>
      <c r="Q193" s="273"/>
    </row>
    <row r="194" spans="1:17" ht="13.95" customHeight="1" x14ac:dyDescent="0.25">
      <c r="A194" s="165"/>
      <c r="B194" s="268"/>
      <c r="C194" s="374" t="s">
        <v>102</v>
      </c>
      <c r="D194" s="1075"/>
      <c r="E194" s="1075"/>
      <c r="F194" s="1075"/>
      <c r="G194" s="1075"/>
      <c r="H194" s="1075"/>
      <c r="I194" s="371"/>
      <c r="J194" s="259"/>
      <c r="K194" s="259"/>
      <c r="L194" s="259"/>
      <c r="M194" s="259"/>
      <c r="N194" s="259"/>
      <c r="O194" s="259"/>
      <c r="P194" s="272"/>
      <c r="Q194" s="273"/>
    </row>
    <row r="195" spans="1:17" ht="13.95" customHeight="1" x14ac:dyDescent="0.25">
      <c r="A195" s="165"/>
      <c r="B195" s="268"/>
      <c r="C195" s="374" t="s">
        <v>911</v>
      </c>
      <c r="D195" s="1075"/>
      <c r="E195" s="1075"/>
      <c r="F195" s="1075"/>
      <c r="G195" s="1075"/>
      <c r="H195" s="1075"/>
      <c r="I195" s="371"/>
      <c r="J195" s="259"/>
      <c r="K195" s="259"/>
      <c r="L195" s="259"/>
      <c r="M195" s="259"/>
      <c r="N195" s="259"/>
      <c r="O195" s="259"/>
      <c r="P195" s="272"/>
      <c r="Q195" s="273"/>
    </row>
    <row r="196" spans="1:17" ht="13.95" customHeight="1" x14ac:dyDescent="0.25">
      <c r="A196" s="165"/>
      <c r="B196" s="268"/>
      <c r="C196" s="374" t="s">
        <v>912</v>
      </c>
      <c r="D196" s="1075"/>
      <c r="E196" s="1075"/>
      <c r="F196" s="1075"/>
      <c r="G196" s="1075"/>
      <c r="H196" s="1075"/>
      <c r="I196" s="371"/>
      <c r="J196" s="259"/>
      <c r="K196" s="259"/>
      <c r="L196" s="259"/>
      <c r="M196" s="259"/>
      <c r="N196" s="259"/>
      <c r="O196" s="259"/>
      <c r="P196" s="272"/>
      <c r="Q196" s="273"/>
    </row>
    <row r="197" spans="1:17" ht="13.95" customHeight="1" x14ac:dyDescent="0.25">
      <c r="A197" s="165"/>
      <c r="B197" s="268"/>
      <c r="C197" s="374" t="s">
        <v>105</v>
      </c>
      <c r="D197" s="1075"/>
      <c r="E197" s="1075"/>
      <c r="F197" s="1075"/>
      <c r="G197" s="1075"/>
      <c r="H197" s="1075"/>
      <c r="I197" s="371"/>
      <c r="J197" s="259"/>
      <c r="K197" s="259"/>
      <c r="L197" s="259"/>
      <c r="M197" s="259"/>
      <c r="N197" s="259"/>
      <c r="O197" s="259"/>
      <c r="P197" s="272"/>
      <c r="Q197" s="273"/>
    </row>
    <row r="198" spans="1:17" ht="13.95" customHeight="1" x14ac:dyDescent="0.25">
      <c r="A198" s="165"/>
      <c r="B198" s="268"/>
      <c r="C198" s="374" t="s">
        <v>107</v>
      </c>
      <c r="D198" s="1075"/>
      <c r="E198" s="1075"/>
      <c r="F198" s="1075"/>
      <c r="G198" s="1075"/>
      <c r="H198" s="1075"/>
      <c r="I198" s="371"/>
      <c r="J198" s="259"/>
      <c r="K198" s="259"/>
      <c r="L198" s="259"/>
      <c r="M198" s="259"/>
      <c r="N198" s="259"/>
      <c r="O198" s="259"/>
      <c r="P198" s="272"/>
      <c r="Q198" s="273"/>
    </row>
    <row r="199" spans="1:17" ht="13.95" customHeight="1" x14ac:dyDescent="0.25">
      <c r="A199" s="165"/>
      <c r="B199" s="268"/>
      <c r="C199" s="374" t="s">
        <v>109</v>
      </c>
      <c r="D199" s="1075"/>
      <c r="E199" s="1075"/>
      <c r="F199" s="1075"/>
      <c r="G199" s="1075"/>
      <c r="H199" s="1075"/>
      <c r="I199" s="371"/>
      <c r="J199" s="259"/>
      <c r="K199" s="259"/>
      <c r="L199" s="259"/>
      <c r="M199" s="259"/>
      <c r="N199" s="259"/>
      <c r="O199" s="259"/>
      <c r="P199" s="272"/>
      <c r="Q199" s="273"/>
    </row>
    <row r="200" spans="1:17" ht="13.95" customHeight="1" x14ac:dyDescent="0.25">
      <c r="A200" s="165"/>
      <c r="B200" s="268"/>
      <c r="C200" s="374" t="s">
        <v>111</v>
      </c>
      <c r="D200" s="1075"/>
      <c r="E200" s="1075"/>
      <c r="F200" s="1075"/>
      <c r="G200" s="1075"/>
      <c r="H200" s="1075"/>
      <c r="I200" s="371"/>
      <c r="J200" s="259"/>
      <c r="K200" s="259"/>
      <c r="L200" s="259"/>
      <c r="M200" s="259"/>
      <c r="N200" s="259"/>
      <c r="O200" s="259"/>
      <c r="P200" s="272"/>
      <c r="Q200" s="273"/>
    </row>
    <row r="201" spans="1:17" ht="13.95" customHeight="1" x14ac:dyDescent="0.25">
      <c r="A201" s="165"/>
      <c r="B201" s="268"/>
      <c r="C201" s="374" t="s">
        <v>113</v>
      </c>
      <c r="D201" s="1075"/>
      <c r="E201" s="1075"/>
      <c r="F201" s="1075"/>
      <c r="G201" s="1075"/>
      <c r="H201" s="1075"/>
      <c r="I201" s="371"/>
      <c r="J201" s="259"/>
      <c r="K201" s="259"/>
      <c r="L201" s="259"/>
      <c r="M201" s="259"/>
      <c r="N201" s="259"/>
      <c r="O201" s="259"/>
      <c r="P201" s="272"/>
      <c r="Q201" s="273"/>
    </row>
    <row r="202" spans="1:17" ht="13.95" customHeight="1" x14ac:dyDescent="0.25">
      <c r="A202" s="165"/>
      <c r="B202" s="268"/>
      <c r="C202" s="374" t="s">
        <v>116</v>
      </c>
      <c r="D202" s="1075"/>
      <c r="E202" s="1075"/>
      <c r="F202" s="1075"/>
      <c r="G202" s="1075"/>
      <c r="H202" s="1075"/>
      <c r="I202" s="371"/>
      <c r="J202" s="259"/>
      <c r="K202" s="259"/>
      <c r="L202" s="259"/>
      <c r="M202" s="259"/>
      <c r="N202" s="259"/>
      <c r="O202" s="259"/>
      <c r="P202" s="272"/>
      <c r="Q202" s="273"/>
    </row>
    <row r="203" spans="1:17" ht="13.95" customHeight="1" x14ac:dyDescent="0.25">
      <c r="A203" s="165"/>
      <c r="B203" s="268"/>
      <c r="C203" s="374" t="s">
        <v>119</v>
      </c>
      <c r="D203" s="1075"/>
      <c r="E203" s="1075"/>
      <c r="F203" s="1075"/>
      <c r="G203" s="1075"/>
      <c r="H203" s="1075"/>
      <c r="I203" s="371"/>
      <c r="J203" s="259"/>
      <c r="K203" s="259"/>
      <c r="L203" s="259"/>
      <c r="M203" s="259"/>
      <c r="N203" s="259"/>
      <c r="O203" s="259"/>
      <c r="P203" s="272"/>
      <c r="Q203" s="273"/>
    </row>
    <row r="204" spans="1:17" ht="13.95" customHeight="1" x14ac:dyDescent="0.25">
      <c r="A204" s="165"/>
      <c r="B204" s="268"/>
      <c r="C204" s="374" t="s">
        <v>122</v>
      </c>
      <c r="D204" s="1075"/>
      <c r="E204" s="1075"/>
      <c r="F204" s="1075"/>
      <c r="G204" s="1075"/>
      <c r="H204" s="1075"/>
      <c r="I204" s="371"/>
      <c r="J204" s="259"/>
      <c r="K204" s="259"/>
      <c r="L204" s="259"/>
      <c r="M204" s="259"/>
      <c r="N204" s="259"/>
      <c r="O204" s="259"/>
      <c r="P204" s="272"/>
      <c r="Q204" s="273"/>
    </row>
    <row r="205" spans="1:17" ht="13.95" customHeight="1" x14ac:dyDescent="0.25">
      <c r="A205" s="165"/>
      <c r="B205" s="268"/>
      <c r="C205" s="374" t="s">
        <v>125</v>
      </c>
      <c r="D205" s="1075"/>
      <c r="E205" s="1075"/>
      <c r="F205" s="1075"/>
      <c r="G205" s="1075"/>
      <c r="H205" s="1075"/>
      <c r="I205" s="371"/>
      <c r="J205" s="259"/>
      <c r="K205" s="259"/>
      <c r="L205" s="259"/>
      <c r="M205" s="259"/>
      <c r="N205" s="259"/>
      <c r="O205" s="259"/>
      <c r="P205" s="272"/>
      <c r="Q205" s="273"/>
    </row>
    <row r="206" spans="1:17" ht="13.95" customHeight="1" x14ac:dyDescent="0.25">
      <c r="A206" s="165"/>
      <c r="B206" s="268"/>
      <c r="C206" s="374" t="s">
        <v>128</v>
      </c>
      <c r="D206" s="1075"/>
      <c r="E206" s="1075"/>
      <c r="F206" s="1075"/>
      <c r="G206" s="1075"/>
      <c r="H206" s="1075"/>
      <c r="I206" s="371"/>
      <c r="J206" s="259"/>
      <c r="K206" s="259"/>
      <c r="L206" s="259"/>
      <c r="M206" s="259"/>
      <c r="N206" s="259"/>
      <c r="O206" s="259"/>
      <c r="P206" s="272"/>
      <c r="Q206" s="273"/>
    </row>
    <row r="207" spans="1:17" ht="13.95" customHeight="1" x14ac:dyDescent="0.25">
      <c r="A207" s="165"/>
      <c r="B207" s="268"/>
      <c r="C207" s="374" t="s">
        <v>130</v>
      </c>
      <c r="D207" s="1075"/>
      <c r="E207" s="1075"/>
      <c r="F207" s="1075"/>
      <c r="G207" s="1075"/>
      <c r="H207" s="1075"/>
      <c r="I207" s="371"/>
      <c r="J207" s="259"/>
      <c r="K207" s="259"/>
      <c r="L207" s="259"/>
      <c r="M207" s="259"/>
      <c r="N207" s="259"/>
      <c r="O207" s="259"/>
      <c r="P207" s="272"/>
      <c r="Q207" s="273"/>
    </row>
    <row r="208" spans="1:17" ht="13.95" customHeight="1" x14ac:dyDescent="0.25">
      <c r="A208" s="165"/>
      <c r="B208" s="268"/>
      <c r="C208" s="374" t="s">
        <v>2535</v>
      </c>
      <c r="D208" s="1075"/>
      <c r="E208" s="1075"/>
      <c r="F208" s="1075"/>
      <c r="G208" s="1075"/>
      <c r="H208" s="1075"/>
      <c r="I208" s="371"/>
      <c r="J208" s="259"/>
      <c r="K208" s="259"/>
      <c r="L208" s="259"/>
      <c r="M208" s="259"/>
      <c r="N208" s="259"/>
      <c r="O208" s="259"/>
      <c r="P208" s="272"/>
      <c r="Q208" s="273"/>
    </row>
    <row r="209" spans="1:17" ht="13.95" customHeight="1" x14ac:dyDescent="0.25">
      <c r="A209" s="165"/>
      <c r="B209" s="268"/>
      <c r="C209" s="374" t="s">
        <v>2536</v>
      </c>
      <c r="D209" s="1075"/>
      <c r="E209" s="1075"/>
      <c r="F209" s="1075"/>
      <c r="G209" s="1075"/>
      <c r="H209" s="1075"/>
      <c r="I209" s="371"/>
      <c r="J209" s="259"/>
      <c r="K209" s="259"/>
      <c r="L209" s="259"/>
      <c r="M209" s="259"/>
      <c r="N209" s="259"/>
      <c r="O209" s="259"/>
      <c r="P209" s="272"/>
      <c r="Q209" s="273"/>
    </row>
    <row r="210" spans="1:17" ht="13.95" customHeight="1" x14ac:dyDescent="0.25">
      <c r="A210" s="165"/>
      <c r="B210" s="268"/>
      <c r="C210" s="374" t="s">
        <v>2537</v>
      </c>
      <c r="D210" s="1075"/>
      <c r="E210" s="1075"/>
      <c r="F210" s="1075"/>
      <c r="G210" s="1075"/>
      <c r="H210" s="1075"/>
      <c r="I210" s="371"/>
      <c r="J210" s="259"/>
      <c r="K210" s="259"/>
      <c r="L210" s="259"/>
      <c r="M210" s="259"/>
      <c r="N210" s="259"/>
      <c r="O210" s="259"/>
      <c r="P210" s="272"/>
      <c r="Q210" s="273"/>
    </row>
    <row r="211" spans="1:17" ht="13.95" customHeight="1" x14ac:dyDescent="0.25">
      <c r="A211" s="165"/>
      <c r="B211" s="268"/>
      <c r="C211" s="374" t="s">
        <v>133</v>
      </c>
      <c r="D211" s="1075"/>
      <c r="E211" s="1075"/>
      <c r="F211" s="1075"/>
      <c r="G211" s="1075"/>
      <c r="H211" s="1075"/>
      <c r="I211" s="371"/>
      <c r="J211" s="259"/>
      <c r="K211" s="259"/>
      <c r="L211" s="259"/>
      <c r="M211" s="259"/>
      <c r="N211" s="259"/>
      <c r="O211" s="259"/>
      <c r="P211" s="272"/>
      <c r="Q211" s="273"/>
    </row>
    <row r="212" spans="1:17" ht="13.95" customHeight="1" x14ac:dyDescent="0.25">
      <c r="A212" s="165"/>
      <c r="B212" s="268"/>
      <c r="C212" s="374" t="s">
        <v>136</v>
      </c>
      <c r="D212" s="1075"/>
      <c r="E212" s="1075"/>
      <c r="F212" s="1075"/>
      <c r="G212" s="1075"/>
      <c r="H212" s="1075"/>
      <c r="I212" s="371"/>
      <c r="J212" s="259"/>
      <c r="K212" s="259"/>
      <c r="L212" s="259"/>
      <c r="M212" s="259"/>
      <c r="N212" s="259"/>
      <c r="O212" s="259"/>
      <c r="P212" s="272"/>
      <c r="Q212" s="273"/>
    </row>
    <row r="213" spans="1:17" ht="13.95" customHeight="1" x14ac:dyDescent="0.25">
      <c r="A213" s="165"/>
      <c r="B213" s="268"/>
      <c r="C213" s="374" t="s">
        <v>139</v>
      </c>
      <c r="D213" s="1075"/>
      <c r="E213" s="1075"/>
      <c r="F213" s="1075"/>
      <c r="G213" s="1075"/>
      <c r="H213" s="1075"/>
      <c r="I213" s="371"/>
      <c r="J213" s="259"/>
      <c r="K213" s="259"/>
      <c r="L213" s="259"/>
      <c r="M213" s="259"/>
      <c r="N213" s="259"/>
      <c r="O213" s="259"/>
      <c r="P213" s="272"/>
      <c r="Q213" s="273"/>
    </row>
    <row r="214" spans="1:17" ht="13.95" customHeight="1" x14ac:dyDescent="0.25">
      <c r="A214" s="165"/>
      <c r="B214" s="268"/>
      <c r="C214" s="374" t="s">
        <v>141</v>
      </c>
      <c r="D214" s="1075"/>
      <c r="E214" s="1075"/>
      <c r="F214" s="1075"/>
      <c r="G214" s="1075"/>
      <c r="H214" s="1075"/>
      <c r="I214" s="371"/>
      <c r="J214" s="259"/>
      <c r="K214" s="259"/>
      <c r="L214" s="259"/>
      <c r="M214" s="259"/>
      <c r="N214" s="259"/>
      <c r="O214" s="259"/>
      <c r="P214" s="272"/>
      <c r="Q214" s="273"/>
    </row>
    <row r="215" spans="1:17" ht="13.95" customHeight="1" x14ac:dyDescent="0.25">
      <c r="A215" s="165"/>
      <c r="B215" s="268"/>
      <c r="C215" s="374" t="s">
        <v>143</v>
      </c>
      <c r="D215" s="1075"/>
      <c r="E215" s="1075"/>
      <c r="F215" s="1075"/>
      <c r="G215" s="1075"/>
      <c r="H215" s="1075"/>
      <c r="I215" s="371"/>
      <c r="J215" s="259"/>
      <c r="K215" s="259"/>
      <c r="L215" s="259"/>
      <c r="M215" s="259"/>
      <c r="N215" s="259"/>
      <c r="O215" s="259"/>
      <c r="P215" s="272"/>
      <c r="Q215" s="273"/>
    </row>
    <row r="216" spans="1:17" ht="13.95" customHeight="1" x14ac:dyDescent="0.25">
      <c r="A216" s="165"/>
      <c r="B216" s="268"/>
      <c r="C216" s="374" t="s">
        <v>145</v>
      </c>
      <c r="D216" s="1075"/>
      <c r="E216" s="1075"/>
      <c r="F216" s="1075"/>
      <c r="G216" s="1075"/>
      <c r="H216" s="1075"/>
      <c r="I216" s="371"/>
      <c r="J216" s="259"/>
      <c r="K216" s="259"/>
      <c r="L216" s="259"/>
      <c r="M216" s="259"/>
      <c r="N216" s="259"/>
      <c r="O216" s="259"/>
      <c r="P216" s="272"/>
      <c r="Q216" s="273"/>
    </row>
    <row r="217" spans="1:17" ht="13.95" customHeight="1" x14ac:dyDescent="0.25">
      <c r="A217" s="165"/>
      <c r="B217" s="268"/>
      <c r="C217" s="374" t="s">
        <v>362</v>
      </c>
      <c r="D217" s="1075"/>
      <c r="E217" s="1075"/>
      <c r="F217" s="1075"/>
      <c r="G217" s="1075"/>
      <c r="H217" s="1075"/>
      <c r="I217" s="371"/>
      <c r="J217" s="259"/>
      <c r="K217" s="259"/>
      <c r="L217" s="259"/>
      <c r="M217" s="259"/>
      <c r="N217" s="259"/>
      <c r="O217" s="259"/>
      <c r="P217" s="272"/>
      <c r="Q217" s="273"/>
    </row>
    <row r="218" spans="1:17" ht="13.95" customHeight="1" x14ac:dyDescent="0.25">
      <c r="A218" s="165"/>
      <c r="B218" s="268"/>
      <c r="C218" s="374" t="s">
        <v>363</v>
      </c>
      <c r="D218" s="1075"/>
      <c r="E218" s="1075"/>
      <c r="F218" s="1075"/>
      <c r="G218" s="1075"/>
      <c r="H218" s="1075"/>
      <c r="I218" s="371"/>
      <c r="J218" s="259"/>
      <c r="K218" s="259"/>
      <c r="L218" s="259"/>
      <c r="M218" s="259"/>
      <c r="N218" s="259"/>
      <c r="O218" s="259"/>
      <c r="P218" s="272"/>
      <c r="Q218" s="273"/>
    </row>
    <row r="219" spans="1:17" ht="13.95" customHeight="1" x14ac:dyDescent="0.25">
      <c r="A219" s="165"/>
      <c r="B219" s="268"/>
      <c r="C219" s="374" t="s">
        <v>364</v>
      </c>
      <c r="D219" s="1075"/>
      <c r="E219" s="1075"/>
      <c r="F219" s="1075"/>
      <c r="G219" s="1075"/>
      <c r="H219" s="1075"/>
      <c r="I219" s="371"/>
      <c r="J219" s="259"/>
      <c r="K219" s="259"/>
      <c r="L219" s="259"/>
      <c r="M219" s="259"/>
      <c r="N219" s="259"/>
      <c r="O219" s="259"/>
      <c r="P219" s="272"/>
      <c r="Q219" s="273"/>
    </row>
    <row r="220" spans="1:17" ht="13.95" customHeight="1" x14ac:dyDescent="0.25">
      <c r="A220" s="165"/>
      <c r="B220" s="268"/>
      <c r="C220" s="374" t="s">
        <v>365</v>
      </c>
      <c r="D220" s="1075"/>
      <c r="E220" s="1075"/>
      <c r="F220" s="1075"/>
      <c r="G220" s="1075"/>
      <c r="H220" s="1075"/>
      <c r="I220" s="371"/>
      <c r="J220" s="259"/>
      <c r="K220" s="259"/>
      <c r="L220" s="259"/>
      <c r="M220" s="259"/>
      <c r="N220" s="259"/>
      <c r="O220" s="259"/>
      <c r="P220" s="272"/>
      <c r="Q220" s="273"/>
    </row>
    <row r="221" spans="1:17" ht="13.95" customHeight="1" x14ac:dyDescent="0.25">
      <c r="A221" s="165"/>
      <c r="B221" s="268"/>
      <c r="C221" s="374" t="s">
        <v>366</v>
      </c>
      <c r="D221" s="1075"/>
      <c r="E221" s="1075"/>
      <c r="F221" s="1075"/>
      <c r="G221" s="1075"/>
      <c r="H221" s="1075"/>
      <c r="I221" s="371"/>
      <c r="J221" s="259"/>
      <c r="K221" s="259"/>
      <c r="L221" s="259"/>
      <c r="M221" s="259"/>
      <c r="N221" s="259"/>
      <c r="O221" s="259"/>
      <c r="P221" s="272"/>
      <c r="Q221" s="273"/>
    </row>
    <row r="222" spans="1:17" ht="13.95" customHeight="1" x14ac:dyDescent="0.25">
      <c r="A222" s="165"/>
      <c r="B222" s="268"/>
      <c r="C222" s="374" t="s">
        <v>367</v>
      </c>
      <c r="D222" s="1075"/>
      <c r="E222" s="1075"/>
      <c r="F222" s="1075"/>
      <c r="G222" s="1075"/>
      <c r="H222" s="1075"/>
      <c r="I222" s="371"/>
      <c r="J222" s="259"/>
      <c r="K222" s="259"/>
      <c r="L222" s="259"/>
      <c r="M222" s="259"/>
      <c r="N222" s="259"/>
      <c r="O222" s="259"/>
      <c r="P222" s="272"/>
      <c r="Q222" s="273"/>
    </row>
    <row r="223" spans="1:17" ht="13.95" customHeight="1" x14ac:dyDescent="0.25">
      <c r="A223" s="165"/>
      <c r="B223" s="268"/>
      <c r="C223" s="374" t="s">
        <v>368</v>
      </c>
      <c r="D223" s="1075"/>
      <c r="E223" s="1075"/>
      <c r="F223" s="1075"/>
      <c r="G223" s="1075"/>
      <c r="H223" s="1075"/>
      <c r="I223" s="371"/>
      <c r="J223" s="259"/>
      <c r="K223" s="259"/>
      <c r="L223" s="259"/>
      <c r="M223" s="259"/>
      <c r="N223" s="259"/>
      <c r="O223" s="259"/>
      <c r="P223" s="272"/>
      <c r="Q223" s="273"/>
    </row>
    <row r="224" spans="1:17" ht="13.95" customHeight="1" x14ac:dyDescent="0.25">
      <c r="A224" s="165"/>
      <c r="B224" s="268"/>
      <c r="C224" s="374" t="s">
        <v>369</v>
      </c>
      <c r="D224" s="1075"/>
      <c r="E224" s="1075"/>
      <c r="F224" s="1075"/>
      <c r="G224" s="1075"/>
      <c r="H224" s="1075"/>
      <c r="I224" s="371"/>
      <c r="J224" s="259"/>
      <c r="K224" s="259"/>
      <c r="L224" s="259"/>
      <c r="M224" s="259"/>
      <c r="N224" s="259"/>
      <c r="O224" s="259"/>
      <c r="P224" s="272"/>
      <c r="Q224" s="273"/>
    </row>
    <row r="225" spans="1:17" ht="13.95" customHeight="1" x14ac:dyDescent="0.25">
      <c r="A225" s="165"/>
      <c r="B225" s="268"/>
      <c r="C225" s="374" t="s">
        <v>370</v>
      </c>
      <c r="D225" s="1075"/>
      <c r="E225" s="1075"/>
      <c r="F225" s="1075"/>
      <c r="G225" s="1075"/>
      <c r="H225" s="1075"/>
      <c r="I225" s="371"/>
      <c r="J225" s="259"/>
      <c r="K225" s="259"/>
      <c r="L225" s="259"/>
      <c r="M225" s="259"/>
      <c r="N225" s="259"/>
      <c r="O225" s="259"/>
      <c r="P225" s="272"/>
      <c r="Q225" s="273"/>
    </row>
    <row r="226" spans="1:17" ht="13.95" customHeight="1" x14ac:dyDescent="0.25">
      <c r="A226" s="165"/>
      <c r="B226" s="268"/>
      <c r="C226" s="374" t="s">
        <v>371</v>
      </c>
      <c r="D226" s="1075"/>
      <c r="E226" s="1075"/>
      <c r="F226" s="1075"/>
      <c r="G226" s="1075"/>
      <c r="H226" s="1075"/>
      <c r="I226" s="371"/>
      <c r="J226" s="259"/>
      <c r="K226" s="259"/>
      <c r="L226" s="259"/>
      <c r="M226" s="259"/>
      <c r="N226" s="259"/>
      <c r="O226" s="259"/>
      <c r="P226" s="272"/>
      <c r="Q226" s="273"/>
    </row>
    <row r="227" spans="1:17" ht="13.95" customHeight="1" x14ac:dyDescent="0.25">
      <c r="A227" s="165"/>
      <c r="B227" s="268"/>
      <c r="C227" s="374" t="s">
        <v>372</v>
      </c>
      <c r="D227" s="1075"/>
      <c r="E227" s="1075"/>
      <c r="F227" s="1075"/>
      <c r="G227" s="1075"/>
      <c r="H227" s="1075"/>
      <c r="I227" s="371"/>
      <c r="J227" s="259"/>
      <c r="K227" s="259"/>
      <c r="L227" s="259"/>
      <c r="M227" s="259"/>
      <c r="N227" s="259"/>
      <c r="O227" s="259"/>
      <c r="P227" s="272"/>
      <c r="Q227" s="273"/>
    </row>
    <row r="228" spans="1:17" ht="13.95" customHeight="1" x14ac:dyDescent="0.25">
      <c r="A228" s="165"/>
      <c r="B228" s="268"/>
      <c r="C228" s="374" t="s">
        <v>373</v>
      </c>
      <c r="D228" s="1075"/>
      <c r="E228" s="1075"/>
      <c r="F228" s="1075"/>
      <c r="G228" s="1075"/>
      <c r="H228" s="1075"/>
      <c r="I228" s="371"/>
      <c r="J228" s="259"/>
      <c r="K228" s="259"/>
      <c r="L228" s="259"/>
      <c r="M228" s="259"/>
      <c r="N228" s="259"/>
      <c r="O228" s="259"/>
      <c r="P228" s="272"/>
      <c r="Q228" s="273"/>
    </row>
    <row r="229" spans="1:17" ht="13.95" customHeight="1" x14ac:dyDescent="0.25">
      <c r="A229" s="165"/>
      <c r="B229" s="268"/>
      <c r="C229" s="374" t="s">
        <v>374</v>
      </c>
      <c r="D229" s="1075"/>
      <c r="E229" s="1075"/>
      <c r="F229" s="1075"/>
      <c r="G229" s="1075"/>
      <c r="H229" s="1075"/>
      <c r="I229" s="371"/>
      <c r="J229" s="259"/>
      <c r="K229" s="259"/>
      <c r="L229" s="259"/>
      <c r="M229" s="259"/>
      <c r="N229" s="259"/>
      <c r="O229" s="259"/>
      <c r="P229" s="272"/>
      <c r="Q229" s="273"/>
    </row>
    <row r="230" spans="1:17" ht="13.95" customHeight="1" x14ac:dyDescent="0.25">
      <c r="A230" s="165"/>
      <c r="B230" s="268"/>
      <c r="C230" s="374" t="s">
        <v>375</v>
      </c>
      <c r="D230" s="1075"/>
      <c r="E230" s="1075"/>
      <c r="F230" s="1075"/>
      <c r="G230" s="1075"/>
      <c r="H230" s="1075"/>
      <c r="I230" s="371"/>
      <c r="J230" s="259"/>
      <c r="K230" s="259"/>
      <c r="L230" s="259"/>
      <c r="M230" s="259"/>
      <c r="N230" s="259"/>
      <c r="O230" s="259"/>
      <c r="P230" s="272"/>
      <c r="Q230" s="273"/>
    </row>
    <row r="231" spans="1:17" ht="13.95" customHeight="1" x14ac:dyDescent="0.25">
      <c r="A231" s="165"/>
      <c r="B231" s="268"/>
      <c r="C231" s="374" t="s">
        <v>376</v>
      </c>
      <c r="D231" s="1075"/>
      <c r="E231" s="1075"/>
      <c r="F231" s="1075"/>
      <c r="G231" s="1075"/>
      <c r="H231" s="1075"/>
      <c r="I231" s="371"/>
      <c r="J231" s="259"/>
      <c r="K231" s="259"/>
      <c r="L231" s="259"/>
      <c r="M231" s="259"/>
      <c r="N231" s="259"/>
      <c r="O231" s="259"/>
      <c r="P231" s="272"/>
      <c r="Q231" s="273"/>
    </row>
    <row r="232" spans="1:17" ht="13.95" customHeight="1" x14ac:dyDescent="0.25">
      <c r="A232" s="165"/>
      <c r="B232" s="268"/>
      <c r="C232" s="374" t="s">
        <v>377</v>
      </c>
      <c r="D232" s="1075"/>
      <c r="E232" s="1075"/>
      <c r="F232" s="1075"/>
      <c r="G232" s="1075"/>
      <c r="H232" s="1075"/>
      <c r="I232" s="371"/>
      <c r="J232" s="259"/>
      <c r="K232" s="259"/>
      <c r="L232" s="259"/>
      <c r="M232" s="259"/>
      <c r="N232" s="259"/>
      <c r="O232" s="259"/>
      <c r="P232" s="272"/>
      <c r="Q232" s="273"/>
    </row>
    <row r="233" spans="1:17" ht="13.95" customHeight="1" x14ac:dyDescent="0.25">
      <c r="A233" s="165"/>
      <c r="B233" s="268"/>
      <c r="C233" s="374" t="s">
        <v>378</v>
      </c>
      <c r="D233" s="1075"/>
      <c r="E233" s="1075"/>
      <c r="F233" s="1075"/>
      <c r="G233" s="1075"/>
      <c r="H233" s="1075"/>
      <c r="I233" s="371"/>
      <c r="J233" s="259"/>
      <c r="K233" s="259"/>
      <c r="L233" s="259"/>
      <c r="M233" s="259"/>
      <c r="N233" s="259"/>
      <c r="O233" s="259"/>
      <c r="P233" s="272"/>
      <c r="Q233" s="273"/>
    </row>
    <row r="234" spans="1:17" ht="13.95" customHeight="1" x14ac:dyDescent="0.25">
      <c r="A234" s="165"/>
      <c r="B234" s="268"/>
      <c r="C234" s="374" t="s">
        <v>379</v>
      </c>
      <c r="D234" s="1075"/>
      <c r="E234" s="1075"/>
      <c r="F234" s="1075"/>
      <c r="G234" s="1075"/>
      <c r="H234" s="1075"/>
      <c r="I234" s="371"/>
      <c r="J234" s="259"/>
      <c r="K234" s="259"/>
      <c r="L234" s="259"/>
      <c r="M234" s="259"/>
      <c r="N234" s="259"/>
      <c r="O234" s="259"/>
      <c r="P234" s="272"/>
      <c r="Q234" s="273"/>
    </row>
    <row r="235" spans="1:17" ht="13.95" customHeight="1" x14ac:dyDescent="0.25">
      <c r="A235" s="165"/>
      <c r="B235" s="268"/>
      <c r="C235" s="374" t="s">
        <v>380</v>
      </c>
      <c r="D235" s="1075"/>
      <c r="E235" s="1075"/>
      <c r="F235" s="1075"/>
      <c r="G235" s="1075"/>
      <c r="H235" s="1075"/>
      <c r="I235" s="371"/>
      <c r="J235" s="259"/>
      <c r="K235" s="259"/>
      <c r="L235" s="259"/>
      <c r="M235" s="259"/>
      <c r="N235" s="259"/>
      <c r="O235" s="259"/>
      <c r="P235" s="272"/>
      <c r="Q235" s="273"/>
    </row>
    <row r="236" spans="1:17" ht="13.95" customHeight="1" x14ac:dyDescent="0.25">
      <c r="A236" s="165"/>
      <c r="B236" s="268"/>
      <c r="C236" s="374" t="s">
        <v>381</v>
      </c>
      <c r="D236" s="1075"/>
      <c r="E236" s="1075"/>
      <c r="F236" s="1075"/>
      <c r="G236" s="1075"/>
      <c r="H236" s="1075"/>
      <c r="I236" s="371"/>
      <c r="J236" s="259"/>
      <c r="K236" s="259"/>
      <c r="L236" s="259"/>
      <c r="M236" s="259"/>
      <c r="N236" s="259"/>
      <c r="O236" s="259"/>
      <c r="P236" s="272"/>
      <c r="Q236" s="273"/>
    </row>
    <row r="237" spans="1:17" ht="13.95" customHeight="1" x14ac:dyDescent="0.25">
      <c r="A237" s="165"/>
      <c r="B237" s="268"/>
      <c r="C237" s="374" t="s">
        <v>382</v>
      </c>
      <c r="D237" s="1075"/>
      <c r="E237" s="1075"/>
      <c r="F237" s="1075"/>
      <c r="G237" s="1075"/>
      <c r="H237" s="1075"/>
      <c r="I237" s="371"/>
      <c r="J237" s="259"/>
      <c r="K237" s="259"/>
      <c r="L237" s="259"/>
      <c r="M237" s="259"/>
      <c r="N237" s="259"/>
      <c r="O237" s="259"/>
      <c r="P237" s="272"/>
      <c r="Q237" s="273"/>
    </row>
    <row r="238" spans="1:17" ht="13.95" customHeight="1" x14ac:dyDescent="0.25">
      <c r="A238" s="165"/>
      <c r="B238" s="268"/>
      <c r="C238" s="374" t="s">
        <v>383</v>
      </c>
      <c r="D238" s="1075"/>
      <c r="E238" s="1075"/>
      <c r="F238" s="1075"/>
      <c r="G238" s="1075"/>
      <c r="H238" s="1075"/>
      <c r="I238" s="371"/>
      <c r="J238" s="259"/>
      <c r="K238" s="259"/>
      <c r="L238" s="259"/>
      <c r="M238" s="259"/>
      <c r="N238" s="259"/>
      <c r="O238" s="259"/>
      <c r="P238" s="272"/>
      <c r="Q238" s="273"/>
    </row>
    <row r="239" spans="1:17" ht="13.95" customHeight="1" x14ac:dyDescent="0.25">
      <c r="A239" s="165"/>
      <c r="B239" s="268"/>
      <c r="C239" s="374" t="s">
        <v>384</v>
      </c>
      <c r="D239" s="1075"/>
      <c r="E239" s="1075"/>
      <c r="F239" s="1075"/>
      <c r="G239" s="1075"/>
      <c r="H239" s="1075"/>
      <c r="I239" s="371"/>
      <c r="J239" s="259"/>
      <c r="K239" s="259"/>
      <c r="L239" s="259"/>
      <c r="M239" s="259"/>
      <c r="N239" s="259"/>
      <c r="O239" s="259"/>
      <c r="P239" s="272"/>
      <c r="Q239" s="273"/>
    </row>
    <row r="240" spans="1:17" ht="13.95" customHeight="1" x14ac:dyDescent="0.25">
      <c r="A240" s="165"/>
      <c r="B240" s="268"/>
      <c r="C240" s="374" t="s">
        <v>385</v>
      </c>
      <c r="D240" s="1075"/>
      <c r="E240" s="1075"/>
      <c r="F240" s="1075"/>
      <c r="G240" s="1075"/>
      <c r="H240" s="1075"/>
      <c r="I240" s="371"/>
      <c r="J240" s="259"/>
      <c r="K240" s="259"/>
      <c r="L240" s="259"/>
      <c r="M240" s="259"/>
      <c r="N240" s="259"/>
      <c r="O240" s="259"/>
      <c r="P240" s="272"/>
      <c r="Q240" s="273"/>
    </row>
    <row r="241" spans="1:17" ht="13.95" customHeight="1" x14ac:dyDescent="0.25">
      <c r="A241" s="165"/>
      <c r="B241" s="268"/>
      <c r="C241" s="374" t="s">
        <v>386</v>
      </c>
      <c r="D241" s="1075"/>
      <c r="E241" s="1075"/>
      <c r="F241" s="1075"/>
      <c r="G241" s="1075"/>
      <c r="H241" s="1075"/>
      <c r="I241" s="371"/>
      <c r="J241" s="259"/>
      <c r="K241" s="259"/>
      <c r="L241" s="259"/>
      <c r="M241" s="259"/>
      <c r="N241" s="259"/>
      <c r="O241" s="259"/>
      <c r="P241" s="272"/>
      <c r="Q241" s="273"/>
    </row>
    <row r="242" spans="1:17" ht="13.95" customHeight="1" x14ac:dyDescent="0.25">
      <c r="A242" s="165"/>
      <c r="B242" s="268"/>
      <c r="C242" s="374" t="s">
        <v>387</v>
      </c>
      <c r="D242" s="1075"/>
      <c r="E242" s="1075"/>
      <c r="F242" s="1075"/>
      <c r="G242" s="1075"/>
      <c r="H242" s="1075"/>
      <c r="I242" s="371"/>
      <c r="J242" s="259"/>
      <c r="K242" s="259"/>
      <c r="L242" s="259"/>
      <c r="M242" s="259"/>
      <c r="N242" s="259"/>
      <c r="O242" s="259"/>
      <c r="P242" s="272"/>
      <c r="Q242" s="273"/>
    </row>
    <row r="243" spans="1:17" ht="13.95" customHeight="1" x14ac:dyDescent="0.25">
      <c r="A243" s="165"/>
      <c r="B243" s="268"/>
      <c r="C243" s="374" t="s">
        <v>388</v>
      </c>
      <c r="D243" s="1075"/>
      <c r="E243" s="1075"/>
      <c r="F243" s="1075"/>
      <c r="G243" s="1075"/>
      <c r="H243" s="1075"/>
      <c r="I243" s="371"/>
      <c r="J243" s="259"/>
      <c r="K243" s="259"/>
      <c r="L243" s="259"/>
      <c r="M243" s="259"/>
      <c r="N243" s="259"/>
      <c r="O243" s="259"/>
      <c r="P243" s="272"/>
      <c r="Q243" s="273"/>
    </row>
    <row r="244" spans="1:17" ht="13.95" customHeight="1" x14ac:dyDescent="0.25">
      <c r="A244" s="165"/>
      <c r="B244" s="268"/>
      <c r="C244" s="374" t="s">
        <v>336</v>
      </c>
      <c r="D244" s="1075"/>
      <c r="E244" s="1075"/>
      <c r="F244" s="1075"/>
      <c r="G244" s="1075"/>
      <c r="H244" s="1075"/>
      <c r="I244" s="371"/>
      <c r="J244" s="259"/>
      <c r="K244" s="259"/>
      <c r="L244" s="259"/>
      <c r="M244" s="259"/>
      <c r="N244" s="259"/>
      <c r="O244" s="259"/>
      <c r="P244" s="272"/>
      <c r="Q244" s="273"/>
    </row>
    <row r="245" spans="1:17" ht="13.95" customHeight="1" x14ac:dyDescent="0.25">
      <c r="A245" s="165"/>
      <c r="B245" s="268"/>
      <c r="C245" s="374" t="s">
        <v>337</v>
      </c>
      <c r="D245" s="1075"/>
      <c r="E245" s="1075"/>
      <c r="F245" s="1075"/>
      <c r="G245" s="1075"/>
      <c r="H245" s="1075"/>
      <c r="I245" s="371"/>
      <c r="J245" s="259"/>
      <c r="K245" s="259"/>
      <c r="L245" s="259"/>
      <c r="M245" s="259"/>
      <c r="N245" s="259"/>
      <c r="O245" s="259"/>
      <c r="P245" s="272"/>
      <c r="Q245" s="273"/>
    </row>
    <row r="246" spans="1:17" ht="13.95" customHeight="1" x14ac:dyDescent="0.25">
      <c r="A246" s="165"/>
      <c r="B246" s="268"/>
      <c r="C246" s="374" t="s">
        <v>338</v>
      </c>
      <c r="D246" s="1075"/>
      <c r="E246" s="1075"/>
      <c r="F246" s="1075"/>
      <c r="G246" s="1075"/>
      <c r="H246" s="1075"/>
      <c r="I246" s="371"/>
      <c r="J246" s="259"/>
      <c r="K246" s="259"/>
      <c r="L246" s="259"/>
      <c r="M246" s="259"/>
      <c r="N246" s="259"/>
      <c r="O246" s="259"/>
      <c r="P246" s="272"/>
      <c r="Q246" s="273"/>
    </row>
    <row r="247" spans="1:17" ht="13.95" customHeight="1" x14ac:dyDescent="0.25">
      <c r="A247" s="165"/>
      <c r="B247" s="268"/>
      <c r="C247" s="374" t="s">
        <v>339</v>
      </c>
      <c r="D247" s="1075"/>
      <c r="E247" s="1075"/>
      <c r="F247" s="1075"/>
      <c r="G247" s="1075"/>
      <c r="H247" s="1075"/>
      <c r="I247" s="371"/>
      <c r="J247" s="259"/>
      <c r="K247" s="259"/>
      <c r="L247" s="259"/>
      <c r="M247" s="259"/>
      <c r="N247" s="259"/>
      <c r="O247" s="259"/>
      <c r="P247" s="272"/>
      <c r="Q247" s="273"/>
    </row>
    <row r="248" spans="1:17" ht="13.95" customHeight="1" x14ac:dyDescent="0.25">
      <c r="A248" s="165"/>
      <c r="B248" s="268"/>
      <c r="C248" s="374" t="s">
        <v>340</v>
      </c>
      <c r="D248" s="1075"/>
      <c r="E248" s="1075"/>
      <c r="F248" s="1075"/>
      <c r="G248" s="1075"/>
      <c r="H248" s="1075"/>
      <c r="I248" s="371"/>
      <c r="J248" s="259"/>
      <c r="K248" s="259"/>
      <c r="L248" s="259"/>
      <c r="M248" s="259"/>
      <c r="N248" s="259"/>
      <c r="O248" s="259"/>
      <c r="P248" s="272"/>
      <c r="Q248" s="273"/>
    </row>
    <row r="249" spans="1:17" ht="13.95" customHeight="1" x14ac:dyDescent="0.25">
      <c r="A249" s="165"/>
      <c r="B249" s="268"/>
      <c r="C249" s="374" t="s">
        <v>341</v>
      </c>
      <c r="D249" s="1075"/>
      <c r="E249" s="1075"/>
      <c r="F249" s="1075"/>
      <c r="G249" s="1075"/>
      <c r="H249" s="1075"/>
      <c r="I249" s="371"/>
      <c r="J249" s="259"/>
      <c r="K249" s="259"/>
      <c r="L249" s="259"/>
      <c r="M249" s="259"/>
      <c r="N249" s="259"/>
      <c r="O249" s="259"/>
      <c r="P249" s="272"/>
      <c r="Q249" s="273"/>
    </row>
    <row r="250" spans="1:17" ht="13.95" customHeight="1" x14ac:dyDescent="0.25">
      <c r="A250" s="165"/>
      <c r="B250" s="268"/>
      <c r="C250" s="374" t="s">
        <v>342</v>
      </c>
      <c r="D250" s="1075"/>
      <c r="E250" s="1075"/>
      <c r="F250" s="1075"/>
      <c r="G250" s="1075"/>
      <c r="H250" s="1075"/>
      <c r="I250" s="371"/>
      <c r="J250" s="259"/>
      <c r="K250" s="259"/>
      <c r="L250" s="259"/>
      <c r="M250" s="259"/>
      <c r="N250" s="259"/>
      <c r="O250" s="259"/>
      <c r="P250" s="272"/>
      <c r="Q250" s="273"/>
    </row>
    <row r="251" spans="1:17" ht="13.95" customHeight="1" x14ac:dyDescent="0.25">
      <c r="A251" s="165"/>
      <c r="B251" s="268"/>
      <c r="C251" s="374" t="s">
        <v>343</v>
      </c>
      <c r="D251" s="1075"/>
      <c r="E251" s="1075"/>
      <c r="F251" s="1075"/>
      <c r="G251" s="1075"/>
      <c r="H251" s="1075"/>
      <c r="I251" s="371"/>
      <c r="J251" s="259"/>
      <c r="K251" s="259"/>
      <c r="L251" s="259"/>
      <c r="M251" s="259"/>
      <c r="N251" s="259"/>
      <c r="O251" s="259"/>
      <c r="P251" s="272"/>
      <c r="Q251" s="273"/>
    </row>
    <row r="252" spans="1:17" ht="13.95" customHeight="1" x14ac:dyDescent="0.25">
      <c r="A252" s="165"/>
      <c r="B252" s="268"/>
      <c r="C252" s="374" t="s">
        <v>344</v>
      </c>
      <c r="D252" s="1075"/>
      <c r="E252" s="1075"/>
      <c r="F252" s="1075"/>
      <c r="G252" s="1075"/>
      <c r="H252" s="1075"/>
      <c r="I252" s="371"/>
      <c r="J252" s="259"/>
      <c r="K252" s="259"/>
      <c r="L252" s="259"/>
      <c r="M252" s="259"/>
      <c r="N252" s="259"/>
      <c r="O252" s="259"/>
      <c r="P252" s="272"/>
      <c r="Q252" s="273"/>
    </row>
    <row r="253" spans="1:17" ht="13.95" customHeight="1" x14ac:dyDescent="0.25">
      <c r="A253" s="165"/>
      <c r="B253" s="268"/>
      <c r="C253" s="374" t="s">
        <v>345</v>
      </c>
      <c r="D253" s="1075"/>
      <c r="E253" s="1075"/>
      <c r="F253" s="1075"/>
      <c r="G253" s="1075"/>
      <c r="H253" s="1075"/>
      <c r="I253" s="371"/>
      <c r="J253" s="259"/>
      <c r="K253" s="259"/>
      <c r="L253" s="259"/>
      <c r="M253" s="259"/>
      <c r="N253" s="259"/>
      <c r="O253" s="259"/>
      <c r="P253" s="272"/>
      <c r="Q253" s="273"/>
    </row>
    <row r="254" spans="1:17" ht="13.95" customHeight="1" x14ac:dyDescent="0.25">
      <c r="A254" s="165"/>
      <c r="B254" s="268"/>
      <c r="C254" s="374" t="s">
        <v>346</v>
      </c>
      <c r="D254" s="1075"/>
      <c r="E254" s="1075"/>
      <c r="F254" s="1075"/>
      <c r="G254" s="1075"/>
      <c r="H254" s="1075"/>
      <c r="I254" s="371"/>
      <c r="J254" s="259"/>
      <c r="K254" s="259"/>
      <c r="L254" s="259"/>
      <c r="M254" s="259"/>
      <c r="N254" s="259"/>
      <c r="O254" s="259"/>
      <c r="P254" s="272"/>
      <c r="Q254" s="273"/>
    </row>
    <row r="255" spans="1:17" ht="13.95" customHeight="1" x14ac:dyDescent="0.25">
      <c r="A255" s="165"/>
      <c r="B255" s="268"/>
      <c r="C255" s="374" t="s">
        <v>347</v>
      </c>
      <c r="D255" s="1075"/>
      <c r="E255" s="1075"/>
      <c r="F255" s="1075"/>
      <c r="G255" s="1075"/>
      <c r="H255" s="1075"/>
      <c r="I255" s="371"/>
      <c r="J255" s="259"/>
      <c r="K255" s="259"/>
      <c r="L255" s="259"/>
      <c r="M255" s="259"/>
      <c r="N255" s="259"/>
      <c r="O255" s="259"/>
      <c r="P255" s="272"/>
      <c r="Q255" s="273"/>
    </row>
    <row r="256" spans="1:17" ht="13.95" customHeight="1" x14ac:dyDescent="0.25">
      <c r="A256" s="165"/>
      <c r="B256" s="268"/>
      <c r="C256" s="374" t="s">
        <v>348</v>
      </c>
      <c r="D256" s="1075"/>
      <c r="E256" s="1075"/>
      <c r="F256" s="1075"/>
      <c r="G256" s="1075"/>
      <c r="H256" s="1075"/>
      <c r="I256" s="371"/>
      <c r="J256" s="259"/>
      <c r="K256" s="259"/>
      <c r="L256" s="259"/>
      <c r="M256" s="259"/>
      <c r="N256" s="259"/>
      <c r="O256" s="259"/>
      <c r="P256" s="272"/>
      <c r="Q256" s="273"/>
    </row>
    <row r="257" spans="1:17" ht="13.95" customHeight="1" x14ac:dyDescent="0.25">
      <c r="A257" s="165"/>
      <c r="B257" s="268"/>
      <c r="C257" s="374" t="s">
        <v>349</v>
      </c>
      <c r="D257" s="1075"/>
      <c r="E257" s="1075"/>
      <c r="F257" s="1075"/>
      <c r="G257" s="1075"/>
      <c r="H257" s="1075"/>
      <c r="I257" s="371"/>
      <c r="J257" s="259"/>
      <c r="K257" s="259"/>
      <c r="L257" s="259"/>
      <c r="M257" s="259"/>
      <c r="N257" s="259"/>
      <c r="O257" s="259"/>
      <c r="P257" s="272"/>
      <c r="Q257" s="273"/>
    </row>
    <row r="258" spans="1:17" ht="13.95" customHeight="1" x14ac:dyDescent="0.25">
      <c r="A258" s="165"/>
      <c r="B258" s="268"/>
      <c r="C258" s="374" t="s">
        <v>350</v>
      </c>
      <c r="D258" s="1075"/>
      <c r="E258" s="1075"/>
      <c r="F258" s="1075"/>
      <c r="G258" s="1075"/>
      <c r="H258" s="1075"/>
      <c r="I258" s="371"/>
      <c r="J258" s="259"/>
      <c r="K258" s="259"/>
      <c r="L258" s="259"/>
      <c r="M258" s="259"/>
      <c r="N258" s="259"/>
      <c r="O258" s="259"/>
      <c r="P258" s="272"/>
      <c r="Q258" s="273"/>
    </row>
    <row r="259" spans="1:17" ht="13.95" customHeight="1" x14ac:dyDescent="0.25">
      <c r="A259" s="165"/>
      <c r="B259" s="268"/>
      <c r="C259" s="374" t="s">
        <v>351</v>
      </c>
      <c r="D259" s="1075"/>
      <c r="E259" s="1075"/>
      <c r="F259" s="1075"/>
      <c r="G259" s="1075"/>
      <c r="H259" s="1075"/>
      <c r="I259" s="371"/>
      <c r="J259" s="259"/>
      <c r="K259" s="259"/>
      <c r="L259" s="259"/>
      <c r="M259" s="259"/>
      <c r="N259" s="259"/>
      <c r="O259" s="259"/>
      <c r="P259" s="272"/>
      <c r="Q259" s="273"/>
    </row>
    <row r="260" spans="1:17" ht="13.95" customHeight="1" x14ac:dyDescent="0.25">
      <c r="A260" s="165"/>
      <c r="B260" s="268"/>
      <c r="C260" s="374" t="s">
        <v>352</v>
      </c>
      <c r="D260" s="1075"/>
      <c r="E260" s="1075"/>
      <c r="F260" s="1075"/>
      <c r="G260" s="1075"/>
      <c r="H260" s="1075"/>
      <c r="I260" s="371"/>
      <c r="J260" s="259"/>
      <c r="K260" s="259"/>
      <c r="L260" s="259"/>
      <c r="M260" s="259"/>
      <c r="N260" s="259"/>
      <c r="O260" s="259"/>
      <c r="P260" s="272"/>
      <c r="Q260" s="273"/>
    </row>
    <row r="261" spans="1:17" ht="13.95" customHeight="1" x14ac:dyDescent="0.25">
      <c r="A261" s="165"/>
      <c r="B261" s="268"/>
      <c r="C261" s="374" t="s">
        <v>353</v>
      </c>
      <c r="D261" s="1075"/>
      <c r="E261" s="1075"/>
      <c r="F261" s="1075"/>
      <c r="G261" s="1075"/>
      <c r="H261" s="1075"/>
      <c r="I261" s="371"/>
      <c r="J261" s="259"/>
      <c r="K261" s="259"/>
      <c r="L261" s="259"/>
      <c r="M261" s="259"/>
      <c r="N261" s="259"/>
      <c r="O261" s="259"/>
      <c r="P261" s="272"/>
      <c r="Q261" s="273"/>
    </row>
    <row r="262" spans="1:17" ht="13.95" customHeight="1" x14ac:dyDescent="0.25">
      <c r="A262" s="165"/>
      <c r="B262" s="268"/>
      <c r="C262" s="374" t="s">
        <v>355</v>
      </c>
      <c r="D262" s="1075"/>
      <c r="E262" s="1075"/>
      <c r="F262" s="1075"/>
      <c r="G262" s="1075"/>
      <c r="H262" s="1075"/>
      <c r="I262" s="371"/>
      <c r="J262" s="259"/>
      <c r="K262" s="259"/>
      <c r="L262" s="259"/>
      <c r="M262" s="259"/>
      <c r="N262" s="259"/>
      <c r="O262" s="259"/>
      <c r="P262" s="272"/>
      <c r="Q262" s="273"/>
    </row>
    <row r="263" spans="1:17" ht="13.95" customHeight="1" x14ac:dyDescent="0.25">
      <c r="A263" s="165"/>
      <c r="B263" s="268"/>
      <c r="C263" s="374" t="s">
        <v>356</v>
      </c>
      <c r="D263" s="1075"/>
      <c r="E263" s="1075"/>
      <c r="F263" s="1075"/>
      <c r="G263" s="1075"/>
      <c r="H263" s="1075"/>
      <c r="I263" s="371"/>
      <c r="J263" s="259"/>
      <c r="K263" s="259"/>
      <c r="L263" s="259"/>
      <c r="M263" s="259"/>
      <c r="N263" s="259"/>
      <c r="O263" s="259"/>
      <c r="P263" s="272"/>
      <c r="Q263" s="273"/>
    </row>
    <row r="264" spans="1:17" ht="13.95" customHeight="1" x14ac:dyDescent="0.25">
      <c r="A264" s="165"/>
      <c r="B264" s="268"/>
      <c r="C264" s="374" t="s">
        <v>357</v>
      </c>
      <c r="D264" s="1075"/>
      <c r="E264" s="1075"/>
      <c r="F264" s="1075"/>
      <c r="G264" s="1075"/>
      <c r="H264" s="1075"/>
      <c r="I264" s="371"/>
      <c r="J264" s="259"/>
      <c r="K264" s="259"/>
      <c r="L264" s="259"/>
      <c r="M264" s="259"/>
      <c r="N264" s="259"/>
      <c r="O264" s="259"/>
      <c r="P264" s="272"/>
      <c r="Q264" s="273"/>
    </row>
    <row r="265" spans="1:17" ht="13.95" customHeight="1" x14ac:dyDescent="0.25">
      <c r="A265" s="165"/>
      <c r="B265" s="268"/>
      <c r="C265" s="374" t="s">
        <v>358</v>
      </c>
      <c r="D265" s="1075"/>
      <c r="E265" s="1075"/>
      <c r="F265" s="1075"/>
      <c r="G265" s="1075"/>
      <c r="H265" s="1075"/>
      <c r="I265" s="371"/>
      <c r="J265" s="259"/>
      <c r="K265" s="259"/>
      <c r="L265" s="259"/>
      <c r="M265" s="259"/>
      <c r="N265" s="259"/>
      <c r="O265" s="259"/>
      <c r="P265" s="272"/>
      <c r="Q265" s="273"/>
    </row>
    <row r="266" spans="1:17" ht="13.95" customHeight="1" x14ac:dyDescent="0.25">
      <c r="A266" s="165"/>
      <c r="B266" s="268"/>
      <c r="C266" s="374" t="s">
        <v>359</v>
      </c>
      <c r="D266" s="1075"/>
      <c r="E266" s="1075"/>
      <c r="F266" s="1075"/>
      <c r="G266" s="1075"/>
      <c r="H266" s="1075"/>
      <c r="I266" s="371"/>
      <c r="J266" s="259"/>
      <c r="K266" s="259"/>
      <c r="L266" s="259"/>
      <c r="M266" s="259"/>
      <c r="N266" s="259"/>
      <c r="O266" s="259"/>
      <c r="P266" s="272"/>
      <c r="Q266" s="273"/>
    </row>
    <row r="267" spans="1:17" ht="13.95" customHeight="1" x14ac:dyDescent="0.25">
      <c r="A267" s="165"/>
      <c r="B267" s="268"/>
      <c r="C267" s="374" t="s">
        <v>360</v>
      </c>
      <c r="D267" s="1075"/>
      <c r="E267" s="1075"/>
      <c r="F267" s="1075"/>
      <c r="G267" s="1075"/>
      <c r="H267" s="1075"/>
      <c r="I267" s="371"/>
      <c r="J267" s="259"/>
      <c r="K267" s="259"/>
      <c r="L267" s="259"/>
      <c r="M267" s="259"/>
      <c r="N267" s="259"/>
      <c r="O267" s="259"/>
      <c r="P267" s="272"/>
      <c r="Q267" s="273"/>
    </row>
    <row r="268" spans="1:17" ht="13.95" customHeight="1" x14ac:dyDescent="0.25">
      <c r="A268" s="165"/>
      <c r="B268" s="268"/>
      <c r="C268" s="374" t="s">
        <v>240</v>
      </c>
      <c r="D268" s="1075"/>
      <c r="E268" s="1075"/>
      <c r="F268" s="1075"/>
      <c r="G268" s="1075"/>
      <c r="H268" s="1075"/>
      <c r="I268" s="371"/>
      <c r="J268" s="259"/>
      <c r="K268" s="259"/>
      <c r="L268" s="259"/>
      <c r="M268" s="259"/>
      <c r="N268" s="259"/>
      <c r="O268" s="259"/>
      <c r="P268" s="272"/>
      <c r="Q268" s="273"/>
    </row>
    <row r="269" spans="1:17" ht="13.95" customHeight="1" x14ac:dyDescent="0.25">
      <c r="A269" s="165"/>
      <c r="B269" s="268"/>
      <c r="C269" s="374" t="s">
        <v>241</v>
      </c>
      <c r="D269" s="1075"/>
      <c r="E269" s="1075"/>
      <c r="F269" s="1075"/>
      <c r="G269" s="1075"/>
      <c r="H269" s="1075"/>
      <c r="I269" s="371"/>
      <c r="J269" s="259"/>
      <c r="K269" s="259"/>
      <c r="L269" s="259"/>
      <c r="M269" s="259"/>
      <c r="N269" s="259"/>
      <c r="O269" s="259"/>
      <c r="P269" s="272"/>
      <c r="Q269" s="273"/>
    </row>
    <row r="270" spans="1:17" ht="13.95" customHeight="1" x14ac:dyDescent="0.25">
      <c r="A270" s="165"/>
      <c r="B270" s="268"/>
      <c r="C270" s="374" t="s">
        <v>242</v>
      </c>
      <c r="D270" s="1075"/>
      <c r="E270" s="1075"/>
      <c r="F270" s="1075"/>
      <c r="G270" s="1075"/>
      <c r="H270" s="1075"/>
      <c r="I270" s="371"/>
      <c r="J270" s="259"/>
      <c r="K270" s="259"/>
      <c r="L270" s="259"/>
      <c r="M270" s="259"/>
      <c r="N270" s="259"/>
      <c r="O270" s="259"/>
      <c r="P270" s="272"/>
      <c r="Q270" s="273"/>
    </row>
    <row r="271" spans="1:17" ht="13.95" customHeight="1" x14ac:dyDescent="0.25">
      <c r="A271" s="165"/>
      <c r="B271" s="268"/>
      <c r="C271" s="374" t="s">
        <v>243</v>
      </c>
      <c r="D271" s="1075"/>
      <c r="E271" s="1075"/>
      <c r="F271" s="1075"/>
      <c r="G271" s="1075"/>
      <c r="H271" s="1075"/>
      <c r="I271" s="371"/>
      <c r="J271" s="259"/>
      <c r="K271" s="259"/>
      <c r="L271" s="259"/>
      <c r="M271" s="259"/>
      <c r="N271" s="259"/>
      <c r="O271" s="259"/>
      <c r="P271" s="272"/>
      <c r="Q271" s="273"/>
    </row>
    <row r="272" spans="1:17" ht="13.95" customHeight="1" x14ac:dyDescent="0.25">
      <c r="A272" s="165"/>
      <c r="B272" s="268"/>
      <c r="C272" s="374" t="s">
        <v>244</v>
      </c>
      <c r="D272" s="1075"/>
      <c r="E272" s="1075"/>
      <c r="F272" s="1075"/>
      <c r="G272" s="1075"/>
      <c r="H272" s="1075"/>
      <c r="I272" s="371"/>
      <c r="J272" s="259"/>
      <c r="K272" s="259"/>
      <c r="L272" s="259"/>
      <c r="M272" s="259"/>
      <c r="N272" s="259"/>
      <c r="O272" s="259"/>
      <c r="P272" s="272"/>
      <c r="Q272" s="273"/>
    </row>
    <row r="273" spans="1:17" ht="13.95" customHeight="1" x14ac:dyDescent="0.25">
      <c r="A273" s="165"/>
      <c r="B273" s="268"/>
      <c r="C273" s="374" t="s">
        <v>245</v>
      </c>
      <c r="D273" s="1075"/>
      <c r="E273" s="1075"/>
      <c r="F273" s="1075"/>
      <c r="G273" s="1075"/>
      <c r="H273" s="1075"/>
      <c r="I273" s="371"/>
      <c r="J273" s="259"/>
      <c r="K273" s="259"/>
      <c r="L273" s="259"/>
      <c r="M273" s="259"/>
      <c r="N273" s="259"/>
      <c r="O273" s="259"/>
      <c r="P273" s="272"/>
      <c r="Q273" s="273"/>
    </row>
    <row r="274" spans="1:17" ht="13.95" customHeight="1" x14ac:dyDescent="0.25">
      <c r="A274" s="165"/>
      <c r="B274" s="268"/>
      <c r="C274" s="374" t="s">
        <v>246</v>
      </c>
      <c r="D274" s="1075"/>
      <c r="E274" s="1075"/>
      <c r="F274" s="1075"/>
      <c r="G274" s="1075"/>
      <c r="H274" s="1075"/>
      <c r="I274" s="371"/>
      <c r="J274" s="259"/>
      <c r="K274" s="259"/>
      <c r="L274" s="259"/>
      <c r="M274" s="259"/>
      <c r="N274" s="259"/>
      <c r="O274" s="259"/>
      <c r="P274" s="272"/>
      <c r="Q274" s="273"/>
    </row>
    <row r="275" spans="1:17" ht="13.95" customHeight="1" x14ac:dyDescent="0.25">
      <c r="A275" s="165"/>
      <c r="B275" s="268"/>
      <c r="C275" s="374" t="s">
        <v>247</v>
      </c>
      <c r="D275" s="1075"/>
      <c r="E275" s="1075"/>
      <c r="F275" s="1075"/>
      <c r="G275" s="1075"/>
      <c r="H275" s="1075"/>
      <c r="I275" s="371"/>
      <c r="J275" s="259"/>
      <c r="K275" s="259"/>
      <c r="L275" s="259"/>
      <c r="M275" s="259"/>
      <c r="N275" s="259"/>
      <c r="O275" s="259"/>
      <c r="P275" s="272"/>
      <c r="Q275" s="273"/>
    </row>
    <row r="276" spans="1:17" ht="13.95" customHeight="1" x14ac:dyDescent="0.25">
      <c r="A276" s="165"/>
      <c r="B276" s="268"/>
      <c r="C276" s="374" t="s">
        <v>248</v>
      </c>
      <c r="D276" s="1075"/>
      <c r="E276" s="1075"/>
      <c r="F276" s="1075"/>
      <c r="G276" s="1075"/>
      <c r="H276" s="1075"/>
      <c r="I276" s="371"/>
      <c r="J276" s="259"/>
      <c r="K276" s="259"/>
      <c r="L276" s="259"/>
      <c r="M276" s="259"/>
      <c r="N276" s="259"/>
      <c r="O276" s="259"/>
      <c r="P276" s="272"/>
      <c r="Q276" s="273"/>
    </row>
    <row r="277" spans="1:17" ht="13.95" customHeight="1" x14ac:dyDescent="0.25">
      <c r="A277" s="165"/>
      <c r="B277" s="268"/>
      <c r="C277" s="374" t="s">
        <v>249</v>
      </c>
      <c r="D277" s="1075"/>
      <c r="E277" s="1075"/>
      <c r="F277" s="1075"/>
      <c r="G277" s="1075"/>
      <c r="H277" s="1075"/>
      <c r="I277" s="371"/>
      <c r="J277" s="259"/>
      <c r="K277" s="259"/>
      <c r="L277" s="259"/>
      <c r="M277" s="259"/>
      <c r="N277" s="259"/>
      <c r="O277" s="259"/>
      <c r="P277" s="272"/>
      <c r="Q277" s="273"/>
    </row>
    <row r="278" spans="1:17" ht="13.95" customHeight="1" x14ac:dyDescent="0.25">
      <c r="A278" s="165"/>
      <c r="B278" s="268"/>
      <c r="C278" s="374" t="s">
        <v>250</v>
      </c>
      <c r="D278" s="1075"/>
      <c r="E278" s="1075"/>
      <c r="F278" s="1075"/>
      <c r="G278" s="1075"/>
      <c r="H278" s="1075"/>
      <c r="I278" s="371"/>
      <c r="J278" s="259"/>
      <c r="K278" s="259"/>
      <c r="L278" s="259"/>
      <c r="M278" s="259"/>
      <c r="N278" s="259"/>
      <c r="O278" s="259"/>
      <c r="P278" s="272"/>
      <c r="Q278" s="273"/>
    </row>
    <row r="279" spans="1:17" ht="13.95" customHeight="1" x14ac:dyDescent="0.25">
      <c r="A279" s="165"/>
      <c r="B279" s="268"/>
      <c r="C279" s="374" t="s">
        <v>251</v>
      </c>
      <c r="D279" s="1075"/>
      <c r="E279" s="1075"/>
      <c r="F279" s="1075"/>
      <c r="G279" s="1075"/>
      <c r="H279" s="1075"/>
      <c r="I279" s="371"/>
      <c r="J279" s="259"/>
      <c r="K279" s="259"/>
      <c r="L279" s="259"/>
      <c r="M279" s="259"/>
      <c r="N279" s="259"/>
      <c r="O279" s="259"/>
      <c r="P279" s="272"/>
      <c r="Q279" s="273"/>
    </row>
    <row r="280" spans="1:17" ht="13.95" customHeight="1" x14ac:dyDescent="0.25">
      <c r="A280" s="165"/>
      <c r="B280" s="268"/>
      <c r="C280" s="374" t="s">
        <v>252</v>
      </c>
      <c r="D280" s="1075"/>
      <c r="E280" s="1075"/>
      <c r="F280" s="1075"/>
      <c r="G280" s="1075"/>
      <c r="H280" s="1075"/>
      <c r="I280" s="371"/>
      <c r="J280" s="259"/>
      <c r="K280" s="259"/>
      <c r="L280" s="259"/>
      <c r="M280" s="259"/>
      <c r="N280" s="259"/>
      <c r="O280" s="259"/>
      <c r="P280" s="272"/>
      <c r="Q280" s="273"/>
    </row>
    <row r="281" spans="1:17" ht="13.95" customHeight="1" x14ac:dyDescent="0.25">
      <c r="A281" s="165"/>
      <c r="B281" s="268"/>
      <c r="C281" s="374" t="s">
        <v>253</v>
      </c>
      <c r="D281" s="1075"/>
      <c r="E281" s="1075"/>
      <c r="F281" s="1075"/>
      <c r="G281" s="1075"/>
      <c r="H281" s="1075"/>
      <c r="I281" s="371"/>
      <c r="J281" s="259"/>
      <c r="K281" s="259"/>
      <c r="L281" s="259"/>
      <c r="M281" s="259"/>
      <c r="N281" s="259"/>
      <c r="O281" s="259"/>
      <c r="P281" s="272"/>
      <c r="Q281" s="273"/>
    </row>
    <row r="282" spans="1:17" ht="13.95" customHeight="1" x14ac:dyDescent="0.25">
      <c r="A282" s="165"/>
      <c r="B282" s="268"/>
      <c r="C282" s="374" t="s">
        <v>254</v>
      </c>
      <c r="D282" s="1075"/>
      <c r="E282" s="1075"/>
      <c r="F282" s="1075"/>
      <c r="G282" s="1075"/>
      <c r="H282" s="1075"/>
      <c r="I282" s="371"/>
      <c r="J282" s="259"/>
      <c r="K282" s="259"/>
      <c r="L282" s="259"/>
      <c r="M282" s="259"/>
      <c r="N282" s="259"/>
      <c r="O282" s="259"/>
      <c r="P282" s="272"/>
      <c r="Q282" s="273"/>
    </row>
    <row r="283" spans="1:17" ht="13.95" customHeight="1" x14ac:dyDescent="0.25">
      <c r="A283" s="165"/>
      <c r="B283" s="268"/>
      <c r="C283" s="374" t="s">
        <v>255</v>
      </c>
      <c r="D283" s="1075"/>
      <c r="E283" s="1075"/>
      <c r="F283" s="1075"/>
      <c r="G283" s="1075"/>
      <c r="H283" s="1075"/>
      <c r="I283" s="371"/>
      <c r="J283" s="259"/>
      <c r="K283" s="259"/>
      <c r="L283" s="259"/>
      <c r="M283" s="259"/>
      <c r="N283" s="259"/>
      <c r="O283" s="259"/>
      <c r="P283" s="272"/>
      <c r="Q283" s="273"/>
    </row>
    <row r="284" spans="1:17" ht="13.95" customHeight="1" x14ac:dyDescent="0.25">
      <c r="A284" s="165"/>
      <c r="B284" s="268"/>
      <c r="C284" s="374" t="s">
        <v>256</v>
      </c>
      <c r="D284" s="1075"/>
      <c r="E284" s="1075"/>
      <c r="F284" s="1075"/>
      <c r="G284" s="1075"/>
      <c r="H284" s="1075"/>
      <c r="I284" s="371"/>
      <c r="J284" s="259"/>
      <c r="K284" s="259"/>
      <c r="L284" s="259"/>
      <c r="M284" s="259"/>
      <c r="N284" s="259"/>
      <c r="O284" s="259"/>
      <c r="P284" s="272"/>
      <c r="Q284" s="273"/>
    </row>
    <row r="285" spans="1:17" ht="13.95" customHeight="1" x14ac:dyDescent="0.25">
      <c r="A285" s="165"/>
      <c r="B285" s="268"/>
      <c r="C285" s="374" t="s">
        <v>257</v>
      </c>
      <c r="D285" s="1075"/>
      <c r="E285" s="1075"/>
      <c r="F285" s="1075"/>
      <c r="G285" s="1075"/>
      <c r="H285" s="1075"/>
      <c r="I285" s="371"/>
      <c r="J285" s="259"/>
      <c r="K285" s="259"/>
      <c r="L285" s="259"/>
      <c r="M285" s="259"/>
      <c r="N285" s="259"/>
      <c r="O285" s="259"/>
      <c r="P285" s="272"/>
      <c r="Q285" s="273"/>
    </row>
    <row r="286" spans="1:17" ht="13.95" customHeight="1" x14ac:dyDescent="0.25">
      <c r="A286" s="165"/>
      <c r="B286" s="268"/>
      <c r="C286" s="374" t="s">
        <v>258</v>
      </c>
      <c r="D286" s="1075"/>
      <c r="E286" s="1075"/>
      <c r="F286" s="1075"/>
      <c r="G286" s="1075"/>
      <c r="H286" s="1075"/>
      <c r="I286" s="371"/>
      <c r="J286" s="259"/>
      <c r="K286" s="259"/>
      <c r="L286" s="259"/>
      <c r="M286" s="259"/>
      <c r="N286" s="259"/>
      <c r="O286" s="259"/>
      <c r="P286" s="272"/>
      <c r="Q286" s="273"/>
    </row>
    <row r="287" spans="1:17" ht="13.95" customHeight="1" x14ac:dyDescent="0.25">
      <c r="A287" s="165"/>
      <c r="B287" s="268"/>
      <c r="C287" s="374" t="s">
        <v>259</v>
      </c>
      <c r="D287" s="1075"/>
      <c r="E287" s="1075"/>
      <c r="F287" s="1075"/>
      <c r="G287" s="1075"/>
      <c r="H287" s="1075"/>
      <c r="I287" s="371"/>
      <c r="J287" s="259"/>
      <c r="K287" s="259"/>
      <c r="L287" s="259"/>
      <c r="M287" s="259"/>
      <c r="N287" s="259"/>
      <c r="O287" s="259"/>
      <c r="P287" s="272"/>
      <c r="Q287" s="273"/>
    </row>
    <row r="288" spans="1:17" ht="13.95" customHeight="1" x14ac:dyDescent="0.25">
      <c r="A288" s="165"/>
      <c r="B288" s="268"/>
      <c r="C288" s="374" t="s">
        <v>260</v>
      </c>
      <c r="D288" s="1075"/>
      <c r="E288" s="1075"/>
      <c r="F288" s="1075"/>
      <c r="G288" s="1075"/>
      <c r="H288" s="1075"/>
      <c r="I288" s="371"/>
      <c r="J288" s="259"/>
      <c r="K288" s="259"/>
      <c r="L288" s="259"/>
      <c r="M288" s="259"/>
      <c r="N288" s="259"/>
      <c r="O288" s="259"/>
      <c r="P288" s="272"/>
      <c r="Q288" s="273"/>
    </row>
    <row r="289" spans="1:17" ht="13.95" customHeight="1" x14ac:dyDescent="0.25">
      <c r="A289" s="165"/>
      <c r="B289" s="268"/>
      <c r="C289" s="374" t="s">
        <v>261</v>
      </c>
      <c r="D289" s="1075"/>
      <c r="E289" s="1075"/>
      <c r="F289" s="1075"/>
      <c r="G289" s="1075"/>
      <c r="H289" s="1075"/>
      <c r="I289" s="371"/>
      <c r="J289" s="259"/>
      <c r="K289" s="259"/>
      <c r="L289" s="259"/>
      <c r="M289" s="259"/>
      <c r="N289" s="259"/>
      <c r="O289" s="259"/>
      <c r="P289" s="272"/>
      <c r="Q289" s="273"/>
    </row>
    <row r="290" spans="1:17" ht="13.95" customHeight="1" x14ac:dyDescent="0.25">
      <c r="A290" s="165"/>
      <c r="B290" s="268"/>
      <c r="C290" s="374" t="s">
        <v>262</v>
      </c>
      <c r="D290" s="1075"/>
      <c r="E290" s="1075"/>
      <c r="F290" s="1075"/>
      <c r="G290" s="1075"/>
      <c r="H290" s="1075"/>
      <c r="I290" s="371"/>
      <c r="J290" s="259"/>
      <c r="K290" s="259"/>
      <c r="L290" s="259"/>
      <c r="M290" s="259"/>
      <c r="N290" s="259"/>
      <c r="O290" s="259"/>
      <c r="P290" s="272"/>
      <c r="Q290" s="273"/>
    </row>
    <row r="291" spans="1:17" ht="13.95" customHeight="1" x14ac:dyDescent="0.25">
      <c r="A291" s="165"/>
      <c r="B291" s="268"/>
      <c r="C291" s="374" t="s">
        <v>263</v>
      </c>
      <c r="D291" s="1075"/>
      <c r="E291" s="1075"/>
      <c r="F291" s="1075"/>
      <c r="G291" s="1075"/>
      <c r="H291" s="1075"/>
      <c r="I291" s="371"/>
      <c r="J291" s="259"/>
      <c r="K291" s="259"/>
      <c r="L291" s="259"/>
      <c r="M291" s="259"/>
      <c r="N291" s="259"/>
      <c r="O291" s="259"/>
      <c r="P291" s="272"/>
      <c r="Q291" s="273"/>
    </row>
    <row r="292" spans="1:17" ht="13.95" customHeight="1" x14ac:dyDescent="0.25">
      <c r="A292" s="165"/>
      <c r="B292" s="268"/>
      <c r="C292" s="374" t="s">
        <v>265</v>
      </c>
      <c r="D292" s="1075"/>
      <c r="E292" s="1075"/>
      <c r="F292" s="1075"/>
      <c r="G292" s="1075"/>
      <c r="H292" s="1075"/>
      <c r="I292" s="371"/>
      <c r="J292" s="259"/>
      <c r="K292" s="259"/>
      <c r="L292" s="259"/>
      <c r="M292" s="259"/>
      <c r="N292" s="259"/>
      <c r="O292" s="259"/>
      <c r="P292" s="272"/>
      <c r="Q292" s="273"/>
    </row>
    <row r="293" spans="1:17" ht="13.95" customHeight="1" x14ac:dyDescent="0.25">
      <c r="A293" s="165"/>
      <c r="B293" s="268"/>
      <c r="C293" s="374" t="s">
        <v>943</v>
      </c>
      <c r="D293" s="1075"/>
      <c r="E293" s="1075"/>
      <c r="F293" s="1075"/>
      <c r="G293" s="1075"/>
      <c r="H293" s="1075"/>
      <c r="I293" s="371"/>
      <c r="J293" s="259"/>
      <c r="K293" s="259"/>
      <c r="L293" s="259"/>
      <c r="M293" s="259"/>
      <c r="N293" s="259"/>
      <c r="O293" s="259"/>
      <c r="P293" s="272"/>
      <c r="Q293" s="273"/>
    </row>
    <row r="294" spans="1:17" ht="13.95" customHeight="1" x14ac:dyDescent="0.25">
      <c r="A294" s="165"/>
      <c r="B294" s="268"/>
      <c r="C294" s="374" t="s">
        <v>2538</v>
      </c>
      <c r="D294" s="1075"/>
      <c r="E294" s="1075"/>
      <c r="F294" s="1075"/>
      <c r="G294" s="1075"/>
      <c r="H294" s="1075"/>
      <c r="I294" s="371"/>
      <c r="J294" s="259"/>
      <c r="K294" s="259"/>
      <c r="L294" s="259"/>
      <c r="M294" s="259"/>
      <c r="N294" s="259"/>
      <c r="O294" s="259"/>
      <c r="P294" s="272"/>
      <c r="Q294" s="273"/>
    </row>
    <row r="295" spans="1:17" ht="13.95" customHeight="1" x14ac:dyDescent="0.25">
      <c r="A295" s="165"/>
      <c r="B295" s="268"/>
      <c r="C295" s="374" t="s">
        <v>267</v>
      </c>
      <c r="D295" s="1075"/>
      <c r="E295" s="1075"/>
      <c r="F295" s="1075"/>
      <c r="G295" s="1075"/>
      <c r="H295" s="1075"/>
      <c r="I295" s="371"/>
      <c r="J295" s="259"/>
      <c r="K295" s="259"/>
      <c r="L295" s="259"/>
      <c r="M295" s="259"/>
      <c r="N295" s="259"/>
      <c r="O295" s="259"/>
      <c r="P295" s="272"/>
      <c r="Q295" s="273"/>
    </row>
    <row r="296" spans="1:17" ht="13.95" customHeight="1" x14ac:dyDescent="0.25">
      <c r="A296" s="165"/>
      <c r="B296" s="268"/>
      <c r="C296" s="374" t="s">
        <v>268</v>
      </c>
      <c r="D296" s="1075"/>
      <c r="E296" s="1075"/>
      <c r="F296" s="1075"/>
      <c r="G296" s="1075"/>
      <c r="H296" s="1075"/>
      <c r="I296" s="371"/>
      <c r="J296" s="259"/>
      <c r="K296" s="259"/>
      <c r="L296" s="259"/>
      <c r="M296" s="259"/>
      <c r="N296" s="259"/>
      <c r="O296" s="259"/>
      <c r="P296" s="272"/>
      <c r="Q296" s="273"/>
    </row>
    <row r="297" spans="1:17" ht="13.95" customHeight="1" x14ac:dyDescent="0.25">
      <c r="A297" s="165"/>
      <c r="B297" s="268"/>
      <c r="C297" s="374" t="s">
        <v>269</v>
      </c>
      <c r="D297" s="1075"/>
      <c r="E297" s="1075"/>
      <c r="F297" s="1075"/>
      <c r="G297" s="1075"/>
      <c r="H297" s="1075"/>
      <c r="I297" s="371"/>
      <c r="J297" s="259"/>
      <c r="K297" s="259"/>
      <c r="L297" s="259"/>
      <c r="M297" s="259"/>
      <c r="N297" s="259"/>
      <c r="O297" s="259"/>
      <c r="P297" s="272"/>
      <c r="Q297" s="273"/>
    </row>
    <row r="298" spans="1:17" ht="13.95" customHeight="1" x14ac:dyDescent="0.25">
      <c r="A298" s="165"/>
      <c r="B298" s="268"/>
      <c r="C298" s="374" t="s">
        <v>270</v>
      </c>
      <c r="D298" s="1075"/>
      <c r="E298" s="1075"/>
      <c r="F298" s="1075"/>
      <c r="G298" s="1075"/>
      <c r="H298" s="1075"/>
      <c r="I298" s="371"/>
      <c r="J298" s="259"/>
      <c r="K298" s="259"/>
      <c r="L298" s="259"/>
      <c r="M298" s="259"/>
      <c r="N298" s="259"/>
      <c r="O298" s="259"/>
      <c r="P298" s="272"/>
      <c r="Q298" s="273"/>
    </row>
    <row r="299" spans="1:17" ht="13.95" customHeight="1" x14ac:dyDescent="0.25">
      <c r="A299" s="165"/>
      <c r="B299" s="268"/>
      <c r="C299" s="374" t="s">
        <v>271</v>
      </c>
      <c r="D299" s="1075"/>
      <c r="E299" s="1075"/>
      <c r="F299" s="1075"/>
      <c r="G299" s="1075"/>
      <c r="H299" s="1075"/>
      <c r="I299" s="371"/>
      <c r="J299" s="259"/>
      <c r="K299" s="259"/>
      <c r="L299" s="259"/>
      <c r="M299" s="259"/>
      <c r="N299" s="259"/>
      <c r="O299" s="259"/>
      <c r="P299" s="272"/>
      <c r="Q299" s="273"/>
    </row>
    <row r="300" spans="1:17" ht="13.95" customHeight="1" x14ac:dyDescent="0.25">
      <c r="A300" s="165"/>
      <c r="B300" s="268"/>
      <c r="C300" s="374" t="s">
        <v>272</v>
      </c>
      <c r="D300" s="1075"/>
      <c r="E300" s="1075"/>
      <c r="F300" s="1075"/>
      <c r="G300" s="1075"/>
      <c r="H300" s="1075"/>
      <c r="I300" s="371"/>
      <c r="J300" s="259"/>
      <c r="K300" s="259"/>
      <c r="L300" s="259"/>
      <c r="M300" s="259"/>
      <c r="N300" s="259"/>
      <c r="O300" s="259"/>
      <c r="P300" s="272"/>
      <c r="Q300" s="273"/>
    </row>
    <row r="301" spans="1:17" ht="13.95" customHeight="1" x14ac:dyDescent="0.25">
      <c r="A301" s="165"/>
      <c r="B301" s="268"/>
      <c r="C301" s="374" t="s">
        <v>273</v>
      </c>
      <c r="D301" s="1075"/>
      <c r="E301" s="1075"/>
      <c r="F301" s="1075"/>
      <c r="G301" s="1075"/>
      <c r="H301" s="1075"/>
      <c r="I301" s="371"/>
      <c r="J301" s="259"/>
      <c r="K301" s="259"/>
      <c r="L301" s="259"/>
      <c r="M301" s="259"/>
      <c r="N301" s="259"/>
      <c r="O301" s="259"/>
      <c r="P301" s="272"/>
      <c r="Q301" s="273"/>
    </row>
    <row r="302" spans="1:17" ht="13.95" customHeight="1" x14ac:dyDescent="0.25">
      <c r="A302" s="165"/>
      <c r="B302" s="268"/>
      <c r="C302" s="374" t="s">
        <v>944</v>
      </c>
      <c r="D302" s="1075"/>
      <c r="E302" s="1075"/>
      <c r="F302" s="1075"/>
      <c r="G302" s="1075"/>
      <c r="H302" s="1075"/>
      <c r="I302" s="371"/>
      <c r="J302" s="259"/>
      <c r="K302" s="259"/>
      <c r="L302" s="259"/>
      <c r="M302" s="259"/>
      <c r="N302" s="259"/>
      <c r="O302" s="259"/>
      <c r="P302" s="272"/>
      <c r="Q302" s="273"/>
    </row>
    <row r="303" spans="1:17" ht="13.95" customHeight="1" x14ac:dyDescent="0.25">
      <c r="A303" s="165"/>
      <c r="B303" s="268"/>
      <c r="C303" s="374" t="s">
        <v>945</v>
      </c>
      <c r="D303" s="1075"/>
      <c r="E303" s="1075"/>
      <c r="F303" s="1075"/>
      <c r="G303" s="1075"/>
      <c r="H303" s="1075"/>
      <c r="I303" s="371"/>
      <c r="J303" s="259"/>
      <c r="K303" s="259"/>
      <c r="L303" s="259"/>
      <c r="M303" s="259"/>
      <c r="N303" s="259"/>
      <c r="O303" s="259"/>
      <c r="P303" s="272"/>
      <c r="Q303" s="273"/>
    </row>
    <row r="304" spans="1:17" ht="13.95" customHeight="1" x14ac:dyDescent="0.25">
      <c r="A304" s="165"/>
      <c r="B304" s="268"/>
      <c r="C304" s="374" t="s">
        <v>946</v>
      </c>
      <c r="D304" s="1075"/>
      <c r="E304" s="1075"/>
      <c r="F304" s="1075"/>
      <c r="G304" s="1075"/>
      <c r="H304" s="1075"/>
      <c r="I304" s="371"/>
      <c r="J304" s="259"/>
      <c r="K304" s="259"/>
      <c r="L304" s="259"/>
      <c r="M304" s="259"/>
      <c r="N304" s="259"/>
      <c r="O304" s="259"/>
      <c r="P304" s="272"/>
      <c r="Q304" s="273"/>
    </row>
    <row r="305" spans="1:17" ht="13.95" customHeight="1" x14ac:dyDescent="0.25">
      <c r="A305" s="165"/>
      <c r="B305" s="268"/>
      <c r="C305" s="374" t="s">
        <v>947</v>
      </c>
      <c r="D305" s="1075"/>
      <c r="E305" s="1075"/>
      <c r="F305" s="1075"/>
      <c r="G305" s="1075"/>
      <c r="H305" s="1075"/>
      <c r="I305" s="371"/>
      <c r="J305" s="259"/>
      <c r="K305" s="259"/>
      <c r="L305" s="259"/>
      <c r="M305" s="259"/>
      <c r="N305" s="259"/>
      <c r="O305" s="259"/>
      <c r="P305" s="272"/>
      <c r="Q305" s="273"/>
    </row>
    <row r="306" spans="1:17" ht="13.95" customHeight="1" x14ac:dyDescent="0.25">
      <c r="A306" s="165"/>
      <c r="B306" s="268"/>
      <c r="C306" s="374" t="s">
        <v>948</v>
      </c>
      <c r="D306" s="1075"/>
      <c r="E306" s="1075"/>
      <c r="F306" s="1075"/>
      <c r="G306" s="1075"/>
      <c r="H306" s="1075"/>
      <c r="I306" s="371"/>
      <c r="J306" s="259"/>
      <c r="K306" s="259"/>
      <c r="L306" s="259"/>
      <c r="M306" s="259"/>
      <c r="N306" s="259"/>
      <c r="O306" s="259"/>
      <c r="P306" s="272"/>
      <c r="Q306" s="273"/>
    </row>
    <row r="307" spans="1:17" ht="13.95" customHeight="1" x14ac:dyDescent="0.25">
      <c r="A307" s="165"/>
      <c r="B307" s="268"/>
      <c r="C307" s="374" t="s">
        <v>949</v>
      </c>
      <c r="D307" s="1075"/>
      <c r="E307" s="1075"/>
      <c r="F307" s="1075"/>
      <c r="G307" s="1075"/>
      <c r="H307" s="1075"/>
      <c r="I307" s="371"/>
      <c r="J307" s="259"/>
      <c r="K307" s="259"/>
      <c r="L307" s="259"/>
      <c r="M307" s="259"/>
      <c r="N307" s="259"/>
      <c r="O307" s="259"/>
      <c r="P307" s="272"/>
      <c r="Q307" s="273"/>
    </row>
    <row r="308" spans="1:17" ht="13.95" customHeight="1" x14ac:dyDescent="0.25">
      <c r="A308" s="165"/>
      <c r="B308" s="268"/>
      <c r="C308" s="374" t="s">
        <v>950</v>
      </c>
      <c r="D308" s="1075"/>
      <c r="E308" s="1075"/>
      <c r="F308" s="1075"/>
      <c r="G308" s="1075"/>
      <c r="H308" s="1075"/>
      <c r="I308" s="371"/>
      <c r="J308" s="259"/>
      <c r="K308" s="259"/>
      <c r="L308" s="259"/>
      <c r="M308" s="259"/>
      <c r="N308" s="259"/>
      <c r="O308" s="259"/>
      <c r="P308" s="272"/>
      <c r="Q308" s="273"/>
    </row>
    <row r="309" spans="1:17" ht="13.95" customHeight="1" x14ac:dyDescent="0.25">
      <c r="A309" s="165"/>
      <c r="B309" s="268"/>
      <c r="C309" s="374" t="s">
        <v>951</v>
      </c>
      <c r="D309" s="1075"/>
      <c r="E309" s="1075"/>
      <c r="F309" s="1075"/>
      <c r="G309" s="1075"/>
      <c r="H309" s="1075"/>
      <c r="I309" s="371"/>
      <c r="J309" s="259"/>
      <c r="K309" s="259"/>
      <c r="L309" s="259"/>
      <c r="M309" s="259"/>
      <c r="N309" s="259"/>
      <c r="O309" s="259"/>
      <c r="P309" s="272"/>
      <c r="Q309" s="273"/>
    </row>
    <row r="310" spans="1:17" ht="13.95" customHeight="1" x14ac:dyDescent="0.25">
      <c r="A310" s="165"/>
      <c r="B310" s="268"/>
      <c r="C310" s="374" t="s">
        <v>952</v>
      </c>
      <c r="D310" s="1075"/>
      <c r="E310" s="1075"/>
      <c r="F310" s="1075"/>
      <c r="G310" s="1075"/>
      <c r="H310" s="1075"/>
      <c r="I310" s="371"/>
      <c r="J310" s="259"/>
      <c r="K310" s="259"/>
      <c r="L310" s="259"/>
      <c r="M310" s="259"/>
      <c r="N310" s="259"/>
      <c r="O310" s="259"/>
      <c r="P310" s="272"/>
      <c r="Q310" s="273"/>
    </row>
    <row r="311" spans="1:17" ht="13.95" customHeight="1" x14ac:dyDescent="0.25">
      <c r="A311" s="165"/>
      <c r="B311" s="268"/>
      <c r="C311" s="374" t="s">
        <v>954</v>
      </c>
      <c r="D311" s="1075"/>
      <c r="E311" s="1075"/>
      <c r="F311" s="1075"/>
      <c r="G311" s="1075"/>
      <c r="H311" s="1075"/>
      <c r="I311" s="371"/>
      <c r="J311" s="259"/>
      <c r="K311" s="259"/>
      <c r="L311" s="259"/>
      <c r="M311" s="259"/>
      <c r="N311" s="259"/>
      <c r="O311" s="259"/>
      <c r="P311" s="272"/>
      <c r="Q311" s="273"/>
    </row>
    <row r="312" spans="1:17" ht="13.95" customHeight="1" x14ac:dyDescent="0.25">
      <c r="A312" s="165"/>
      <c r="B312" s="268"/>
      <c r="C312" s="374" t="s">
        <v>955</v>
      </c>
      <c r="D312" s="1075"/>
      <c r="E312" s="1075"/>
      <c r="F312" s="1075"/>
      <c r="G312" s="1075"/>
      <c r="H312" s="1075"/>
      <c r="I312" s="371"/>
      <c r="J312" s="259"/>
      <c r="K312" s="259"/>
      <c r="L312" s="259"/>
      <c r="M312" s="259"/>
      <c r="N312" s="259"/>
      <c r="O312" s="259"/>
      <c r="P312" s="272"/>
      <c r="Q312" s="273"/>
    </row>
    <row r="313" spans="1:17" ht="13.95" customHeight="1" x14ac:dyDescent="0.25">
      <c r="A313" s="165"/>
      <c r="B313" s="268"/>
      <c r="C313" s="374" t="s">
        <v>956</v>
      </c>
      <c r="D313" s="1075"/>
      <c r="E313" s="1075"/>
      <c r="F313" s="1075"/>
      <c r="G313" s="1075"/>
      <c r="H313" s="1075"/>
      <c r="I313" s="371"/>
      <c r="J313" s="259"/>
      <c r="K313" s="259"/>
      <c r="L313" s="259"/>
      <c r="M313" s="259"/>
      <c r="N313" s="259"/>
      <c r="O313" s="259"/>
      <c r="P313" s="272"/>
      <c r="Q313" s="273"/>
    </row>
    <row r="314" spans="1:17" ht="13.95" customHeight="1" x14ac:dyDescent="0.25">
      <c r="A314" s="165"/>
      <c r="B314" s="268"/>
      <c r="C314" s="374" t="s">
        <v>957</v>
      </c>
      <c r="D314" s="1075"/>
      <c r="E314" s="1075"/>
      <c r="F314" s="1075"/>
      <c r="G314" s="1075"/>
      <c r="H314" s="1075"/>
      <c r="I314" s="371"/>
      <c r="J314" s="259"/>
      <c r="K314" s="259"/>
      <c r="L314" s="259"/>
      <c r="M314" s="259"/>
      <c r="N314" s="259"/>
      <c r="O314" s="259"/>
      <c r="P314" s="272"/>
      <c r="Q314" s="273"/>
    </row>
    <row r="315" spans="1:17" ht="13.95" customHeight="1" x14ac:dyDescent="0.25">
      <c r="A315" s="165"/>
      <c r="B315" s="268"/>
      <c r="C315" s="374" t="s">
        <v>958</v>
      </c>
      <c r="D315" s="1075"/>
      <c r="E315" s="1075"/>
      <c r="F315" s="1075"/>
      <c r="G315" s="1075"/>
      <c r="H315" s="1075"/>
      <c r="I315" s="371"/>
      <c r="J315" s="259"/>
      <c r="K315" s="259"/>
      <c r="L315" s="259"/>
      <c r="M315" s="259"/>
      <c r="N315" s="259"/>
      <c r="O315" s="259"/>
      <c r="P315" s="272"/>
      <c r="Q315" s="273"/>
    </row>
    <row r="316" spans="1:17" ht="13.95" customHeight="1" x14ac:dyDescent="0.25">
      <c r="A316" s="165"/>
      <c r="B316" s="268"/>
      <c r="C316" s="374" t="s">
        <v>959</v>
      </c>
      <c r="D316" s="1075"/>
      <c r="E316" s="1075"/>
      <c r="F316" s="1075"/>
      <c r="G316" s="1075"/>
      <c r="H316" s="1075"/>
      <c r="I316" s="371"/>
      <c r="J316" s="259"/>
      <c r="K316" s="259"/>
      <c r="L316" s="259"/>
      <c r="M316" s="259"/>
      <c r="N316" s="259"/>
      <c r="O316" s="259"/>
      <c r="P316" s="272"/>
      <c r="Q316" s="273"/>
    </row>
    <row r="317" spans="1:17" ht="13.95" customHeight="1" x14ac:dyDescent="0.25">
      <c r="A317" s="165"/>
      <c r="B317" s="268"/>
      <c r="C317" s="374" t="s">
        <v>41</v>
      </c>
      <c r="D317" s="1075"/>
      <c r="E317" s="1075"/>
      <c r="F317" s="1075"/>
      <c r="G317" s="1075"/>
      <c r="H317" s="1075"/>
      <c r="I317" s="371"/>
      <c r="J317" s="259"/>
      <c r="K317" s="259"/>
      <c r="L317" s="259"/>
      <c r="M317" s="259"/>
      <c r="N317" s="259"/>
      <c r="O317" s="259"/>
      <c r="P317" s="272"/>
      <c r="Q317" s="273"/>
    </row>
    <row r="318" spans="1:17" ht="13.95" customHeight="1" x14ac:dyDescent="0.25">
      <c r="A318" s="165"/>
      <c r="B318" s="268"/>
      <c r="C318" s="374" t="s">
        <v>42</v>
      </c>
      <c r="D318" s="1075"/>
      <c r="E318" s="1075"/>
      <c r="F318" s="1075"/>
      <c r="G318" s="1075"/>
      <c r="H318" s="1075"/>
      <c r="I318" s="371"/>
      <c r="J318" s="259"/>
      <c r="K318" s="259"/>
      <c r="L318" s="259"/>
      <c r="M318" s="259"/>
      <c r="N318" s="259"/>
      <c r="O318" s="259"/>
      <c r="P318" s="272"/>
      <c r="Q318" s="273"/>
    </row>
    <row r="319" spans="1:17" ht="13.95" customHeight="1" x14ac:dyDescent="0.25">
      <c r="A319" s="165"/>
      <c r="B319" s="268"/>
      <c r="C319" s="374" t="s">
        <v>43</v>
      </c>
      <c r="D319" s="1075"/>
      <c r="E319" s="1075"/>
      <c r="F319" s="1075"/>
      <c r="G319" s="1075"/>
      <c r="H319" s="1075"/>
      <c r="I319" s="371"/>
      <c r="J319" s="259"/>
      <c r="K319" s="259"/>
      <c r="L319" s="259"/>
      <c r="M319" s="259"/>
      <c r="N319" s="259"/>
      <c r="O319" s="259"/>
      <c r="P319" s="272"/>
      <c r="Q319" s="273"/>
    </row>
    <row r="320" spans="1:17" ht="13.95" customHeight="1" x14ac:dyDescent="0.25">
      <c r="A320" s="165"/>
      <c r="B320" s="268"/>
      <c r="C320" s="374" t="s">
        <v>45</v>
      </c>
      <c r="D320" s="1075"/>
      <c r="E320" s="1075"/>
      <c r="F320" s="1075"/>
      <c r="G320" s="1075"/>
      <c r="H320" s="1075"/>
      <c r="I320" s="371"/>
      <c r="J320" s="259"/>
      <c r="K320" s="259"/>
      <c r="L320" s="259"/>
      <c r="M320" s="259"/>
      <c r="N320" s="259"/>
      <c r="O320" s="259"/>
      <c r="P320" s="272"/>
      <c r="Q320" s="273"/>
    </row>
    <row r="321" spans="1:17" ht="13.95" customHeight="1" x14ac:dyDescent="0.25">
      <c r="A321" s="165"/>
      <c r="B321" s="268"/>
      <c r="C321" s="374" t="s">
        <v>47</v>
      </c>
      <c r="D321" s="1075"/>
      <c r="E321" s="1075"/>
      <c r="F321" s="1075"/>
      <c r="G321" s="1075"/>
      <c r="H321" s="1075"/>
      <c r="I321" s="371"/>
      <c r="J321" s="259"/>
      <c r="K321" s="259"/>
      <c r="L321" s="259"/>
      <c r="M321" s="259"/>
      <c r="N321" s="259"/>
      <c r="O321" s="259"/>
      <c r="P321" s="272"/>
      <c r="Q321" s="273"/>
    </row>
    <row r="322" spans="1:17" ht="13.95" customHeight="1" x14ac:dyDescent="0.25">
      <c r="A322" s="165"/>
      <c r="B322" s="268"/>
      <c r="C322" s="374" t="s">
        <v>49</v>
      </c>
      <c r="D322" s="1075"/>
      <c r="E322" s="1075"/>
      <c r="F322" s="1075"/>
      <c r="G322" s="1075"/>
      <c r="H322" s="1075"/>
      <c r="I322" s="371"/>
      <c r="J322" s="259"/>
      <c r="K322" s="259"/>
      <c r="L322" s="259"/>
      <c r="M322" s="259"/>
      <c r="N322" s="259"/>
      <c r="O322" s="259"/>
      <c r="P322" s="272"/>
      <c r="Q322" s="273"/>
    </row>
    <row r="323" spans="1:17" ht="13.95" customHeight="1" x14ac:dyDescent="0.25">
      <c r="A323" s="165"/>
      <c r="B323" s="268"/>
      <c r="C323" s="374" t="s">
        <v>51</v>
      </c>
      <c r="D323" s="1075"/>
      <c r="E323" s="1075"/>
      <c r="F323" s="1075"/>
      <c r="G323" s="1075"/>
      <c r="H323" s="1075"/>
      <c r="I323" s="371"/>
      <c r="J323" s="259"/>
      <c r="K323" s="259"/>
      <c r="L323" s="259"/>
      <c r="M323" s="259"/>
      <c r="N323" s="259"/>
      <c r="O323" s="259"/>
      <c r="P323" s="272"/>
      <c r="Q323" s="273"/>
    </row>
    <row r="324" spans="1:17" ht="13.95" customHeight="1" x14ac:dyDescent="0.25">
      <c r="A324" s="165"/>
      <c r="B324" s="268"/>
      <c r="C324" s="374" t="s">
        <v>53</v>
      </c>
      <c r="D324" s="1075"/>
      <c r="E324" s="1075"/>
      <c r="F324" s="1075"/>
      <c r="G324" s="1075"/>
      <c r="H324" s="1075"/>
      <c r="I324" s="371"/>
      <c r="J324" s="259"/>
      <c r="K324" s="259"/>
      <c r="L324" s="259"/>
      <c r="M324" s="259"/>
      <c r="N324" s="259"/>
      <c r="O324" s="259"/>
      <c r="P324" s="272"/>
      <c r="Q324" s="273"/>
    </row>
    <row r="325" spans="1:17" ht="13.95" customHeight="1" x14ac:dyDescent="0.25">
      <c r="A325" s="165"/>
      <c r="B325" s="268"/>
      <c r="C325" s="374" t="s">
        <v>58</v>
      </c>
      <c r="D325" s="1075"/>
      <c r="E325" s="1075"/>
      <c r="F325" s="1075"/>
      <c r="G325" s="1075"/>
      <c r="H325" s="1075"/>
      <c r="I325" s="371"/>
      <c r="J325" s="259"/>
      <c r="K325" s="259"/>
      <c r="L325" s="259"/>
      <c r="M325" s="259"/>
      <c r="N325" s="259"/>
      <c r="O325" s="259"/>
      <c r="P325" s="272"/>
      <c r="Q325" s="273"/>
    </row>
    <row r="326" spans="1:17" ht="13.95" customHeight="1" x14ac:dyDescent="0.25">
      <c r="A326" s="165"/>
      <c r="B326" s="268"/>
      <c r="C326" s="374" t="s">
        <v>60</v>
      </c>
      <c r="D326" s="1075"/>
      <c r="E326" s="1075"/>
      <c r="F326" s="1075"/>
      <c r="G326" s="1075"/>
      <c r="H326" s="1075"/>
      <c r="I326" s="371"/>
      <c r="J326" s="259"/>
      <c r="K326" s="259"/>
      <c r="L326" s="259"/>
      <c r="M326" s="259"/>
      <c r="N326" s="259"/>
      <c r="O326" s="259"/>
      <c r="P326" s="272"/>
      <c r="Q326" s="273"/>
    </row>
    <row r="327" spans="1:17" ht="13.95" customHeight="1" x14ac:dyDescent="0.25">
      <c r="A327" s="165"/>
      <c r="B327" s="268"/>
      <c r="C327" s="374" t="s">
        <v>62</v>
      </c>
      <c r="D327" s="1075"/>
      <c r="E327" s="1075"/>
      <c r="F327" s="1075"/>
      <c r="G327" s="1075"/>
      <c r="H327" s="1075"/>
      <c r="I327" s="371"/>
      <c r="J327" s="259"/>
      <c r="K327" s="259"/>
      <c r="L327" s="259"/>
      <c r="M327" s="259"/>
      <c r="N327" s="259"/>
      <c r="O327" s="259"/>
      <c r="P327" s="272"/>
      <c r="Q327" s="273"/>
    </row>
    <row r="328" spans="1:17" ht="13.95" customHeight="1" x14ac:dyDescent="0.25">
      <c r="A328" s="165"/>
      <c r="B328" s="268"/>
      <c r="C328" s="374" t="s">
        <v>65</v>
      </c>
      <c r="D328" s="1075"/>
      <c r="E328" s="1075"/>
      <c r="F328" s="1075"/>
      <c r="G328" s="1075"/>
      <c r="H328" s="1075"/>
      <c r="I328" s="371"/>
      <c r="J328" s="259"/>
      <c r="K328" s="259"/>
      <c r="L328" s="259"/>
      <c r="M328" s="259"/>
      <c r="N328" s="259"/>
      <c r="O328" s="259"/>
      <c r="P328" s="272"/>
      <c r="Q328" s="273"/>
    </row>
    <row r="329" spans="1:17" ht="13.95" customHeight="1" x14ac:dyDescent="0.25">
      <c r="A329" s="165"/>
      <c r="B329" s="268"/>
      <c r="C329" s="374" t="s">
        <v>68</v>
      </c>
      <c r="D329" s="1075"/>
      <c r="E329" s="1075"/>
      <c r="F329" s="1075"/>
      <c r="G329" s="1075"/>
      <c r="H329" s="1075"/>
      <c r="I329" s="371"/>
      <c r="J329" s="259"/>
      <c r="K329" s="259"/>
      <c r="L329" s="259"/>
      <c r="M329" s="259"/>
      <c r="N329" s="259"/>
      <c r="O329" s="259"/>
      <c r="P329" s="272"/>
      <c r="Q329" s="273"/>
    </row>
    <row r="330" spans="1:17" ht="13.95" customHeight="1" x14ac:dyDescent="0.25">
      <c r="A330" s="165"/>
      <c r="B330" s="268"/>
      <c r="C330" s="374" t="s">
        <v>914</v>
      </c>
      <c r="D330" s="1075"/>
      <c r="E330" s="1075"/>
      <c r="F330" s="1075"/>
      <c r="G330" s="1075"/>
      <c r="H330" s="1075"/>
      <c r="I330" s="371"/>
      <c r="J330" s="259"/>
      <c r="K330" s="259"/>
      <c r="L330" s="259"/>
      <c r="M330" s="259"/>
      <c r="N330" s="259"/>
      <c r="O330" s="259"/>
      <c r="P330" s="272"/>
      <c r="Q330" s="273"/>
    </row>
    <row r="331" spans="1:17" ht="13.95" customHeight="1" x14ac:dyDescent="0.25">
      <c r="A331" s="165"/>
      <c r="B331" s="268"/>
      <c r="C331" s="374" t="s">
        <v>915</v>
      </c>
      <c r="D331" s="1075"/>
      <c r="E331" s="1075"/>
      <c r="F331" s="1075"/>
      <c r="G331" s="1075"/>
      <c r="H331" s="1075"/>
      <c r="I331" s="371"/>
      <c r="J331" s="259"/>
      <c r="K331" s="259"/>
      <c r="L331" s="259"/>
      <c r="M331" s="259"/>
      <c r="N331" s="259"/>
      <c r="O331" s="259"/>
      <c r="P331" s="272"/>
      <c r="Q331" s="273"/>
    </row>
    <row r="332" spans="1:17" ht="13.95" customHeight="1" x14ac:dyDescent="0.25">
      <c r="A332" s="165"/>
      <c r="B332" s="268"/>
      <c r="C332" s="374" t="s">
        <v>916</v>
      </c>
      <c r="D332" s="1075"/>
      <c r="E332" s="1075"/>
      <c r="F332" s="1075"/>
      <c r="G332" s="1075"/>
      <c r="H332" s="1075"/>
      <c r="I332" s="371"/>
      <c r="J332" s="259"/>
      <c r="K332" s="259"/>
      <c r="L332" s="259"/>
      <c r="M332" s="259"/>
      <c r="N332" s="259"/>
      <c r="O332" s="259"/>
      <c r="P332" s="272"/>
      <c r="Q332" s="273"/>
    </row>
    <row r="333" spans="1:17" ht="13.95" customHeight="1" x14ac:dyDescent="0.25">
      <c r="A333" s="165"/>
      <c r="B333" s="268"/>
      <c r="C333" s="374" t="s">
        <v>917</v>
      </c>
      <c r="D333" s="1075"/>
      <c r="E333" s="1075"/>
      <c r="F333" s="1075"/>
      <c r="G333" s="1075"/>
      <c r="H333" s="1075"/>
      <c r="I333" s="371"/>
      <c r="J333" s="259"/>
      <c r="K333" s="259"/>
      <c r="L333" s="259"/>
      <c r="M333" s="259"/>
      <c r="N333" s="259"/>
      <c r="O333" s="259"/>
      <c r="P333" s="272"/>
      <c r="Q333" s="273"/>
    </row>
    <row r="334" spans="1:17" ht="13.95" customHeight="1" x14ac:dyDescent="0.25">
      <c r="A334" s="165"/>
      <c r="B334" s="268"/>
      <c r="C334" s="374" t="s">
        <v>918</v>
      </c>
      <c r="D334" s="1075"/>
      <c r="E334" s="1075"/>
      <c r="F334" s="1075"/>
      <c r="G334" s="1075"/>
      <c r="H334" s="1075"/>
      <c r="I334" s="371"/>
      <c r="J334" s="259"/>
      <c r="K334" s="259"/>
      <c r="L334" s="259"/>
      <c r="M334" s="259"/>
      <c r="N334" s="259"/>
      <c r="O334" s="259"/>
      <c r="P334" s="272"/>
      <c r="Q334" s="273"/>
    </row>
    <row r="335" spans="1:17" ht="13.95" customHeight="1" x14ac:dyDescent="0.25">
      <c r="A335" s="165"/>
      <c r="B335" s="268"/>
      <c r="C335" s="374" t="s">
        <v>919</v>
      </c>
      <c r="D335" s="1075"/>
      <c r="E335" s="1075"/>
      <c r="F335" s="1075"/>
      <c r="G335" s="1075"/>
      <c r="H335" s="1075"/>
      <c r="I335" s="371"/>
      <c r="J335" s="259"/>
      <c r="K335" s="259"/>
      <c r="L335" s="259"/>
      <c r="M335" s="259"/>
      <c r="N335" s="259"/>
      <c r="O335" s="259"/>
      <c r="P335" s="272"/>
      <c r="Q335" s="273"/>
    </row>
    <row r="336" spans="1:17" ht="13.95" customHeight="1" x14ac:dyDescent="0.25">
      <c r="A336" s="165"/>
      <c r="B336" s="268"/>
      <c r="C336" s="374" t="s">
        <v>920</v>
      </c>
      <c r="D336" s="1075"/>
      <c r="E336" s="1075"/>
      <c r="F336" s="1075"/>
      <c r="G336" s="1075"/>
      <c r="H336" s="1075"/>
      <c r="I336" s="371"/>
      <c r="J336" s="259"/>
      <c r="K336" s="259"/>
      <c r="L336" s="259"/>
      <c r="M336" s="259"/>
      <c r="N336" s="259"/>
      <c r="O336" s="259"/>
      <c r="P336" s="272"/>
      <c r="Q336" s="273"/>
    </row>
    <row r="337" spans="1:17" ht="13.95" customHeight="1" x14ac:dyDescent="0.25">
      <c r="A337" s="165"/>
      <c r="B337" s="268"/>
      <c r="C337" s="374" t="s">
        <v>921</v>
      </c>
      <c r="D337" s="1075"/>
      <c r="E337" s="1075"/>
      <c r="F337" s="1075"/>
      <c r="G337" s="1075"/>
      <c r="H337" s="1075"/>
      <c r="I337" s="371"/>
      <c r="J337" s="259"/>
      <c r="K337" s="259"/>
      <c r="L337" s="259"/>
      <c r="M337" s="259"/>
      <c r="N337" s="259"/>
      <c r="O337" s="259"/>
      <c r="P337" s="272"/>
      <c r="Q337" s="273"/>
    </row>
    <row r="338" spans="1:17" ht="13.95" customHeight="1" x14ac:dyDescent="0.25">
      <c r="A338" s="165"/>
      <c r="B338" s="268"/>
      <c r="C338" s="374" t="s">
        <v>70</v>
      </c>
      <c r="D338" s="1075"/>
      <c r="E338" s="1075"/>
      <c r="F338" s="1075"/>
      <c r="G338" s="1075"/>
      <c r="H338" s="1075"/>
      <c r="I338" s="371"/>
      <c r="J338" s="259"/>
      <c r="K338" s="259"/>
      <c r="L338" s="259"/>
      <c r="M338" s="259"/>
      <c r="N338" s="259"/>
      <c r="O338" s="259"/>
      <c r="P338" s="272"/>
      <c r="Q338" s="273"/>
    </row>
    <row r="339" spans="1:17" ht="13.95" customHeight="1" x14ac:dyDescent="0.25">
      <c r="A339" s="165"/>
      <c r="B339" s="268"/>
      <c r="C339" s="374" t="s">
        <v>72</v>
      </c>
      <c r="D339" s="1075"/>
      <c r="E339" s="1075"/>
      <c r="F339" s="1075"/>
      <c r="G339" s="1075"/>
      <c r="H339" s="1075"/>
      <c r="I339" s="371"/>
      <c r="J339" s="259"/>
      <c r="K339" s="259"/>
      <c r="L339" s="259"/>
      <c r="M339" s="259"/>
      <c r="N339" s="259"/>
      <c r="O339" s="259"/>
      <c r="P339" s="272"/>
      <c r="Q339" s="273"/>
    </row>
    <row r="340" spans="1:17" ht="13.95" customHeight="1" x14ac:dyDescent="0.25">
      <c r="A340" s="165"/>
      <c r="B340" s="268"/>
      <c r="C340" s="374" t="s">
        <v>75</v>
      </c>
      <c r="D340" s="1075"/>
      <c r="E340" s="1075"/>
      <c r="F340" s="1075"/>
      <c r="G340" s="1075"/>
      <c r="H340" s="1075"/>
      <c r="I340" s="371"/>
      <c r="J340" s="259"/>
      <c r="K340" s="259"/>
      <c r="L340" s="259"/>
      <c r="M340" s="259"/>
      <c r="N340" s="259"/>
      <c r="O340" s="259"/>
      <c r="P340" s="272"/>
      <c r="Q340" s="273"/>
    </row>
    <row r="341" spans="1:17" ht="13.95" customHeight="1" x14ac:dyDescent="0.25">
      <c r="A341" s="165"/>
      <c r="B341" s="268"/>
      <c r="C341" s="374" t="s">
        <v>78</v>
      </c>
      <c r="D341" s="1075"/>
      <c r="E341" s="1075"/>
      <c r="F341" s="1075"/>
      <c r="G341" s="1075"/>
      <c r="H341" s="1075"/>
      <c r="I341" s="371"/>
      <c r="J341" s="259"/>
      <c r="K341" s="259"/>
      <c r="L341" s="259"/>
      <c r="M341" s="259"/>
      <c r="N341" s="259"/>
      <c r="O341" s="259"/>
      <c r="P341" s="272"/>
      <c r="Q341" s="273"/>
    </row>
    <row r="342" spans="1:17" ht="13.95" customHeight="1" x14ac:dyDescent="0.25">
      <c r="A342" s="165"/>
      <c r="B342" s="268"/>
      <c r="C342" s="374" t="s">
        <v>80</v>
      </c>
      <c r="D342" s="1075"/>
      <c r="E342" s="1075"/>
      <c r="F342" s="1075"/>
      <c r="G342" s="1075"/>
      <c r="H342" s="1075"/>
      <c r="I342" s="371"/>
      <c r="J342" s="259"/>
      <c r="K342" s="259"/>
      <c r="L342" s="259"/>
      <c r="M342" s="259"/>
      <c r="N342" s="259"/>
      <c r="O342" s="259"/>
      <c r="P342" s="272"/>
      <c r="Q342" s="273"/>
    </row>
    <row r="343" spans="1:17" ht="13.95" customHeight="1" x14ac:dyDescent="0.25">
      <c r="A343" s="165"/>
      <c r="B343" s="268"/>
      <c r="C343" s="374" t="s">
        <v>82</v>
      </c>
      <c r="D343" s="1075"/>
      <c r="E343" s="1075"/>
      <c r="F343" s="1075"/>
      <c r="G343" s="1075"/>
      <c r="H343" s="1075"/>
      <c r="I343" s="371"/>
      <c r="J343" s="259"/>
      <c r="K343" s="259"/>
      <c r="L343" s="259"/>
      <c r="M343" s="259"/>
      <c r="N343" s="259"/>
      <c r="O343" s="259"/>
      <c r="P343" s="272"/>
      <c r="Q343" s="273"/>
    </row>
    <row r="344" spans="1:17" ht="13.95" customHeight="1" x14ac:dyDescent="0.25">
      <c r="A344" s="165"/>
      <c r="B344" s="268"/>
      <c r="C344" s="374" t="s">
        <v>84</v>
      </c>
      <c r="D344" s="1075"/>
      <c r="E344" s="1075"/>
      <c r="F344" s="1075"/>
      <c r="G344" s="1075"/>
      <c r="H344" s="1075"/>
      <c r="I344" s="371"/>
      <c r="J344" s="259"/>
      <c r="K344" s="259"/>
      <c r="L344" s="259"/>
      <c r="M344" s="259"/>
      <c r="N344" s="259"/>
      <c r="O344" s="259"/>
      <c r="P344" s="272"/>
      <c r="Q344" s="273"/>
    </row>
    <row r="345" spans="1:17" ht="13.95" customHeight="1" x14ac:dyDescent="0.25">
      <c r="A345" s="165"/>
      <c r="B345" s="268"/>
      <c r="C345" s="374" t="s">
        <v>922</v>
      </c>
      <c r="D345" s="1075"/>
      <c r="E345" s="1075"/>
      <c r="F345" s="1075"/>
      <c r="G345" s="1075"/>
      <c r="H345" s="1075"/>
      <c r="I345" s="371"/>
      <c r="J345" s="259"/>
      <c r="K345" s="259"/>
      <c r="L345" s="259"/>
      <c r="M345" s="259"/>
      <c r="N345" s="259"/>
      <c r="O345" s="259"/>
      <c r="P345" s="272"/>
      <c r="Q345" s="273"/>
    </row>
    <row r="346" spans="1:17" ht="13.95" customHeight="1" x14ac:dyDescent="0.25">
      <c r="A346" s="165"/>
      <c r="B346" s="268"/>
      <c r="C346" s="374" t="s">
        <v>923</v>
      </c>
      <c r="D346" s="1075"/>
      <c r="E346" s="1075"/>
      <c r="F346" s="1075"/>
      <c r="G346" s="1075"/>
      <c r="H346" s="1075"/>
      <c r="I346" s="371"/>
      <c r="J346" s="259"/>
      <c r="K346" s="259"/>
      <c r="L346" s="259"/>
      <c r="M346" s="259"/>
      <c r="N346" s="259"/>
      <c r="O346" s="259"/>
      <c r="P346" s="272"/>
      <c r="Q346" s="273"/>
    </row>
    <row r="347" spans="1:17" ht="13.95" customHeight="1" x14ac:dyDescent="0.25">
      <c r="A347" s="165"/>
      <c r="B347" s="268"/>
      <c r="C347" s="374" t="s">
        <v>924</v>
      </c>
      <c r="D347" s="1075"/>
      <c r="E347" s="1075"/>
      <c r="F347" s="1075"/>
      <c r="G347" s="1075"/>
      <c r="H347" s="1075"/>
      <c r="I347" s="371"/>
      <c r="J347" s="259"/>
      <c r="K347" s="259"/>
      <c r="L347" s="259"/>
      <c r="M347" s="259"/>
      <c r="N347" s="259"/>
      <c r="O347" s="259"/>
      <c r="P347" s="272"/>
      <c r="Q347" s="273"/>
    </row>
    <row r="348" spans="1:17" ht="13.95" customHeight="1" x14ac:dyDescent="0.25">
      <c r="A348" s="165"/>
      <c r="B348" s="268"/>
      <c r="C348" s="374" t="s">
        <v>925</v>
      </c>
      <c r="D348" s="1075"/>
      <c r="E348" s="1075"/>
      <c r="F348" s="1075"/>
      <c r="G348" s="1075"/>
      <c r="H348" s="1075"/>
      <c r="I348" s="371"/>
      <c r="J348" s="259"/>
      <c r="K348" s="259"/>
      <c r="L348" s="259"/>
      <c r="M348" s="259"/>
      <c r="N348" s="259"/>
      <c r="O348" s="259"/>
      <c r="P348" s="272"/>
      <c r="Q348" s="273"/>
    </row>
    <row r="349" spans="1:17" ht="13.95" customHeight="1" x14ac:dyDescent="0.25">
      <c r="A349" s="165"/>
      <c r="B349" s="268"/>
      <c r="C349" s="374" t="s">
        <v>926</v>
      </c>
      <c r="D349" s="1075"/>
      <c r="E349" s="1075"/>
      <c r="F349" s="1075"/>
      <c r="G349" s="1075"/>
      <c r="H349" s="1075"/>
      <c r="I349" s="371"/>
      <c r="J349" s="259"/>
      <c r="K349" s="259"/>
      <c r="L349" s="259"/>
      <c r="M349" s="259"/>
      <c r="N349" s="259"/>
      <c r="O349" s="259"/>
      <c r="P349" s="272"/>
      <c r="Q349" s="273"/>
    </row>
    <row r="350" spans="1:17" ht="13.95" customHeight="1" x14ac:dyDescent="0.25">
      <c r="A350" s="165"/>
      <c r="B350" s="268"/>
      <c r="C350" s="374" t="s">
        <v>927</v>
      </c>
      <c r="D350" s="1075"/>
      <c r="E350" s="1075"/>
      <c r="F350" s="1075"/>
      <c r="G350" s="1075"/>
      <c r="H350" s="1075"/>
      <c r="I350" s="371"/>
      <c r="J350" s="259"/>
      <c r="K350" s="259"/>
      <c r="L350" s="259"/>
      <c r="M350" s="259"/>
      <c r="N350" s="259"/>
      <c r="O350" s="259"/>
      <c r="P350" s="272"/>
      <c r="Q350" s="273"/>
    </row>
    <row r="351" spans="1:17" ht="13.95" customHeight="1" x14ac:dyDescent="0.25">
      <c r="A351" s="165"/>
      <c r="B351" s="268"/>
      <c r="C351" s="374" t="s">
        <v>928</v>
      </c>
      <c r="D351" s="1075"/>
      <c r="E351" s="1075"/>
      <c r="F351" s="1075"/>
      <c r="G351" s="1075"/>
      <c r="H351" s="1075"/>
      <c r="I351" s="371"/>
      <c r="J351" s="259"/>
      <c r="K351" s="259"/>
      <c r="L351" s="259"/>
      <c r="M351" s="259"/>
      <c r="N351" s="259"/>
      <c r="O351" s="259"/>
      <c r="P351" s="272"/>
      <c r="Q351" s="273"/>
    </row>
    <row r="352" spans="1:17" ht="13.95" customHeight="1" x14ac:dyDescent="0.25">
      <c r="A352" s="165"/>
      <c r="B352" s="268"/>
      <c r="C352" s="374" t="s">
        <v>929</v>
      </c>
      <c r="D352" s="1075"/>
      <c r="E352" s="1075"/>
      <c r="F352" s="1075"/>
      <c r="G352" s="1075"/>
      <c r="H352" s="1075"/>
      <c r="I352" s="371"/>
      <c r="J352" s="259"/>
      <c r="K352" s="259"/>
      <c r="L352" s="259"/>
      <c r="M352" s="259"/>
      <c r="N352" s="259"/>
      <c r="O352" s="259"/>
      <c r="P352" s="272"/>
      <c r="Q352" s="273"/>
    </row>
    <row r="353" spans="1:17" ht="13.95" customHeight="1" x14ac:dyDescent="0.25">
      <c r="A353" s="165"/>
      <c r="B353" s="268"/>
      <c r="C353" s="374" t="s">
        <v>930</v>
      </c>
      <c r="D353" s="1075"/>
      <c r="E353" s="1075"/>
      <c r="F353" s="1075"/>
      <c r="G353" s="1075"/>
      <c r="H353" s="1075"/>
      <c r="I353" s="371"/>
      <c r="J353" s="259"/>
      <c r="K353" s="259"/>
      <c r="L353" s="259"/>
      <c r="M353" s="259"/>
      <c r="N353" s="259"/>
      <c r="O353" s="259"/>
      <c r="P353" s="272"/>
      <c r="Q353" s="273"/>
    </row>
    <row r="354" spans="1:17" ht="13.95" customHeight="1" x14ac:dyDescent="0.25">
      <c r="A354" s="165"/>
      <c r="B354" s="268"/>
      <c r="C354" s="374" t="s">
        <v>931</v>
      </c>
      <c r="D354" s="1075"/>
      <c r="E354" s="1075"/>
      <c r="F354" s="1075"/>
      <c r="G354" s="1075"/>
      <c r="H354" s="1075"/>
      <c r="I354" s="371"/>
      <c r="J354" s="259"/>
      <c r="K354" s="259"/>
      <c r="L354" s="259"/>
      <c r="M354" s="259"/>
      <c r="N354" s="259"/>
      <c r="O354" s="259"/>
      <c r="P354" s="272"/>
      <c r="Q354" s="273"/>
    </row>
    <row r="355" spans="1:17" ht="13.95" customHeight="1" x14ac:dyDescent="0.25">
      <c r="A355" s="165"/>
      <c r="B355" s="268"/>
      <c r="C355" s="374" t="s">
        <v>932</v>
      </c>
      <c r="D355" s="1075"/>
      <c r="E355" s="1075"/>
      <c r="F355" s="1075"/>
      <c r="G355" s="1075"/>
      <c r="H355" s="1075"/>
      <c r="I355" s="371"/>
      <c r="J355" s="259"/>
      <c r="K355" s="259"/>
      <c r="L355" s="259"/>
      <c r="M355" s="259"/>
      <c r="N355" s="259"/>
      <c r="O355" s="259"/>
      <c r="P355" s="272"/>
      <c r="Q355" s="273"/>
    </row>
    <row r="356" spans="1:17" ht="13.95" customHeight="1" x14ac:dyDescent="0.25">
      <c r="A356" s="165"/>
      <c r="B356" s="268"/>
      <c r="C356" s="374" t="s">
        <v>211</v>
      </c>
      <c r="D356" s="1075"/>
      <c r="E356" s="1075"/>
      <c r="F356" s="1075"/>
      <c r="G356" s="1075"/>
      <c r="H356" s="1075"/>
      <c r="I356" s="371"/>
      <c r="J356" s="259"/>
      <c r="K356" s="259"/>
      <c r="L356" s="259"/>
      <c r="M356" s="259"/>
      <c r="N356" s="259"/>
      <c r="O356" s="259"/>
      <c r="P356" s="272"/>
      <c r="Q356" s="273"/>
    </row>
    <row r="357" spans="1:17" ht="13.95" customHeight="1" x14ac:dyDescent="0.25">
      <c r="A357" s="165"/>
      <c r="B357" s="268"/>
      <c r="C357" s="374" t="s">
        <v>212</v>
      </c>
      <c r="D357" s="1075"/>
      <c r="E357" s="1075"/>
      <c r="F357" s="1075"/>
      <c r="G357" s="1075"/>
      <c r="H357" s="1075"/>
      <c r="I357" s="371"/>
      <c r="J357" s="259"/>
      <c r="K357" s="259"/>
      <c r="L357" s="259"/>
      <c r="M357" s="259"/>
      <c r="N357" s="259"/>
      <c r="O357" s="259"/>
      <c r="P357" s="272"/>
      <c r="Q357" s="273"/>
    </row>
    <row r="358" spans="1:17" ht="13.95" customHeight="1" x14ac:dyDescent="0.25">
      <c r="A358" s="165"/>
      <c r="B358" s="268"/>
      <c r="C358" s="374" t="s">
        <v>213</v>
      </c>
      <c r="D358" s="1075"/>
      <c r="E358" s="1075"/>
      <c r="F358" s="1075"/>
      <c r="G358" s="1075"/>
      <c r="H358" s="1075"/>
      <c r="I358" s="371"/>
      <c r="J358" s="259"/>
      <c r="K358" s="259"/>
      <c r="L358" s="259"/>
      <c r="M358" s="259"/>
      <c r="N358" s="259"/>
      <c r="O358" s="259"/>
      <c r="P358" s="272"/>
      <c r="Q358" s="273"/>
    </row>
    <row r="359" spans="1:17" ht="13.95" customHeight="1" x14ac:dyDescent="0.25">
      <c r="A359" s="165"/>
      <c r="B359" s="268"/>
      <c r="C359" s="374" t="s">
        <v>214</v>
      </c>
      <c r="D359" s="1075"/>
      <c r="E359" s="1075"/>
      <c r="F359" s="1075"/>
      <c r="G359" s="1075"/>
      <c r="H359" s="1075"/>
      <c r="I359" s="371"/>
      <c r="J359" s="259"/>
      <c r="K359" s="259"/>
      <c r="L359" s="259"/>
      <c r="M359" s="259"/>
      <c r="N359" s="259"/>
      <c r="O359" s="259"/>
      <c r="P359" s="272"/>
      <c r="Q359" s="273"/>
    </row>
    <row r="360" spans="1:17" ht="13.95" customHeight="1" x14ac:dyDescent="0.25">
      <c r="A360" s="165"/>
      <c r="B360" s="268"/>
      <c r="C360" s="374" t="s">
        <v>942</v>
      </c>
      <c r="D360" s="1075"/>
      <c r="E360" s="1075"/>
      <c r="F360" s="1075"/>
      <c r="G360" s="1075"/>
      <c r="H360" s="1075"/>
      <c r="I360" s="371"/>
      <c r="J360" s="259"/>
      <c r="K360" s="259"/>
      <c r="L360" s="259"/>
      <c r="M360" s="259"/>
      <c r="N360" s="259"/>
      <c r="O360" s="259"/>
      <c r="P360" s="272"/>
      <c r="Q360" s="273"/>
    </row>
    <row r="361" spans="1:17" ht="13.95" customHeight="1" x14ac:dyDescent="0.25">
      <c r="A361" s="165"/>
      <c r="B361" s="268"/>
      <c r="C361" s="374" t="s">
        <v>2539</v>
      </c>
      <c r="D361" s="1075"/>
      <c r="E361" s="1075"/>
      <c r="F361" s="1075"/>
      <c r="G361" s="1075"/>
      <c r="H361" s="1075"/>
      <c r="I361" s="371"/>
      <c r="J361" s="259"/>
      <c r="K361" s="259"/>
      <c r="L361" s="259"/>
      <c r="M361" s="259"/>
      <c r="N361" s="259"/>
      <c r="O361" s="259"/>
      <c r="P361" s="272"/>
      <c r="Q361" s="273"/>
    </row>
    <row r="362" spans="1:17" ht="13.95" customHeight="1" x14ac:dyDescent="0.25">
      <c r="A362" s="165"/>
      <c r="B362" s="268"/>
      <c r="C362" s="374" t="s">
        <v>215</v>
      </c>
      <c r="D362" s="1075"/>
      <c r="E362" s="1075"/>
      <c r="F362" s="1075"/>
      <c r="G362" s="1075"/>
      <c r="H362" s="1075"/>
      <c r="I362" s="371"/>
      <c r="J362" s="259"/>
      <c r="K362" s="259"/>
      <c r="L362" s="259"/>
      <c r="M362" s="259"/>
      <c r="N362" s="259"/>
      <c r="O362" s="259"/>
      <c r="P362" s="272"/>
      <c r="Q362" s="273"/>
    </row>
    <row r="363" spans="1:17" ht="13.95" customHeight="1" x14ac:dyDescent="0.25">
      <c r="A363" s="165"/>
      <c r="B363" s="268"/>
      <c r="C363" s="374" t="s">
        <v>216</v>
      </c>
      <c r="D363" s="1075"/>
      <c r="E363" s="1075"/>
      <c r="F363" s="1075"/>
      <c r="G363" s="1075"/>
      <c r="H363" s="1075"/>
      <c r="I363" s="371"/>
      <c r="J363" s="259"/>
      <c r="K363" s="259"/>
      <c r="L363" s="259"/>
      <c r="M363" s="259"/>
      <c r="N363" s="259"/>
      <c r="O363" s="259"/>
      <c r="P363" s="272"/>
      <c r="Q363" s="273"/>
    </row>
    <row r="364" spans="1:17" ht="13.95" customHeight="1" x14ac:dyDescent="0.25">
      <c r="A364" s="165"/>
      <c r="B364" s="268"/>
      <c r="C364" s="374" t="s">
        <v>217</v>
      </c>
      <c r="D364" s="1075"/>
      <c r="E364" s="1075"/>
      <c r="F364" s="1075"/>
      <c r="G364" s="1075"/>
      <c r="H364" s="1075"/>
      <c r="I364" s="371"/>
      <c r="J364" s="259"/>
      <c r="K364" s="259"/>
      <c r="L364" s="259"/>
      <c r="M364" s="259"/>
      <c r="N364" s="259"/>
      <c r="O364" s="259"/>
      <c r="P364" s="272"/>
      <c r="Q364" s="273"/>
    </row>
    <row r="365" spans="1:17" ht="13.95" customHeight="1" x14ac:dyDescent="0.25">
      <c r="A365" s="165"/>
      <c r="B365" s="268"/>
      <c r="C365" s="374" t="s">
        <v>218</v>
      </c>
      <c r="D365" s="1075"/>
      <c r="E365" s="1075"/>
      <c r="F365" s="1075"/>
      <c r="G365" s="1075"/>
      <c r="H365" s="1075"/>
      <c r="I365" s="371"/>
      <c r="J365" s="259"/>
      <c r="K365" s="259"/>
      <c r="L365" s="259"/>
      <c r="M365" s="259"/>
      <c r="N365" s="259"/>
      <c r="O365" s="259"/>
      <c r="P365" s="272"/>
      <c r="Q365" s="273"/>
    </row>
    <row r="366" spans="1:17" ht="13.95" customHeight="1" x14ac:dyDescent="0.25">
      <c r="A366" s="165"/>
      <c r="B366" s="268"/>
      <c r="C366" s="374" t="s">
        <v>219</v>
      </c>
      <c r="D366" s="1075"/>
      <c r="E366" s="1075"/>
      <c r="F366" s="1075"/>
      <c r="G366" s="1075"/>
      <c r="H366" s="1075"/>
      <c r="I366" s="371"/>
      <c r="J366" s="259"/>
      <c r="K366" s="259"/>
      <c r="L366" s="259"/>
      <c r="M366" s="259"/>
      <c r="N366" s="259"/>
      <c r="O366" s="259"/>
      <c r="P366" s="272"/>
      <c r="Q366" s="273"/>
    </row>
    <row r="367" spans="1:17" ht="13.95" customHeight="1" x14ac:dyDescent="0.25">
      <c r="A367" s="165"/>
      <c r="B367" s="268"/>
      <c r="C367" s="374" t="s">
        <v>220</v>
      </c>
      <c r="D367" s="1075"/>
      <c r="E367" s="1075"/>
      <c r="F367" s="1075"/>
      <c r="G367" s="1075"/>
      <c r="H367" s="1075"/>
      <c r="I367" s="371"/>
      <c r="J367" s="259"/>
      <c r="K367" s="259"/>
      <c r="L367" s="259"/>
      <c r="M367" s="259"/>
      <c r="N367" s="259"/>
      <c r="O367" s="259"/>
      <c r="P367" s="272"/>
      <c r="Q367" s="273"/>
    </row>
    <row r="368" spans="1:17" ht="13.95" customHeight="1" x14ac:dyDescent="0.25">
      <c r="A368" s="165"/>
      <c r="B368" s="268"/>
      <c r="C368" s="374" t="s">
        <v>221</v>
      </c>
      <c r="D368" s="1075"/>
      <c r="E368" s="1075"/>
      <c r="F368" s="1075"/>
      <c r="G368" s="1075"/>
      <c r="H368" s="1075"/>
      <c r="I368" s="371"/>
      <c r="J368" s="259"/>
      <c r="K368" s="259"/>
      <c r="L368" s="259"/>
      <c r="M368" s="259"/>
      <c r="N368" s="259"/>
      <c r="O368" s="259"/>
      <c r="P368" s="272"/>
      <c r="Q368" s="273"/>
    </row>
    <row r="369" spans="1:17" ht="13.95" customHeight="1" x14ac:dyDescent="0.25">
      <c r="A369" s="165"/>
      <c r="B369" s="268"/>
      <c r="C369" s="374" t="s">
        <v>222</v>
      </c>
      <c r="D369" s="1075"/>
      <c r="E369" s="1075"/>
      <c r="F369" s="1075"/>
      <c r="G369" s="1075"/>
      <c r="H369" s="1075"/>
      <c r="I369" s="371"/>
      <c r="J369" s="259"/>
      <c r="K369" s="259"/>
      <c r="L369" s="259"/>
      <c r="M369" s="259"/>
      <c r="N369" s="259"/>
      <c r="O369" s="259"/>
      <c r="P369" s="272"/>
      <c r="Q369" s="273"/>
    </row>
    <row r="370" spans="1:17" ht="13.95" customHeight="1" x14ac:dyDescent="0.25">
      <c r="A370" s="165"/>
      <c r="B370" s="268"/>
      <c r="C370" s="374" t="s">
        <v>223</v>
      </c>
      <c r="D370" s="1075"/>
      <c r="E370" s="1075"/>
      <c r="F370" s="1075"/>
      <c r="G370" s="1075"/>
      <c r="H370" s="1075"/>
      <c r="I370" s="371"/>
      <c r="J370" s="259"/>
      <c r="K370" s="259"/>
      <c r="L370" s="259"/>
      <c r="M370" s="259"/>
      <c r="N370" s="259"/>
      <c r="O370" s="259"/>
      <c r="P370" s="272"/>
      <c r="Q370" s="273"/>
    </row>
    <row r="371" spans="1:17" ht="13.95" customHeight="1" x14ac:dyDescent="0.25">
      <c r="A371" s="165"/>
      <c r="B371" s="268"/>
      <c r="C371" s="374" t="s">
        <v>225</v>
      </c>
      <c r="D371" s="1075"/>
      <c r="E371" s="1075"/>
      <c r="F371" s="1075"/>
      <c r="G371" s="1075"/>
      <c r="H371" s="1075"/>
      <c r="I371" s="371"/>
      <c r="J371" s="259"/>
      <c r="K371" s="259"/>
      <c r="L371" s="259"/>
      <c r="M371" s="259"/>
      <c r="N371" s="259"/>
      <c r="O371" s="259"/>
      <c r="P371" s="272"/>
      <c r="Q371" s="273"/>
    </row>
    <row r="372" spans="1:17" ht="13.95" customHeight="1" x14ac:dyDescent="0.25">
      <c r="A372" s="165"/>
      <c r="B372" s="268"/>
      <c r="C372" s="374" t="s">
        <v>226</v>
      </c>
      <c r="D372" s="1075"/>
      <c r="E372" s="1075"/>
      <c r="F372" s="1075"/>
      <c r="G372" s="1075"/>
      <c r="H372" s="1075"/>
      <c r="I372" s="371"/>
      <c r="J372" s="259"/>
      <c r="K372" s="259"/>
      <c r="L372" s="259"/>
      <c r="M372" s="259"/>
      <c r="N372" s="259"/>
      <c r="O372" s="259"/>
      <c r="P372" s="272"/>
      <c r="Q372" s="273"/>
    </row>
    <row r="373" spans="1:17" ht="13.95" customHeight="1" x14ac:dyDescent="0.25">
      <c r="A373" s="165"/>
      <c r="B373" s="268"/>
      <c r="C373" s="374" t="s">
        <v>227</v>
      </c>
      <c r="D373" s="1075"/>
      <c r="E373" s="1075"/>
      <c r="F373" s="1075"/>
      <c r="G373" s="1075"/>
      <c r="H373" s="1075"/>
      <c r="I373" s="371"/>
      <c r="J373" s="259"/>
      <c r="K373" s="259"/>
      <c r="L373" s="259"/>
      <c r="M373" s="259"/>
      <c r="N373" s="259"/>
      <c r="O373" s="259"/>
      <c r="P373" s="272"/>
      <c r="Q373" s="273"/>
    </row>
    <row r="374" spans="1:17" ht="13.95" customHeight="1" x14ac:dyDescent="0.25">
      <c r="A374" s="165"/>
      <c r="B374" s="268"/>
      <c r="C374" s="374" t="s">
        <v>228</v>
      </c>
      <c r="D374" s="1075"/>
      <c r="E374" s="1075"/>
      <c r="F374" s="1075"/>
      <c r="G374" s="1075"/>
      <c r="H374" s="1075"/>
      <c r="I374" s="371"/>
      <c r="J374" s="259"/>
      <c r="K374" s="259"/>
      <c r="L374" s="259"/>
      <c r="M374" s="259"/>
      <c r="N374" s="259"/>
      <c r="O374" s="259"/>
      <c r="P374" s="272"/>
      <c r="Q374" s="273"/>
    </row>
    <row r="375" spans="1:17" ht="13.95" customHeight="1" x14ac:dyDescent="0.25">
      <c r="A375" s="165"/>
      <c r="B375" s="268"/>
      <c r="C375" s="374" t="s">
        <v>229</v>
      </c>
      <c r="D375" s="1075"/>
      <c r="E375" s="1075"/>
      <c r="F375" s="1075"/>
      <c r="G375" s="1075"/>
      <c r="H375" s="1075"/>
      <c r="I375" s="371"/>
      <c r="J375" s="259"/>
      <c r="K375" s="259"/>
      <c r="L375" s="259"/>
      <c r="M375" s="259"/>
      <c r="N375" s="259"/>
      <c r="O375" s="259"/>
      <c r="P375" s="272"/>
      <c r="Q375" s="273"/>
    </row>
    <row r="376" spans="1:17" ht="13.95" customHeight="1" x14ac:dyDescent="0.25">
      <c r="A376" s="165"/>
      <c r="B376" s="268"/>
      <c r="C376" s="374" t="s">
        <v>230</v>
      </c>
      <c r="D376" s="1075"/>
      <c r="E376" s="1075"/>
      <c r="F376" s="1075"/>
      <c r="G376" s="1075"/>
      <c r="H376" s="1075"/>
      <c r="I376" s="371"/>
      <c r="J376" s="259"/>
      <c r="K376" s="259"/>
      <c r="L376" s="259"/>
      <c r="M376" s="259"/>
      <c r="N376" s="259"/>
      <c r="O376" s="259"/>
      <c r="P376" s="272"/>
      <c r="Q376" s="273"/>
    </row>
    <row r="377" spans="1:17" ht="13.95" customHeight="1" x14ac:dyDescent="0.25">
      <c r="A377" s="165"/>
      <c r="B377" s="268"/>
      <c r="C377" s="374" t="s">
        <v>231</v>
      </c>
      <c r="D377" s="1075"/>
      <c r="E377" s="1075"/>
      <c r="F377" s="1075"/>
      <c r="G377" s="1075"/>
      <c r="H377" s="1075"/>
      <c r="I377" s="371"/>
      <c r="J377" s="259"/>
      <c r="K377" s="259"/>
      <c r="L377" s="259"/>
      <c r="M377" s="259"/>
      <c r="N377" s="259"/>
      <c r="O377" s="259"/>
      <c r="P377" s="272"/>
      <c r="Q377" s="273"/>
    </row>
    <row r="378" spans="1:17" ht="13.95" customHeight="1" x14ac:dyDescent="0.25">
      <c r="A378" s="165"/>
      <c r="B378" s="268"/>
      <c r="C378" s="374" t="s">
        <v>233</v>
      </c>
      <c r="D378" s="1075"/>
      <c r="E378" s="1075"/>
      <c r="F378" s="1075"/>
      <c r="G378" s="1075"/>
      <c r="H378" s="1075"/>
      <c r="I378" s="371"/>
      <c r="J378" s="259"/>
      <c r="K378" s="259"/>
      <c r="L378" s="259"/>
      <c r="M378" s="259"/>
      <c r="N378" s="259"/>
      <c r="O378" s="259"/>
      <c r="P378" s="272"/>
      <c r="Q378" s="273"/>
    </row>
    <row r="379" spans="1:17" ht="13.95" customHeight="1" x14ac:dyDescent="0.25">
      <c r="A379" s="165"/>
      <c r="B379" s="268"/>
      <c r="C379" s="374" t="s">
        <v>234</v>
      </c>
      <c r="D379" s="1075"/>
      <c r="E379" s="1075"/>
      <c r="F379" s="1075"/>
      <c r="G379" s="1075"/>
      <c r="H379" s="1075"/>
      <c r="I379" s="371"/>
      <c r="J379" s="259"/>
      <c r="K379" s="259"/>
      <c r="L379" s="259"/>
      <c r="M379" s="259"/>
      <c r="N379" s="259"/>
      <c r="O379" s="259"/>
      <c r="P379" s="272"/>
      <c r="Q379" s="273"/>
    </row>
    <row r="380" spans="1:17" ht="13.95" customHeight="1" x14ac:dyDescent="0.25">
      <c r="A380" s="165"/>
      <c r="B380" s="268"/>
      <c r="C380" s="374" t="s">
        <v>235</v>
      </c>
      <c r="D380" s="1075"/>
      <c r="E380" s="1075"/>
      <c r="F380" s="1075"/>
      <c r="G380" s="1075"/>
      <c r="H380" s="1075"/>
      <c r="I380" s="371"/>
      <c r="J380" s="259"/>
      <c r="K380" s="259"/>
      <c r="L380" s="259"/>
      <c r="M380" s="259"/>
      <c r="N380" s="259"/>
      <c r="O380" s="259"/>
      <c r="P380" s="272"/>
      <c r="Q380" s="273"/>
    </row>
    <row r="381" spans="1:17" ht="13.95" customHeight="1" x14ac:dyDescent="0.25">
      <c r="A381" s="165"/>
      <c r="B381" s="268"/>
      <c r="C381" s="374" t="s">
        <v>236</v>
      </c>
      <c r="D381" s="1075"/>
      <c r="E381" s="1075"/>
      <c r="F381" s="1075"/>
      <c r="G381" s="1075"/>
      <c r="H381" s="1075"/>
      <c r="I381" s="371"/>
      <c r="J381" s="259"/>
      <c r="K381" s="259"/>
      <c r="L381" s="259"/>
      <c r="M381" s="259"/>
      <c r="N381" s="259"/>
      <c r="O381" s="259"/>
      <c r="P381" s="272"/>
      <c r="Q381" s="273"/>
    </row>
    <row r="382" spans="1:17" ht="13.95" customHeight="1" x14ac:dyDescent="0.25">
      <c r="A382" s="165"/>
      <c r="B382" s="268"/>
      <c r="C382" s="374" t="s">
        <v>237</v>
      </c>
      <c r="D382" s="1075"/>
      <c r="E382" s="1075"/>
      <c r="F382" s="1075"/>
      <c r="G382" s="1075"/>
      <c r="H382" s="1075"/>
      <c r="I382" s="371"/>
      <c r="J382" s="259"/>
      <c r="K382" s="259"/>
      <c r="L382" s="259"/>
      <c r="M382" s="259"/>
      <c r="N382" s="259"/>
      <c r="O382" s="259"/>
      <c r="P382" s="272"/>
      <c r="Q382" s="273"/>
    </row>
    <row r="383" spans="1:17" ht="13.95" customHeight="1" x14ac:dyDescent="0.25">
      <c r="A383" s="165"/>
      <c r="B383" s="268"/>
      <c r="C383" s="374" t="s">
        <v>238</v>
      </c>
      <c r="D383" s="1075"/>
      <c r="E383" s="1075"/>
      <c r="F383" s="1075"/>
      <c r="G383" s="1075"/>
      <c r="H383" s="1075"/>
      <c r="I383" s="371"/>
      <c r="J383" s="259"/>
      <c r="K383" s="259"/>
      <c r="L383" s="259"/>
      <c r="M383" s="259"/>
      <c r="N383" s="259"/>
      <c r="O383" s="259"/>
      <c r="P383" s="272"/>
      <c r="Q383" s="273"/>
    </row>
    <row r="384" spans="1:17" ht="13.95" customHeight="1" x14ac:dyDescent="0.25">
      <c r="A384" s="165"/>
      <c r="B384" s="268"/>
      <c r="C384" s="374" t="s">
        <v>2544</v>
      </c>
      <c r="D384" s="1075"/>
      <c r="E384" s="1075"/>
      <c r="F384" s="1075"/>
      <c r="G384" s="1075"/>
      <c r="H384" s="1075"/>
      <c r="I384" s="371"/>
      <c r="J384" s="259"/>
      <c r="K384" s="259"/>
      <c r="L384" s="259"/>
      <c r="M384" s="259"/>
      <c r="N384" s="259"/>
      <c r="O384" s="259"/>
      <c r="P384" s="272"/>
      <c r="Q384" s="273"/>
    </row>
    <row r="385" spans="1:17" ht="13.95" customHeight="1" x14ac:dyDescent="0.25">
      <c r="A385" s="165"/>
      <c r="B385" s="268"/>
      <c r="C385" s="374" t="s">
        <v>2545</v>
      </c>
      <c r="D385" s="1075"/>
      <c r="E385" s="1075"/>
      <c r="F385" s="1075"/>
      <c r="G385" s="1075"/>
      <c r="H385" s="1075"/>
      <c r="I385" s="371"/>
      <c r="J385" s="259"/>
      <c r="K385" s="259"/>
      <c r="L385" s="259"/>
      <c r="M385" s="259"/>
      <c r="N385" s="259"/>
      <c r="O385" s="259"/>
      <c r="P385" s="272"/>
      <c r="Q385" s="273"/>
    </row>
    <row r="386" spans="1:17" ht="13.95" customHeight="1" x14ac:dyDescent="0.25">
      <c r="A386" s="165"/>
      <c r="B386" s="268"/>
      <c r="C386" s="374" t="s">
        <v>2546</v>
      </c>
      <c r="D386" s="1075"/>
      <c r="E386" s="1075"/>
      <c r="F386" s="1075"/>
      <c r="G386" s="1075"/>
      <c r="H386" s="1075"/>
      <c r="I386" s="371"/>
      <c r="J386" s="259"/>
      <c r="K386" s="259"/>
      <c r="L386" s="259"/>
      <c r="M386" s="259"/>
      <c r="N386" s="259"/>
      <c r="O386" s="259"/>
      <c r="P386" s="272"/>
      <c r="Q386" s="273"/>
    </row>
    <row r="387" spans="1:17" ht="13.95" customHeight="1" x14ac:dyDescent="0.25">
      <c r="A387" s="165"/>
      <c r="B387" s="268"/>
      <c r="C387" s="374" t="s">
        <v>2547</v>
      </c>
      <c r="D387" s="1075"/>
      <c r="E387" s="1075"/>
      <c r="F387" s="1075"/>
      <c r="G387" s="1075"/>
      <c r="H387" s="1075"/>
      <c r="I387" s="371"/>
      <c r="J387" s="259"/>
      <c r="K387" s="259"/>
      <c r="L387" s="259"/>
      <c r="M387" s="259"/>
      <c r="N387" s="259"/>
      <c r="O387" s="259"/>
      <c r="P387" s="272"/>
      <c r="Q387" s="273"/>
    </row>
    <row r="388" spans="1:17" ht="13.95" customHeight="1" x14ac:dyDescent="0.25">
      <c r="A388" s="165"/>
      <c r="B388" s="268"/>
      <c r="C388" s="374" t="s">
        <v>2548</v>
      </c>
      <c r="D388" s="1075"/>
      <c r="E388" s="1075"/>
      <c r="F388" s="1075"/>
      <c r="G388" s="1075"/>
      <c r="H388" s="1075"/>
      <c r="I388" s="371"/>
      <c r="J388" s="259"/>
      <c r="K388" s="259"/>
      <c r="L388" s="259"/>
      <c r="M388" s="259"/>
      <c r="N388" s="259"/>
      <c r="O388" s="259"/>
      <c r="P388" s="272"/>
      <c r="Q388" s="273"/>
    </row>
    <row r="389" spans="1:17" ht="13.95" customHeight="1" x14ac:dyDescent="0.25">
      <c r="A389" s="165"/>
      <c r="B389" s="268"/>
      <c r="C389" s="374" t="s">
        <v>2549</v>
      </c>
      <c r="D389" s="1075"/>
      <c r="E389" s="1075"/>
      <c r="F389" s="1075"/>
      <c r="G389" s="1075"/>
      <c r="H389" s="1075"/>
      <c r="I389" s="371"/>
      <c r="J389" s="259"/>
      <c r="K389" s="259"/>
      <c r="L389" s="259"/>
      <c r="M389" s="259"/>
      <c r="N389" s="259"/>
      <c r="O389" s="259"/>
      <c r="P389" s="272"/>
      <c r="Q389" s="273"/>
    </row>
    <row r="390" spans="1:17" ht="13.95" customHeight="1" x14ac:dyDescent="0.25">
      <c r="A390" s="165"/>
      <c r="B390" s="268"/>
      <c r="C390" s="374" t="s">
        <v>2552</v>
      </c>
      <c r="D390" s="1075"/>
      <c r="E390" s="1075"/>
      <c r="F390" s="1075"/>
      <c r="G390" s="1075"/>
      <c r="H390" s="1075"/>
      <c r="I390" s="371"/>
      <c r="J390" s="259"/>
      <c r="K390" s="259"/>
      <c r="L390" s="259"/>
      <c r="M390" s="259"/>
      <c r="N390" s="259"/>
      <c r="O390" s="259"/>
      <c r="P390" s="272"/>
      <c r="Q390" s="273"/>
    </row>
    <row r="391" spans="1:17" ht="13.95" customHeight="1" x14ac:dyDescent="0.25">
      <c r="A391" s="165"/>
      <c r="B391" s="268"/>
      <c r="C391" s="374" t="s">
        <v>2553</v>
      </c>
      <c r="D391" s="1075"/>
      <c r="E391" s="1075"/>
      <c r="F391" s="1075"/>
      <c r="G391" s="1075"/>
      <c r="H391" s="1075"/>
      <c r="I391" s="371"/>
      <c r="J391" s="259"/>
      <c r="K391" s="259"/>
      <c r="L391" s="259"/>
      <c r="M391" s="259"/>
      <c r="N391" s="259"/>
      <c r="O391" s="259"/>
      <c r="P391" s="272"/>
      <c r="Q391" s="273"/>
    </row>
    <row r="392" spans="1:17" ht="13.95" customHeight="1" x14ac:dyDescent="0.25">
      <c r="A392" s="165"/>
      <c r="B392" s="268"/>
      <c r="C392" s="374" t="s">
        <v>2554</v>
      </c>
      <c r="D392" s="1075"/>
      <c r="E392" s="1075"/>
      <c r="F392" s="1075"/>
      <c r="G392" s="1075"/>
      <c r="H392" s="1075"/>
      <c r="I392" s="371"/>
      <c r="J392" s="259"/>
      <c r="K392" s="259"/>
      <c r="L392" s="259"/>
      <c r="M392" s="259"/>
      <c r="N392" s="259"/>
      <c r="O392" s="259"/>
      <c r="P392" s="272"/>
      <c r="Q392" s="273"/>
    </row>
    <row r="393" spans="1:17" ht="13.95" customHeight="1" x14ac:dyDescent="0.25">
      <c r="A393" s="165"/>
      <c r="B393" s="268"/>
      <c r="C393" s="374" t="s">
        <v>2555</v>
      </c>
      <c r="D393" s="1075"/>
      <c r="E393" s="1075"/>
      <c r="F393" s="1075"/>
      <c r="G393" s="1075"/>
      <c r="H393" s="1075"/>
      <c r="I393" s="371"/>
      <c r="J393" s="259"/>
      <c r="K393" s="259"/>
      <c r="L393" s="259"/>
      <c r="M393" s="259"/>
      <c r="N393" s="259"/>
      <c r="O393" s="259"/>
      <c r="P393" s="272"/>
      <c r="Q393" s="273"/>
    </row>
    <row r="394" spans="1:17" ht="13.95" customHeight="1" x14ac:dyDescent="0.25">
      <c r="A394" s="165"/>
      <c r="B394" s="268"/>
      <c r="C394" s="374" t="s">
        <v>2556</v>
      </c>
      <c r="D394" s="1075"/>
      <c r="E394" s="1075"/>
      <c r="F394" s="1075"/>
      <c r="G394" s="1075"/>
      <c r="H394" s="1075"/>
      <c r="I394" s="371"/>
      <c r="J394" s="259"/>
      <c r="K394" s="259"/>
      <c r="L394" s="259"/>
      <c r="M394" s="259"/>
      <c r="N394" s="259"/>
      <c r="O394" s="259"/>
      <c r="P394" s="272"/>
      <c r="Q394" s="273"/>
    </row>
    <row r="395" spans="1:17" ht="13.95" customHeight="1" x14ac:dyDescent="0.25">
      <c r="A395" s="165"/>
      <c r="B395" s="268"/>
      <c r="C395" s="374" t="s">
        <v>2557</v>
      </c>
      <c r="D395" s="1075"/>
      <c r="E395" s="1075"/>
      <c r="F395" s="1075"/>
      <c r="G395" s="1075"/>
      <c r="H395" s="1075"/>
      <c r="I395" s="371"/>
      <c r="J395" s="259"/>
      <c r="K395" s="259"/>
      <c r="L395" s="259"/>
      <c r="M395" s="259"/>
      <c r="N395" s="259"/>
      <c r="O395" s="259"/>
      <c r="P395" s="272"/>
      <c r="Q395" s="273"/>
    </row>
    <row r="396" spans="1:17" ht="13.95" customHeight="1" x14ac:dyDescent="0.25">
      <c r="A396" s="165"/>
      <c r="B396" s="268"/>
      <c r="C396" s="374" t="s">
        <v>2558</v>
      </c>
      <c r="D396" s="1075"/>
      <c r="E396" s="1075"/>
      <c r="F396" s="1075"/>
      <c r="G396" s="1075"/>
      <c r="H396" s="1075"/>
      <c r="I396" s="371"/>
      <c r="J396" s="259"/>
      <c r="K396" s="259"/>
      <c r="L396" s="259"/>
      <c r="M396" s="259"/>
      <c r="N396" s="259"/>
      <c r="O396" s="259"/>
      <c r="P396" s="272"/>
      <c r="Q396" s="273"/>
    </row>
    <row r="397" spans="1:17" ht="13.95" customHeight="1" x14ac:dyDescent="0.25">
      <c r="A397" s="165"/>
      <c r="B397" s="268"/>
      <c r="C397" s="374" t="s">
        <v>2559</v>
      </c>
      <c r="D397" s="1075"/>
      <c r="E397" s="1075"/>
      <c r="F397" s="1075"/>
      <c r="G397" s="1075"/>
      <c r="H397" s="1075"/>
      <c r="I397" s="371"/>
      <c r="J397" s="259"/>
      <c r="K397" s="259"/>
      <c r="L397" s="259"/>
      <c r="M397" s="259"/>
      <c r="N397" s="259"/>
      <c r="O397" s="259"/>
      <c r="P397" s="272"/>
      <c r="Q397" s="273"/>
    </row>
    <row r="398" spans="1:17" ht="13.95" customHeight="1" x14ac:dyDescent="0.25">
      <c r="A398" s="165"/>
      <c r="B398" s="268"/>
      <c r="C398" s="374" t="s">
        <v>2560</v>
      </c>
      <c r="D398" s="1075"/>
      <c r="E398" s="1075"/>
      <c r="F398" s="1075"/>
      <c r="G398" s="1075"/>
      <c r="H398" s="1075"/>
      <c r="I398" s="371"/>
      <c r="J398" s="259"/>
      <c r="K398" s="259"/>
      <c r="L398" s="259"/>
      <c r="M398" s="259"/>
      <c r="N398" s="259"/>
      <c r="O398" s="259"/>
      <c r="P398" s="272"/>
      <c r="Q398" s="273"/>
    </row>
    <row r="399" spans="1:17" ht="13.95" customHeight="1" x14ac:dyDescent="0.25">
      <c r="A399" s="165"/>
      <c r="B399" s="268"/>
      <c r="C399" s="374" t="s">
        <v>2561</v>
      </c>
      <c r="D399" s="1075"/>
      <c r="E399" s="1075"/>
      <c r="F399" s="1075"/>
      <c r="G399" s="1075"/>
      <c r="H399" s="1075"/>
      <c r="I399" s="371"/>
      <c r="J399" s="259"/>
      <c r="K399" s="259"/>
      <c r="L399" s="259"/>
      <c r="M399" s="259"/>
      <c r="N399" s="259"/>
      <c r="O399" s="259"/>
      <c r="P399" s="272"/>
      <c r="Q399" s="273"/>
    </row>
    <row r="400" spans="1:17" ht="13.95" customHeight="1" x14ac:dyDescent="0.25">
      <c r="A400" s="165"/>
      <c r="B400" s="268"/>
      <c r="C400" s="374" t="s">
        <v>2562</v>
      </c>
      <c r="D400" s="1075"/>
      <c r="E400" s="1075"/>
      <c r="F400" s="1075"/>
      <c r="G400" s="1075"/>
      <c r="H400" s="1075"/>
      <c r="I400" s="371"/>
      <c r="J400" s="259"/>
      <c r="K400" s="259"/>
      <c r="L400" s="259"/>
      <c r="M400" s="259"/>
      <c r="N400" s="259"/>
      <c r="O400" s="259"/>
      <c r="P400" s="272"/>
      <c r="Q400" s="273"/>
    </row>
    <row r="401" spans="1:17" ht="13.95" customHeight="1" x14ac:dyDescent="0.25">
      <c r="A401" s="165"/>
      <c r="B401" s="268"/>
      <c r="C401" s="374" t="s">
        <v>2563</v>
      </c>
      <c r="D401" s="1075"/>
      <c r="E401" s="1075"/>
      <c r="F401" s="1075"/>
      <c r="G401" s="1075"/>
      <c r="H401" s="1075"/>
      <c r="I401" s="371"/>
      <c r="J401" s="259"/>
      <c r="K401" s="259"/>
      <c r="L401" s="259"/>
      <c r="M401" s="259"/>
      <c r="N401" s="259"/>
      <c r="O401" s="259"/>
      <c r="P401" s="272"/>
      <c r="Q401" s="273"/>
    </row>
    <row r="402" spans="1:17" ht="13.95" customHeight="1" x14ac:dyDescent="0.25">
      <c r="A402" s="165"/>
      <c r="B402" s="268"/>
      <c r="C402" s="374" t="s">
        <v>2564</v>
      </c>
      <c r="D402" s="1075"/>
      <c r="E402" s="1075"/>
      <c r="F402" s="1075"/>
      <c r="G402" s="1075"/>
      <c r="H402" s="1075"/>
      <c r="I402" s="371"/>
      <c r="J402" s="259"/>
      <c r="K402" s="259"/>
      <c r="L402" s="259"/>
      <c r="M402" s="259"/>
      <c r="N402" s="259"/>
      <c r="O402" s="259"/>
      <c r="P402" s="272"/>
      <c r="Q402" s="273"/>
    </row>
    <row r="403" spans="1:17" ht="13.95" customHeight="1" x14ac:dyDescent="0.25">
      <c r="A403" s="165"/>
      <c r="B403" s="268"/>
      <c r="C403" s="374" t="s">
        <v>2567</v>
      </c>
      <c r="D403" s="1075"/>
      <c r="E403" s="1075"/>
      <c r="F403" s="1075"/>
      <c r="G403" s="1075"/>
      <c r="H403" s="1075"/>
      <c r="I403" s="371"/>
      <c r="J403" s="259"/>
      <c r="K403" s="259"/>
      <c r="L403" s="259"/>
      <c r="M403" s="259"/>
      <c r="N403" s="259"/>
      <c r="O403" s="259"/>
      <c r="P403" s="272"/>
      <c r="Q403" s="273"/>
    </row>
    <row r="404" spans="1:17" ht="13.95" customHeight="1" x14ac:dyDescent="0.25">
      <c r="A404" s="165"/>
      <c r="B404" s="268"/>
      <c r="C404" s="374" t="s">
        <v>2568</v>
      </c>
      <c r="D404" s="1075"/>
      <c r="E404" s="1075"/>
      <c r="F404" s="1075"/>
      <c r="G404" s="1075"/>
      <c r="H404" s="1075"/>
      <c r="I404" s="371"/>
      <c r="J404" s="259"/>
      <c r="K404" s="259"/>
      <c r="L404" s="259"/>
      <c r="M404" s="259"/>
      <c r="N404" s="259"/>
      <c r="O404" s="259"/>
      <c r="P404" s="272"/>
      <c r="Q404" s="273"/>
    </row>
    <row r="405" spans="1:17" ht="13.95" customHeight="1" x14ac:dyDescent="0.25">
      <c r="A405" s="165"/>
      <c r="B405" s="268"/>
      <c r="C405" s="374" t="s">
        <v>2569</v>
      </c>
      <c r="D405" s="1075"/>
      <c r="E405" s="1075"/>
      <c r="F405" s="1075"/>
      <c r="G405" s="1075"/>
      <c r="H405" s="1075"/>
      <c r="I405" s="371"/>
      <c r="J405" s="259"/>
      <c r="K405" s="259"/>
      <c r="L405" s="259"/>
      <c r="M405" s="259"/>
      <c r="N405" s="259"/>
      <c r="O405" s="259"/>
      <c r="P405" s="272"/>
      <c r="Q405" s="273"/>
    </row>
    <row r="406" spans="1:17" ht="13.95" customHeight="1" x14ac:dyDescent="0.25">
      <c r="A406" s="165"/>
      <c r="B406" s="268"/>
      <c r="C406" s="374" t="s">
        <v>2570</v>
      </c>
      <c r="D406" s="1075"/>
      <c r="E406" s="1075"/>
      <c r="F406" s="1075"/>
      <c r="G406" s="1075"/>
      <c r="H406" s="1075"/>
      <c r="I406" s="371"/>
      <c r="J406" s="259"/>
      <c r="K406" s="259"/>
      <c r="L406" s="259"/>
      <c r="M406" s="259"/>
      <c r="N406" s="259"/>
      <c r="O406" s="259"/>
      <c r="P406" s="272"/>
      <c r="Q406" s="273"/>
    </row>
    <row r="407" spans="1:17" ht="13.95" customHeight="1" x14ac:dyDescent="0.25">
      <c r="A407" s="165"/>
      <c r="B407" s="268"/>
      <c r="C407" s="374" t="s">
        <v>2571</v>
      </c>
      <c r="D407" s="1075"/>
      <c r="E407" s="1075"/>
      <c r="F407" s="1075"/>
      <c r="G407" s="1075"/>
      <c r="H407" s="1075"/>
      <c r="I407" s="371"/>
      <c r="J407" s="259"/>
      <c r="K407" s="259"/>
      <c r="L407" s="259"/>
      <c r="M407" s="259"/>
      <c r="N407" s="259"/>
      <c r="O407" s="259"/>
      <c r="P407" s="272"/>
      <c r="Q407" s="273"/>
    </row>
    <row r="408" spans="1:17" ht="13.95" customHeight="1" x14ac:dyDescent="0.25">
      <c r="A408" s="165"/>
      <c r="B408" s="268"/>
      <c r="C408" s="374" t="s">
        <v>2572</v>
      </c>
      <c r="D408" s="1075"/>
      <c r="E408" s="1075"/>
      <c r="F408" s="1075"/>
      <c r="G408" s="1075"/>
      <c r="H408" s="1075"/>
      <c r="I408" s="371"/>
      <c r="J408" s="259"/>
      <c r="K408" s="259"/>
      <c r="L408" s="259"/>
      <c r="M408" s="259"/>
      <c r="N408" s="259"/>
      <c r="O408" s="259"/>
      <c r="P408" s="272"/>
      <c r="Q408" s="273"/>
    </row>
    <row r="409" spans="1:17" ht="13.95" customHeight="1" x14ac:dyDescent="0.25">
      <c r="A409" s="165"/>
      <c r="B409" s="268"/>
      <c r="C409" s="374" t="s">
        <v>175</v>
      </c>
      <c r="D409" s="1075"/>
      <c r="E409" s="1075"/>
      <c r="F409" s="1075"/>
      <c r="G409" s="1075"/>
      <c r="H409" s="1075"/>
      <c r="I409" s="371"/>
      <c r="J409" s="259"/>
      <c r="K409" s="259"/>
      <c r="L409" s="259"/>
      <c r="M409" s="259"/>
      <c r="N409" s="259"/>
      <c r="O409" s="259"/>
      <c r="P409" s="272"/>
      <c r="Q409" s="273"/>
    </row>
    <row r="410" spans="1:17" ht="13.95" customHeight="1" x14ac:dyDescent="0.25">
      <c r="A410" s="165"/>
      <c r="B410" s="268"/>
      <c r="C410" s="374" t="s">
        <v>176</v>
      </c>
      <c r="D410" s="1075"/>
      <c r="E410" s="1075"/>
      <c r="F410" s="1075"/>
      <c r="G410" s="1075"/>
      <c r="H410" s="1075"/>
      <c r="I410" s="371"/>
      <c r="J410" s="259"/>
      <c r="K410" s="259"/>
      <c r="L410" s="259"/>
      <c r="M410" s="259"/>
      <c r="N410" s="259"/>
      <c r="O410" s="259"/>
      <c r="P410" s="272"/>
      <c r="Q410" s="273"/>
    </row>
    <row r="411" spans="1:17" ht="13.95" customHeight="1" x14ac:dyDescent="0.25">
      <c r="A411" s="165"/>
      <c r="B411" s="268"/>
      <c r="C411" s="374" t="s">
        <v>177</v>
      </c>
      <c r="D411" s="1075"/>
      <c r="E411" s="1075"/>
      <c r="F411" s="1075"/>
      <c r="G411" s="1075"/>
      <c r="H411" s="1075"/>
      <c r="I411" s="371"/>
      <c r="J411" s="259"/>
      <c r="K411" s="259"/>
      <c r="L411" s="259"/>
      <c r="M411" s="259"/>
      <c r="N411" s="259"/>
      <c r="O411" s="259"/>
      <c r="P411" s="272"/>
      <c r="Q411" s="273"/>
    </row>
    <row r="412" spans="1:17" ht="13.95" customHeight="1" x14ac:dyDescent="0.25">
      <c r="A412" s="165"/>
      <c r="B412" s="268"/>
      <c r="C412" s="374" t="s">
        <v>178</v>
      </c>
      <c r="D412" s="1075"/>
      <c r="E412" s="1075"/>
      <c r="F412" s="1075"/>
      <c r="G412" s="1075"/>
      <c r="H412" s="1075"/>
      <c r="I412" s="371"/>
      <c r="J412" s="259"/>
      <c r="K412" s="259"/>
      <c r="L412" s="259"/>
      <c r="M412" s="259"/>
      <c r="N412" s="259"/>
      <c r="O412" s="259"/>
      <c r="P412" s="272"/>
      <c r="Q412" s="273"/>
    </row>
    <row r="413" spans="1:17" ht="13.95" customHeight="1" x14ac:dyDescent="0.25">
      <c r="A413" s="165"/>
      <c r="B413" s="268"/>
      <c r="C413" s="374" t="s">
        <v>179</v>
      </c>
      <c r="D413" s="1075"/>
      <c r="E413" s="1075"/>
      <c r="F413" s="1075"/>
      <c r="G413" s="1075"/>
      <c r="H413" s="1075"/>
      <c r="I413" s="371"/>
      <c r="J413" s="259"/>
      <c r="K413" s="259"/>
      <c r="L413" s="259"/>
      <c r="M413" s="259"/>
      <c r="N413" s="259"/>
      <c r="O413" s="259"/>
      <c r="P413" s="272"/>
      <c r="Q413" s="273"/>
    </row>
    <row r="414" spans="1:17" ht="13.95" customHeight="1" x14ac:dyDescent="0.25">
      <c r="A414" s="165"/>
      <c r="B414" s="268"/>
      <c r="C414" s="374" t="s">
        <v>180</v>
      </c>
      <c r="D414" s="1075"/>
      <c r="E414" s="1075"/>
      <c r="F414" s="1075"/>
      <c r="G414" s="1075"/>
      <c r="H414" s="1075"/>
      <c r="I414" s="371"/>
      <c r="J414" s="259"/>
      <c r="K414" s="259"/>
      <c r="L414" s="259"/>
      <c r="M414" s="259"/>
      <c r="N414" s="259"/>
      <c r="O414" s="259"/>
      <c r="P414" s="272"/>
      <c r="Q414" s="273"/>
    </row>
    <row r="415" spans="1:17" ht="13.95" customHeight="1" x14ac:dyDescent="0.25">
      <c r="A415" s="165"/>
      <c r="B415" s="268"/>
      <c r="C415" s="374" t="s">
        <v>181</v>
      </c>
      <c r="D415" s="1075"/>
      <c r="E415" s="1075"/>
      <c r="F415" s="1075"/>
      <c r="G415" s="1075"/>
      <c r="H415" s="1075"/>
      <c r="I415" s="371"/>
      <c r="J415" s="259"/>
      <c r="K415" s="259"/>
      <c r="L415" s="259"/>
      <c r="M415" s="259"/>
      <c r="N415" s="259"/>
      <c r="O415" s="259"/>
      <c r="P415" s="272"/>
      <c r="Q415" s="273"/>
    </row>
    <row r="416" spans="1:17" ht="13.95" customHeight="1" x14ac:dyDescent="0.25">
      <c r="A416" s="165"/>
      <c r="B416" s="268"/>
      <c r="C416" s="374" t="s">
        <v>182</v>
      </c>
      <c r="D416" s="1075"/>
      <c r="E416" s="1075"/>
      <c r="F416" s="1075"/>
      <c r="G416" s="1075"/>
      <c r="H416" s="1075"/>
      <c r="I416" s="371"/>
      <c r="J416" s="259"/>
      <c r="K416" s="259"/>
      <c r="L416" s="259"/>
      <c r="M416" s="259"/>
      <c r="N416" s="259"/>
      <c r="O416" s="259"/>
      <c r="P416" s="272"/>
      <c r="Q416" s="273"/>
    </row>
    <row r="417" spans="1:17" ht="13.95" customHeight="1" x14ac:dyDescent="0.25">
      <c r="A417" s="165"/>
      <c r="B417" s="268"/>
      <c r="C417" s="374" t="s">
        <v>183</v>
      </c>
      <c r="D417" s="1075"/>
      <c r="E417" s="1075"/>
      <c r="F417" s="1075"/>
      <c r="G417" s="1075"/>
      <c r="H417" s="1075"/>
      <c r="I417" s="371"/>
      <c r="J417" s="259"/>
      <c r="K417" s="259"/>
      <c r="L417" s="259"/>
      <c r="M417" s="259"/>
      <c r="N417" s="259"/>
      <c r="O417" s="259"/>
      <c r="P417" s="272"/>
      <c r="Q417" s="273"/>
    </row>
    <row r="418" spans="1:17" ht="13.95" customHeight="1" x14ac:dyDescent="0.25">
      <c r="A418" s="165"/>
      <c r="B418" s="268"/>
      <c r="C418" s="374" t="s">
        <v>184</v>
      </c>
      <c r="D418" s="1075"/>
      <c r="E418" s="1075"/>
      <c r="F418" s="1075"/>
      <c r="G418" s="1075"/>
      <c r="H418" s="1075"/>
      <c r="I418" s="371"/>
      <c r="J418" s="259"/>
      <c r="K418" s="259"/>
      <c r="L418" s="259"/>
      <c r="M418" s="259"/>
      <c r="N418" s="259"/>
      <c r="O418" s="259"/>
      <c r="P418" s="272"/>
      <c r="Q418" s="273"/>
    </row>
    <row r="419" spans="1:17" ht="13.95" customHeight="1" x14ac:dyDescent="0.25">
      <c r="A419" s="165"/>
      <c r="B419" s="268"/>
      <c r="C419" s="374" t="s">
        <v>185</v>
      </c>
      <c r="D419" s="1075"/>
      <c r="E419" s="1075"/>
      <c r="F419" s="1075"/>
      <c r="G419" s="1075"/>
      <c r="H419" s="1075"/>
      <c r="I419" s="371"/>
      <c r="J419" s="259"/>
      <c r="K419" s="259"/>
      <c r="L419" s="259"/>
      <c r="M419" s="259"/>
      <c r="N419" s="259"/>
      <c r="O419" s="259"/>
      <c r="P419" s="272"/>
      <c r="Q419" s="273"/>
    </row>
    <row r="420" spans="1:17" ht="13.95" customHeight="1" x14ac:dyDescent="0.25">
      <c r="A420" s="165"/>
      <c r="B420" s="268"/>
      <c r="C420" s="374" t="s">
        <v>187</v>
      </c>
      <c r="D420" s="1075"/>
      <c r="E420" s="1075"/>
      <c r="F420" s="1075"/>
      <c r="G420" s="1075"/>
      <c r="H420" s="1075"/>
      <c r="I420" s="371"/>
      <c r="J420" s="259"/>
      <c r="K420" s="259"/>
      <c r="L420" s="259"/>
      <c r="M420" s="259"/>
      <c r="N420" s="259"/>
      <c r="O420" s="259"/>
      <c r="P420" s="272"/>
      <c r="Q420" s="273"/>
    </row>
    <row r="421" spans="1:17" ht="13.95" customHeight="1" x14ac:dyDescent="0.25">
      <c r="A421" s="165"/>
      <c r="B421" s="268"/>
      <c r="C421" s="374" t="s">
        <v>2573</v>
      </c>
      <c r="D421" s="1075"/>
      <c r="E421" s="1075"/>
      <c r="F421" s="1075"/>
      <c r="G421" s="1075"/>
      <c r="H421" s="1075"/>
      <c r="I421" s="371"/>
      <c r="J421" s="259"/>
      <c r="K421" s="259"/>
      <c r="L421" s="259"/>
      <c r="M421" s="259"/>
      <c r="N421" s="259"/>
      <c r="O421" s="259"/>
      <c r="P421" s="272"/>
      <c r="Q421" s="273"/>
    </row>
    <row r="422" spans="1:17" ht="13.95" customHeight="1" x14ac:dyDescent="0.25">
      <c r="A422" s="165"/>
      <c r="B422" s="268"/>
      <c r="C422" s="374" t="s">
        <v>189</v>
      </c>
      <c r="D422" s="1075"/>
      <c r="E422" s="1075"/>
      <c r="F422" s="1075"/>
      <c r="G422" s="1075"/>
      <c r="H422" s="1075"/>
      <c r="I422" s="371"/>
      <c r="J422" s="259"/>
      <c r="K422" s="259"/>
      <c r="L422" s="259"/>
      <c r="M422" s="259"/>
      <c r="N422" s="259"/>
      <c r="O422" s="259"/>
      <c r="P422" s="272"/>
      <c r="Q422" s="273"/>
    </row>
    <row r="423" spans="1:17" ht="13.95" customHeight="1" x14ac:dyDescent="0.25">
      <c r="A423" s="165"/>
      <c r="B423" s="268"/>
      <c r="C423" s="374" t="s">
        <v>190</v>
      </c>
      <c r="D423" s="1075"/>
      <c r="E423" s="1075"/>
      <c r="F423" s="1075"/>
      <c r="G423" s="1075"/>
      <c r="H423" s="1075"/>
      <c r="I423" s="371"/>
      <c r="J423" s="259"/>
      <c r="K423" s="259"/>
      <c r="L423" s="259"/>
      <c r="M423" s="259"/>
      <c r="N423" s="259"/>
      <c r="O423" s="259"/>
      <c r="P423" s="272"/>
      <c r="Q423" s="273"/>
    </row>
    <row r="424" spans="1:17" ht="13.95" customHeight="1" x14ac:dyDescent="0.25">
      <c r="A424" s="165"/>
      <c r="B424" s="268"/>
      <c r="C424" s="374" t="s">
        <v>191</v>
      </c>
      <c r="D424" s="1075"/>
      <c r="E424" s="1075"/>
      <c r="F424" s="1075"/>
      <c r="G424" s="1075"/>
      <c r="H424" s="1075"/>
      <c r="I424" s="371"/>
      <c r="J424" s="259"/>
      <c r="K424" s="259"/>
      <c r="L424" s="259"/>
      <c r="M424" s="259"/>
      <c r="N424" s="259"/>
      <c r="O424" s="259"/>
      <c r="P424" s="272"/>
      <c r="Q424" s="273"/>
    </row>
    <row r="425" spans="1:17" ht="13.95" customHeight="1" x14ac:dyDescent="0.25">
      <c r="A425" s="165"/>
      <c r="B425" s="268"/>
      <c r="C425" s="374" t="s">
        <v>192</v>
      </c>
      <c r="D425" s="1075"/>
      <c r="E425" s="1075"/>
      <c r="F425" s="1075"/>
      <c r="G425" s="1075"/>
      <c r="H425" s="1075"/>
      <c r="I425" s="371"/>
      <c r="J425" s="259"/>
      <c r="K425" s="259"/>
      <c r="L425" s="259"/>
      <c r="M425" s="259"/>
      <c r="N425" s="259"/>
      <c r="O425" s="259"/>
      <c r="P425" s="272"/>
      <c r="Q425" s="273"/>
    </row>
    <row r="426" spans="1:17" ht="13.95" customHeight="1" x14ac:dyDescent="0.25">
      <c r="A426" s="165"/>
      <c r="B426" s="268"/>
      <c r="C426" s="374" t="s">
        <v>193</v>
      </c>
      <c r="D426" s="1075"/>
      <c r="E426" s="1075"/>
      <c r="F426" s="1075"/>
      <c r="G426" s="1075"/>
      <c r="H426" s="1075"/>
      <c r="I426" s="371"/>
      <c r="J426" s="259"/>
      <c r="K426" s="259"/>
      <c r="L426" s="259"/>
      <c r="M426" s="259"/>
      <c r="N426" s="259"/>
      <c r="O426" s="259"/>
      <c r="P426" s="272"/>
      <c r="Q426" s="273"/>
    </row>
    <row r="427" spans="1:17" ht="13.95" customHeight="1" x14ac:dyDescent="0.25">
      <c r="A427" s="165"/>
      <c r="B427" s="268"/>
      <c r="C427" s="374" t="s">
        <v>194</v>
      </c>
      <c r="D427" s="1075"/>
      <c r="E427" s="1075"/>
      <c r="F427" s="1075"/>
      <c r="G427" s="1075"/>
      <c r="H427" s="1075"/>
      <c r="I427" s="371"/>
      <c r="J427" s="259"/>
      <c r="K427" s="259"/>
      <c r="L427" s="259"/>
      <c r="M427" s="259"/>
      <c r="N427" s="259"/>
      <c r="O427" s="259"/>
      <c r="P427" s="272"/>
      <c r="Q427" s="273"/>
    </row>
    <row r="428" spans="1:17" ht="13.95" customHeight="1" x14ac:dyDescent="0.25">
      <c r="A428" s="165"/>
      <c r="B428" s="268"/>
      <c r="C428" s="374" t="s">
        <v>195</v>
      </c>
      <c r="D428" s="1075"/>
      <c r="E428" s="1075"/>
      <c r="F428" s="1075"/>
      <c r="G428" s="1075"/>
      <c r="H428" s="1075"/>
      <c r="I428" s="371"/>
      <c r="J428" s="259"/>
      <c r="K428" s="259"/>
      <c r="L428" s="259"/>
      <c r="M428" s="259"/>
      <c r="N428" s="259"/>
      <c r="O428" s="259"/>
      <c r="P428" s="272"/>
      <c r="Q428" s="273"/>
    </row>
    <row r="429" spans="1:17" ht="13.95" customHeight="1" x14ac:dyDescent="0.25">
      <c r="A429" s="165"/>
      <c r="B429" s="268"/>
      <c r="C429" s="374" t="s">
        <v>196</v>
      </c>
      <c r="D429" s="1075"/>
      <c r="E429" s="1075"/>
      <c r="F429" s="1075"/>
      <c r="G429" s="1075"/>
      <c r="H429" s="1075"/>
      <c r="I429" s="371"/>
      <c r="J429" s="259"/>
      <c r="K429" s="259"/>
      <c r="L429" s="259"/>
      <c r="M429" s="259"/>
      <c r="N429" s="259"/>
      <c r="O429" s="259"/>
      <c r="P429" s="272"/>
      <c r="Q429" s="273"/>
    </row>
    <row r="430" spans="1:17" ht="13.95" customHeight="1" x14ac:dyDescent="0.25">
      <c r="A430" s="165"/>
      <c r="B430" s="268"/>
      <c r="C430" s="374" t="s">
        <v>197</v>
      </c>
      <c r="D430" s="1075"/>
      <c r="E430" s="1075"/>
      <c r="F430" s="1075"/>
      <c r="G430" s="1075"/>
      <c r="H430" s="1075"/>
      <c r="I430" s="371"/>
      <c r="J430" s="259"/>
      <c r="K430" s="259"/>
      <c r="L430" s="259"/>
      <c r="M430" s="259"/>
      <c r="N430" s="259"/>
      <c r="O430" s="259"/>
      <c r="P430" s="272"/>
      <c r="Q430" s="273"/>
    </row>
    <row r="431" spans="1:17" ht="13.95" customHeight="1" x14ac:dyDescent="0.25">
      <c r="A431" s="165"/>
      <c r="B431" s="268"/>
      <c r="C431" s="374" t="s">
        <v>199</v>
      </c>
      <c r="D431" s="1075"/>
      <c r="E431" s="1075"/>
      <c r="F431" s="1075"/>
      <c r="G431" s="1075"/>
      <c r="H431" s="1075"/>
      <c r="I431" s="371"/>
      <c r="J431" s="259"/>
      <c r="K431" s="259"/>
      <c r="L431" s="259"/>
      <c r="M431" s="259"/>
      <c r="N431" s="259"/>
      <c r="O431" s="259"/>
      <c r="P431" s="272"/>
      <c r="Q431" s="273"/>
    </row>
    <row r="432" spans="1:17" ht="13.95" customHeight="1" x14ac:dyDescent="0.25">
      <c r="A432" s="165"/>
      <c r="B432" s="268"/>
      <c r="C432" s="374" t="s">
        <v>201</v>
      </c>
      <c r="D432" s="1075"/>
      <c r="E432" s="1075"/>
      <c r="F432" s="1075"/>
      <c r="G432" s="1075"/>
      <c r="H432" s="1075"/>
      <c r="I432" s="371"/>
      <c r="J432" s="259"/>
      <c r="K432" s="259"/>
      <c r="L432" s="259"/>
      <c r="M432" s="259"/>
      <c r="N432" s="259"/>
      <c r="O432" s="259"/>
      <c r="P432" s="272"/>
      <c r="Q432" s="273"/>
    </row>
    <row r="433" spans="1:17" ht="13.95" customHeight="1" x14ac:dyDescent="0.25">
      <c r="A433" s="165"/>
      <c r="B433" s="268"/>
      <c r="C433" s="374" t="s">
        <v>205</v>
      </c>
      <c r="D433" s="1075"/>
      <c r="E433" s="1075"/>
      <c r="F433" s="1075"/>
      <c r="G433" s="1075"/>
      <c r="H433" s="1075"/>
      <c r="I433" s="371"/>
      <c r="J433" s="259"/>
      <c r="K433" s="259"/>
      <c r="L433" s="259"/>
      <c r="M433" s="259"/>
      <c r="N433" s="259"/>
      <c r="O433" s="259"/>
      <c r="P433" s="272"/>
      <c r="Q433" s="273"/>
    </row>
    <row r="434" spans="1:17" ht="13.95" customHeight="1" x14ac:dyDescent="0.25">
      <c r="A434" s="165"/>
      <c r="B434" s="268"/>
      <c r="C434" s="374" t="s">
        <v>206</v>
      </c>
      <c r="D434" s="1075"/>
      <c r="E434" s="1075"/>
      <c r="F434" s="1075"/>
      <c r="G434" s="1075"/>
      <c r="H434" s="1075"/>
      <c r="I434" s="371"/>
      <c r="J434" s="259"/>
      <c r="K434" s="259"/>
      <c r="L434" s="259"/>
      <c r="M434" s="259"/>
      <c r="N434" s="259"/>
      <c r="O434" s="259"/>
      <c r="P434" s="272"/>
      <c r="Q434" s="273"/>
    </row>
    <row r="435" spans="1:17" ht="13.95" customHeight="1" x14ac:dyDescent="0.25">
      <c r="A435" s="165"/>
      <c r="B435" s="268"/>
      <c r="C435" s="374" t="s">
        <v>207</v>
      </c>
      <c r="D435" s="1075"/>
      <c r="E435" s="1075"/>
      <c r="F435" s="1075"/>
      <c r="G435" s="1075"/>
      <c r="H435" s="1075"/>
      <c r="I435" s="371"/>
      <c r="J435" s="259"/>
      <c r="K435" s="259"/>
      <c r="L435" s="259"/>
      <c r="M435" s="259"/>
      <c r="N435" s="259"/>
      <c r="O435" s="259"/>
      <c r="P435" s="272"/>
      <c r="Q435" s="273"/>
    </row>
    <row r="436" spans="1:17" ht="13.95" customHeight="1" x14ac:dyDescent="0.25">
      <c r="A436" s="165"/>
      <c r="B436" s="268"/>
      <c r="C436" s="374" t="s">
        <v>208</v>
      </c>
      <c r="D436" s="1075"/>
      <c r="E436" s="1075"/>
      <c r="F436" s="1075"/>
      <c r="G436" s="1075"/>
      <c r="H436" s="1075"/>
      <c r="I436" s="371"/>
      <c r="J436" s="259"/>
      <c r="K436" s="259"/>
      <c r="L436" s="259"/>
      <c r="M436" s="259"/>
      <c r="N436" s="259"/>
      <c r="O436" s="259"/>
      <c r="P436" s="272"/>
      <c r="Q436" s="273"/>
    </row>
    <row r="437" spans="1:17" ht="13.95" customHeight="1" x14ac:dyDescent="0.25">
      <c r="A437" s="165"/>
      <c r="B437" s="268"/>
      <c r="C437" s="374" t="s">
        <v>209</v>
      </c>
      <c r="D437" s="1075"/>
      <c r="E437" s="1075"/>
      <c r="F437" s="1075"/>
      <c r="G437" s="1075"/>
      <c r="H437" s="1075"/>
      <c r="I437" s="371"/>
      <c r="J437" s="259"/>
      <c r="K437" s="259"/>
      <c r="L437" s="259"/>
      <c r="M437" s="259"/>
      <c r="N437" s="259"/>
      <c r="O437" s="259"/>
      <c r="P437" s="272"/>
      <c r="Q437" s="273"/>
    </row>
    <row r="438" spans="1:17" ht="13.95" customHeight="1" x14ac:dyDescent="0.25">
      <c r="A438" s="165"/>
      <c r="B438" s="268"/>
      <c r="C438" s="374" t="s">
        <v>210</v>
      </c>
      <c r="D438" s="1075"/>
      <c r="E438" s="1075"/>
      <c r="F438" s="1075"/>
      <c r="G438" s="1075"/>
      <c r="H438" s="1075"/>
      <c r="I438" s="371"/>
      <c r="J438" s="259"/>
      <c r="K438" s="259"/>
      <c r="L438" s="259"/>
      <c r="M438" s="259"/>
      <c r="N438" s="259"/>
      <c r="O438" s="259"/>
      <c r="P438" s="272"/>
      <c r="Q438" s="273"/>
    </row>
    <row r="439" spans="1:17" ht="13.95" customHeight="1" x14ac:dyDescent="0.25">
      <c r="A439" s="165"/>
      <c r="B439" s="268"/>
      <c r="C439" s="374" t="s">
        <v>274</v>
      </c>
      <c r="D439" s="1075"/>
      <c r="E439" s="1075"/>
      <c r="F439" s="1075"/>
      <c r="G439" s="1075"/>
      <c r="H439" s="1075"/>
      <c r="I439" s="371"/>
      <c r="J439" s="259"/>
      <c r="K439" s="259"/>
      <c r="L439" s="259"/>
      <c r="M439" s="259"/>
      <c r="N439" s="259"/>
      <c r="O439" s="259"/>
      <c r="P439" s="272"/>
      <c r="Q439" s="273"/>
    </row>
    <row r="440" spans="1:17" ht="13.95" customHeight="1" x14ac:dyDescent="0.25">
      <c r="A440" s="165"/>
      <c r="B440" s="268"/>
      <c r="C440" s="374" t="s">
        <v>275</v>
      </c>
      <c r="D440" s="1075"/>
      <c r="E440" s="1075"/>
      <c r="F440" s="1075"/>
      <c r="G440" s="1075"/>
      <c r="H440" s="1075"/>
      <c r="I440" s="371"/>
      <c r="J440" s="259"/>
      <c r="K440" s="259"/>
      <c r="L440" s="259"/>
      <c r="M440" s="259"/>
      <c r="N440" s="259"/>
      <c r="O440" s="259"/>
      <c r="P440" s="272"/>
      <c r="Q440" s="273"/>
    </row>
    <row r="441" spans="1:17" ht="13.95" customHeight="1" x14ac:dyDescent="0.25">
      <c r="A441" s="165"/>
      <c r="B441" s="268"/>
      <c r="C441" s="374" t="s">
        <v>276</v>
      </c>
      <c r="D441" s="1075"/>
      <c r="E441" s="1075"/>
      <c r="F441" s="1075"/>
      <c r="G441" s="1075"/>
      <c r="H441" s="1075"/>
      <c r="I441" s="371"/>
      <c r="J441" s="259"/>
      <c r="K441" s="259"/>
      <c r="L441" s="259"/>
      <c r="M441" s="259"/>
      <c r="N441" s="259"/>
      <c r="O441" s="259"/>
      <c r="P441" s="272"/>
      <c r="Q441" s="273"/>
    </row>
    <row r="442" spans="1:17" ht="13.95" customHeight="1" x14ac:dyDescent="0.25">
      <c r="A442" s="165"/>
      <c r="B442" s="268"/>
      <c r="C442" s="374" t="s">
        <v>277</v>
      </c>
      <c r="D442" s="1075"/>
      <c r="E442" s="1075"/>
      <c r="F442" s="1075"/>
      <c r="G442" s="1075"/>
      <c r="H442" s="1075"/>
      <c r="I442" s="371"/>
      <c r="J442" s="259"/>
      <c r="K442" s="259"/>
      <c r="L442" s="259"/>
      <c r="M442" s="259"/>
      <c r="N442" s="259"/>
      <c r="O442" s="259"/>
      <c r="P442" s="272"/>
      <c r="Q442" s="273"/>
    </row>
    <row r="443" spans="1:17" ht="13.95" customHeight="1" x14ac:dyDescent="0.25">
      <c r="A443" s="165"/>
      <c r="B443" s="268"/>
      <c r="C443" s="374" t="s">
        <v>278</v>
      </c>
      <c r="D443" s="1075"/>
      <c r="E443" s="1075"/>
      <c r="F443" s="1075"/>
      <c r="G443" s="1075"/>
      <c r="H443" s="1075"/>
      <c r="I443" s="371"/>
      <c r="J443" s="259"/>
      <c r="K443" s="259"/>
      <c r="L443" s="259"/>
      <c r="M443" s="259"/>
      <c r="N443" s="259"/>
      <c r="O443" s="259"/>
      <c r="P443" s="272"/>
      <c r="Q443" s="273"/>
    </row>
    <row r="444" spans="1:17" ht="13.95" customHeight="1" x14ac:dyDescent="0.25">
      <c r="A444" s="165"/>
      <c r="B444" s="268"/>
      <c r="C444" s="374" t="s">
        <v>279</v>
      </c>
      <c r="D444" s="1075"/>
      <c r="E444" s="1075"/>
      <c r="F444" s="1075"/>
      <c r="G444" s="1075"/>
      <c r="H444" s="1075"/>
      <c r="I444" s="371"/>
      <c r="J444" s="259"/>
      <c r="K444" s="259"/>
      <c r="L444" s="259"/>
      <c r="M444" s="259"/>
      <c r="N444" s="259"/>
      <c r="O444" s="259"/>
      <c r="P444" s="272"/>
      <c r="Q444" s="273"/>
    </row>
    <row r="445" spans="1:17" ht="13.95" customHeight="1" x14ac:dyDescent="0.25">
      <c r="A445" s="165"/>
      <c r="B445" s="268"/>
      <c r="C445" s="374" t="s">
        <v>2574</v>
      </c>
      <c r="D445" s="1075"/>
      <c r="E445" s="1075"/>
      <c r="F445" s="1075"/>
      <c r="G445" s="1075"/>
      <c r="H445" s="1075"/>
      <c r="I445" s="371"/>
      <c r="J445" s="259"/>
      <c r="K445" s="259"/>
      <c r="L445" s="259"/>
      <c r="M445" s="259"/>
      <c r="N445" s="259"/>
      <c r="O445" s="259"/>
      <c r="P445" s="272"/>
      <c r="Q445" s="273"/>
    </row>
    <row r="446" spans="1:17" ht="13.95" customHeight="1" x14ac:dyDescent="0.25">
      <c r="A446" s="165"/>
      <c r="B446" s="268"/>
      <c r="C446" s="374" t="s">
        <v>280</v>
      </c>
      <c r="D446" s="1075"/>
      <c r="E446" s="1075"/>
      <c r="F446" s="1075"/>
      <c r="G446" s="1075"/>
      <c r="H446" s="1075"/>
      <c r="I446" s="371"/>
      <c r="J446" s="259"/>
      <c r="K446" s="259"/>
      <c r="L446" s="259"/>
      <c r="M446" s="259"/>
      <c r="N446" s="259"/>
      <c r="O446" s="259"/>
      <c r="P446" s="272"/>
      <c r="Q446" s="273"/>
    </row>
    <row r="447" spans="1:17" ht="13.95" customHeight="1" x14ac:dyDescent="0.25">
      <c r="A447" s="165"/>
      <c r="B447" s="268"/>
      <c r="C447" s="374" t="s">
        <v>281</v>
      </c>
      <c r="D447" s="1075"/>
      <c r="E447" s="1075"/>
      <c r="F447" s="1075"/>
      <c r="G447" s="1075"/>
      <c r="H447" s="1075"/>
      <c r="I447" s="371"/>
      <c r="J447" s="259"/>
      <c r="K447" s="259"/>
      <c r="L447" s="259"/>
      <c r="M447" s="259"/>
      <c r="N447" s="259"/>
      <c r="O447" s="259"/>
      <c r="P447" s="272"/>
      <c r="Q447" s="273"/>
    </row>
    <row r="448" spans="1:17" ht="13.95" customHeight="1" x14ac:dyDescent="0.25">
      <c r="A448" s="165"/>
      <c r="B448" s="268"/>
      <c r="C448" s="374" t="s">
        <v>282</v>
      </c>
      <c r="D448" s="1075"/>
      <c r="E448" s="1075"/>
      <c r="F448" s="1075"/>
      <c r="G448" s="1075"/>
      <c r="H448" s="1075"/>
      <c r="I448" s="371"/>
      <c r="J448" s="259"/>
      <c r="K448" s="259"/>
      <c r="L448" s="259"/>
      <c r="M448" s="259"/>
      <c r="N448" s="259"/>
      <c r="O448" s="259"/>
      <c r="P448" s="272"/>
      <c r="Q448" s="273"/>
    </row>
    <row r="449" spans="1:17" ht="13.95" customHeight="1" x14ac:dyDescent="0.25">
      <c r="A449" s="165"/>
      <c r="B449" s="268"/>
      <c r="C449" s="374" t="s">
        <v>283</v>
      </c>
      <c r="D449" s="1075"/>
      <c r="E449" s="1075"/>
      <c r="F449" s="1075"/>
      <c r="G449" s="1075"/>
      <c r="H449" s="1075"/>
      <c r="I449" s="371"/>
      <c r="J449" s="259"/>
      <c r="K449" s="259"/>
      <c r="L449" s="259"/>
      <c r="M449" s="259"/>
      <c r="N449" s="259"/>
      <c r="O449" s="259"/>
      <c r="P449" s="272"/>
      <c r="Q449" s="273"/>
    </row>
    <row r="450" spans="1:17" ht="13.95" customHeight="1" x14ac:dyDescent="0.25">
      <c r="A450" s="165"/>
      <c r="B450" s="268"/>
      <c r="C450" s="374" t="s">
        <v>284</v>
      </c>
      <c r="D450" s="1075"/>
      <c r="E450" s="1075"/>
      <c r="F450" s="1075"/>
      <c r="G450" s="1075"/>
      <c r="H450" s="1075"/>
      <c r="I450" s="371"/>
      <c r="J450" s="259"/>
      <c r="K450" s="259"/>
      <c r="L450" s="259"/>
      <c r="M450" s="259"/>
      <c r="N450" s="259"/>
      <c r="O450" s="259"/>
      <c r="P450" s="272"/>
      <c r="Q450" s="273"/>
    </row>
    <row r="451" spans="1:17" ht="13.95" customHeight="1" x14ac:dyDescent="0.25">
      <c r="A451" s="165"/>
      <c r="B451" s="268"/>
      <c r="C451" s="374" t="s">
        <v>285</v>
      </c>
      <c r="D451" s="1075"/>
      <c r="E451" s="1075"/>
      <c r="F451" s="1075"/>
      <c r="G451" s="1075"/>
      <c r="H451" s="1075"/>
      <c r="I451" s="371"/>
      <c r="J451" s="259"/>
      <c r="K451" s="259"/>
      <c r="L451" s="259"/>
      <c r="M451" s="259"/>
      <c r="N451" s="259"/>
      <c r="O451" s="259"/>
      <c r="P451" s="272"/>
      <c r="Q451" s="273"/>
    </row>
    <row r="452" spans="1:17" ht="13.95" customHeight="1" x14ac:dyDescent="0.25">
      <c r="A452" s="165"/>
      <c r="B452" s="268"/>
      <c r="C452" s="374" t="s">
        <v>2575</v>
      </c>
      <c r="D452" s="1075"/>
      <c r="E452" s="1075"/>
      <c r="F452" s="1075"/>
      <c r="G452" s="1075"/>
      <c r="H452" s="1075"/>
      <c r="I452" s="371"/>
      <c r="J452" s="259"/>
      <c r="K452" s="259"/>
      <c r="L452" s="259"/>
      <c r="M452" s="259"/>
      <c r="N452" s="259"/>
      <c r="O452" s="259"/>
      <c r="P452" s="272"/>
      <c r="Q452" s="273"/>
    </row>
    <row r="453" spans="1:17" ht="13.95" customHeight="1" x14ac:dyDescent="0.25">
      <c r="A453" s="165"/>
      <c r="B453" s="268"/>
      <c r="C453" s="374" t="s">
        <v>286</v>
      </c>
      <c r="D453" s="1075"/>
      <c r="E453" s="1075"/>
      <c r="F453" s="1075"/>
      <c r="G453" s="1075"/>
      <c r="H453" s="1075"/>
      <c r="I453" s="371"/>
      <c r="J453" s="259"/>
      <c r="K453" s="259"/>
      <c r="L453" s="259"/>
      <c r="M453" s="259"/>
      <c r="N453" s="259"/>
      <c r="O453" s="259"/>
      <c r="P453" s="272"/>
      <c r="Q453" s="273"/>
    </row>
    <row r="454" spans="1:17" ht="13.95" customHeight="1" x14ac:dyDescent="0.25">
      <c r="A454" s="165"/>
      <c r="B454" s="268"/>
      <c r="C454" s="374" t="s">
        <v>287</v>
      </c>
      <c r="D454" s="1075"/>
      <c r="E454" s="1075"/>
      <c r="F454" s="1075"/>
      <c r="G454" s="1075"/>
      <c r="H454" s="1075"/>
      <c r="I454" s="371"/>
      <c r="J454" s="259"/>
      <c r="K454" s="259"/>
      <c r="L454" s="259"/>
      <c r="M454" s="259"/>
      <c r="N454" s="259"/>
      <c r="O454" s="259"/>
      <c r="P454" s="272"/>
      <c r="Q454" s="273"/>
    </row>
    <row r="455" spans="1:17" ht="13.95" customHeight="1" x14ac:dyDescent="0.25">
      <c r="A455" s="165"/>
      <c r="B455" s="268"/>
      <c r="C455" s="374" t="s">
        <v>288</v>
      </c>
      <c r="D455" s="1075"/>
      <c r="E455" s="1075"/>
      <c r="F455" s="1075"/>
      <c r="G455" s="1075"/>
      <c r="H455" s="1075"/>
      <c r="I455" s="371"/>
      <c r="J455" s="259"/>
      <c r="K455" s="259"/>
      <c r="L455" s="259"/>
      <c r="M455" s="259"/>
      <c r="N455" s="259"/>
      <c r="O455" s="259"/>
      <c r="P455" s="272"/>
      <c r="Q455" s="273"/>
    </row>
    <row r="456" spans="1:17" ht="13.95" customHeight="1" x14ac:dyDescent="0.25">
      <c r="A456" s="165"/>
      <c r="B456" s="268"/>
      <c r="C456" s="374" t="s">
        <v>289</v>
      </c>
      <c r="D456" s="1075"/>
      <c r="E456" s="1075"/>
      <c r="F456" s="1075"/>
      <c r="G456" s="1075"/>
      <c r="H456" s="1075"/>
      <c r="I456" s="371"/>
      <c r="J456" s="259"/>
      <c r="K456" s="259"/>
      <c r="L456" s="259"/>
      <c r="M456" s="259"/>
      <c r="N456" s="259"/>
      <c r="O456" s="259"/>
      <c r="P456" s="272"/>
      <c r="Q456" s="273"/>
    </row>
    <row r="457" spans="1:17" ht="13.95" customHeight="1" x14ac:dyDescent="0.25">
      <c r="A457" s="165"/>
      <c r="B457" s="268"/>
      <c r="C457" s="374" t="s">
        <v>290</v>
      </c>
      <c r="D457" s="1075"/>
      <c r="E457" s="1075"/>
      <c r="F457" s="1075"/>
      <c r="G457" s="1075"/>
      <c r="H457" s="1075"/>
      <c r="I457" s="371"/>
      <c r="J457" s="259"/>
      <c r="K457" s="259"/>
      <c r="L457" s="259"/>
      <c r="M457" s="259"/>
      <c r="N457" s="259"/>
      <c r="O457" s="259"/>
      <c r="P457" s="272"/>
      <c r="Q457" s="273"/>
    </row>
    <row r="458" spans="1:17" ht="13.95" customHeight="1" x14ac:dyDescent="0.25">
      <c r="A458" s="165"/>
      <c r="B458" s="268"/>
      <c r="C458" s="374" t="s">
        <v>291</v>
      </c>
      <c r="D458" s="1075"/>
      <c r="E458" s="1075"/>
      <c r="F458" s="1075"/>
      <c r="G458" s="1075"/>
      <c r="H458" s="1075"/>
      <c r="I458" s="371"/>
      <c r="J458" s="259"/>
      <c r="K458" s="259"/>
      <c r="L458" s="259"/>
      <c r="M458" s="259"/>
      <c r="N458" s="259"/>
      <c r="O458" s="259"/>
      <c r="P458" s="272"/>
      <c r="Q458" s="273"/>
    </row>
    <row r="459" spans="1:17" ht="13.95" customHeight="1" x14ac:dyDescent="0.25">
      <c r="A459" s="165"/>
      <c r="B459" s="268"/>
      <c r="C459" s="374" t="s">
        <v>292</v>
      </c>
      <c r="D459" s="1075"/>
      <c r="E459" s="1075"/>
      <c r="F459" s="1075"/>
      <c r="G459" s="1075"/>
      <c r="H459" s="1075"/>
      <c r="I459" s="371"/>
      <c r="J459" s="259"/>
      <c r="K459" s="259"/>
      <c r="L459" s="259"/>
      <c r="M459" s="259"/>
      <c r="N459" s="259"/>
      <c r="O459" s="259"/>
      <c r="P459" s="272"/>
      <c r="Q459" s="273"/>
    </row>
    <row r="460" spans="1:17" ht="13.95" customHeight="1" x14ac:dyDescent="0.25">
      <c r="A460" s="165"/>
      <c r="B460" s="268"/>
      <c r="C460" s="374" t="s">
        <v>293</v>
      </c>
      <c r="D460" s="1075"/>
      <c r="E460" s="1075"/>
      <c r="F460" s="1075"/>
      <c r="G460" s="1075"/>
      <c r="H460" s="1075"/>
      <c r="I460" s="371"/>
      <c r="J460" s="259"/>
      <c r="K460" s="259"/>
      <c r="L460" s="259"/>
      <c r="M460" s="259"/>
      <c r="N460" s="259"/>
      <c r="O460" s="259"/>
      <c r="P460" s="272"/>
      <c r="Q460" s="273"/>
    </row>
    <row r="461" spans="1:17" ht="13.95" customHeight="1" x14ac:dyDescent="0.25">
      <c r="A461" s="165"/>
      <c r="B461" s="268"/>
      <c r="C461" s="374" t="s">
        <v>294</v>
      </c>
      <c r="D461" s="1075"/>
      <c r="E461" s="1075"/>
      <c r="F461" s="1075"/>
      <c r="G461" s="1075"/>
      <c r="H461" s="1075"/>
      <c r="I461" s="371"/>
      <c r="J461" s="259"/>
      <c r="K461" s="259"/>
      <c r="L461" s="643"/>
      <c r="M461" s="259"/>
      <c r="N461" s="259"/>
      <c r="O461" s="643"/>
      <c r="P461" s="272"/>
      <c r="Q461" s="273"/>
    </row>
    <row r="462" spans="1:17" ht="13.95" customHeight="1" x14ac:dyDescent="0.25">
      <c r="A462" s="165"/>
      <c r="B462" s="657"/>
      <c r="C462" s="374" t="s">
        <v>295</v>
      </c>
      <c r="D462" s="1075"/>
      <c r="E462" s="1075"/>
      <c r="F462" s="1075"/>
      <c r="G462" s="1075"/>
      <c r="H462" s="1075"/>
      <c r="I462" s="642"/>
      <c r="J462" s="643"/>
      <c r="K462" s="643"/>
      <c r="L462" s="642"/>
      <c r="M462" s="643"/>
      <c r="N462" s="643"/>
      <c r="O462" s="642"/>
      <c r="P462" s="658"/>
      <c r="Q462" s="235"/>
    </row>
    <row r="463" spans="1:17" ht="13.95" customHeight="1" x14ac:dyDescent="0.25">
      <c r="A463" s="165"/>
      <c r="B463" s="156"/>
      <c r="C463" s="374" t="s">
        <v>296</v>
      </c>
      <c r="D463" s="1075"/>
      <c r="E463" s="1075"/>
      <c r="F463" s="1075"/>
      <c r="G463" s="1075"/>
      <c r="H463" s="1075"/>
      <c r="I463" s="259"/>
      <c r="J463" s="642"/>
      <c r="K463" s="642"/>
      <c r="L463" s="259"/>
      <c r="M463" s="642"/>
      <c r="N463" s="642"/>
      <c r="O463" s="259"/>
      <c r="P463" s="655"/>
      <c r="Q463" s="235"/>
    </row>
    <row r="464" spans="1:17" ht="13.95" customHeight="1" x14ac:dyDescent="0.25">
      <c r="A464" s="165"/>
      <c r="B464" s="156"/>
      <c r="C464" s="374" t="s">
        <v>2576</v>
      </c>
      <c r="D464" s="1075"/>
      <c r="E464" s="1075"/>
      <c r="F464" s="1075"/>
      <c r="G464" s="1075"/>
      <c r="H464" s="1075"/>
      <c r="I464" s="259"/>
      <c r="J464" s="259"/>
      <c r="K464" s="259"/>
      <c r="L464" s="259"/>
      <c r="M464" s="259"/>
      <c r="N464" s="259"/>
      <c r="O464" s="259"/>
      <c r="P464" s="655"/>
      <c r="Q464" s="235"/>
    </row>
    <row r="465" spans="1:17" ht="13.95" customHeight="1" x14ac:dyDescent="0.25">
      <c r="A465" s="165"/>
      <c r="B465" s="156"/>
      <c r="C465" s="374" t="s">
        <v>297</v>
      </c>
      <c r="D465" s="1075"/>
      <c r="E465" s="1075"/>
      <c r="F465" s="1075" t="s">
        <v>1629</v>
      </c>
      <c r="G465" s="1075"/>
      <c r="H465" s="1075"/>
      <c r="I465" s="259"/>
      <c r="J465" s="259"/>
      <c r="K465" s="259"/>
      <c r="L465" s="259"/>
      <c r="M465" s="259"/>
      <c r="N465" s="259"/>
      <c r="O465" s="259"/>
      <c r="P465" s="655"/>
      <c r="Q465" s="235"/>
    </row>
    <row r="466" spans="1:17" ht="13.95" customHeight="1" x14ac:dyDescent="0.25">
      <c r="A466" s="165"/>
      <c r="B466" s="156"/>
      <c r="C466" s="374" t="s">
        <v>298</v>
      </c>
      <c r="D466" s="1075"/>
      <c r="E466" s="1075"/>
      <c r="F466" s="1075" t="s">
        <v>1629</v>
      </c>
      <c r="G466" s="1075"/>
      <c r="H466" s="1075"/>
      <c r="I466" s="259"/>
      <c r="J466" s="259"/>
      <c r="K466" s="259"/>
      <c r="L466" s="259"/>
      <c r="M466" s="259"/>
      <c r="N466" s="259"/>
      <c r="O466" s="259"/>
      <c r="P466" s="655"/>
      <c r="Q466" s="235"/>
    </row>
    <row r="467" spans="1:17" ht="13.95" customHeight="1" x14ac:dyDescent="0.25">
      <c r="A467" s="165"/>
      <c r="B467" s="156"/>
      <c r="C467" s="374" t="s">
        <v>299</v>
      </c>
      <c r="D467" s="1075"/>
      <c r="E467" s="1075"/>
      <c r="F467" s="1075" t="s">
        <v>1629</v>
      </c>
      <c r="G467" s="1075"/>
      <c r="H467" s="1075"/>
      <c r="I467" s="259"/>
      <c r="J467" s="259"/>
      <c r="K467" s="259"/>
      <c r="L467" s="259"/>
      <c r="M467" s="259"/>
      <c r="N467" s="259"/>
      <c r="O467" s="259"/>
      <c r="P467" s="655"/>
      <c r="Q467" s="235"/>
    </row>
    <row r="468" spans="1:17" ht="13.95" customHeight="1" x14ac:dyDescent="0.25">
      <c r="A468" s="165"/>
      <c r="B468" s="156"/>
      <c r="C468" s="374" t="s">
        <v>300</v>
      </c>
      <c r="D468" s="1075"/>
      <c r="E468" s="1075"/>
      <c r="F468" s="1075" t="s">
        <v>1629</v>
      </c>
      <c r="G468" s="1075"/>
      <c r="H468" s="1075"/>
      <c r="I468" s="259"/>
      <c r="J468" s="259"/>
      <c r="K468" s="259"/>
      <c r="L468" s="259"/>
      <c r="M468" s="259"/>
      <c r="N468" s="259"/>
      <c r="O468" s="259"/>
      <c r="P468" s="655"/>
      <c r="Q468" s="235"/>
    </row>
    <row r="469" spans="1:17" ht="13.95" customHeight="1" x14ac:dyDescent="0.25">
      <c r="A469" s="165"/>
      <c r="B469" s="156"/>
      <c r="C469" s="374" t="s">
        <v>301</v>
      </c>
      <c r="D469" s="1075"/>
      <c r="E469" s="1075"/>
      <c r="F469" s="1075" t="s">
        <v>1629</v>
      </c>
      <c r="G469" s="1075"/>
      <c r="H469" s="1075"/>
      <c r="I469" s="259"/>
      <c r="J469" s="259"/>
      <c r="K469" s="259"/>
      <c r="L469" s="259"/>
      <c r="M469" s="259"/>
      <c r="N469" s="259"/>
      <c r="O469" s="259"/>
      <c r="P469" s="655"/>
      <c r="Q469" s="235"/>
    </row>
    <row r="470" spans="1:17" ht="13.95" customHeight="1" x14ac:dyDescent="0.25">
      <c r="A470" s="165"/>
      <c r="B470" s="156"/>
      <c r="C470" s="374" t="s">
        <v>302</v>
      </c>
      <c r="D470" s="1075"/>
      <c r="E470" s="1075"/>
      <c r="F470" s="1075" t="s">
        <v>1629</v>
      </c>
      <c r="G470" s="1075"/>
      <c r="H470" s="1075"/>
      <c r="I470" s="259"/>
      <c r="J470" s="259"/>
      <c r="K470" s="259"/>
      <c r="L470" s="259"/>
      <c r="M470" s="259"/>
      <c r="N470" s="259"/>
      <c r="O470" s="259"/>
      <c r="P470" s="655"/>
      <c r="Q470" s="235"/>
    </row>
    <row r="471" spans="1:17" ht="13.95" customHeight="1" x14ac:dyDescent="0.25">
      <c r="A471" s="165"/>
      <c r="B471" s="156"/>
      <c r="C471" s="259"/>
      <c r="D471" s="259"/>
      <c r="E471" s="259"/>
      <c r="F471" s="259"/>
      <c r="G471" s="259"/>
      <c r="H471" s="259"/>
      <c r="I471" s="259"/>
      <c r="J471" s="259"/>
      <c r="K471" s="259"/>
      <c r="L471" s="259"/>
      <c r="M471" s="259"/>
      <c r="N471" s="259"/>
      <c r="O471" s="259"/>
      <c r="P471" s="655"/>
      <c r="Q471" s="235"/>
    </row>
    <row r="472" spans="1:17" ht="13.95" customHeight="1" x14ac:dyDescent="0.25">
      <c r="A472" s="165"/>
      <c r="B472" s="1279"/>
      <c r="C472" s="1279"/>
      <c r="D472" s="1279"/>
      <c r="E472" s="1279"/>
      <c r="F472" s="1279"/>
      <c r="G472" s="1279"/>
      <c r="H472" s="1279"/>
      <c r="I472" s="1279"/>
      <c r="J472" s="1279"/>
      <c r="K472" s="1279"/>
      <c r="L472" s="1279"/>
      <c r="M472" s="1279"/>
      <c r="N472" s="1279"/>
      <c r="O472" s="1279"/>
      <c r="P472" s="1279"/>
      <c r="Q472" s="165"/>
    </row>
    <row r="473" spans="1:17" ht="13.95" customHeight="1" x14ac:dyDescent="0.25">
      <c r="A473" s="1280"/>
      <c r="B473" s="1276"/>
      <c r="I473" s="1276"/>
      <c r="J473" s="1276"/>
      <c r="K473" s="1276"/>
      <c r="L473" s="1276"/>
      <c r="M473" s="1276"/>
      <c r="N473" s="1276"/>
      <c r="O473" s="1276"/>
      <c r="P473" s="1276"/>
      <c r="Q473" s="642"/>
    </row>
    <row r="474" spans="1:17" ht="13.95" customHeight="1" x14ac:dyDescent="0.25">
      <c r="A474" s="1280"/>
      <c r="B474" s="1276"/>
      <c r="I474" s="1276"/>
      <c r="J474" s="1276"/>
      <c r="K474" s="1276"/>
      <c r="L474" s="1276"/>
      <c r="M474" s="1276"/>
      <c r="N474" s="1276"/>
      <c r="O474" s="1276"/>
      <c r="P474" s="1276"/>
      <c r="Q474" s="642"/>
    </row>
    <row r="475" spans="1:17" ht="13.95" customHeight="1" x14ac:dyDescent="0.25">
      <c r="A475" s="1280"/>
      <c r="B475" s="1276"/>
      <c r="I475" s="1276"/>
      <c r="J475" s="1276"/>
      <c r="K475" s="1276"/>
      <c r="L475" s="1276"/>
      <c r="M475" s="1276"/>
      <c r="N475" s="1276"/>
      <c r="O475" s="1276"/>
      <c r="P475" s="1276"/>
      <c r="Q475" s="642"/>
    </row>
    <row r="476" spans="1:17" ht="13.95" customHeight="1" x14ac:dyDescent="0.25">
      <c r="A476" s="1280"/>
      <c r="B476" s="1276"/>
      <c r="I476" s="1276"/>
      <c r="J476" s="1276"/>
      <c r="K476" s="1276"/>
      <c r="L476" s="1276"/>
      <c r="M476" s="1276"/>
      <c r="N476" s="1276"/>
      <c r="O476" s="1276"/>
      <c r="P476" s="1276"/>
      <c r="Q476" s="642"/>
    </row>
    <row r="477" spans="1:17" ht="13.95" customHeight="1" x14ac:dyDescent="0.25">
      <c r="A477" s="1280"/>
      <c r="B477" s="1276"/>
      <c r="I477" s="1276"/>
      <c r="J477" s="1276"/>
      <c r="K477" s="1276"/>
      <c r="L477" s="1276"/>
      <c r="M477" s="1276"/>
      <c r="N477" s="1276"/>
      <c r="O477" s="1276"/>
      <c r="P477" s="1276"/>
      <c r="Q477" s="642"/>
    </row>
    <row r="478" spans="1:17" ht="13.95" customHeight="1" x14ac:dyDescent="0.25">
      <c r="A478" s="1280"/>
      <c r="B478" s="1276"/>
      <c r="I478" s="1276"/>
      <c r="J478" s="1276"/>
      <c r="K478" s="1276"/>
      <c r="L478" s="1276"/>
      <c r="M478" s="1276"/>
      <c r="N478" s="1276"/>
      <c r="O478" s="1276"/>
      <c r="P478" s="1276"/>
      <c r="Q478" s="642"/>
    </row>
    <row r="479" spans="1:17" ht="13.95" customHeight="1" x14ac:dyDescent="0.25">
      <c r="A479" s="1280"/>
      <c r="B479" s="1276"/>
      <c r="I479" s="1276"/>
      <c r="J479" s="1276"/>
      <c r="K479" s="1276"/>
      <c r="L479" s="1276"/>
      <c r="M479" s="1276"/>
      <c r="N479" s="1276"/>
      <c r="O479" s="1276"/>
      <c r="P479" s="1276"/>
      <c r="Q479" s="642"/>
    </row>
    <row r="480" spans="1:17" ht="13.95" customHeight="1" x14ac:dyDescent="0.25">
      <c r="A480" s="1280"/>
      <c r="B480" s="650"/>
      <c r="I480" s="650"/>
      <c r="J480" s="1276"/>
      <c r="K480" s="1276"/>
      <c r="L480" s="650"/>
      <c r="M480" s="1276"/>
      <c r="N480" s="1276"/>
      <c r="O480" s="650"/>
      <c r="P480" s="650"/>
      <c r="Q480" s="642"/>
    </row>
    <row r="481" spans="1:17" ht="13.95" customHeight="1" x14ac:dyDescent="0.25">
      <c r="A481" s="1280"/>
      <c r="B481" s="1276"/>
      <c r="I481" s="1276"/>
      <c r="J481" s="650"/>
      <c r="K481" s="650"/>
      <c r="L481" s="1276"/>
      <c r="M481" s="650"/>
      <c r="N481" s="650"/>
      <c r="O481" s="1276"/>
      <c r="P481" s="1276"/>
      <c r="Q481" s="642"/>
    </row>
    <row r="482" spans="1:17" ht="13.95" customHeight="1" x14ac:dyDescent="0.25">
      <c r="A482" s="1280"/>
      <c r="B482" s="1276"/>
      <c r="I482" s="1276"/>
      <c r="J482" s="1276"/>
      <c r="K482" s="1276"/>
      <c r="L482" s="1276"/>
      <c r="M482" s="1276"/>
      <c r="N482" s="1276"/>
      <c r="O482" s="1276"/>
      <c r="P482" s="1276"/>
      <c r="Q482" s="642"/>
    </row>
    <row r="483" spans="1:17" ht="13.95" customHeight="1" x14ac:dyDescent="0.25">
      <c r="A483" s="1280"/>
      <c r="B483" s="1276"/>
      <c r="I483" s="1276"/>
      <c r="J483" s="1276"/>
      <c r="K483" s="1276"/>
      <c r="L483" s="1276"/>
      <c r="M483" s="1276"/>
      <c r="N483" s="1276"/>
      <c r="O483" s="1276"/>
      <c r="P483" s="1276"/>
      <c r="Q483" s="642"/>
    </row>
    <row r="484" spans="1:17" ht="13.95" customHeight="1" x14ac:dyDescent="0.25">
      <c r="A484" s="1280"/>
      <c r="B484" s="1276"/>
      <c r="I484" s="1276"/>
      <c r="J484" s="1276"/>
      <c r="K484" s="1276"/>
      <c r="L484" s="1276"/>
      <c r="M484" s="1276"/>
      <c r="N484" s="1276"/>
      <c r="O484" s="1276"/>
      <c r="P484" s="1276"/>
      <c r="Q484" s="642"/>
    </row>
    <row r="485" spans="1:17" ht="13.95" customHeight="1" x14ac:dyDescent="0.25">
      <c r="A485" s="1280"/>
      <c r="B485" s="1276"/>
      <c r="I485" s="1276"/>
      <c r="J485" s="1276"/>
      <c r="K485" s="1276"/>
      <c r="L485" s="1276"/>
      <c r="M485" s="1276"/>
      <c r="N485" s="1276"/>
      <c r="O485" s="1276"/>
      <c r="P485" s="1276"/>
      <c r="Q485" s="642"/>
    </row>
    <row r="486" spans="1:17" ht="13.95" customHeight="1" x14ac:dyDescent="0.25">
      <c r="A486" s="1280"/>
      <c r="B486" s="1276"/>
      <c r="I486" s="1276"/>
      <c r="J486" s="1276"/>
      <c r="K486" s="1276"/>
      <c r="L486" s="1276"/>
      <c r="M486" s="1276"/>
      <c r="N486" s="1276"/>
      <c r="O486" s="1276"/>
      <c r="P486" s="1276"/>
      <c r="Q486" s="642"/>
    </row>
    <row r="487" spans="1:17" ht="13.95" customHeight="1" x14ac:dyDescent="0.25">
      <c r="A487" s="1280"/>
      <c r="B487" s="650"/>
      <c r="I487" s="650"/>
      <c r="J487" s="1276"/>
      <c r="K487" s="1276"/>
      <c r="L487" s="650"/>
      <c r="M487" s="1276"/>
      <c r="N487" s="1276"/>
      <c r="O487" s="650"/>
      <c r="P487" s="650"/>
      <c r="Q487" s="1280"/>
    </row>
    <row r="488" spans="1:17" ht="13.95" customHeight="1" x14ac:dyDescent="0.25">
      <c r="I488" s="1276"/>
      <c r="J488" s="650"/>
      <c r="K488" s="650"/>
      <c r="L488" s="1276"/>
      <c r="M488" s="650"/>
      <c r="N488" s="650"/>
      <c r="O488" s="1276"/>
      <c r="P488" s="1276"/>
    </row>
  </sheetData>
  <sheetProtection sheet="1" formatCells="0" formatColumns="0" formatRows="0" autoFilter="0"/>
  <mergeCells count="13">
    <mergeCell ref="J33:K33"/>
    <mergeCell ref="M33:N33"/>
    <mergeCell ref="T4:T16"/>
    <mergeCell ref="J18:K18"/>
    <mergeCell ref="M18:N18"/>
    <mergeCell ref="C9:H9"/>
    <mergeCell ref="J6:L6"/>
    <mergeCell ref="M7:N8"/>
    <mergeCell ref="J7:K8"/>
    <mergeCell ref="J9:K9"/>
    <mergeCell ref="M9:N9"/>
    <mergeCell ref="M6:O6"/>
    <mergeCell ref="C6:E6"/>
  </mergeCells>
  <phoneticPr fontId="157" type="noConversion"/>
  <pageMargins left="0.7" right="0.7" top="0.75" bottom="0.75" header="0.3" footer="0.3"/>
  <pageSetup paperSize="9" orientation="portrait" r:id="rId1"/>
  <drawing r:id="rId2"/>
  <tableParts count="7">
    <tablePart r:id="rId3"/>
    <tablePart r:id="rId4"/>
    <tablePart r:id="rId5"/>
    <tablePart r:id="rId6"/>
    <tablePart r:id="rId7"/>
    <tablePart r:id="rId8"/>
    <tablePart r:id="rId9"/>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1">
    <tabColor rgb="FF7030A0"/>
  </sheetPr>
  <dimension ref="A1:AB384"/>
  <sheetViews>
    <sheetView showGridLines="0" zoomScale="80" zoomScaleNormal="80" workbookViewId="0">
      <pane ySplit="1" topLeftCell="A2" activePane="bottomLeft" state="frozen"/>
      <selection pane="bottomLeft" activeCell="O3" sqref="O3"/>
    </sheetView>
  </sheetViews>
  <sheetFormatPr defaultColWidth="9.1796875" defaultRowHeight="11.4" x14ac:dyDescent="0.2"/>
  <cols>
    <col min="1" max="1" width="16.54296875" style="121" customWidth="1"/>
    <col min="2" max="2" width="15.36328125" style="121" customWidth="1"/>
    <col min="3" max="3" width="17.6328125" style="121" customWidth="1"/>
    <col min="4" max="4" width="12.36328125" style="22" bestFit="1" customWidth="1"/>
    <col min="5" max="5" width="6" style="121" customWidth="1"/>
    <col min="6" max="6" width="17.08984375" style="121" customWidth="1"/>
    <col min="7" max="7" width="3.6328125" style="121" customWidth="1"/>
    <col min="8" max="8" width="9.26953125" style="22" customWidth="1"/>
    <col min="9" max="9" width="5.6328125" style="22" customWidth="1"/>
    <col min="10" max="10" width="12.6328125" style="1009" customWidth="1"/>
    <col min="11" max="11" width="15.54296875" style="25" customWidth="1"/>
    <col min="12" max="15" width="9.1796875" style="25"/>
    <col min="16" max="16" width="12.6328125" style="121" customWidth="1"/>
    <col min="17" max="17" width="13.7265625" style="25" bestFit="1" customWidth="1"/>
    <col min="18" max="18" width="20.81640625" style="25" customWidth="1"/>
    <col min="19" max="21" width="9.1796875" style="25"/>
    <col min="22" max="22" width="12.6328125" style="25" customWidth="1"/>
    <col min="23" max="23" width="8.6328125" style="25" customWidth="1"/>
    <col min="24" max="24" width="18.26953125" style="25" customWidth="1"/>
    <col min="25" max="25" width="6.6328125" style="120" customWidth="1"/>
    <col min="26" max="26" width="9.7265625" style="22" customWidth="1"/>
    <col min="27" max="27" width="9.36328125" style="120" customWidth="1"/>
    <col min="28" max="28" width="8.6328125" style="25" customWidth="1"/>
    <col min="29" max="16384" width="9.1796875" style="25"/>
  </cols>
  <sheetData>
    <row r="1" spans="1:28" s="2" customFormat="1" ht="75" thickBot="1" x14ac:dyDescent="0.3">
      <c r="A1" s="954" t="s">
        <v>29</v>
      </c>
      <c r="B1" s="954" t="s">
        <v>30</v>
      </c>
      <c r="C1" s="954" t="s">
        <v>31</v>
      </c>
      <c r="D1" s="955" t="s">
        <v>32</v>
      </c>
      <c r="E1" s="954" t="s">
        <v>33</v>
      </c>
      <c r="F1" s="954" t="s">
        <v>36</v>
      </c>
      <c r="G1" s="954" t="s">
        <v>37</v>
      </c>
      <c r="H1" s="955" t="s">
        <v>34</v>
      </c>
      <c r="I1" s="955" t="s">
        <v>35</v>
      </c>
      <c r="J1" s="1007"/>
      <c r="K1" s="94" t="s">
        <v>38</v>
      </c>
      <c r="L1" s="94">
        <v>1</v>
      </c>
      <c r="M1" s="94">
        <v>2</v>
      </c>
      <c r="N1" s="94">
        <v>3</v>
      </c>
      <c r="O1" s="94" t="s">
        <v>39</v>
      </c>
      <c r="P1" s="110"/>
      <c r="Q1" s="96" t="s">
        <v>29</v>
      </c>
      <c r="R1" s="97" t="s">
        <v>779</v>
      </c>
      <c r="S1" s="98" t="s">
        <v>780</v>
      </c>
      <c r="T1" s="98" t="s">
        <v>781</v>
      </c>
      <c r="U1" s="99" t="s">
        <v>782</v>
      </c>
      <c r="V1" s="95"/>
      <c r="W1" s="128" t="s">
        <v>446</v>
      </c>
      <c r="X1" s="128" t="s">
        <v>31</v>
      </c>
      <c r="Y1" s="99" t="s">
        <v>608</v>
      </c>
      <c r="Z1" s="99" t="s">
        <v>33</v>
      </c>
      <c r="AA1" s="99" t="s">
        <v>589</v>
      </c>
      <c r="AB1" s="128" t="s">
        <v>845</v>
      </c>
    </row>
    <row r="2" spans="1:28" s="23" customFormat="1" ht="15" customHeight="1" x14ac:dyDescent="0.2">
      <c r="A2" s="403" t="s">
        <v>59</v>
      </c>
      <c r="B2" s="403" t="s">
        <v>61</v>
      </c>
      <c r="C2" s="403" t="s">
        <v>150</v>
      </c>
      <c r="D2" s="950" t="s">
        <v>5</v>
      </c>
      <c r="E2" s="403">
        <v>1</v>
      </c>
      <c r="F2" s="100" t="str">
        <f t="shared" ref="F2:F74" si="0">CONCATENATE($B2,$E2)</f>
        <v>ACCESS-11</v>
      </c>
      <c r="G2" s="100">
        <f t="shared" ref="G2:G65" si="1">COUNTIF($F:$F,$F2)</f>
        <v>3</v>
      </c>
      <c r="H2" s="132">
        <f ca="1">INT(LEFT(
VLOOKUP($D2, INDIRECT("'"&amp;$A2&amp;"'!"&amp;"$E:$H"), 4,FALSE), 1)
)</f>
        <v>0</v>
      </c>
      <c r="I2" s="132">
        <f t="shared" ref="I2:I74" ca="1" si="2">IFERROR(IF(H2&gt;2,1,0),0)</f>
        <v>0</v>
      </c>
      <c r="J2" s="1008"/>
      <c r="K2" s="101" t="s">
        <v>59</v>
      </c>
      <c r="L2" s="697">
        <f ca="1">SUMIF($F:$F,CONCATENATE($K2,"-","?",L$1),$I:$I) /COUNTIF($F:$F,CONCATENATE($K2,"-","?",L$1))</f>
        <v>0</v>
      </c>
      <c r="M2" s="697">
        <f ca="1">SUMIF($F:$F,CONCATENATE($K2,"-","?",M$1),$I:$I) /COUNTIF($F:$F,CONCATENATE($K2,"-","?",M$1))</f>
        <v>0</v>
      </c>
      <c r="N2" s="697">
        <f ca="1">SUMIF($F:$F,CONCATENATE($K2,"-","?",N$1),$I:$I) /COUNTIF($F:$F,CONCATENATE($K2,"-","?",N$1))</f>
        <v>0</v>
      </c>
      <c r="O2" s="102">
        <f ca="1">MIN(O3:O6)</f>
        <v>0</v>
      </c>
      <c r="P2" s="110"/>
      <c r="Q2" s="104"/>
      <c r="R2" s="105"/>
      <c r="S2" s="95" t="str">
        <f>IF(VLOOKUP(S$1,Languages!$A:$D,1,TRUE)=S$1,VLOOKUP(S$1,Languages!$A:$D,Summary!$C$7,TRUE),NA())</f>
        <v>Kyberturvallisuuden kypsyystaso</v>
      </c>
      <c r="T2" s="95" t="str">
        <f>IF(VLOOKUP(T$1,Languages!$A:$D,1,TRUE)=T$1,VLOOKUP(T$1,Languages!$A:$D,Summary!$C$7,TRUE),NA())</f>
        <v>Nykytila</v>
      </c>
      <c r="U2" s="106" t="str">
        <f>IF(VLOOKUP(U$1,Languages!$A:$D,1,TRUE)=U$1,VLOOKUP(U$1,Languages!$A:$D,Summary!$C$7,TRUE),NA())</f>
        <v>Edellinen</v>
      </c>
      <c r="V2" s="92"/>
      <c r="W2" s="956" t="str">
        <f ca="1">AB2&amp;"-"&amp;COUNTIF($AB$2:$AB2,$AB2)</f>
        <v>0-1-0-1</v>
      </c>
      <c r="X2" s="957" t="s">
        <v>150</v>
      </c>
      <c r="Y2" s="958">
        <f t="shared" ref="Y2:Y33" ca="1" si="3">VLOOKUP(LEFT($X2,LEN($X2)-1),$K:$O,5,FALSE)</f>
        <v>0</v>
      </c>
      <c r="Z2" s="959">
        <v>1</v>
      </c>
      <c r="AA2" s="958">
        <f t="shared" ref="AA2:AA65" ca="1" si="4">VLOOKUP(X2,C:I,7,FALSE)</f>
        <v>0</v>
      </c>
      <c r="AB2" s="957" t="str">
        <f ca="1">Y2&amp;"-"&amp;Z2&amp;"-"&amp;AA2</f>
        <v>0-1-0</v>
      </c>
    </row>
    <row r="3" spans="1:28" s="2" customFormat="1" ht="15" customHeight="1" x14ac:dyDescent="0.2">
      <c r="A3" s="403" t="s">
        <v>59</v>
      </c>
      <c r="B3" s="403" t="s">
        <v>61</v>
      </c>
      <c r="C3" s="403" t="s">
        <v>152</v>
      </c>
      <c r="D3" s="950" t="s">
        <v>7</v>
      </c>
      <c r="E3" s="403">
        <v>1</v>
      </c>
      <c r="F3" s="100" t="str">
        <f t="shared" si="0"/>
        <v>ACCESS-11</v>
      </c>
      <c r="G3" s="100">
        <f t="shared" si="1"/>
        <v>3</v>
      </c>
      <c r="H3" s="132">
        <f t="shared" ref="H3:H66" ca="1" si="5">INT(LEFT(
VLOOKUP($D3, INDIRECT("'"&amp;$A3&amp;"'!"&amp;"$E:$H"), 4,FALSE), 1)
)</f>
        <v>0</v>
      </c>
      <c r="I3" s="132">
        <f t="shared" ca="1" si="2"/>
        <v>0</v>
      </c>
      <c r="J3" s="1007"/>
      <c r="K3" s="107" t="s">
        <v>61</v>
      </c>
      <c r="L3" s="21">
        <f t="shared" ref="L3:M5" ca="1" si="6">SUMIF($F:$F,CONCATENATE($K3,L$1),$I:$I) / VLOOKUP(CONCATENATE($K3,L$1),$F:$G,2,FALSE)</f>
        <v>0</v>
      </c>
      <c r="M3" s="21">
        <f t="shared" ca="1" si="6"/>
        <v>0</v>
      </c>
      <c r="N3" s="111">
        <v>1</v>
      </c>
      <c r="O3" s="108">
        <f ca="1">IF( AND($L3=1,$M3=1,$N3&gt;$O$61 ), 3,
    IF( AND($L3=1,$M3&gt;$O$61 ), 2,
      IF( $L3=1, 1, 0)
  )
) + N("MIL3 tarkistus 1. rivillä, MIL2 tarkistus 2. rivillä, ja lopuksi MIL1 tarkistus.")</f>
        <v>0</v>
      </c>
      <c r="P3" s="110"/>
      <c r="Q3" s="1207" t="s">
        <v>56</v>
      </c>
      <c r="R3" s="1208" t="str">
        <f>Parameters!B78</f>
        <v>Kriittiset
palvelut</v>
      </c>
      <c r="S3" s="1209">
        <f ca="1">VLOOKUP($Q3,$K$1:$O$58,5,FALSE)</f>
        <v>0</v>
      </c>
      <c r="T3" s="556">
        <f>VLOOKUP(Data!$Q3,Table2[#All],2,FALSE)</f>
        <v>0</v>
      </c>
      <c r="U3" s="557">
        <f>VLOOKUP(Data!$Q3,Table4[#All],2,FALSE)</f>
        <v>0</v>
      </c>
      <c r="W3" s="960" t="str">
        <f ca="1">AB3&amp;"-"&amp;COUNTIF($AB$2:$AB3,$AB3)</f>
        <v>0-1-0-2</v>
      </c>
      <c r="X3" s="961" t="s">
        <v>152</v>
      </c>
      <c r="Y3" s="962">
        <f t="shared" ca="1" si="3"/>
        <v>0</v>
      </c>
      <c r="Z3" s="963">
        <v>1</v>
      </c>
      <c r="AA3" s="962">
        <f t="shared" ca="1" si="4"/>
        <v>0</v>
      </c>
      <c r="AB3" s="964" t="str">
        <f t="shared" ref="AB3:AB66" ca="1" si="7">Y3&amp;"-"&amp;Z3&amp;"-"&amp;AA3</f>
        <v>0-1-0</v>
      </c>
    </row>
    <row r="4" spans="1:28" s="2" customFormat="1" ht="15" customHeight="1" x14ac:dyDescent="0.2">
      <c r="A4" s="403" t="s">
        <v>59</v>
      </c>
      <c r="B4" s="403" t="s">
        <v>61</v>
      </c>
      <c r="C4" s="403" t="s">
        <v>153</v>
      </c>
      <c r="D4" s="950" t="s">
        <v>8</v>
      </c>
      <c r="E4" s="403">
        <v>1</v>
      </c>
      <c r="F4" s="100" t="str">
        <f t="shared" si="0"/>
        <v>ACCESS-11</v>
      </c>
      <c r="G4" s="100">
        <f t="shared" si="1"/>
        <v>3</v>
      </c>
      <c r="H4" s="132">
        <f t="shared" ca="1" si="5"/>
        <v>0</v>
      </c>
      <c r="I4" s="132">
        <f t="shared" ca="1" si="2"/>
        <v>0</v>
      </c>
      <c r="J4" s="1007"/>
      <c r="K4" s="107" t="s">
        <v>63</v>
      </c>
      <c r="L4" s="21">
        <f t="shared" ca="1" si="6"/>
        <v>0</v>
      </c>
      <c r="M4" s="21">
        <f t="shared" ca="1" si="6"/>
        <v>0</v>
      </c>
      <c r="N4" s="21">
        <f ca="1">SUMIF($F:$F,CONCATENATE($K4,N$1),$I:$I) / VLOOKUP(CONCATENATE($K4,N$1),$F:$G,2,FALSE)</f>
        <v>0</v>
      </c>
      <c r="O4" s="108">
        <f ca="1">IF( AND($L4=1,$M4=1,$N4&gt;$O$61 ), 3,
    IF( AND($L4=1,$M4&gt;$O$61 ), 2,
      IF( $L4=1, 1, 0)
  )
) + N("MIL3 tarkistus 1. rivillä, MIL2 tarkistus 2. rivillä, ja lopuksi MIL1 tarkistus.")</f>
        <v>0</v>
      </c>
      <c r="P4" s="110"/>
      <c r="Q4" s="109" t="s">
        <v>48</v>
      </c>
      <c r="R4" s="127" t="str">
        <f>Parameters!B79</f>
        <v>Omaisuuden
hallinta</v>
      </c>
      <c r="S4" s="103">
        <f t="shared" ref="S4:S13" ca="1" si="8">VLOOKUP($Q4,$K$1:$O$58,5,FALSE)</f>
        <v>0</v>
      </c>
      <c r="T4" s="95">
        <f>VLOOKUP(Data!$Q4,Table2[#All],2,FALSE)</f>
        <v>0</v>
      </c>
      <c r="U4" s="106">
        <f>VLOOKUP(Data!$Q4,Table4[#All],2,FALSE)</f>
        <v>0</v>
      </c>
      <c r="W4" s="960" t="str">
        <f ca="1">AB4&amp;"-"&amp;COUNTIF($AB$2:$AB4,$AB4)</f>
        <v>0-1-0-3</v>
      </c>
      <c r="X4" s="961" t="s">
        <v>153</v>
      </c>
      <c r="Y4" s="962">
        <f t="shared" ca="1" si="3"/>
        <v>0</v>
      </c>
      <c r="Z4" s="963">
        <v>1</v>
      </c>
      <c r="AA4" s="962">
        <f t="shared" ca="1" si="4"/>
        <v>0</v>
      </c>
      <c r="AB4" s="964" t="str">
        <f t="shared" ca="1" si="7"/>
        <v>0-1-0</v>
      </c>
    </row>
    <row r="5" spans="1:28" s="2" customFormat="1" ht="15" customHeight="1" x14ac:dyDescent="0.2">
      <c r="A5" s="403" t="s">
        <v>59</v>
      </c>
      <c r="B5" s="403" t="s">
        <v>61</v>
      </c>
      <c r="C5" s="403" t="s">
        <v>154</v>
      </c>
      <c r="D5" s="950" t="s">
        <v>9</v>
      </c>
      <c r="E5" s="403">
        <v>2</v>
      </c>
      <c r="F5" s="100" t="str">
        <f t="shared" si="0"/>
        <v>ACCESS-12</v>
      </c>
      <c r="G5" s="100">
        <f t="shared" si="1"/>
        <v>5</v>
      </c>
      <c r="H5" s="132">
        <f t="shared" ca="1" si="5"/>
        <v>0</v>
      </c>
      <c r="I5" s="132">
        <f t="shared" ca="1" si="2"/>
        <v>0</v>
      </c>
      <c r="J5" s="1007"/>
      <c r="K5" s="107" t="s">
        <v>66</v>
      </c>
      <c r="L5" s="21">
        <f t="shared" ca="1" si="6"/>
        <v>0</v>
      </c>
      <c r="M5" s="21">
        <f t="shared" ca="1" si="6"/>
        <v>0</v>
      </c>
      <c r="N5" s="21">
        <f ca="1">SUMIF($F:$F,CONCATENATE($K5,N$1),$I:$I) / VLOOKUP(CONCATENATE($K5,N$1),$F:$G,2,FALSE)</f>
        <v>0</v>
      </c>
      <c r="O5" s="108">
        <f ca="1">IF( AND($L5=1,$M5=1,$N5&gt;$O$61 ), 3,
    IF( AND($L5=1,$M5&gt;$O$61 ), 2,
      IF( $L5=1, 1, 0)
  )
) + N("MIL3 tarkistus 1. rivillä, MIL2 tarkistus 2. rivillä, ja lopuksi MIL1 tarkistus.")</f>
        <v>0</v>
      </c>
      <c r="P5" s="110"/>
      <c r="Q5" s="109" t="s">
        <v>64</v>
      </c>
      <c r="R5" s="127" t="str">
        <f>Parameters!B80</f>
        <v>Uhkat ja
haavoittuvuudet</v>
      </c>
      <c r="S5" s="103">
        <f t="shared" ca="1" si="8"/>
        <v>0</v>
      </c>
      <c r="T5" s="95">
        <f>VLOOKUP(Data!$Q5,Table2[#All],2,FALSE)</f>
        <v>0</v>
      </c>
      <c r="U5" s="106">
        <f>VLOOKUP(Data!$Q5,Table4[#All],2,FALSE)</f>
        <v>0</v>
      </c>
      <c r="W5" s="960" t="str">
        <f ca="1">AB5&amp;"-"&amp;COUNTIF($AB$2:$AB5,$AB5)</f>
        <v>0-2-0-1</v>
      </c>
      <c r="X5" s="961" t="s">
        <v>154</v>
      </c>
      <c r="Y5" s="962">
        <f t="shared" ca="1" si="3"/>
        <v>0</v>
      </c>
      <c r="Z5" s="963">
        <v>2</v>
      </c>
      <c r="AA5" s="962">
        <f t="shared" ca="1" si="4"/>
        <v>0</v>
      </c>
      <c r="AB5" s="964" t="str">
        <f t="shared" ca="1" si="7"/>
        <v>0-2-0</v>
      </c>
    </row>
    <row r="6" spans="1:28" s="2" customFormat="1" ht="15" customHeight="1" x14ac:dyDescent="0.2">
      <c r="A6" s="403" t="s">
        <v>59</v>
      </c>
      <c r="B6" s="403" t="s">
        <v>61</v>
      </c>
      <c r="C6" s="403" t="s">
        <v>155</v>
      </c>
      <c r="D6" s="950" t="s">
        <v>10</v>
      </c>
      <c r="E6" s="403">
        <v>2</v>
      </c>
      <c r="F6" s="100" t="str">
        <f t="shared" si="0"/>
        <v>ACCESS-12</v>
      </c>
      <c r="G6" s="100">
        <f t="shared" si="1"/>
        <v>5</v>
      </c>
      <c r="H6" s="132">
        <f t="shared" ca="1" si="5"/>
        <v>0</v>
      </c>
      <c r="I6" s="132">
        <f t="shared" ca="1" si="2"/>
        <v>0</v>
      </c>
      <c r="J6" s="1007"/>
      <c r="K6" s="107" t="s">
        <v>986</v>
      </c>
      <c r="L6" s="111">
        <v>1</v>
      </c>
      <c r="M6" s="21">
        <f ca="1">SUMIF($F:$F,CONCATENATE($K6,M$1),$I:$I) / VLOOKUP(CONCATENATE($K6,M$1),$F:$G,2,FALSE)</f>
        <v>0</v>
      </c>
      <c r="N6" s="21">
        <f ca="1">SUMIF($F:$F,CONCATENATE($K6,N$1),$I:$I) / VLOOKUP(CONCATENATE($K6,N$1),$F:$G,2,FALSE)</f>
        <v>0</v>
      </c>
      <c r="O6" s="108">
        <f ca="1">IF( AND($L6=1,$M6=1,$N6&gt;$O$61 ), 3,
    IF( AND($L6=1,$M6&gt;$O$61 ), 2,
      IF( $L6=1, 1, 0)
  )
) + N("MIL3 tarkistus 1. rivillä, MIL2 tarkistus 2. rivillä, ja lopuksi MIL1 tarkistus.")</f>
        <v>1</v>
      </c>
      <c r="P6" s="544"/>
      <c r="Q6" s="109" t="s">
        <v>0</v>
      </c>
      <c r="R6" s="127" t="str">
        <f>Parameters!B81</f>
        <v>Riskien
hallinta</v>
      </c>
      <c r="S6" s="103">
        <f t="shared" ca="1" si="8"/>
        <v>0</v>
      </c>
      <c r="T6" s="95">
        <f>VLOOKUP(Data!$Q6,Table2[#All],2,FALSE)</f>
        <v>0</v>
      </c>
      <c r="U6" s="106">
        <f>VLOOKUP(Data!$Q6,Table4[#All],2,FALSE)</f>
        <v>0</v>
      </c>
      <c r="W6" s="960" t="str">
        <f ca="1">AB6&amp;"-"&amp;COUNTIF($AB$2:$AB6,$AB6)</f>
        <v>0-2-0-2</v>
      </c>
      <c r="X6" s="961" t="s">
        <v>155</v>
      </c>
      <c r="Y6" s="962">
        <f t="shared" ca="1" si="3"/>
        <v>0</v>
      </c>
      <c r="Z6" s="963">
        <v>2</v>
      </c>
      <c r="AA6" s="962">
        <f t="shared" ca="1" si="4"/>
        <v>0</v>
      </c>
      <c r="AB6" s="964" t="str">
        <f t="shared" ca="1" si="7"/>
        <v>0-2-0</v>
      </c>
    </row>
    <row r="7" spans="1:28" ht="15" customHeight="1" x14ac:dyDescent="0.2">
      <c r="A7" s="403" t="s">
        <v>59</v>
      </c>
      <c r="B7" s="403" t="s">
        <v>61</v>
      </c>
      <c r="C7" s="403" t="s">
        <v>156</v>
      </c>
      <c r="D7" s="950" t="s">
        <v>11</v>
      </c>
      <c r="E7" s="403">
        <v>2</v>
      </c>
      <c r="F7" s="100" t="str">
        <f t="shared" si="0"/>
        <v>ACCESS-12</v>
      </c>
      <c r="G7" s="100">
        <f t="shared" si="1"/>
        <v>5</v>
      </c>
      <c r="H7" s="132">
        <f t="shared" ca="1" si="5"/>
        <v>0</v>
      </c>
      <c r="I7" s="132">
        <f t="shared" ca="1" si="2"/>
        <v>0</v>
      </c>
      <c r="K7" s="101" t="s">
        <v>77</v>
      </c>
      <c r="L7" s="697">
        <f ca="1">SUMIF($F:$F,CONCATENATE($K7,"-","?",L$1),$I:$I) /COUNTIF($F:$F,CONCATENATE($K7,"-","?",L$1))</f>
        <v>0</v>
      </c>
      <c r="M7" s="697">
        <f ca="1">SUMIF($F:$F,CONCATENATE($K7,"-","?",M$1),$I:$I) /COUNTIF($F:$F,CONCATENATE($K7,"-","?",M$1))</f>
        <v>0</v>
      </c>
      <c r="N7" s="697">
        <f ca="1">SUMIF($F:$F,CONCATENATE($K7,"-","?",N$1),$I:$I) /COUNTIF($F:$F,CONCATENATE($K7,"-","?",N$1))</f>
        <v>0</v>
      </c>
      <c r="O7" s="102">
        <f ca="1">MIN(O8:O13)</f>
        <v>0</v>
      </c>
      <c r="P7" s="110"/>
      <c r="Q7" s="109" t="s">
        <v>59</v>
      </c>
      <c r="R7" s="127" t="str">
        <f>Parameters!B82</f>
        <v>Pääsyn
hallinta</v>
      </c>
      <c r="S7" s="103">
        <f t="shared" ca="1" si="8"/>
        <v>0</v>
      </c>
      <c r="T7" s="95">
        <f>VLOOKUP(Data!$Q7,Table2[#All],2,FALSE)</f>
        <v>0</v>
      </c>
      <c r="U7" s="106">
        <f>VLOOKUP(Data!$Q7,Table4[#All],2,FALSE)</f>
        <v>0</v>
      </c>
      <c r="W7" s="960" t="str">
        <f ca="1">AB7&amp;"-"&amp;COUNTIF($AB$2:$AB7,$AB7)</f>
        <v>0-2-0-3</v>
      </c>
      <c r="X7" s="960" t="s">
        <v>156</v>
      </c>
      <c r="Y7" s="962">
        <f t="shared" ca="1" si="3"/>
        <v>0</v>
      </c>
      <c r="Z7" s="965">
        <v>2</v>
      </c>
      <c r="AA7" s="962">
        <f t="shared" ca="1" si="4"/>
        <v>0</v>
      </c>
      <c r="AB7" s="964" t="str">
        <f t="shared" ca="1" si="7"/>
        <v>0-2-0</v>
      </c>
    </row>
    <row r="8" spans="1:28" ht="15" customHeight="1" x14ac:dyDescent="0.2">
      <c r="A8" s="403" t="s">
        <v>59</v>
      </c>
      <c r="B8" s="403" t="s">
        <v>61</v>
      </c>
      <c r="C8" s="403" t="s">
        <v>157</v>
      </c>
      <c r="D8" s="950" t="s">
        <v>12</v>
      </c>
      <c r="E8" s="403">
        <v>2</v>
      </c>
      <c r="F8" s="100" t="str">
        <f t="shared" si="0"/>
        <v>ACCESS-12</v>
      </c>
      <c r="G8" s="100">
        <f t="shared" si="1"/>
        <v>5</v>
      </c>
      <c r="H8" s="132">
        <f t="shared" ca="1" si="5"/>
        <v>0</v>
      </c>
      <c r="I8" s="132">
        <f t="shared" ca="1" si="2"/>
        <v>0</v>
      </c>
      <c r="K8" s="107" t="s">
        <v>115</v>
      </c>
      <c r="L8" s="21">
        <f t="shared" ref="L8:N10" ca="1" si="9">SUMIF($F:$F,CONCATENATE($K8,L$1),$I:$I) / VLOOKUP(CONCATENATE($K8,L$1),$F:$G,2,FALSE)</f>
        <v>0</v>
      </c>
      <c r="M8" s="21">
        <f t="shared" ca="1" si="9"/>
        <v>0</v>
      </c>
      <c r="N8" s="21">
        <f t="shared" ca="1" si="9"/>
        <v>0</v>
      </c>
      <c r="O8" s="108">
        <f t="shared" ref="O8:O13" ca="1" si="10">IF( AND($L8=1,$M8=1,$N8&gt;$O$61 ), 3,
    IF( AND($L8=1,$M8&gt;$O$61 ), 2,
      IF( $L8=1, 1, 0)
  )
) + N("MIL3 tarkistus 1. rivillä, MIL2 tarkistus 2. rivillä, ja lopuksi MIL1 tarkistus.")</f>
        <v>0</v>
      </c>
      <c r="P8" s="110"/>
      <c r="Q8" s="109" t="s">
        <v>67</v>
      </c>
      <c r="R8" s="127" t="str">
        <f>Parameters!B83</f>
        <v>Tilanne
kuva</v>
      </c>
      <c r="S8" s="103">
        <f t="shared" ca="1" si="8"/>
        <v>0</v>
      </c>
      <c r="T8" s="95">
        <f>VLOOKUP(Data!$Q8,Table2[#All],2,FALSE)</f>
        <v>0</v>
      </c>
      <c r="U8" s="106">
        <f>VLOOKUP(Data!$Q8,Table4[#All],2,FALSE)</f>
        <v>0</v>
      </c>
      <c r="W8" s="960" t="str">
        <f ca="1">AB8&amp;"-"&amp;COUNTIF($AB$2:$AB8,$AB8)</f>
        <v>0-2-0-4</v>
      </c>
      <c r="X8" s="960" t="s">
        <v>157</v>
      </c>
      <c r="Y8" s="962">
        <f t="shared" ca="1" si="3"/>
        <v>0</v>
      </c>
      <c r="Z8" s="965">
        <v>2</v>
      </c>
      <c r="AA8" s="962">
        <f t="shared" ca="1" si="4"/>
        <v>0</v>
      </c>
      <c r="AB8" s="964" t="str">
        <f t="shared" ca="1" si="7"/>
        <v>0-2-0</v>
      </c>
    </row>
    <row r="9" spans="1:28" ht="15" customHeight="1" x14ac:dyDescent="0.2">
      <c r="A9" s="403" t="s">
        <v>59</v>
      </c>
      <c r="B9" s="403" t="s">
        <v>61</v>
      </c>
      <c r="C9" s="403" t="s">
        <v>2527</v>
      </c>
      <c r="D9" s="950" t="s">
        <v>13</v>
      </c>
      <c r="E9" s="403">
        <v>2</v>
      </c>
      <c r="F9" s="100" t="str">
        <f t="shared" si="0"/>
        <v>ACCESS-12</v>
      </c>
      <c r="G9" s="100">
        <f t="shared" si="1"/>
        <v>5</v>
      </c>
      <c r="H9" s="132">
        <f t="shared" ca="1" si="5"/>
        <v>0</v>
      </c>
      <c r="I9" s="132">
        <f t="shared" ca="1" si="2"/>
        <v>0</v>
      </c>
      <c r="K9" s="107" t="s">
        <v>118</v>
      </c>
      <c r="L9" s="21">
        <f t="shared" ca="1" si="9"/>
        <v>0</v>
      </c>
      <c r="M9" s="21">
        <f t="shared" ca="1" si="9"/>
        <v>0</v>
      </c>
      <c r="N9" s="21">
        <f t="shared" ca="1" si="9"/>
        <v>0</v>
      </c>
      <c r="O9" s="108">
        <f t="shared" ca="1" si="10"/>
        <v>0</v>
      </c>
      <c r="P9" s="110"/>
      <c r="Q9" s="109" t="s">
        <v>69</v>
      </c>
      <c r="R9" s="127" t="str">
        <f>Parameters!B84</f>
        <v>Tapahtumat
ja häiriöt</v>
      </c>
      <c r="S9" s="103">
        <f t="shared" ca="1" si="8"/>
        <v>0</v>
      </c>
      <c r="T9" s="95">
        <f>VLOOKUP(Data!$Q9,Table2[#All],2,FALSE)</f>
        <v>0</v>
      </c>
      <c r="U9" s="106">
        <f>VLOOKUP(Data!$Q9,Table4[#All],2,FALSE)</f>
        <v>0</v>
      </c>
      <c r="W9" s="960" t="str">
        <f ca="1">AB9&amp;"-"&amp;COUNTIF($AB$2:$AB9,$AB9)</f>
        <v>0-2-0-5</v>
      </c>
      <c r="X9" s="960" t="s">
        <v>2527</v>
      </c>
      <c r="Y9" s="962">
        <f t="shared" ca="1" si="3"/>
        <v>0</v>
      </c>
      <c r="Z9" s="965">
        <v>2</v>
      </c>
      <c r="AA9" s="962">
        <f t="shared" ca="1" si="4"/>
        <v>0</v>
      </c>
      <c r="AB9" s="964" t="str">
        <f t="shared" ca="1" si="7"/>
        <v>0-2-0</v>
      </c>
    </row>
    <row r="10" spans="1:28" ht="15" customHeight="1" x14ac:dyDescent="0.2">
      <c r="A10" s="403" t="s">
        <v>59</v>
      </c>
      <c r="B10" s="403" t="s">
        <v>61</v>
      </c>
      <c r="C10" s="403" t="s">
        <v>2528</v>
      </c>
      <c r="D10" s="950" t="s">
        <v>14</v>
      </c>
      <c r="E10" s="403">
        <v>3</v>
      </c>
      <c r="F10" s="100" t="str">
        <f t="shared" si="0"/>
        <v>ACCESS-13</v>
      </c>
      <c r="G10" s="100">
        <f t="shared" si="1"/>
        <v>2</v>
      </c>
      <c r="H10" s="132">
        <f t="shared" ca="1" si="5"/>
        <v>0</v>
      </c>
      <c r="I10" s="132">
        <f t="shared" ca="1" si="2"/>
        <v>0</v>
      </c>
      <c r="K10" s="107" t="s">
        <v>121</v>
      </c>
      <c r="L10" s="21">
        <f t="shared" ca="1" si="9"/>
        <v>0</v>
      </c>
      <c r="M10" s="21">
        <f t="shared" ca="1" si="9"/>
        <v>0</v>
      </c>
      <c r="N10" s="21">
        <f t="shared" ca="1" si="9"/>
        <v>0</v>
      </c>
      <c r="O10" s="108">
        <f t="shared" ca="1" si="10"/>
        <v>0</v>
      </c>
      <c r="P10" s="110"/>
      <c r="Q10" s="109" t="s">
        <v>2540</v>
      </c>
      <c r="R10" s="127" t="str">
        <f>Parameters!B85</f>
        <v>Kolmannet
osapuolet</v>
      </c>
      <c r="S10" s="103">
        <f t="shared" ca="1" si="8"/>
        <v>0</v>
      </c>
      <c r="T10" s="95">
        <f>VLOOKUP(Data!$Q10,Table2[#All],2,FALSE)</f>
        <v>0</v>
      </c>
      <c r="U10" s="106">
        <f>VLOOKUP(Data!$Q10,Table4[#All],2,FALSE)</f>
        <v>0</v>
      </c>
      <c r="W10" s="960" t="str">
        <f ca="1">AB10&amp;"-"&amp;COUNTIF($AB$2:$AB10,$AB10)</f>
        <v>0-3-0-1</v>
      </c>
      <c r="X10" s="960" t="s">
        <v>2528</v>
      </c>
      <c r="Y10" s="962">
        <f t="shared" ca="1" si="3"/>
        <v>0</v>
      </c>
      <c r="Z10" s="965">
        <v>3</v>
      </c>
      <c r="AA10" s="962">
        <f t="shared" ca="1" si="4"/>
        <v>0</v>
      </c>
      <c r="AB10" s="964" t="str">
        <f t="shared" ca="1" si="7"/>
        <v>0-3-0</v>
      </c>
    </row>
    <row r="11" spans="1:28" ht="15" customHeight="1" x14ac:dyDescent="0.2">
      <c r="A11" s="403" t="s">
        <v>59</v>
      </c>
      <c r="B11" s="403" t="s">
        <v>61</v>
      </c>
      <c r="C11" s="403" t="s">
        <v>2529</v>
      </c>
      <c r="D11" s="950" t="s">
        <v>15</v>
      </c>
      <c r="E11" s="403">
        <v>3</v>
      </c>
      <c r="F11" s="100" t="str">
        <f t="shared" si="0"/>
        <v>ACCESS-13</v>
      </c>
      <c r="G11" s="100">
        <f t="shared" si="1"/>
        <v>2</v>
      </c>
      <c r="H11" s="132">
        <f t="shared" ca="1" si="5"/>
        <v>0</v>
      </c>
      <c r="I11" s="132">
        <f t="shared" ca="1" si="2"/>
        <v>0</v>
      </c>
      <c r="K11" s="107" t="s">
        <v>124</v>
      </c>
      <c r="L11" s="111">
        <v>1</v>
      </c>
      <c r="M11" s="21">
        <f t="shared" ref="M11:N13" ca="1" si="11">SUMIF($F:$F,CONCATENATE($K11,M$1),$I:$I) / VLOOKUP(CONCATENATE($K11,M$1),$F:$G,2,FALSE)</f>
        <v>0</v>
      </c>
      <c r="N11" s="21">
        <f t="shared" ca="1" si="11"/>
        <v>0</v>
      </c>
      <c r="O11" s="108">
        <f t="shared" ca="1" si="10"/>
        <v>1</v>
      </c>
      <c r="P11" s="110"/>
      <c r="Q11" s="109" t="s">
        <v>74</v>
      </c>
      <c r="R11" s="127" t="str">
        <f>Parameters!B86</f>
        <v>Henkilöstön
hallinta</v>
      </c>
      <c r="S11" s="103">
        <f t="shared" ca="1" si="8"/>
        <v>0</v>
      </c>
      <c r="T11" s="95">
        <f>VLOOKUP(Data!$Q11,Table2[#All],2,FALSE)</f>
        <v>0</v>
      </c>
      <c r="U11" s="106">
        <f>VLOOKUP(Data!$Q11,Table4[#All],2,FALSE)</f>
        <v>0</v>
      </c>
      <c r="W11" s="960" t="str">
        <f ca="1">AB11&amp;"-"&amp;COUNTIF($AB$2:$AB11,$AB11)</f>
        <v>0-3-0-2</v>
      </c>
      <c r="X11" s="960" t="s">
        <v>2529</v>
      </c>
      <c r="Y11" s="962">
        <f t="shared" ca="1" si="3"/>
        <v>0</v>
      </c>
      <c r="Z11" s="965">
        <v>3</v>
      </c>
      <c r="AA11" s="962">
        <f t="shared" ca="1" si="4"/>
        <v>0</v>
      </c>
      <c r="AB11" s="964" t="str">
        <f t="shared" ca="1" si="7"/>
        <v>0-3-0</v>
      </c>
    </row>
    <row r="12" spans="1:28" ht="15" customHeight="1" x14ac:dyDescent="0.2">
      <c r="A12" s="403" t="s">
        <v>59</v>
      </c>
      <c r="B12" s="403" t="s">
        <v>63</v>
      </c>
      <c r="C12" s="403" t="s">
        <v>158</v>
      </c>
      <c r="D12" s="950" t="s">
        <v>17</v>
      </c>
      <c r="E12" s="403">
        <v>1</v>
      </c>
      <c r="F12" s="100" t="str">
        <f t="shared" si="0"/>
        <v>ACCESS-21</v>
      </c>
      <c r="G12" s="100">
        <f t="shared" si="1"/>
        <v>2</v>
      </c>
      <c r="H12" s="132">
        <f t="shared" ca="1" si="5"/>
        <v>0</v>
      </c>
      <c r="I12" s="132">
        <f t="shared" ca="1" si="2"/>
        <v>0</v>
      </c>
      <c r="K12" s="107" t="s">
        <v>127</v>
      </c>
      <c r="L12" s="21">
        <f ca="1">SUMIF($F:$F,CONCATENATE($K12,L$1),$I:$I) / VLOOKUP(CONCATENATE($K12,L$1),$F:$G,2,FALSE)</f>
        <v>0</v>
      </c>
      <c r="M12" s="21">
        <f t="shared" ca="1" si="11"/>
        <v>0</v>
      </c>
      <c r="N12" s="21">
        <f t="shared" ca="1" si="11"/>
        <v>0</v>
      </c>
      <c r="O12" s="108">
        <f t="shared" ca="1" si="10"/>
        <v>0</v>
      </c>
      <c r="P12" s="110"/>
      <c r="Q12" s="109" t="s">
        <v>77</v>
      </c>
      <c r="R12" s="127" t="str">
        <f>Parameters!B87</f>
        <v>Kyber
arkkitehtuuri</v>
      </c>
      <c r="S12" s="103">
        <f t="shared" ca="1" si="8"/>
        <v>0</v>
      </c>
      <c r="T12" s="95">
        <f>VLOOKUP(Data!$Q12,Table2[#All],2,FALSE)</f>
        <v>0</v>
      </c>
      <c r="U12" s="106">
        <f>VLOOKUP(Data!$Q12,Table4[#All],2,FALSE)</f>
        <v>0</v>
      </c>
      <c r="W12" s="960" t="str">
        <f ca="1">AB12&amp;"-"&amp;COUNTIF($AB$2:$AB12,$AB12)</f>
        <v>0-1-0-4</v>
      </c>
      <c r="X12" s="960" t="s">
        <v>158</v>
      </c>
      <c r="Y12" s="962">
        <f t="shared" ca="1" si="3"/>
        <v>0</v>
      </c>
      <c r="Z12" s="965">
        <v>1</v>
      </c>
      <c r="AA12" s="962">
        <f t="shared" ca="1" si="4"/>
        <v>0</v>
      </c>
      <c r="AB12" s="964" t="str">
        <f t="shared" ca="1" si="7"/>
        <v>0-1-0</v>
      </c>
    </row>
    <row r="13" spans="1:28" ht="15" customHeight="1" x14ac:dyDescent="0.2">
      <c r="A13" s="403" t="s">
        <v>59</v>
      </c>
      <c r="B13" s="403" t="s">
        <v>63</v>
      </c>
      <c r="C13" s="403" t="s">
        <v>159</v>
      </c>
      <c r="D13" s="950" t="s">
        <v>18</v>
      </c>
      <c r="E13" s="403">
        <v>1</v>
      </c>
      <c r="F13" s="100" t="str">
        <f t="shared" si="0"/>
        <v>ACCESS-21</v>
      </c>
      <c r="G13" s="100">
        <f t="shared" si="1"/>
        <v>2</v>
      </c>
      <c r="H13" s="132">
        <f t="shared" ca="1" si="5"/>
        <v>0</v>
      </c>
      <c r="I13" s="132">
        <f t="shared" ca="1" si="2"/>
        <v>0</v>
      </c>
      <c r="K13" s="107" t="s">
        <v>996</v>
      </c>
      <c r="L13" s="111">
        <v>1</v>
      </c>
      <c r="M13" s="21">
        <f t="shared" ca="1" si="11"/>
        <v>0</v>
      </c>
      <c r="N13" s="21">
        <f t="shared" ca="1" si="11"/>
        <v>0</v>
      </c>
      <c r="O13" s="108">
        <f t="shared" ca="1" si="10"/>
        <v>1</v>
      </c>
      <c r="P13" s="110"/>
      <c r="Q13" s="112" t="s">
        <v>79</v>
      </c>
      <c r="R13" s="1201" t="str">
        <f>Parameters!B88</f>
        <v>Kyberturv.
hallinta</v>
      </c>
      <c r="S13" s="113">
        <f t="shared" ca="1" si="8"/>
        <v>0</v>
      </c>
      <c r="T13" s="114">
        <f>VLOOKUP(Data!$Q13,Table2[#All],2,FALSE)</f>
        <v>0</v>
      </c>
      <c r="U13" s="115">
        <f>VLOOKUP(Data!$Q13,Table4[#All],2,FALSE)</f>
        <v>0</v>
      </c>
      <c r="W13" s="960" t="str">
        <f ca="1">AB13&amp;"-"&amp;COUNTIF($AB$2:$AB13,$AB13)</f>
        <v>0-1-0-5</v>
      </c>
      <c r="X13" s="960" t="s">
        <v>159</v>
      </c>
      <c r="Y13" s="962">
        <f t="shared" ca="1" si="3"/>
        <v>0</v>
      </c>
      <c r="Z13" s="965">
        <v>1</v>
      </c>
      <c r="AA13" s="962">
        <f t="shared" ca="1" si="4"/>
        <v>0</v>
      </c>
      <c r="AB13" s="964" t="str">
        <f t="shared" ca="1" si="7"/>
        <v>0-1-0</v>
      </c>
    </row>
    <row r="14" spans="1:28" ht="15" customHeight="1" x14ac:dyDescent="0.2">
      <c r="A14" s="403" t="s">
        <v>59</v>
      </c>
      <c r="B14" s="403" t="s">
        <v>63</v>
      </c>
      <c r="C14" s="403" t="s">
        <v>160</v>
      </c>
      <c r="D14" s="950" t="s">
        <v>19</v>
      </c>
      <c r="E14" s="403">
        <v>2</v>
      </c>
      <c r="F14" s="100" t="str">
        <f t="shared" si="0"/>
        <v>ACCESS-22</v>
      </c>
      <c r="G14" s="100">
        <f t="shared" si="1"/>
        <v>5</v>
      </c>
      <c r="H14" s="132">
        <f t="shared" ca="1" si="5"/>
        <v>0</v>
      </c>
      <c r="I14" s="132">
        <f t="shared" ca="1" si="2"/>
        <v>0</v>
      </c>
      <c r="K14" s="101" t="s">
        <v>48</v>
      </c>
      <c r="L14" s="697">
        <f ca="1">SUMIF($F:$F,CONCATENATE($K14,"-","?",L$1),$I:$I) /COUNTIF($F:$F,CONCATENATE($K14,"-","?",L$1))</f>
        <v>0</v>
      </c>
      <c r="M14" s="697">
        <f ca="1">SUMIF($F:$F,CONCATENATE($K14,"-","?",M$1),$I:$I) /COUNTIF($F:$F,CONCATENATE($K14,"-","?",M$1))</f>
        <v>0</v>
      </c>
      <c r="N14" s="697">
        <f ca="1">SUMIF($F:$F,CONCATENATE($K14,"-","?",N$1),$I:$I) /COUNTIF($F:$F,CONCATENATE($K14,"-","?",N$1))</f>
        <v>0</v>
      </c>
      <c r="O14" s="102">
        <f ca="1">MIN(O15:O19)</f>
        <v>0</v>
      </c>
      <c r="P14" s="110"/>
      <c r="Q14" s="95"/>
      <c r="R14" s="95"/>
      <c r="S14" s="95"/>
      <c r="T14" s="95"/>
      <c r="U14" s="95"/>
      <c r="V14" s="95"/>
      <c r="W14" s="960" t="str">
        <f ca="1">AB14&amp;"-"&amp;COUNTIF($AB$2:$AB14,$AB14)</f>
        <v>0-2-0-6</v>
      </c>
      <c r="X14" s="960" t="s">
        <v>160</v>
      </c>
      <c r="Y14" s="962">
        <f t="shared" ca="1" si="3"/>
        <v>0</v>
      </c>
      <c r="Z14" s="965">
        <v>2</v>
      </c>
      <c r="AA14" s="962">
        <f t="shared" ca="1" si="4"/>
        <v>0</v>
      </c>
      <c r="AB14" s="964" t="str">
        <f t="shared" ca="1" si="7"/>
        <v>0-2-0</v>
      </c>
    </row>
    <row r="15" spans="1:28" ht="15" customHeight="1" thickBot="1" x14ac:dyDescent="0.25">
      <c r="A15" s="403" t="s">
        <v>59</v>
      </c>
      <c r="B15" s="403" t="s">
        <v>63</v>
      </c>
      <c r="C15" s="403" t="s">
        <v>161</v>
      </c>
      <c r="D15" s="950" t="s">
        <v>20</v>
      </c>
      <c r="E15" s="403">
        <v>2</v>
      </c>
      <c r="F15" s="100" t="str">
        <f t="shared" si="0"/>
        <v>ACCESS-22</v>
      </c>
      <c r="G15" s="100">
        <f t="shared" si="1"/>
        <v>5</v>
      </c>
      <c r="H15" s="132">
        <f t="shared" ca="1" si="5"/>
        <v>0</v>
      </c>
      <c r="I15" s="132">
        <f t="shared" ca="1" si="2"/>
        <v>0</v>
      </c>
      <c r="K15" s="107" t="s">
        <v>50</v>
      </c>
      <c r="L15" s="21">
        <f t="shared" ref="L15:N18" ca="1" si="12">SUMIF($F:$F,CONCATENATE($K15,L$1),$I:$I) / VLOOKUP(CONCATENATE($K15,L$1),$F:$G,2,FALSE)</f>
        <v>0</v>
      </c>
      <c r="M15" s="21">
        <f t="shared" ca="1" si="12"/>
        <v>0</v>
      </c>
      <c r="N15" s="21">
        <f t="shared" ca="1" si="12"/>
        <v>0</v>
      </c>
      <c r="O15" s="108">
        <f t="shared" ref="O15:O58" ca="1" si="13">IF( AND($L15=1,$M15=1,$N15&gt;$O$61 ), 3,
    IF( AND($L15=1,$M15&gt;$O$61 ), 2,
      IF( $L15=1, 1, 0)
  )
) + N("MIL3 tarkistus 1. rivillä, MIL2 tarkistus 2. rivillä, ja lopuksi MIL1 tarkistus.")</f>
        <v>0</v>
      </c>
      <c r="P15" s="110"/>
      <c r="Q15" s="1204" t="s">
        <v>788</v>
      </c>
      <c r="R15" s="116" t="s">
        <v>789</v>
      </c>
      <c r="S15" s="98" t="s">
        <v>790</v>
      </c>
      <c r="T15" s="98" t="s">
        <v>791</v>
      </c>
      <c r="U15" s="99" t="s">
        <v>792</v>
      </c>
      <c r="V15" s="95"/>
      <c r="W15" s="960" t="str">
        <f ca="1">AB15&amp;"-"&amp;COUNTIF($AB$2:$AB15,$AB15)</f>
        <v>0-2-0-7</v>
      </c>
      <c r="X15" s="960" t="s">
        <v>161</v>
      </c>
      <c r="Y15" s="962">
        <f t="shared" ca="1" si="3"/>
        <v>0</v>
      </c>
      <c r="Z15" s="965">
        <v>2</v>
      </c>
      <c r="AA15" s="962">
        <f t="shared" ca="1" si="4"/>
        <v>0</v>
      </c>
      <c r="AB15" s="964" t="str">
        <f t="shared" ca="1" si="7"/>
        <v>0-2-0</v>
      </c>
    </row>
    <row r="16" spans="1:28" ht="15" customHeight="1" x14ac:dyDescent="0.2">
      <c r="A16" s="403" t="s">
        <v>59</v>
      </c>
      <c r="B16" s="403" t="s">
        <v>63</v>
      </c>
      <c r="C16" s="403" t="s">
        <v>162</v>
      </c>
      <c r="D16" s="950" t="s">
        <v>21</v>
      </c>
      <c r="E16" s="403">
        <v>2</v>
      </c>
      <c r="F16" s="100" t="str">
        <f t="shared" si="0"/>
        <v>ACCESS-22</v>
      </c>
      <c r="G16" s="100">
        <f t="shared" si="1"/>
        <v>5</v>
      </c>
      <c r="H16" s="132">
        <f t="shared" ca="1" si="5"/>
        <v>0</v>
      </c>
      <c r="I16" s="132">
        <f t="shared" ca="1" si="2"/>
        <v>0</v>
      </c>
      <c r="K16" s="107" t="s">
        <v>52</v>
      </c>
      <c r="L16" s="21">
        <f t="shared" ca="1" si="12"/>
        <v>0</v>
      </c>
      <c r="M16" s="21">
        <f t="shared" ca="1" si="12"/>
        <v>0</v>
      </c>
      <c r="N16" s="21">
        <f t="shared" ca="1" si="12"/>
        <v>0</v>
      </c>
      <c r="O16" s="108">
        <f t="shared" ca="1" si="13"/>
        <v>0</v>
      </c>
      <c r="P16" s="110"/>
      <c r="Q16" s="117"/>
      <c r="R16" s="117">
        <v>0.8</v>
      </c>
      <c r="S16" s="95">
        <v>1</v>
      </c>
      <c r="T16" s="95">
        <v>1</v>
      </c>
      <c r="U16" s="106">
        <v>0.5</v>
      </c>
      <c r="V16" s="95"/>
      <c r="W16" s="960" t="str">
        <f ca="1">AB16&amp;"-"&amp;COUNTIF($AB$2:$AB16,$AB16)</f>
        <v>0-2-0-8</v>
      </c>
      <c r="X16" s="960" t="s">
        <v>162</v>
      </c>
      <c r="Y16" s="962">
        <f t="shared" ca="1" si="3"/>
        <v>0</v>
      </c>
      <c r="Z16" s="965">
        <v>2</v>
      </c>
      <c r="AA16" s="962">
        <f t="shared" ca="1" si="4"/>
        <v>0</v>
      </c>
      <c r="AB16" s="964" t="str">
        <f t="shared" ca="1" si="7"/>
        <v>0-2-0</v>
      </c>
    </row>
    <row r="17" spans="1:28" ht="15" customHeight="1" x14ac:dyDescent="0.2">
      <c r="A17" s="403" t="s">
        <v>59</v>
      </c>
      <c r="B17" s="403" t="s">
        <v>63</v>
      </c>
      <c r="C17" s="403" t="s">
        <v>163</v>
      </c>
      <c r="D17" s="950" t="s">
        <v>103</v>
      </c>
      <c r="E17" s="403">
        <v>2</v>
      </c>
      <c r="F17" s="100" t="str">
        <f t="shared" si="0"/>
        <v>ACCESS-22</v>
      </c>
      <c r="G17" s="100">
        <f t="shared" si="1"/>
        <v>5</v>
      </c>
      <c r="H17" s="132">
        <f t="shared" ca="1" si="5"/>
        <v>0</v>
      </c>
      <c r="I17" s="132">
        <f t="shared" ca="1" si="2"/>
        <v>0</v>
      </c>
      <c r="K17" s="107" t="s">
        <v>54</v>
      </c>
      <c r="L17" s="21">
        <f t="shared" ca="1" si="12"/>
        <v>0</v>
      </c>
      <c r="M17" s="21">
        <f t="shared" ca="1" si="12"/>
        <v>0</v>
      </c>
      <c r="N17" s="21">
        <f t="shared" ca="1" si="12"/>
        <v>0</v>
      </c>
      <c r="O17" s="108">
        <f t="shared" ca="1" si="13"/>
        <v>0</v>
      </c>
      <c r="P17" s="110"/>
      <c r="Q17" s="117"/>
      <c r="R17" s="117">
        <v>0.8</v>
      </c>
      <c r="S17" s="95">
        <v>1</v>
      </c>
      <c r="T17" s="95">
        <v>1</v>
      </c>
      <c r="U17" s="106">
        <v>0.5</v>
      </c>
      <c r="V17" s="95"/>
      <c r="W17" s="960" t="str">
        <f ca="1">AB17&amp;"-"&amp;COUNTIF($AB$2:$AB17,$AB17)</f>
        <v>0-2-0-9</v>
      </c>
      <c r="X17" s="960" t="s">
        <v>163</v>
      </c>
      <c r="Y17" s="962">
        <f t="shared" ca="1" si="3"/>
        <v>0</v>
      </c>
      <c r="Z17" s="965">
        <v>2</v>
      </c>
      <c r="AA17" s="962">
        <f t="shared" ca="1" si="4"/>
        <v>0</v>
      </c>
      <c r="AB17" s="964" t="str">
        <f t="shared" ca="1" si="7"/>
        <v>0-2-0</v>
      </c>
    </row>
    <row r="18" spans="1:28" ht="15" customHeight="1" x14ac:dyDescent="0.2">
      <c r="A18" s="403" t="s">
        <v>59</v>
      </c>
      <c r="B18" s="403" t="s">
        <v>63</v>
      </c>
      <c r="C18" s="403" t="s">
        <v>164</v>
      </c>
      <c r="D18" s="950" t="s">
        <v>165</v>
      </c>
      <c r="E18" s="403">
        <v>2</v>
      </c>
      <c r="F18" s="100" t="str">
        <f t="shared" si="0"/>
        <v>ACCESS-22</v>
      </c>
      <c r="G18" s="100">
        <f t="shared" si="1"/>
        <v>5</v>
      </c>
      <c r="H18" s="132">
        <f t="shared" ca="1" si="5"/>
        <v>0</v>
      </c>
      <c r="I18" s="132">
        <f t="shared" ca="1" si="2"/>
        <v>0</v>
      </c>
      <c r="K18" s="107" t="s">
        <v>55</v>
      </c>
      <c r="L18" s="21">
        <f t="shared" ca="1" si="12"/>
        <v>0</v>
      </c>
      <c r="M18" s="21">
        <f t="shared" ca="1" si="12"/>
        <v>0</v>
      </c>
      <c r="N18" s="21">
        <f t="shared" ca="1" si="12"/>
        <v>0</v>
      </c>
      <c r="O18" s="108">
        <f t="shared" ca="1" si="13"/>
        <v>0</v>
      </c>
      <c r="P18" s="127"/>
      <c r="Q18" s="1205"/>
      <c r="R18" s="117">
        <v>0.8</v>
      </c>
      <c r="S18" s="95">
        <v>1</v>
      </c>
      <c r="T18" s="95">
        <v>1</v>
      </c>
      <c r="U18" s="106">
        <v>0.5</v>
      </c>
      <c r="V18" s="103"/>
      <c r="W18" s="960" t="str">
        <f ca="1">AB18&amp;"-"&amp;COUNTIF($AB$2:$AB18,$AB18)</f>
        <v>0-2-0-10</v>
      </c>
      <c r="X18" s="960" t="s">
        <v>164</v>
      </c>
      <c r="Y18" s="962">
        <f t="shared" ca="1" si="3"/>
        <v>0</v>
      </c>
      <c r="Z18" s="965">
        <v>2</v>
      </c>
      <c r="AA18" s="962">
        <f t="shared" ca="1" si="4"/>
        <v>0</v>
      </c>
      <c r="AB18" s="964" t="str">
        <f t="shared" ca="1" si="7"/>
        <v>0-2-0</v>
      </c>
    </row>
    <row r="19" spans="1:28" ht="15" customHeight="1" x14ac:dyDescent="0.2">
      <c r="A19" s="403" t="s">
        <v>59</v>
      </c>
      <c r="B19" s="403" t="s">
        <v>63</v>
      </c>
      <c r="C19" s="403" t="s">
        <v>166</v>
      </c>
      <c r="D19" s="950" t="s">
        <v>167</v>
      </c>
      <c r="E19" s="403">
        <v>3</v>
      </c>
      <c r="F19" s="100" t="str">
        <f t="shared" si="0"/>
        <v>ACCESS-23</v>
      </c>
      <c r="G19" s="100">
        <f t="shared" si="1"/>
        <v>2</v>
      </c>
      <c r="H19" s="132">
        <f t="shared" ca="1" si="5"/>
        <v>0</v>
      </c>
      <c r="I19" s="132">
        <f t="shared" ca="1" si="2"/>
        <v>0</v>
      </c>
      <c r="K19" s="107" t="s">
        <v>57</v>
      </c>
      <c r="L19" s="111">
        <v>1</v>
      </c>
      <c r="M19" s="21">
        <f ca="1">SUMIF($F:$F,CONCATENATE($K19,M$1),$I:$I) / VLOOKUP(CONCATENATE($K19,M$1),$F:$G,2,FALSE)</f>
        <v>0</v>
      </c>
      <c r="N19" s="21">
        <f ca="1">SUMIF($F:$F,CONCATENATE($K19,N$1),$I:$I) / VLOOKUP(CONCATENATE($K19,N$1),$F:$G,2,FALSE)</f>
        <v>0</v>
      </c>
      <c r="O19" s="108">
        <f t="shared" ca="1" si="13"/>
        <v>1</v>
      </c>
      <c r="P19" s="110"/>
      <c r="Q19" s="117"/>
      <c r="R19" s="117">
        <v>0.8</v>
      </c>
      <c r="S19" s="95">
        <v>1</v>
      </c>
      <c r="T19" s="95">
        <v>1</v>
      </c>
      <c r="U19" s="106">
        <v>0.5</v>
      </c>
      <c r="V19" s="95"/>
      <c r="W19" s="960" t="str">
        <f ca="1">AB19&amp;"-"&amp;COUNTIF($AB$2:$AB19,$AB19)</f>
        <v>0-3-0-3</v>
      </c>
      <c r="X19" s="960" t="s">
        <v>166</v>
      </c>
      <c r="Y19" s="962">
        <f t="shared" ca="1" si="3"/>
        <v>0</v>
      </c>
      <c r="Z19" s="965">
        <v>3</v>
      </c>
      <c r="AA19" s="962">
        <f t="shared" ca="1" si="4"/>
        <v>0</v>
      </c>
      <c r="AB19" s="964" t="str">
        <f t="shared" ca="1" si="7"/>
        <v>0-3-0</v>
      </c>
    </row>
    <row r="20" spans="1:28" ht="15" customHeight="1" x14ac:dyDescent="0.2">
      <c r="A20" s="403" t="s">
        <v>59</v>
      </c>
      <c r="B20" s="403" t="s">
        <v>63</v>
      </c>
      <c r="C20" s="403" t="s">
        <v>933</v>
      </c>
      <c r="D20" s="950" t="s">
        <v>198</v>
      </c>
      <c r="E20" s="403">
        <v>3</v>
      </c>
      <c r="F20" s="100" t="str">
        <f t="shared" si="0"/>
        <v>ACCESS-23</v>
      </c>
      <c r="G20" s="100">
        <f t="shared" si="1"/>
        <v>2</v>
      </c>
      <c r="H20" s="132">
        <f t="shared" ca="1" si="5"/>
        <v>0</v>
      </c>
      <c r="I20" s="132">
        <f t="shared" ca="1" si="2"/>
        <v>0</v>
      </c>
      <c r="K20" s="101" t="s">
        <v>56</v>
      </c>
      <c r="L20" s="697">
        <f ca="1">SUMIF($F:$F,CONCATENATE($K20,"-","?",L$1),$I:$I) /COUNTIF($F:$F,CONCATENATE($K20,"-","?",L$1))</f>
        <v>0</v>
      </c>
      <c r="M20" s="697">
        <f ca="1">SUMIF($F:$F,CONCATENATE($K20,"-","?",M$1),$I:$I) /COUNTIF($F:$F,CONCATENATE($K20,"-","?",M$1))</f>
        <v>0</v>
      </c>
      <c r="N20" s="697">
        <f ca="1">SUMIF($F:$F,CONCATENATE($K20,"-","?",N$1),$I:$I) /COUNTIF($F:$F,CONCATENATE($K20,"-","?",N$1))</f>
        <v>0</v>
      </c>
      <c r="O20" s="102">
        <f ca="1">MIN(O21:O23)</f>
        <v>0</v>
      </c>
      <c r="P20" s="110"/>
      <c r="Q20" s="117"/>
      <c r="R20" s="117">
        <v>0.8</v>
      </c>
      <c r="S20" s="95">
        <v>1</v>
      </c>
      <c r="T20" s="95">
        <v>1</v>
      </c>
      <c r="U20" s="106">
        <v>0.5</v>
      </c>
      <c r="V20" s="95"/>
      <c r="W20" s="960" t="str">
        <f ca="1">AB20&amp;"-"&amp;COUNTIF($AB$2:$AB20,$AB20)</f>
        <v>0-3-0-4</v>
      </c>
      <c r="X20" s="960" t="s">
        <v>933</v>
      </c>
      <c r="Y20" s="962">
        <f t="shared" ca="1" si="3"/>
        <v>0</v>
      </c>
      <c r="Z20" s="965">
        <v>3</v>
      </c>
      <c r="AA20" s="962">
        <f t="shared" ca="1" si="4"/>
        <v>0</v>
      </c>
      <c r="AB20" s="964" t="str">
        <f t="shared" ca="1" si="7"/>
        <v>0-3-0</v>
      </c>
    </row>
    <row r="21" spans="1:28" ht="15" customHeight="1" x14ac:dyDescent="0.2">
      <c r="A21" s="403" t="s">
        <v>59</v>
      </c>
      <c r="B21" s="403" t="s">
        <v>66</v>
      </c>
      <c r="C21" s="403" t="s">
        <v>168</v>
      </c>
      <c r="D21" s="950" t="s">
        <v>22</v>
      </c>
      <c r="E21" s="403">
        <v>1</v>
      </c>
      <c r="F21" s="100" t="str">
        <f t="shared" si="0"/>
        <v>ACCESS-31</v>
      </c>
      <c r="G21" s="100">
        <f t="shared" si="1"/>
        <v>3</v>
      </c>
      <c r="H21" s="132">
        <f t="shared" ca="1" si="5"/>
        <v>0</v>
      </c>
      <c r="I21" s="132">
        <f t="shared" ca="1" si="2"/>
        <v>0</v>
      </c>
      <c r="K21" s="107" t="s">
        <v>147</v>
      </c>
      <c r="L21" s="21">
        <f t="shared" ref="L21:N22" ca="1" si="14">SUMIF($F:$F,CONCATENATE($K21,L$1),$I:$I) / VLOOKUP(CONCATENATE($K21,L$1),$F:$G,2,FALSE)</f>
        <v>0</v>
      </c>
      <c r="M21" s="21">
        <f t="shared" ca="1" si="14"/>
        <v>0</v>
      </c>
      <c r="N21" s="21">
        <f t="shared" ca="1" si="14"/>
        <v>0</v>
      </c>
      <c r="O21" s="108">
        <f t="shared" ca="1" si="13"/>
        <v>0</v>
      </c>
      <c r="P21" s="110"/>
      <c r="Q21" s="117"/>
      <c r="R21" s="117">
        <v>0.8</v>
      </c>
      <c r="S21" s="95">
        <v>1</v>
      </c>
      <c r="T21" s="95">
        <v>1</v>
      </c>
      <c r="U21" s="106">
        <v>0.5</v>
      </c>
      <c r="V21" s="95"/>
      <c r="W21" s="960" t="str">
        <f ca="1">AB21&amp;"-"&amp;COUNTIF($AB$2:$AB21,$AB21)</f>
        <v>0-1-0-6</v>
      </c>
      <c r="X21" s="960" t="s">
        <v>168</v>
      </c>
      <c r="Y21" s="962">
        <f t="shared" ca="1" si="3"/>
        <v>0</v>
      </c>
      <c r="Z21" s="965">
        <v>1</v>
      </c>
      <c r="AA21" s="962">
        <f t="shared" ca="1" si="4"/>
        <v>0</v>
      </c>
      <c r="AB21" s="964" t="str">
        <f t="shared" ca="1" si="7"/>
        <v>0-1-0</v>
      </c>
    </row>
    <row r="22" spans="1:28" ht="15" customHeight="1" x14ac:dyDescent="0.2">
      <c r="A22" s="403" t="s">
        <v>59</v>
      </c>
      <c r="B22" s="403" t="s">
        <v>66</v>
      </c>
      <c r="C22" s="403" t="s">
        <v>169</v>
      </c>
      <c r="D22" s="950" t="s">
        <v>23</v>
      </c>
      <c r="E22" s="403">
        <v>1</v>
      </c>
      <c r="F22" s="100" t="str">
        <f t="shared" si="0"/>
        <v>ACCESS-31</v>
      </c>
      <c r="G22" s="100">
        <f t="shared" si="1"/>
        <v>3</v>
      </c>
      <c r="H22" s="132">
        <f t="shared" ca="1" si="5"/>
        <v>0</v>
      </c>
      <c r="I22" s="132">
        <f t="shared" ca="1" si="2"/>
        <v>0</v>
      </c>
      <c r="K22" s="107" t="s">
        <v>149</v>
      </c>
      <c r="L22" s="21">
        <f t="shared" ca="1" si="14"/>
        <v>0</v>
      </c>
      <c r="M22" s="21">
        <f t="shared" ca="1" si="14"/>
        <v>0</v>
      </c>
      <c r="N22" s="21">
        <f t="shared" ca="1" si="14"/>
        <v>0</v>
      </c>
      <c r="O22" s="108">
        <f t="shared" ca="1" si="13"/>
        <v>0</v>
      </c>
      <c r="P22" s="127"/>
      <c r="Q22" s="1205"/>
      <c r="R22" s="117">
        <v>0.8</v>
      </c>
      <c r="S22" s="95">
        <v>1</v>
      </c>
      <c r="T22" s="95">
        <v>1</v>
      </c>
      <c r="U22" s="106">
        <v>0.5</v>
      </c>
      <c r="V22" s="103"/>
      <c r="W22" s="960" t="str">
        <f ca="1">AB22&amp;"-"&amp;COUNTIF($AB$2:$AB22,$AB22)</f>
        <v>0-1-0-7</v>
      </c>
      <c r="X22" s="960" t="s">
        <v>169</v>
      </c>
      <c r="Y22" s="962">
        <f t="shared" ca="1" si="3"/>
        <v>0</v>
      </c>
      <c r="Z22" s="965">
        <v>1</v>
      </c>
      <c r="AA22" s="962">
        <f t="shared" ca="1" si="4"/>
        <v>0</v>
      </c>
      <c r="AB22" s="964" t="str">
        <f t="shared" ca="1" si="7"/>
        <v>0-1-0</v>
      </c>
    </row>
    <row r="23" spans="1:28" ht="15" customHeight="1" x14ac:dyDescent="0.2">
      <c r="A23" s="403" t="s">
        <v>59</v>
      </c>
      <c r="B23" s="403" t="s">
        <v>66</v>
      </c>
      <c r="C23" s="403" t="s">
        <v>170</v>
      </c>
      <c r="D23" s="950" t="s">
        <v>24</v>
      </c>
      <c r="E23" s="403">
        <v>1</v>
      </c>
      <c r="F23" s="100" t="str">
        <f t="shared" si="0"/>
        <v>ACCESS-31</v>
      </c>
      <c r="G23" s="100">
        <f t="shared" si="1"/>
        <v>3</v>
      </c>
      <c r="H23" s="132">
        <f t="shared" ca="1" si="5"/>
        <v>0</v>
      </c>
      <c r="I23" s="132">
        <f t="shared" ca="1" si="2"/>
        <v>0</v>
      </c>
      <c r="K23" s="107" t="s">
        <v>151</v>
      </c>
      <c r="L23" s="21">
        <f ca="1">SUMIF($F:$F,CONCATENATE($K23,L$1),$I:$I) / VLOOKUP(CONCATENATE($K23,L$1),$F:$G,2,FALSE)</f>
        <v>0</v>
      </c>
      <c r="M23" s="21">
        <f ca="1">SUMIF($F:$F,CONCATENATE($K23,M$1),$I:$I) / VLOOKUP(CONCATENATE($K23,M$1),$F:$G,2,FALSE)</f>
        <v>0</v>
      </c>
      <c r="N23" s="111">
        <v>1</v>
      </c>
      <c r="O23" s="108">
        <f t="shared" ca="1" si="13"/>
        <v>0</v>
      </c>
      <c r="P23" s="110"/>
      <c r="Q23" s="117"/>
      <c r="R23" s="117">
        <v>0.8</v>
      </c>
      <c r="S23" s="95">
        <v>1</v>
      </c>
      <c r="T23" s="95">
        <v>1</v>
      </c>
      <c r="U23" s="106">
        <v>0.5</v>
      </c>
      <c r="V23" s="95"/>
      <c r="W23" s="960" t="str">
        <f ca="1">AB23&amp;"-"&amp;COUNTIF($AB$2:$AB23,$AB23)</f>
        <v>0-1-0-8</v>
      </c>
      <c r="X23" s="960" t="s">
        <v>170</v>
      </c>
      <c r="Y23" s="962">
        <f t="shared" ca="1" si="3"/>
        <v>0</v>
      </c>
      <c r="Z23" s="965">
        <v>1</v>
      </c>
      <c r="AA23" s="962">
        <f t="shared" ca="1" si="4"/>
        <v>0</v>
      </c>
      <c r="AB23" s="964" t="str">
        <f t="shared" ca="1" si="7"/>
        <v>0-1-0</v>
      </c>
    </row>
    <row r="24" spans="1:28" ht="15" customHeight="1" x14ac:dyDescent="0.2">
      <c r="A24" s="403" t="s">
        <v>59</v>
      </c>
      <c r="B24" s="403" t="s">
        <v>66</v>
      </c>
      <c r="C24" s="403" t="s">
        <v>171</v>
      </c>
      <c r="D24" s="950" t="s">
        <v>25</v>
      </c>
      <c r="E24" s="403">
        <v>2</v>
      </c>
      <c r="F24" s="100" t="str">
        <f t="shared" si="0"/>
        <v>ACCESS-32</v>
      </c>
      <c r="G24" s="100">
        <f t="shared" si="1"/>
        <v>5</v>
      </c>
      <c r="H24" s="132">
        <f t="shared" ca="1" si="5"/>
        <v>0</v>
      </c>
      <c r="I24" s="132">
        <f t="shared" ca="1" si="2"/>
        <v>0</v>
      </c>
      <c r="K24" s="101" t="s">
        <v>79</v>
      </c>
      <c r="L24" s="697">
        <f ca="1">SUMIF($F:$F,CONCATENATE($K24,"-","?",L$1),$I:$I) /COUNTIF($F:$F,CONCATENATE($K24,"-","?",L$1))</f>
        <v>0</v>
      </c>
      <c r="M24" s="697">
        <f ca="1">SUMIF($F:$F,CONCATENATE($K24,"-","?",M$1),$I:$I) /COUNTIF($F:$F,CONCATENATE($K24,"-","?",M$1))</f>
        <v>0</v>
      </c>
      <c r="N24" s="697">
        <f ca="1">SUMIF($F:$F,CONCATENATE($K24,"-","?",N$1),$I:$I) /COUNTIF($F:$F,CONCATENATE($K24,"-","?",N$1))</f>
        <v>0</v>
      </c>
      <c r="O24" s="102">
        <f ca="1">MIN(O25:O27)</f>
        <v>0</v>
      </c>
      <c r="P24" s="110"/>
      <c r="Q24" s="117"/>
      <c r="R24" s="117">
        <v>0.8</v>
      </c>
      <c r="S24" s="95">
        <v>1</v>
      </c>
      <c r="T24" s="95">
        <v>1</v>
      </c>
      <c r="U24" s="106">
        <v>0.5</v>
      </c>
      <c r="V24" s="95"/>
      <c r="W24" s="960" t="str">
        <f ca="1">AB24&amp;"-"&amp;COUNTIF($AB$2:$AB24,$AB24)</f>
        <v>0-2-0-11</v>
      </c>
      <c r="X24" s="960" t="s">
        <v>171</v>
      </c>
      <c r="Y24" s="962">
        <f t="shared" ca="1" si="3"/>
        <v>0</v>
      </c>
      <c r="Z24" s="965">
        <v>2</v>
      </c>
      <c r="AA24" s="962">
        <f t="shared" ca="1" si="4"/>
        <v>0</v>
      </c>
      <c r="AB24" s="964" t="str">
        <f t="shared" ca="1" si="7"/>
        <v>0-2-0</v>
      </c>
    </row>
    <row r="25" spans="1:28" ht="15" customHeight="1" x14ac:dyDescent="0.2">
      <c r="A25" s="403" t="s">
        <v>59</v>
      </c>
      <c r="B25" s="403" t="s">
        <v>66</v>
      </c>
      <c r="C25" s="403" t="s">
        <v>172</v>
      </c>
      <c r="D25" s="950" t="s">
        <v>26</v>
      </c>
      <c r="E25" s="403">
        <v>2</v>
      </c>
      <c r="F25" s="100" t="str">
        <f t="shared" si="0"/>
        <v>ACCESS-32</v>
      </c>
      <c r="G25" s="100">
        <f t="shared" si="1"/>
        <v>5</v>
      </c>
      <c r="H25" s="132">
        <f t="shared" ca="1" si="5"/>
        <v>0</v>
      </c>
      <c r="I25" s="132">
        <f t="shared" ca="1" si="2"/>
        <v>0</v>
      </c>
      <c r="K25" s="107" t="s">
        <v>132</v>
      </c>
      <c r="L25" s="21">
        <f t="shared" ref="L25:N26" ca="1" si="15">SUMIF($F:$F,CONCATENATE($K25,L$1),$I:$I) / VLOOKUP(CONCATENATE($K25,L$1),$F:$G,2,FALSE)</f>
        <v>0</v>
      </c>
      <c r="M25" s="21">
        <f t="shared" ca="1" si="15"/>
        <v>0</v>
      </c>
      <c r="N25" s="21">
        <f t="shared" ca="1" si="15"/>
        <v>0</v>
      </c>
      <c r="O25" s="108">
        <f t="shared" ca="1" si="13"/>
        <v>0</v>
      </c>
      <c r="P25" s="110"/>
      <c r="Q25" s="117"/>
      <c r="R25" s="117">
        <v>0.8</v>
      </c>
      <c r="S25" s="95">
        <v>1</v>
      </c>
      <c r="T25" s="95">
        <v>1</v>
      </c>
      <c r="U25" s="106">
        <v>0.5</v>
      </c>
      <c r="V25" s="95"/>
      <c r="W25" s="960" t="str">
        <f ca="1">AB25&amp;"-"&amp;COUNTIF($AB$2:$AB25,$AB25)</f>
        <v>0-2-0-12</v>
      </c>
      <c r="X25" s="960" t="s">
        <v>172</v>
      </c>
      <c r="Y25" s="962">
        <f t="shared" ca="1" si="3"/>
        <v>0</v>
      </c>
      <c r="Z25" s="965">
        <v>2</v>
      </c>
      <c r="AA25" s="962">
        <f t="shared" ca="1" si="4"/>
        <v>0</v>
      </c>
      <c r="AB25" s="964" t="str">
        <f t="shared" ca="1" si="7"/>
        <v>0-2-0</v>
      </c>
    </row>
    <row r="26" spans="1:28" ht="15" customHeight="1" x14ac:dyDescent="0.2">
      <c r="A26" s="403" t="s">
        <v>59</v>
      </c>
      <c r="B26" s="403" t="s">
        <v>66</v>
      </c>
      <c r="C26" s="403" t="s">
        <v>173</v>
      </c>
      <c r="D26" s="950" t="s">
        <v>27</v>
      </c>
      <c r="E26" s="403">
        <v>2</v>
      </c>
      <c r="F26" s="100" t="str">
        <f t="shared" si="0"/>
        <v>ACCESS-32</v>
      </c>
      <c r="G26" s="100">
        <f t="shared" si="1"/>
        <v>5</v>
      </c>
      <c r="H26" s="132">
        <f t="shared" ca="1" si="5"/>
        <v>0</v>
      </c>
      <c r="I26" s="132">
        <f t="shared" ca="1" si="2"/>
        <v>0</v>
      </c>
      <c r="K26" s="107" t="s">
        <v>135</v>
      </c>
      <c r="L26" s="21">
        <f t="shared" ca="1" si="15"/>
        <v>0</v>
      </c>
      <c r="M26" s="21">
        <f t="shared" ca="1" si="15"/>
        <v>0</v>
      </c>
      <c r="N26" s="21">
        <f t="shared" ca="1" si="15"/>
        <v>0</v>
      </c>
      <c r="O26" s="108">
        <f t="shared" ca="1" si="13"/>
        <v>0</v>
      </c>
      <c r="P26" s="127"/>
      <c r="Q26" s="1206"/>
      <c r="R26" s="118">
        <v>0.8</v>
      </c>
      <c r="S26" s="114">
        <v>1</v>
      </c>
      <c r="T26" s="114">
        <v>1</v>
      </c>
      <c r="U26" s="115">
        <v>0.5</v>
      </c>
      <c r="V26" s="103"/>
      <c r="W26" s="960" t="str">
        <f ca="1">AB26&amp;"-"&amp;COUNTIF($AB$2:$AB26,$AB26)</f>
        <v>0-2-0-13</v>
      </c>
      <c r="X26" s="960" t="s">
        <v>173</v>
      </c>
      <c r="Y26" s="962">
        <f t="shared" ca="1" si="3"/>
        <v>0</v>
      </c>
      <c r="Z26" s="965">
        <v>2</v>
      </c>
      <c r="AA26" s="962">
        <f t="shared" ca="1" si="4"/>
        <v>0</v>
      </c>
      <c r="AB26" s="964" t="str">
        <f t="shared" ca="1" si="7"/>
        <v>0-2-0</v>
      </c>
    </row>
    <row r="27" spans="1:28" ht="15" customHeight="1" x14ac:dyDescent="0.2">
      <c r="A27" s="403" t="s">
        <v>59</v>
      </c>
      <c r="B27" s="403" t="s">
        <v>66</v>
      </c>
      <c r="C27" s="403" t="s">
        <v>174</v>
      </c>
      <c r="D27" s="950" t="s">
        <v>28</v>
      </c>
      <c r="E27" s="403">
        <v>2</v>
      </c>
      <c r="F27" s="100" t="str">
        <f t="shared" si="0"/>
        <v>ACCESS-32</v>
      </c>
      <c r="G27" s="100">
        <f t="shared" si="1"/>
        <v>5</v>
      </c>
      <c r="H27" s="132">
        <f t="shared" ca="1" si="5"/>
        <v>0</v>
      </c>
      <c r="I27" s="132">
        <f t="shared" ca="1" si="2"/>
        <v>0</v>
      </c>
      <c r="K27" s="107" t="s">
        <v>138</v>
      </c>
      <c r="L27" s="111">
        <v>1</v>
      </c>
      <c r="M27" s="21">
        <f ca="1">SUMIF($F:$F,CONCATENATE($K27,M$1),$I:$I) / VLOOKUP(CONCATENATE($K27,M$1),$F:$G,2,FALSE)</f>
        <v>0</v>
      </c>
      <c r="N27" s="21">
        <f ca="1">SUMIF($F:$F,CONCATENATE($K27,N$1),$I:$I) / VLOOKUP(CONCATENATE($K27,N$1),$F:$G,2,FALSE)</f>
        <v>0</v>
      </c>
      <c r="O27" s="108">
        <f t="shared" ca="1" si="13"/>
        <v>1</v>
      </c>
      <c r="P27" s="110"/>
      <c r="Q27" s="95"/>
      <c r="R27" s="95"/>
      <c r="V27" s="95"/>
      <c r="W27" s="960" t="str">
        <f ca="1">AB27&amp;"-"&amp;COUNTIF($AB$2:$AB27,$AB27)</f>
        <v>0-2-0-14</v>
      </c>
      <c r="X27" s="960" t="s">
        <v>174</v>
      </c>
      <c r="Y27" s="962">
        <f t="shared" ca="1" si="3"/>
        <v>0</v>
      </c>
      <c r="Z27" s="965">
        <v>2</v>
      </c>
      <c r="AA27" s="962">
        <f t="shared" ca="1" si="4"/>
        <v>0</v>
      </c>
      <c r="AB27" s="964" t="str">
        <f t="shared" ca="1" si="7"/>
        <v>0-2-0</v>
      </c>
    </row>
    <row r="28" spans="1:28" ht="15" customHeight="1" x14ac:dyDescent="0.2">
      <c r="A28" s="403" t="s">
        <v>59</v>
      </c>
      <c r="B28" s="403" t="s">
        <v>66</v>
      </c>
      <c r="C28" s="403" t="s">
        <v>934</v>
      </c>
      <c r="D28" s="950" t="s">
        <v>232</v>
      </c>
      <c r="E28" s="403">
        <v>2</v>
      </c>
      <c r="F28" s="100" t="str">
        <f t="shared" si="0"/>
        <v>ACCESS-32</v>
      </c>
      <c r="G28" s="100">
        <f t="shared" si="1"/>
        <v>5</v>
      </c>
      <c r="H28" s="132">
        <f t="shared" ca="1" si="5"/>
        <v>0</v>
      </c>
      <c r="I28" s="132">
        <f t="shared" ca="1" si="2"/>
        <v>0</v>
      </c>
      <c r="K28" s="101" t="s">
        <v>69</v>
      </c>
      <c r="L28" s="697">
        <f ca="1">SUMIF($F:$F,CONCATENATE($K28,"-","?",L$1),$I:$I) /COUNTIF($F:$F,CONCATENATE($K28,"-","?",L$1))</f>
        <v>0</v>
      </c>
      <c r="M28" s="697">
        <f ca="1">SUMIF($F:$F,CONCATENATE($K28,"-","?",M$1),$I:$I) /COUNTIF($F:$F,CONCATENATE($K28,"-","?",M$1))</f>
        <v>0</v>
      </c>
      <c r="N28" s="697">
        <f ca="1">SUMIF($F:$F,CONCATENATE($K28,"-","?",N$1),$I:$I) /COUNTIF($F:$F,CONCATENATE($K28,"-","?",N$1))</f>
        <v>0</v>
      </c>
      <c r="O28" s="102">
        <f ca="1">MIN(O29:O33)</f>
        <v>0</v>
      </c>
      <c r="P28" s="110"/>
      <c r="Q28" s="95"/>
      <c r="R28" s="95"/>
      <c r="V28" s="95"/>
      <c r="W28" s="960" t="str">
        <f ca="1">AB28&amp;"-"&amp;COUNTIF($AB$2:$AB28,$AB28)</f>
        <v>0-2-0-15</v>
      </c>
      <c r="X28" s="960" t="s">
        <v>934</v>
      </c>
      <c r="Y28" s="962">
        <f t="shared" ca="1" si="3"/>
        <v>0</v>
      </c>
      <c r="Z28" s="965">
        <v>2</v>
      </c>
      <c r="AA28" s="962">
        <f t="shared" ca="1" si="4"/>
        <v>0</v>
      </c>
      <c r="AB28" s="964" t="str">
        <f t="shared" ca="1" si="7"/>
        <v>0-2-0</v>
      </c>
    </row>
    <row r="29" spans="1:28" ht="15" customHeight="1" x14ac:dyDescent="0.2">
      <c r="A29" s="403" t="s">
        <v>59</v>
      </c>
      <c r="B29" s="403" t="s">
        <v>66</v>
      </c>
      <c r="C29" s="403" t="s">
        <v>935</v>
      </c>
      <c r="D29" s="950" t="s">
        <v>264</v>
      </c>
      <c r="E29" s="403">
        <v>3</v>
      </c>
      <c r="F29" s="100" t="str">
        <f t="shared" si="0"/>
        <v>ACCESS-33</v>
      </c>
      <c r="G29" s="100">
        <f t="shared" si="1"/>
        <v>2</v>
      </c>
      <c r="H29" s="132">
        <f t="shared" ca="1" si="5"/>
        <v>0</v>
      </c>
      <c r="I29" s="132">
        <f t="shared" ca="1" si="2"/>
        <v>0</v>
      </c>
      <c r="K29" s="107" t="s">
        <v>90</v>
      </c>
      <c r="L29" s="21">
        <f t="shared" ref="L29:N32" ca="1" si="16">SUMIF($F:$F,CONCATENATE($K29,L$1),$I:$I) / VLOOKUP(CONCATENATE($K29,L$1),$F:$G,2,FALSE)</f>
        <v>0</v>
      </c>
      <c r="M29" s="21">
        <f t="shared" ca="1" si="16"/>
        <v>0</v>
      </c>
      <c r="N29" s="21">
        <f t="shared" ca="1" si="16"/>
        <v>0</v>
      </c>
      <c r="O29" s="108">
        <f t="shared" ca="1" si="13"/>
        <v>0</v>
      </c>
      <c r="P29" s="110"/>
      <c r="Q29" s="95"/>
      <c r="R29" s="95"/>
      <c r="V29" s="95"/>
      <c r="W29" s="960" t="str">
        <f ca="1">AB29&amp;"-"&amp;COUNTIF($AB$2:$AB29,$AB29)</f>
        <v>0-3-0-5</v>
      </c>
      <c r="X29" s="960" t="s">
        <v>935</v>
      </c>
      <c r="Y29" s="962">
        <f t="shared" ca="1" si="3"/>
        <v>0</v>
      </c>
      <c r="Z29" s="965">
        <v>3</v>
      </c>
      <c r="AA29" s="962">
        <f t="shared" ca="1" si="4"/>
        <v>0</v>
      </c>
      <c r="AB29" s="964" t="str">
        <f t="shared" ca="1" si="7"/>
        <v>0-3-0</v>
      </c>
    </row>
    <row r="30" spans="1:28" ht="15" customHeight="1" x14ac:dyDescent="0.2">
      <c r="A30" s="403" t="s">
        <v>59</v>
      </c>
      <c r="B30" s="403" t="s">
        <v>66</v>
      </c>
      <c r="C30" s="403" t="s">
        <v>2530</v>
      </c>
      <c r="D30" s="950" t="s">
        <v>266</v>
      </c>
      <c r="E30" s="403">
        <v>3</v>
      </c>
      <c r="F30" s="100" t="str">
        <f t="shared" si="0"/>
        <v>ACCESS-33</v>
      </c>
      <c r="G30" s="100">
        <f t="shared" si="1"/>
        <v>2</v>
      </c>
      <c r="H30" s="132">
        <f t="shared" ca="1" si="5"/>
        <v>0</v>
      </c>
      <c r="I30" s="132">
        <f t="shared" ca="1" si="2"/>
        <v>0</v>
      </c>
      <c r="K30" s="107" t="s">
        <v>92</v>
      </c>
      <c r="L30" s="21">
        <f t="shared" ca="1" si="16"/>
        <v>0</v>
      </c>
      <c r="M30" s="21">
        <f t="shared" ca="1" si="16"/>
        <v>0</v>
      </c>
      <c r="N30" s="21">
        <f t="shared" ca="1" si="16"/>
        <v>0</v>
      </c>
      <c r="O30" s="108">
        <f t="shared" ca="1" si="13"/>
        <v>0</v>
      </c>
      <c r="P30" s="110"/>
      <c r="Q30" s="95"/>
      <c r="R30" s="95"/>
      <c r="V30" s="95"/>
      <c r="W30" s="960" t="str">
        <f ca="1">AB30&amp;"-"&amp;COUNTIF($AB$2:$AB30,$AB30)</f>
        <v>0-3-0-6</v>
      </c>
      <c r="X30" s="960" t="s">
        <v>2530</v>
      </c>
      <c r="Y30" s="962">
        <f t="shared" ca="1" si="3"/>
        <v>0</v>
      </c>
      <c r="Z30" s="965">
        <v>3</v>
      </c>
      <c r="AA30" s="962">
        <f t="shared" ca="1" si="4"/>
        <v>0</v>
      </c>
      <c r="AB30" s="964" t="str">
        <f t="shared" ca="1" si="7"/>
        <v>0-3-0</v>
      </c>
    </row>
    <row r="31" spans="1:28" ht="15" customHeight="1" x14ac:dyDescent="0.2">
      <c r="A31" s="403" t="s">
        <v>59</v>
      </c>
      <c r="B31" s="403" t="s">
        <v>986</v>
      </c>
      <c r="C31" s="403" t="s">
        <v>936</v>
      </c>
      <c r="D31" s="950" t="s">
        <v>117</v>
      </c>
      <c r="E31" s="403">
        <v>2</v>
      </c>
      <c r="F31" s="100" t="str">
        <f t="shared" si="0"/>
        <v>ACCESS-42</v>
      </c>
      <c r="G31" s="100">
        <f t="shared" si="1"/>
        <v>2</v>
      </c>
      <c r="H31" s="132">
        <f t="shared" ca="1" si="5"/>
        <v>0</v>
      </c>
      <c r="I31" s="132">
        <f t="shared" ca="1" si="2"/>
        <v>0</v>
      </c>
      <c r="K31" s="107" t="s">
        <v>94</v>
      </c>
      <c r="L31" s="21">
        <f t="shared" ca="1" si="16"/>
        <v>0</v>
      </c>
      <c r="M31" s="21">
        <f t="shared" ca="1" si="16"/>
        <v>0</v>
      </c>
      <c r="N31" s="21">
        <f t="shared" ca="1" si="16"/>
        <v>0</v>
      </c>
      <c r="O31" s="108">
        <f t="shared" ca="1" si="13"/>
        <v>0</v>
      </c>
      <c r="P31" s="127"/>
      <c r="V31" s="103"/>
      <c r="W31" s="960" t="str">
        <f ca="1">AB31&amp;"-"&amp;COUNTIF($AB$2:$AB31,$AB31)</f>
        <v>1-2-0-1</v>
      </c>
      <c r="X31" s="960" t="s">
        <v>936</v>
      </c>
      <c r="Y31" s="962">
        <f t="shared" ca="1" si="3"/>
        <v>1</v>
      </c>
      <c r="Z31" s="965">
        <v>2</v>
      </c>
      <c r="AA31" s="962">
        <f t="shared" ca="1" si="4"/>
        <v>0</v>
      </c>
      <c r="AB31" s="964" t="str">
        <f t="shared" ca="1" si="7"/>
        <v>1-2-0</v>
      </c>
    </row>
    <row r="32" spans="1:28" ht="15" customHeight="1" thickBot="1" x14ac:dyDescent="0.25">
      <c r="A32" s="403" t="s">
        <v>59</v>
      </c>
      <c r="B32" s="403" t="s">
        <v>986</v>
      </c>
      <c r="C32" s="403" t="s">
        <v>937</v>
      </c>
      <c r="D32" s="950" t="s">
        <v>120</v>
      </c>
      <c r="E32" s="403">
        <v>2</v>
      </c>
      <c r="F32" s="100" t="str">
        <f t="shared" si="0"/>
        <v>ACCESS-42</v>
      </c>
      <c r="G32" s="100">
        <f t="shared" si="1"/>
        <v>2</v>
      </c>
      <c r="H32" s="132">
        <f t="shared" ca="1" si="5"/>
        <v>0</v>
      </c>
      <c r="I32" s="132">
        <f t="shared" ca="1" si="2"/>
        <v>0</v>
      </c>
      <c r="K32" s="107" t="s">
        <v>96</v>
      </c>
      <c r="L32" s="21">
        <f t="shared" ca="1" si="16"/>
        <v>0</v>
      </c>
      <c r="M32" s="21">
        <f t="shared" ca="1" si="16"/>
        <v>0</v>
      </c>
      <c r="N32" s="21">
        <f t="shared" ca="1" si="16"/>
        <v>0</v>
      </c>
      <c r="O32" s="108">
        <f t="shared" ca="1" si="13"/>
        <v>0</v>
      </c>
      <c r="P32" s="110"/>
      <c r="Q32" s="96" t="s">
        <v>29</v>
      </c>
      <c r="R32" s="97" t="s">
        <v>779</v>
      </c>
      <c r="S32" s="98">
        <v>1</v>
      </c>
      <c r="T32" s="98">
        <v>2</v>
      </c>
      <c r="U32" s="99">
        <v>3</v>
      </c>
      <c r="V32" s="95"/>
      <c r="W32" s="960" t="str">
        <f ca="1">AB32&amp;"-"&amp;COUNTIF($AB$2:$AB32,$AB32)</f>
        <v>1-2-0-2</v>
      </c>
      <c r="X32" s="960" t="s">
        <v>937</v>
      </c>
      <c r="Y32" s="962">
        <f t="shared" ca="1" si="3"/>
        <v>1</v>
      </c>
      <c r="Z32" s="965">
        <v>2</v>
      </c>
      <c r="AA32" s="962">
        <f t="shared" ca="1" si="4"/>
        <v>0</v>
      </c>
      <c r="AB32" s="964" t="str">
        <f t="shared" ca="1" si="7"/>
        <v>1-2-0</v>
      </c>
    </row>
    <row r="33" spans="1:28" ht="15" customHeight="1" x14ac:dyDescent="0.2">
      <c r="A33" s="403" t="s">
        <v>59</v>
      </c>
      <c r="B33" s="403" t="s">
        <v>986</v>
      </c>
      <c r="C33" s="403" t="s">
        <v>938</v>
      </c>
      <c r="D33" s="950" t="s">
        <v>123</v>
      </c>
      <c r="E33" s="403">
        <v>3</v>
      </c>
      <c r="F33" s="100" t="str">
        <f t="shared" si="0"/>
        <v>ACCESS-43</v>
      </c>
      <c r="G33" s="100">
        <f t="shared" si="1"/>
        <v>4</v>
      </c>
      <c r="H33" s="132">
        <f t="shared" ca="1" si="5"/>
        <v>0</v>
      </c>
      <c r="I33" s="132">
        <f t="shared" ca="1" si="2"/>
        <v>0</v>
      </c>
      <c r="K33" s="107" t="s">
        <v>994</v>
      </c>
      <c r="L33" s="111">
        <v>1</v>
      </c>
      <c r="M33" s="21">
        <f ca="1">SUMIF($F:$F,CONCATENATE($K33,M$1),$I:$I) / VLOOKUP(CONCATENATE($K33,M$1),$F:$G,2,FALSE)</f>
        <v>0</v>
      </c>
      <c r="N33" s="21">
        <f ca="1">SUMIF($F:$F,CONCATENATE($K33,N$1),$I:$I) / VLOOKUP(CONCATENATE($K33,N$1),$F:$G,2,FALSE)</f>
        <v>0</v>
      </c>
      <c r="O33" s="108">
        <f t="shared" ca="1" si="13"/>
        <v>1</v>
      </c>
      <c r="P33" s="110"/>
      <c r="Q33" s="109" t="s">
        <v>56</v>
      </c>
      <c r="R33" s="127" t="str">
        <f>Parameters!B78</f>
        <v>Kriittiset
palvelut</v>
      </c>
      <c r="S33" s="119">
        <f ca="1">VLOOKUP($Q33,$K$2:$N$58,2,FALSE)</f>
        <v>0</v>
      </c>
      <c r="T33" s="119">
        <f ca="1">VLOOKUP($Q33,$K$2:$N$58,3,FALSE)</f>
        <v>0</v>
      </c>
      <c r="U33" s="1200">
        <f ca="1">VLOOKUP($Q33,$K$2:$N$58,4,FALSE)</f>
        <v>0</v>
      </c>
      <c r="V33" s="95"/>
      <c r="W33" s="960" t="str">
        <f ca="1">AB33&amp;"-"&amp;COUNTIF($AB$2:$AB33,$AB33)</f>
        <v>1-3-0-1</v>
      </c>
      <c r="X33" s="960" t="s">
        <v>938</v>
      </c>
      <c r="Y33" s="962">
        <f t="shared" ca="1" si="3"/>
        <v>1</v>
      </c>
      <c r="Z33" s="965">
        <v>3</v>
      </c>
      <c r="AA33" s="962">
        <f t="shared" ca="1" si="4"/>
        <v>0</v>
      </c>
      <c r="AB33" s="964" t="str">
        <f t="shared" ca="1" si="7"/>
        <v>1-3-0</v>
      </c>
    </row>
    <row r="34" spans="1:28" ht="15" customHeight="1" x14ac:dyDescent="0.2">
      <c r="A34" s="403" t="s">
        <v>59</v>
      </c>
      <c r="B34" s="403" t="s">
        <v>986</v>
      </c>
      <c r="C34" s="403" t="s">
        <v>939</v>
      </c>
      <c r="D34" s="950" t="s">
        <v>126</v>
      </c>
      <c r="E34" s="403">
        <v>3</v>
      </c>
      <c r="F34" s="100" t="str">
        <f t="shared" si="0"/>
        <v>ACCESS-43</v>
      </c>
      <c r="G34" s="100">
        <f t="shared" si="1"/>
        <v>4</v>
      </c>
      <c r="H34" s="132">
        <f t="shared" ca="1" si="5"/>
        <v>0</v>
      </c>
      <c r="I34" s="132">
        <f t="shared" ca="1" si="2"/>
        <v>0</v>
      </c>
      <c r="K34" s="101" t="s">
        <v>0</v>
      </c>
      <c r="L34" s="697">
        <f ca="1">SUMIF($F:$F,CONCATENATE($K34,"-","?",L$1),$I:$I) /COUNTIF($F:$F,CONCATENATE($K34,"-","?",L$1))</f>
        <v>0</v>
      </c>
      <c r="M34" s="697">
        <f ca="1">SUMIF($F:$F,CONCATENATE($K34,"-","?",M$1),$I:$I) /COUNTIF($F:$F,CONCATENATE($K34,"-","?",M$1))</f>
        <v>0</v>
      </c>
      <c r="N34" s="697">
        <f ca="1">SUMIF($F:$F,CONCATENATE($K34,"-","?",N$1),$I:$I) /COUNTIF($F:$F,CONCATENATE($K34,"-","?",N$1))</f>
        <v>0</v>
      </c>
      <c r="O34" s="102">
        <f ca="1">MIN(O35:O39)</f>
        <v>0</v>
      </c>
      <c r="P34" s="110"/>
      <c r="Q34" s="109" t="s">
        <v>48</v>
      </c>
      <c r="R34" s="127" t="str">
        <f>Parameters!B79</f>
        <v>Omaisuuden
hallinta</v>
      </c>
      <c r="S34" s="119">
        <f t="shared" ref="S34:S43" ca="1" si="17">VLOOKUP($Q34,$K$2:$N$58,2,FALSE)</f>
        <v>0</v>
      </c>
      <c r="T34" s="119">
        <f t="shared" ref="T34:T43" ca="1" si="18">VLOOKUP($Q34,$K$2:$N$58,3,FALSE)</f>
        <v>0</v>
      </c>
      <c r="U34" s="1200">
        <f t="shared" ref="U34:U43" ca="1" si="19">VLOOKUP($Q34,$K$2:$N$58,4,FALSE)</f>
        <v>0</v>
      </c>
      <c r="V34" s="95"/>
      <c r="W34" s="960" t="str">
        <f ca="1">AB34&amp;"-"&amp;COUNTIF($AB$2:$AB34,$AB34)</f>
        <v>1-3-0-2</v>
      </c>
      <c r="X34" s="960" t="s">
        <v>939</v>
      </c>
      <c r="Y34" s="962">
        <f t="shared" ref="Y34:Y65" ca="1" si="20">VLOOKUP(LEFT($X34,LEN($X34)-1),$K:$O,5,FALSE)</f>
        <v>1</v>
      </c>
      <c r="Z34" s="965">
        <v>3</v>
      </c>
      <c r="AA34" s="962">
        <f t="shared" ca="1" si="4"/>
        <v>0</v>
      </c>
      <c r="AB34" s="964" t="str">
        <f t="shared" ca="1" si="7"/>
        <v>1-3-0</v>
      </c>
    </row>
    <row r="35" spans="1:28" ht="15" customHeight="1" x14ac:dyDescent="0.2">
      <c r="A35" s="403" t="s">
        <v>59</v>
      </c>
      <c r="B35" s="403" t="s">
        <v>986</v>
      </c>
      <c r="C35" s="403" t="s">
        <v>940</v>
      </c>
      <c r="D35" s="950" t="s">
        <v>129</v>
      </c>
      <c r="E35" s="403">
        <v>3</v>
      </c>
      <c r="F35" s="100" t="str">
        <f t="shared" si="0"/>
        <v>ACCESS-43</v>
      </c>
      <c r="G35" s="100">
        <f t="shared" si="1"/>
        <v>4</v>
      </c>
      <c r="H35" s="132">
        <f t="shared" ca="1" si="5"/>
        <v>0</v>
      </c>
      <c r="I35" s="132">
        <f t="shared" ca="1" si="2"/>
        <v>0</v>
      </c>
      <c r="K35" s="107" t="s">
        <v>40</v>
      </c>
      <c r="L35" s="21">
        <f t="shared" ref="L35:N38" ca="1" si="21">SUMIF($F:$F,CONCATENATE($K35,L$1),$I:$I) / VLOOKUP(CONCATENATE($K35,L$1),$F:$G,2,FALSE)</f>
        <v>0</v>
      </c>
      <c r="M35" s="21">
        <f t="shared" ca="1" si="21"/>
        <v>0</v>
      </c>
      <c r="N35" s="21">
        <f t="shared" ca="1" si="21"/>
        <v>0</v>
      </c>
      <c r="O35" s="108">
        <f t="shared" ca="1" si="13"/>
        <v>0</v>
      </c>
      <c r="P35" s="110"/>
      <c r="Q35" s="109" t="s">
        <v>64</v>
      </c>
      <c r="R35" s="127" t="str">
        <f>Parameters!B80</f>
        <v>Uhkat ja
haavoittuvuudet</v>
      </c>
      <c r="S35" s="119">
        <f t="shared" ca="1" si="17"/>
        <v>0</v>
      </c>
      <c r="T35" s="119">
        <f t="shared" ca="1" si="18"/>
        <v>0</v>
      </c>
      <c r="U35" s="1200">
        <f t="shared" ca="1" si="19"/>
        <v>0</v>
      </c>
      <c r="V35" s="95"/>
      <c r="W35" s="960" t="str">
        <f ca="1">AB35&amp;"-"&amp;COUNTIF($AB$2:$AB35,$AB35)</f>
        <v>1-3-0-3</v>
      </c>
      <c r="X35" s="960" t="s">
        <v>940</v>
      </c>
      <c r="Y35" s="962">
        <f t="shared" ca="1" si="20"/>
        <v>1</v>
      </c>
      <c r="Z35" s="965">
        <v>3</v>
      </c>
      <c r="AA35" s="962">
        <f t="shared" ca="1" si="4"/>
        <v>0</v>
      </c>
      <c r="AB35" s="964" t="str">
        <f t="shared" ca="1" si="7"/>
        <v>1-3-0</v>
      </c>
    </row>
    <row r="36" spans="1:28" ht="15" customHeight="1" x14ac:dyDescent="0.2">
      <c r="A36" s="403" t="s">
        <v>59</v>
      </c>
      <c r="B36" s="403" t="s">
        <v>986</v>
      </c>
      <c r="C36" s="403" t="s">
        <v>941</v>
      </c>
      <c r="D36" s="950" t="s">
        <v>131</v>
      </c>
      <c r="E36" s="403">
        <v>3</v>
      </c>
      <c r="F36" s="100" t="str">
        <f t="shared" si="0"/>
        <v>ACCESS-43</v>
      </c>
      <c r="G36" s="100">
        <f t="shared" si="1"/>
        <v>4</v>
      </c>
      <c r="H36" s="132">
        <f t="shared" ca="1" si="5"/>
        <v>0</v>
      </c>
      <c r="I36" s="132">
        <f t="shared" ca="1" si="2"/>
        <v>0</v>
      </c>
      <c r="K36" s="107" t="s">
        <v>44</v>
      </c>
      <c r="L36" s="21">
        <f t="shared" ca="1" si="21"/>
        <v>0</v>
      </c>
      <c r="M36" s="21">
        <f t="shared" ca="1" si="21"/>
        <v>0</v>
      </c>
      <c r="N36" s="21">
        <f t="shared" ca="1" si="21"/>
        <v>0</v>
      </c>
      <c r="O36" s="108">
        <f t="shared" ca="1" si="13"/>
        <v>0</v>
      </c>
      <c r="P36" s="127"/>
      <c r="Q36" s="109" t="s">
        <v>0</v>
      </c>
      <c r="R36" s="127" t="str">
        <f>Parameters!B81</f>
        <v>Riskien
hallinta</v>
      </c>
      <c r="S36" s="119">
        <f t="shared" ca="1" si="17"/>
        <v>0</v>
      </c>
      <c r="T36" s="119">
        <f t="shared" ca="1" si="18"/>
        <v>0</v>
      </c>
      <c r="U36" s="1200">
        <f t="shared" ca="1" si="19"/>
        <v>0</v>
      </c>
      <c r="V36" s="103"/>
      <c r="W36" s="960" t="str">
        <f ca="1">AB36&amp;"-"&amp;COUNTIF($AB$2:$AB36,$AB36)</f>
        <v>1-3-0-4</v>
      </c>
      <c r="X36" s="960" t="s">
        <v>941</v>
      </c>
      <c r="Y36" s="962">
        <f t="shared" ca="1" si="20"/>
        <v>1</v>
      </c>
      <c r="Z36" s="965">
        <v>3</v>
      </c>
      <c r="AA36" s="962">
        <f t="shared" ca="1" si="4"/>
        <v>0</v>
      </c>
      <c r="AB36" s="964" t="str">
        <f t="shared" ca="1" si="7"/>
        <v>1-3-0</v>
      </c>
    </row>
    <row r="37" spans="1:28" ht="15" customHeight="1" x14ac:dyDescent="0.2">
      <c r="A37" s="129" t="s">
        <v>77</v>
      </c>
      <c r="B37" s="129" t="s">
        <v>115</v>
      </c>
      <c r="C37" s="129" t="s">
        <v>303</v>
      </c>
      <c r="D37" s="951" t="s">
        <v>5</v>
      </c>
      <c r="E37" s="129">
        <v>1</v>
      </c>
      <c r="F37" s="100" t="str">
        <f t="shared" si="0"/>
        <v>ARCHITECTURE-11</v>
      </c>
      <c r="G37" s="100">
        <f t="shared" si="1"/>
        <v>1</v>
      </c>
      <c r="H37" s="132">
        <f t="shared" ca="1" si="5"/>
        <v>0</v>
      </c>
      <c r="I37" s="132">
        <f t="shared" ca="1" si="2"/>
        <v>0</v>
      </c>
      <c r="K37" s="107" t="s">
        <v>46</v>
      </c>
      <c r="L37" s="21">
        <f t="shared" ca="1" si="21"/>
        <v>0</v>
      </c>
      <c r="M37" s="21">
        <f t="shared" ca="1" si="21"/>
        <v>0</v>
      </c>
      <c r="N37" s="21">
        <f t="shared" ca="1" si="21"/>
        <v>0</v>
      </c>
      <c r="O37" s="108">
        <f t="shared" ca="1" si="13"/>
        <v>0</v>
      </c>
      <c r="P37" s="110"/>
      <c r="Q37" s="109" t="s">
        <v>59</v>
      </c>
      <c r="R37" s="127" t="str">
        <f>Parameters!B82</f>
        <v>Pääsyn
hallinta</v>
      </c>
      <c r="S37" s="119">
        <f t="shared" ca="1" si="17"/>
        <v>0</v>
      </c>
      <c r="T37" s="119">
        <f t="shared" ca="1" si="18"/>
        <v>0</v>
      </c>
      <c r="U37" s="1200">
        <f t="shared" ca="1" si="19"/>
        <v>0</v>
      </c>
      <c r="V37" s="95"/>
      <c r="W37" s="960" t="str">
        <f ca="1">AB37&amp;"-"&amp;COUNTIF($AB$2:$AB37,$AB37)</f>
        <v>0-1-0-9</v>
      </c>
      <c r="X37" s="960" t="s">
        <v>303</v>
      </c>
      <c r="Y37" s="962">
        <f t="shared" ca="1" si="20"/>
        <v>0</v>
      </c>
      <c r="Z37" s="965">
        <v>1</v>
      </c>
      <c r="AA37" s="962">
        <f t="shared" ca="1" si="4"/>
        <v>0</v>
      </c>
      <c r="AB37" s="964" t="str">
        <f t="shared" ca="1" si="7"/>
        <v>0-1-0</v>
      </c>
    </row>
    <row r="38" spans="1:28" ht="15" customHeight="1" x14ac:dyDescent="0.2">
      <c r="A38" s="129" t="s">
        <v>77</v>
      </c>
      <c r="B38" s="129" t="s">
        <v>115</v>
      </c>
      <c r="C38" s="129" t="s">
        <v>304</v>
      </c>
      <c r="D38" s="951" t="s">
        <v>7</v>
      </c>
      <c r="E38" s="129">
        <v>2</v>
      </c>
      <c r="F38" s="100" t="str">
        <f t="shared" si="0"/>
        <v>ARCHITECTURE-12</v>
      </c>
      <c r="G38" s="100">
        <f t="shared" si="1"/>
        <v>6</v>
      </c>
      <c r="H38" s="132">
        <f t="shared" ca="1" si="5"/>
        <v>0</v>
      </c>
      <c r="I38" s="132">
        <f t="shared" ca="1" si="2"/>
        <v>0</v>
      </c>
      <c r="K38" s="107" t="s">
        <v>984</v>
      </c>
      <c r="L38" s="21">
        <f t="shared" ca="1" si="21"/>
        <v>0</v>
      </c>
      <c r="M38" s="21">
        <f t="shared" ca="1" si="21"/>
        <v>0</v>
      </c>
      <c r="N38" s="21">
        <f t="shared" ca="1" si="21"/>
        <v>0</v>
      </c>
      <c r="O38" s="108">
        <f t="shared" ca="1" si="13"/>
        <v>0</v>
      </c>
      <c r="P38" s="110"/>
      <c r="Q38" s="109" t="s">
        <v>67</v>
      </c>
      <c r="R38" s="127" t="str">
        <f>Parameters!B83</f>
        <v>Tilanne
kuva</v>
      </c>
      <c r="S38" s="119">
        <f t="shared" ca="1" si="17"/>
        <v>0</v>
      </c>
      <c r="T38" s="119">
        <f t="shared" ca="1" si="18"/>
        <v>0</v>
      </c>
      <c r="U38" s="1200">
        <f t="shared" ca="1" si="19"/>
        <v>0</v>
      </c>
      <c r="V38" s="95"/>
      <c r="W38" s="960" t="str">
        <f ca="1">AB38&amp;"-"&amp;COUNTIF($AB$2:$AB38,$AB38)</f>
        <v>0-2-0-16</v>
      </c>
      <c r="X38" s="960" t="s">
        <v>304</v>
      </c>
      <c r="Y38" s="962">
        <f t="shared" ca="1" si="20"/>
        <v>0</v>
      </c>
      <c r="Z38" s="965">
        <v>2</v>
      </c>
      <c r="AA38" s="962">
        <f t="shared" ca="1" si="4"/>
        <v>0</v>
      </c>
      <c r="AB38" s="964" t="str">
        <f t="shared" ca="1" si="7"/>
        <v>0-2-0</v>
      </c>
    </row>
    <row r="39" spans="1:28" ht="15" customHeight="1" x14ac:dyDescent="0.2">
      <c r="A39" s="129" t="s">
        <v>77</v>
      </c>
      <c r="B39" s="129" t="s">
        <v>115</v>
      </c>
      <c r="C39" s="129" t="s">
        <v>305</v>
      </c>
      <c r="D39" s="951" t="s">
        <v>8</v>
      </c>
      <c r="E39" s="129">
        <v>2</v>
      </c>
      <c r="F39" s="100" t="str">
        <f t="shared" si="0"/>
        <v>ARCHITECTURE-12</v>
      </c>
      <c r="G39" s="100">
        <f t="shared" si="1"/>
        <v>6</v>
      </c>
      <c r="H39" s="132">
        <f t="shared" ca="1" si="5"/>
        <v>0</v>
      </c>
      <c r="I39" s="132">
        <f t="shared" ca="1" si="2"/>
        <v>0</v>
      </c>
      <c r="K39" s="107" t="s">
        <v>985</v>
      </c>
      <c r="L39" s="111">
        <v>1</v>
      </c>
      <c r="M39" s="21">
        <f ca="1">SUMIF($F:$F,CONCATENATE($K39,M$1),$I:$I) / VLOOKUP(CONCATENATE($K39,M$1),$F:$G,2,FALSE)</f>
        <v>0</v>
      </c>
      <c r="N39" s="21">
        <f ca="1">SUMIF($F:$F,CONCATENATE($K39,N$1),$I:$I) / VLOOKUP(CONCATENATE($K39,N$1),$F:$G,2,FALSE)</f>
        <v>0</v>
      </c>
      <c r="O39" s="108">
        <f t="shared" ca="1" si="13"/>
        <v>1</v>
      </c>
      <c r="P39" s="110"/>
      <c r="Q39" s="109" t="s">
        <v>69</v>
      </c>
      <c r="R39" s="127" t="str">
        <f>Parameters!B84</f>
        <v>Tapahtumat
ja häiriöt</v>
      </c>
      <c r="S39" s="119">
        <f t="shared" ca="1" si="17"/>
        <v>0</v>
      </c>
      <c r="T39" s="119">
        <f t="shared" ca="1" si="18"/>
        <v>0</v>
      </c>
      <c r="U39" s="1200">
        <f t="shared" ca="1" si="19"/>
        <v>0</v>
      </c>
      <c r="V39" s="95"/>
      <c r="W39" s="960" t="str">
        <f ca="1">AB39&amp;"-"&amp;COUNTIF($AB$2:$AB39,$AB39)</f>
        <v>0-2-0-17</v>
      </c>
      <c r="X39" s="960" t="s">
        <v>305</v>
      </c>
      <c r="Y39" s="962">
        <f t="shared" ca="1" si="20"/>
        <v>0</v>
      </c>
      <c r="Z39" s="965">
        <v>2</v>
      </c>
      <c r="AA39" s="962">
        <f t="shared" ca="1" si="4"/>
        <v>0</v>
      </c>
      <c r="AB39" s="964" t="str">
        <f t="shared" ca="1" si="7"/>
        <v>0-2-0</v>
      </c>
    </row>
    <row r="40" spans="1:28" ht="15" customHeight="1" x14ac:dyDescent="0.2">
      <c r="A40" s="129" t="s">
        <v>77</v>
      </c>
      <c r="B40" s="129" t="s">
        <v>115</v>
      </c>
      <c r="C40" s="129" t="s">
        <v>306</v>
      </c>
      <c r="D40" s="951" t="s">
        <v>9</v>
      </c>
      <c r="E40" s="129">
        <v>2</v>
      </c>
      <c r="F40" s="100" t="str">
        <f t="shared" si="0"/>
        <v>ARCHITECTURE-12</v>
      </c>
      <c r="G40" s="100">
        <f t="shared" si="1"/>
        <v>6</v>
      </c>
      <c r="H40" s="132">
        <f t="shared" ca="1" si="5"/>
        <v>0</v>
      </c>
      <c r="I40" s="132">
        <f t="shared" ca="1" si="2"/>
        <v>0</v>
      </c>
      <c r="K40" s="101" t="s">
        <v>67</v>
      </c>
      <c r="L40" s="697">
        <f ca="1">SUMIF($F:$F,CONCATENATE($K40,"-","?",L$1),$I:$I) /COUNTIF($F:$F,CONCATENATE($K40,"-","?",L$1))</f>
        <v>0</v>
      </c>
      <c r="M40" s="697">
        <f ca="1">SUMIF($F:$F,CONCATENATE($K40,"-","?",M$1),$I:$I) /COUNTIF($F:$F,CONCATENATE($K40,"-","?",M$1))</f>
        <v>0</v>
      </c>
      <c r="N40" s="697">
        <f ca="1">SUMIF($F:$F,CONCATENATE($K40,"-","?",N$1),$I:$I) /COUNTIF($F:$F,CONCATENATE($K40,"-","?",N$1))</f>
        <v>0</v>
      </c>
      <c r="O40" s="102">
        <f ca="1">MIN(O41:O44)</f>
        <v>0</v>
      </c>
      <c r="P40" s="127"/>
      <c r="Q40" s="109" t="s">
        <v>2540</v>
      </c>
      <c r="R40" s="127" t="str">
        <f>Parameters!B85</f>
        <v>Kolmannet
osapuolet</v>
      </c>
      <c r="S40" s="119">
        <f t="shared" ca="1" si="17"/>
        <v>0</v>
      </c>
      <c r="T40" s="119">
        <f t="shared" ca="1" si="18"/>
        <v>0</v>
      </c>
      <c r="U40" s="1200">
        <f t="shared" ca="1" si="19"/>
        <v>0</v>
      </c>
      <c r="V40" s="103"/>
      <c r="W40" s="960" t="str">
        <f ca="1">AB40&amp;"-"&amp;COUNTIF($AB$2:$AB40,$AB40)</f>
        <v>0-2-0-18</v>
      </c>
      <c r="X40" s="960" t="s">
        <v>306</v>
      </c>
      <c r="Y40" s="962">
        <f t="shared" ca="1" si="20"/>
        <v>0</v>
      </c>
      <c r="Z40" s="965">
        <v>2</v>
      </c>
      <c r="AA40" s="962">
        <f t="shared" ca="1" si="4"/>
        <v>0</v>
      </c>
      <c r="AB40" s="964" t="str">
        <f t="shared" ca="1" si="7"/>
        <v>0-2-0</v>
      </c>
    </row>
    <row r="41" spans="1:28" ht="15" customHeight="1" x14ac:dyDescent="0.2">
      <c r="A41" s="129" t="s">
        <v>77</v>
      </c>
      <c r="B41" s="129" t="s">
        <v>115</v>
      </c>
      <c r="C41" s="129" t="s">
        <v>307</v>
      </c>
      <c r="D41" s="951" t="s">
        <v>10</v>
      </c>
      <c r="E41" s="129">
        <v>2</v>
      </c>
      <c r="F41" s="100" t="str">
        <f t="shared" si="0"/>
        <v>ARCHITECTURE-12</v>
      </c>
      <c r="G41" s="100">
        <f t="shared" si="1"/>
        <v>6</v>
      </c>
      <c r="H41" s="132">
        <f t="shared" ca="1" si="5"/>
        <v>0</v>
      </c>
      <c r="I41" s="132">
        <f t="shared" ca="1" si="2"/>
        <v>0</v>
      </c>
      <c r="K41" s="107" t="s">
        <v>81</v>
      </c>
      <c r="L41" s="21">
        <f t="shared" ref="L41:N42" ca="1" si="22">SUMIF($F:$F,CONCATENATE($K41,L$1),$I:$I) / VLOOKUP(CONCATENATE($K41,L$1),$F:$G,2,FALSE)</f>
        <v>0</v>
      </c>
      <c r="M41" s="21">
        <f t="shared" ca="1" si="22"/>
        <v>0</v>
      </c>
      <c r="N41" s="21">
        <f t="shared" ca="1" si="22"/>
        <v>0</v>
      </c>
      <c r="O41" s="108">
        <f t="shared" ca="1" si="13"/>
        <v>0</v>
      </c>
      <c r="P41" s="110"/>
      <c r="Q41" s="109" t="s">
        <v>74</v>
      </c>
      <c r="R41" s="127" t="str">
        <f>Parameters!B86</f>
        <v>Henkilöstön
hallinta</v>
      </c>
      <c r="S41" s="119">
        <f t="shared" ca="1" si="17"/>
        <v>0</v>
      </c>
      <c r="T41" s="119">
        <f t="shared" ca="1" si="18"/>
        <v>0</v>
      </c>
      <c r="U41" s="1200">
        <f t="shared" ca="1" si="19"/>
        <v>0</v>
      </c>
      <c r="V41" s="95"/>
      <c r="W41" s="960" t="str">
        <f ca="1">AB41&amp;"-"&amp;COUNTIF($AB$2:$AB41,$AB41)</f>
        <v>0-2-0-19</v>
      </c>
      <c r="X41" s="960" t="s">
        <v>307</v>
      </c>
      <c r="Y41" s="962">
        <f t="shared" ca="1" si="20"/>
        <v>0</v>
      </c>
      <c r="Z41" s="965">
        <v>2</v>
      </c>
      <c r="AA41" s="962">
        <f t="shared" ca="1" si="4"/>
        <v>0</v>
      </c>
      <c r="AB41" s="964" t="str">
        <f t="shared" ca="1" si="7"/>
        <v>0-2-0</v>
      </c>
    </row>
    <row r="42" spans="1:28" ht="15" customHeight="1" x14ac:dyDescent="0.2">
      <c r="A42" s="129" t="s">
        <v>77</v>
      </c>
      <c r="B42" s="129" t="s">
        <v>115</v>
      </c>
      <c r="C42" s="129" t="s">
        <v>308</v>
      </c>
      <c r="D42" s="951" t="s">
        <v>11</v>
      </c>
      <c r="E42" s="129">
        <v>2</v>
      </c>
      <c r="F42" s="100" t="str">
        <f t="shared" si="0"/>
        <v>ARCHITECTURE-12</v>
      </c>
      <c r="G42" s="100">
        <f t="shared" si="1"/>
        <v>6</v>
      </c>
      <c r="H42" s="132">
        <f t="shared" ca="1" si="5"/>
        <v>0</v>
      </c>
      <c r="I42" s="132">
        <f t="shared" ca="1" si="2"/>
        <v>0</v>
      </c>
      <c r="K42" s="107" t="s">
        <v>83</v>
      </c>
      <c r="L42" s="21">
        <f t="shared" ca="1" si="22"/>
        <v>0</v>
      </c>
      <c r="M42" s="21">
        <f t="shared" ca="1" si="22"/>
        <v>0</v>
      </c>
      <c r="N42" s="21">
        <f t="shared" ca="1" si="22"/>
        <v>0</v>
      </c>
      <c r="O42" s="108">
        <f t="shared" ca="1" si="13"/>
        <v>0</v>
      </c>
      <c r="P42" s="110"/>
      <c r="Q42" s="109" t="s">
        <v>77</v>
      </c>
      <c r="R42" s="127" t="str">
        <f>Parameters!B87</f>
        <v>Kyber
arkkitehtuuri</v>
      </c>
      <c r="S42" s="119">
        <f t="shared" ca="1" si="17"/>
        <v>0</v>
      </c>
      <c r="T42" s="119">
        <f t="shared" ca="1" si="18"/>
        <v>0</v>
      </c>
      <c r="U42" s="1200">
        <f t="shared" ca="1" si="19"/>
        <v>0</v>
      </c>
      <c r="V42" s="95"/>
      <c r="W42" s="960" t="str">
        <f ca="1">AB42&amp;"-"&amp;COUNTIF($AB$2:$AB42,$AB42)</f>
        <v>0-2-0-20</v>
      </c>
      <c r="X42" s="960" t="s">
        <v>308</v>
      </c>
      <c r="Y42" s="962">
        <f t="shared" ca="1" si="20"/>
        <v>0</v>
      </c>
      <c r="Z42" s="965">
        <v>2</v>
      </c>
      <c r="AA42" s="962">
        <f t="shared" ca="1" si="4"/>
        <v>0</v>
      </c>
      <c r="AB42" s="964" t="str">
        <f t="shared" ca="1" si="7"/>
        <v>0-2-0</v>
      </c>
    </row>
    <row r="43" spans="1:28" ht="15" customHeight="1" x14ac:dyDescent="0.2">
      <c r="A43" s="129" t="s">
        <v>77</v>
      </c>
      <c r="B43" s="129" t="s">
        <v>115</v>
      </c>
      <c r="C43" s="129" t="s">
        <v>309</v>
      </c>
      <c r="D43" s="951" t="s">
        <v>12</v>
      </c>
      <c r="E43" s="129">
        <v>2</v>
      </c>
      <c r="F43" s="100" t="str">
        <f t="shared" si="0"/>
        <v>ARCHITECTURE-12</v>
      </c>
      <c r="G43" s="100">
        <f t="shared" si="1"/>
        <v>6</v>
      </c>
      <c r="H43" s="132">
        <f t="shared" ca="1" si="5"/>
        <v>0</v>
      </c>
      <c r="I43" s="132">
        <f t="shared" ca="1" si="2"/>
        <v>0</v>
      </c>
      <c r="K43" s="107" t="s">
        <v>85</v>
      </c>
      <c r="L43" s="111">
        <v>1</v>
      </c>
      <c r="M43" s="21">
        <f ca="1">SUMIF($F:$F,CONCATENATE($K43,M$1),$I:$I) / VLOOKUP(CONCATENATE($K43,M$1),$F:$G,2,FALSE)</f>
        <v>0</v>
      </c>
      <c r="N43" s="21">
        <f ca="1">SUMIF($F:$F,CONCATENATE($K43,N$1),$I:$I) / VLOOKUP(CONCATENATE($K43,N$1),$F:$G,2,FALSE)</f>
        <v>0</v>
      </c>
      <c r="O43" s="108">
        <f t="shared" ca="1" si="13"/>
        <v>1</v>
      </c>
      <c r="P43" s="110"/>
      <c r="Q43" s="112" t="s">
        <v>79</v>
      </c>
      <c r="R43" s="1201" t="str">
        <f>Parameters!B88</f>
        <v>Kyberturv.
hallinta</v>
      </c>
      <c r="S43" s="1202">
        <f t="shared" ca="1" si="17"/>
        <v>0</v>
      </c>
      <c r="T43" s="1202">
        <f t="shared" ca="1" si="18"/>
        <v>0</v>
      </c>
      <c r="U43" s="1203">
        <f t="shared" ca="1" si="19"/>
        <v>0</v>
      </c>
      <c r="V43" s="95"/>
      <c r="W43" s="960" t="str">
        <f ca="1">AB43&amp;"-"&amp;COUNTIF($AB$2:$AB43,$AB43)</f>
        <v>0-2-0-21</v>
      </c>
      <c r="X43" s="960" t="s">
        <v>309</v>
      </c>
      <c r="Y43" s="962">
        <f t="shared" ca="1" si="20"/>
        <v>0</v>
      </c>
      <c r="Z43" s="965">
        <v>2</v>
      </c>
      <c r="AA43" s="962">
        <f t="shared" ca="1" si="4"/>
        <v>0</v>
      </c>
      <c r="AB43" s="964" t="str">
        <f t="shared" ca="1" si="7"/>
        <v>0-2-0</v>
      </c>
    </row>
    <row r="44" spans="1:28" ht="15" customHeight="1" x14ac:dyDescent="0.2">
      <c r="A44" s="129" t="s">
        <v>77</v>
      </c>
      <c r="B44" s="129" t="s">
        <v>115</v>
      </c>
      <c r="C44" s="129" t="s">
        <v>310</v>
      </c>
      <c r="D44" s="951" t="s">
        <v>13</v>
      </c>
      <c r="E44" s="129">
        <v>3</v>
      </c>
      <c r="F44" s="100" t="str">
        <f t="shared" si="0"/>
        <v>ARCHITECTURE-13</v>
      </c>
      <c r="G44" s="100">
        <f t="shared" si="1"/>
        <v>4</v>
      </c>
      <c r="H44" s="132">
        <f t="shared" ca="1" si="5"/>
        <v>0</v>
      </c>
      <c r="I44" s="132">
        <f t="shared" ca="1" si="2"/>
        <v>0</v>
      </c>
      <c r="K44" s="107" t="s">
        <v>87</v>
      </c>
      <c r="L44" s="111">
        <v>1</v>
      </c>
      <c r="M44" s="21">
        <f ca="1">SUMIF($F:$F,CONCATENATE($K44,M$1),$I:$I) / VLOOKUP(CONCATENATE($K44,M$1),$F:$G,2,FALSE)</f>
        <v>0</v>
      </c>
      <c r="N44" s="21">
        <f ca="1">SUMIF($F:$F,CONCATENATE($K44,N$1),$I:$I) / VLOOKUP(CONCATENATE($K44,N$1),$F:$G,2,FALSE)</f>
        <v>0</v>
      </c>
      <c r="O44" s="108">
        <f t="shared" ca="1" si="13"/>
        <v>1</v>
      </c>
      <c r="P44" s="110"/>
      <c r="Q44" s="95"/>
      <c r="R44" s="110"/>
      <c r="S44" s="95"/>
      <c r="T44" s="95"/>
      <c r="U44" s="110"/>
      <c r="V44" s="95"/>
      <c r="W44" s="960" t="str">
        <f ca="1">AB44&amp;"-"&amp;COUNTIF($AB$2:$AB44,$AB44)</f>
        <v>0-3-0-7</v>
      </c>
      <c r="X44" s="960" t="s">
        <v>310</v>
      </c>
      <c r="Y44" s="962">
        <f t="shared" ca="1" si="20"/>
        <v>0</v>
      </c>
      <c r="Z44" s="965">
        <v>3</v>
      </c>
      <c r="AA44" s="962">
        <f t="shared" ca="1" si="4"/>
        <v>0</v>
      </c>
      <c r="AB44" s="964" t="str">
        <f t="shared" ca="1" si="7"/>
        <v>0-3-0</v>
      </c>
    </row>
    <row r="45" spans="1:28" ht="15" customHeight="1" x14ac:dyDescent="0.2">
      <c r="A45" s="129" t="s">
        <v>77</v>
      </c>
      <c r="B45" s="129" t="s">
        <v>115</v>
      </c>
      <c r="C45" s="129" t="s">
        <v>311</v>
      </c>
      <c r="D45" s="951" t="s">
        <v>14</v>
      </c>
      <c r="E45" s="129">
        <v>3</v>
      </c>
      <c r="F45" s="100" t="str">
        <f t="shared" si="0"/>
        <v>ARCHITECTURE-13</v>
      </c>
      <c r="G45" s="100">
        <f t="shared" si="1"/>
        <v>4</v>
      </c>
      <c r="H45" s="132">
        <f t="shared" ca="1" si="5"/>
        <v>0</v>
      </c>
      <c r="I45" s="132">
        <f t="shared" ca="1" si="2"/>
        <v>0</v>
      </c>
      <c r="K45" s="101" t="s">
        <v>2540</v>
      </c>
      <c r="L45" s="697">
        <f ca="1">SUMIF($F:$F,CONCATENATE($K45,"-","?",L$1),$I:$I) /COUNTIF($F:$F,CONCATENATE($K45,"-","?",L$1))</f>
        <v>0</v>
      </c>
      <c r="M45" s="697">
        <f ca="1">SUMIF($F:$F,CONCATENATE($K45,"-","?",M$1),$I:$I) /COUNTIF($F:$F,CONCATENATE($K45,"-","?",M$1))</f>
        <v>0</v>
      </c>
      <c r="N45" s="697">
        <f ca="1">SUMIF($F:$F,CONCATENATE($K45,"-","?",N$1),$I:$I) /COUNTIF($F:$F,CONCATENATE($K45,"-","?",N$1))</f>
        <v>0</v>
      </c>
      <c r="O45" s="102">
        <f ca="1">MIN(O46:O48)</f>
        <v>0</v>
      </c>
      <c r="P45" s="127"/>
      <c r="Q45" s="95"/>
      <c r="R45" s="110"/>
      <c r="S45" s="95"/>
      <c r="T45" s="95"/>
      <c r="U45" s="110"/>
      <c r="V45" s="103"/>
      <c r="W45" s="960" t="str">
        <f ca="1">AB45&amp;"-"&amp;COUNTIF($AB$2:$AB45,$AB45)</f>
        <v>0-3-0-8</v>
      </c>
      <c r="X45" s="960" t="s">
        <v>311</v>
      </c>
      <c r="Y45" s="962">
        <f t="shared" ca="1" si="20"/>
        <v>0</v>
      </c>
      <c r="Z45" s="965">
        <v>3</v>
      </c>
      <c r="AA45" s="962">
        <f t="shared" ca="1" si="4"/>
        <v>0</v>
      </c>
      <c r="AB45" s="964" t="str">
        <f t="shared" ca="1" si="7"/>
        <v>0-3-0</v>
      </c>
    </row>
    <row r="46" spans="1:28" ht="15" customHeight="1" x14ac:dyDescent="0.2">
      <c r="A46" s="129" t="s">
        <v>77</v>
      </c>
      <c r="B46" s="129" t="s">
        <v>115</v>
      </c>
      <c r="C46" s="129" t="s">
        <v>961</v>
      </c>
      <c r="D46" s="951" t="s">
        <v>15</v>
      </c>
      <c r="E46" s="129">
        <v>3</v>
      </c>
      <c r="F46" s="100" t="str">
        <f t="shared" si="0"/>
        <v>ARCHITECTURE-13</v>
      </c>
      <c r="G46" s="100">
        <f t="shared" si="1"/>
        <v>4</v>
      </c>
      <c r="H46" s="132">
        <f t="shared" ca="1" si="5"/>
        <v>0</v>
      </c>
      <c r="I46" s="132">
        <f t="shared" ca="1" si="2"/>
        <v>0</v>
      </c>
      <c r="K46" s="107" t="s">
        <v>2542</v>
      </c>
      <c r="L46" s="21">
        <f t="shared" ref="L46:N47" ca="1" si="23">SUMIF($F:$F,CONCATENATE($K46,L$1),$I:$I) / VLOOKUP(CONCATENATE($K46,L$1),$F:$G,2,FALSE)</f>
        <v>0</v>
      </c>
      <c r="M46" s="21">
        <f t="shared" ca="1" si="23"/>
        <v>0</v>
      </c>
      <c r="N46" s="21">
        <f t="shared" ca="1" si="23"/>
        <v>0</v>
      </c>
      <c r="O46" s="108">
        <f t="shared" ca="1" si="13"/>
        <v>0</v>
      </c>
      <c r="P46" s="110"/>
      <c r="Q46" s="95"/>
      <c r="R46" s="110"/>
      <c r="S46" s="95"/>
      <c r="T46" s="95"/>
      <c r="U46" s="110"/>
      <c r="V46" s="95"/>
      <c r="W46" s="960" t="str">
        <f ca="1">AB46&amp;"-"&amp;COUNTIF($AB$2:$AB46,$AB46)</f>
        <v>0-3-0-9</v>
      </c>
      <c r="X46" s="960" t="s">
        <v>961</v>
      </c>
      <c r="Y46" s="962">
        <f t="shared" ca="1" si="20"/>
        <v>0</v>
      </c>
      <c r="Z46" s="965">
        <v>3</v>
      </c>
      <c r="AA46" s="962">
        <f t="shared" ca="1" si="4"/>
        <v>0</v>
      </c>
      <c r="AB46" s="964" t="str">
        <f t="shared" ca="1" si="7"/>
        <v>0-3-0</v>
      </c>
    </row>
    <row r="47" spans="1:28" ht="15" customHeight="1" x14ac:dyDescent="0.2">
      <c r="A47" s="129" t="s">
        <v>77</v>
      </c>
      <c r="B47" s="129" t="s">
        <v>115</v>
      </c>
      <c r="C47" s="129" t="s">
        <v>2531</v>
      </c>
      <c r="D47" s="951" t="s">
        <v>186</v>
      </c>
      <c r="E47" s="129">
        <v>3</v>
      </c>
      <c r="F47" s="100" t="str">
        <f t="shared" si="0"/>
        <v>ARCHITECTURE-13</v>
      </c>
      <c r="G47" s="100">
        <f t="shared" si="1"/>
        <v>4</v>
      </c>
      <c r="H47" s="132">
        <f t="shared" ca="1" si="5"/>
        <v>0</v>
      </c>
      <c r="I47" s="132">
        <f t="shared" ref="I47" ca="1" si="24">IFERROR(IF(H47&gt;2,1,0),0)</f>
        <v>0</v>
      </c>
      <c r="K47" s="107" t="s">
        <v>2550</v>
      </c>
      <c r="L47" s="21">
        <f t="shared" ca="1" si="23"/>
        <v>0</v>
      </c>
      <c r="M47" s="21">
        <f t="shared" ca="1" si="23"/>
        <v>0</v>
      </c>
      <c r="N47" s="21">
        <f t="shared" ca="1" si="23"/>
        <v>0</v>
      </c>
      <c r="O47" s="108">
        <f t="shared" ca="1" si="13"/>
        <v>0</v>
      </c>
      <c r="P47" s="110"/>
      <c r="Q47" s="95"/>
      <c r="R47" s="110"/>
      <c r="S47" s="95"/>
      <c r="T47" s="95"/>
      <c r="U47" s="110"/>
      <c r="V47" s="95"/>
      <c r="W47" s="960" t="str">
        <f ca="1">AB47&amp;"-"&amp;COUNTIF($AB$2:$AB47,$AB47)</f>
        <v>0-3-0-10</v>
      </c>
      <c r="X47" s="960" t="s">
        <v>2531</v>
      </c>
      <c r="Y47" s="962">
        <f t="shared" ca="1" si="20"/>
        <v>0</v>
      </c>
      <c r="Z47" s="965">
        <v>3</v>
      </c>
      <c r="AA47" s="962">
        <f t="shared" ca="1" si="4"/>
        <v>0</v>
      </c>
      <c r="AB47" s="964" t="str">
        <f t="shared" ca="1" si="7"/>
        <v>0-3-0</v>
      </c>
    </row>
    <row r="48" spans="1:28" ht="15" customHeight="1" x14ac:dyDescent="0.2">
      <c r="A48" s="129" t="s">
        <v>77</v>
      </c>
      <c r="B48" s="129" t="s">
        <v>118</v>
      </c>
      <c r="C48" s="129" t="s">
        <v>312</v>
      </c>
      <c r="D48" s="951" t="s">
        <v>17</v>
      </c>
      <c r="E48" s="129">
        <v>1</v>
      </c>
      <c r="F48" s="100" t="str">
        <f t="shared" si="0"/>
        <v>ARCHITECTURE-21</v>
      </c>
      <c r="G48" s="100">
        <f t="shared" si="1"/>
        <v>2</v>
      </c>
      <c r="H48" s="132">
        <f t="shared" ca="1" si="5"/>
        <v>0</v>
      </c>
      <c r="I48" s="132">
        <f t="shared" ca="1" si="2"/>
        <v>0</v>
      </c>
      <c r="K48" s="107" t="s">
        <v>2565</v>
      </c>
      <c r="L48" s="111">
        <v>1</v>
      </c>
      <c r="M48" s="21">
        <f ca="1">SUMIF($F:$F,CONCATENATE($K48,M$1),$I:$I) / VLOOKUP(CONCATENATE($K48,M$1),$F:$G,2,FALSE)</f>
        <v>0</v>
      </c>
      <c r="N48" s="21">
        <f ca="1">SUMIF($F:$F,CONCATENATE($K48,N$1),$I:$I) / VLOOKUP(CONCATENATE($K48,N$1),$F:$G,2,FALSE)</f>
        <v>0</v>
      </c>
      <c r="O48" s="108">
        <f t="shared" ca="1" si="13"/>
        <v>1</v>
      </c>
      <c r="P48" s="110"/>
      <c r="Q48" s="95"/>
      <c r="R48" s="95"/>
      <c r="S48" s="95"/>
      <c r="T48" s="95"/>
      <c r="U48" s="110"/>
      <c r="V48" s="95"/>
      <c r="W48" s="960" t="str">
        <f ca="1">AB48&amp;"-"&amp;COUNTIF($AB$2:$AB48,$AB48)</f>
        <v>0-1-0-10</v>
      </c>
      <c r="X48" s="960" t="s">
        <v>312</v>
      </c>
      <c r="Y48" s="962">
        <f t="shared" ca="1" si="20"/>
        <v>0</v>
      </c>
      <c r="Z48" s="965">
        <v>1</v>
      </c>
      <c r="AA48" s="962">
        <f t="shared" ca="1" si="4"/>
        <v>0</v>
      </c>
      <c r="AB48" s="964" t="str">
        <f t="shared" ca="1" si="7"/>
        <v>0-1-0</v>
      </c>
    </row>
    <row r="49" spans="1:28" ht="15" customHeight="1" x14ac:dyDescent="0.2">
      <c r="A49" s="129" t="s">
        <v>77</v>
      </c>
      <c r="B49" s="129" t="s">
        <v>118</v>
      </c>
      <c r="C49" s="129" t="s">
        <v>313</v>
      </c>
      <c r="D49" s="951" t="s">
        <v>18</v>
      </c>
      <c r="E49" s="129">
        <v>1</v>
      </c>
      <c r="F49" s="100" t="str">
        <f t="shared" si="0"/>
        <v>ARCHITECTURE-21</v>
      </c>
      <c r="G49" s="100">
        <f t="shared" si="1"/>
        <v>2</v>
      </c>
      <c r="H49" s="132">
        <f t="shared" ca="1" si="5"/>
        <v>0</v>
      </c>
      <c r="I49" s="132">
        <f t="shared" ca="1" si="2"/>
        <v>0</v>
      </c>
      <c r="K49" s="101" t="s">
        <v>64</v>
      </c>
      <c r="L49" s="697">
        <f ca="1">SUMIF($F:$F,CONCATENATE($K49,"-","?",L$1),$I:$I) /COUNTIF($F:$F,CONCATENATE($K49,"-","?",L$1))</f>
        <v>0</v>
      </c>
      <c r="M49" s="697">
        <f ca="1">SUMIF($F:$F,CONCATENATE($K49,"-","?",M$1),$I:$I) /COUNTIF($F:$F,CONCATENATE($K49,"-","?",M$1))</f>
        <v>0</v>
      </c>
      <c r="N49" s="697">
        <f ca="1">SUMIF($F:$F,CONCATENATE($K49,"-","?",N$1),$I:$I) /COUNTIF($F:$F,CONCATENATE($K49,"-","?",N$1))</f>
        <v>0</v>
      </c>
      <c r="O49" s="102">
        <f ca="1">MIN(O50:O52)</f>
        <v>0</v>
      </c>
      <c r="P49" s="127"/>
      <c r="Q49" s="95"/>
      <c r="R49" s="95"/>
      <c r="S49" s="95"/>
      <c r="T49" s="95"/>
      <c r="U49" s="95"/>
      <c r="V49" s="103"/>
      <c r="W49" s="960" t="str">
        <f ca="1">AB49&amp;"-"&amp;COUNTIF($AB$2:$AB49,$AB49)</f>
        <v>0-1-0-11</v>
      </c>
      <c r="X49" s="960" t="s">
        <v>313</v>
      </c>
      <c r="Y49" s="962">
        <f t="shared" ca="1" si="20"/>
        <v>0</v>
      </c>
      <c r="Z49" s="965">
        <v>1</v>
      </c>
      <c r="AA49" s="962">
        <f t="shared" ca="1" si="4"/>
        <v>0</v>
      </c>
      <c r="AB49" s="964" t="str">
        <f t="shared" ca="1" si="7"/>
        <v>0-1-0</v>
      </c>
    </row>
    <row r="50" spans="1:28" ht="15" customHeight="1" x14ac:dyDescent="0.2">
      <c r="A50" s="129" t="s">
        <v>77</v>
      </c>
      <c r="B50" s="129" t="s">
        <v>118</v>
      </c>
      <c r="C50" s="129" t="s">
        <v>314</v>
      </c>
      <c r="D50" s="951" t="s">
        <v>19</v>
      </c>
      <c r="E50" s="129">
        <v>2</v>
      </c>
      <c r="F50" s="100" t="str">
        <f t="shared" si="0"/>
        <v>ARCHITECTURE-22</v>
      </c>
      <c r="G50" s="100">
        <f t="shared" si="1"/>
        <v>5</v>
      </c>
      <c r="H50" s="132">
        <f t="shared" ca="1" si="5"/>
        <v>0</v>
      </c>
      <c r="I50" s="132">
        <f t="shared" ca="1" si="2"/>
        <v>0</v>
      </c>
      <c r="K50" s="107" t="s">
        <v>71</v>
      </c>
      <c r="L50" s="21">
        <f t="shared" ref="L50:N51" ca="1" si="25">SUMIF($F:$F,CONCATENATE($K50,L$1),$I:$I) / VLOOKUP(CONCATENATE($K50,L$1),$F:$G,2,FALSE)</f>
        <v>0</v>
      </c>
      <c r="M50" s="21">
        <f t="shared" ca="1" si="25"/>
        <v>0</v>
      </c>
      <c r="N50" s="21">
        <f t="shared" ca="1" si="25"/>
        <v>0</v>
      </c>
      <c r="O50" s="108">
        <f t="shared" ca="1" si="13"/>
        <v>0</v>
      </c>
      <c r="P50" s="110"/>
      <c r="Q50" s="95"/>
      <c r="R50" s="95"/>
      <c r="S50" s="95"/>
      <c r="T50" s="95"/>
      <c r="U50" s="95"/>
      <c r="V50" s="95"/>
      <c r="W50" s="960" t="str">
        <f ca="1">AB50&amp;"-"&amp;COUNTIF($AB$2:$AB50,$AB50)</f>
        <v>0-2-0-22</v>
      </c>
      <c r="X50" s="960" t="s">
        <v>314</v>
      </c>
      <c r="Y50" s="962">
        <f t="shared" ca="1" si="20"/>
        <v>0</v>
      </c>
      <c r="Z50" s="965">
        <v>2</v>
      </c>
      <c r="AA50" s="962">
        <f t="shared" ca="1" si="4"/>
        <v>0</v>
      </c>
      <c r="AB50" s="964" t="str">
        <f t="shared" ca="1" si="7"/>
        <v>0-2-0</v>
      </c>
    </row>
    <row r="51" spans="1:28" ht="15" customHeight="1" x14ac:dyDescent="0.2">
      <c r="A51" s="129" t="s">
        <v>77</v>
      </c>
      <c r="B51" s="129" t="s">
        <v>118</v>
      </c>
      <c r="C51" s="129" t="s">
        <v>962</v>
      </c>
      <c r="D51" s="951" t="s">
        <v>20</v>
      </c>
      <c r="E51" s="129">
        <v>2</v>
      </c>
      <c r="F51" s="100" t="str">
        <f t="shared" si="0"/>
        <v>ARCHITECTURE-22</v>
      </c>
      <c r="G51" s="100">
        <f t="shared" si="1"/>
        <v>5</v>
      </c>
      <c r="H51" s="132">
        <f t="shared" ca="1" si="5"/>
        <v>0</v>
      </c>
      <c r="I51" s="132">
        <f t="shared" ca="1" si="2"/>
        <v>0</v>
      </c>
      <c r="K51" s="107" t="s">
        <v>73</v>
      </c>
      <c r="L51" s="21">
        <f t="shared" ca="1" si="25"/>
        <v>0</v>
      </c>
      <c r="M51" s="21">
        <f t="shared" ca="1" si="25"/>
        <v>0</v>
      </c>
      <c r="N51" s="21">
        <f t="shared" ca="1" si="25"/>
        <v>0</v>
      </c>
      <c r="O51" s="108">
        <f t="shared" ca="1" si="13"/>
        <v>0</v>
      </c>
      <c r="P51" s="110"/>
      <c r="Q51" s="95"/>
      <c r="R51" s="95"/>
      <c r="S51" s="95"/>
      <c r="T51" s="95"/>
      <c r="U51" s="95"/>
      <c r="V51" s="95"/>
      <c r="W51" s="960" t="str">
        <f ca="1">AB51&amp;"-"&amp;COUNTIF($AB$2:$AB51,$AB51)</f>
        <v>0-2-0-23</v>
      </c>
      <c r="X51" s="960" t="s">
        <v>962</v>
      </c>
      <c r="Y51" s="962">
        <f t="shared" ca="1" si="20"/>
        <v>0</v>
      </c>
      <c r="Z51" s="965">
        <v>2</v>
      </c>
      <c r="AA51" s="962">
        <f t="shared" ca="1" si="4"/>
        <v>0</v>
      </c>
      <c r="AB51" s="964" t="str">
        <f t="shared" ca="1" si="7"/>
        <v>0-2-0</v>
      </c>
    </row>
    <row r="52" spans="1:28" ht="15" customHeight="1" x14ac:dyDescent="0.2">
      <c r="A52" s="129" t="s">
        <v>77</v>
      </c>
      <c r="B52" s="129" t="s">
        <v>118</v>
      </c>
      <c r="C52" s="129" t="s">
        <v>963</v>
      </c>
      <c r="D52" s="951" t="s">
        <v>21</v>
      </c>
      <c r="E52" s="129">
        <v>2</v>
      </c>
      <c r="F52" s="100" t="str">
        <f t="shared" si="0"/>
        <v>ARCHITECTURE-22</v>
      </c>
      <c r="G52" s="100">
        <f t="shared" si="1"/>
        <v>5</v>
      </c>
      <c r="H52" s="132">
        <f t="shared" ca="1" si="5"/>
        <v>0</v>
      </c>
      <c r="I52" s="132">
        <f t="shared" ca="1" si="2"/>
        <v>0</v>
      </c>
      <c r="K52" s="107" t="s">
        <v>76</v>
      </c>
      <c r="L52" s="111">
        <v>1</v>
      </c>
      <c r="M52" s="21">
        <f ca="1">SUMIF($F:$F,CONCATENATE($K52,M$1),$I:$I) / VLOOKUP(CONCATENATE($K52,M$1),$F:$G,2,FALSE)</f>
        <v>0</v>
      </c>
      <c r="N52" s="21">
        <f ca="1">SUMIF($F:$F,CONCATENATE($K52,N$1),$I:$I) / VLOOKUP(CONCATENATE($K52,N$1),$F:$G,2,FALSE)</f>
        <v>0</v>
      </c>
      <c r="O52" s="108">
        <f t="shared" ca="1" si="13"/>
        <v>1</v>
      </c>
      <c r="P52" s="110"/>
      <c r="Q52" s="95"/>
      <c r="R52" s="636"/>
      <c r="S52" s="95"/>
      <c r="T52" s="95"/>
      <c r="U52" s="95"/>
      <c r="V52" s="95"/>
      <c r="W52" s="960" t="str">
        <f ca="1">AB52&amp;"-"&amp;COUNTIF($AB$2:$AB52,$AB52)</f>
        <v>0-2-0-24</v>
      </c>
      <c r="X52" s="960" t="s">
        <v>963</v>
      </c>
      <c r="Y52" s="962">
        <f t="shared" ca="1" si="20"/>
        <v>0</v>
      </c>
      <c r="Z52" s="965">
        <v>2</v>
      </c>
      <c r="AA52" s="962">
        <f t="shared" ca="1" si="4"/>
        <v>0</v>
      </c>
      <c r="AB52" s="964" t="str">
        <f t="shared" ca="1" si="7"/>
        <v>0-2-0</v>
      </c>
    </row>
    <row r="53" spans="1:28" ht="15" customHeight="1" x14ac:dyDescent="0.2">
      <c r="A53" s="129" t="s">
        <v>77</v>
      </c>
      <c r="B53" s="129" t="s">
        <v>118</v>
      </c>
      <c r="C53" s="129" t="s">
        <v>964</v>
      </c>
      <c r="D53" s="951" t="s">
        <v>103</v>
      </c>
      <c r="E53" s="129">
        <v>2</v>
      </c>
      <c r="F53" s="100" t="str">
        <f t="shared" si="0"/>
        <v>ARCHITECTURE-22</v>
      </c>
      <c r="G53" s="100">
        <f t="shared" si="1"/>
        <v>5</v>
      </c>
      <c r="H53" s="132">
        <f t="shared" ca="1" si="5"/>
        <v>0</v>
      </c>
      <c r="I53" s="132">
        <f t="shared" ca="1" si="2"/>
        <v>0</v>
      </c>
      <c r="K53" s="101" t="s">
        <v>74</v>
      </c>
      <c r="L53" s="697">
        <f ca="1">SUMIF($F:$F,CONCATENATE($K53,"-","?",L$1),$I:$I) /COUNTIF($F:$F,CONCATENATE($K53,"-","?",L$1))</f>
        <v>0</v>
      </c>
      <c r="M53" s="697">
        <f ca="1">SUMIF($F:$F,CONCATENATE($K53,"-","?",M$1),$I:$I) /COUNTIF($F:$F,CONCATENATE($K53,"-","?",M$1))</f>
        <v>0</v>
      </c>
      <c r="N53" s="697">
        <f ca="1">SUMIF($F:$F,CONCATENATE($K53,"-","?",N$1),$I:$I) /COUNTIF($F:$F,CONCATENATE($K53,"-","?",N$1))</f>
        <v>0</v>
      </c>
      <c r="O53" s="102">
        <f ca="1">MIN(O54:O58)</f>
        <v>0</v>
      </c>
      <c r="P53" s="110"/>
      <c r="Q53" s="95"/>
      <c r="R53" s="637"/>
      <c r="S53" s="95"/>
      <c r="T53" s="95"/>
      <c r="U53" s="95"/>
      <c r="V53" s="95"/>
      <c r="W53" s="960" t="str">
        <f ca="1">AB53&amp;"-"&amp;COUNTIF($AB$2:$AB53,$AB53)</f>
        <v>0-2-0-25</v>
      </c>
      <c r="X53" s="960" t="s">
        <v>964</v>
      </c>
      <c r="Y53" s="962">
        <f t="shared" ca="1" si="20"/>
        <v>0</v>
      </c>
      <c r="Z53" s="965">
        <v>2</v>
      </c>
      <c r="AA53" s="962">
        <f t="shared" ca="1" si="4"/>
        <v>0</v>
      </c>
      <c r="AB53" s="964" t="str">
        <f t="shared" ca="1" si="7"/>
        <v>0-2-0</v>
      </c>
    </row>
    <row r="54" spans="1:28" ht="15" customHeight="1" x14ac:dyDescent="0.2">
      <c r="A54" s="129" t="s">
        <v>77</v>
      </c>
      <c r="B54" s="129" t="s">
        <v>118</v>
      </c>
      <c r="C54" s="129" t="s">
        <v>965</v>
      </c>
      <c r="D54" s="951" t="s">
        <v>165</v>
      </c>
      <c r="E54" s="129">
        <v>2</v>
      </c>
      <c r="F54" s="100" t="str">
        <f t="shared" si="0"/>
        <v>ARCHITECTURE-22</v>
      </c>
      <c r="G54" s="100">
        <f t="shared" si="1"/>
        <v>5</v>
      </c>
      <c r="H54" s="132">
        <f t="shared" ca="1" si="5"/>
        <v>0</v>
      </c>
      <c r="I54" s="132">
        <f t="shared" ca="1" si="2"/>
        <v>0</v>
      </c>
      <c r="K54" s="107" t="s">
        <v>104</v>
      </c>
      <c r="L54" s="21">
        <f t="shared" ref="L54:N57" ca="1" si="26">SUMIF($F:$F,CONCATENATE($K54,L$1),$I:$I) / VLOOKUP(CONCATENATE($K54,L$1),$F:$G,2,FALSE)</f>
        <v>0</v>
      </c>
      <c r="M54" s="21">
        <f t="shared" ca="1" si="26"/>
        <v>0</v>
      </c>
      <c r="N54" s="21">
        <f t="shared" ca="1" si="26"/>
        <v>0</v>
      </c>
      <c r="O54" s="108">
        <f t="shared" ca="1" si="13"/>
        <v>0</v>
      </c>
      <c r="P54" s="110"/>
      <c r="Q54" s="95"/>
      <c r="R54" s="638"/>
      <c r="S54" s="95"/>
      <c r="T54" s="95"/>
      <c r="U54" s="95"/>
      <c r="V54" s="95"/>
      <c r="W54" s="960" t="str">
        <f ca="1">AB54&amp;"-"&amp;COUNTIF($AB$2:$AB54,$AB54)</f>
        <v>0-2-0-26</v>
      </c>
      <c r="X54" s="960" t="s">
        <v>965</v>
      </c>
      <c r="Y54" s="962">
        <f t="shared" ca="1" si="20"/>
        <v>0</v>
      </c>
      <c r="Z54" s="965">
        <v>2</v>
      </c>
      <c r="AA54" s="962">
        <f t="shared" ca="1" si="4"/>
        <v>0</v>
      </c>
      <c r="AB54" s="964" t="str">
        <f t="shared" ca="1" si="7"/>
        <v>0-2-0</v>
      </c>
    </row>
    <row r="55" spans="1:28" ht="15" customHeight="1" x14ac:dyDescent="0.2">
      <c r="A55" s="129" t="s">
        <v>77</v>
      </c>
      <c r="B55" s="129" t="s">
        <v>118</v>
      </c>
      <c r="C55" s="129" t="s">
        <v>966</v>
      </c>
      <c r="D55" s="951" t="s">
        <v>167</v>
      </c>
      <c r="E55" s="129">
        <v>3</v>
      </c>
      <c r="F55" s="100" t="str">
        <f t="shared" si="0"/>
        <v>ARCHITECTURE-23</v>
      </c>
      <c r="G55" s="100">
        <f t="shared" si="1"/>
        <v>5</v>
      </c>
      <c r="H55" s="132">
        <f t="shared" ca="1" si="5"/>
        <v>0</v>
      </c>
      <c r="I55" s="132">
        <f t="shared" ca="1" si="2"/>
        <v>0</v>
      </c>
      <c r="K55" s="107" t="s">
        <v>106</v>
      </c>
      <c r="L55" s="21">
        <f t="shared" ca="1" si="26"/>
        <v>0</v>
      </c>
      <c r="M55" s="21">
        <f t="shared" ca="1" si="26"/>
        <v>0</v>
      </c>
      <c r="N55" s="21">
        <f t="shared" ca="1" si="26"/>
        <v>0</v>
      </c>
      <c r="O55" s="108">
        <f t="shared" ca="1" si="13"/>
        <v>0</v>
      </c>
      <c r="R55" s="638"/>
      <c r="W55" s="960" t="str">
        <f ca="1">AB55&amp;"-"&amp;COUNTIF($AB$2:$AB55,$AB55)</f>
        <v>0-3-0-11</v>
      </c>
      <c r="X55" s="960" t="s">
        <v>966</v>
      </c>
      <c r="Y55" s="962">
        <f t="shared" ca="1" si="20"/>
        <v>0</v>
      </c>
      <c r="Z55" s="965">
        <v>3</v>
      </c>
      <c r="AA55" s="962">
        <f t="shared" ca="1" si="4"/>
        <v>0</v>
      </c>
      <c r="AB55" s="964" t="str">
        <f t="shared" ca="1" si="7"/>
        <v>0-3-0</v>
      </c>
    </row>
    <row r="56" spans="1:28" ht="15" customHeight="1" x14ac:dyDescent="0.2">
      <c r="A56" s="129" t="s">
        <v>77</v>
      </c>
      <c r="B56" s="129" t="s">
        <v>118</v>
      </c>
      <c r="C56" s="129" t="s">
        <v>967</v>
      </c>
      <c r="D56" s="951" t="s">
        <v>198</v>
      </c>
      <c r="E56" s="129">
        <v>3</v>
      </c>
      <c r="F56" s="100" t="str">
        <f t="shared" si="0"/>
        <v>ARCHITECTURE-23</v>
      </c>
      <c r="G56" s="100">
        <f t="shared" si="1"/>
        <v>5</v>
      </c>
      <c r="H56" s="132">
        <f t="shared" ca="1" si="5"/>
        <v>0</v>
      </c>
      <c r="I56" s="132">
        <f t="shared" ca="1" si="2"/>
        <v>0</v>
      </c>
      <c r="K56" s="107" t="s">
        <v>108</v>
      </c>
      <c r="L56" s="21">
        <f t="shared" ca="1" si="26"/>
        <v>0</v>
      </c>
      <c r="M56" s="21">
        <f t="shared" ca="1" si="26"/>
        <v>0</v>
      </c>
      <c r="N56" s="21">
        <f t="shared" ca="1" si="26"/>
        <v>0</v>
      </c>
      <c r="O56" s="108">
        <f t="shared" ca="1" si="13"/>
        <v>0</v>
      </c>
      <c r="Q56" s="119"/>
      <c r="R56" s="638"/>
      <c r="S56" s="119"/>
      <c r="T56" s="119"/>
      <c r="U56" s="119"/>
      <c r="V56" s="119"/>
      <c r="W56" s="960" t="str">
        <f ca="1">AB56&amp;"-"&amp;COUNTIF($AB$2:$AB56,$AB56)</f>
        <v>0-3-0-12</v>
      </c>
      <c r="X56" s="960" t="s">
        <v>967</v>
      </c>
      <c r="Y56" s="962">
        <f t="shared" ca="1" si="20"/>
        <v>0</v>
      </c>
      <c r="Z56" s="965">
        <v>3</v>
      </c>
      <c r="AA56" s="962">
        <f t="shared" ca="1" si="4"/>
        <v>0</v>
      </c>
      <c r="AB56" s="964" t="str">
        <f t="shared" ca="1" si="7"/>
        <v>0-3-0</v>
      </c>
    </row>
    <row r="57" spans="1:28" ht="15" customHeight="1" x14ac:dyDescent="0.2">
      <c r="A57" s="129" t="s">
        <v>77</v>
      </c>
      <c r="B57" s="129" t="s">
        <v>118</v>
      </c>
      <c r="C57" s="129" t="s">
        <v>968</v>
      </c>
      <c r="D57" s="951" t="s">
        <v>200</v>
      </c>
      <c r="E57" s="129">
        <v>3</v>
      </c>
      <c r="F57" s="100" t="str">
        <f t="shared" si="0"/>
        <v>ARCHITECTURE-23</v>
      </c>
      <c r="G57" s="100">
        <f t="shared" si="1"/>
        <v>5</v>
      </c>
      <c r="H57" s="132">
        <f t="shared" ca="1" si="5"/>
        <v>0</v>
      </c>
      <c r="I57" s="132">
        <f t="shared" ca="1" si="2"/>
        <v>0</v>
      </c>
      <c r="K57" s="107" t="s">
        <v>110</v>
      </c>
      <c r="L57" s="21">
        <f t="shared" ca="1" si="26"/>
        <v>0</v>
      </c>
      <c r="M57" s="21">
        <f t="shared" ca="1" si="26"/>
        <v>0</v>
      </c>
      <c r="N57" s="21">
        <f t="shared" ca="1" si="26"/>
        <v>0</v>
      </c>
      <c r="O57" s="108">
        <f t="shared" ca="1" si="13"/>
        <v>0</v>
      </c>
      <c r="R57" s="638"/>
      <c r="W57" s="960" t="str">
        <f ca="1">AB57&amp;"-"&amp;COUNTIF($AB$2:$AB57,$AB57)</f>
        <v>0-3-0-13</v>
      </c>
      <c r="X57" s="960" t="s">
        <v>968</v>
      </c>
      <c r="Y57" s="962">
        <f t="shared" ca="1" si="20"/>
        <v>0</v>
      </c>
      <c r="Z57" s="965">
        <v>3</v>
      </c>
      <c r="AA57" s="962">
        <f t="shared" ca="1" si="4"/>
        <v>0</v>
      </c>
      <c r="AB57" s="964" t="str">
        <f t="shared" ca="1" si="7"/>
        <v>0-3-0</v>
      </c>
    </row>
    <row r="58" spans="1:28" ht="15" customHeight="1" x14ac:dyDescent="0.2">
      <c r="A58" s="129" t="s">
        <v>77</v>
      </c>
      <c r="B58" s="129" t="s">
        <v>118</v>
      </c>
      <c r="C58" s="129" t="s">
        <v>969</v>
      </c>
      <c r="D58" s="951" t="s">
        <v>202</v>
      </c>
      <c r="E58" s="129">
        <v>3</v>
      </c>
      <c r="F58" s="100" t="str">
        <f t="shared" si="0"/>
        <v>ARCHITECTURE-23</v>
      </c>
      <c r="G58" s="100">
        <f t="shared" si="1"/>
        <v>5</v>
      </c>
      <c r="H58" s="132">
        <f t="shared" ca="1" si="5"/>
        <v>0</v>
      </c>
      <c r="I58" s="132">
        <f t="shared" ca="1" si="2"/>
        <v>0</v>
      </c>
      <c r="K58" s="107" t="s">
        <v>112</v>
      </c>
      <c r="L58" s="111">
        <v>1</v>
      </c>
      <c r="M58" s="21">
        <f ca="1">SUMIF($F:$F,CONCATENATE($K58,M$1),$I:$I) / VLOOKUP(CONCATENATE($K58,M$1),$F:$G,2,FALSE)</f>
        <v>0</v>
      </c>
      <c r="N58" s="21">
        <f ca="1">SUMIF($F:$F,CONCATENATE($K58,N$1),$I:$I) / VLOOKUP(CONCATENATE($K58,N$1),$F:$G,2,FALSE)</f>
        <v>0</v>
      </c>
      <c r="O58" s="108">
        <f t="shared" ca="1" si="13"/>
        <v>1</v>
      </c>
      <c r="R58" s="637"/>
      <c r="W58" s="960" t="str">
        <f ca="1">AB58&amp;"-"&amp;COUNTIF($AB$2:$AB58,$AB58)</f>
        <v>0-3-0-14</v>
      </c>
      <c r="X58" s="960" t="s">
        <v>969</v>
      </c>
      <c r="Y58" s="962">
        <f t="shared" ca="1" si="20"/>
        <v>0</v>
      </c>
      <c r="Z58" s="965">
        <v>3</v>
      </c>
      <c r="AA58" s="962">
        <f t="shared" ca="1" si="4"/>
        <v>0</v>
      </c>
      <c r="AB58" s="964" t="str">
        <f t="shared" ca="1" si="7"/>
        <v>0-3-0</v>
      </c>
    </row>
    <row r="59" spans="1:28" ht="15" customHeight="1" x14ac:dyDescent="0.2">
      <c r="A59" s="129" t="s">
        <v>77</v>
      </c>
      <c r="B59" s="129" t="s">
        <v>118</v>
      </c>
      <c r="C59" s="129" t="s">
        <v>970</v>
      </c>
      <c r="D59" s="951" t="s">
        <v>203</v>
      </c>
      <c r="E59" s="129">
        <v>3</v>
      </c>
      <c r="F59" s="100" t="str">
        <f t="shared" si="0"/>
        <v>ARCHITECTURE-23</v>
      </c>
      <c r="G59" s="100">
        <f t="shared" si="1"/>
        <v>5</v>
      </c>
      <c r="H59" s="132">
        <f t="shared" ca="1" si="5"/>
        <v>0</v>
      </c>
      <c r="I59" s="132">
        <f t="shared" ca="1" si="2"/>
        <v>0</v>
      </c>
      <c r="R59" s="638"/>
      <c r="W59" s="960" t="str">
        <f ca="1">AB59&amp;"-"&amp;COUNTIF($AB$2:$AB59,$AB59)</f>
        <v>0-3-0-15</v>
      </c>
      <c r="X59" s="960" t="s">
        <v>970</v>
      </c>
      <c r="Y59" s="962">
        <f t="shared" ca="1" si="20"/>
        <v>0</v>
      </c>
      <c r="Z59" s="965">
        <v>3</v>
      </c>
      <c r="AA59" s="962">
        <f t="shared" ca="1" si="4"/>
        <v>0</v>
      </c>
      <c r="AB59" s="964" t="str">
        <f t="shared" ca="1" si="7"/>
        <v>0-3-0</v>
      </c>
    </row>
    <row r="60" spans="1:28" ht="15" customHeight="1" thickBot="1" x14ac:dyDescent="0.25">
      <c r="A60" s="129" t="s">
        <v>77</v>
      </c>
      <c r="B60" s="129" t="s">
        <v>121</v>
      </c>
      <c r="C60" s="129" t="s">
        <v>315</v>
      </c>
      <c r="D60" s="951" t="s">
        <v>22</v>
      </c>
      <c r="E60" s="129">
        <v>1</v>
      </c>
      <c r="F60" s="100" t="str">
        <f t="shared" si="0"/>
        <v>ARCHITECTURE-31</v>
      </c>
      <c r="G60" s="100">
        <f t="shared" si="1"/>
        <v>2</v>
      </c>
      <c r="H60" s="132">
        <f t="shared" ca="1" si="5"/>
        <v>0</v>
      </c>
      <c r="I60" s="132">
        <f t="shared" ca="1" si="2"/>
        <v>0</v>
      </c>
      <c r="R60" s="638"/>
      <c r="W60" s="960" t="str">
        <f ca="1">AB60&amp;"-"&amp;COUNTIF($AB$2:$AB60,$AB60)</f>
        <v>0-1-0-12</v>
      </c>
      <c r="X60" s="960" t="s">
        <v>315</v>
      </c>
      <c r="Y60" s="962">
        <f t="shared" ca="1" si="20"/>
        <v>0</v>
      </c>
      <c r="Z60" s="965">
        <v>1</v>
      </c>
      <c r="AA60" s="962">
        <f t="shared" ca="1" si="4"/>
        <v>0</v>
      </c>
      <c r="AB60" s="964" t="str">
        <f t="shared" ca="1" si="7"/>
        <v>0-1-0</v>
      </c>
    </row>
    <row r="61" spans="1:28" ht="15" customHeight="1" thickBot="1" x14ac:dyDescent="0.25">
      <c r="A61" s="129" t="s">
        <v>77</v>
      </c>
      <c r="B61" s="129" t="s">
        <v>121</v>
      </c>
      <c r="C61" s="129" t="s">
        <v>316</v>
      </c>
      <c r="D61" s="951" t="s">
        <v>23</v>
      </c>
      <c r="E61" s="129">
        <v>1</v>
      </c>
      <c r="F61" s="100" t="str">
        <f t="shared" si="0"/>
        <v>ARCHITECTURE-31</v>
      </c>
      <c r="G61" s="100">
        <f t="shared" si="1"/>
        <v>2</v>
      </c>
      <c r="H61" s="132">
        <f t="shared" ca="1" si="5"/>
        <v>0</v>
      </c>
      <c r="I61" s="132">
        <f t="shared" ca="1" si="2"/>
        <v>0</v>
      </c>
      <c r="O61" s="123">
        <f>Parameters!B3</f>
        <v>0.5</v>
      </c>
      <c r="R61" s="638"/>
      <c r="W61" s="960" t="str">
        <f ca="1">AB61&amp;"-"&amp;COUNTIF($AB$2:$AB61,$AB61)</f>
        <v>0-1-0-13</v>
      </c>
      <c r="X61" s="960" t="s">
        <v>316</v>
      </c>
      <c r="Y61" s="962">
        <f t="shared" ca="1" si="20"/>
        <v>0</v>
      </c>
      <c r="Z61" s="965">
        <v>1</v>
      </c>
      <c r="AA61" s="962">
        <f t="shared" ca="1" si="4"/>
        <v>0</v>
      </c>
      <c r="AB61" s="964" t="str">
        <f t="shared" ca="1" si="7"/>
        <v>0-1-0</v>
      </c>
    </row>
    <row r="62" spans="1:28" ht="15" customHeight="1" x14ac:dyDescent="0.2">
      <c r="A62" s="129" t="s">
        <v>77</v>
      </c>
      <c r="B62" s="129" t="s">
        <v>121</v>
      </c>
      <c r="C62" s="129" t="s">
        <v>317</v>
      </c>
      <c r="D62" s="951" t="s">
        <v>24</v>
      </c>
      <c r="E62" s="129">
        <v>2</v>
      </c>
      <c r="F62" s="100" t="str">
        <f t="shared" si="0"/>
        <v>ARCHITECTURE-32</v>
      </c>
      <c r="G62" s="100">
        <f t="shared" si="1"/>
        <v>9</v>
      </c>
      <c r="H62" s="132">
        <f t="shared" ca="1" si="5"/>
        <v>0</v>
      </c>
      <c r="I62" s="132">
        <f t="shared" ca="1" si="2"/>
        <v>0</v>
      </c>
      <c r="O62" s="133" t="s">
        <v>696</v>
      </c>
      <c r="R62" s="638"/>
      <c r="W62" s="960" t="str">
        <f ca="1">AB62&amp;"-"&amp;COUNTIF($AB$2:$AB62,$AB62)</f>
        <v>0-2-0-27</v>
      </c>
      <c r="X62" s="960" t="s">
        <v>317</v>
      </c>
      <c r="Y62" s="962">
        <f t="shared" ca="1" si="20"/>
        <v>0</v>
      </c>
      <c r="Z62" s="965">
        <v>2</v>
      </c>
      <c r="AA62" s="962">
        <f t="shared" ca="1" si="4"/>
        <v>0</v>
      </c>
      <c r="AB62" s="964" t="str">
        <f t="shared" ca="1" si="7"/>
        <v>0-2-0</v>
      </c>
    </row>
    <row r="63" spans="1:28" ht="15" customHeight="1" x14ac:dyDescent="0.2">
      <c r="A63" s="129" t="s">
        <v>77</v>
      </c>
      <c r="B63" s="129" t="s">
        <v>121</v>
      </c>
      <c r="C63" s="129" t="s">
        <v>318</v>
      </c>
      <c r="D63" s="951" t="s">
        <v>25</v>
      </c>
      <c r="E63" s="129">
        <v>2</v>
      </c>
      <c r="F63" s="100" t="str">
        <f t="shared" si="0"/>
        <v>ARCHITECTURE-32</v>
      </c>
      <c r="G63" s="100">
        <f t="shared" si="1"/>
        <v>9</v>
      </c>
      <c r="H63" s="132">
        <f t="shared" ca="1" si="5"/>
        <v>0</v>
      </c>
      <c r="I63" s="132">
        <f t="shared" ca="1" si="2"/>
        <v>0</v>
      </c>
      <c r="R63" s="638"/>
      <c r="W63" s="960" t="str">
        <f ca="1">AB63&amp;"-"&amp;COUNTIF($AB$2:$AB63,$AB63)</f>
        <v>0-2-0-28</v>
      </c>
      <c r="X63" s="960" t="s">
        <v>318</v>
      </c>
      <c r="Y63" s="962">
        <f t="shared" ca="1" si="20"/>
        <v>0</v>
      </c>
      <c r="Z63" s="965">
        <v>2</v>
      </c>
      <c r="AA63" s="962">
        <f t="shared" ca="1" si="4"/>
        <v>0</v>
      </c>
      <c r="AB63" s="964" t="str">
        <f t="shared" ca="1" si="7"/>
        <v>0-2-0</v>
      </c>
    </row>
    <row r="64" spans="1:28" ht="15" customHeight="1" thickBot="1" x14ac:dyDescent="0.25">
      <c r="A64" s="129" t="s">
        <v>77</v>
      </c>
      <c r="B64" s="129" t="s">
        <v>121</v>
      </c>
      <c r="C64" s="129" t="s">
        <v>971</v>
      </c>
      <c r="D64" s="951" t="s">
        <v>26</v>
      </c>
      <c r="E64" s="129">
        <v>2</v>
      </c>
      <c r="F64" s="100" t="str">
        <f t="shared" si="0"/>
        <v>ARCHITECTURE-32</v>
      </c>
      <c r="G64" s="100">
        <f t="shared" si="1"/>
        <v>9</v>
      </c>
      <c r="H64" s="132">
        <f t="shared" ca="1" si="5"/>
        <v>0</v>
      </c>
      <c r="I64" s="132">
        <f t="shared" ca="1" si="2"/>
        <v>0</v>
      </c>
      <c r="L64" s="700" t="s">
        <v>1878</v>
      </c>
      <c r="R64" s="638"/>
      <c r="W64" s="960" t="str">
        <f ca="1">AB64&amp;"-"&amp;COUNTIF($AB$2:$AB64,$AB64)</f>
        <v>0-2-0-29</v>
      </c>
      <c r="X64" s="960" t="s">
        <v>971</v>
      </c>
      <c r="Y64" s="962">
        <f t="shared" ca="1" si="20"/>
        <v>0</v>
      </c>
      <c r="Z64" s="965">
        <v>2</v>
      </c>
      <c r="AA64" s="962">
        <f t="shared" ca="1" si="4"/>
        <v>0</v>
      </c>
      <c r="AB64" s="964" t="str">
        <f t="shared" ca="1" si="7"/>
        <v>0-2-0</v>
      </c>
    </row>
    <row r="65" spans="1:28" ht="15" customHeight="1" thickBot="1" x14ac:dyDescent="0.25">
      <c r="A65" s="129" t="s">
        <v>77</v>
      </c>
      <c r="B65" s="129" t="s">
        <v>121</v>
      </c>
      <c r="C65" s="129" t="s">
        <v>972</v>
      </c>
      <c r="D65" s="951" t="s">
        <v>27</v>
      </c>
      <c r="E65" s="129">
        <v>2</v>
      </c>
      <c r="F65" s="100" t="str">
        <f t="shared" si="0"/>
        <v>ARCHITECTURE-32</v>
      </c>
      <c r="G65" s="100">
        <f t="shared" si="1"/>
        <v>9</v>
      </c>
      <c r="H65" s="132">
        <f t="shared" ca="1" si="5"/>
        <v>0</v>
      </c>
      <c r="I65" s="132">
        <f t="shared" ca="1" si="2"/>
        <v>0</v>
      </c>
      <c r="L65" s="94">
        <v>1</v>
      </c>
      <c r="M65" s="94">
        <v>2</v>
      </c>
      <c r="N65" s="94">
        <v>3</v>
      </c>
      <c r="O65" s="698" t="s">
        <v>1877</v>
      </c>
      <c r="P65" s="699"/>
      <c r="Q65" s="699"/>
      <c r="R65" s="699"/>
      <c r="W65" s="960" t="str">
        <f ca="1">AB65&amp;"-"&amp;COUNTIF($AB$2:$AB65,$AB65)</f>
        <v>0-2-0-30</v>
      </c>
      <c r="X65" s="960" t="s">
        <v>972</v>
      </c>
      <c r="Y65" s="962">
        <f t="shared" ca="1" si="20"/>
        <v>0</v>
      </c>
      <c r="Z65" s="965">
        <v>2</v>
      </c>
      <c r="AA65" s="962">
        <f t="shared" ca="1" si="4"/>
        <v>0</v>
      </c>
      <c r="AB65" s="964" t="str">
        <f t="shared" ca="1" si="7"/>
        <v>0-2-0</v>
      </c>
    </row>
    <row r="66" spans="1:28" ht="15" customHeight="1" x14ac:dyDescent="0.2">
      <c r="A66" s="129" t="s">
        <v>77</v>
      </c>
      <c r="B66" s="129" t="s">
        <v>121</v>
      </c>
      <c r="C66" s="129" t="s">
        <v>973</v>
      </c>
      <c r="D66" s="951" t="s">
        <v>28</v>
      </c>
      <c r="E66" s="129">
        <v>2</v>
      </c>
      <c r="F66" s="100" t="str">
        <f t="shared" si="0"/>
        <v>ARCHITECTURE-32</v>
      </c>
      <c r="G66" s="100">
        <f t="shared" ref="G66:G129" si="27">COUNTIF($F:$F,$F66)</f>
        <v>9</v>
      </c>
      <c r="H66" s="132">
        <f t="shared" ca="1" si="5"/>
        <v>0</v>
      </c>
      <c r="I66" s="132">
        <f t="shared" ca="1" si="2"/>
        <v>0</v>
      </c>
      <c r="K66" s="101" t="s">
        <v>59</v>
      </c>
      <c r="L66" s="694">
        <f>SUM(L67:L70)</f>
        <v>8</v>
      </c>
      <c r="M66" s="694">
        <f>SUM(M67:M70)</f>
        <v>17</v>
      </c>
      <c r="N66" s="694">
        <f>SUM(N67:N70)</f>
        <v>10</v>
      </c>
      <c r="O66" s="696">
        <f>SUM(L66:N66)</f>
        <v>35</v>
      </c>
      <c r="R66" s="638"/>
      <c r="W66" s="960" t="str">
        <f ca="1">AB66&amp;"-"&amp;COUNTIF($AB$2:$AB66,$AB66)</f>
        <v>0-2-0-31</v>
      </c>
      <c r="X66" s="960" t="s">
        <v>973</v>
      </c>
      <c r="Y66" s="962">
        <f t="shared" ref="Y66:Y97" ca="1" si="28">VLOOKUP(LEFT($X66,LEN($X66)-1),$K:$O,5,FALSE)</f>
        <v>0</v>
      </c>
      <c r="Z66" s="965">
        <v>2</v>
      </c>
      <c r="AA66" s="962">
        <f t="shared" ref="AA66:AA129" ca="1" si="29">VLOOKUP(X66,C:I,7,FALSE)</f>
        <v>0</v>
      </c>
      <c r="AB66" s="964" t="str">
        <f t="shared" ca="1" si="7"/>
        <v>0-2-0</v>
      </c>
    </row>
    <row r="67" spans="1:28" ht="15" customHeight="1" x14ac:dyDescent="0.2">
      <c r="A67" s="129" t="s">
        <v>77</v>
      </c>
      <c r="B67" s="129" t="s">
        <v>121</v>
      </c>
      <c r="C67" s="129" t="s">
        <v>974</v>
      </c>
      <c r="D67" s="951" t="s">
        <v>232</v>
      </c>
      <c r="E67" s="129">
        <v>2</v>
      </c>
      <c r="F67" s="100" t="str">
        <f t="shared" si="0"/>
        <v>ARCHITECTURE-32</v>
      </c>
      <c r="G67" s="100">
        <f t="shared" si="27"/>
        <v>9</v>
      </c>
      <c r="H67" s="132">
        <f t="shared" ref="H67:H131" ca="1" si="30">INT(LEFT(
VLOOKUP($D67, INDIRECT("'"&amp;$A67&amp;"'!"&amp;"$E:$H"), 4,FALSE), 1)
)</f>
        <v>0</v>
      </c>
      <c r="I67" s="132">
        <f t="shared" ca="1" si="2"/>
        <v>0</v>
      </c>
      <c r="K67" s="107" t="s">
        <v>61</v>
      </c>
      <c r="L67" s="693">
        <f t="shared" ref="L67:N69" si="31">VLOOKUP(CONCATENATE($K67,L$1),$F:$G,2,FALSE)</f>
        <v>3</v>
      </c>
      <c r="M67" s="693">
        <f t="shared" si="31"/>
        <v>5</v>
      </c>
      <c r="N67" s="693">
        <f t="shared" si="31"/>
        <v>2</v>
      </c>
      <c r="O67" s="695">
        <f t="shared" ref="O67:O122" si="32">SUM(L67:N67)</f>
        <v>10</v>
      </c>
      <c r="R67" s="638"/>
      <c r="W67" s="960" t="str">
        <f ca="1">AB67&amp;"-"&amp;COUNTIF($AB$2:$AB67,$AB67)</f>
        <v>0-2-0-32</v>
      </c>
      <c r="X67" s="960" t="s">
        <v>974</v>
      </c>
      <c r="Y67" s="962">
        <f t="shared" ca="1" si="28"/>
        <v>0</v>
      </c>
      <c r="Z67" s="965">
        <v>2</v>
      </c>
      <c r="AA67" s="962">
        <f t="shared" ca="1" si="29"/>
        <v>0</v>
      </c>
      <c r="AB67" s="964" t="str">
        <f t="shared" ref="AB67:AB130" ca="1" si="33">Y67&amp;"-"&amp;Z67&amp;"-"&amp;AA67</f>
        <v>0-2-0</v>
      </c>
    </row>
    <row r="68" spans="1:28" ht="15" customHeight="1" x14ac:dyDescent="0.2">
      <c r="A68" s="129" t="s">
        <v>77</v>
      </c>
      <c r="B68" s="129" t="s">
        <v>121</v>
      </c>
      <c r="C68" s="129" t="s">
        <v>975</v>
      </c>
      <c r="D68" s="951" t="s">
        <v>264</v>
      </c>
      <c r="E68" s="129">
        <v>2</v>
      </c>
      <c r="F68" s="100" t="str">
        <f t="shared" si="0"/>
        <v>ARCHITECTURE-32</v>
      </c>
      <c r="G68" s="100">
        <f t="shared" si="27"/>
        <v>9</v>
      </c>
      <c r="H68" s="132">
        <f t="shared" ca="1" si="30"/>
        <v>0</v>
      </c>
      <c r="I68" s="132">
        <f t="shared" ca="1" si="2"/>
        <v>0</v>
      </c>
      <c r="K68" s="107" t="s">
        <v>63</v>
      </c>
      <c r="L68" s="693">
        <f t="shared" si="31"/>
        <v>2</v>
      </c>
      <c r="M68" s="693">
        <f t="shared" si="31"/>
        <v>5</v>
      </c>
      <c r="N68" s="693">
        <f t="shared" si="31"/>
        <v>2</v>
      </c>
      <c r="O68" s="695">
        <f t="shared" si="32"/>
        <v>9</v>
      </c>
      <c r="R68" s="638"/>
      <c r="W68" s="960" t="str">
        <f ca="1">AB68&amp;"-"&amp;COUNTIF($AB$2:$AB68,$AB68)</f>
        <v>0-2-0-33</v>
      </c>
      <c r="X68" s="960" t="s">
        <v>975</v>
      </c>
      <c r="Y68" s="962">
        <f t="shared" ca="1" si="28"/>
        <v>0</v>
      </c>
      <c r="Z68" s="965">
        <v>2</v>
      </c>
      <c r="AA68" s="962">
        <f t="shared" ca="1" si="29"/>
        <v>0</v>
      </c>
      <c r="AB68" s="964" t="str">
        <f t="shared" ca="1" si="33"/>
        <v>0-2-0</v>
      </c>
    </row>
    <row r="69" spans="1:28" ht="15" customHeight="1" x14ac:dyDescent="0.2">
      <c r="A69" s="129" t="s">
        <v>77</v>
      </c>
      <c r="B69" s="129" t="s">
        <v>121</v>
      </c>
      <c r="C69" s="129" t="s">
        <v>976</v>
      </c>
      <c r="D69" s="951" t="s">
        <v>266</v>
      </c>
      <c r="E69" s="129">
        <v>2</v>
      </c>
      <c r="F69" s="100" t="str">
        <f t="shared" si="0"/>
        <v>ARCHITECTURE-32</v>
      </c>
      <c r="G69" s="100">
        <f t="shared" si="27"/>
        <v>9</v>
      </c>
      <c r="H69" s="132">
        <f t="shared" ca="1" si="30"/>
        <v>0</v>
      </c>
      <c r="I69" s="132">
        <f t="shared" ca="1" si="2"/>
        <v>0</v>
      </c>
      <c r="K69" s="107" t="s">
        <v>66</v>
      </c>
      <c r="L69" s="693">
        <f t="shared" si="31"/>
        <v>3</v>
      </c>
      <c r="M69" s="693">
        <f t="shared" si="31"/>
        <v>5</v>
      </c>
      <c r="N69" s="693">
        <f t="shared" si="31"/>
        <v>2</v>
      </c>
      <c r="O69" s="695">
        <f t="shared" si="32"/>
        <v>10</v>
      </c>
      <c r="R69" s="638"/>
      <c r="W69" s="960" t="str">
        <f ca="1">AB69&amp;"-"&amp;COUNTIF($AB$2:$AB69,$AB69)</f>
        <v>0-2-0-34</v>
      </c>
      <c r="X69" s="960" t="s">
        <v>976</v>
      </c>
      <c r="Y69" s="962">
        <f t="shared" ca="1" si="28"/>
        <v>0</v>
      </c>
      <c r="Z69" s="965">
        <v>2</v>
      </c>
      <c r="AA69" s="962">
        <f t="shared" ca="1" si="29"/>
        <v>0</v>
      </c>
      <c r="AB69" s="964" t="str">
        <f t="shared" ca="1" si="33"/>
        <v>0-2-0</v>
      </c>
    </row>
    <row r="70" spans="1:28" ht="15" customHeight="1" x14ac:dyDescent="0.2">
      <c r="A70" s="129" t="s">
        <v>77</v>
      </c>
      <c r="B70" s="129" t="s">
        <v>121</v>
      </c>
      <c r="C70" s="129" t="s">
        <v>2532</v>
      </c>
      <c r="D70" s="951" t="s">
        <v>361</v>
      </c>
      <c r="E70" s="129">
        <v>2</v>
      </c>
      <c r="F70" s="100" t="str">
        <f t="shared" si="0"/>
        <v>ARCHITECTURE-32</v>
      </c>
      <c r="G70" s="100">
        <f t="shared" si="27"/>
        <v>9</v>
      </c>
      <c r="H70" s="132">
        <f t="shared" ca="1" si="30"/>
        <v>0</v>
      </c>
      <c r="I70" s="132">
        <f t="shared" ref="I70:I72" ca="1" si="34">IFERROR(IF(H70&gt;2,1,0),0)</f>
        <v>0</v>
      </c>
      <c r="K70" s="107" t="s">
        <v>986</v>
      </c>
      <c r="L70" s="693">
        <v>0</v>
      </c>
      <c r="M70" s="693">
        <f>VLOOKUP(CONCATENATE($K70,M$1),$F:$G,2,FALSE)</f>
        <v>2</v>
      </c>
      <c r="N70" s="693">
        <f>VLOOKUP(CONCATENATE($K70,N$1),$F:$G,2,FALSE)</f>
        <v>4</v>
      </c>
      <c r="O70" s="695">
        <f t="shared" si="32"/>
        <v>6</v>
      </c>
      <c r="R70" s="638"/>
      <c r="W70" s="960" t="str">
        <f ca="1">AB70&amp;"-"&amp;COUNTIF($AB$2:$AB70,$AB70)</f>
        <v>0-2-0-35</v>
      </c>
      <c r="X70" s="960" t="s">
        <v>2532</v>
      </c>
      <c r="Y70" s="962">
        <f t="shared" ca="1" si="28"/>
        <v>0</v>
      </c>
      <c r="Z70" s="965">
        <v>2</v>
      </c>
      <c r="AA70" s="962">
        <f t="shared" ca="1" si="29"/>
        <v>0</v>
      </c>
      <c r="AB70" s="964" t="str">
        <f t="shared" ca="1" si="33"/>
        <v>0-2-0</v>
      </c>
    </row>
    <row r="71" spans="1:28" ht="15" customHeight="1" x14ac:dyDescent="0.2">
      <c r="A71" s="129" t="s">
        <v>77</v>
      </c>
      <c r="B71" s="129" t="s">
        <v>121</v>
      </c>
      <c r="C71" s="129" t="s">
        <v>2533</v>
      </c>
      <c r="D71" s="951" t="s">
        <v>2720</v>
      </c>
      <c r="E71" s="129">
        <v>3</v>
      </c>
      <c r="F71" s="100" t="str">
        <f t="shared" si="0"/>
        <v>ARCHITECTURE-33</v>
      </c>
      <c r="G71" s="100">
        <f t="shared" si="27"/>
        <v>2</v>
      </c>
      <c r="H71" s="132">
        <f t="shared" ca="1" si="30"/>
        <v>0</v>
      </c>
      <c r="I71" s="132">
        <f t="shared" ca="1" si="34"/>
        <v>0</v>
      </c>
      <c r="K71" s="101" t="s">
        <v>77</v>
      </c>
      <c r="L71" s="694">
        <f>SUM(L72:L77)</f>
        <v>6</v>
      </c>
      <c r="M71" s="694">
        <f>SUM(M72:M77)</f>
        <v>30</v>
      </c>
      <c r="N71" s="694">
        <f>SUM(N72:N77)</f>
        <v>22</v>
      </c>
      <c r="O71" s="696">
        <f t="shared" si="32"/>
        <v>58</v>
      </c>
      <c r="R71" s="637"/>
      <c r="W71" s="960" t="str">
        <f ca="1">AB71&amp;"-"&amp;COUNTIF($AB$2:$AB71,$AB71)</f>
        <v>0-3-0-16</v>
      </c>
      <c r="X71" s="960" t="s">
        <v>2533</v>
      </c>
      <c r="Y71" s="962">
        <f t="shared" ca="1" si="28"/>
        <v>0</v>
      </c>
      <c r="Z71" s="965">
        <v>3</v>
      </c>
      <c r="AA71" s="962">
        <f t="shared" ca="1" si="29"/>
        <v>0</v>
      </c>
      <c r="AB71" s="964" t="str">
        <f t="shared" ca="1" si="33"/>
        <v>0-3-0</v>
      </c>
    </row>
    <row r="72" spans="1:28" ht="15" customHeight="1" x14ac:dyDescent="0.2">
      <c r="A72" s="129" t="s">
        <v>77</v>
      </c>
      <c r="B72" s="129" t="s">
        <v>121</v>
      </c>
      <c r="C72" s="129" t="s">
        <v>2534</v>
      </c>
      <c r="D72" s="951" t="s">
        <v>2721</v>
      </c>
      <c r="E72" s="129">
        <v>3</v>
      </c>
      <c r="F72" s="100" t="str">
        <f t="shared" si="0"/>
        <v>ARCHITECTURE-33</v>
      </c>
      <c r="G72" s="100">
        <f t="shared" si="27"/>
        <v>2</v>
      </c>
      <c r="H72" s="132">
        <f t="shared" ca="1" si="30"/>
        <v>0</v>
      </c>
      <c r="I72" s="132">
        <f t="shared" ca="1" si="34"/>
        <v>0</v>
      </c>
      <c r="K72" s="107" t="s">
        <v>115</v>
      </c>
      <c r="L72" s="693">
        <f t="shared" ref="L72:N74" si="35">VLOOKUP(CONCATENATE($K72,L$1),$F:$G,2,FALSE)</f>
        <v>1</v>
      </c>
      <c r="M72" s="693">
        <f t="shared" si="35"/>
        <v>6</v>
      </c>
      <c r="N72" s="693">
        <f t="shared" si="35"/>
        <v>4</v>
      </c>
      <c r="O72" s="695">
        <f t="shared" si="32"/>
        <v>11</v>
      </c>
      <c r="R72" s="638"/>
      <c r="W72" s="960" t="str">
        <f ca="1">AB72&amp;"-"&amp;COUNTIF($AB$2:$AB72,$AB72)</f>
        <v>0-3-0-17</v>
      </c>
      <c r="X72" s="960" t="s">
        <v>2534</v>
      </c>
      <c r="Y72" s="962">
        <f t="shared" ca="1" si="28"/>
        <v>0</v>
      </c>
      <c r="Z72" s="965">
        <v>3</v>
      </c>
      <c r="AA72" s="962">
        <f t="shared" ca="1" si="29"/>
        <v>0</v>
      </c>
      <c r="AB72" s="964" t="str">
        <f t="shared" ca="1" si="33"/>
        <v>0-3-0</v>
      </c>
    </row>
    <row r="73" spans="1:28" ht="15" customHeight="1" x14ac:dyDescent="0.2">
      <c r="A73" s="129" t="s">
        <v>77</v>
      </c>
      <c r="B73" s="129" t="s">
        <v>124</v>
      </c>
      <c r="C73" s="129" t="s">
        <v>319</v>
      </c>
      <c r="D73" s="951" t="s">
        <v>117</v>
      </c>
      <c r="E73" s="129">
        <v>2</v>
      </c>
      <c r="F73" s="100" t="str">
        <f t="shared" si="0"/>
        <v>ARCHITECTURE-42</v>
      </c>
      <c r="G73" s="100">
        <f t="shared" si="27"/>
        <v>3</v>
      </c>
      <c r="H73" s="132">
        <f t="shared" ca="1" si="30"/>
        <v>0</v>
      </c>
      <c r="I73" s="132">
        <f t="shared" ca="1" si="2"/>
        <v>0</v>
      </c>
      <c r="K73" s="107" t="s">
        <v>118</v>
      </c>
      <c r="L73" s="693">
        <f t="shared" si="35"/>
        <v>2</v>
      </c>
      <c r="M73" s="693">
        <f t="shared" si="35"/>
        <v>5</v>
      </c>
      <c r="N73" s="693">
        <f t="shared" si="35"/>
        <v>5</v>
      </c>
      <c r="O73" s="695">
        <f t="shared" si="32"/>
        <v>12</v>
      </c>
      <c r="R73" s="638"/>
      <c r="W73" s="960" t="str">
        <f ca="1">AB73&amp;"-"&amp;COUNTIF($AB$2:$AB73,$AB73)</f>
        <v>1-2-0-3</v>
      </c>
      <c r="X73" s="960" t="s">
        <v>319</v>
      </c>
      <c r="Y73" s="962">
        <f t="shared" ca="1" si="28"/>
        <v>1</v>
      </c>
      <c r="Z73" s="965">
        <v>2</v>
      </c>
      <c r="AA73" s="962">
        <f t="shared" ca="1" si="29"/>
        <v>0</v>
      </c>
      <c r="AB73" s="964" t="str">
        <f t="shared" ca="1" si="33"/>
        <v>1-2-0</v>
      </c>
    </row>
    <row r="74" spans="1:28" ht="15" customHeight="1" x14ac:dyDescent="0.2">
      <c r="A74" s="129" t="s">
        <v>77</v>
      </c>
      <c r="B74" s="129" t="s">
        <v>124</v>
      </c>
      <c r="C74" s="129" t="s">
        <v>320</v>
      </c>
      <c r="D74" s="951" t="s">
        <v>120</v>
      </c>
      <c r="E74" s="129">
        <v>2</v>
      </c>
      <c r="F74" s="100" t="str">
        <f t="shared" si="0"/>
        <v>ARCHITECTURE-42</v>
      </c>
      <c r="G74" s="100">
        <f t="shared" si="27"/>
        <v>3</v>
      </c>
      <c r="H74" s="132">
        <f t="shared" ca="1" si="30"/>
        <v>0</v>
      </c>
      <c r="I74" s="132">
        <f t="shared" ca="1" si="2"/>
        <v>0</v>
      </c>
      <c r="K74" s="107" t="s">
        <v>121</v>
      </c>
      <c r="L74" s="693">
        <f t="shared" si="35"/>
        <v>2</v>
      </c>
      <c r="M74" s="693">
        <f t="shared" si="35"/>
        <v>9</v>
      </c>
      <c r="N74" s="693">
        <f t="shared" si="35"/>
        <v>2</v>
      </c>
      <c r="O74" s="695">
        <f t="shared" si="32"/>
        <v>13</v>
      </c>
      <c r="R74" s="638"/>
      <c r="W74" s="960" t="str">
        <f ca="1">AB74&amp;"-"&amp;COUNTIF($AB$2:$AB74,$AB74)</f>
        <v>1-2-0-4</v>
      </c>
      <c r="X74" s="960" t="s">
        <v>320</v>
      </c>
      <c r="Y74" s="962">
        <f t="shared" ca="1" si="28"/>
        <v>1</v>
      </c>
      <c r="Z74" s="965">
        <v>2</v>
      </c>
      <c r="AA74" s="962">
        <f t="shared" ca="1" si="29"/>
        <v>0</v>
      </c>
      <c r="AB74" s="964" t="str">
        <f t="shared" ca="1" si="33"/>
        <v>1-2-0</v>
      </c>
    </row>
    <row r="75" spans="1:28" ht="15" customHeight="1" x14ac:dyDescent="0.2">
      <c r="A75" s="129" t="s">
        <v>77</v>
      </c>
      <c r="B75" s="129" t="s">
        <v>124</v>
      </c>
      <c r="C75" s="129" t="s">
        <v>321</v>
      </c>
      <c r="D75" s="951" t="s">
        <v>123</v>
      </c>
      <c r="E75" s="129">
        <v>2</v>
      </c>
      <c r="F75" s="100" t="str">
        <f t="shared" ref="F75:F138" si="36">CONCATENATE($B75,$E75)</f>
        <v>ARCHITECTURE-42</v>
      </c>
      <c r="G75" s="100">
        <f t="shared" si="27"/>
        <v>3</v>
      </c>
      <c r="H75" s="132">
        <f t="shared" ca="1" si="30"/>
        <v>0</v>
      </c>
      <c r="I75" s="132">
        <f t="shared" ref="I75:I138" ca="1" si="37">IFERROR(IF(H75&gt;2,1,0),0)</f>
        <v>0</v>
      </c>
      <c r="K75" s="107" t="s">
        <v>124</v>
      </c>
      <c r="L75" s="693">
        <v>0</v>
      </c>
      <c r="M75" s="693">
        <f t="shared" ref="M75:N77" si="38">VLOOKUP(CONCATENATE($K75,M$1),$F:$G,2,FALSE)</f>
        <v>3</v>
      </c>
      <c r="N75" s="693">
        <f t="shared" si="38"/>
        <v>5</v>
      </c>
      <c r="O75" s="695">
        <f t="shared" si="32"/>
        <v>8</v>
      </c>
      <c r="R75" s="637"/>
      <c r="W75" s="960" t="str">
        <f ca="1">AB75&amp;"-"&amp;COUNTIF($AB$2:$AB75,$AB75)</f>
        <v>1-2-0-5</v>
      </c>
      <c r="X75" s="960" t="s">
        <v>321</v>
      </c>
      <c r="Y75" s="962">
        <f t="shared" ca="1" si="28"/>
        <v>1</v>
      </c>
      <c r="Z75" s="965">
        <v>2</v>
      </c>
      <c r="AA75" s="962">
        <f t="shared" ca="1" si="29"/>
        <v>0</v>
      </c>
      <c r="AB75" s="964" t="str">
        <f t="shared" ca="1" si="33"/>
        <v>1-2-0</v>
      </c>
    </row>
    <row r="76" spans="1:28" ht="15" customHeight="1" x14ac:dyDescent="0.2">
      <c r="A76" s="129" t="s">
        <v>77</v>
      </c>
      <c r="B76" s="129" t="s">
        <v>124</v>
      </c>
      <c r="C76" s="129" t="s">
        <v>322</v>
      </c>
      <c r="D76" s="951" t="s">
        <v>126</v>
      </c>
      <c r="E76" s="129">
        <v>3</v>
      </c>
      <c r="F76" s="100" t="str">
        <f t="shared" si="36"/>
        <v>ARCHITECTURE-43</v>
      </c>
      <c r="G76" s="100">
        <f t="shared" si="27"/>
        <v>5</v>
      </c>
      <c r="H76" s="132">
        <f t="shared" ca="1" si="30"/>
        <v>0</v>
      </c>
      <c r="I76" s="132">
        <f t="shared" ca="1" si="37"/>
        <v>0</v>
      </c>
      <c r="K76" s="107" t="s">
        <v>127</v>
      </c>
      <c r="L76" s="693">
        <f>VLOOKUP(CONCATENATE($K76,L$1),$F:$G,2,FALSE)</f>
        <v>1</v>
      </c>
      <c r="M76" s="693">
        <f t="shared" si="38"/>
        <v>5</v>
      </c>
      <c r="N76" s="693">
        <f t="shared" si="38"/>
        <v>2</v>
      </c>
      <c r="O76" s="695">
        <f t="shared" si="32"/>
        <v>8</v>
      </c>
      <c r="R76" s="638"/>
      <c r="W76" s="960" t="str">
        <f ca="1">AB76&amp;"-"&amp;COUNTIF($AB$2:$AB76,$AB76)</f>
        <v>1-3-0-5</v>
      </c>
      <c r="X76" s="960" t="s">
        <v>322</v>
      </c>
      <c r="Y76" s="962">
        <f t="shared" ca="1" si="28"/>
        <v>1</v>
      </c>
      <c r="Z76" s="965">
        <v>3</v>
      </c>
      <c r="AA76" s="962">
        <f t="shared" ca="1" si="29"/>
        <v>0</v>
      </c>
      <c r="AB76" s="964" t="str">
        <f t="shared" ca="1" si="33"/>
        <v>1-3-0</v>
      </c>
    </row>
    <row r="77" spans="1:28" ht="15" customHeight="1" x14ac:dyDescent="0.2">
      <c r="A77" s="129" t="s">
        <v>77</v>
      </c>
      <c r="B77" s="129" t="s">
        <v>124</v>
      </c>
      <c r="C77" s="129" t="s">
        <v>323</v>
      </c>
      <c r="D77" s="951" t="s">
        <v>129</v>
      </c>
      <c r="E77" s="129">
        <v>3</v>
      </c>
      <c r="F77" s="100" t="str">
        <f t="shared" si="36"/>
        <v>ARCHITECTURE-43</v>
      </c>
      <c r="G77" s="100">
        <f t="shared" si="27"/>
        <v>5</v>
      </c>
      <c r="H77" s="132">
        <f t="shared" ca="1" si="30"/>
        <v>0</v>
      </c>
      <c r="I77" s="132">
        <f t="shared" ca="1" si="37"/>
        <v>0</v>
      </c>
      <c r="K77" s="107" t="s">
        <v>996</v>
      </c>
      <c r="L77" s="693">
        <v>0</v>
      </c>
      <c r="M77" s="693">
        <f t="shared" si="38"/>
        <v>2</v>
      </c>
      <c r="N77" s="693">
        <f t="shared" si="38"/>
        <v>4</v>
      </c>
      <c r="O77" s="695">
        <f t="shared" si="32"/>
        <v>6</v>
      </c>
      <c r="R77" s="638"/>
      <c r="W77" s="960" t="str">
        <f ca="1">AB77&amp;"-"&amp;COUNTIF($AB$2:$AB77,$AB77)</f>
        <v>1-3-0-6</v>
      </c>
      <c r="X77" s="960" t="s">
        <v>323</v>
      </c>
      <c r="Y77" s="962">
        <f t="shared" ca="1" si="28"/>
        <v>1</v>
      </c>
      <c r="Z77" s="965">
        <v>3</v>
      </c>
      <c r="AA77" s="962">
        <f t="shared" ca="1" si="29"/>
        <v>0</v>
      </c>
      <c r="AB77" s="964" t="str">
        <f t="shared" ca="1" si="33"/>
        <v>1-3-0</v>
      </c>
    </row>
    <row r="78" spans="1:28" ht="15" customHeight="1" x14ac:dyDescent="0.2">
      <c r="A78" s="129" t="s">
        <v>77</v>
      </c>
      <c r="B78" s="129" t="s">
        <v>124</v>
      </c>
      <c r="C78" s="129" t="s">
        <v>324</v>
      </c>
      <c r="D78" s="951" t="s">
        <v>131</v>
      </c>
      <c r="E78" s="129">
        <v>3</v>
      </c>
      <c r="F78" s="100" t="str">
        <f t="shared" si="36"/>
        <v>ARCHITECTURE-43</v>
      </c>
      <c r="G78" s="100">
        <f t="shared" si="27"/>
        <v>5</v>
      </c>
      <c r="H78" s="132">
        <f t="shared" ca="1" si="30"/>
        <v>0</v>
      </c>
      <c r="I78" s="132">
        <f t="shared" ca="1" si="37"/>
        <v>0</v>
      </c>
      <c r="K78" s="101" t="s">
        <v>48</v>
      </c>
      <c r="L78" s="694">
        <f>SUM(L79:L83)</f>
        <v>5</v>
      </c>
      <c r="M78" s="694">
        <f>SUM(M79:M83)</f>
        <v>18</v>
      </c>
      <c r="N78" s="694">
        <f>SUM(N79:N83)</f>
        <v>13</v>
      </c>
      <c r="O78" s="696">
        <f t="shared" si="32"/>
        <v>36</v>
      </c>
      <c r="R78" s="638"/>
      <c r="W78" s="960" t="str">
        <f ca="1">AB78&amp;"-"&amp;COUNTIF($AB$2:$AB78,$AB78)</f>
        <v>1-3-0-7</v>
      </c>
      <c r="X78" s="960" t="s">
        <v>324</v>
      </c>
      <c r="Y78" s="962">
        <f t="shared" ca="1" si="28"/>
        <v>1</v>
      </c>
      <c r="Z78" s="965">
        <v>3</v>
      </c>
      <c r="AA78" s="962">
        <f t="shared" ca="1" si="29"/>
        <v>0</v>
      </c>
      <c r="AB78" s="964" t="str">
        <f t="shared" ca="1" si="33"/>
        <v>1-3-0</v>
      </c>
    </row>
    <row r="79" spans="1:28" ht="15" customHeight="1" x14ac:dyDescent="0.2">
      <c r="A79" s="129" t="s">
        <v>77</v>
      </c>
      <c r="B79" s="129" t="s">
        <v>124</v>
      </c>
      <c r="C79" s="129" t="s">
        <v>325</v>
      </c>
      <c r="D79" s="951" t="s">
        <v>239</v>
      </c>
      <c r="E79" s="129">
        <v>3</v>
      </c>
      <c r="F79" s="100" t="str">
        <f t="shared" si="36"/>
        <v>ARCHITECTURE-43</v>
      </c>
      <c r="G79" s="100">
        <f t="shared" si="27"/>
        <v>5</v>
      </c>
      <c r="H79" s="132">
        <f t="shared" ca="1" si="30"/>
        <v>0</v>
      </c>
      <c r="I79" s="132">
        <f t="shared" ca="1" si="37"/>
        <v>0</v>
      </c>
      <c r="K79" s="107" t="s">
        <v>50</v>
      </c>
      <c r="L79" s="693">
        <f t="shared" ref="L79:N82" si="39">VLOOKUP(CONCATENATE($K79,L$1),$F:$G,2,FALSE)</f>
        <v>1</v>
      </c>
      <c r="M79" s="693">
        <f t="shared" si="39"/>
        <v>4</v>
      </c>
      <c r="N79" s="693">
        <f t="shared" si="39"/>
        <v>3</v>
      </c>
      <c r="O79" s="695">
        <f t="shared" si="32"/>
        <v>8</v>
      </c>
      <c r="R79" s="637"/>
      <c r="W79" s="960" t="str">
        <f ca="1">AB79&amp;"-"&amp;COUNTIF($AB$2:$AB79,$AB79)</f>
        <v>1-3-0-8</v>
      </c>
      <c r="X79" s="960" t="s">
        <v>325</v>
      </c>
      <c r="Y79" s="962">
        <f t="shared" ca="1" si="28"/>
        <v>1</v>
      </c>
      <c r="Z79" s="965">
        <v>3</v>
      </c>
      <c r="AA79" s="962">
        <f t="shared" ca="1" si="29"/>
        <v>0</v>
      </c>
      <c r="AB79" s="964" t="str">
        <f t="shared" ca="1" si="33"/>
        <v>1-3-0</v>
      </c>
    </row>
    <row r="80" spans="1:28" ht="15" customHeight="1" x14ac:dyDescent="0.2">
      <c r="A80" s="129" t="s">
        <v>77</v>
      </c>
      <c r="B80" s="129" t="s">
        <v>124</v>
      </c>
      <c r="C80" s="129" t="s">
        <v>326</v>
      </c>
      <c r="D80" s="951" t="s">
        <v>327</v>
      </c>
      <c r="E80" s="129">
        <v>3</v>
      </c>
      <c r="F80" s="100" t="str">
        <f t="shared" si="36"/>
        <v>ARCHITECTURE-43</v>
      </c>
      <c r="G80" s="100">
        <f t="shared" si="27"/>
        <v>5</v>
      </c>
      <c r="H80" s="132">
        <f t="shared" ca="1" si="30"/>
        <v>0</v>
      </c>
      <c r="I80" s="132">
        <f t="shared" ca="1" si="37"/>
        <v>0</v>
      </c>
      <c r="K80" s="107" t="s">
        <v>52</v>
      </c>
      <c r="L80" s="693">
        <f t="shared" si="39"/>
        <v>1</v>
      </c>
      <c r="M80" s="693">
        <f t="shared" si="39"/>
        <v>4</v>
      </c>
      <c r="N80" s="693">
        <f t="shared" si="39"/>
        <v>3</v>
      </c>
      <c r="O80" s="695">
        <f t="shared" si="32"/>
        <v>8</v>
      </c>
      <c r="R80" s="638"/>
      <c r="W80" s="960" t="str">
        <f ca="1">AB80&amp;"-"&amp;COUNTIF($AB$2:$AB80,$AB80)</f>
        <v>1-3-0-9</v>
      </c>
      <c r="X80" s="960" t="s">
        <v>326</v>
      </c>
      <c r="Y80" s="962">
        <f t="shared" ca="1" si="28"/>
        <v>1</v>
      </c>
      <c r="Z80" s="965">
        <v>3</v>
      </c>
      <c r="AA80" s="962">
        <f t="shared" ca="1" si="29"/>
        <v>0</v>
      </c>
      <c r="AB80" s="964" t="str">
        <f t="shared" ca="1" si="33"/>
        <v>1-3-0</v>
      </c>
    </row>
    <row r="81" spans="1:28" ht="15" customHeight="1" x14ac:dyDescent="0.2">
      <c r="A81" s="129" t="s">
        <v>77</v>
      </c>
      <c r="B81" s="129" t="s">
        <v>127</v>
      </c>
      <c r="C81" s="129" t="s">
        <v>329</v>
      </c>
      <c r="D81" s="951" t="s">
        <v>134</v>
      </c>
      <c r="E81" s="129">
        <v>1</v>
      </c>
      <c r="F81" s="100" t="str">
        <f t="shared" si="36"/>
        <v>ARCHITECTURE-51</v>
      </c>
      <c r="G81" s="100">
        <f t="shared" si="27"/>
        <v>1</v>
      </c>
      <c r="H81" s="132">
        <f t="shared" ca="1" si="30"/>
        <v>0</v>
      </c>
      <c r="I81" s="132">
        <f t="shared" ca="1" si="37"/>
        <v>0</v>
      </c>
      <c r="K81" s="107" t="s">
        <v>54</v>
      </c>
      <c r="L81" s="693">
        <f t="shared" si="39"/>
        <v>1</v>
      </c>
      <c r="M81" s="693">
        <f t="shared" si="39"/>
        <v>3</v>
      </c>
      <c r="N81" s="693">
        <f t="shared" si="39"/>
        <v>1</v>
      </c>
      <c r="O81" s="695">
        <f t="shared" si="32"/>
        <v>5</v>
      </c>
      <c r="R81" s="638"/>
      <c r="W81" s="960" t="str">
        <f ca="1">AB81&amp;"-"&amp;COUNTIF($AB$2:$AB81,$AB81)</f>
        <v>0-1-0-14</v>
      </c>
      <c r="X81" s="960" t="s">
        <v>329</v>
      </c>
      <c r="Y81" s="962">
        <f t="shared" ca="1" si="28"/>
        <v>0</v>
      </c>
      <c r="Z81" s="965">
        <v>1</v>
      </c>
      <c r="AA81" s="962">
        <f t="shared" ca="1" si="29"/>
        <v>0</v>
      </c>
      <c r="AB81" s="964" t="str">
        <f t="shared" ca="1" si="33"/>
        <v>0-1-0</v>
      </c>
    </row>
    <row r="82" spans="1:28" ht="15" customHeight="1" x14ac:dyDescent="0.2">
      <c r="A82" s="129" t="s">
        <v>77</v>
      </c>
      <c r="B82" s="129" t="s">
        <v>127</v>
      </c>
      <c r="C82" s="129" t="s">
        <v>330</v>
      </c>
      <c r="D82" s="951" t="s">
        <v>137</v>
      </c>
      <c r="E82" s="129">
        <v>2</v>
      </c>
      <c r="F82" s="100" t="str">
        <f t="shared" si="36"/>
        <v>ARCHITECTURE-52</v>
      </c>
      <c r="G82" s="100">
        <f t="shared" si="27"/>
        <v>5</v>
      </c>
      <c r="H82" s="132">
        <f t="shared" ca="1" si="30"/>
        <v>0</v>
      </c>
      <c r="I82" s="132">
        <f t="shared" ca="1" si="37"/>
        <v>0</v>
      </c>
      <c r="K82" s="107" t="s">
        <v>55</v>
      </c>
      <c r="L82" s="693">
        <f t="shared" si="39"/>
        <v>2</v>
      </c>
      <c r="M82" s="693">
        <f t="shared" si="39"/>
        <v>5</v>
      </c>
      <c r="N82" s="693">
        <f t="shared" si="39"/>
        <v>2</v>
      </c>
      <c r="O82" s="695">
        <f t="shared" si="32"/>
        <v>9</v>
      </c>
      <c r="R82" s="638"/>
      <c r="W82" s="960" t="str">
        <f ca="1">AB82&amp;"-"&amp;COUNTIF($AB$2:$AB82,$AB82)</f>
        <v>0-2-0-36</v>
      </c>
      <c r="X82" s="960" t="s">
        <v>330</v>
      </c>
      <c r="Y82" s="962">
        <f t="shared" ca="1" si="28"/>
        <v>0</v>
      </c>
      <c r="Z82" s="965">
        <v>2</v>
      </c>
      <c r="AA82" s="962">
        <f t="shared" ca="1" si="29"/>
        <v>0</v>
      </c>
      <c r="AB82" s="964" t="str">
        <f t="shared" ca="1" si="33"/>
        <v>0-2-0</v>
      </c>
    </row>
    <row r="83" spans="1:28" ht="15" customHeight="1" x14ac:dyDescent="0.2">
      <c r="A83" s="129" t="s">
        <v>77</v>
      </c>
      <c r="B83" s="129" t="s">
        <v>127</v>
      </c>
      <c r="C83" s="129" t="s">
        <v>331</v>
      </c>
      <c r="D83" s="951" t="s">
        <v>140</v>
      </c>
      <c r="E83" s="129">
        <v>2</v>
      </c>
      <c r="F83" s="100" t="str">
        <f t="shared" si="36"/>
        <v>ARCHITECTURE-52</v>
      </c>
      <c r="G83" s="100">
        <f t="shared" si="27"/>
        <v>5</v>
      </c>
      <c r="H83" s="132">
        <f t="shared" ca="1" si="30"/>
        <v>0</v>
      </c>
      <c r="I83" s="132">
        <f t="shared" ca="1" si="37"/>
        <v>0</v>
      </c>
      <c r="K83" s="107" t="s">
        <v>57</v>
      </c>
      <c r="L83" s="693">
        <v>0</v>
      </c>
      <c r="M83" s="693">
        <f>VLOOKUP(CONCATENATE($K83,M$1),$F:$G,2,FALSE)</f>
        <v>2</v>
      </c>
      <c r="N83" s="693">
        <f>VLOOKUP(CONCATENATE($K83,N$1),$F:$G,2,FALSE)</f>
        <v>4</v>
      </c>
      <c r="O83" s="695">
        <f t="shared" si="32"/>
        <v>6</v>
      </c>
      <c r="R83" s="638"/>
      <c r="W83" s="960" t="str">
        <f ca="1">AB83&amp;"-"&amp;COUNTIF($AB$2:$AB83,$AB83)</f>
        <v>0-2-0-37</v>
      </c>
      <c r="X83" s="960" t="s">
        <v>331</v>
      </c>
      <c r="Y83" s="962">
        <f t="shared" ca="1" si="28"/>
        <v>0</v>
      </c>
      <c r="Z83" s="965">
        <v>2</v>
      </c>
      <c r="AA83" s="962">
        <f t="shared" ca="1" si="29"/>
        <v>0</v>
      </c>
      <c r="AB83" s="964" t="str">
        <f t="shared" ca="1" si="33"/>
        <v>0-2-0</v>
      </c>
    </row>
    <row r="84" spans="1:28" ht="15" customHeight="1" x14ac:dyDescent="0.2">
      <c r="A84" s="129" t="s">
        <v>77</v>
      </c>
      <c r="B84" s="129" t="s">
        <v>127</v>
      </c>
      <c r="C84" s="129" t="s">
        <v>332</v>
      </c>
      <c r="D84" s="951" t="s">
        <v>142</v>
      </c>
      <c r="E84" s="129">
        <v>2</v>
      </c>
      <c r="F84" s="100" t="str">
        <f t="shared" si="36"/>
        <v>ARCHITECTURE-52</v>
      </c>
      <c r="G84" s="100">
        <f t="shared" si="27"/>
        <v>5</v>
      </c>
      <c r="H84" s="132">
        <f t="shared" ca="1" si="30"/>
        <v>0</v>
      </c>
      <c r="I84" s="132">
        <f t="shared" ca="1" si="37"/>
        <v>0</v>
      </c>
      <c r="K84" s="101" t="s">
        <v>56</v>
      </c>
      <c r="L84" s="694">
        <f>SUM(L85:L87)</f>
        <v>10</v>
      </c>
      <c r="M84" s="694">
        <f>SUM(M85:M87)</f>
        <v>12</v>
      </c>
      <c r="N84" s="694">
        <f>SUM(N85:N87)</f>
        <v>5</v>
      </c>
      <c r="O84" s="696">
        <f t="shared" si="32"/>
        <v>27</v>
      </c>
      <c r="R84" s="638"/>
      <c r="W84" s="960" t="str">
        <f ca="1">AB84&amp;"-"&amp;COUNTIF($AB$2:$AB84,$AB84)</f>
        <v>0-2-0-38</v>
      </c>
      <c r="X84" s="960" t="s">
        <v>332</v>
      </c>
      <c r="Y84" s="962">
        <f t="shared" ca="1" si="28"/>
        <v>0</v>
      </c>
      <c r="Z84" s="965">
        <v>2</v>
      </c>
      <c r="AA84" s="962">
        <f t="shared" ca="1" si="29"/>
        <v>0</v>
      </c>
      <c r="AB84" s="964" t="str">
        <f t="shared" ca="1" si="33"/>
        <v>0-2-0</v>
      </c>
    </row>
    <row r="85" spans="1:28" ht="15" customHeight="1" x14ac:dyDescent="0.2">
      <c r="A85" s="129" t="s">
        <v>77</v>
      </c>
      <c r="B85" s="129" t="s">
        <v>127</v>
      </c>
      <c r="C85" s="129" t="s">
        <v>333</v>
      </c>
      <c r="D85" s="951" t="s">
        <v>144</v>
      </c>
      <c r="E85" s="129">
        <v>2</v>
      </c>
      <c r="F85" s="100" t="str">
        <f t="shared" si="36"/>
        <v>ARCHITECTURE-52</v>
      </c>
      <c r="G85" s="100">
        <f t="shared" si="27"/>
        <v>5</v>
      </c>
      <c r="H85" s="132">
        <f t="shared" ca="1" si="30"/>
        <v>0</v>
      </c>
      <c r="I85" s="132">
        <f t="shared" ca="1" si="37"/>
        <v>0</v>
      </c>
      <c r="K85" s="107" t="s">
        <v>147</v>
      </c>
      <c r="L85" s="693">
        <f t="shared" ref="L85:N87" si="40">VLOOKUP(CONCATENATE($K85,L$1),$F:$G,2,FALSE)</f>
        <v>4</v>
      </c>
      <c r="M85" s="693">
        <f t="shared" si="40"/>
        <v>3</v>
      </c>
      <c r="N85" s="693">
        <f t="shared" si="40"/>
        <v>1</v>
      </c>
      <c r="O85" s="695">
        <f t="shared" si="32"/>
        <v>8</v>
      </c>
      <c r="R85" s="637"/>
      <c r="W85" s="960" t="str">
        <f ca="1">AB85&amp;"-"&amp;COUNTIF($AB$2:$AB85,$AB85)</f>
        <v>0-2-0-39</v>
      </c>
      <c r="X85" s="960" t="s">
        <v>333</v>
      </c>
      <c r="Y85" s="962">
        <f t="shared" ca="1" si="28"/>
        <v>0</v>
      </c>
      <c r="Z85" s="965">
        <v>2</v>
      </c>
      <c r="AA85" s="962">
        <f t="shared" ca="1" si="29"/>
        <v>0</v>
      </c>
      <c r="AB85" s="964" t="str">
        <f t="shared" ca="1" si="33"/>
        <v>0-2-0</v>
      </c>
    </row>
    <row r="86" spans="1:28" ht="15" customHeight="1" x14ac:dyDescent="0.2">
      <c r="A86" s="129" t="s">
        <v>77</v>
      </c>
      <c r="B86" s="129" t="s">
        <v>127</v>
      </c>
      <c r="C86" s="129" t="s">
        <v>334</v>
      </c>
      <c r="D86" s="951" t="s">
        <v>146</v>
      </c>
      <c r="E86" s="129">
        <v>2</v>
      </c>
      <c r="F86" s="100" t="str">
        <f t="shared" si="36"/>
        <v>ARCHITECTURE-52</v>
      </c>
      <c r="G86" s="100">
        <f t="shared" si="27"/>
        <v>5</v>
      </c>
      <c r="H86" s="132">
        <f t="shared" ca="1" si="30"/>
        <v>0</v>
      </c>
      <c r="I86" s="132">
        <f t="shared" ca="1" si="37"/>
        <v>0</v>
      </c>
      <c r="K86" s="107" t="s">
        <v>149</v>
      </c>
      <c r="L86" s="693">
        <f t="shared" si="40"/>
        <v>2</v>
      </c>
      <c r="M86" s="693">
        <f t="shared" si="40"/>
        <v>7</v>
      </c>
      <c r="N86" s="693">
        <f t="shared" si="40"/>
        <v>2</v>
      </c>
      <c r="O86" s="695">
        <f t="shared" si="32"/>
        <v>11</v>
      </c>
      <c r="R86" s="638"/>
      <c r="W86" s="960" t="str">
        <f ca="1">AB86&amp;"-"&amp;COUNTIF($AB$2:$AB86,$AB86)</f>
        <v>0-2-0-40</v>
      </c>
      <c r="X86" s="960" t="s">
        <v>334</v>
      </c>
      <c r="Y86" s="962">
        <f t="shared" ca="1" si="28"/>
        <v>0</v>
      </c>
      <c r="Z86" s="965">
        <v>2</v>
      </c>
      <c r="AA86" s="962">
        <f t="shared" ca="1" si="29"/>
        <v>0</v>
      </c>
      <c r="AB86" s="964" t="str">
        <f t="shared" ca="1" si="33"/>
        <v>0-2-0</v>
      </c>
    </row>
    <row r="87" spans="1:28" ht="15" customHeight="1" x14ac:dyDescent="0.2">
      <c r="A87" s="129" t="s">
        <v>77</v>
      </c>
      <c r="B87" s="129" t="s">
        <v>127</v>
      </c>
      <c r="C87" s="129" t="s">
        <v>335</v>
      </c>
      <c r="D87" s="951" t="s">
        <v>148</v>
      </c>
      <c r="E87" s="129">
        <v>3</v>
      </c>
      <c r="F87" s="100" t="str">
        <f t="shared" si="36"/>
        <v>ARCHITECTURE-53</v>
      </c>
      <c r="G87" s="100">
        <f t="shared" si="27"/>
        <v>2</v>
      </c>
      <c r="H87" s="132">
        <f t="shared" ca="1" si="30"/>
        <v>0</v>
      </c>
      <c r="I87" s="132">
        <f t="shared" ca="1" si="37"/>
        <v>0</v>
      </c>
      <c r="K87" s="107" t="s">
        <v>151</v>
      </c>
      <c r="L87" s="693">
        <f t="shared" si="40"/>
        <v>4</v>
      </c>
      <c r="M87" s="693">
        <f t="shared" si="40"/>
        <v>2</v>
      </c>
      <c r="N87" s="693">
        <f t="shared" si="40"/>
        <v>2</v>
      </c>
      <c r="O87" s="695">
        <f t="shared" si="32"/>
        <v>8</v>
      </c>
      <c r="R87" s="638"/>
      <c r="W87" s="960" t="str">
        <f ca="1">AB87&amp;"-"&amp;COUNTIF($AB$2:$AB87,$AB87)</f>
        <v>0-3-0-18</v>
      </c>
      <c r="X87" s="960" t="s">
        <v>335</v>
      </c>
      <c r="Y87" s="962">
        <f t="shared" ca="1" si="28"/>
        <v>0</v>
      </c>
      <c r="Z87" s="965">
        <v>3</v>
      </c>
      <c r="AA87" s="962">
        <f t="shared" ca="1" si="29"/>
        <v>0</v>
      </c>
      <c r="AB87" s="964" t="str">
        <f t="shared" ca="1" si="33"/>
        <v>0-3-0</v>
      </c>
    </row>
    <row r="88" spans="1:28" ht="15" customHeight="1" x14ac:dyDescent="0.2">
      <c r="A88" s="129" t="s">
        <v>77</v>
      </c>
      <c r="B88" s="129" t="s">
        <v>127</v>
      </c>
      <c r="C88" s="129" t="s">
        <v>977</v>
      </c>
      <c r="D88" s="951" t="s">
        <v>995</v>
      </c>
      <c r="E88" s="129">
        <v>3</v>
      </c>
      <c r="F88" s="100" t="str">
        <f t="shared" si="36"/>
        <v>ARCHITECTURE-53</v>
      </c>
      <c r="G88" s="100">
        <f t="shared" si="27"/>
        <v>2</v>
      </c>
      <c r="H88" s="132">
        <f t="shared" ca="1" si="30"/>
        <v>0</v>
      </c>
      <c r="I88" s="132">
        <f t="shared" ca="1" si="37"/>
        <v>0</v>
      </c>
      <c r="K88" s="101" t="s">
        <v>79</v>
      </c>
      <c r="L88" s="694">
        <f>SUM(L89:L91)</f>
        <v>2</v>
      </c>
      <c r="M88" s="694">
        <f>SUM(M89:M91)</f>
        <v>13</v>
      </c>
      <c r="N88" s="694">
        <f>SUM(N89:N91)</f>
        <v>9</v>
      </c>
      <c r="O88" s="696">
        <f t="shared" si="32"/>
        <v>24</v>
      </c>
      <c r="R88" s="638"/>
      <c r="W88" s="960" t="str">
        <f ca="1">AB88&amp;"-"&amp;COUNTIF($AB$2:$AB88,$AB88)</f>
        <v>0-3-0-19</v>
      </c>
      <c r="X88" s="960" t="s">
        <v>977</v>
      </c>
      <c r="Y88" s="962">
        <f t="shared" ca="1" si="28"/>
        <v>0</v>
      </c>
      <c r="Z88" s="965">
        <v>3</v>
      </c>
      <c r="AA88" s="962">
        <f t="shared" ca="1" si="29"/>
        <v>0</v>
      </c>
      <c r="AB88" s="964" t="str">
        <f t="shared" ca="1" si="33"/>
        <v>0-3-0</v>
      </c>
    </row>
    <row r="89" spans="1:28" ht="15" customHeight="1" x14ac:dyDescent="0.2">
      <c r="A89" s="129" t="s">
        <v>77</v>
      </c>
      <c r="B89" s="129" t="s">
        <v>996</v>
      </c>
      <c r="C89" s="129" t="s">
        <v>978</v>
      </c>
      <c r="D89" s="951" t="s">
        <v>997</v>
      </c>
      <c r="E89" s="129">
        <v>2</v>
      </c>
      <c r="F89" s="100" t="str">
        <f t="shared" si="36"/>
        <v>ARCHITECTURE-62</v>
      </c>
      <c r="G89" s="100">
        <f t="shared" si="27"/>
        <v>2</v>
      </c>
      <c r="H89" s="132">
        <f t="shared" ca="1" si="30"/>
        <v>0</v>
      </c>
      <c r="I89" s="132">
        <f t="shared" ca="1" si="37"/>
        <v>0</v>
      </c>
      <c r="K89" s="107" t="s">
        <v>132</v>
      </c>
      <c r="L89" s="693">
        <f t="shared" ref="L89:N90" si="41">VLOOKUP(CONCATENATE($K89,L$1),$F:$G,2,FALSE)</f>
        <v>1</v>
      </c>
      <c r="M89" s="693">
        <f t="shared" si="41"/>
        <v>6</v>
      </c>
      <c r="N89" s="693">
        <f t="shared" si="41"/>
        <v>1</v>
      </c>
      <c r="O89" s="695">
        <f t="shared" si="32"/>
        <v>8</v>
      </c>
      <c r="R89" s="638"/>
      <c r="W89" s="960" t="str">
        <f ca="1">AB89&amp;"-"&amp;COUNTIF($AB$2:$AB89,$AB89)</f>
        <v>1-2-0-6</v>
      </c>
      <c r="X89" s="960" t="s">
        <v>978</v>
      </c>
      <c r="Y89" s="962">
        <f t="shared" ca="1" si="28"/>
        <v>1</v>
      </c>
      <c r="Z89" s="965">
        <v>2</v>
      </c>
      <c r="AA89" s="962">
        <f t="shared" ca="1" si="29"/>
        <v>0</v>
      </c>
      <c r="AB89" s="964" t="str">
        <f t="shared" ca="1" si="33"/>
        <v>1-2-0</v>
      </c>
    </row>
    <row r="90" spans="1:28" ht="15" customHeight="1" x14ac:dyDescent="0.2">
      <c r="A90" s="129" t="s">
        <v>77</v>
      </c>
      <c r="B90" s="129" t="s">
        <v>996</v>
      </c>
      <c r="C90" s="129" t="s">
        <v>979</v>
      </c>
      <c r="D90" s="951" t="s">
        <v>998</v>
      </c>
      <c r="E90" s="129">
        <v>2</v>
      </c>
      <c r="F90" s="100" t="str">
        <f t="shared" si="36"/>
        <v>ARCHITECTURE-62</v>
      </c>
      <c r="G90" s="100">
        <f t="shared" si="27"/>
        <v>2</v>
      </c>
      <c r="H90" s="132">
        <f t="shared" ca="1" si="30"/>
        <v>0</v>
      </c>
      <c r="I90" s="132">
        <f t="shared" ca="1" si="37"/>
        <v>0</v>
      </c>
      <c r="K90" s="107" t="s">
        <v>135</v>
      </c>
      <c r="L90" s="693">
        <f t="shared" si="41"/>
        <v>1</v>
      </c>
      <c r="M90" s="693">
        <f t="shared" si="41"/>
        <v>5</v>
      </c>
      <c r="N90" s="693">
        <f t="shared" si="41"/>
        <v>4</v>
      </c>
      <c r="O90" s="695">
        <f t="shared" si="32"/>
        <v>10</v>
      </c>
      <c r="R90" s="638"/>
      <c r="W90" s="960" t="str">
        <f ca="1">AB90&amp;"-"&amp;COUNTIF($AB$2:$AB90,$AB90)</f>
        <v>1-2-0-7</v>
      </c>
      <c r="X90" s="960" t="s">
        <v>979</v>
      </c>
      <c r="Y90" s="962">
        <f t="shared" ca="1" si="28"/>
        <v>1</v>
      </c>
      <c r="Z90" s="965">
        <v>2</v>
      </c>
      <c r="AA90" s="962">
        <f t="shared" ca="1" si="29"/>
        <v>0</v>
      </c>
      <c r="AB90" s="964" t="str">
        <f t="shared" ca="1" si="33"/>
        <v>1-2-0</v>
      </c>
    </row>
    <row r="91" spans="1:28" ht="15" customHeight="1" x14ac:dyDescent="0.2">
      <c r="A91" s="129" t="s">
        <v>77</v>
      </c>
      <c r="B91" s="129" t="s">
        <v>996</v>
      </c>
      <c r="C91" s="129" t="s">
        <v>980</v>
      </c>
      <c r="D91" s="951" t="s">
        <v>999</v>
      </c>
      <c r="E91" s="129">
        <v>3</v>
      </c>
      <c r="F91" s="100" t="str">
        <f t="shared" si="36"/>
        <v>ARCHITECTURE-63</v>
      </c>
      <c r="G91" s="100">
        <f t="shared" si="27"/>
        <v>4</v>
      </c>
      <c r="H91" s="132">
        <f t="shared" ca="1" si="30"/>
        <v>0</v>
      </c>
      <c r="I91" s="132">
        <f t="shared" ca="1" si="37"/>
        <v>0</v>
      </c>
      <c r="K91" s="107" t="s">
        <v>138</v>
      </c>
      <c r="L91" s="693">
        <v>0</v>
      </c>
      <c r="M91" s="693">
        <f>VLOOKUP(CONCATENATE($K91,M$1),$F:$G,2,FALSE)</f>
        <v>2</v>
      </c>
      <c r="N91" s="693">
        <f>VLOOKUP(CONCATENATE($K91,N$1),$F:$G,2,FALSE)</f>
        <v>4</v>
      </c>
      <c r="O91" s="695">
        <f t="shared" si="32"/>
        <v>6</v>
      </c>
      <c r="R91" s="637"/>
      <c r="W91" s="960" t="str">
        <f ca="1">AB91&amp;"-"&amp;COUNTIF($AB$2:$AB91,$AB91)</f>
        <v>1-3-0-10</v>
      </c>
      <c r="X91" s="960" t="s">
        <v>980</v>
      </c>
      <c r="Y91" s="962">
        <f t="shared" ca="1" si="28"/>
        <v>1</v>
      </c>
      <c r="Z91" s="965">
        <v>3</v>
      </c>
      <c r="AA91" s="962">
        <f t="shared" ca="1" si="29"/>
        <v>0</v>
      </c>
      <c r="AB91" s="964" t="str">
        <f t="shared" ca="1" si="33"/>
        <v>1-3-0</v>
      </c>
    </row>
    <row r="92" spans="1:28" ht="15" customHeight="1" x14ac:dyDescent="0.2">
      <c r="A92" s="129" t="s">
        <v>77</v>
      </c>
      <c r="B92" s="129" t="s">
        <v>996</v>
      </c>
      <c r="C92" s="129" t="s">
        <v>981</v>
      </c>
      <c r="D92" s="951" t="s">
        <v>1000</v>
      </c>
      <c r="E92" s="129">
        <v>3</v>
      </c>
      <c r="F92" s="100" t="str">
        <f t="shared" si="36"/>
        <v>ARCHITECTURE-63</v>
      </c>
      <c r="G92" s="100">
        <f t="shared" si="27"/>
        <v>4</v>
      </c>
      <c r="H92" s="132">
        <f t="shared" ca="1" si="30"/>
        <v>0</v>
      </c>
      <c r="I92" s="132">
        <f t="shared" ca="1" si="37"/>
        <v>0</v>
      </c>
      <c r="K92" s="101" t="s">
        <v>69</v>
      </c>
      <c r="L92" s="694">
        <f>SUM(L93:L97)</f>
        <v>9</v>
      </c>
      <c r="M92" s="694">
        <f>SUM(M93:M97)</f>
        <v>23</v>
      </c>
      <c r="N92" s="694">
        <f>SUM(N93:N97)</f>
        <v>17</v>
      </c>
      <c r="O92" s="696">
        <f t="shared" si="32"/>
        <v>49</v>
      </c>
      <c r="R92" s="638"/>
      <c r="W92" s="960" t="str">
        <f ca="1">AB92&amp;"-"&amp;COUNTIF($AB$2:$AB92,$AB92)</f>
        <v>1-3-0-11</v>
      </c>
      <c r="X92" s="960" t="s">
        <v>981</v>
      </c>
      <c r="Y92" s="962">
        <f t="shared" ca="1" si="28"/>
        <v>1</v>
      </c>
      <c r="Z92" s="965">
        <v>3</v>
      </c>
      <c r="AA92" s="962">
        <f t="shared" ca="1" si="29"/>
        <v>0</v>
      </c>
      <c r="AB92" s="964" t="str">
        <f t="shared" ca="1" si="33"/>
        <v>1-3-0</v>
      </c>
    </row>
    <row r="93" spans="1:28" ht="15" customHeight="1" x14ac:dyDescent="0.2">
      <c r="A93" s="129" t="s">
        <v>77</v>
      </c>
      <c r="B93" s="129" t="s">
        <v>996</v>
      </c>
      <c r="C93" s="129" t="s">
        <v>982</v>
      </c>
      <c r="D93" s="951" t="s">
        <v>1001</v>
      </c>
      <c r="E93" s="129">
        <v>3</v>
      </c>
      <c r="F93" s="100" t="str">
        <f t="shared" si="36"/>
        <v>ARCHITECTURE-63</v>
      </c>
      <c r="G93" s="100">
        <f t="shared" si="27"/>
        <v>4</v>
      </c>
      <c r="H93" s="132">
        <f t="shared" ca="1" si="30"/>
        <v>0</v>
      </c>
      <c r="I93" s="132">
        <f t="shared" ca="1" si="37"/>
        <v>0</v>
      </c>
      <c r="K93" s="107" t="s">
        <v>90</v>
      </c>
      <c r="L93" s="693">
        <f t="shared" ref="L93:N96" si="42">VLOOKUP(CONCATENATE($K93,L$1),$F:$G,2,FALSE)</f>
        <v>1</v>
      </c>
      <c r="M93" s="693">
        <f t="shared" si="42"/>
        <v>2</v>
      </c>
      <c r="N93" s="693">
        <f t="shared" si="42"/>
        <v>3</v>
      </c>
      <c r="O93" s="695">
        <f t="shared" si="32"/>
        <v>6</v>
      </c>
      <c r="R93" s="638"/>
      <c r="W93" s="960" t="str">
        <f ca="1">AB93&amp;"-"&amp;COUNTIF($AB$2:$AB93,$AB93)</f>
        <v>1-3-0-12</v>
      </c>
      <c r="X93" s="960" t="s">
        <v>982</v>
      </c>
      <c r="Y93" s="962">
        <f t="shared" ca="1" si="28"/>
        <v>1</v>
      </c>
      <c r="Z93" s="965">
        <v>3</v>
      </c>
      <c r="AA93" s="962">
        <f t="shared" ca="1" si="29"/>
        <v>0</v>
      </c>
      <c r="AB93" s="964" t="str">
        <f t="shared" ca="1" si="33"/>
        <v>1-3-0</v>
      </c>
    </row>
    <row r="94" spans="1:28" ht="15" customHeight="1" x14ac:dyDescent="0.2">
      <c r="A94" s="129" t="s">
        <v>77</v>
      </c>
      <c r="B94" s="129" t="s">
        <v>996</v>
      </c>
      <c r="C94" s="129" t="s">
        <v>983</v>
      </c>
      <c r="D94" s="951" t="s">
        <v>1002</v>
      </c>
      <c r="E94" s="129">
        <v>3</v>
      </c>
      <c r="F94" s="100" t="str">
        <f t="shared" si="36"/>
        <v>ARCHITECTURE-63</v>
      </c>
      <c r="G94" s="100">
        <f t="shared" si="27"/>
        <v>4</v>
      </c>
      <c r="H94" s="132">
        <f t="shared" ca="1" si="30"/>
        <v>0</v>
      </c>
      <c r="I94" s="132">
        <f t="shared" ca="1" si="37"/>
        <v>0</v>
      </c>
      <c r="K94" s="107" t="s">
        <v>92</v>
      </c>
      <c r="L94" s="693">
        <f t="shared" si="42"/>
        <v>2</v>
      </c>
      <c r="M94" s="693">
        <f t="shared" si="42"/>
        <v>5</v>
      </c>
      <c r="N94" s="693">
        <f t="shared" si="42"/>
        <v>2</v>
      </c>
      <c r="O94" s="695">
        <f t="shared" si="32"/>
        <v>9</v>
      </c>
      <c r="R94" s="638"/>
      <c r="W94" s="960" t="str">
        <f ca="1">AB94&amp;"-"&amp;COUNTIF($AB$2:$AB94,$AB94)</f>
        <v>1-3-0-13</v>
      </c>
      <c r="X94" s="960" t="s">
        <v>983</v>
      </c>
      <c r="Y94" s="962">
        <f t="shared" ca="1" si="28"/>
        <v>1</v>
      </c>
      <c r="Z94" s="965">
        <v>3</v>
      </c>
      <c r="AA94" s="962">
        <f t="shared" ca="1" si="29"/>
        <v>0</v>
      </c>
      <c r="AB94" s="964" t="str">
        <f t="shared" ca="1" si="33"/>
        <v>1-3-0</v>
      </c>
    </row>
    <row r="95" spans="1:28" ht="15" customHeight="1" x14ac:dyDescent="0.2">
      <c r="A95" s="403" t="s">
        <v>48</v>
      </c>
      <c r="B95" s="403" t="s">
        <v>50</v>
      </c>
      <c r="C95" s="403" t="s">
        <v>86</v>
      </c>
      <c r="D95" s="950" t="s">
        <v>5</v>
      </c>
      <c r="E95" s="403">
        <v>1</v>
      </c>
      <c r="F95" s="100" t="str">
        <f t="shared" si="36"/>
        <v>ASSET-11</v>
      </c>
      <c r="G95" s="100">
        <f t="shared" si="27"/>
        <v>1</v>
      </c>
      <c r="H95" s="132">
        <f t="shared" ca="1" si="30"/>
        <v>0</v>
      </c>
      <c r="I95" s="132">
        <f t="shared" ca="1" si="37"/>
        <v>0</v>
      </c>
      <c r="K95" s="107" t="s">
        <v>94</v>
      </c>
      <c r="L95" s="693">
        <f t="shared" si="42"/>
        <v>3</v>
      </c>
      <c r="M95" s="693">
        <f t="shared" si="42"/>
        <v>5</v>
      </c>
      <c r="N95" s="693">
        <f t="shared" si="42"/>
        <v>4</v>
      </c>
      <c r="O95" s="695">
        <f t="shared" si="32"/>
        <v>12</v>
      </c>
      <c r="R95" s="638"/>
      <c r="W95" s="960" t="str">
        <f ca="1">AB95&amp;"-"&amp;COUNTIF($AB$2:$AB95,$AB95)</f>
        <v>0-1-0-15</v>
      </c>
      <c r="X95" s="960" t="s">
        <v>86</v>
      </c>
      <c r="Y95" s="962">
        <f t="shared" ca="1" si="28"/>
        <v>0</v>
      </c>
      <c r="Z95" s="965">
        <v>1</v>
      </c>
      <c r="AA95" s="962">
        <f t="shared" ca="1" si="29"/>
        <v>0</v>
      </c>
      <c r="AB95" s="964" t="str">
        <f t="shared" ca="1" si="33"/>
        <v>0-1-0</v>
      </c>
    </row>
    <row r="96" spans="1:28" ht="15" customHeight="1" x14ac:dyDescent="0.2">
      <c r="A96" s="403" t="s">
        <v>48</v>
      </c>
      <c r="B96" s="403" t="s">
        <v>50</v>
      </c>
      <c r="C96" s="403" t="s">
        <v>88</v>
      </c>
      <c r="D96" s="950" t="s">
        <v>7</v>
      </c>
      <c r="E96" s="403">
        <v>2</v>
      </c>
      <c r="F96" s="100" t="str">
        <f t="shared" si="36"/>
        <v>ASSET-12</v>
      </c>
      <c r="G96" s="100">
        <f t="shared" si="27"/>
        <v>4</v>
      </c>
      <c r="H96" s="132">
        <f t="shared" ca="1" si="30"/>
        <v>0</v>
      </c>
      <c r="I96" s="132">
        <f t="shared" ca="1" si="37"/>
        <v>0</v>
      </c>
      <c r="K96" s="107" t="s">
        <v>96</v>
      </c>
      <c r="L96" s="693">
        <f t="shared" si="42"/>
        <v>3</v>
      </c>
      <c r="M96" s="693">
        <f t="shared" si="42"/>
        <v>9</v>
      </c>
      <c r="N96" s="693">
        <f t="shared" si="42"/>
        <v>4</v>
      </c>
      <c r="O96" s="695">
        <f t="shared" si="32"/>
        <v>16</v>
      </c>
      <c r="R96" s="637"/>
      <c r="W96" s="960" t="str">
        <f ca="1">AB96&amp;"-"&amp;COUNTIF($AB$2:$AB96,$AB96)</f>
        <v>0-2-0-41</v>
      </c>
      <c r="X96" s="960" t="s">
        <v>88</v>
      </c>
      <c r="Y96" s="962">
        <f t="shared" ca="1" si="28"/>
        <v>0</v>
      </c>
      <c r="Z96" s="965">
        <v>2</v>
      </c>
      <c r="AA96" s="962">
        <f t="shared" ca="1" si="29"/>
        <v>0</v>
      </c>
      <c r="AB96" s="964" t="str">
        <f t="shared" ca="1" si="33"/>
        <v>0-2-0</v>
      </c>
    </row>
    <row r="97" spans="1:28" ht="15" customHeight="1" x14ac:dyDescent="0.2">
      <c r="A97" s="403" t="s">
        <v>48</v>
      </c>
      <c r="B97" s="403" t="s">
        <v>50</v>
      </c>
      <c r="C97" s="403" t="s">
        <v>89</v>
      </c>
      <c r="D97" s="950" t="s">
        <v>8</v>
      </c>
      <c r="E97" s="403">
        <v>2</v>
      </c>
      <c r="F97" s="100" t="str">
        <f t="shared" si="36"/>
        <v>ASSET-12</v>
      </c>
      <c r="G97" s="100">
        <f t="shared" si="27"/>
        <v>4</v>
      </c>
      <c r="H97" s="132">
        <f t="shared" ca="1" si="30"/>
        <v>0</v>
      </c>
      <c r="I97" s="132">
        <f t="shared" ca="1" si="37"/>
        <v>0</v>
      </c>
      <c r="K97" s="107" t="s">
        <v>994</v>
      </c>
      <c r="L97" s="693">
        <v>0</v>
      </c>
      <c r="M97" s="693">
        <f>VLOOKUP(CONCATENATE($K97,M$1),$F:$G,2,FALSE)</f>
        <v>2</v>
      </c>
      <c r="N97" s="693">
        <f>VLOOKUP(CONCATENATE($K97,N$1),$F:$G,2,FALSE)</f>
        <v>4</v>
      </c>
      <c r="O97" s="695">
        <f t="shared" si="32"/>
        <v>6</v>
      </c>
      <c r="R97" s="638"/>
      <c r="W97" s="960" t="str">
        <f ca="1">AB97&amp;"-"&amp;COUNTIF($AB$2:$AB97,$AB97)</f>
        <v>0-2-0-42</v>
      </c>
      <c r="X97" s="960" t="s">
        <v>89</v>
      </c>
      <c r="Y97" s="962">
        <f t="shared" ca="1" si="28"/>
        <v>0</v>
      </c>
      <c r="Z97" s="965">
        <v>2</v>
      </c>
      <c r="AA97" s="962">
        <f t="shared" ca="1" si="29"/>
        <v>0</v>
      </c>
      <c r="AB97" s="964" t="str">
        <f t="shared" ca="1" si="33"/>
        <v>0-2-0</v>
      </c>
    </row>
    <row r="98" spans="1:28" ht="15" customHeight="1" x14ac:dyDescent="0.2">
      <c r="A98" s="403" t="s">
        <v>48</v>
      </c>
      <c r="B98" s="403" t="s">
        <v>50</v>
      </c>
      <c r="C98" s="403" t="s">
        <v>91</v>
      </c>
      <c r="D98" s="950" t="s">
        <v>9</v>
      </c>
      <c r="E98" s="403">
        <v>2</v>
      </c>
      <c r="F98" s="100" t="str">
        <f t="shared" si="36"/>
        <v>ASSET-12</v>
      </c>
      <c r="G98" s="100">
        <f t="shared" si="27"/>
        <v>4</v>
      </c>
      <c r="H98" s="132">
        <f t="shared" ca="1" si="30"/>
        <v>0</v>
      </c>
      <c r="I98" s="132">
        <f t="shared" ca="1" si="37"/>
        <v>0</v>
      </c>
      <c r="K98" s="101" t="s">
        <v>0</v>
      </c>
      <c r="L98" s="694">
        <f>SUM(L99:L103)</f>
        <v>4</v>
      </c>
      <c r="M98" s="694">
        <f>SUM(M99:M103)</f>
        <v>19</v>
      </c>
      <c r="N98" s="694">
        <f>SUM(N99:N103)</f>
        <v>16</v>
      </c>
      <c r="O98" s="696">
        <f t="shared" si="32"/>
        <v>39</v>
      </c>
      <c r="R98" s="638"/>
      <c r="W98" s="960" t="str">
        <f ca="1">AB98&amp;"-"&amp;COUNTIF($AB$2:$AB98,$AB98)</f>
        <v>0-2-0-43</v>
      </c>
      <c r="X98" s="960" t="s">
        <v>91</v>
      </c>
      <c r="Y98" s="962">
        <f t="shared" ref="Y98:Y129" ca="1" si="43">VLOOKUP(LEFT($X98,LEN($X98)-1),$K:$O,5,FALSE)</f>
        <v>0</v>
      </c>
      <c r="Z98" s="965">
        <v>2</v>
      </c>
      <c r="AA98" s="962">
        <f t="shared" ca="1" si="29"/>
        <v>0</v>
      </c>
      <c r="AB98" s="964" t="str">
        <f t="shared" ca="1" si="33"/>
        <v>0-2-0</v>
      </c>
    </row>
    <row r="99" spans="1:28" ht="15" customHeight="1" x14ac:dyDescent="0.2">
      <c r="A99" s="403" t="s">
        <v>48</v>
      </c>
      <c r="B99" s="403" t="s">
        <v>50</v>
      </c>
      <c r="C99" s="403" t="s">
        <v>93</v>
      </c>
      <c r="D99" s="950" t="s">
        <v>10</v>
      </c>
      <c r="E99" s="403">
        <v>2</v>
      </c>
      <c r="F99" s="100" t="str">
        <f t="shared" si="36"/>
        <v>ASSET-12</v>
      </c>
      <c r="G99" s="100">
        <f t="shared" si="27"/>
        <v>4</v>
      </c>
      <c r="H99" s="132">
        <f t="shared" ca="1" si="30"/>
        <v>0</v>
      </c>
      <c r="I99" s="132">
        <f t="shared" ca="1" si="37"/>
        <v>0</v>
      </c>
      <c r="K99" s="107" t="s">
        <v>40</v>
      </c>
      <c r="L99" s="693">
        <f t="shared" ref="L99:N102" si="44">VLOOKUP(CONCATENATE($K99,L$1),$F:$G,2,FALSE)</f>
        <v>1</v>
      </c>
      <c r="M99" s="693">
        <f t="shared" si="44"/>
        <v>5</v>
      </c>
      <c r="N99" s="693">
        <f t="shared" si="44"/>
        <v>2</v>
      </c>
      <c r="O99" s="695">
        <f t="shared" si="32"/>
        <v>8</v>
      </c>
      <c r="R99" s="638"/>
      <c r="W99" s="960" t="str">
        <f ca="1">AB99&amp;"-"&amp;COUNTIF($AB$2:$AB99,$AB99)</f>
        <v>0-2-0-44</v>
      </c>
      <c r="X99" s="960" t="s">
        <v>93</v>
      </c>
      <c r="Y99" s="962">
        <f t="shared" ca="1" si="43"/>
        <v>0</v>
      </c>
      <c r="Z99" s="965">
        <v>2</v>
      </c>
      <c r="AA99" s="962">
        <f t="shared" ca="1" si="29"/>
        <v>0</v>
      </c>
      <c r="AB99" s="964" t="str">
        <f t="shared" ca="1" si="33"/>
        <v>0-2-0</v>
      </c>
    </row>
    <row r="100" spans="1:28" ht="15" customHeight="1" x14ac:dyDescent="0.2">
      <c r="A100" s="403" t="s">
        <v>48</v>
      </c>
      <c r="B100" s="403" t="s">
        <v>50</v>
      </c>
      <c r="C100" s="403" t="s">
        <v>95</v>
      </c>
      <c r="D100" s="950" t="s">
        <v>11</v>
      </c>
      <c r="E100" s="403">
        <v>3</v>
      </c>
      <c r="F100" s="100" t="str">
        <f t="shared" si="36"/>
        <v>ASSET-13</v>
      </c>
      <c r="G100" s="100">
        <f t="shared" si="27"/>
        <v>3</v>
      </c>
      <c r="H100" s="132">
        <f t="shared" ca="1" si="30"/>
        <v>0</v>
      </c>
      <c r="I100" s="132">
        <f t="shared" ca="1" si="37"/>
        <v>0</v>
      </c>
      <c r="K100" s="107" t="s">
        <v>44</v>
      </c>
      <c r="L100" s="693">
        <f t="shared" si="44"/>
        <v>1</v>
      </c>
      <c r="M100" s="693">
        <f t="shared" si="44"/>
        <v>6</v>
      </c>
      <c r="N100" s="693">
        <f t="shared" si="44"/>
        <v>6</v>
      </c>
      <c r="O100" s="695">
        <f t="shared" si="32"/>
        <v>13</v>
      </c>
      <c r="R100" s="637"/>
      <c r="W100" s="960" t="str">
        <f ca="1">AB100&amp;"-"&amp;COUNTIF($AB$2:$AB100,$AB100)</f>
        <v>0-3-0-20</v>
      </c>
      <c r="X100" s="960" t="s">
        <v>95</v>
      </c>
      <c r="Y100" s="962">
        <f t="shared" ca="1" si="43"/>
        <v>0</v>
      </c>
      <c r="Z100" s="965">
        <v>3</v>
      </c>
      <c r="AA100" s="962">
        <f t="shared" ca="1" si="29"/>
        <v>0</v>
      </c>
      <c r="AB100" s="964" t="str">
        <f t="shared" ca="1" si="33"/>
        <v>0-3-0</v>
      </c>
    </row>
    <row r="101" spans="1:28" ht="15" customHeight="1" x14ac:dyDescent="0.2">
      <c r="A101" s="403" t="s">
        <v>48</v>
      </c>
      <c r="B101" s="403" t="s">
        <v>50</v>
      </c>
      <c r="C101" s="403" t="s">
        <v>908</v>
      </c>
      <c r="D101" s="950" t="s">
        <v>12</v>
      </c>
      <c r="E101" s="403">
        <v>3</v>
      </c>
      <c r="F101" s="100" t="str">
        <f t="shared" si="36"/>
        <v>ASSET-13</v>
      </c>
      <c r="G101" s="100">
        <f t="shared" si="27"/>
        <v>3</v>
      </c>
      <c r="H101" s="132">
        <f t="shared" ca="1" si="30"/>
        <v>0</v>
      </c>
      <c r="I101" s="132">
        <f t="shared" ca="1" si="37"/>
        <v>0</v>
      </c>
      <c r="K101" s="107" t="s">
        <v>46</v>
      </c>
      <c r="L101" s="693">
        <f t="shared" si="44"/>
        <v>1</v>
      </c>
      <c r="M101" s="693">
        <f t="shared" si="44"/>
        <v>5</v>
      </c>
      <c r="N101" s="693">
        <f t="shared" si="44"/>
        <v>1</v>
      </c>
      <c r="O101" s="695">
        <f t="shared" si="32"/>
        <v>7</v>
      </c>
      <c r="R101" s="638"/>
      <c r="W101" s="960" t="str">
        <f ca="1">AB101&amp;"-"&amp;COUNTIF($AB$2:$AB101,$AB101)</f>
        <v>0-3-0-21</v>
      </c>
      <c r="X101" s="960" t="s">
        <v>908</v>
      </c>
      <c r="Y101" s="962">
        <f t="shared" ca="1" si="43"/>
        <v>0</v>
      </c>
      <c r="Z101" s="965">
        <v>3</v>
      </c>
      <c r="AA101" s="962">
        <f t="shared" ca="1" si="29"/>
        <v>0</v>
      </c>
      <c r="AB101" s="964" t="str">
        <f t="shared" ca="1" si="33"/>
        <v>0-3-0</v>
      </c>
    </row>
    <row r="102" spans="1:28" ht="15" customHeight="1" x14ac:dyDescent="0.2">
      <c r="A102" s="403" t="s">
        <v>48</v>
      </c>
      <c r="B102" s="403" t="s">
        <v>50</v>
      </c>
      <c r="C102" s="403" t="s">
        <v>909</v>
      </c>
      <c r="D102" s="950" t="s">
        <v>13</v>
      </c>
      <c r="E102" s="403">
        <v>3</v>
      </c>
      <c r="F102" s="100" t="str">
        <f t="shared" si="36"/>
        <v>ASSET-13</v>
      </c>
      <c r="G102" s="100">
        <f t="shared" si="27"/>
        <v>3</v>
      </c>
      <c r="H102" s="132">
        <f t="shared" ca="1" si="30"/>
        <v>0</v>
      </c>
      <c r="I102" s="132">
        <f t="shared" ca="1" si="37"/>
        <v>0</v>
      </c>
      <c r="K102" s="107" t="s">
        <v>984</v>
      </c>
      <c r="L102" s="693">
        <f t="shared" si="44"/>
        <v>1</v>
      </c>
      <c r="M102" s="693">
        <f t="shared" si="44"/>
        <v>1</v>
      </c>
      <c r="N102" s="693">
        <f t="shared" si="44"/>
        <v>3</v>
      </c>
      <c r="O102" s="695">
        <f t="shared" si="32"/>
        <v>5</v>
      </c>
      <c r="R102" s="638"/>
      <c r="W102" s="960" t="str">
        <f ca="1">AB102&amp;"-"&amp;COUNTIF($AB$2:$AB102,$AB102)</f>
        <v>0-3-0-22</v>
      </c>
      <c r="X102" s="960" t="s">
        <v>909</v>
      </c>
      <c r="Y102" s="962">
        <f t="shared" ca="1" si="43"/>
        <v>0</v>
      </c>
      <c r="Z102" s="965">
        <v>3</v>
      </c>
      <c r="AA102" s="962">
        <f t="shared" ca="1" si="29"/>
        <v>0</v>
      </c>
      <c r="AB102" s="964" t="str">
        <f t="shared" ca="1" si="33"/>
        <v>0-3-0</v>
      </c>
    </row>
    <row r="103" spans="1:28" ht="15" customHeight="1" x14ac:dyDescent="0.2">
      <c r="A103" s="403" t="s">
        <v>48</v>
      </c>
      <c r="B103" s="403" t="s">
        <v>52</v>
      </c>
      <c r="C103" s="403" t="s">
        <v>97</v>
      </c>
      <c r="D103" s="950" t="s">
        <v>17</v>
      </c>
      <c r="E103" s="403">
        <v>1</v>
      </c>
      <c r="F103" s="100" t="str">
        <f t="shared" si="36"/>
        <v>ASSET-21</v>
      </c>
      <c r="G103" s="100">
        <f t="shared" si="27"/>
        <v>1</v>
      </c>
      <c r="H103" s="132">
        <f t="shared" ca="1" si="30"/>
        <v>0</v>
      </c>
      <c r="I103" s="132">
        <f t="shared" ca="1" si="37"/>
        <v>0</v>
      </c>
      <c r="K103" s="107" t="s">
        <v>985</v>
      </c>
      <c r="L103" s="693">
        <v>0</v>
      </c>
      <c r="M103" s="693">
        <f>VLOOKUP(CONCATENATE($K103,M$1),$F:$G,2,FALSE)</f>
        <v>2</v>
      </c>
      <c r="N103" s="693">
        <f>VLOOKUP(CONCATENATE($K103,N$1),$F:$G,2,FALSE)</f>
        <v>4</v>
      </c>
      <c r="O103" s="695">
        <f t="shared" si="32"/>
        <v>6</v>
      </c>
      <c r="R103" s="638"/>
      <c r="W103" s="960" t="str">
        <f ca="1">AB103&amp;"-"&amp;COUNTIF($AB$2:$AB103,$AB103)</f>
        <v>0-1-0-16</v>
      </c>
      <c r="X103" s="960" t="s">
        <v>97</v>
      </c>
      <c r="Y103" s="962">
        <f t="shared" ca="1" si="43"/>
        <v>0</v>
      </c>
      <c r="Z103" s="965">
        <v>1</v>
      </c>
      <c r="AA103" s="962">
        <f t="shared" ca="1" si="29"/>
        <v>0</v>
      </c>
      <c r="AB103" s="964" t="str">
        <f t="shared" ca="1" si="33"/>
        <v>0-1-0</v>
      </c>
    </row>
    <row r="104" spans="1:28" ht="15" customHeight="1" x14ac:dyDescent="0.2">
      <c r="A104" s="403" t="s">
        <v>48</v>
      </c>
      <c r="B104" s="403" t="s">
        <v>52</v>
      </c>
      <c r="C104" s="403" t="s">
        <v>98</v>
      </c>
      <c r="D104" s="950" t="s">
        <v>18</v>
      </c>
      <c r="E104" s="403">
        <v>2</v>
      </c>
      <c r="F104" s="100" t="str">
        <f t="shared" si="36"/>
        <v>ASSET-22</v>
      </c>
      <c r="G104" s="100">
        <f t="shared" si="27"/>
        <v>4</v>
      </c>
      <c r="H104" s="132">
        <f t="shared" ca="1" si="30"/>
        <v>0</v>
      </c>
      <c r="I104" s="132">
        <f t="shared" ca="1" si="37"/>
        <v>0</v>
      </c>
      <c r="K104" s="101" t="s">
        <v>67</v>
      </c>
      <c r="L104" s="694">
        <f>SUM(L105:L108)</f>
        <v>3</v>
      </c>
      <c r="M104" s="694">
        <f>SUM(M105:M108)</f>
        <v>13</v>
      </c>
      <c r="N104" s="694">
        <f>SUM(N105:N108)</f>
        <v>12</v>
      </c>
      <c r="O104" s="696">
        <f t="shared" si="32"/>
        <v>28</v>
      </c>
      <c r="R104" s="637"/>
      <c r="W104" s="960" t="str">
        <f ca="1">AB104&amp;"-"&amp;COUNTIF($AB$2:$AB104,$AB104)</f>
        <v>0-2-0-45</v>
      </c>
      <c r="X104" s="960" t="s">
        <v>98</v>
      </c>
      <c r="Y104" s="962">
        <f t="shared" ca="1" si="43"/>
        <v>0</v>
      </c>
      <c r="Z104" s="965">
        <v>2</v>
      </c>
      <c r="AA104" s="962">
        <f t="shared" ca="1" si="29"/>
        <v>0</v>
      </c>
      <c r="AB104" s="964" t="str">
        <f t="shared" ca="1" si="33"/>
        <v>0-2-0</v>
      </c>
    </row>
    <row r="105" spans="1:28" ht="15" customHeight="1" x14ac:dyDescent="0.2">
      <c r="A105" s="403" t="s">
        <v>48</v>
      </c>
      <c r="B105" s="403" t="s">
        <v>52</v>
      </c>
      <c r="C105" s="403" t="s">
        <v>99</v>
      </c>
      <c r="D105" s="950" t="s">
        <v>19</v>
      </c>
      <c r="E105" s="403">
        <v>2</v>
      </c>
      <c r="F105" s="100" t="str">
        <f t="shared" si="36"/>
        <v>ASSET-22</v>
      </c>
      <c r="G105" s="100">
        <f t="shared" si="27"/>
        <v>4</v>
      </c>
      <c r="H105" s="132">
        <f t="shared" ca="1" si="30"/>
        <v>0</v>
      </c>
      <c r="I105" s="132">
        <f t="shared" ca="1" si="37"/>
        <v>0</v>
      </c>
      <c r="K105" s="107" t="s">
        <v>81</v>
      </c>
      <c r="L105" s="693">
        <f t="shared" ref="L105:N106" si="45">VLOOKUP(CONCATENATE($K105,L$1),$F:$G,2,FALSE)</f>
        <v>1</v>
      </c>
      <c r="M105" s="693">
        <f t="shared" si="45"/>
        <v>4</v>
      </c>
      <c r="N105" s="693">
        <f t="shared" si="45"/>
        <v>1</v>
      </c>
      <c r="O105" s="695">
        <f t="shared" si="32"/>
        <v>6</v>
      </c>
      <c r="R105" s="107"/>
      <c r="W105" s="960" t="str">
        <f ca="1">AB105&amp;"-"&amp;COUNTIF($AB$2:$AB105,$AB105)</f>
        <v>0-2-0-46</v>
      </c>
      <c r="X105" s="960" t="s">
        <v>99</v>
      </c>
      <c r="Y105" s="962">
        <f t="shared" ca="1" si="43"/>
        <v>0</v>
      </c>
      <c r="Z105" s="965">
        <v>2</v>
      </c>
      <c r="AA105" s="962">
        <f t="shared" ca="1" si="29"/>
        <v>0</v>
      </c>
      <c r="AB105" s="964" t="str">
        <f t="shared" ca="1" si="33"/>
        <v>0-2-0</v>
      </c>
    </row>
    <row r="106" spans="1:28" ht="15" customHeight="1" x14ac:dyDescent="0.2">
      <c r="A106" s="403" t="s">
        <v>48</v>
      </c>
      <c r="B106" s="403" t="s">
        <v>52</v>
      </c>
      <c r="C106" s="403" t="s">
        <v>100</v>
      </c>
      <c r="D106" s="950" t="s">
        <v>20</v>
      </c>
      <c r="E106" s="403">
        <v>2</v>
      </c>
      <c r="F106" s="100" t="str">
        <f t="shared" si="36"/>
        <v>ASSET-22</v>
      </c>
      <c r="G106" s="100">
        <f t="shared" si="27"/>
        <v>4</v>
      </c>
      <c r="H106" s="132">
        <f t="shared" ca="1" si="30"/>
        <v>0</v>
      </c>
      <c r="I106" s="132">
        <f t="shared" ca="1" si="37"/>
        <v>0</v>
      </c>
      <c r="K106" s="107" t="s">
        <v>83</v>
      </c>
      <c r="L106" s="693">
        <f t="shared" si="45"/>
        <v>2</v>
      </c>
      <c r="M106" s="693">
        <f t="shared" si="45"/>
        <v>4</v>
      </c>
      <c r="N106" s="693">
        <f t="shared" si="45"/>
        <v>3</v>
      </c>
      <c r="O106" s="695">
        <f t="shared" si="32"/>
        <v>9</v>
      </c>
      <c r="R106" s="107"/>
      <c r="W106" s="960" t="str">
        <f ca="1">AB106&amp;"-"&amp;COUNTIF($AB$2:$AB106,$AB106)</f>
        <v>0-2-0-47</v>
      </c>
      <c r="X106" s="960" t="s">
        <v>100</v>
      </c>
      <c r="Y106" s="962">
        <f t="shared" ca="1" si="43"/>
        <v>0</v>
      </c>
      <c r="Z106" s="965">
        <v>2</v>
      </c>
      <c r="AA106" s="962">
        <f t="shared" ca="1" si="29"/>
        <v>0</v>
      </c>
      <c r="AB106" s="964" t="str">
        <f t="shared" ca="1" si="33"/>
        <v>0-2-0</v>
      </c>
    </row>
    <row r="107" spans="1:28" ht="15" customHeight="1" x14ac:dyDescent="0.2">
      <c r="A107" s="403" t="s">
        <v>48</v>
      </c>
      <c r="B107" s="403" t="s">
        <v>52</v>
      </c>
      <c r="C107" s="403" t="s">
        <v>101</v>
      </c>
      <c r="D107" s="950" t="s">
        <v>21</v>
      </c>
      <c r="E107" s="403">
        <v>2</v>
      </c>
      <c r="F107" s="100" t="str">
        <f t="shared" si="36"/>
        <v>ASSET-22</v>
      </c>
      <c r="G107" s="100">
        <f t="shared" si="27"/>
        <v>4</v>
      </c>
      <c r="H107" s="132">
        <f t="shared" ca="1" si="30"/>
        <v>0</v>
      </c>
      <c r="I107" s="132">
        <f t="shared" ca="1" si="37"/>
        <v>0</v>
      </c>
      <c r="K107" s="107" t="s">
        <v>85</v>
      </c>
      <c r="L107" s="693">
        <v>0</v>
      </c>
      <c r="M107" s="693">
        <f>VLOOKUP(CONCATENATE($K107,M$1),$F:$G,2,FALSE)</f>
        <v>3</v>
      </c>
      <c r="N107" s="693">
        <f>VLOOKUP(CONCATENATE($K107,N$1),$F:$G,2,FALSE)</f>
        <v>4</v>
      </c>
      <c r="O107" s="695">
        <f t="shared" si="32"/>
        <v>7</v>
      </c>
      <c r="R107" s="107"/>
      <c r="W107" s="960" t="str">
        <f ca="1">AB107&amp;"-"&amp;COUNTIF($AB$2:$AB107,$AB107)</f>
        <v>0-2-0-48</v>
      </c>
      <c r="X107" s="960" t="s">
        <v>101</v>
      </c>
      <c r="Y107" s="962">
        <f t="shared" ca="1" si="43"/>
        <v>0</v>
      </c>
      <c r="Z107" s="965">
        <v>2</v>
      </c>
      <c r="AA107" s="962">
        <f t="shared" ca="1" si="29"/>
        <v>0</v>
      </c>
      <c r="AB107" s="964" t="str">
        <f t="shared" ca="1" si="33"/>
        <v>0-2-0</v>
      </c>
    </row>
    <row r="108" spans="1:28" ht="15" customHeight="1" x14ac:dyDescent="0.2">
      <c r="A108" s="403" t="s">
        <v>48</v>
      </c>
      <c r="B108" s="403" t="s">
        <v>52</v>
      </c>
      <c r="C108" s="403" t="s">
        <v>102</v>
      </c>
      <c r="D108" s="950" t="s">
        <v>103</v>
      </c>
      <c r="E108" s="403">
        <v>3</v>
      </c>
      <c r="F108" s="100" t="str">
        <f t="shared" si="36"/>
        <v>ASSET-23</v>
      </c>
      <c r="G108" s="100">
        <f t="shared" si="27"/>
        <v>3</v>
      </c>
      <c r="H108" s="132">
        <f t="shared" ca="1" si="30"/>
        <v>0</v>
      </c>
      <c r="I108" s="132">
        <f t="shared" ca="1" si="37"/>
        <v>0</v>
      </c>
      <c r="K108" s="107" t="s">
        <v>87</v>
      </c>
      <c r="L108" s="693">
        <v>0</v>
      </c>
      <c r="M108" s="693">
        <f>VLOOKUP(CONCATENATE($K108,M$1),$F:$G,2,FALSE)</f>
        <v>2</v>
      </c>
      <c r="N108" s="693">
        <f>VLOOKUP(CONCATENATE($K108,N$1),$F:$G,2,FALSE)</f>
        <v>4</v>
      </c>
      <c r="O108" s="695">
        <f t="shared" si="32"/>
        <v>6</v>
      </c>
      <c r="R108" s="107"/>
      <c r="W108" s="960" t="str">
        <f ca="1">AB108&amp;"-"&amp;COUNTIF($AB$2:$AB108,$AB108)</f>
        <v>0-3-0-23</v>
      </c>
      <c r="X108" s="960" t="s">
        <v>102</v>
      </c>
      <c r="Y108" s="962">
        <f t="shared" ca="1" si="43"/>
        <v>0</v>
      </c>
      <c r="Z108" s="965">
        <v>3</v>
      </c>
      <c r="AA108" s="962">
        <f t="shared" ca="1" si="29"/>
        <v>0</v>
      </c>
      <c r="AB108" s="964" t="str">
        <f t="shared" ca="1" si="33"/>
        <v>0-3-0</v>
      </c>
    </row>
    <row r="109" spans="1:28" ht="15" customHeight="1" x14ac:dyDescent="0.2">
      <c r="A109" s="403" t="s">
        <v>48</v>
      </c>
      <c r="B109" s="403" t="s">
        <v>52</v>
      </c>
      <c r="C109" s="403" t="s">
        <v>911</v>
      </c>
      <c r="D109" s="950" t="s">
        <v>165</v>
      </c>
      <c r="E109" s="403">
        <v>3</v>
      </c>
      <c r="F109" s="100" t="str">
        <f t="shared" si="36"/>
        <v>ASSET-23</v>
      </c>
      <c r="G109" s="100">
        <f t="shared" si="27"/>
        <v>3</v>
      </c>
      <c r="H109" s="132">
        <f t="shared" ca="1" si="30"/>
        <v>0</v>
      </c>
      <c r="I109" s="132">
        <f t="shared" ca="1" si="37"/>
        <v>0</v>
      </c>
      <c r="K109" s="101" t="s">
        <v>2540</v>
      </c>
      <c r="L109" s="694">
        <f>SUM(L110:L112)</f>
        <v>4</v>
      </c>
      <c r="M109" s="694">
        <f>SUM(M110:M112)</f>
        <v>10</v>
      </c>
      <c r="N109" s="694">
        <f>SUM(N110:N112)</f>
        <v>11</v>
      </c>
      <c r="O109" s="696">
        <f t="shared" si="32"/>
        <v>25</v>
      </c>
      <c r="R109" s="107"/>
      <c r="W109" s="960" t="str">
        <f ca="1">AB109&amp;"-"&amp;COUNTIF($AB$2:$AB109,$AB109)</f>
        <v>0-3-0-24</v>
      </c>
      <c r="X109" s="960" t="s">
        <v>911</v>
      </c>
      <c r="Y109" s="962">
        <f t="shared" ca="1" si="43"/>
        <v>0</v>
      </c>
      <c r="Z109" s="965">
        <v>3</v>
      </c>
      <c r="AA109" s="962">
        <f t="shared" ca="1" si="29"/>
        <v>0</v>
      </c>
      <c r="AB109" s="964" t="str">
        <f t="shared" ca="1" si="33"/>
        <v>0-3-0</v>
      </c>
    </row>
    <row r="110" spans="1:28" ht="15" customHeight="1" x14ac:dyDescent="0.2">
      <c r="A110" s="403" t="s">
        <v>48</v>
      </c>
      <c r="B110" s="403" t="s">
        <v>52</v>
      </c>
      <c r="C110" s="403" t="s">
        <v>912</v>
      </c>
      <c r="D110" s="950" t="s">
        <v>167</v>
      </c>
      <c r="E110" s="403">
        <v>3</v>
      </c>
      <c r="F110" s="100" t="str">
        <f t="shared" si="36"/>
        <v>ASSET-23</v>
      </c>
      <c r="G110" s="100">
        <f t="shared" si="27"/>
        <v>3</v>
      </c>
      <c r="H110" s="132">
        <f t="shared" ca="1" si="30"/>
        <v>0</v>
      </c>
      <c r="I110" s="132">
        <f t="shared" ca="1" si="37"/>
        <v>0</v>
      </c>
      <c r="K110" s="107" t="s">
        <v>2542</v>
      </c>
      <c r="L110" s="693">
        <f t="shared" ref="L110:N111" si="46">VLOOKUP(CONCATENATE($K110,L$1),$F:$G,2,FALSE)</f>
        <v>2</v>
      </c>
      <c r="M110" s="693">
        <f t="shared" si="46"/>
        <v>3</v>
      </c>
      <c r="N110" s="693">
        <f t="shared" si="46"/>
        <v>1</v>
      </c>
      <c r="O110" s="695">
        <f t="shared" si="32"/>
        <v>6</v>
      </c>
      <c r="W110" s="960" t="str">
        <f ca="1">AB110&amp;"-"&amp;COUNTIF($AB$2:$AB110,$AB110)</f>
        <v>0-3-0-25</v>
      </c>
      <c r="X110" s="960" t="s">
        <v>912</v>
      </c>
      <c r="Y110" s="962">
        <f t="shared" ca="1" si="43"/>
        <v>0</v>
      </c>
      <c r="Z110" s="965">
        <v>3</v>
      </c>
      <c r="AA110" s="962">
        <f t="shared" ca="1" si="29"/>
        <v>0</v>
      </c>
      <c r="AB110" s="964" t="str">
        <f t="shared" ca="1" si="33"/>
        <v>0-3-0</v>
      </c>
    </row>
    <row r="111" spans="1:28" ht="15" customHeight="1" x14ac:dyDescent="0.2">
      <c r="A111" s="403" t="s">
        <v>48</v>
      </c>
      <c r="B111" s="403" t="s">
        <v>54</v>
      </c>
      <c r="C111" s="403" t="s">
        <v>105</v>
      </c>
      <c r="D111" s="950" t="s">
        <v>22</v>
      </c>
      <c r="E111" s="403">
        <v>1</v>
      </c>
      <c r="F111" s="100" t="str">
        <f t="shared" si="36"/>
        <v>ASSET-31</v>
      </c>
      <c r="G111" s="100">
        <f t="shared" si="27"/>
        <v>1</v>
      </c>
      <c r="H111" s="132">
        <f t="shared" ca="1" si="30"/>
        <v>0</v>
      </c>
      <c r="I111" s="132">
        <f t="shared" ca="1" si="37"/>
        <v>0</v>
      </c>
      <c r="K111" s="107" t="s">
        <v>2550</v>
      </c>
      <c r="L111" s="693">
        <f t="shared" si="46"/>
        <v>2</v>
      </c>
      <c r="M111" s="693">
        <f t="shared" si="46"/>
        <v>5</v>
      </c>
      <c r="N111" s="693">
        <f t="shared" si="46"/>
        <v>6</v>
      </c>
      <c r="O111" s="695">
        <f t="shared" si="32"/>
        <v>13</v>
      </c>
      <c r="W111" s="960" t="str">
        <f ca="1">AB111&amp;"-"&amp;COUNTIF($AB$2:$AB111,$AB111)</f>
        <v>0-1-0-17</v>
      </c>
      <c r="X111" s="960" t="s">
        <v>105</v>
      </c>
      <c r="Y111" s="962">
        <f t="shared" ca="1" si="43"/>
        <v>0</v>
      </c>
      <c r="Z111" s="965">
        <v>1</v>
      </c>
      <c r="AA111" s="962">
        <f t="shared" ca="1" si="29"/>
        <v>0</v>
      </c>
      <c r="AB111" s="964" t="str">
        <f t="shared" ca="1" si="33"/>
        <v>0-1-0</v>
      </c>
    </row>
    <row r="112" spans="1:28" ht="15" customHeight="1" x14ac:dyDescent="0.2">
      <c r="A112" s="403" t="s">
        <v>48</v>
      </c>
      <c r="B112" s="403" t="s">
        <v>54</v>
      </c>
      <c r="C112" s="403" t="s">
        <v>107</v>
      </c>
      <c r="D112" s="950" t="s">
        <v>23</v>
      </c>
      <c r="E112" s="403">
        <v>2</v>
      </c>
      <c r="F112" s="100" t="str">
        <f t="shared" si="36"/>
        <v>ASSET-32</v>
      </c>
      <c r="G112" s="100">
        <f t="shared" si="27"/>
        <v>3</v>
      </c>
      <c r="H112" s="132">
        <f t="shared" ca="1" si="30"/>
        <v>0</v>
      </c>
      <c r="I112" s="132">
        <f t="shared" ca="1" si="37"/>
        <v>0</v>
      </c>
      <c r="K112" s="107" t="s">
        <v>2565</v>
      </c>
      <c r="L112" s="693">
        <v>0</v>
      </c>
      <c r="M112" s="693">
        <f>VLOOKUP(CONCATENATE($K112,M$1),$F:$G,2,FALSE)</f>
        <v>2</v>
      </c>
      <c r="N112" s="693">
        <f>VLOOKUP(CONCATENATE($K112,N$1),$F:$G,2,FALSE)</f>
        <v>4</v>
      </c>
      <c r="O112" s="695">
        <f t="shared" si="32"/>
        <v>6</v>
      </c>
      <c r="W112" s="960" t="str">
        <f ca="1">AB112&amp;"-"&amp;COUNTIF($AB$2:$AB112,$AB112)</f>
        <v>0-2-0-49</v>
      </c>
      <c r="X112" s="960" t="s">
        <v>107</v>
      </c>
      <c r="Y112" s="962">
        <f t="shared" ca="1" si="43"/>
        <v>0</v>
      </c>
      <c r="Z112" s="965">
        <v>2</v>
      </c>
      <c r="AA112" s="962">
        <f t="shared" ca="1" si="29"/>
        <v>0</v>
      </c>
      <c r="AB112" s="964" t="str">
        <f t="shared" ca="1" si="33"/>
        <v>0-2-0</v>
      </c>
    </row>
    <row r="113" spans="1:28" ht="15" customHeight="1" x14ac:dyDescent="0.2">
      <c r="A113" s="403" t="s">
        <v>48</v>
      </c>
      <c r="B113" s="403" t="s">
        <v>54</v>
      </c>
      <c r="C113" s="403" t="s">
        <v>109</v>
      </c>
      <c r="D113" s="950" t="s">
        <v>24</v>
      </c>
      <c r="E113" s="403">
        <v>2</v>
      </c>
      <c r="F113" s="100" t="str">
        <f t="shared" si="36"/>
        <v>ASSET-32</v>
      </c>
      <c r="G113" s="100">
        <f t="shared" si="27"/>
        <v>3</v>
      </c>
      <c r="H113" s="132">
        <f t="shared" ca="1" si="30"/>
        <v>0</v>
      </c>
      <c r="I113" s="132">
        <f t="shared" ca="1" si="37"/>
        <v>0</v>
      </c>
      <c r="K113" s="101" t="s">
        <v>64</v>
      </c>
      <c r="L113" s="694">
        <f>SUM(L114:L116)</f>
        <v>8</v>
      </c>
      <c r="M113" s="694">
        <f>SUM(M114:M116)</f>
        <v>11</v>
      </c>
      <c r="N113" s="694">
        <f>SUM(N114:N116)</f>
        <v>11</v>
      </c>
      <c r="O113" s="696">
        <f t="shared" si="32"/>
        <v>30</v>
      </c>
      <c r="W113" s="960" t="str">
        <f ca="1">AB113&amp;"-"&amp;COUNTIF($AB$2:$AB113,$AB113)</f>
        <v>0-2-0-50</v>
      </c>
      <c r="X113" s="960" t="s">
        <v>109</v>
      </c>
      <c r="Y113" s="962">
        <f t="shared" ca="1" si="43"/>
        <v>0</v>
      </c>
      <c r="Z113" s="965">
        <v>2</v>
      </c>
      <c r="AA113" s="962">
        <f t="shared" ca="1" si="29"/>
        <v>0</v>
      </c>
      <c r="AB113" s="964" t="str">
        <f t="shared" ca="1" si="33"/>
        <v>0-2-0</v>
      </c>
    </row>
    <row r="114" spans="1:28" ht="15" customHeight="1" x14ac:dyDescent="0.2">
      <c r="A114" s="403" t="s">
        <v>48</v>
      </c>
      <c r="B114" s="403" t="s">
        <v>54</v>
      </c>
      <c r="C114" s="403" t="s">
        <v>111</v>
      </c>
      <c r="D114" s="950" t="s">
        <v>25</v>
      </c>
      <c r="E114" s="403">
        <v>2</v>
      </c>
      <c r="F114" s="100" t="str">
        <f t="shared" si="36"/>
        <v>ASSET-32</v>
      </c>
      <c r="G114" s="100">
        <f t="shared" si="27"/>
        <v>3</v>
      </c>
      <c r="H114" s="132">
        <f t="shared" ca="1" si="30"/>
        <v>0</v>
      </c>
      <c r="I114" s="132">
        <f t="shared" ca="1" si="37"/>
        <v>0</v>
      </c>
      <c r="K114" s="107" t="s">
        <v>71</v>
      </c>
      <c r="L114" s="693">
        <f t="shared" ref="L114:N115" si="47">VLOOKUP(CONCATENATE($K114,L$1),$F:$G,2,FALSE)</f>
        <v>4</v>
      </c>
      <c r="M114" s="693">
        <f t="shared" si="47"/>
        <v>5</v>
      </c>
      <c r="N114" s="693">
        <f t="shared" si="47"/>
        <v>4</v>
      </c>
      <c r="O114" s="695">
        <f t="shared" si="32"/>
        <v>13</v>
      </c>
      <c r="W114" s="960" t="str">
        <f ca="1">AB114&amp;"-"&amp;COUNTIF($AB$2:$AB114,$AB114)</f>
        <v>0-2-0-51</v>
      </c>
      <c r="X114" s="960" t="s">
        <v>111</v>
      </c>
      <c r="Y114" s="962">
        <f t="shared" ca="1" si="43"/>
        <v>0</v>
      </c>
      <c r="Z114" s="965">
        <v>2</v>
      </c>
      <c r="AA114" s="962">
        <f t="shared" ca="1" si="29"/>
        <v>0</v>
      </c>
      <c r="AB114" s="964" t="str">
        <f t="shared" ca="1" si="33"/>
        <v>0-2-0</v>
      </c>
    </row>
    <row r="115" spans="1:28" ht="15" customHeight="1" x14ac:dyDescent="0.2">
      <c r="A115" s="403" t="s">
        <v>48</v>
      </c>
      <c r="B115" s="403" t="s">
        <v>54</v>
      </c>
      <c r="C115" s="403" t="s">
        <v>113</v>
      </c>
      <c r="D115" s="950" t="s">
        <v>26</v>
      </c>
      <c r="E115" s="403">
        <v>3</v>
      </c>
      <c r="F115" s="100" t="str">
        <f t="shared" si="36"/>
        <v>ASSET-33</v>
      </c>
      <c r="G115" s="100">
        <f t="shared" si="27"/>
        <v>1</v>
      </c>
      <c r="H115" s="132">
        <f t="shared" ca="1" si="30"/>
        <v>0</v>
      </c>
      <c r="I115" s="132">
        <f t="shared" ca="1" si="37"/>
        <v>0</v>
      </c>
      <c r="K115" s="107" t="s">
        <v>73</v>
      </c>
      <c r="L115" s="693">
        <f t="shared" si="47"/>
        <v>4</v>
      </c>
      <c r="M115" s="693">
        <f t="shared" si="47"/>
        <v>4</v>
      </c>
      <c r="N115" s="693">
        <f t="shared" si="47"/>
        <v>3</v>
      </c>
      <c r="O115" s="695">
        <f t="shared" si="32"/>
        <v>11</v>
      </c>
      <c r="W115" s="960" t="str">
        <f ca="1">AB115&amp;"-"&amp;COUNTIF($AB$2:$AB115,$AB115)</f>
        <v>0-3-0-26</v>
      </c>
      <c r="X115" s="960" t="s">
        <v>113</v>
      </c>
      <c r="Y115" s="962">
        <f t="shared" ca="1" si="43"/>
        <v>0</v>
      </c>
      <c r="Z115" s="965">
        <v>3</v>
      </c>
      <c r="AA115" s="962">
        <f t="shared" ca="1" si="29"/>
        <v>0</v>
      </c>
      <c r="AB115" s="964" t="str">
        <f t="shared" ca="1" si="33"/>
        <v>0-3-0</v>
      </c>
    </row>
    <row r="116" spans="1:28" ht="15" customHeight="1" x14ac:dyDescent="0.2">
      <c r="A116" s="403" t="s">
        <v>48</v>
      </c>
      <c r="B116" s="403" t="s">
        <v>55</v>
      </c>
      <c r="C116" s="403" t="s">
        <v>116</v>
      </c>
      <c r="D116" s="950" t="s">
        <v>117</v>
      </c>
      <c r="E116" s="403">
        <v>1</v>
      </c>
      <c r="F116" s="100" t="str">
        <f t="shared" si="36"/>
        <v>ASSET-41</v>
      </c>
      <c r="G116" s="100">
        <f t="shared" si="27"/>
        <v>2</v>
      </c>
      <c r="H116" s="132">
        <f t="shared" ca="1" si="30"/>
        <v>0</v>
      </c>
      <c r="I116" s="132">
        <f t="shared" ca="1" si="37"/>
        <v>0</v>
      </c>
      <c r="K116" s="107" t="s">
        <v>76</v>
      </c>
      <c r="L116" s="693">
        <v>0</v>
      </c>
      <c r="M116" s="693">
        <f>VLOOKUP(CONCATENATE($K116,M$1),$F:$G,2,FALSE)</f>
        <v>2</v>
      </c>
      <c r="N116" s="693">
        <f>VLOOKUP(CONCATENATE($K116,N$1),$F:$G,2,FALSE)</f>
        <v>4</v>
      </c>
      <c r="O116" s="695">
        <f t="shared" si="32"/>
        <v>6</v>
      </c>
      <c r="W116" s="960" t="str">
        <f ca="1">AB116&amp;"-"&amp;COUNTIF($AB$2:$AB116,$AB116)</f>
        <v>0-1-0-18</v>
      </c>
      <c r="X116" s="960" t="s">
        <v>116</v>
      </c>
      <c r="Y116" s="962">
        <f t="shared" ca="1" si="43"/>
        <v>0</v>
      </c>
      <c r="Z116" s="965">
        <v>1</v>
      </c>
      <c r="AA116" s="962">
        <f t="shared" ca="1" si="29"/>
        <v>0</v>
      </c>
      <c r="AB116" s="964" t="str">
        <f t="shared" ca="1" si="33"/>
        <v>0-1-0</v>
      </c>
    </row>
    <row r="117" spans="1:28" ht="15" customHeight="1" x14ac:dyDescent="0.2">
      <c r="A117" s="403" t="s">
        <v>48</v>
      </c>
      <c r="B117" s="403" t="s">
        <v>55</v>
      </c>
      <c r="C117" s="403" t="s">
        <v>119</v>
      </c>
      <c r="D117" s="950" t="s">
        <v>120</v>
      </c>
      <c r="E117" s="403">
        <v>1</v>
      </c>
      <c r="F117" s="100" t="str">
        <f t="shared" si="36"/>
        <v>ASSET-41</v>
      </c>
      <c r="G117" s="100">
        <f t="shared" si="27"/>
        <v>2</v>
      </c>
      <c r="H117" s="132">
        <f t="shared" ca="1" si="30"/>
        <v>0</v>
      </c>
      <c r="I117" s="132">
        <f t="shared" ca="1" si="37"/>
        <v>0</v>
      </c>
      <c r="K117" s="101" t="s">
        <v>74</v>
      </c>
      <c r="L117" s="694">
        <f>SUM(L118:L122)</f>
        <v>7</v>
      </c>
      <c r="M117" s="694">
        <f>SUM(M118:M122)</f>
        <v>12</v>
      </c>
      <c r="N117" s="694">
        <f>SUM(N118:N122)</f>
        <v>13</v>
      </c>
      <c r="O117" s="696">
        <f t="shared" si="32"/>
        <v>32</v>
      </c>
      <c r="W117" s="960" t="str">
        <f ca="1">AB117&amp;"-"&amp;COUNTIF($AB$2:$AB117,$AB117)</f>
        <v>0-1-0-19</v>
      </c>
      <c r="X117" s="960" t="s">
        <v>119</v>
      </c>
      <c r="Y117" s="962">
        <f t="shared" ca="1" si="43"/>
        <v>0</v>
      </c>
      <c r="Z117" s="965">
        <v>1</v>
      </c>
      <c r="AA117" s="962">
        <f t="shared" ca="1" si="29"/>
        <v>0</v>
      </c>
      <c r="AB117" s="964" t="str">
        <f t="shared" ca="1" si="33"/>
        <v>0-1-0</v>
      </c>
    </row>
    <row r="118" spans="1:28" ht="15" customHeight="1" x14ac:dyDescent="0.2">
      <c r="A118" s="403" t="s">
        <v>48</v>
      </c>
      <c r="B118" s="403" t="s">
        <v>55</v>
      </c>
      <c r="C118" s="403" t="s">
        <v>122</v>
      </c>
      <c r="D118" s="950" t="s">
        <v>123</v>
      </c>
      <c r="E118" s="403">
        <v>2</v>
      </c>
      <c r="F118" s="100" t="str">
        <f t="shared" si="36"/>
        <v>ASSET-42</v>
      </c>
      <c r="G118" s="100">
        <f t="shared" si="27"/>
        <v>5</v>
      </c>
      <c r="H118" s="132">
        <f t="shared" ca="1" si="30"/>
        <v>0</v>
      </c>
      <c r="I118" s="132">
        <f t="shared" ca="1" si="37"/>
        <v>0</v>
      </c>
      <c r="K118" s="107" t="s">
        <v>104</v>
      </c>
      <c r="L118" s="693">
        <f t="shared" ref="L118:N121" si="48">VLOOKUP(CONCATENATE($K118,L$1),$F:$G,2,FALSE)</f>
        <v>2</v>
      </c>
      <c r="M118" s="693">
        <f t="shared" si="48"/>
        <v>3</v>
      </c>
      <c r="N118" s="693">
        <f t="shared" si="48"/>
        <v>2</v>
      </c>
      <c r="O118" s="695">
        <f t="shared" si="32"/>
        <v>7</v>
      </c>
      <c r="W118" s="960" t="str">
        <f ca="1">AB118&amp;"-"&amp;COUNTIF($AB$2:$AB118,$AB118)</f>
        <v>0-2-0-52</v>
      </c>
      <c r="X118" s="960" t="s">
        <v>122</v>
      </c>
      <c r="Y118" s="962">
        <f t="shared" ca="1" si="43"/>
        <v>0</v>
      </c>
      <c r="Z118" s="965">
        <v>2</v>
      </c>
      <c r="AA118" s="962">
        <f t="shared" ca="1" si="29"/>
        <v>0</v>
      </c>
      <c r="AB118" s="964" t="str">
        <f t="shared" ca="1" si="33"/>
        <v>0-2-0</v>
      </c>
    </row>
    <row r="119" spans="1:28" ht="15" customHeight="1" x14ac:dyDescent="0.2">
      <c r="A119" s="403" t="s">
        <v>48</v>
      </c>
      <c r="B119" s="403" t="s">
        <v>55</v>
      </c>
      <c r="C119" s="403" t="s">
        <v>125</v>
      </c>
      <c r="D119" s="950" t="s">
        <v>126</v>
      </c>
      <c r="E119" s="403">
        <v>2</v>
      </c>
      <c r="F119" s="100" t="str">
        <f t="shared" si="36"/>
        <v>ASSET-42</v>
      </c>
      <c r="G119" s="100">
        <f t="shared" si="27"/>
        <v>5</v>
      </c>
      <c r="H119" s="132">
        <f t="shared" ca="1" si="30"/>
        <v>0</v>
      </c>
      <c r="I119" s="132">
        <f t="shared" ca="1" si="37"/>
        <v>0</v>
      </c>
      <c r="K119" s="107" t="s">
        <v>106</v>
      </c>
      <c r="L119" s="693">
        <f t="shared" si="48"/>
        <v>1</v>
      </c>
      <c r="M119" s="693">
        <f t="shared" si="48"/>
        <v>3</v>
      </c>
      <c r="N119" s="693">
        <f t="shared" si="48"/>
        <v>3</v>
      </c>
      <c r="O119" s="695">
        <f t="shared" si="32"/>
        <v>7</v>
      </c>
      <c r="W119" s="960" t="str">
        <f ca="1">AB119&amp;"-"&amp;COUNTIF($AB$2:$AB119,$AB119)</f>
        <v>0-2-0-53</v>
      </c>
      <c r="X119" s="960" t="s">
        <v>125</v>
      </c>
      <c r="Y119" s="962">
        <f t="shared" ca="1" si="43"/>
        <v>0</v>
      </c>
      <c r="Z119" s="965">
        <v>2</v>
      </c>
      <c r="AA119" s="962">
        <f t="shared" ca="1" si="29"/>
        <v>0</v>
      </c>
      <c r="AB119" s="964" t="str">
        <f t="shared" ca="1" si="33"/>
        <v>0-2-0</v>
      </c>
    </row>
    <row r="120" spans="1:28" ht="15" customHeight="1" x14ac:dyDescent="0.2">
      <c r="A120" s="403" t="s">
        <v>48</v>
      </c>
      <c r="B120" s="403" t="s">
        <v>55</v>
      </c>
      <c r="C120" s="403" t="s">
        <v>128</v>
      </c>
      <c r="D120" s="950" t="s">
        <v>129</v>
      </c>
      <c r="E120" s="403">
        <v>2</v>
      </c>
      <c r="F120" s="100" t="str">
        <f t="shared" si="36"/>
        <v>ASSET-42</v>
      </c>
      <c r="G120" s="100">
        <f t="shared" si="27"/>
        <v>5</v>
      </c>
      <c r="H120" s="132">
        <f t="shared" ca="1" si="30"/>
        <v>0</v>
      </c>
      <c r="I120" s="132">
        <f t="shared" ca="1" si="37"/>
        <v>0</v>
      </c>
      <c r="K120" s="107" t="s">
        <v>108</v>
      </c>
      <c r="L120" s="693">
        <f t="shared" si="48"/>
        <v>2</v>
      </c>
      <c r="M120" s="693">
        <f t="shared" si="48"/>
        <v>2</v>
      </c>
      <c r="N120" s="693">
        <f t="shared" si="48"/>
        <v>2</v>
      </c>
      <c r="O120" s="695">
        <f t="shared" si="32"/>
        <v>6</v>
      </c>
      <c r="W120" s="960" t="str">
        <f ca="1">AB120&amp;"-"&amp;COUNTIF($AB$2:$AB120,$AB120)</f>
        <v>0-2-0-54</v>
      </c>
      <c r="X120" s="960" t="s">
        <v>128</v>
      </c>
      <c r="Y120" s="962">
        <f t="shared" ca="1" si="43"/>
        <v>0</v>
      </c>
      <c r="Z120" s="965">
        <v>2</v>
      </c>
      <c r="AA120" s="962">
        <f t="shared" ca="1" si="29"/>
        <v>0</v>
      </c>
      <c r="AB120" s="964" t="str">
        <f t="shared" ca="1" si="33"/>
        <v>0-2-0</v>
      </c>
    </row>
    <row r="121" spans="1:28" ht="15" customHeight="1" x14ac:dyDescent="0.2">
      <c r="A121" s="403" t="s">
        <v>48</v>
      </c>
      <c r="B121" s="403" t="s">
        <v>55</v>
      </c>
      <c r="C121" s="403" t="s">
        <v>130</v>
      </c>
      <c r="D121" s="950" t="s">
        <v>131</v>
      </c>
      <c r="E121" s="403">
        <v>2</v>
      </c>
      <c r="F121" s="100" t="str">
        <f>CONCATENATE($B121,$E121)</f>
        <v>ASSET-42</v>
      </c>
      <c r="G121" s="100">
        <f t="shared" si="27"/>
        <v>5</v>
      </c>
      <c r="H121" s="132">
        <f t="shared" ca="1" si="30"/>
        <v>0</v>
      </c>
      <c r="I121" s="132">
        <f t="shared" ca="1" si="37"/>
        <v>0</v>
      </c>
      <c r="K121" s="107" t="s">
        <v>110</v>
      </c>
      <c r="L121" s="693">
        <f>VLOOKUP(CONCATENATE($K121,L$1),$F:$G,2,FALSE)</f>
        <v>2</v>
      </c>
      <c r="M121" s="693">
        <f t="shared" si="48"/>
        <v>2</v>
      </c>
      <c r="N121" s="693">
        <f t="shared" si="48"/>
        <v>2</v>
      </c>
      <c r="O121" s="695">
        <f t="shared" si="32"/>
        <v>6</v>
      </c>
      <c r="W121" s="960" t="str">
        <f ca="1">AB121&amp;"-"&amp;COUNTIF($AB$2:$AB121,$AB121)</f>
        <v>0-2-0-55</v>
      </c>
      <c r="X121" s="960" t="s">
        <v>130</v>
      </c>
      <c r="Y121" s="962">
        <f t="shared" ca="1" si="43"/>
        <v>0</v>
      </c>
      <c r="Z121" s="965">
        <v>2</v>
      </c>
      <c r="AA121" s="962">
        <f t="shared" ca="1" si="29"/>
        <v>0</v>
      </c>
      <c r="AB121" s="964" t="str">
        <f t="shared" ca="1" si="33"/>
        <v>0-2-0</v>
      </c>
    </row>
    <row r="122" spans="1:28" ht="15" customHeight="1" x14ac:dyDescent="0.2">
      <c r="A122" s="403" t="s">
        <v>48</v>
      </c>
      <c r="B122" s="403" t="s">
        <v>55</v>
      </c>
      <c r="C122" s="403" t="s">
        <v>2535</v>
      </c>
      <c r="D122" s="950" t="s">
        <v>239</v>
      </c>
      <c r="E122" s="403">
        <v>2</v>
      </c>
      <c r="F122" s="100" t="str">
        <f t="shared" ref="F122:F124" si="49">CONCATENATE($B122,$E122)</f>
        <v>ASSET-42</v>
      </c>
      <c r="G122" s="100">
        <f t="shared" si="27"/>
        <v>5</v>
      </c>
      <c r="H122" s="132">
        <f t="shared" ca="1" si="30"/>
        <v>0</v>
      </c>
      <c r="I122" s="132">
        <f t="shared" ref="I122:I124" ca="1" si="50">IFERROR(IF(H122&gt;2,1,0),0)</f>
        <v>0</v>
      </c>
      <c r="K122" s="107" t="s">
        <v>112</v>
      </c>
      <c r="L122" s="693">
        <v>0</v>
      </c>
      <c r="M122" s="693">
        <f>VLOOKUP(CONCATENATE($K122,M$1),$F:$G,2,FALSE)</f>
        <v>2</v>
      </c>
      <c r="N122" s="693">
        <f>VLOOKUP(CONCATENATE($K122,N$1),$F:$G,2,FALSE)</f>
        <v>4</v>
      </c>
      <c r="O122" s="695">
        <f t="shared" si="32"/>
        <v>6</v>
      </c>
      <c r="W122" s="960" t="str">
        <f ca="1">AB122&amp;"-"&amp;COUNTIF($AB$2:$AB122,$AB122)</f>
        <v>0-2-0-56</v>
      </c>
      <c r="X122" s="960" t="s">
        <v>2535</v>
      </c>
      <c r="Y122" s="962">
        <f t="shared" ca="1" si="43"/>
        <v>0</v>
      </c>
      <c r="Z122" s="965">
        <v>2</v>
      </c>
      <c r="AA122" s="962">
        <f t="shared" ca="1" si="29"/>
        <v>0</v>
      </c>
      <c r="AB122" s="964" t="str">
        <f t="shared" ca="1" si="33"/>
        <v>0-2-0</v>
      </c>
    </row>
    <row r="123" spans="1:28" ht="15" customHeight="1" x14ac:dyDescent="0.2">
      <c r="A123" s="403" t="s">
        <v>48</v>
      </c>
      <c r="B123" s="403" t="s">
        <v>55</v>
      </c>
      <c r="C123" s="403" t="s">
        <v>2536</v>
      </c>
      <c r="D123" s="950" t="s">
        <v>327</v>
      </c>
      <c r="E123" s="403">
        <v>3</v>
      </c>
      <c r="F123" s="100" t="str">
        <f t="shared" si="49"/>
        <v>ASSET-43</v>
      </c>
      <c r="G123" s="100">
        <f t="shared" si="27"/>
        <v>2</v>
      </c>
      <c r="H123" s="132">
        <f t="shared" ca="1" si="30"/>
        <v>0</v>
      </c>
      <c r="I123" s="132">
        <f t="shared" ca="1" si="50"/>
        <v>0</v>
      </c>
      <c r="K123" s="700" t="s">
        <v>3197</v>
      </c>
      <c r="L123" s="1034">
        <f>L66+L71+L78+L84+L88+L92+L98+L104+L109+L113+L117</f>
        <v>66</v>
      </c>
      <c r="M123" s="1034">
        <f t="shared" ref="M123:N123" si="51">M66+M71+M78+M84+M88+M92+M98+M104+M109+M113+M117</f>
        <v>178</v>
      </c>
      <c r="N123" s="1034">
        <f t="shared" si="51"/>
        <v>139</v>
      </c>
      <c r="W123" s="960" t="str">
        <f ca="1">AB123&amp;"-"&amp;COUNTIF($AB$2:$AB123,$AB123)</f>
        <v>0-3-0-27</v>
      </c>
      <c r="X123" s="960" t="s">
        <v>2536</v>
      </c>
      <c r="Y123" s="962">
        <f t="shared" ca="1" si="43"/>
        <v>0</v>
      </c>
      <c r="Z123" s="965">
        <v>3</v>
      </c>
      <c r="AA123" s="962">
        <f t="shared" ca="1" si="29"/>
        <v>0</v>
      </c>
      <c r="AB123" s="964" t="str">
        <f t="shared" ca="1" si="33"/>
        <v>0-3-0</v>
      </c>
    </row>
    <row r="124" spans="1:28" ht="15" customHeight="1" x14ac:dyDescent="0.2">
      <c r="A124" s="403" t="s">
        <v>48</v>
      </c>
      <c r="B124" s="403" t="s">
        <v>55</v>
      </c>
      <c r="C124" s="403" t="s">
        <v>2537</v>
      </c>
      <c r="D124" s="950" t="s">
        <v>328</v>
      </c>
      <c r="E124" s="403">
        <v>3</v>
      </c>
      <c r="F124" s="100" t="str">
        <f t="shared" si="49"/>
        <v>ASSET-43</v>
      </c>
      <c r="G124" s="100">
        <f t="shared" si="27"/>
        <v>2</v>
      </c>
      <c r="H124" s="132">
        <f t="shared" ca="1" si="30"/>
        <v>0</v>
      </c>
      <c r="I124" s="132">
        <f t="shared" ca="1" si="50"/>
        <v>0</v>
      </c>
      <c r="W124" s="960" t="str">
        <f ca="1">AB124&amp;"-"&amp;COUNTIF($AB$2:$AB124,$AB124)</f>
        <v>0-3-0-28</v>
      </c>
      <c r="X124" s="960" t="s">
        <v>2537</v>
      </c>
      <c r="Y124" s="962">
        <f t="shared" ca="1" si="43"/>
        <v>0</v>
      </c>
      <c r="Z124" s="965">
        <v>3</v>
      </c>
      <c r="AA124" s="962">
        <f t="shared" ca="1" si="29"/>
        <v>0</v>
      </c>
      <c r="AB124" s="964" t="str">
        <f t="shared" ca="1" si="33"/>
        <v>0-3-0</v>
      </c>
    </row>
    <row r="125" spans="1:28" ht="15" customHeight="1" x14ac:dyDescent="0.2">
      <c r="A125" s="403" t="s">
        <v>48</v>
      </c>
      <c r="B125" s="403" t="s">
        <v>57</v>
      </c>
      <c r="C125" s="403" t="s">
        <v>133</v>
      </c>
      <c r="D125" s="950" t="s">
        <v>134</v>
      </c>
      <c r="E125" s="403">
        <v>2</v>
      </c>
      <c r="F125" s="100" t="str">
        <f t="shared" si="36"/>
        <v>ASSET-52</v>
      </c>
      <c r="G125" s="100">
        <f t="shared" si="27"/>
        <v>2</v>
      </c>
      <c r="H125" s="132">
        <f t="shared" ca="1" si="30"/>
        <v>0</v>
      </c>
      <c r="I125" s="132">
        <f t="shared" ca="1" si="37"/>
        <v>0</v>
      </c>
      <c r="W125" s="960" t="str">
        <f ca="1">AB125&amp;"-"&amp;COUNTIF($AB$2:$AB125,$AB125)</f>
        <v>1-2-0-8</v>
      </c>
      <c r="X125" s="960" t="s">
        <v>133</v>
      </c>
      <c r="Y125" s="962">
        <f t="shared" ca="1" si="43"/>
        <v>1</v>
      </c>
      <c r="Z125" s="965">
        <v>2</v>
      </c>
      <c r="AA125" s="962">
        <f t="shared" ca="1" si="29"/>
        <v>0</v>
      </c>
      <c r="AB125" s="964" t="str">
        <f t="shared" ca="1" si="33"/>
        <v>1-2-0</v>
      </c>
    </row>
    <row r="126" spans="1:28" ht="15" customHeight="1" x14ac:dyDescent="0.2">
      <c r="A126" s="403" t="s">
        <v>48</v>
      </c>
      <c r="B126" s="403" t="s">
        <v>57</v>
      </c>
      <c r="C126" s="403" t="s">
        <v>136</v>
      </c>
      <c r="D126" s="950" t="s">
        <v>137</v>
      </c>
      <c r="E126" s="403">
        <v>2</v>
      </c>
      <c r="F126" s="100" t="str">
        <f t="shared" si="36"/>
        <v>ASSET-52</v>
      </c>
      <c r="G126" s="100">
        <f t="shared" si="27"/>
        <v>2</v>
      </c>
      <c r="H126" s="132">
        <f t="shared" ca="1" si="30"/>
        <v>0</v>
      </c>
      <c r="I126" s="132">
        <f t="shared" ca="1" si="37"/>
        <v>0</v>
      </c>
      <c r="W126" s="960" t="str">
        <f ca="1">AB126&amp;"-"&amp;COUNTIF($AB$2:$AB126,$AB126)</f>
        <v>1-2-0-9</v>
      </c>
      <c r="X126" s="960" t="s">
        <v>136</v>
      </c>
      <c r="Y126" s="962">
        <f t="shared" ca="1" si="43"/>
        <v>1</v>
      </c>
      <c r="Z126" s="965">
        <v>2</v>
      </c>
      <c r="AA126" s="962">
        <f t="shared" ca="1" si="29"/>
        <v>0</v>
      </c>
      <c r="AB126" s="964" t="str">
        <f t="shared" ca="1" si="33"/>
        <v>1-2-0</v>
      </c>
    </row>
    <row r="127" spans="1:28" ht="15" customHeight="1" x14ac:dyDescent="0.2">
      <c r="A127" s="403" t="s">
        <v>48</v>
      </c>
      <c r="B127" s="403" t="s">
        <v>57</v>
      </c>
      <c r="C127" s="403" t="s">
        <v>139</v>
      </c>
      <c r="D127" s="950" t="s">
        <v>140</v>
      </c>
      <c r="E127" s="403">
        <v>3</v>
      </c>
      <c r="F127" s="100" t="str">
        <f t="shared" si="36"/>
        <v>ASSET-53</v>
      </c>
      <c r="G127" s="100">
        <f t="shared" si="27"/>
        <v>4</v>
      </c>
      <c r="H127" s="132">
        <f t="shared" ca="1" si="30"/>
        <v>0</v>
      </c>
      <c r="I127" s="132">
        <f t="shared" ca="1" si="37"/>
        <v>0</v>
      </c>
      <c r="W127" s="960" t="str">
        <f ca="1">AB127&amp;"-"&amp;COUNTIF($AB$2:$AB127,$AB127)</f>
        <v>1-3-0-14</v>
      </c>
      <c r="X127" s="960" t="s">
        <v>139</v>
      </c>
      <c r="Y127" s="962">
        <f t="shared" ca="1" si="43"/>
        <v>1</v>
      </c>
      <c r="Z127" s="965">
        <v>3</v>
      </c>
      <c r="AA127" s="962">
        <f t="shared" ca="1" si="29"/>
        <v>0</v>
      </c>
      <c r="AB127" s="964" t="str">
        <f t="shared" ca="1" si="33"/>
        <v>1-3-0</v>
      </c>
    </row>
    <row r="128" spans="1:28" ht="15" customHeight="1" x14ac:dyDescent="0.2">
      <c r="A128" s="403" t="s">
        <v>48</v>
      </c>
      <c r="B128" s="403" t="s">
        <v>57</v>
      </c>
      <c r="C128" s="403" t="s">
        <v>141</v>
      </c>
      <c r="D128" s="950" t="s">
        <v>142</v>
      </c>
      <c r="E128" s="403">
        <v>3</v>
      </c>
      <c r="F128" s="100" t="str">
        <f t="shared" si="36"/>
        <v>ASSET-53</v>
      </c>
      <c r="G128" s="100">
        <f t="shared" si="27"/>
        <v>4</v>
      </c>
      <c r="H128" s="132">
        <f t="shared" ca="1" si="30"/>
        <v>0</v>
      </c>
      <c r="I128" s="132">
        <f t="shared" ca="1" si="37"/>
        <v>0</v>
      </c>
      <c r="W128" s="960" t="str">
        <f ca="1">AB128&amp;"-"&amp;COUNTIF($AB$2:$AB128,$AB128)</f>
        <v>1-3-0-15</v>
      </c>
      <c r="X128" s="960" t="s">
        <v>141</v>
      </c>
      <c r="Y128" s="962">
        <f t="shared" ca="1" si="43"/>
        <v>1</v>
      </c>
      <c r="Z128" s="965">
        <v>3</v>
      </c>
      <c r="AA128" s="962">
        <f t="shared" ca="1" si="29"/>
        <v>0</v>
      </c>
      <c r="AB128" s="964" t="str">
        <f t="shared" ca="1" si="33"/>
        <v>1-3-0</v>
      </c>
    </row>
    <row r="129" spans="1:28" ht="15" customHeight="1" x14ac:dyDescent="0.2">
      <c r="A129" s="403" t="s">
        <v>48</v>
      </c>
      <c r="B129" s="403" t="s">
        <v>57</v>
      </c>
      <c r="C129" s="403" t="s">
        <v>143</v>
      </c>
      <c r="D129" s="950" t="s">
        <v>144</v>
      </c>
      <c r="E129" s="403">
        <v>3</v>
      </c>
      <c r="F129" s="100" t="str">
        <f t="shared" si="36"/>
        <v>ASSET-53</v>
      </c>
      <c r="G129" s="100">
        <f t="shared" si="27"/>
        <v>4</v>
      </c>
      <c r="H129" s="132">
        <f t="shared" ca="1" si="30"/>
        <v>0</v>
      </c>
      <c r="I129" s="132">
        <f t="shared" ca="1" si="37"/>
        <v>0</v>
      </c>
      <c r="W129" s="960" t="str">
        <f ca="1">AB129&amp;"-"&amp;COUNTIF($AB$2:$AB129,$AB129)</f>
        <v>1-3-0-16</v>
      </c>
      <c r="X129" s="960" t="s">
        <v>143</v>
      </c>
      <c r="Y129" s="962">
        <f t="shared" ca="1" si="43"/>
        <v>1</v>
      </c>
      <c r="Z129" s="965">
        <v>3</v>
      </c>
      <c r="AA129" s="962">
        <f t="shared" ca="1" si="29"/>
        <v>0</v>
      </c>
      <c r="AB129" s="964" t="str">
        <f t="shared" ca="1" si="33"/>
        <v>1-3-0</v>
      </c>
    </row>
    <row r="130" spans="1:28" ht="15" customHeight="1" x14ac:dyDescent="0.2">
      <c r="A130" s="403" t="s">
        <v>48</v>
      </c>
      <c r="B130" s="403" t="s">
        <v>57</v>
      </c>
      <c r="C130" s="403" t="s">
        <v>145</v>
      </c>
      <c r="D130" s="950" t="s">
        <v>146</v>
      </c>
      <c r="E130" s="403">
        <v>3</v>
      </c>
      <c r="F130" s="100" t="str">
        <f t="shared" si="36"/>
        <v>ASSET-53</v>
      </c>
      <c r="G130" s="100">
        <f t="shared" ref="G130:G193" si="52">COUNTIF($F:$F,$F130)</f>
        <v>4</v>
      </c>
      <c r="H130" s="132">
        <f t="shared" ca="1" si="30"/>
        <v>0</v>
      </c>
      <c r="I130" s="132">
        <f t="shared" ca="1" si="37"/>
        <v>0</v>
      </c>
      <c r="W130" s="960" t="str">
        <f ca="1">AB130&amp;"-"&amp;COUNTIF($AB$2:$AB130,$AB130)</f>
        <v>1-3-0-17</v>
      </c>
      <c r="X130" s="960" t="s">
        <v>145</v>
      </c>
      <c r="Y130" s="962">
        <f t="shared" ref="Y130:Y161" ca="1" si="53">VLOOKUP(LEFT($X130,LEN($X130)-1),$K:$O,5,FALSE)</f>
        <v>1</v>
      </c>
      <c r="Z130" s="965">
        <v>3</v>
      </c>
      <c r="AA130" s="962">
        <f t="shared" ref="AA130:AA193" ca="1" si="54">VLOOKUP(X130,C:I,7,FALSE)</f>
        <v>0</v>
      </c>
      <c r="AB130" s="964" t="str">
        <f t="shared" ca="1" si="33"/>
        <v>1-3-0</v>
      </c>
    </row>
    <row r="131" spans="1:28" ht="15" customHeight="1" x14ac:dyDescent="0.2">
      <c r="A131" s="129" t="s">
        <v>56</v>
      </c>
      <c r="B131" s="129" t="s">
        <v>147</v>
      </c>
      <c r="C131" s="129" t="s">
        <v>362</v>
      </c>
      <c r="D131" s="951" t="s">
        <v>5</v>
      </c>
      <c r="E131" s="129">
        <v>1</v>
      </c>
      <c r="F131" s="100" t="str">
        <f t="shared" si="36"/>
        <v>CRITICAL-11</v>
      </c>
      <c r="G131" s="100">
        <f t="shared" si="52"/>
        <v>4</v>
      </c>
      <c r="H131" s="132">
        <f t="shared" ca="1" si="30"/>
        <v>0</v>
      </c>
      <c r="I131" s="132">
        <f t="shared" ca="1" si="37"/>
        <v>0</v>
      </c>
      <c r="W131" s="960" t="str">
        <f ca="1">AB131&amp;"-"&amp;COUNTIF($AB$2:$AB131,$AB131)</f>
        <v>0-1-0-20</v>
      </c>
      <c r="X131" s="960" t="s">
        <v>362</v>
      </c>
      <c r="Y131" s="962">
        <f t="shared" ca="1" si="53"/>
        <v>0</v>
      </c>
      <c r="Z131" s="965">
        <v>1</v>
      </c>
      <c r="AA131" s="962">
        <f t="shared" ca="1" si="54"/>
        <v>0</v>
      </c>
      <c r="AB131" s="964" t="str">
        <f t="shared" ref="AB131:AB195" ca="1" si="55">Y131&amp;"-"&amp;Z131&amp;"-"&amp;AA131</f>
        <v>0-1-0</v>
      </c>
    </row>
    <row r="132" spans="1:28" ht="15" customHeight="1" x14ac:dyDescent="0.2">
      <c r="A132" s="129" t="s">
        <v>56</v>
      </c>
      <c r="B132" s="129" t="s">
        <v>147</v>
      </c>
      <c r="C132" s="129" t="s">
        <v>363</v>
      </c>
      <c r="D132" s="951" t="s">
        <v>7</v>
      </c>
      <c r="E132" s="129">
        <v>1</v>
      </c>
      <c r="F132" s="100" t="str">
        <f t="shared" si="36"/>
        <v>CRITICAL-11</v>
      </c>
      <c r="G132" s="100">
        <f t="shared" si="52"/>
        <v>4</v>
      </c>
      <c r="H132" s="132">
        <f t="shared" ref="H132:H195" ca="1" si="56">INT(LEFT(
VLOOKUP($D132, INDIRECT("'"&amp;$A132&amp;"'!"&amp;"$E:$H"), 4,FALSE), 1)
)</f>
        <v>0</v>
      </c>
      <c r="I132" s="132">
        <f t="shared" ca="1" si="37"/>
        <v>0</v>
      </c>
      <c r="W132" s="960" t="str">
        <f ca="1">AB132&amp;"-"&amp;COUNTIF($AB$2:$AB132,$AB132)</f>
        <v>0-1-0-21</v>
      </c>
      <c r="X132" s="960" t="s">
        <v>363</v>
      </c>
      <c r="Y132" s="962">
        <f t="shared" ca="1" si="53"/>
        <v>0</v>
      </c>
      <c r="Z132" s="965">
        <v>1</v>
      </c>
      <c r="AA132" s="962">
        <f t="shared" ca="1" si="54"/>
        <v>0</v>
      </c>
      <c r="AB132" s="964" t="str">
        <f t="shared" ca="1" si="55"/>
        <v>0-1-0</v>
      </c>
    </row>
    <row r="133" spans="1:28" ht="15" customHeight="1" x14ac:dyDescent="0.2">
      <c r="A133" s="129" t="s">
        <v>56</v>
      </c>
      <c r="B133" s="129" t="s">
        <v>147</v>
      </c>
      <c r="C133" s="129" t="s">
        <v>364</v>
      </c>
      <c r="D133" s="951" t="s">
        <v>8</v>
      </c>
      <c r="E133" s="129">
        <v>1</v>
      </c>
      <c r="F133" s="100" t="str">
        <f t="shared" si="36"/>
        <v>CRITICAL-11</v>
      </c>
      <c r="G133" s="100">
        <f t="shared" si="52"/>
        <v>4</v>
      </c>
      <c r="H133" s="132">
        <f t="shared" ca="1" si="56"/>
        <v>0</v>
      </c>
      <c r="I133" s="132">
        <f t="shared" ca="1" si="37"/>
        <v>0</v>
      </c>
      <c r="W133" s="960" t="str">
        <f ca="1">AB133&amp;"-"&amp;COUNTIF($AB$2:$AB133,$AB133)</f>
        <v>0-1-0-22</v>
      </c>
      <c r="X133" s="960" t="s">
        <v>364</v>
      </c>
      <c r="Y133" s="962">
        <f t="shared" ca="1" si="53"/>
        <v>0</v>
      </c>
      <c r="Z133" s="965">
        <v>1</v>
      </c>
      <c r="AA133" s="962">
        <f t="shared" ca="1" si="54"/>
        <v>0</v>
      </c>
      <c r="AB133" s="964" t="str">
        <f t="shared" ca="1" si="55"/>
        <v>0-1-0</v>
      </c>
    </row>
    <row r="134" spans="1:28" ht="15" customHeight="1" x14ac:dyDescent="0.2">
      <c r="A134" s="129" t="s">
        <v>56</v>
      </c>
      <c r="B134" s="129" t="s">
        <v>147</v>
      </c>
      <c r="C134" s="129" t="s">
        <v>365</v>
      </c>
      <c r="D134" s="951" t="s">
        <v>9</v>
      </c>
      <c r="E134" s="129">
        <v>1</v>
      </c>
      <c r="F134" s="100" t="str">
        <f t="shared" si="36"/>
        <v>CRITICAL-11</v>
      </c>
      <c r="G134" s="100">
        <f t="shared" si="52"/>
        <v>4</v>
      </c>
      <c r="H134" s="132">
        <f t="shared" ca="1" si="56"/>
        <v>0</v>
      </c>
      <c r="I134" s="132">
        <f t="shared" ca="1" si="37"/>
        <v>0</v>
      </c>
      <c r="W134" s="960" t="str">
        <f ca="1">AB134&amp;"-"&amp;COUNTIF($AB$2:$AB134,$AB134)</f>
        <v>0-1-0-23</v>
      </c>
      <c r="X134" s="960" t="s">
        <v>365</v>
      </c>
      <c r="Y134" s="962">
        <f t="shared" ca="1" si="53"/>
        <v>0</v>
      </c>
      <c r="Z134" s="965">
        <v>1</v>
      </c>
      <c r="AA134" s="962">
        <f t="shared" ca="1" si="54"/>
        <v>0</v>
      </c>
      <c r="AB134" s="964" t="str">
        <f t="shared" ca="1" si="55"/>
        <v>0-1-0</v>
      </c>
    </row>
    <row r="135" spans="1:28" ht="15" customHeight="1" x14ac:dyDescent="0.2">
      <c r="A135" s="129" t="s">
        <v>56</v>
      </c>
      <c r="B135" s="129" t="s">
        <v>147</v>
      </c>
      <c r="C135" s="129" t="s">
        <v>366</v>
      </c>
      <c r="D135" s="951" t="s">
        <v>10</v>
      </c>
      <c r="E135" s="129">
        <v>2</v>
      </c>
      <c r="F135" s="100" t="str">
        <f t="shared" si="36"/>
        <v>CRITICAL-12</v>
      </c>
      <c r="G135" s="100">
        <f t="shared" si="52"/>
        <v>3</v>
      </c>
      <c r="H135" s="132">
        <f t="shared" ca="1" si="56"/>
        <v>0</v>
      </c>
      <c r="I135" s="132">
        <f t="shared" ca="1" si="37"/>
        <v>0</v>
      </c>
      <c r="W135" s="960" t="str">
        <f ca="1">AB135&amp;"-"&amp;COUNTIF($AB$2:$AB135,$AB135)</f>
        <v>0-2-0-57</v>
      </c>
      <c r="X135" s="960" t="s">
        <v>366</v>
      </c>
      <c r="Y135" s="962">
        <f t="shared" ca="1" si="53"/>
        <v>0</v>
      </c>
      <c r="Z135" s="965">
        <v>2</v>
      </c>
      <c r="AA135" s="962">
        <f t="shared" ca="1" si="54"/>
        <v>0</v>
      </c>
      <c r="AB135" s="964" t="str">
        <f t="shared" ca="1" si="55"/>
        <v>0-2-0</v>
      </c>
    </row>
    <row r="136" spans="1:28" ht="15" customHeight="1" x14ac:dyDescent="0.2">
      <c r="A136" s="129" t="s">
        <v>56</v>
      </c>
      <c r="B136" s="129" t="s">
        <v>147</v>
      </c>
      <c r="C136" s="129" t="s">
        <v>367</v>
      </c>
      <c r="D136" s="951" t="s">
        <v>11</v>
      </c>
      <c r="E136" s="129">
        <v>2</v>
      </c>
      <c r="F136" s="100" t="str">
        <f t="shared" si="36"/>
        <v>CRITICAL-12</v>
      </c>
      <c r="G136" s="100">
        <f t="shared" si="52"/>
        <v>3</v>
      </c>
      <c r="H136" s="132">
        <f t="shared" ca="1" si="56"/>
        <v>0</v>
      </c>
      <c r="I136" s="132">
        <f t="shared" ca="1" si="37"/>
        <v>0</v>
      </c>
      <c r="W136" s="960" t="str">
        <f ca="1">AB136&amp;"-"&amp;COUNTIF($AB$2:$AB136,$AB136)</f>
        <v>0-2-0-58</v>
      </c>
      <c r="X136" s="960" t="s">
        <v>367</v>
      </c>
      <c r="Y136" s="962">
        <f t="shared" ca="1" si="53"/>
        <v>0</v>
      </c>
      <c r="Z136" s="965">
        <v>2</v>
      </c>
      <c r="AA136" s="962">
        <f t="shared" ca="1" si="54"/>
        <v>0</v>
      </c>
      <c r="AB136" s="964" t="str">
        <f t="shared" ca="1" si="55"/>
        <v>0-2-0</v>
      </c>
    </row>
    <row r="137" spans="1:28" ht="15" customHeight="1" x14ac:dyDescent="0.2">
      <c r="A137" s="129" t="s">
        <v>56</v>
      </c>
      <c r="B137" s="129" t="s">
        <v>147</v>
      </c>
      <c r="C137" s="129" t="s">
        <v>368</v>
      </c>
      <c r="D137" s="951" t="s">
        <v>12</v>
      </c>
      <c r="E137" s="129">
        <v>2</v>
      </c>
      <c r="F137" s="100" t="str">
        <f t="shared" si="36"/>
        <v>CRITICAL-12</v>
      </c>
      <c r="G137" s="100">
        <f t="shared" si="52"/>
        <v>3</v>
      </c>
      <c r="H137" s="132">
        <f t="shared" ca="1" si="56"/>
        <v>0</v>
      </c>
      <c r="I137" s="132">
        <f t="shared" ca="1" si="37"/>
        <v>0</v>
      </c>
      <c r="W137" s="960" t="str">
        <f ca="1">AB137&amp;"-"&amp;COUNTIF($AB$2:$AB137,$AB137)</f>
        <v>0-2-0-59</v>
      </c>
      <c r="X137" s="960" t="s">
        <v>368</v>
      </c>
      <c r="Y137" s="962">
        <f t="shared" ca="1" si="53"/>
        <v>0</v>
      </c>
      <c r="Z137" s="965">
        <v>2</v>
      </c>
      <c r="AA137" s="962">
        <f t="shared" ca="1" si="54"/>
        <v>0</v>
      </c>
      <c r="AB137" s="964" t="str">
        <f t="shared" ca="1" si="55"/>
        <v>0-2-0</v>
      </c>
    </row>
    <row r="138" spans="1:28" ht="15" customHeight="1" x14ac:dyDescent="0.2">
      <c r="A138" s="129" t="s">
        <v>56</v>
      </c>
      <c r="B138" s="129" t="s">
        <v>147</v>
      </c>
      <c r="C138" s="129" t="s">
        <v>369</v>
      </c>
      <c r="D138" s="951" t="s">
        <v>13</v>
      </c>
      <c r="E138" s="129">
        <v>3</v>
      </c>
      <c r="F138" s="100" t="str">
        <f t="shared" si="36"/>
        <v>CRITICAL-13</v>
      </c>
      <c r="G138" s="100">
        <f t="shared" si="52"/>
        <v>1</v>
      </c>
      <c r="H138" s="132">
        <f t="shared" ca="1" si="56"/>
        <v>0</v>
      </c>
      <c r="I138" s="132">
        <f t="shared" ca="1" si="37"/>
        <v>0</v>
      </c>
      <c r="W138" s="960" t="str">
        <f ca="1">AB138&amp;"-"&amp;COUNTIF($AB$2:$AB138,$AB138)</f>
        <v>0-3-0-29</v>
      </c>
      <c r="X138" s="960" t="s">
        <v>369</v>
      </c>
      <c r="Y138" s="962">
        <f t="shared" ca="1" si="53"/>
        <v>0</v>
      </c>
      <c r="Z138" s="965">
        <v>3</v>
      </c>
      <c r="AA138" s="962">
        <f t="shared" ca="1" si="54"/>
        <v>0</v>
      </c>
      <c r="AB138" s="964" t="str">
        <f t="shared" ca="1" si="55"/>
        <v>0-3-0</v>
      </c>
    </row>
    <row r="139" spans="1:28" ht="15" customHeight="1" x14ac:dyDescent="0.2">
      <c r="A139" s="129" t="s">
        <v>56</v>
      </c>
      <c r="B139" s="129" t="s">
        <v>149</v>
      </c>
      <c r="C139" s="129" t="s">
        <v>370</v>
      </c>
      <c r="D139" s="951" t="s">
        <v>17</v>
      </c>
      <c r="E139" s="129">
        <v>1</v>
      </c>
      <c r="F139" s="100" t="str">
        <f t="shared" ref="F139:F200" si="57">CONCATENATE($B139,$E139)</f>
        <v>CRITICAL-21</v>
      </c>
      <c r="G139" s="100">
        <f t="shared" si="52"/>
        <v>2</v>
      </c>
      <c r="H139" s="132">
        <f t="shared" ca="1" si="56"/>
        <v>0</v>
      </c>
      <c r="I139" s="132">
        <f t="shared" ref="I139:I200" ca="1" si="58">IFERROR(IF(H139&gt;2,1,0),0)</f>
        <v>0</v>
      </c>
      <c r="W139" s="960" t="str">
        <f ca="1">AB139&amp;"-"&amp;COUNTIF($AB$2:$AB139,$AB139)</f>
        <v>0-1-0-24</v>
      </c>
      <c r="X139" s="960" t="s">
        <v>370</v>
      </c>
      <c r="Y139" s="962">
        <f t="shared" ca="1" si="53"/>
        <v>0</v>
      </c>
      <c r="Z139" s="965">
        <v>1</v>
      </c>
      <c r="AA139" s="962">
        <f t="shared" ca="1" si="54"/>
        <v>0</v>
      </c>
      <c r="AB139" s="964" t="str">
        <f t="shared" ca="1" si="55"/>
        <v>0-1-0</v>
      </c>
    </row>
    <row r="140" spans="1:28" ht="15" customHeight="1" x14ac:dyDescent="0.2">
      <c r="A140" s="129" t="s">
        <v>56</v>
      </c>
      <c r="B140" s="129" t="s">
        <v>149</v>
      </c>
      <c r="C140" s="129" t="s">
        <v>371</v>
      </c>
      <c r="D140" s="951" t="s">
        <v>18</v>
      </c>
      <c r="E140" s="129">
        <v>1</v>
      </c>
      <c r="F140" s="100" t="str">
        <f t="shared" si="57"/>
        <v>CRITICAL-21</v>
      </c>
      <c r="G140" s="100">
        <f t="shared" si="52"/>
        <v>2</v>
      </c>
      <c r="H140" s="132">
        <f t="shared" ca="1" si="56"/>
        <v>0</v>
      </c>
      <c r="I140" s="132">
        <f t="shared" ca="1" si="58"/>
        <v>0</v>
      </c>
      <c r="W140" s="960" t="str">
        <f ca="1">AB140&amp;"-"&amp;COUNTIF($AB$2:$AB140,$AB140)</f>
        <v>0-1-0-25</v>
      </c>
      <c r="X140" s="960" t="s">
        <v>371</v>
      </c>
      <c r="Y140" s="962">
        <f t="shared" ca="1" si="53"/>
        <v>0</v>
      </c>
      <c r="Z140" s="965">
        <v>1</v>
      </c>
      <c r="AA140" s="962">
        <f t="shared" ca="1" si="54"/>
        <v>0</v>
      </c>
      <c r="AB140" s="964" t="str">
        <f t="shared" ca="1" si="55"/>
        <v>0-1-0</v>
      </c>
    </row>
    <row r="141" spans="1:28" ht="15" customHeight="1" x14ac:dyDescent="0.2">
      <c r="A141" s="129" t="s">
        <v>56</v>
      </c>
      <c r="B141" s="129" t="s">
        <v>149</v>
      </c>
      <c r="C141" s="129" t="s">
        <v>372</v>
      </c>
      <c r="D141" s="951" t="s">
        <v>19</v>
      </c>
      <c r="E141" s="129">
        <v>2</v>
      </c>
      <c r="F141" s="100" t="str">
        <f t="shared" si="57"/>
        <v>CRITICAL-22</v>
      </c>
      <c r="G141" s="100">
        <f t="shared" si="52"/>
        <v>7</v>
      </c>
      <c r="H141" s="132">
        <f t="shared" ca="1" si="56"/>
        <v>0</v>
      </c>
      <c r="I141" s="132">
        <f t="shared" ca="1" si="58"/>
        <v>0</v>
      </c>
      <c r="W141" s="960" t="str">
        <f ca="1">AB141&amp;"-"&amp;COUNTIF($AB$2:$AB141,$AB141)</f>
        <v>0-2-0-60</v>
      </c>
      <c r="X141" s="960" t="s">
        <v>372</v>
      </c>
      <c r="Y141" s="962">
        <f t="shared" ca="1" si="53"/>
        <v>0</v>
      </c>
      <c r="Z141" s="965">
        <v>2</v>
      </c>
      <c r="AA141" s="962">
        <f t="shared" ca="1" si="54"/>
        <v>0</v>
      </c>
      <c r="AB141" s="964" t="str">
        <f t="shared" ca="1" si="55"/>
        <v>0-2-0</v>
      </c>
    </row>
    <row r="142" spans="1:28" ht="15" customHeight="1" x14ac:dyDescent="0.2">
      <c r="A142" s="129" t="s">
        <v>56</v>
      </c>
      <c r="B142" s="129" t="s">
        <v>149</v>
      </c>
      <c r="C142" s="129" t="s">
        <v>373</v>
      </c>
      <c r="D142" s="951" t="s">
        <v>20</v>
      </c>
      <c r="E142" s="129">
        <v>2</v>
      </c>
      <c r="F142" s="100" t="str">
        <f t="shared" si="57"/>
        <v>CRITICAL-22</v>
      </c>
      <c r="G142" s="100">
        <f t="shared" si="52"/>
        <v>7</v>
      </c>
      <c r="H142" s="132">
        <f t="shared" ca="1" si="56"/>
        <v>0</v>
      </c>
      <c r="I142" s="132">
        <f t="shared" ca="1" si="58"/>
        <v>0</v>
      </c>
      <c r="W142" s="960" t="str">
        <f ca="1">AB142&amp;"-"&amp;COUNTIF($AB$2:$AB142,$AB142)</f>
        <v>0-2-0-61</v>
      </c>
      <c r="X142" s="960" t="s">
        <v>373</v>
      </c>
      <c r="Y142" s="962">
        <f t="shared" ca="1" si="53"/>
        <v>0</v>
      </c>
      <c r="Z142" s="965">
        <v>2</v>
      </c>
      <c r="AA142" s="962">
        <f t="shared" ca="1" si="54"/>
        <v>0</v>
      </c>
      <c r="AB142" s="964" t="str">
        <f t="shared" ca="1" si="55"/>
        <v>0-2-0</v>
      </c>
    </row>
    <row r="143" spans="1:28" ht="15" customHeight="1" x14ac:dyDescent="0.2">
      <c r="A143" s="129" t="s">
        <v>56</v>
      </c>
      <c r="B143" s="129" t="s">
        <v>149</v>
      </c>
      <c r="C143" s="129" t="s">
        <v>374</v>
      </c>
      <c r="D143" s="951" t="s">
        <v>21</v>
      </c>
      <c r="E143" s="129">
        <v>2</v>
      </c>
      <c r="F143" s="100" t="str">
        <f t="shared" si="57"/>
        <v>CRITICAL-22</v>
      </c>
      <c r="G143" s="100">
        <f t="shared" si="52"/>
        <v>7</v>
      </c>
      <c r="H143" s="132">
        <f t="shared" ca="1" si="56"/>
        <v>0</v>
      </c>
      <c r="I143" s="132">
        <f t="shared" ca="1" si="58"/>
        <v>0</v>
      </c>
      <c r="W143" s="960" t="str">
        <f ca="1">AB143&amp;"-"&amp;COUNTIF($AB$2:$AB143,$AB143)</f>
        <v>0-2-0-62</v>
      </c>
      <c r="X143" s="960" t="s">
        <v>374</v>
      </c>
      <c r="Y143" s="962">
        <f t="shared" ca="1" si="53"/>
        <v>0</v>
      </c>
      <c r="Z143" s="965">
        <v>2</v>
      </c>
      <c r="AA143" s="962">
        <f t="shared" ca="1" si="54"/>
        <v>0</v>
      </c>
      <c r="AB143" s="964" t="str">
        <f t="shared" ca="1" si="55"/>
        <v>0-2-0</v>
      </c>
    </row>
    <row r="144" spans="1:28" ht="15" customHeight="1" x14ac:dyDescent="0.2">
      <c r="A144" s="129" t="s">
        <v>56</v>
      </c>
      <c r="B144" s="129" t="s">
        <v>149</v>
      </c>
      <c r="C144" s="129" t="s">
        <v>375</v>
      </c>
      <c r="D144" s="951" t="s">
        <v>103</v>
      </c>
      <c r="E144" s="129">
        <v>2</v>
      </c>
      <c r="F144" s="100" t="str">
        <f t="shared" si="57"/>
        <v>CRITICAL-22</v>
      </c>
      <c r="G144" s="100">
        <f t="shared" si="52"/>
        <v>7</v>
      </c>
      <c r="H144" s="132">
        <f t="shared" ca="1" si="56"/>
        <v>0</v>
      </c>
      <c r="I144" s="132">
        <f t="shared" ca="1" si="58"/>
        <v>0</v>
      </c>
      <c r="W144" s="960" t="str">
        <f ca="1">AB144&amp;"-"&amp;COUNTIF($AB$2:$AB144,$AB144)</f>
        <v>0-2-0-63</v>
      </c>
      <c r="X144" s="960" t="s">
        <v>375</v>
      </c>
      <c r="Y144" s="962">
        <f t="shared" ca="1" si="53"/>
        <v>0</v>
      </c>
      <c r="Z144" s="965">
        <v>2</v>
      </c>
      <c r="AA144" s="962">
        <f t="shared" ca="1" si="54"/>
        <v>0</v>
      </c>
      <c r="AB144" s="964" t="str">
        <f t="shared" ca="1" si="55"/>
        <v>0-2-0</v>
      </c>
    </row>
    <row r="145" spans="1:28" ht="15" customHeight="1" x14ac:dyDescent="0.2">
      <c r="A145" s="129" t="s">
        <v>56</v>
      </c>
      <c r="B145" s="129" t="s">
        <v>149</v>
      </c>
      <c r="C145" s="129" t="s">
        <v>376</v>
      </c>
      <c r="D145" s="951" t="s">
        <v>165</v>
      </c>
      <c r="E145" s="129">
        <v>2</v>
      </c>
      <c r="F145" s="100" t="str">
        <f t="shared" si="57"/>
        <v>CRITICAL-22</v>
      </c>
      <c r="G145" s="100">
        <f t="shared" si="52"/>
        <v>7</v>
      </c>
      <c r="H145" s="132">
        <f t="shared" ca="1" si="56"/>
        <v>0</v>
      </c>
      <c r="I145" s="132">
        <f t="shared" ca="1" si="58"/>
        <v>0</v>
      </c>
      <c r="W145" s="960" t="str">
        <f ca="1">AB145&amp;"-"&amp;COUNTIF($AB$2:$AB145,$AB145)</f>
        <v>0-2-0-64</v>
      </c>
      <c r="X145" s="960" t="s">
        <v>376</v>
      </c>
      <c r="Y145" s="962">
        <f t="shared" ca="1" si="53"/>
        <v>0</v>
      </c>
      <c r="Z145" s="965">
        <v>2</v>
      </c>
      <c r="AA145" s="962">
        <f t="shared" ca="1" si="54"/>
        <v>0</v>
      </c>
      <c r="AB145" s="964" t="str">
        <f t="shared" ca="1" si="55"/>
        <v>0-2-0</v>
      </c>
    </row>
    <row r="146" spans="1:28" ht="15" customHeight="1" x14ac:dyDescent="0.2">
      <c r="A146" s="129" t="s">
        <v>56</v>
      </c>
      <c r="B146" s="129" t="s">
        <v>149</v>
      </c>
      <c r="C146" s="129" t="s">
        <v>377</v>
      </c>
      <c r="D146" s="951" t="s">
        <v>167</v>
      </c>
      <c r="E146" s="129">
        <v>2</v>
      </c>
      <c r="F146" s="100" t="str">
        <f t="shared" si="57"/>
        <v>CRITICAL-22</v>
      </c>
      <c r="G146" s="100">
        <f t="shared" si="52"/>
        <v>7</v>
      </c>
      <c r="H146" s="132">
        <f t="shared" ca="1" si="56"/>
        <v>0</v>
      </c>
      <c r="I146" s="132">
        <f t="shared" ca="1" si="58"/>
        <v>0</v>
      </c>
      <c r="W146" s="960" t="str">
        <f ca="1">AB146&amp;"-"&amp;COUNTIF($AB$2:$AB146,$AB146)</f>
        <v>0-2-0-65</v>
      </c>
      <c r="X146" s="960" t="s">
        <v>377</v>
      </c>
      <c r="Y146" s="962">
        <f t="shared" ca="1" si="53"/>
        <v>0</v>
      </c>
      <c r="Z146" s="965">
        <v>2</v>
      </c>
      <c r="AA146" s="962">
        <f t="shared" ca="1" si="54"/>
        <v>0</v>
      </c>
      <c r="AB146" s="964" t="str">
        <f t="shared" ca="1" si="55"/>
        <v>0-2-0</v>
      </c>
    </row>
    <row r="147" spans="1:28" ht="15" customHeight="1" x14ac:dyDescent="0.2">
      <c r="A147" s="129" t="s">
        <v>56</v>
      </c>
      <c r="B147" s="129" t="s">
        <v>149</v>
      </c>
      <c r="C147" s="129" t="s">
        <v>378</v>
      </c>
      <c r="D147" s="951" t="s">
        <v>198</v>
      </c>
      <c r="E147" s="129">
        <v>2</v>
      </c>
      <c r="F147" s="100" t="str">
        <f t="shared" si="57"/>
        <v>CRITICAL-22</v>
      </c>
      <c r="G147" s="100">
        <f t="shared" si="52"/>
        <v>7</v>
      </c>
      <c r="H147" s="132">
        <f t="shared" ca="1" si="56"/>
        <v>0</v>
      </c>
      <c r="I147" s="132">
        <f t="shared" ca="1" si="58"/>
        <v>0</v>
      </c>
      <c r="W147" s="960" t="str">
        <f ca="1">AB147&amp;"-"&amp;COUNTIF($AB$2:$AB147,$AB147)</f>
        <v>0-2-0-66</v>
      </c>
      <c r="X147" s="960" t="s">
        <v>378</v>
      </c>
      <c r="Y147" s="962">
        <f t="shared" ca="1" si="53"/>
        <v>0</v>
      </c>
      <c r="Z147" s="965">
        <v>2</v>
      </c>
      <c r="AA147" s="962">
        <f t="shared" ca="1" si="54"/>
        <v>0</v>
      </c>
      <c r="AB147" s="964" t="str">
        <f t="shared" ca="1" si="55"/>
        <v>0-2-0</v>
      </c>
    </row>
    <row r="148" spans="1:28" ht="15" customHeight="1" x14ac:dyDescent="0.2">
      <c r="A148" s="129" t="s">
        <v>56</v>
      </c>
      <c r="B148" s="129" t="s">
        <v>149</v>
      </c>
      <c r="C148" s="129" t="s">
        <v>379</v>
      </c>
      <c r="D148" s="951" t="s">
        <v>200</v>
      </c>
      <c r="E148" s="129">
        <v>3</v>
      </c>
      <c r="F148" s="100" t="str">
        <f t="shared" si="57"/>
        <v>CRITICAL-23</v>
      </c>
      <c r="G148" s="100">
        <f t="shared" si="52"/>
        <v>2</v>
      </c>
      <c r="H148" s="132">
        <f t="shared" ca="1" si="56"/>
        <v>0</v>
      </c>
      <c r="I148" s="132">
        <f t="shared" ca="1" si="58"/>
        <v>0</v>
      </c>
      <c r="W148" s="960" t="str">
        <f ca="1">AB148&amp;"-"&amp;COUNTIF($AB$2:$AB148,$AB148)</f>
        <v>0-3-0-30</v>
      </c>
      <c r="X148" s="960" t="s">
        <v>379</v>
      </c>
      <c r="Y148" s="962">
        <f t="shared" ca="1" si="53"/>
        <v>0</v>
      </c>
      <c r="Z148" s="965">
        <v>3</v>
      </c>
      <c r="AA148" s="962">
        <f t="shared" ca="1" si="54"/>
        <v>0</v>
      </c>
      <c r="AB148" s="964" t="str">
        <f t="shared" ca="1" si="55"/>
        <v>0-3-0</v>
      </c>
    </row>
    <row r="149" spans="1:28" ht="15" customHeight="1" x14ac:dyDescent="0.2">
      <c r="A149" s="129" t="s">
        <v>56</v>
      </c>
      <c r="B149" s="129" t="s">
        <v>149</v>
      </c>
      <c r="C149" s="129" t="s">
        <v>380</v>
      </c>
      <c r="D149" s="951" t="s">
        <v>202</v>
      </c>
      <c r="E149" s="129">
        <v>3</v>
      </c>
      <c r="F149" s="100" t="str">
        <f t="shared" si="57"/>
        <v>CRITICAL-23</v>
      </c>
      <c r="G149" s="100">
        <f t="shared" si="52"/>
        <v>2</v>
      </c>
      <c r="H149" s="132">
        <f t="shared" ca="1" si="56"/>
        <v>0</v>
      </c>
      <c r="I149" s="132">
        <f t="shared" ca="1" si="58"/>
        <v>0</v>
      </c>
      <c r="W149" s="960" t="str">
        <f ca="1">AB149&amp;"-"&amp;COUNTIF($AB$2:$AB149,$AB149)</f>
        <v>0-3-0-31</v>
      </c>
      <c r="X149" s="960" t="s">
        <v>380</v>
      </c>
      <c r="Y149" s="962">
        <f t="shared" ca="1" si="53"/>
        <v>0</v>
      </c>
      <c r="Z149" s="965">
        <v>3</v>
      </c>
      <c r="AA149" s="962">
        <f t="shared" ca="1" si="54"/>
        <v>0</v>
      </c>
      <c r="AB149" s="964" t="str">
        <f t="shared" ca="1" si="55"/>
        <v>0-3-0</v>
      </c>
    </row>
    <row r="150" spans="1:28" ht="15" customHeight="1" x14ac:dyDescent="0.2">
      <c r="A150" s="129" t="s">
        <v>56</v>
      </c>
      <c r="B150" s="129" t="s">
        <v>151</v>
      </c>
      <c r="C150" s="129" t="s">
        <v>381</v>
      </c>
      <c r="D150" s="951" t="s">
        <v>22</v>
      </c>
      <c r="E150" s="129">
        <v>1</v>
      </c>
      <c r="F150" s="100" t="str">
        <f t="shared" si="57"/>
        <v>CRITICAL-31</v>
      </c>
      <c r="G150" s="100">
        <f t="shared" si="52"/>
        <v>4</v>
      </c>
      <c r="H150" s="132">
        <f t="shared" ca="1" si="56"/>
        <v>0</v>
      </c>
      <c r="I150" s="132">
        <f t="shared" ca="1" si="58"/>
        <v>0</v>
      </c>
      <c r="W150" s="960" t="str">
        <f ca="1">AB150&amp;"-"&amp;COUNTIF($AB$2:$AB150,$AB150)</f>
        <v>0-1-0-26</v>
      </c>
      <c r="X150" s="960" t="s">
        <v>381</v>
      </c>
      <c r="Y150" s="962">
        <f t="shared" ca="1" si="53"/>
        <v>0</v>
      </c>
      <c r="Z150" s="965">
        <v>1</v>
      </c>
      <c r="AA150" s="962">
        <f t="shared" ca="1" si="54"/>
        <v>0</v>
      </c>
      <c r="AB150" s="964" t="str">
        <f t="shared" ca="1" si="55"/>
        <v>0-1-0</v>
      </c>
    </row>
    <row r="151" spans="1:28" ht="15" customHeight="1" x14ac:dyDescent="0.2">
      <c r="A151" s="129" t="s">
        <v>56</v>
      </c>
      <c r="B151" s="129" t="s">
        <v>151</v>
      </c>
      <c r="C151" s="129" t="s">
        <v>382</v>
      </c>
      <c r="D151" s="951" t="s">
        <v>23</v>
      </c>
      <c r="E151" s="129">
        <v>1</v>
      </c>
      <c r="F151" s="100" t="str">
        <f t="shared" si="57"/>
        <v>CRITICAL-31</v>
      </c>
      <c r="G151" s="100">
        <f t="shared" si="52"/>
        <v>4</v>
      </c>
      <c r="H151" s="132">
        <f t="shared" ca="1" si="56"/>
        <v>0</v>
      </c>
      <c r="I151" s="132">
        <f t="shared" ca="1" si="58"/>
        <v>0</v>
      </c>
      <c r="W151" s="960" t="str">
        <f ca="1">AB151&amp;"-"&amp;COUNTIF($AB$2:$AB151,$AB151)</f>
        <v>0-1-0-27</v>
      </c>
      <c r="X151" s="960" t="s">
        <v>382</v>
      </c>
      <c r="Y151" s="962">
        <f t="shared" ca="1" si="53"/>
        <v>0</v>
      </c>
      <c r="Z151" s="965">
        <v>1</v>
      </c>
      <c r="AA151" s="962">
        <f t="shared" ca="1" si="54"/>
        <v>0</v>
      </c>
      <c r="AB151" s="964" t="str">
        <f t="shared" ca="1" si="55"/>
        <v>0-1-0</v>
      </c>
    </row>
    <row r="152" spans="1:28" ht="15" customHeight="1" x14ac:dyDescent="0.2">
      <c r="A152" s="129" t="s">
        <v>56</v>
      </c>
      <c r="B152" s="129" t="s">
        <v>151</v>
      </c>
      <c r="C152" s="129" t="s">
        <v>383</v>
      </c>
      <c r="D152" s="951" t="s">
        <v>24</v>
      </c>
      <c r="E152" s="129">
        <v>1</v>
      </c>
      <c r="F152" s="100" t="str">
        <f t="shared" si="57"/>
        <v>CRITICAL-31</v>
      </c>
      <c r="G152" s="100">
        <f t="shared" si="52"/>
        <v>4</v>
      </c>
      <c r="H152" s="132">
        <f t="shared" ca="1" si="56"/>
        <v>0</v>
      </c>
      <c r="I152" s="132">
        <f t="shared" ca="1" si="58"/>
        <v>0</v>
      </c>
      <c r="W152" s="960" t="str">
        <f ca="1">AB152&amp;"-"&amp;COUNTIF($AB$2:$AB152,$AB152)</f>
        <v>0-1-0-28</v>
      </c>
      <c r="X152" s="960" t="s">
        <v>383</v>
      </c>
      <c r="Y152" s="962">
        <f t="shared" ca="1" si="53"/>
        <v>0</v>
      </c>
      <c r="Z152" s="965">
        <v>1</v>
      </c>
      <c r="AA152" s="962">
        <f t="shared" ca="1" si="54"/>
        <v>0</v>
      </c>
      <c r="AB152" s="964" t="str">
        <f t="shared" ca="1" si="55"/>
        <v>0-1-0</v>
      </c>
    </row>
    <row r="153" spans="1:28" ht="15" customHeight="1" x14ac:dyDescent="0.2">
      <c r="A153" s="129" t="s">
        <v>56</v>
      </c>
      <c r="B153" s="129" t="s">
        <v>151</v>
      </c>
      <c r="C153" s="129" t="s">
        <v>384</v>
      </c>
      <c r="D153" s="951" t="s">
        <v>25</v>
      </c>
      <c r="E153" s="129">
        <v>1</v>
      </c>
      <c r="F153" s="100" t="str">
        <f t="shared" si="57"/>
        <v>CRITICAL-31</v>
      </c>
      <c r="G153" s="100">
        <f t="shared" si="52"/>
        <v>4</v>
      </c>
      <c r="H153" s="132">
        <f t="shared" ca="1" si="56"/>
        <v>0</v>
      </c>
      <c r="I153" s="132">
        <f t="shared" ca="1" si="58"/>
        <v>0</v>
      </c>
      <c r="W153" s="960" t="str">
        <f ca="1">AB153&amp;"-"&amp;COUNTIF($AB$2:$AB153,$AB153)</f>
        <v>0-1-0-29</v>
      </c>
      <c r="X153" s="960" t="s">
        <v>384</v>
      </c>
      <c r="Y153" s="962">
        <f t="shared" ca="1" si="53"/>
        <v>0</v>
      </c>
      <c r="Z153" s="965">
        <v>1</v>
      </c>
      <c r="AA153" s="962">
        <f t="shared" ca="1" si="54"/>
        <v>0</v>
      </c>
      <c r="AB153" s="964" t="str">
        <f t="shared" ca="1" si="55"/>
        <v>0-1-0</v>
      </c>
    </row>
    <row r="154" spans="1:28" ht="15" customHeight="1" x14ac:dyDescent="0.2">
      <c r="A154" s="129" t="s">
        <v>56</v>
      </c>
      <c r="B154" s="129" t="s">
        <v>151</v>
      </c>
      <c r="C154" s="129" t="s">
        <v>385</v>
      </c>
      <c r="D154" s="951" t="s">
        <v>26</v>
      </c>
      <c r="E154" s="129">
        <v>2</v>
      </c>
      <c r="F154" s="100" t="str">
        <f t="shared" si="57"/>
        <v>CRITICAL-32</v>
      </c>
      <c r="G154" s="100">
        <f t="shared" si="52"/>
        <v>2</v>
      </c>
      <c r="H154" s="132">
        <f t="shared" ca="1" si="56"/>
        <v>0</v>
      </c>
      <c r="I154" s="132">
        <f t="shared" ca="1" si="58"/>
        <v>0</v>
      </c>
      <c r="W154" s="960" t="str">
        <f ca="1">AB154&amp;"-"&amp;COUNTIF($AB$2:$AB154,$AB154)</f>
        <v>0-2-0-67</v>
      </c>
      <c r="X154" s="960" t="s">
        <v>385</v>
      </c>
      <c r="Y154" s="962">
        <f t="shared" ca="1" si="53"/>
        <v>0</v>
      </c>
      <c r="Z154" s="965">
        <v>2</v>
      </c>
      <c r="AA154" s="962">
        <f t="shared" ca="1" si="54"/>
        <v>0</v>
      </c>
      <c r="AB154" s="964" t="str">
        <f t="shared" ca="1" si="55"/>
        <v>0-2-0</v>
      </c>
    </row>
    <row r="155" spans="1:28" ht="15" customHeight="1" x14ac:dyDescent="0.2">
      <c r="A155" s="129" t="s">
        <v>56</v>
      </c>
      <c r="B155" s="129" t="s">
        <v>151</v>
      </c>
      <c r="C155" s="129" t="s">
        <v>386</v>
      </c>
      <c r="D155" s="951" t="s">
        <v>27</v>
      </c>
      <c r="E155" s="129">
        <v>2</v>
      </c>
      <c r="F155" s="100" t="str">
        <f t="shared" si="57"/>
        <v>CRITICAL-32</v>
      </c>
      <c r="G155" s="100">
        <f t="shared" si="52"/>
        <v>2</v>
      </c>
      <c r="H155" s="132">
        <f t="shared" ca="1" si="56"/>
        <v>0</v>
      </c>
      <c r="I155" s="132">
        <f t="shared" ca="1" si="58"/>
        <v>0</v>
      </c>
      <c r="W155" s="960" t="str">
        <f ca="1">AB155&amp;"-"&amp;COUNTIF($AB$2:$AB155,$AB155)</f>
        <v>0-2-0-68</v>
      </c>
      <c r="X155" s="960" t="s">
        <v>386</v>
      </c>
      <c r="Y155" s="962">
        <f t="shared" ca="1" si="53"/>
        <v>0</v>
      </c>
      <c r="Z155" s="965">
        <v>2</v>
      </c>
      <c r="AA155" s="962">
        <f t="shared" ca="1" si="54"/>
        <v>0</v>
      </c>
      <c r="AB155" s="964" t="str">
        <f t="shared" ca="1" si="55"/>
        <v>0-2-0</v>
      </c>
    </row>
    <row r="156" spans="1:28" ht="15" customHeight="1" x14ac:dyDescent="0.2">
      <c r="A156" s="129" t="s">
        <v>56</v>
      </c>
      <c r="B156" s="129" t="s">
        <v>151</v>
      </c>
      <c r="C156" s="129" t="s">
        <v>387</v>
      </c>
      <c r="D156" s="951" t="s">
        <v>28</v>
      </c>
      <c r="E156" s="129">
        <v>3</v>
      </c>
      <c r="F156" s="100" t="str">
        <f t="shared" si="57"/>
        <v>CRITICAL-33</v>
      </c>
      <c r="G156" s="100">
        <f t="shared" si="52"/>
        <v>2</v>
      </c>
      <c r="H156" s="132">
        <f t="shared" ca="1" si="56"/>
        <v>0</v>
      </c>
      <c r="I156" s="132">
        <f t="shared" ca="1" si="58"/>
        <v>0</v>
      </c>
      <c r="W156" s="960" t="str">
        <f ca="1">AB156&amp;"-"&amp;COUNTIF($AB$2:$AB156,$AB156)</f>
        <v>0-3-0-32</v>
      </c>
      <c r="X156" s="960" t="s">
        <v>387</v>
      </c>
      <c r="Y156" s="962">
        <f t="shared" ca="1" si="53"/>
        <v>0</v>
      </c>
      <c r="Z156" s="965">
        <v>3</v>
      </c>
      <c r="AA156" s="962">
        <f t="shared" ca="1" si="54"/>
        <v>0</v>
      </c>
      <c r="AB156" s="964" t="str">
        <f t="shared" ca="1" si="55"/>
        <v>0-3-0</v>
      </c>
    </row>
    <row r="157" spans="1:28" ht="15" customHeight="1" x14ac:dyDescent="0.2">
      <c r="A157" s="129" t="s">
        <v>56</v>
      </c>
      <c r="B157" s="129" t="s">
        <v>151</v>
      </c>
      <c r="C157" s="129" t="s">
        <v>388</v>
      </c>
      <c r="D157" s="951" t="s">
        <v>232</v>
      </c>
      <c r="E157" s="129">
        <v>3</v>
      </c>
      <c r="F157" s="100" t="str">
        <f t="shared" si="57"/>
        <v>CRITICAL-33</v>
      </c>
      <c r="G157" s="100">
        <f t="shared" si="52"/>
        <v>2</v>
      </c>
      <c r="H157" s="132">
        <f t="shared" ca="1" si="56"/>
        <v>0</v>
      </c>
      <c r="I157" s="132">
        <f t="shared" ca="1" si="58"/>
        <v>0</v>
      </c>
      <c r="W157" s="960" t="str">
        <f ca="1">AB157&amp;"-"&amp;COUNTIF($AB$2:$AB157,$AB157)</f>
        <v>0-3-0-33</v>
      </c>
      <c r="X157" s="960" t="s">
        <v>388</v>
      </c>
      <c r="Y157" s="962">
        <f t="shared" ca="1" si="53"/>
        <v>0</v>
      </c>
      <c r="Z157" s="965">
        <v>3</v>
      </c>
      <c r="AA157" s="962">
        <f t="shared" ca="1" si="54"/>
        <v>0</v>
      </c>
      <c r="AB157" s="964" t="str">
        <f t="shared" ca="1" si="55"/>
        <v>0-3-0</v>
      </c>
    </row>
    <row r="158" spans="1:28" ht="15" customHeight="1" x14ac:dyDescent="0.2">
      <c r="A158" s="403" t="s">
        <v>79</v>
      </c>
      <c r="B158" s="403" t="s">
        <v>132</v>
      </c>
      <c r="C158" s="403" t="s">
        <v>336</v>
      </c>
      <c r="D158" s="950" t="s">
        <v>5</v>
      </c>
      <c r="E158" s="403">
        <v>1</v>
      </c>
      <c r="F158" s="100" t="str">
        <f t="shared" si="57"/>
        <v>PROGRAM-11</v>
      </c>
      <c r="G158" s="100">
        <f t="shared" si="52"/>
        <v>1</v>
      </c>
      <c r="H158" s="132">
        <f t="shared" ca="1" si="56"/>
        <v>0</v>
      </c>
      <c r="I158" s="132">
        <f t="shared" ca="1" si="58"/>
        <v>0</v>
      </c>
      <c r="W158" s="960" t="str">
        <f ca="1">AB158&amp;"-"&amp;COUNTIF($AB$2:$AB158,$AB158)</f>
        <v>0-1-0-30</v>
      </c>
      <c r="X158" s="960" t="s">
        <v>336</v>
      </c>
      <c r="Y158" s="962">
        <f t="shared" ca="1" si="53"/>
        <v>0</v>
      </c>
      <c r="Z158" s="965">
        <v>1</v>
      </c>
      <c r="AA158" s="962">
        <f t="shared" ca="1" si="54"/>
        <v>0</v>
      </c>
      <c r="AB158" s="964" t="str">
        <f t="shared" ca="1" si="55"/>
        <v>0-1-0</v>
      </c>
    </row>
    <row r="159" spans="1:28" ht="15" customHeight="1" x14ac:dyDescent="0.2">
      <c r="A159" s="403" t="s">
        <v>79</v>
      </c>
      <c r="B159" s="403" t="s">
        <v>132</v>
      </c>
      <c r="C159" s="403" t="s">
        <v>337</v>
      </c>
      <c r="D159" s="950" t="s">
        <v>7</v>
      </c>
      <c r="E159" s="403">
        <v>2</v>
      </c>
      <c r="F159" s="100" t="str">
        <f t="shared" si="57"/>
        <v>PROGRAM-12</v>
      </c>
      <c r="G159" s="100">
        <f t="shared" si="52"/>
        <v>6</v>
      </c>
      <c r="H159" s="132">
        <f t="shared" ca="1" si="56"/>
        <v>0</v>
      </c>
      <c r="I159" s="132">
        <f t="shared" ca="1" si="58"/>
        <v>0</v>
      </c>
      <c r="W159" s="960" t="str">
        <f ca="1">AB159&amp;"-"&amp;COUNTIF($AB$2:$AB159,$AB159)</f>
        <v>0-2-0-69</v>
      </c>
      <c r="X159" s="960" t="s">
        <v>337</v>
      </c>
      <c r="Y159" s="962">
        <f t="shared" ca="1" si="53"/>
        <v>0</v>
      </c>
      <c r="Z159" s="965">
        <v>2</v>
      </c>
      <c r="AA159" s="962">
        <f t="shared" ca="1" si="54"/>
        <v>0</v>
      </c>
      <c r="AB159" s="964" t="str">
        <f t="shared" ca="1" si="55"/>
        <v>0-2-0</v>
      </c>
    </row>
    <row r="160" spans="1:28" ht="15" customHeight="1" x14ac:dyDescent="0.2">
      <c r="A160" s="403" t="s">
        <v>79</v>
      </c>
      <c r="B160" s="403" t="s">
        <v>132</v>
      </c>
      <c r="C160" s="403" t="s">
        <v>338</v>
      </c>
      <c r="D160" s="950" t="s">
        <v>8</v>
      </c>
      <c r="E160" s="403">
        <v>2</v>
      </c>
      <c r="F160" s="100" t="str">
        <f t="shared" si="57"/>
        <v>PROGRAM-12</v>
      </c>
      <c r="G160" s="100">
        <f t="shared" si="52"/>
        <v>6</v>
      </c>
      <c r="H160" s="132">
        <f t="shared" ca="1" si="56"/>
        <v>0</v>
      </c>
      <c r="I160" s="132">
        <f t="shared" ca="1" si="58"/>
        <v>0</v>
      </c>
      <c r="W160" s="960" t="str">
        <f ca="1">AB160&amp;"-"&amp;COUNTIF($AB$2:$AB160,$AB160)</f>
        <v>0-2-0-70</v>
      </c>
      <c r="X160" s="960" t="s">
        <v>338</v>
      </c>
      <c r="Y160" s="962">
        <f t="shared" ca="1" si="53"/>
        <v>0</v>
      </c>
      <c r="Z160" s="965">
        <v>2</v>
      </c>
      <c r="AA160" s="962">
        <f t="shared" ca="1" si="54"/>
        <v>0</v>
      </c>
      <c r="AB160" s="964" t="str">
        <f t="shared" ca="1" si="55"/>
        <v>0-2-0</v>
      </c>
    </row>
    <row r="161" spans="1:28" ht="15" customHeight="1" x14ac:dyDescent="0.2">
      <c r="A161" s="403" t="s">
        <v>79</v>
      </c>
      <c r="B161" s="403" t="s">
        <v>132</v>
      </c>
      <c r="C161" s="403" t="s">
        <v>339</v>
      </c>
      <c r="D161" s="950" t="s">
        <v>9</v>
      </c>
      <c r="E161" s="403">
        <v>2</v>
      </c>
      <c r="F161" s="100" t="str">
        <f t="shared" si="57"/>
        <v>PROGRAM-12</v>
      </c>
      <c r="G161" s="100">
        <f t="shared" si="52"/>
        <v>6</v>
      </c>
      <c r="H161" s="132">
        <f t="shared" ca="1" si="56"/>
        <v>0</v>
      </c>
      <c r="I161" s="132">
        <f t="shared" ca="1" si="58"/>
        <v>0</v>
      </c>
      <c r="W161" s="960" t="str">
        <f ca="1">AB161&amp;"-"&amp;COUNTIF($AB$2:$AB161,$AB161)</f>
        <v>0-2-0-71</v>
      </c>
      <c r="X161" s="960" t="s">
        <v>339</v>
      </c>
      <c r="Y161" s="962">
        <f t="shared" ca="1" si="53"/>
        <v>0</v>
      </c>
      <c r="Z161" s="965">
        <v>2</v>
      </c>
      <c r="AA161" s="962">
        <f t="shared" ca="1" si="54"/>
        <v>0</v>
      </c>
      <c r="AB161" s="964" t="str">
        <f t="shared" ca="1" si="55"/>
        <v>0-2-0</v>
      </c>
    </row>
    <row r="162" spans="1:28" ht="15" customHeight="1" x14ac:dyDescent="0.2">
      <c r="A162" s="403" t="s">
        <v>79</v>
      </c>
      <c r="B162" s="403" t="s">
        <v>132</v>
      </c>
      <c r="C162" s="403" t="s">
        <v>340</v>
      </c>
      <c r="D162" s="950" t="s">
        <v>10</v>
      </c>
      <c r="E162" s="403">
        <v>2</v>
      </c>
      <c r="F162" s="100" t="str">
        <f t="shared" si="57"/>
        <v>PROGRAM-12</v>
      </c>
      <c r="G162" s="100">
        <f t="shared" si="52"/>
        <v>6</v>
      </c>
      <c r="H162" s="132">
        <f t="shared" ca="1" si="56"/>
        <v>0</v>
      </c>
      <c r="I162" s="132">
        <f t="shared" ca="1" si="58"/>
        <v>0</v>
      </c>
      <c r="W162" s="960" t="str">
        <f ca="1">AB162&amp;"-"&amp;COUNTIF($AB$2:$AB162,$AB162)</f>
        <v>0-2-0-72</v>
      </c>
      <c r="X162" s="960" t="s">
        <v>340</v>
      </c>
      <c r="Y162" s="962">
        <f t="shared" ref="Y162:Y180" ca="1" si="59">VLOOKUP(LEFT($X162,LEN($X162)-1),$K:$O,5,FALSE)</f>
        <v>0</v>
      </c>
      <c r="Z162" s="965">
        <v>2</v>
      </c>
      <c r="AA162" s="962">
        <f t="shared" ca="1" si="54"/>
        <v>0</v>
      </c>
      <c r="AB162" s="964" t="str">
        <f t="shared" ca="1" si="55"/>
        <v>0-2-0</v>
      </c>
    </row>
    <row r="163" spans="1:28" ht="15" customHeight="1" x14ac:dyDescent="0.2">
      <c r="A163" s="403" t="s">
        <v>79</v>
      </c>
      <c r="B163" s="403" t="s">
        <v>132</v>
      </c>
      <c r="C163" s="403" t="s">
        <v>341</v>
      </c>
      <c r="D163" s="950" t="s">
        <v>11</v>
      </c>
      <c r="E163" s="403">
        <v>2</v>
      </c>
      <c r="F163" s="100" t="str">
        <f t="shared" si="57"/>
        <v>PROGRAM-12</v>
      </c>
      <c r="G163" s="100">
        <f t="shared" si="52"/>
        <v>6</v>
      </c>
      <c r="H163" s="132">
        <f t="shared" ca="1" si="56"/>
        <v>0</v>
      </c>
      <c r="I163" s="132">
        <f t="shared" ca="1" si="58"/>
        <v>0</v>
      </c>
      <c r="W163" s="960" t="str">
        <f ca="1">AB163&amp;"-"&amp;COUNTIF($AB$2:$AB163,$AB163)</f>
        <v>0-2-0-73</v>
      </c>
      <c r="X163" s="960" t="s">
        <v>341</v>
      </c>
      <c r="Y163" s="962">
        <f t="shared" ca="1" si="59"/>
        <v>0</v>
      </c>
      <c r="Z163" s="965">
        <v>2</v>
      </c>
      <c r="AA163" s="962">
        <f t="shared" ca="1" si="54"/>
        <v>0</v>
      </c>
      <c r="AB163" s="964" t="str">
        <f t="shared" ca="1" si="55"/>
        <v>0-2-0</v>
      </c>
    </row>
    <row r="164" spans="1:28" ht="15" customHeight="1" x14ac:dyDescent="0.2">
      <c r="A164" s="403" t="s">
        <v>79</v>
      </c>
      <c r="B164" s="403" t="s">
        <v>132</v>
      </c>
      <c r="C164" s="403" t="s">
        <v>342</v>
      </c>
      <c r="D164" s="950" t="s">
        <v>12</v>
      </c>
      <c r="E164" s="403">
        <v>2</v>
      </c>
      <c r="F164" s="100" t="str">
        <f t="shared" si="57"/>
        <v>PROGRAM-12</v>
      </c>
      <c r="G164" s="100">
        <f t="shared" si="52"/>
        <v>6</v>
      </c>
      <c r="H164" s="132">
        <f t="shared" ca="1" si="56"/>
        <v>0</v>
      </c>
      <c r="I164" s="132">
        <f t="shared" ca="1" si="58"/>
        <v>0</v>
      </c>
      <c r="W164" s="960" t="str">
        <f ca="1">AB164&amp;"-"&amp;COUNTIF($AB$2:$AB164,$AB164)</f>
        <v>0-2-0-74</v>
      </c>
      <c r="X164" s="960" t="s">
        <v>342</v>
      </c>
      <c r="Y164" s="962">
        <f t="shared" ca="1" si="59"/>
        <v>0</v>
      </c>
      <c r="Z164" s="965">
        <v>2</v>
      </c>
      <c r="AA164" s="962">
        <f t="shared" ca="1" si="54"/>
        <v>0</v>
      </c>
      <c r="AB164" s="964" t="str">
        <f t="shared" ca="1" si="55"/>
        <v>0-2-0</v>
      </c>
    </row>
    <row r="165" spans="1:28" ht="15" customHeight="1" x14ac:dyDescent="0.2">
      <c r="A165" s="403" t="s">
        <v>79</v>
      </c>
      <c r="B165" s="403" t="s">
        <v>132</v>
      </c>
      <c r="C165" s="403" t="s">
        <v>343</v>
      </c>
      <c r="D165" s="950" t="s">
        <v>13</v>
      </c>
      <c r="E165" s="403">
        <v>3</v>
      </c>
      <c r="F165" s="100" t="str">
        <f t="shared" si="57"/>
        <v>PROGRAM-13</v>
      </c>
      <c r="G165" s="100">
        <f t="shared" si="52"/>
        <v>1</v>
      </c>
      <c r="H165" s="132">
        <f t="shared" ca="1" si="56"/>
        <v>0</v>
      </c>
      <c r="I165" s="132">
        <f t="shared" ca="1" si="58"/>
        <v>0</v>
      </c>
      <c r="W165" s="960" t="str">
        <f ca="1">AB165&amp;"-"&amp;COUNTIF($AB$2:$AB165,$AB165)</f>
        <v>0-3-0-34</v>
      </c>
      <c r="X165" s="960" t="s">
        <v>343</v>
      </c>
      <c r="Y165" s="962">
        <f t="shared" ca="1" si="59"/>
        <v>0</v>
      </c>
      <c r="Z165" s="965">
        <v>3</v>
      </c>
      <c r="AA165" s="962">
        <f t="shared" ca="1" si="54"/>
        <v>0</v>
      </c>
      <c r="AB165" s="964" t="str">
        <f t="shared" ca="1" si="55"/>
        <v>0-3-0</v>
      </c>
    </row>
    <row r="166" spans="1:28" ht="15" customHeight="1" x14ac:dyDescent="0.2">
      <c r="A166" s="403" t="s">
        <v>79</v>
      </c>
      <c r="B166" s="403" t="s">
        <v>135</v>
      </c>
      <c r="C166" s="403" t="s">
        <v>344</v>
      </c>
      <c r="D166" s="950" t="s">
        <v>17</v>
      </c>
      <c r="E166" s="403">
        <v>1</v>
      </c>
      <c r="F166" s="100" t="str">
        <f t="shared" si="57"/>
        <v>PROGRAM-21</v>
      </c>
      <c r="G166" s="100">
        <f t="shared" si="52"/>
        <v>1</v>
      </c>
      <c r="H166" s="132">
        <f t="shared" ca="1" si="56"/>
        <v>0</v>
      </c>
      <c r="I166" s="132">
        <f t="shared" ca="1" si="58"/>
        <v>0</v>
      </c>
      <c r="W166" s="960" t="str">
        <f ca="1">AB166&amp;"-"&amp;COUNTIF($AB$2:$AB166,$AB166)</f>
        <v>0-1-0-31</v>
      </c>
      <c r="X166" s="960" t="s">
        <v>344</v>
      </c>
      <c r="Y166" s="962">
        <f t="shared" ca="1" si="59"/>
        <v>0</v>
      </c>
      <c r="Z166" s="965">
        <v>1</v>
      </c>
      <c r="AA166" s="962">
        <f t="shared" ca="1" si="54"/>
        <v>0</v>
      </c>
      <c r="AB166" s="964" t="str">
        <f t="shared" ca="1" si="55"/>
        <v>0-1-0</v>
      </c>
    </row>
    <row r="167" spans="1:28" ht="15" customHeight="1" x14ac:dyDescent="0.2">
      <c r="A167" s="403" t="s">
        <v>79</v>
      </c>
      <c r="B167" s="403" t="s">
        <v>135</v>
      </c>
      <c r="C167" s="403" t="s">
        <v>345</v>
      </c>
      <c r="D167" s="950" t="s">
        <v>18</v>
      </c>
      <c r="E167" s="403">
        <v>2</v>
      </c>
      <c r="F167" s="100" t="str">
        <f t="shared" si="57"/>
        <v>PROGRAM-22</v>
      </c>
      <c r="G167" s="100">
        <f t="shared" si="52"/>
        <v>5</v>
      </c>
      <c r="H167" s="132">
        <f t="shared" ca="1" si="56"/>
        <v>0</v>
      </c>
      <c r="I167" s="132">
        <f t="shared" ca="1" si="58"/>
        <v>0</v>
      </c>
      <c r="W167" s="960" t="str">
        <f ca="1">AB167&amp;"-"&amp;COUNTIF($AB$2:$AB167,$AB167)</f>
        <v>0-2-0-75</v>
      </c>
      <c r="X167" s="960" t="s">
        <v>345</v>
      </c>
      <c r="Y167" s="962">
        <f t="shared" ca="1" si="59"/>
        <v>0</v>
      </c>
      <c r="Z167" s="965">
        <v>2</v>
      </c>
      <c r="AA167" s="962">
        <f t="shared" ca="1" si="54"/>
        <v>0</v>
      </c>
      <c r="AB167" s="964" t="str">
        <f t="shared" ca="1" si="55"/>
        <v>0-2-0</v>
      </c>
    </row>
    <row r="168" spans="1:28" ht="15" customHeight="1" x14ac:dyDescent="0.2">
      <c r="A168" s="403" t="s">
        <v>79</v>
      </c>
      <c r="B168" s="403" t="s">
        <v>135</v>
      </c>
      <c r="C168" s="403" t="s">
        <v>346</v>
      </c>
      <c r="D168" s="950" t="s">
        <v>19</v>
      </c>
      <c r="E168" s="403">
        <v>2</v>
      </c>
      <c r="F168" s="100" t="str">
        <f t="shared" si="57"/>
        <v>PROGRAM-22</v>
      </c>
      <c r="G168" s="100">
        <f t="shared" si="52"/>
        <v>5</v>
      </c>
      <c r="H168" s="132">
        <f t="shared" ca="1" si="56"/>
        <v>0</v>
      </c>
      <c r="I168" s="132">
        <f t="shared" ca="1" si="58"/>
        <v>0</v>
      </c>
      <c r="W168" s="960" t="str">
        <f ca="1">AB168&amp;"-"&amp;COUNTIF($AB$2:$AB168,$AB168)</f>
        <v>0-2-0-76</v>
      </c>
      <c r="X168" s="960" t="s">
        <v>346</v>
      </c>
      <c r="Y168" s="962">
        <f t="shared" ca="1" si="59"/>
        <v>0</v>
      </c>
      <c r="Z168" s="965">
        <v>2</v>
      </c>
      <c r="AA168" s="962">
        <f t="shared" ca="1" si="54"/>
        <v>0</v>
      </c>
      <c r="AB168" s="964" t="str">
        <f t="shared" ca="1" si="55"/>
        <v>0-2-0</v>
      </c>
    </row>
    <row r="169" spans="1:28" ht="15" customHeight="1" x14ac:dyDescent="0.2">
      <c r="A169" s="403" t="s">
        <v>79</v>
      </c>
      <c r="B169" s="403" t="s">
        <v>135</v>
      </c>
      <c r="C169" s="403" t="s">
        <v>347</v>
      </c>
      <c r="D169" s="950" t="s">
        <v>20</v>
      </c>
      <c r="E169" s="403">
        <v>2</v>
      </c>
      <c r="F169" s="100" t="str">
        <f t="shared" si="57"/>
        <v>PROGRAM-22</v>
      </c>
      <c r="G169" s="100">
        <f t="shared" si="52"/>
        <v>5</v>
      </c>
      <c r="H169" s="132">
        <f t="shared" ca="1" si="56"/>
        <v>0</v>
      </c>
      <c r="I169" s="132">
        <f t="shared" ca="1" si="58"/>
        <v>0</v>
      </c>
      <c r="W169" s="960" t="str">
        <f ca="1">AB169&amp;"-"&amp;COUNTIF($AB$2:$AB169,$AB169)</f>
        <v>0-2-0-77</v>
      </c>
      <c r="X169" s="960" t="s">
        <v>347</v>
      </c>
      <c r="Y169" s="962">
        <f t="shared" ca="1" si="59"/>
        <v>0</v>
      </c>
      <c r="Z169" s="965">
        <v>2</v>
      </c>
      <c r="AA169" s="962">
        <f t="shared" ca="1" si="54"/>
        <v>0</v>
      </c>
      <c r="AB169" s="964" t="str">
        <f t="shared" ca="1" si="55"/>
        <v>0-2-0</v>
      </c>
    </row>
    <row r="170" spans="1:28" ht="15" customHeight="1" x14ac:dyDescent="0.2">
      <c r="A170" s="403" t="s">
        <v>79</v>
      </c>
      <c r="B170" s="403" t="s">
        <v>135</v>
      </c>
      <c r="C170" s="403" t="s">
        <v>348</v>
      </c>
      <c r="D170" s="950" t="s">
        <v>21</v>
      </c>
      <c r="E170" s="403">
        <v>2</v>
      </c>
      <c r="F170" s="100" t="str">
        <f t="shared" si="57"/>
        <v>PROGRAM-22</v>
      </c>
      <c r="G170" s="100">
        <f t="shared" si="52"/>
        <v>5</v>
      </c>
      <c r="H170" s="132">
        <f t="shared" ca="1" si="56"/>
        <v>0</v>
      </c>
      <c r="I170" s="132">
        <f t="shared" ca="1" si="58"/>
        <v>0</v>
      </c>
      <c r="W170" s="960" t="str">
        <f ca="1">AB170&amp;"-"&amp;COUNTIF($AB$2:$AB170,$AB170)</f>
        <v>0-2-0-78</v>
      </c>
      <c r="X170" s="960" t="s">
        <v>348</v>
      </c>
      <c r="Y170" s="962">
        <f t="shared" ca="1" si="59"/>
        <v>0</v>
      </c>
      <c r="Z170" s="965">
        <v>2</v>
      </c>
      <c r="AA170" s="962">
        <f t="shared" ca="1" si="54"/>
        <v>0</v>
      </c>
      <c r="AB170" s="964" t="str">
        <f t="shared" ca="1" si="55"/>
        <v>0-2-0</v>
      </c>
    </row>
    <row r="171" spans="1:28" ht="15" customHeight="1" x14ac:dyDescent="0.2">
      <c r="A171" s="403" t="s">
        <v>79</v>
      </c>
      <c r="B171" s="403" t="s">
        <v>135</v>
      </c>
      <c r="C171" s="403" t="s">
        <v>349</v>
      </c>
      <c r="D171" s="950" t="s">
        <v>103</v>
      </c>
      <c r="E171" s="403">
        <v>2</v>
      </c>
      <c r="F171" s="100" t="str">
        <f t="shared" si="57"/>
        <v>PROGRAM-22</v>
      </c>
      <c r="G171" s="100">
        <f t="shared" si="52"/>
        <v>5</v>
      </c>
      <c r="H171" s="132">
        <f t="shared" ca="1" si="56"/>
        <v>0</v>
      </c>
      <c r="I171" s="132">
        <f t="shared" ca="1" si="58"/>
        <v>0</v>
      </c>
      <c r="W171" s="960" t="str">
        <f ca="1">AB171&amp;"-"&amp;COUNTIF($AB$2:$AB171,$AB171)</f>
        <v>0-2-0-79</v>
      </c>
      <c r="X171" s="960" t="s">
        <v>349</v>
      </c>
      <c r="Y171" s="962">
        <f t="shared" ca="1" si="59"/>
        <v>0</v>
      </c>
      <c r="Z171" s="965">
        <v>2</v>
      </c>
      <c r="AA171" s="962">
        <f t="shared" ca="1" si="54"/>
        <v>0</v>
      </c>
      <c r="AB171" s="964" t="str">
        <f t="shared" ca="1" si="55"/>
        <v>0-2-0</v>
      </c>
    </row>
    <row r="172" spans="1:28" ht="15" customHeight="1" x14ac:dyDescent="0.2">
      <c r="A172" s="403" t="s">
        <v>79</v>
      </c>
      <c r="B172" s="403" t="s">
        <v>135</v>
      </c>
      <c r="C172" s="403" t="s">
        <v>350</v>
      </c>
      <c r="D172" s="950" t="s">
        <v>165</v>
      </c>
      <c r="E172" s="403">
        <v>3</v>
      </c>
      <c r="F172" s="100" t="str">
        <f t="shared" si="57"/>
        <v>PROGRAM-23</v>
      </c>
      <c r="G172" s="100">
        <f t="shared" si="52"/>
        <v>4</v>
      </c>
      <c r="H172" s="132">
        <f t="shared" ca="1" si="56"/>
        <v>0</v>
      </c>
      <c r="I172" s="132">
        <f t="shared" ca="1" si="58"/>
        <v>0</v>
      </c>
      <c r="W172" s="960" t="str">
        <f ca="1">AB172&amp;"-"&amp;COUNTIF($AB$2:$AB172,$AB172)</f>
        <v>0-3-0-35</v>
      </c>
      <c r="X172" s="960" t="s">
        <v>350</v>
      </c>
      <c r="Y172" s="962">
        <f t="shared" ca="1" si="59"/>
        <v>0</v>
      </c>
      <c r="Z172" s="965">
        <v>3</v>
      </c>
      <c r="AA172" s="962">
        <f t="shared" ca="1" si="54"/>
        <v>0</v>
      </c>
      <c r="AB172" s="964" t="str">
        <f t="shared" ca="1" si="55"/>
        <v>0-3-0</v>
      </c>
    </row>
    <row r="173" spans="1:28" ht="15" customHeight="1" x14ac:dyDescent="0.2">
      <c r="A173" s="403" t="s">
        <v>79</v>
      </c>
      <c r="B173" s="403" t="s">
        <v>135</v>
      </c>
      <c r="C173" s="403" t="s">
        <v>351</v>
      </c>
      <c r="D173" s="950" t="s">
        <v>167</v>
      </c>
      <c r="E173" s="403">
        <v>3</v>
      </c>
      <c r="F173" s="100" t="str">
        <f t="shared" si="57"/>
        <v>PROGRAM-23</v>
      </c>
      <c r="G173" s="100">
        <f t="shared" si="52"/>
        <v>4</v>
      </c>
      <c r="H173" s="132">
        <f t="shared" ca="1" si="56"/>
        <v>0</v>
      </c>
      <c r="I173" s="132">
        <f t="shared" ca="1" si="58"/>
        <v>0</v>
      </c>
      <c r="W173" s="960" t="str">
        <f ca="1">AB173&amp;"-"&amp;COUNTIF($AB$2:$AB173,$AB173)</f>
        <v>0-3-0-36</v>
      </c>
      <c r="X173" s="960" t="s">
        <v>351</v>
      </c>
      <c r="Y173" s="962">
        <f t="shared" ca="1" si="59"/>
        <v>0</v>
      </c>
      <c r="Z173" s="965">
        <v>3</v>
      </c>
      <c r="AA173" s="962">
        <f t="shared" ca="1" si="54"/>
        <v>0</v>
      </c>
      <c r="AB173" s="964" t="str">
        <f t="shared" ca="1" si="55"/>
        <v>0-3-0</v>
      </c>
    </row>
    <row r="174" spans="1:28" ht="15" customHeight="1" x14ac:dyDescent="0.2">
      <c r="A174" s="403" t="s">
        <v>79</v>
      </c>
      <c r="B174" s="403" t="s">
        <v>135</v>
      </c>
      <c r="C174" s="403" t="s">
        <v>352</v>
      </c>
      <c r="D174" s="950" t="s">
        <v>198</v>
      </c>
      <c r="E174" s="403">
        <v>3</v>
      </c>
      <c r="F174" s="100" t="str">
        <f t="shared" si="57"/>
        <v>PROGRAM-23</v>
      </c>
      <c r="G174" s="100">
        <f t="shared" si="52"/>
        <v>4</v>
      </c>
      <c r="H174" s="132">
        <f t="shared" ca="1" si="56"/>
        <v>0</v>
      </c>
      <c r="I174" s="132">
        <f t="shared" ca="1" si="58"/>
        <v>0</v>
      </c>
      <c r="W174" s="960" t="str">
        <f ca="1">AB174&amp;"-"&amp;COUNTIF($AB$2:$AB174,$AB174)</f>
        <v>0-3-0-37</v>
      </c>
      <c r="X174" s="960" t="s">
        <v>352</v>
      </c>
      <c r="Y174" s="962">
        <f t="shared" ca="1" si="59"/>
        <v>0</v>
      </c>
      <c r="Z174" s="965">
        <v>3</v>
      </c>
      <c r="AA174" s="962">
        <f t="shared" ca="1" si="54"/>
        <v>0</v>
      </c>
      <c r="AB174" s="964" t="str">
        <f t="shared" ca="1" si="55"/>
        <v>0-3-0</v>
      </c>
    </row>
    <row r="175" spans="1:28" ht="15" customHeight="1" x14ac:dyDescent="0.2">
      <c r="A175" s="403" t="s">
        <v>79</v>
      </c>
      <c r="B175" s="403" t="s">
        <v>135</v>
      </c>
      <c r="C175" s="403" t="s">
        <v>353</v>
      </c>
      <c r="D175" s="950" t="s">
        <v>200</v>
      </c>
      <c r="E175" s="403">
        <v>3</v>
      </c>
      <c r="F175" s="100" t="str">
        <f t="shared" si="57"/>
        <v>PROGRAM-23</v>
      </c>
      <c r="G175" s="100">
        <f t="shared" si="52"/>
        <v>4</v>
      </c>
      <c r="H175" s="132">
        <f t="shared" ca="1" si="56"/>
        <v>0</v>
      </c>
      <c r="I175" s="132">
        <f t="shared" ca="1" si="58"/>
        <v>0</v>
      </c>
      <c r="W175" s="960" t="str">
        <f ca="1">AB175&amp;"-"&amp;COUNTIF($AB$2:$AB175,$AB175)</f>
        <v>0-3-0-38</v>
      </c>
      <c r="X175" s="960" t="s">
        <v>353</v>
      </c>
      <c r="Y175" s="962">
        <f t="shared" ca="1" si="59"/>
        <v>0</v>
      </c>
      <c r="Z175" s="965">
        <v>3</v>
      </c>
      <c r="AA175" s="962">
        <f t="shared" ca="1" si="54"/>
        <v>0</v>
      </c>
      <c r="AB175" s="964" t="str">
        <f t="shared" ca="1" si="55"/>
        <v>0-3-0</v>
      </c>
    </row>
    <row r="176" spans="1:28" ht="15" customHeight="1" x14ac:dyDescent="0.2">
      <c r="A176" s="403" t="s">
        <v>79</v>
      </c>
      <c r="B176" s="403" t="s">
        <v>138</v>
      </c>
      <c r="C176" s="403" t="s">
        <v>355</v>
      </c>
      <c r="D176" s="950" t="s">
        <v>22</v>
      </c>
      <c r="E176" s="403">
        <v>2</v>
      </c>
      <c r="F176" s="100" t="str">
        <f t="shared" si="57"/>
        <v>PROGRAM-32</v>
      </c>
      <c r="G176" s="100">
        <f t="shared" si="52"/>
        <v>2</v>
      </c>
      <c r="H176" s="132">
        <f t="shared" ca="1" si="56"/>
        <v>0</v>
      </c>
      <c r="I176" s="132">
        <f t="shared" ca="1" si="58"/>
        <v>0</v>
      </c>
      <c r="W176" s="960" t="str">
        <f ca="1">AB176&amp;"-"&amp;COUNTIF($AB$2:$AB176,$AB176)</f>
        <v>1-2-0-10</v>
      </c>
      <c r="X176" s="960" t="s">
        <v>355</v>
      </c>
      <c r="Y176" s="962">
        <f t="shared" ca="1" si="59"/>
        <v>1</v>
      </c>
      <c r="Z176" s="965">
        <v>2</v>
      </c>
      <c r="AA176" s="962">
        <f t="shared" ca="1" si="54"/>
        <v>0</v>
      </c>
      <c r="AB176" s="964" t="str">
        <f t="shared" ca="1" si="55"/>
        <v>1-2-0</v>
      </c>
    </row>
    <row r="177" spans="1:28" ht="15" customHeight="1" x14ac:dyDescent="0.2">
      <c r="A177" s="403" t="s">
        <v>79</v>
      </c>
      <c r="B177" s="403" t="s">
        <v>138</v>
      </c>
      <c r="C177" s="403" t="s">
        <v>356</v>
      </c>
      <c r="D177" s="950" t="s">
        <v>23</v>
      </c>
      <c r="E177" s="403">
        <v>2</v>
      </c>
      <c r="F177" s="100" t="str">
        <f t="shared" si="57"/>
        <v>PROGRAM-32</v>
      </c>
      <c r="G177" s="100">
        <f t="shared" si="52"/>
        <v>2</v>
      </c>
      <c r="H177" s="132">
        <f t="shared" ca="1" si="56"/>
        <v>0</v>
      </c>
      <c r="I177" s="132">
        <f t="shared" ca="1" si="58"/>
        <v>0</v>
      </c>
      <c r="W177" s="960" t="str">
        <f ca="1">AB177&amp;"-"&amp;COUNTIF($AB$2:$AB177,$AB177)</f>
        <v>1-2-0-11</v>
      </c>
      <c r="X177" s="960" t="s">
        <v>356</v>
      </c>
      <c r="Y177" s="962">
        <f t="shared" ca="1" si="59"/>
        <v>1</v>
      </c>
      <c r="Z177" s="965">
        <v>2</v>
      </c>
      <c r="AA177" s="962">
        <f t="shared" ca="1" si="54"/>
        <v>0</v>
      </c>
      <c r="AB177" s="964" t="str">
        <f t="shared" ca="1" si="55"/>
        <v>1-2-0</v>
      </c>
    </row>
    <row r="178" spans="1:28" ht="15" customHeight="1" x14ac:dyDescent="0.2">
      <c r="A178" s="403" t="s">
        <v>79</v>
      </c>
      <c r="B178" s="403" t="s">
        <v>138</v>
      </c>
      <c r="C178" s="403" t="s">
        <v>357</v>
      </c>
      <c r="D178" s="950" t="s">
        <v>24</v>
      </c>
      <c r="E178" s="403">
        <v>3</v>
      </c>
      <c r="F178" s="100" t="str">
        <f t="shared" si="57"/>
        <v>PROGRAM-33</v>
      </c>
      <c r="G178" s="100">
        <f t="shared" si="52"/>
        <v>4</v>
      </c>
      <c r="H178" s="132">
        <f t="shared" ca="1" si="56"/>
        <v>0</v>
      </c>
      <c r="I178" s="132">
        <f t="shared" ca="1" si="58"/>
        <v>0</v>
      </c>
      <c r="W178" s="960" t="str">
        <f ca="1">AB178&amp;"-"&amp;COUNTIF($AB$2:$AB178,$AB178)</f>
        <v>1-3-0-18</v>
      </c>
      <c r="X178" s="960" t="s">
        <v>357</v>
      </c>
      <c r="Y178" s="962">
        <f t="shared" ca="1" si="59"/>
        <v>1</v>
      </c>
      <c r="Z178" s="965">
        <v>3</v>
      </c>
      <c r="AA178" s="962">
        <f t="shared" ca="1" si="54"/>
        <v>0</v>
      </c>
      <c r="AB178" s="964" t="str">
        <f t="shared" ca="1" si="55"/>
        <v>1-3-0</v>
      </c>
    </row>
    <row r="179" spans="1:28" ht="15" customHeight="1" x14ac:dyDescent="0.2">
      <c r="A179" s="403" t="s">
        <v>79</v>
      </c>
      <c r="B179" s="403" t="s">
        <v>138</v>
      </c>
      <c r="C179" s="403" t="s">
        <v>358</v>
      </c>
      <c r="D179" s="950" t="s">
        <v>25</v>
      </c>
      <c r="E179" s="403">
        <v>3</v>
      </c>
      <c r="F179" s="100" t="str">
        <f t="shared" si="57"/>
        <v>PROGRAM-33</v>
      </c>
      <c r="G179" s="100">
        <f t="shared" si="52"/>
        <v>4</v>
      </c>
      <c r="H179" s="132">
        <f t="shared" ca="1" si="56"/>
        <v>0</v>
      </c>
      <c r="I179" s="132">
        <f t="shared" ca="1" si="58"/>
        <v>0</v>
      </c>
      <c r="W179" s="960" t="str">
        <f ca="1">AB179&amp;"-"&amp;COUNTIF($AB$2:$AB179,$AB179)</f>
        <v>1-3-0-19</v>
      </c>
      <c r="X179" s="960" t="s">
        <v>358</v>
      </c>
      <c r="Y179" s="962">
        <f t="shared" ca="1" si="59"/>
        <v>1</v>
      </c>
      <c r="Z179" s="965">
        <v>3</v>
      </c>
      <c r="AA179" s="962">
        <f t="shared" ca="1" si="54"/>
        <v>0</v>
      </c>
      <c r="AB179" s="964" t="str">
        <f t="shared" ca="1" si="55"/>
        <v>1-3-0</v>
      </c>
    </row>
    <row r="180" spans="1:28" ht="15" customHeight="1" x14ac:dyDescent="0.2">
      <c r="A180" s="403" t="s">
        <v>79</v>
      </c>
      <c r="B180" s="403" t="s">
        <v>138</v>
      </c>
      <c r="C180" s="403" t="s">
        <v>359</v>
      </c>
      <c r="D180" s="950" t="s">
        <v>26</v>
      </c>
      <c r="E180" s="403">
        <v>3</v>
      </c>
      <c r="F180" s="100" t="str">
        <f t="shared" si="57"/>
        <v>PROGRAM-33</v>
      </c>
      <c r="G180" s="100">
        <f t="shared" si="52"/>
        <v>4</v>
      </c>
      <c r="H180" s="132">
        <f t="shared" ca="1" si="56"/>
        <v>0</v>
      </c>
      <c r="I180" s="132">
        <f t="shared" ca="1" si="58"/>
        <v>0</v>
      </c>
      <c r="W180" s="960" t="str">
        <f ca="1">AB180&amp;"-"&amp;COUNTIF($AB$2:$AB180,$AB180)</f>
        <v>1-3-0-20</v>
      </c>
      <c r="X180" s="960" t="s">
        <v>359</v>
      </c>
      <c r="Y180" s="962">
        <f t="shared" ca="1" si="59"/>
        <v>1</v>
      </c>
      <c r="Z180" s="965">
        <v>3</v>
      </c>
      <c r="AA180" s="962">
        <f t="shared" ca="1" si="54"/>
        <v>0</v>
      </c>
      <c r="AB180" s="964" t="str">
        <f t="shared" ca="1" si="55"/>
        <v>1-3-0</v>
      </c>
    </row>
    <row r="181" spans="1:28" ht="15" customHeight="1" x14ac:dyDescent="0.2">
      <c r="A181" s="403" t="s">
        <v>79</v>
      </c>
      <c r="B181" s="403" t="s">
        <v>138</v>
      </c>
      <c r="C181" s="403" t="s">
        <v>360</v>
      </c>
      <c r="D181" s="950" t="s">
        <v>27</v>
      </c>
      <c r="E181" s="403">
        <v>3</v>
      </c>
      <c r="F181" s="100" t="str">
        <f t="shared" si="57"/>
        <v>PROGRAM-33</v>
      </c>
      <c r="G181" s="100">
        <f t="shared" si="52"/>
        <v>4</v>
      </c>
      <c r="H181" s="132">
        <f t="shared" ca="1" si="56"/>
        <v>0</v>
      </c>
      <c r="I181" s="132">
        <f t="shared" ca="1" si="58"/>
        <v>0</v>
      </c>
      <c r="W181" s="960" t="str">
        <f ca="1">AB181&amp;"-"&amp;COUNTIF($AB$2:$AB181,$AB181)</f>
        <v>0-3-0-39</v>
      </c>
      <c r="X181" s="960" t="s">
        <v>360</v>
      </c>
      <c r="Y181" s="962">
        <v>0</v>
      </c>
      <c r="Z181" s="965">
        <v>3</v>
      </c>
      <c r="AA181" s="962">
        <f t="shared" ca="1" si="54"/>
        <v>0</v>
      </c>
      <c r="AB181" s="964" t="str">
        <f ca="1">Y181&amp;"-"&amp;Z181&amp;"-"&amp;AA181</f>
        <v>0-3-0</v>
      </c>
    </row>
    <row r="182" spans="1:28" ht="15" customHeight="1" x14ac:dyDescent="0.2">
      <c r="A182" s="129" t="s">
        <v>69</v>
      </c>
      <c r="B182" s="129" t="s">
        <v>90</v>
      </c>
      <c r="C182" s="129" t="s">
        <v>240</v>
      </c>
      <c r="D182" s="951" t="s">
        <v>5</v>
      </c>
      <c r="E182" s="129">
        <v>1</v>
      </c>
      <c r="F182" s="100" t="str">
        <f t="shared" si="57"/>
        <v>RESPONSE-11</v>
      </c>
      <c r="G182" s="100">
        <f t="shared" si="52"/>
        <v>1</v>
      </c>
      <c r="H182" s="132">
        <f t="shared" ca="1" si="56"/>
        <v>0</v>
      </c>
      <c r="I182" s="132">
        <f t="shared" ca="1" si="58"/>
        <v>0</v>
      </c>
      <c r="W182" s="960" t="str">
        <f ca="1">AB182&amp;"-"&amp;COUNTIF($AB$2:$AB182,$AB182)</f>
        <v>0-1-0-32</v>
      </c>
      <c r="X182" s="960" t="s">
        <v>240</v>
      </c>
      <c r="Y182" s="962">
        <f t="shared" ref="Y182:Y213" ca="1" si="60">VLOOKUP(LEFT($X182,LEN($X182)-1),$K:$O,5,FALSE)</f>
        <v>0</v>
      </c>
      <c r="Z182" s="965">
        <v>1</v>
      </c>
      <c r="AA182" s="962">
        <f t="shared" ca="1" si="54"/>
        <v>0</v>
      </c>
      <c r="AB182" s="964" t="str">
        <f t="shared" ca="1" si="55"/>
        <v>0-1-0</v>
      </c>
    </row>
    <row r="183" spans="1:28" ht="15" customHeight="1" x14ac:dyDescent="0.2">
      <c r="A183" s="129" t="s">
        <v>69</v>
      </c>
      <c r="B183" s="129" t="s">
        <v>90</v>
      </c>
      <c r="C183" s="129" t="s">
        <v>241</v>
      </c>
      <c r="D183" s="951" t="s">
        <v>7</v>
      </c>
      <c r="E183" s="129">
        <v>2</v>
      </c>
      <c r="F183" s="100" t="str">
        <f t="shared" si="57"/>
        <v>RESPONSE-12</v>
      </c>
      <c r="G183" s="100">
        <f t="shared" si="52"/>
        <v>2</v>
      </c>
      <c r="H183" s="132">
        <f t="shared" ca="1" si="56"/>
        <v>0</v>
      </c>
      <c r="I183" s="132">
        <f t="shared" ca="1" si="58"/>
        <v>0</v>
      </c>
      <c r="W183" s="960" t="str">
        <f ca="1">AB183&amp;"-"&amp;COUNTIF($AB$2:$AB183,$AB183)</f>
        <v>0-2-0-80</v>
      </c>
      <c r="X183" s="960" t="s">
        <v>241</v>
      </c>
      <c r="Y183" s="962">
        <f t="shared" ca="1" si="60"/>
        <v>0</v>
      </c>
      <c r="Z183" s="965">
        <v>2</v>
      </c>
      <c r="AA183" s="962">
        <f t="shared" ca="1" si="54"/>
        <v>0</v>
      </c>
      <c r="AB183" s="964" t="str">
        <f t="shared" ca="1" si="55"/>
        <v>0-2-0</v>
      </c>
    </row>
    <row r="184" spans="1:28" ht="15" customHeight="1" x14ac:dyDescent="0.2">
      <c r="A184" s="129" t="s">
        <v>69</v>
      </c>
      <c r="B184" s="129" t="s">
        <v>90</v>
      </c>
      <c r="C184" s="129" t="s">
        <v>242</v>
      </c>
      <c r="D184" s="951" t="s">
        <v>8</v>
      </c>
      <c r="E184" s="129">
        <v>2</v>
      </c>
      <c r="F184" s="100" t="str">
        <f t="shared" si="57"/>
        <v>RESPONSE-12</v>
      </c>
      <c r="G184" s="100">
        <f t="shared" si="52"/>
        <v>2</v>
      </c>
      <c r="H184" s="132">
        <f t="shared" ca="1" si="56"/>
        <v>0</v>
      </c>
      <c r="I184" s="132">
        <f t="shared" ca="1" si="58"/>
        <v>0</v>
      </c>
      <c r="W184" s="960" t="str">
        <f ca="1">AB184&amp;"-"&amp;COUNTIF($AB$2:$AB184,$AB184)</f>
        <v>0-2-0-81</v>
      </c>
      <c r="X184" s="960" t="s">
        <v>242</v>
      </c>
      <c r="Y184" s="962">
        <f t="shared" ca="1" si="60"/>
        <v>0</v>
      </c>
      <c r="Z184" s="965">
        <v>2</v>
      </c>
      <c r="AA184" s="962">
        <f t="shared" ca="1" si="54"/>
        <v>0</v>
      </c>
      <c r="AB184" s="964" t="str">
        <f t="shared" ca="1" si="55"/>
        <v>0-2-0</v>
      </c>
    </row>
    <row r="185" spans="1:28" ht="15" customHeight="1" x14ac:dyDescent="0.2">
      <c r="A185" s="129" t="s">
        <v>69</v>
      </c>
      <c r="B185" s="129" t="s">
        <v>90</v>
      </c>
      <c r="C185" s="129" t="s">
        <v>243</v>
      </c>
      <c r="D185" s="951" t="s">
        <v>9</v>
      </c>
      <c r="E185" s="129">
        <v>3</v>
      </c>
      <c r="F185" s="100" t="str">
        <f t="shared" si="57"/>
        <v>RESPONSE-13</v>
      </c>
      <c r="G185" s="100">
        <f t="shared" si="52"/>
        <v>3</v>
      </c>
      <c r="H185" s="132">
        <f t="shared" ca="1" si="56"/>
        <v>0</v>
      </c>
      <c r="I185" s="132">
        <f t="shared" ca="1" si="58"/>
        <v>0</v>
      </c>
      <c r="W185" s="960" t="str">
        <f ca="1">AB185&amp;"-"&amp;COUNTIF($AB$2:$AB185,$AB185)</f>
        <v>0-3-0-40</v>
      </c>
      <c r="X185" s="960" t="s">
        <v>243</v>
      </c>
      <c r="Y185" s="962">
        <f t="shared" ca="1" si="60"/>
        <v>0</v>
      </c>
      <c r="Z185" s="965">
        <v>3</v>
      </c>
      <c r="AA185" s="962">
        <f t="shared" ca="1" si="54"/>
        <v>0</v>
      </c>
      <c r="AB185" s="964" t="str">
        <f t="shared" ca="1" si="55"/>
        <v>0-3-0</v>
      </c>
    </row>
    <row r="186" spans="1:28" ht="15" customHeight="1" x14ac:dyDescent="0.2">
      <c r="A186" s="129" t="s">
        <v>69</v>
      </c>
      <c r="B186" s="129" t="s">
        <v>90</v>
      </c>
      <c r="C186" s="129" t="s">
        <v>244</v>
      </c>
      <c r="D186" s="951" t="s">
        <v>10</v>
      </c>
      <c r="E186" s="129">
        <v>3</v>
      </c>
      <c r="F186" s="100" t="str">
        <f t="shared" si="57"/>
        <v>RESPONSE-13</v>
      </c>
      <c r="G186" s="100">
        <f t="shared" si="52"/>
        <v>3</v>
      </c>
      <c r="H186" s="132">
        <f t="shared" ca="1" si="56"/>
        <v>0</v>
      </c>
      <c r="I186" s="132">
        <f t="shared" ca="1" si="58"/>
        <v>0</v>
      </c>
      <c r="W186" s="960" t="str">
        <f ca="1">AB186&amp;"-"&amp;COUNTIF($AB$2:$AB186,$AB186)</f>
        <v>0-3-0-41</v>
      </c>
      <c r="X186" s="960" t="s">
        <v>244</v>
      </c>
      <c r="Y186" s="962">
        <f t="shared" ca="1" si="60"/>
        <v>0</v>
      </c>
      <c r="Z186" s="965">
        <v>3</v>
      </c>
      <c r="AA186" s="962">
        <f t="shared" ca="1" si="54"/>
        <v>0</v>
      </c>
      <c r="AB186" s="964" t="str">
        <f t="shared" ca="1" si="55"/>
        <v>0-3-0</v>
      </c>
    </row>
    <row r="187" spans="1:28" ht="15" customHeight="1" x14ac:dyDescent="0.2">
      <c r="A187" s="129" t="s">
        <v>69</v>
      </c>
      <c r="B187" s="129" t="s">
        <v>90</v>
      </c>
      <c r="C187" s="129" t="s">
        <v>245</v>
      </c>
      <c r="D187" s="951" t="s">
        <v>11</v>
      </c>
      <c r="E187" s="129">
        <v>3</v>
      </c>
      <c r="F187" s="100" t="str">
        <f t="shared" si="57"/>
        <v>RESPONSE-13</v>
      </c>
      <c r="G187" s="100">
        <f t="shared" si="52"/>
        <v>3</v>
      </c>
      <c r="H187" s="132">
        <f t="shared" ca="1" si="56"/>
        <v>0</v>
      </c>
      <c r="I187" s="132">
        <f t="shared" ca="1" si="58"/>
        <v>0</v>
      </c>
      <c r="W187" s="960" t="str">
        <f ca="1">AB187&amp;"-"&amp;COUNTIF($AB$2:$AB187,$AB187)</f>
        <v>0-3-0-42</v>
      </c>
      <c r="X187" s="960" t="s">
        <v>245</v>
      </c>
      <c r="Y187" s="962">
        <f t="shared" ca="1" si="60"/>
        <v>0</v>
      </c>
      <c r="Z187" s="965">
        <v>3</v>
      </c>
      <c r="AA187" s="962">
        <f t="shared" ca="1" si="54"/>
        <v>0</v>
      </c>
      <c r="AB187" s="964" t="str">
        <f t="shared" ca="1" si="55"/>
        <v>0-3-0</v>
      </c>
    </row>
    <row r="188" spans="1:28" ht="15" customHeight="1" x14ac:dyDescent="0.2">
      <c r="A188" s="129" t="s">
        <v>69</v>
      </c>
      <c r="B188" s="129" t="s">
        <v>92</v>
      </c>
      <c r="C188" s="129" t="s">
        <v>246</v>
      </c>
      <c r="D188" s="951" t="s">
        <v>17</v>
      </c>
      <c r="E188" s="129">
        <v>1</v>
      </c>
      <c r="F188" s="100" t="str">
        <f t="shared" si="57"/>
        <v>RESPONSE-21</v>
      </c>
      <c r="G188" s="100">
        <f t="shared" si="52"/>
        <v>2</v>
      </c>
      <c r="H188" s="132">
        <f t="shared" ca="1" si="56"/>
        <v>0</v>
      </c>
      <c r="I188" s="132">
        <f t="shared" ca="1" si="58"/>
        <v>0</v>
      </c>
      <c r="W188" s="960" t="str">
        <f ca="1">AB188&amp;"-"&amp;COUNTIF($AB$2:$AB188,$AB188)</f>
        <v>0-1-0-33</v>
      </c>
      <c r="X188" s="960" t="s">
        <v>246</v>
      </c>
      <c r="Y188" s="962">
        <f t="shared" ca="1" si="60"/>
        <v>0</v>
      </c>
      <c r="Z188" s="965">
        <v>1</v>
      </c>
      <c r="AA188" s="962">
        <f t="shared" ca="1" si="54"/>
        <v>0</v>
      </c>
      <c r="AB188" s="964" t="str">
        <f t="shared" ca="1" si="55"/>
        <v>0-1-0</v>
      </c>
    </row>
    <row r="189" spans="1:28" ht="15" customHeight="1" x14ac:dyDescent="0.2">
      <c r="A189" s="129" t="s">
        <v>69</v>
      </c>
      <c r="B189" s="129" t="s">
        <v>92</v>
      </c>
      <c r="C189" s="129" t="s">
        <v>247</v>
      </c>
      <c r="D189" s="951" t="s">
        <v>18</v>
      </c>
      <c r="E189" s="129">
        <v>1</v>
      </c>
      <c r="F189" s="100" t="str">
        <f t="shared" si="57"/>
        <v>RESPONSE-21</v>
      </c>
      <c r="G189" s="100">
        <f t="shared" si="52"/>
        <v>2</v>
      </c>
      <c r="H189" s="132">
        <f t="shared" ca="1" si="56"/>
        <v>0</v>
      </c>
      <c r="I189" s="132">
        <f t="shared" ca="1" si="58"/>
        <v>0</v>
      </c>
      <c r="W189" s="960" t="str">
        <f ca="1">AB189&amp;"-"&amp;COUNTIF($AB$2:$AB189,$AB189)</f>
        <v>0-1-0-34</v>
      </c>
      <c r="X189" s="960" t="s">
        <v>247</v>
      </c>
      <c r="Y189" s="962">
        <f t="shared" ca="1" si="60"/>
        <v>0</v>
      </c>
      <c r="Z189" s="965">
        <v>1</v>
      </c>
      <c r="AA189" s="962">
        <f t="shared" ca="1" si="54"/>
        <v>0</v>
      </c>
      <c r="AB189" s="964" t="str">
        <f t="shared" ca="1" si="55"/>
        <v>0-1-0</v>
      </c>
    </row>
    <row r="190" spans="1:28" ht="15" customHeight="1" x14ac:dyDescent="0.2">
      <c r="A190" s="129" t="s">
        <v>69</v>
      </c>
      <c r="B190" s="129" t="s">
        <v>92</v>
      </c>
      <c r="C190" s="129" t="s">
        <v>248</v>
      </c>
      <c r="D190" s="951" t="s">
        <v>19</v>
      </c>
      <c r="E190" s="129">
        <v>2</v>
      </c>
      <c r="F190" s="100" t="str">
        <f t="shared" si="57"/>
        <v>RESPONSE-22</v>
      </c>
      <c r="G190" s="100">
        <f t="shared" si="52"/>
        <v>5</v>
      </c>
      <c r="H190" s="132">
        <f t="shared" ca="1" si="56"/>
        <v>0</v>
      </c>
      <c r="I190" s="132">
        <f t="shared" ca="1" si="58"/>
        <v>0</v>
      </c>
      <c r="W190" s="960" t="str">
        <f ca="1">AB190&amp;"-"&amp;COUNTIF($AB$2:$AB190,$AB190)</f>
        <v>0-2-0-82</v>
      </c>
      <c r="X190" s="960" t="s">
        <v>248</v>
      </c>
      <c r="Y190" s="962">
        <f t="shared" ca="1" si="60"/>
        <v>0</v>
      </c>
      <c r="Z190" s="965">
        <v>2</v>
      </c>
      <c r="AA190" s="962">
        <f t="shared" ca="1" si="54"/>
        <v>0</v>
      </c>
      <c r="AB190" s="964" t="str">
        <f t="shared" ca="1" si="55"/>
        <v>0-2-0</v>
      </c>
    </row>
    <row r="191" spans="1:28" ht="15" customHeight="1" x14ac:dyDescent="0.2">
      <c r="A191" s="129" t="s">
        <v>69</v>
      </c>
      <c r="B191" s="129" t="s">
        <v>92</v>
      </c>
      <c r="C191" s="129" t="s">
        <v>249</v>
      </c>
      <c r="D191" s="951" t="s">
        <v>20</v>
      </c>
      <c r="E191" s="129">
        <v>2</v>
      </c>
      <c r="F191" s="100" t="str">
        <f t="shared" si="57"/>
        <v>RESPONSE-22</v>
      </c>
      <c r="G191" s="100">
        <f t="shared" si="52"/>
        <v>5</v>
      </c>
      <c r="H191" s="132">
        <f t="shared" ca="1" si="56"/>
        <v>0</v>
      </c>
      <c r="I191" s="132">
        <f t="shared" ca="1" si="58"/>
        <v>0</v>
      </c>
      <c r="W191" s="960" t="str">
        <f ca="1">AB191&amp;"-"&amp;COUNTIF($AB$2:$AB191,$AB191)</f>
        <v>0-2-0-83</v>
      </c>
      <c r="X191" s="960" t="s">
        <v>249</v>
      </c>
      <c r="Y191" s="962">
        <f t="shared" ca="1" si="60"/>
        <v>0</v>
      </c>
      <c r="Z191" s="965">
        <v>2</v>
      </c>
      <c r="AA191" s="962">
        <f t="shared" ca="1" si="54"/>
        <v>0</v>
      </c>
      <c r="AB191" s="964" t="str">
        <f t="shared" ca="1" si="55"/>
        <v>0-2-0</v>
      </c>
    </row>
    <row r="192" spans="1:28" ht="15" customHeight="1" x14ac:dyDescent="0.2">
      <c r="A192" s="129" t="s">
        <v>69</v>
      </c>
      <c r="B192" s="129" t="s">
        <v>92</v>
      </c>
      <c r="C192" s="129" t="s">
        <v>250</v>
      </c>
      <c r="D192" s="951" t="s">
        <v>21</v>
      </c>
      <c r="E192" s="129">
        <v>2</v>
      </c>
      <c r="F192" s="100" t="str">
        <f t="shared" si="57"/>
        <v>RESPONSE-22</v>
      </c>
      <c r="G192" s="100">
        <f t="shared" si="52"/>
        <v>5</v>
      </c>
      <c r="H192" s="132">
        <f t="shared" ca="1" si="56"/>
        <v>0</v>
      </c>
      <c r="I192" s="132">
        <f t="shared" ca="1" si="58"/>
        <v>0</v>
      </c>
      <c r="W192" s="960" t="str">
        <f ca="1">AB192&amp;"-"&amp;COUNTIF($AB$2:$AB192,$AB192)</f>
        <v>0-2-0-84</v>
      </c>
      <c r="X192" s="960" t="s">
        <v>250</v>
      </c>
      <c r="Y192" s="962">
        <f t="shared" ca="1" si="60"/>
        <v>0</v>
      </c>
      <c r="Z192" s="965">
        <v>2</v>
      </c>
      <c r="AA192" s="962">
        <f t="shared" ca="1" si="54"/>
        <v>0</v>
      </c>
      <c r="AB192" s="964" t="str">
        <f t="shared" ca="1" si="55"/>
        <v>0-2-0</v>
      </c>
    </row>
    <row r="193" spans="1:28" ht="15" customHeight="1" x14ac:dyDescent="0.2">
      <c r="A193" s="129" t="s">
        <v>69</v>
      </c>
      <c r="B193" s="129" t="s">
        <v>92</v>
      </c>
      <c r="C193" s="129" t="s">
        <v>251</v>
      </c>
      <c r="D193" s="951" t="s">
        <v>103</v>
      </c>
      <c r="E193" s="129">
        <v>2</v>
      </c>
      <c r="F193" s="100" t="str">
        <f t="shared" si="57"/>
        <v>RESPONSE-22</v>
      </c>
      <c r="G193" s="100">
        <f t="shared" si="52"/>
        <v>5</v>
      </c>
      <c r="H193" s="132">
        <f t="shared" ca="1" si="56"/>
        <v>0</v>
      </c>
      <c r="I193" s="132">
        <f t="shared" ca="1" si="58"/>
        <v>0</v>
      </c>
      <c r="W193" s="960" t="str">
        <f ca="1">AB193&amp;"-"&amp;COUNTIF($AB$2:$AB193,$AB193)</f>
        <v>0-2-0-85</v>
      </c>
      <c r="X193" s="960" t="s">
        <v>251</v>
      </c>
      <c r="Y193" s="962">
        <f t="shared" ca="1" si="60"/>
        <v>0</v>
      </c>
      <c r="Z193" s="965">
        <v>2</v>
      </c>
      <c r="AA193" s="962">
        <f t="shared" ca="1" si="54"/>
        <v>0</v>
      </c>
      <c r="AB193" s="964" t="str">
        <f t="shared" ca="1" si="55"/>
        <v>0-2-0</v>
      </c>
    </row>
    <row r="194" spans="1:28" ht="15" customHeight="1" x14ac:dyDescent="0.2">
      <c r="A194" s="129" t="s">
        <v>69</v>
      </c>
      <c r="B194" s="129" t="s">
        <v>92</v>
      </c>
      <c r="C194" s="129" t="s">
        <v>252</v>
      </c>
      <c r="D194" s="951" t="s">
        <v>165</v>
      </c>
      <c r="E194" s="129">
        <v>2</v>
      </c>
      <c r="F194" s="100" t="str">
        <f t="shared" si="57"/>
        <v>RESPONSE-22</v>
      </c>
      <c r="G194" s="100">
        <f t="shared" ref="G194:G257" si="61">COUNTIF($F:$F,$F194)</f>
        <v>5</v>
      </c>
      <c r="H194" s="132">
        <f t="shared" ca="1" si="56"/>
        <v>0</v>
      </c>
      <c r="I194" s="132">
        <f t="shared" ca="1" si="58"/>
        <v>0</v>
      </c>
      <c r="W194" s="960" t="str">
        <f ca="1">AB194&amp;"-"&amp;COUNTIF($AB$2:$AB194,$AB194)</f>
        <v>0-2-0-86</v>
      </c>
      <c r="X194" s="960" t="s">
        <v>252</v>
      </c>
      <c r="Y194" s="962">
        <f t="shared" ca="1" si="60"/>
        <v>0</v>
      </c>
      <c r="Z194" s="965">
        <v>2</v>
      </c>
      <c r="AA194" s="962">
        <f t="shared" ref="AA194:AA257" ca="1" si="62">VLOOKUP(X194,C:I,7,FALSE)</f>
        <v>0</v>
      </c>
      <c r="AB194" s="964" t="str">
        <f t="shared" ca="1" si="55"/>
        <v>0-2-0</v>
      </c>
    </row>
    <row r="195" spans="1:28" ht="15" customHeight="1" x14ac:dyDescent="0.2">
      <c r="A195" s="129" t="s">
        <v>69</v>
      </c>
      <c r="B195" s="129" t="s">
        <v>92</v>
      </c>
      <c r="C195" s="129" t="s">
        <v>253</v>
      </c>
      <c r="D195" s="951" t="s">
        <v>167</v>
      </c>
      <c r="E195" s="129">
        <v>3</v>
      </c>
      <c r="F195" s="100" t="str">
        <f t="shared" si="57"/>
        <v>RESPONSE-23</v>
      </c>
      <c r="G195" s="100">
        <f t="shared" si="61"/>
        <v>2</v>
      </c>
      <c r="H195" s="132">
        <f t="shared" ca="1" si="56"/>
        <v>0</v>
      </c>
      <c r="I195" s="132">
        <f t="shared" ca="1" si="58"/>
        <v>0</v>
      </c>
      <c r="W195" s="960" t="str">
        <f ca="1">AB195&amp;"-"&amp;COUNTIF($AB$2:$AB195,$AB195)</f>
        <v>0-3-0-43</v>
      </c>
      <c r="X195" s="960" t="s">
        <v>253</v>
      </c>
      <c r="Y195" s="962">
        <f t="shared" ca="1" si="60"/>
        <v>0</v>
      </c>
      <c r="Z195" s="965">
        <v>3</v>
      </c>
      <c r="AA195" s="962">
        <f t="shared" ca="1" si="62"/>
        <v>0</v>
      </c>
      <c r="AB195" s="964" t="str">
        <f t="shared" ca="1" si="55"/>
        <v>0-3-0</v>
      </c>
    </row>
    <row r="196" spans="1:28" ht="15" customHeight="1" x14ac:dyDescent="0.2">
      <c r="A196" s="129" t="s">
        <v>69</v>
      </c>
      <c r="B196" s="129" t="s">
        <v>92</v>
      </c>
      <c r="C196" s="129" t="s">
        <v>254</v>
      </c>
      <c r="D196" s="951" t="s">
        <v>198</v>
      </c>
      <c r="E196" s="129">
        <v>3</v>
      </c>
      <c r="F196" s="100" t="str">
        <f t="shared" si="57"/>
        <v>RESPONSE-23</v>
      </c>
      <c r="G196" s="100">
        <f t="shared" si="61"/>
        <v>2</v>
      </c>
      <c r="H196" s="132">
        <f t="shared" ref="H196:H259" ca="1" si="63">INT(LEFT(
VLOOKUP($D196, INDIRECT("'"&amp;$A196&amp;"'!"&amp;"$E:$H"), 4,FALSE), 1)
)</f>
        <v>0</v>
      </c>
      <c r="I196" s="132">
        <f t="shared" ca="1" si="58"/>
        <v>0</v>
      </c>
      <c r="W196" s="960" t="str">
        <f ca="1">AB196&amp;"-"&amp;COUNTIF($AB$2:$AB196,$AB196)</f>
        <v>0-3-0-44</v>
      </c>
      <c r="X196" s="960" t="s">
        <v>254</v>
      </c>
      <c r="Y196" s="962">
        <f t="shared" ca="1" si="60"/>
        <v>0</v>
      </c>
      <c r="Z196" s="965">
        <v>3</v>
      </c>
      <c r="AA196" s="962">
        <f t="shared" ca="1" si="62"/>
        <v>0</v>
      </c>
      <c r="AB196" s="964" t="str">
        <f t="shared" ref="AB196:AB259" ca="1" si="64">Y196&amp;"-"&amp;Z196&amp;"-"&amp;AA196</f>
        <v>0-3-0</v>
      </c>
    </row>
    <row r="197" spans="1:28" ht="15" customHeight="1" x14ac:dyDescent="0.2">
      <c r="A197" s="129" t="s">
        <v>69</v>
      </c>
      <c r="B197" s="129" t="s">
        <v>94</v>
      </c>
      <c r="C197" s="129" t="s">
        <v>255</v>
      </c>
      <c r="D197" s="951" t="s">
        <v>22</v>
      </c>
      <c r="E197" s="129">
        <v>1</v>
      </c>
      <c r="F197" s="100" t="str">
        <f t="shared" si="57"/>
        <v>RESPONSE-31</v>
      </c>
      <c r="G197" s="100">
        <f t="shared" si="61"/>
        <v>3</v>
      </c>
      <c r="H197" s="132">
        <f t="shared" ca="1" si="63"/>
        <v>0</v>
      </c>
      <c r="I197" s="132">
        <f t="shared" ca="1" si="58"/>
        <v>0</v>
      </c>
      <c r="W197" s="960" t="str">
        <f ca="1">AB197&amp;"-"&amp;COUNTIF($AB$2:$AB197,$AB197)</f>
        <v>0-1-0-35</v>
      </c>
      <c r="X197" s="960" t="s">
        <v>255</v>
      </c>
      <c r="Y197" s="962">
        <f t="shared" ca="1" si="60"/>
        <v>0</v>
      </c>
      <c r="Z197" s="965">
        <v>1</v>
      </c>
      <c r="AA197" s="962">
        <f t="shared" ca="1" si="62"/>
        <v>0</v>
      </c>
      <c r="AB197" s="964" t="str">
        <f t="shared" ca="1" si="64"/>
        <v>0-1-0</v>
      </c>
    </row>
    <row r="198" spans="1:28" ht="15" customHeight="1" x14ac:dyDescent="0.2">
      <c r="A198" s="129" t="s">
        <v>69</v>
      </c>
      <c r="B198" s="129" t="s">
        <v>94</v>
      </c>
      <c r="C198" s="129" t="s">
        <v>256</v>
      </c>
      <c r="D198" s="951" t="s">
        <v>23</v>
      </c>
      <c r="E198" s="129">
        <v>1</v>
      </c>
      <c r="F198" s="100" t="str">
        <f t="shared" si="57"/>
        <v>RESPONSE-31</v>
      </c>
      <c r="G198" s="100">
        <f t="shared" si="61"/>
        <v>3</v>
      </c>
      <c r="H198" s="132">
        <f t="shared" ca="1" si="63"/>
        <v>0</v>
      </c>
      <c r="I198" s="132">
        <f t="shared" ca="1" si="58"/>
        <v>0</v>
      </c>
      <c r="W198" s="960" t="str">
        <f ca="1">AB198&amp;"-"&amp;COUNTIF($AB$2:$AB198,$AB198)</f>
        <v>0-1-0-36</v>
      </c>
      <c r="X198" s="960" t="s">
        <v>256</v>
      </c>
      <c r="Y198" s="962">
        <f t="shared" ca="1" si="60"/>
        <v>0</v>
      </c>
      <c r="Z198" s="965">
        <v>1</v>
      </c>
      <c r="AA198" s="962">
        <f t="shared" ca="1" si="62"/>
        <v>0</v>
      </c>
      <c r="AB198" s="964" t="str">
        <f t="shared" ca="1" si="64"/>
        <v>0-1-0</v>
      </c>
    </row>
    <row r="199" spans="1:28" ht="15" customHeight="1" x14ac:dyDescent="0.2">
      <c r="A199" s="129" t="s">
        <v>69</v>
      </c>
      <c r="B199" s="129" t="s">
        <v>94</v>
      </c>
      <c r="C199" s="129" t="s">
        <v>257</v>
      </c>
      <c r="D199" s="951" t="s">
        <v>24</v>
      </c>
      <c r="E199" s="129">
        <v>1</v>
      </c>
      <c r="F199" s="100" t="str">
        <f t="shared" si="57"/>
        <v>RESPONSE-31</v>
      </c>
      <c r="G199" s="100">
        <f t="shared" si="61"/>
        <v>3</v>
      </c>
      <c r="H199" s="132">
        <f t="shared" ca="1" si="63"/>
        <v>0</v>
      </c>
      <c r="I199" s="132">
        <f t="shared" ca="1" si="58"/>
        <v>0</v>
      </c>
      <c r="W199" s="960" t="str">
        <f ca="1">AB199&amp;"-"&amp;COUNTIF($AB$2:$AB199,$AB199)</f>
        <v>0-1-0-37</v>
      </c>
      <c r="X199" s="960" t="s">
        <v>257</v>
      </c>
      <c r="Y199" s="962">
        <f t="shared" ca="1" si="60"/>
        <v>0</v>
      </c>
      <c r="Z199" s="965">
        <v>1</v>
      </c>
      <c r="AA199" s="962">
        <f t="shared" ca="1" si="62"/>
        <v>0</v>
      </c>
      <c r="AB199" s="964" t="str">
        <f t="shared" ca="1" si="64"/>
        <v>0-1-0</v>
      </c>
    </row>
    <row r="200" spans="1:28" ht="15" customHeight="1" x14ac:dyDescent="0.2">
      <c r="A200" s="129" t="s">
        <v>69</v>
      </c>
      <c r="B200" s="129" t="s">
        <v>94</v>
      </c>
      <c r="C200" s="129" t="s">
        <v>258</v>
      </c>
      <c r="D200" s="951" t="s">
        <v>25</v>
      </c>
      <c r="E200" s="129">
        <v>2</v>
      </c>
      <c r="F200" s="100" t="str">
        <f t="shared" si="57"/>
        <v>RESPONSE-32</v>
      </c>
      <c r="G200" s="100">
        <f t="shared" si="61"/>
        <v>5</v>
      </c>
      <c r="H200" s="132">
        <f t="shared" ca="1" si="63"/>
        <v>0</v>
      </c>
      <c r="I200" s="132">
        <f t="shared" ca="1" si="58"/>
        <v>0</v>
      </c>
      <c r="W200" s="960" t="str">
        <f ca="1">AB200&amp;"-"&amp;COUNTIF($AB$2:$AB200,$AB200)</f>
        <v>0-2-0-87</v>
      </c>
      <c r="X200" s="960" t="s">
        <v>258</v>
      </c>
      <c r="Y200" s="962">
        <f t="shared" ca="1" si="60"/>
        <v>0</v>
      </c>
      <c r="Z200" s="965">
        <v>2</v>
      </c>
      <c r="AA200" s="962">
        <f t="shared" ca="1" si="62"/>
        <v>0</v>
      </c>
      <c r="AB200" s="964" t="str">
        <f t="shared" ca="1" si="64"/>
        <v>0-2-0</v>
      </c>
    </row>
    <row r="201" spans="1:28" ht="15" customHeight="1" x14ac:dyDescent="0.2">
      <c r="A201" s="129" t="s">
        <v>69</v>
      </c>
      <c r="B201" s="129" t="s">
        <v>94</v>
      </c>
      <c r="C201" s="129" t="s">
        <v>259</v>
      </c>
      <c r="D201" s="951" t="s">
        <v>26</v>
      </c>
      <c r="E201" s="129">
        <v>2</v>
      </c>
      <c r="F201" s="100" t="str">
        <f t="shared" ref="F201:F266" si="65">CONCATENATE($B201,$E201)</f>
        <v>RESPONSE-32</v>
      </c>
      <c r="G201" s="100">
        <f t="shared" si="61"/>
        <v>5</v>
      </c>
      <c r="H201" s="132">
        <f t="shared" ca="1" si="63"/>
        <v>0</v>
      </c>
      <c r="I201" s="132">
        <f t="shared" ref="I201:I266" ca="1" si="66">IFERROR(IF(H201&gt;2,1,0),0)</f>
        <v>0</v>
      </c>
      <c r="W201" s="960" t="str">
        <f ca="1">AB201&amp;"-"&amp;COUNTIF($AB$2:$AB201,$AB201)</f>
        <v>0-2-0-88</v>
      </c>
      <c r="X201" s="960" t="s">
        <v>259</v>
      </c>
      <c r="Y201" s="962">
        <f t="shared" ca="1" si="60"/>
        <v>0</v>
      </c>
      <c r="Z201" s="965">
        <v>2</v>
      </c>
      <c r="AA201" s="962">
        <f t="shared" ca="1" si="62"/>
        <v>0</v>
      </c>
      <c r="AB201" s="964" t="str">
        <f t="shared" ca="1" si="64"/>
        <v>0-2-0</v>
      </c>
    </row>
    <row r="202" spans="1:28" ht="15" customHeight="1" x14ac:dyDescent="0.2">
      <c r="A202" s="129" t="s">
        <v>69</v>
      </c>
      <c r="B202" s="129" t="s">
        <v>94</v>
      </c>
      <c r="C202" s="129" t="s">
        <v>260</v>
      </c>
      <c r="D202" s="951" t="s">
        <v>27</v>
      </c>
      <c r="E202" s="129">
        <v>2</v>
      </c>
      <c r="F202" s="100" t="str">
        <f t="shared" si="65"/>
        <v>RESPONSE-32</v>
      </c>
      <c r="G202" s="100">
        <f t="shared" si="61"/>
        <v>5</v>
      </c>
      <c r="H202" s="132">
        <f t="shared" ca="1" si="63"/>
        <v>0</v>
      </c>
      <c r="I202" s="132">
        <f t="shared" ca="1" si="66"/>
        <v>0</v>
      </c>
      <c r="W202" s="960" t="str">
        <f ca="1">AB202&amp;"-"&amp;COUNTIF($AB$2:$AB202,$AB202)</f>
        <v>0-2-0-89</v>
      </c>
      <c r="X202" s="960" t="s">
        <v>260</v>
      </c>
      <c r="Y202" s="962">
        <f t="shared" ca="1" si="60"/>
        <v>0</v>
      </c>
      <c r="Z202" s="965">
        <v>2</v>
      </c>
      <c r="AA202" s="962">
        <f t="shared" ca="1" si="62"/>
        <v>0</v>
      </c>
      <c r="AB202" s="964" t="str">
        <f t="shared" ca="1" si="64"/>
        <v>0-2-0</v>
      </c>
    </row>
    <row r="203" spans="1:28" ht="15" customHeight="1" x14ac:dyDescent="0.2">
      <c r="A203" s="129" t="s">
        <v>69</v>
      </c>
      <c r="B203" s="129" t="s">
        <v>94</v>
      </c>
      <c r="C203" s="129" t="s">
        <v>261</v>
      </c>
      <c r="D203" s="951" t="s">
        <v>28</v>
      </c>
      <c r="E203" s="129">
        <v>2</v>
      </c>
      <c r="F203" s="100" t="str">
        <f t="shared" si="65"/>
        <v>RESPONSE-32</v>
      </c>
      <c r="G203" s="100">
        <f t="shared" si="61"/>
        <v>5</v>
      </c>
      <c r="H203" s="132">
        <f t="shared" ca="1" si="63"/>
        <v>0</v>
      </c>
      <c r="I203" s="132">
        <f t="shared" ca="1" si="66"/>
        <v>0</v>
      </c>
      <c r="W203" s="960" t="str">
        <f ca="1">AB203&amp;"-"&amp;COUNTIF($AB$2:$AB203,$AB203)</f>
        <v>0-2-0-90</v>
      </c>
      <c r="X203" s="960" t="s">
        <v>261</v>
      </c>
      <c r="Y203" s="962">
        <f t="shared" ca="1" si="60"/>
        <v>0</v>
      </c>
      <c r="Z203" s="965">
        <v>2</v>
      </c>
      <c r="AA203" s="962">
        <f t="shared" ca="1" si="62"/>
        <v>0</v>
      </c>
      <c r="AB203" s="964" t="str">
        <f t="shared" ca="1" si="64"/>
        <v>0-2-0</v>
      </c>
    </row>
    <row r="204" spans="1:28" ht="15" customHeight="1" x14ac:dyDescent="0.2">
      <c r="A204" s="129" t="s">
        <v>69</v>
      </c>
      <c r="B204" s="129" t="s">
        <v>94</v>
      </c>
      <c r="C204" s="129" t="s">
        <v>262</v>
      </c>
      <c r="D204" s="951" t="s">
        <v>232</v>
      </c>
      <c r="E204" s="129">
        <v>2</v>
      </c>
      <c r="F204" s="100" t="str">
        <f t="shared" si="65"/>
        <v>RESPONSE-32</v>
      </c>
      <c r="G204" s="100">
        <f t="shared" si="61"/>
        <v>5</v>
      </c>
      <c r="H204" s="132">
        <f t="shared" ca="1" si="63"/>
        <v>0</v>
      </c>
      <c r="I204" s="132">
        <f t="shared" ca="1" si="66"/>
        <v>0</v>
      </c>
      <c r="W204" s="960" t="str">
        <f ca="1">AB204&amp;"-"&amp;COUNTIF($AB$2:$AB204,$AB204)</f>
        <v>0-2-0-91</v>
      </c>
      <c r="X204" s="960" t="s">
        <v>262</v>
      </c>
      <c r="Y204" s="962">
        <f t="shared" ca="1" si="60"/>
        <v>0</v>
      </c>
      <c r="Z204" s="965">
        <v>2</v>
      </c>
      <c r="AA204" s="962">
        <f t="shared" ca="1" si="62"/>
        <v>0</v>
      </c>
      <c r="AB204" s="964" t="str">
        <f t="shared" ca="1" si="64"/>
        <v>0-2-0</v>
      </c>
    </row>
    <row r="205" spans="1:28" ht="15" customHeight="1" x14ac:dyDescent="0.2">
      <c r="A205" s="129" t="s">
        <v>69</v>
      </c>
      <c r="B205" s="129" t="s">
        <v>94</v>
      </c>
      <c r="C205" s="129" t="s">
        <v>263</v>
      </c>
      <c r="D205" s="951" t="s">
        <v>264</v>
      </c>
      <c r="E205" s="129">
        <v>3</v>
      </c>
      <c r="F205" s="100" t="str">
        <f t="shared" si="65"/>
        <v>RESPONSE-33</v>
      </c>
      <c r="G205" s="100">
        <f t="shared" si="61"/>
        <v>4</v>
      </c>
      <c r="H205" s="132">
        <f t="shared" ca="1" si="63"/>
        <v>0</v>
      </c>
      <c r="I205" s="132">
        <f t="shared" ca="1" si="66"/>
        <v>0</v>
      </c>
      <c r="W205" s="960" t="str">
        <f ca="1">AB205&amp;"-"&amp;COUNTIF($AB$2:$AB205,$AB205)</f>
        <v>0-3-0-45</v>
      </c>
      <c r="X205" s="960" t="s">
        <v>263</v>
      </c>
      <c r="Y205" s="962">
        <f t="shared" ca="1" si="60"/>
        <v>0</v>
      </c>
      <c r="Z205" s="965">
        <v>3</v>
      </c>
      <c r="AA205" s="962">
        <f t="shared" ca="1" si="62"/>
        <v>0</v>
      </c>
      <c r="AB205" s="964" t="str">
        <f t="shared" ca="1" si="64"/>
        <v>0-3-0</v>
      </c>
    </row>
    <row r="206" spans="1:28" ht="15" customHeight="1" x14ac:dyDescent="0.2">
      <c r="A206" s="129" t="s">
        <v>69</v>
      </c>
      <c r="B206" s="129" t="s">
        <v>94</v>
      </c>
      <c r="C206" s="129" t="s">
        <v>265</v>
      </c>
      <c r="D206" s="951" t="s">
        <v>266</v>
      </c>
      <c r="E206" s="129">
        <v>3</v>
      </c>
      <c r="F206" s="100" t="str">
        <f t="shared" si="65"/>
        <v>RESPONSE-33</v>
      </c>
      <c r="G206" s="100">
        <f t="shared" si="61"/>
        <v>4</v>
      </c>
      <c r="H206" s="132">
        <f t="shared" ca="1" si="63"/>
        <v>0</v>
      </c>
      <c r="I206" s="132">
        <f t="shared" ca="1" si="66"/>
        <v>0</v>
      </c>
      <c r="W206" s="960" t="str">
        <f ca="1">AB206&amp;"-"&amp;COUNTIF($AB$2:$AB206,$AB206)</f>
        <v>0-3-0-46</v>
      </c>
      <c r="X206" s="960" t="s">
        <v>265</v>
      </c>
      <c r="Y206" s="962">
        <f t="shared" ca="1" si="60"/>
        <v>0</v>
      </c>
      <c r="Z206" s="965">
        <v>3</v>
      </c>
      <c r="AA206" s="962">
        <f t="shared" ca="1" si="62"/>
        <v>0</v>
      </c>
      <c r="AB206" s="964" t="str">
        <f t="shared" ca="1" si="64"/>
        <v>0-3-0</v>
      </c>
    </row>
    <row r="207" spans="1:28" ht="15" customHeight="1" x14ac:dyDescent="0.2">
      <c r="A207" s="129" t="s">
        <v>69</v>
      </c>
      <c r="B207" s="129" t="s">
        <v>94</v>
      </c>
      <c r="C207" s="129" t="s">
        <v>943</v>
      </c>
      <c r="D207" s="951" t="s">
        <v>361</v>
      </c>
      <c r="E207" s="129">
        <v>3</v>
      </c>
      <c r="F207" s="100" t="str">
        <f t="shared" si="65"/>
        <v>RESPONSE-33</v>
      </c>
      <c r="G207" s="100">
        <f t="shared" si="61"/>
        <v>4</v>
      </c>
      <c r="H207" s="132">
        <f t="shared" ca="1" si="63"/>
        <v>0</v>
      </c>
      <c r="I207" s="132">
        <f t="shared" ca="1" si="66"/>
        <v>0</v>
      </c>
      <c r="W207" s="960" t="str">
        <f ca="1">AB207&amp;"-"&amp;COUNTIF($AB$2:$AB207,$AB207)</f>
        <v>0-3-0-47</v>
      </c>
      <c r="X207" s="960" t="s">
        <v>943</v>
      </c>
      <c r="Y207" s="962">
        <f t="shared" ca="1" si="60"/>
        <v>0</v>
      </c>
      <c r="Z207" s="965">
        <v>3</v>
      </c>
      <c r="AA207" s="962">
        <f t="shared" ca="1" si="62"/>
        <v>0</v>
      </c>
      <c r="AB207" s="964" t="str">
        <f t="shared" ca="1" si="64"/>
        <v>0-3-0</v>
      </c>
    </row>
    <row r="208" spans="1:28" ht="15" customHeight="1" x14ac:dyDescent="0.2">
      <c r="A208" s="129" t="s">
        <v>69</v>
      </c>
      <c r="B208" s="129" t="s">
        <v>94</v>
      </c>
      <c r="C208" s="129" t="s">
        <v>2538</v>
      </c>
      <c r="D208" s="951" t="s">
        <v>2720</v>
      </c>
      <c r="E208" s="129">
        <v>3</v>
      </c>
      <c r="F208" s="100" t="str">
        <f t="shared" si="65"/>
        <v>RESPONSE-33</v>
      </c>
      <c r="G208" s="100">
        <f t="shared" si="61"/>
        <v>4</v>
      </c>
      <c r="H208" s="132">
        <f t="shared" ca="1" si="63"/>
        <v>0</v>
      </c>
      <c r="I208" s="132">
        <f t="shared" ref="I208" ca="1" si="67">IFERROR(IF(H208&gt;2,1,0),0)</f>
        <v>0</v>
      </c>
      <c r="W208" s="960" t="str">
        <f ca="1">AB208&amp;"-"&amp;COUNTIF($AB$2:$AB208,$AB208)</f>
        <v>0-3-0-48</v>
      </c>
      <c r="X208" s="960" t="s">
        <v>2538</v>
      </c>
      <c r="Y208" s="962">
        <f t="shared" ca="1" si="60"/>
        <v>0</v>
      </c>
      <c r="Z208" s="965">
        <v>3</v>
      </c>
      <c r="AA208" s="962">
        <f t="shared" ca="1" si="62"/>
        <v>0</v>
      </c>
      <c r="AB208" s="964" t="str">
        <f t="shared" ca="1" si="64"/>
        <v>0-3-0</v>
      </c>
    </row>
    <row r="209" spans="1:28" ht="15" customHeight="1" x14ac:dyDescent="0.2">
      <c r="A209" s="129" t="s">
        <v>69</v>
      </c>
      <c r="B209" s="129" t="s">
        <v>96</v>
      </c>
      <c r="C209" s="129" t="s">
        <v>267</v>
      </c>
      <c r="D209" s="951" t="s">
        <v>117</v>
      </c>
      <c r="E209" s="129">
        <v>1</v>
      </c>
      <c r="F209" s="100" t="str">
        <f t="shared" si="65"/>
        <v>RESPONSE-41</v>
      </c>
      <c r="G209" s="100">
        <f t="shared" si="61"/>
        <v>3</v>
      </c>
      <c r="H209" s="132">
        <f t="shared" ca="1" si="63"/>
        <v>0</v>
      </c>
      <c r="I209" s="132">
        <f t="shared" ca="1" si="66"/>
        <v>0</v>
      </c>
      <c r="W209" s="960" t="str">
        <f ca="1">AB209&amp;"-"&amp;COUNTIF($AB$2:$AB209,$AB209)</f>
        <v>0-1-0-38</v>
      </c>
      <c r="X209" s="960" t="s">
        <v>267</v>
      </c>
      <c r="Y209" s="962">
        <f t="shared" ca="1" si="60"/>
        <v>0</v>
      </c>
      <c r="Z209" s="965">
        <v>1</v>
      </c>
      <c r="AA209" s="962">
        <f t="shared" ca="1" si="62"/>
        <v>0</v>
      </c>
      <c r="AB209" s="964" t="str">
        <f t="shared" ca="1" si="64"/>
        <v>0-1-0</v>
      </c>
    </row>
    <row r="210" spans="1:28" ht="15" customHeight="1" x14ac:dyDescent="0.2">
      <c r="A210" s="129" t="s">
        <v>69</v>
      </c>
      <c r="B210" s="129" t="s">
        <v>96</v>
      </c>
      <c r="C210" s="129" t="s">
        <v>268</v>
      </c>
      <c r="D210" s="951" t="s">
        <v>120</v>
      </c>
      <c r="E210" s="129">
        <v>1</v>
      </c>
      <c r="F210" s="100" t="str">
        <f t="shared" si="65"/>
        <v>RESPONSE-41</v>
      </c>
      <c r="G210" s="100">
        <f t="shared" si="61"/>
        <v>3</v>
      </c>
      <c r="H210" s="132">
        <f t="shared" ca="1" si="63"/>
        <v>0</v>
      </c>
      <c r="I210" s="132">
        <f t="shared" ca="1" si="66"/>
        <v>0</v>
      </c>
      <c r="W210" s="960" t="str">
        <f ca="1">AB210&amp;"-"&amp;COUNTIF($AB$2:$AB210,$AB210)</f>
        <v>0-1-0-39</v>
      </c>
      <c r="X210" s="960" t="s">
        <v>268</v>
      </c>
      <c r="Y210" s="962">
        <f t="shared" ca="1" si="60"/>
        <v>0</v>
      </c>
      <c r="Z210" s="965">
        <v>1</v>
      </c>
      <c r="AA210" s="962">
        <f t="shared" ca="1" si="62"/>
        <v>0</v>
      </c>
      <c r="AB210" s="964" t="str">
        <f t="shared" ca="1" si="64"/>
        <v>0-1-0</v>
      </c>
    </row>
    <row r="211" spans="1:28" ht="15" customHeight="1" x14ac:dyDescent="0.2">
      <c r="A211" s="129" t="s">
        <v>69</v>
      </c>
      <c r="B211" s="129" t="s">
        <v>96</v>
      </c>
      <c r="C211" s="129" t="s">
        <v>269</v>
      </c>
      <c r="D211" s="951" t="s">
        <v>123</v>
      </c>
      <c r="E211" s="129">
        <v>1</v>
      </c>
      <c r="F211" s="100" t="str">
        <f t="shared" si="65"/>
        <v>RESPONSE-41</v>
      </c>
      <c r="G211" s="100">
        <f t="shared" si="61"/>
        <v>3</v>
      </c>
      <c r="H211" s="132">
        <f t="shared" ca="1" si="63"/>
        <v>0</v>
      </c>
      <c r="I211" s="132">
        <f t="shared" ca="1" si="66"/>
        <v>0</v>
      </c>
      <c r="W211" s="960" t="str">
        <f ca="1">AB211&amp;"-"&amp;COUNTIF($AB$2:$AB211,$AB211)</f>
        <v>0-1-0-40</v>
      </c>
      <c r="X211" s="960" t="s">
        <v>269</v>
      </c>
      <c r="Y211" s="962">
        <f t="shared" ca="1" si="60"/>
        <v>0</v>
      </c>
      <c r="Z211" s="965">
        <v>1</v>
      </c>
      <c r="AA211" s="962">
        <f t="shared" ca="1" si="62"/>
        <v>0</v>
      </c>
      <c r="AB211" s="964" t="str">
        <f t="shared" ca="1" si="64"/>
        <v>0-1-0</v>
      </c>
    </row>
    <row r="212" spans="1:28" ht="15" customHeight="1" x14ac:dyDescent="0.2">
      <c r="A212" s="129" t="s">
        <v>69</v>
      </c>
      <c r="B212" s="129" t="s">
        <v>96</v>
      </c>
      <c r="C212" s="129" t="s">
        <v>270</v>
      </c>
      <c r="D212" s="951" t="s">
        <v>126</v>
      </c>
      <c r="E212" s="129">
        <v>2</v>
      </c>
      <c r="F212" s="100" t="str">
        <f t="shared" si="65"/>
        <v>RESPONSE-42</v>
      </c>
      <c r="G212" s="100">
        <f t="shared" si="61"/>
        <v>9</v>
      </c>
      <c r="H212" s="132">
        <f t="shared" ca="1" si="63"/>
        <v>0</v>
      </c>
      <c r="I212" s="132">
        <f t="shared" ca="1" si="66"/>
        <v>0</v>
      </c>
      <c r="W212" s="960" t="str">
        <f ca="1">AB212&amp;"-"&amp;COUNTIF($AB$2:$AB212,$AB212)</f>
        <v>0-2-0-92</v>
      </c>
      <c r="X212" s="960" t="s">
        <v>270</v>
      </c>
      <c r="Y212" s="962">
        <f t="shared" ca="1" si="60"/>
        <v>0</v>
      </c>
      <c r="Z212" s="965">
        <v>2</v>
      </c>
      <c r="AA212" s="962">
        <f t="shared" ca="1" si="62"/>
        <v>0</v>
      </c>
      <c r="AB212" s="964" t="str">
        <f t="shared" ca="1" si="64"/>
        <v>0-2-0</v>
      </c>
    </row>
    <row r="213" spans="1:28" ht="15" customHeight="1" x14ac:dyDescent="0.2">
      <c r="A213" s="129" t="s">
        <v>69</v>
      </c>
      <c r="B213" s="129" t="s">
        <v>96</v>
      </c>
      <c r="C213" s="129" t="s">
        <v>271</v>
      </c>
      <c r="D213" s="951" t="s">
        <v>129</v>
      </c>
      <c r="E213" s="129">
        <v>2</v>
      </c>
      <c r="F213" s="100" t="str">
        <f t="shared" si="65"/>
        <v>RESPONSE-42</v>
      </c>
      <c r="G213" s="100">
        <f t="shared" si="61"/>
        <v>9</v>
      </c>
      <c r="H213" s="132">
        <f t="shared" ca="1" si="63"/>
        <v>0</v>
      </c>
      <c r="I213" s="132">
        <f t="shared" ca="1" si="66"/>
        <v>0</v>
      </c>
      <c r="W213" s="960" t="str">
        <f ca="1">AB213&amp;"-"&amp;COUNTIF($AB$2:$AB213,$AB213)</f>
        <v>0-2-0-93</v>
      </c>
      <c r="X213" s="960" t="s">
        <v>271</v>
      </c>
      <c r="Y213" s="962">
        <f t="shared" ca="1" si="60"/>
        <v>0</v>
      </c>
      <c r="Z213" s="965">
        <v>2</v>
      </c>
      <c r="AA213" s="962">
        <f t="shared" ca="1" si="62"/>
        <v>0</v>
      </c>
      <c r="AB213" s="964" t="str">
        <f t="shared" ca="1" si="64"/>
        <v>0-2-0</v>
      </c>
    </row>
    <row r="214" spans="1:28" ht="15" customHeight="1" x14ac:dyDescent="0.2">
      <c r="A214" s="129" t="s">
        <v>69</v>
      </c>
      <c r="B214" s="129" t="s">
        <v>96</v>
      </c>
      <c r="C214" s="129" t="s">
        <v>272</v>
      </c>
      <c r="D214" s="951" t="s">
        <v>131</v>
      </c>
      <c r="E214" s="129">
        <v>2</v>
      </c>
      <c r="F214" s="100" t="str">
        <f t="shared" si="65"/>
        <v>RESPONSE-42</v>
      </c>
      <c r="G214" s="100">
        <f t="shared" si="61"/>
        <v>9</v>
      </c>
      <c r="H214" s="132">
        <f t="shared" ca="1" si="63"/>
        <v>0</v>
      </c>
      <c r="I214" s="132">
        <f t="shared" ca="1" si="66"/>
        <v>0</v>
      </c>
      <c r="W214" s="960" t="str">
        <f ca="1">AB214&amp;"-"&amp;COUNTIF($AB$2:$AB214,$AB214)</f>
        <v>0-2-0-94</v>
      </c>
      <c r="X214" s="960" t="s">
        <v>272</v>
      </c>
      <c r="Y214" s="962">
        <f t="shared" ref="Y214:Y245" ca="1" si="68">VLOOKUP(LEFT($X214,LEN($X214)-1),$K:$O,5,FALSE)</f>
        <v>0</v>
      </c>
      <c r="Z214" s="965">
        <v>2</v>
      </c>
      <c r="AA214" s="962">
        <f t="shared" ca="1" si="62"/>
        <v>0</v>
      </c>
      <c r="AB214" s="964" t="str">
        <f t="shared" ca="1" si="64"/>
        <v>0-2-0</v>
      </c>
    </row>
    <row r="215" spans="1:28" ht="15" customHeight="1" x14ac:dyDescent="0.2">
      <c r="A215" s="129" t="s">
        <v>69</v>
      </c>
      <c r="B215" s="129" t="s">
        <v>96</v>
      </c>
      <c r="C215" s="129" t="s">
        <v>273</v>
      </c>
      <c r="D215" s="951" t="s">
        <v>239</v>
      </c>
      <c r="E215" s="129">
        <v>2</v>
      </c>
      <c r="F215" s="100" t="str">
        <f t="shared" si="65"/>
        <v>RESPONSE-42</v>
      </c>
      <c r="G215" s="100">
        <f t="shared" si="61"/>
        <v>9</v>
      </c>
      <c r="H215" s="132">
        <f t="shared" ca="1" si="63"/>
        <v>0</v>
      </c>
      <c r="I215" s="132">
        <f t="shared" ca="1" si="66"/>
        <v>0</v>
      </c>
      <c r="W215" s="960" t="str">
        <f ca="1">AB215&amp;"-"&amp;COUNTIF($AB$2:$AB215,$AB215)</f>
        <v>0-2-0-95</v>
      </c>
      <c r="X215" s="960" t="s">
        <v>273</v>
      </c>
      <c r="Y215" s="962">
        <f t="shared" ca="1" si="68"/>
        <v>0</v>
      </c>
      <c r="Z215" s="965">
        <v>2</v>
      </c>
      <c r="AA215" s="962">
        <f t="shared" ca="1" si="62"/>
        <v>0</v>
      </c>
      <c r="AB215" s="964" t="str">
        <f t="shared" ca="1" si="64"/>
        <v>0-2-0</v>
      </c>
    </row>
    <row r="216" spans="1:28" ht="15" customHeight="1" x14ac:dyDescent="0.2">
      <c r="A216" s="129" t="s">
        <v>69</v>
      </c>
      <c r="B216" s="129" t="s">
        <v>96</v>
      </c>
      <c r="C216" s="129" t="s">
        <v>944</v>
      </c>
      <c r="D216" s="951" t="s">
        <v>327</v>
      </c>
      <c r="E216" s="129">
        <v>2</v>
      </c>
      <c r="F216" s="100" t="str">
        <f t="shared" si="65"/>
        <v>RESPONSE-42</v>
      </c>
      <c r="G216" s="100">
        <f t="shared" si="61"/>
        <v>9</v>
      </c>
      <c r="H216" s="132">
        <f t="shared" ca="1" si="63"/>
        <v>0</v>
      </c>
      <c r="I216" s="132">
        <f t="shared" ca="1" si="66"/>
        <v>0</v>
      </c>
      <c r="W216" s="960" t="str">
        <f ca="1">AB216&amp;"-"&amp;COUNTIF($AB$2:$AB216,$AB216)</f>
        <v>0-2-0-96</v>
      </c>
      <c r="X216" s="960" t="s">
        <v>944</v>
      </c>
      <c r="Y216" s="962">
        <f t="shared" ca="1" si="68"/>
        <v>0</v>
      </c>
      <c r="Z216" s="965">
        <v>2</v>
      </c>
      <c r="AA216" s="962">
        <f t="shared" ca="1" si="62"/>
        <v>0</v>
      </c>
      <c r="AB216" s="964" t="str">
        <f t="shared" ca="1" si="64"/>
        <v>0-2-0</v>
      </c>
    </row>
    <row r="217" spans="1:28" ht="15" customHeight="1" x14ac:dyDescent="0.2">
      <c r="A217" s="129" t="s">
        <v>69</v>
      </c>
      <c r="B217" s="129" t="s">
        <v>96</v>
      </c>
      <c r="C217" s="129" t="s">
        <v>945</v>
      </c>
      <c r="D217" s="951" t="s">
        <v>328</v>
      </c>
      <c r="E217" s="129">
        <v>2</v>
      </c>
      <c r="F217" s="100" t="str">
        <f t="shared" si="65"/>
        <v>RESPONSE-42</v>
      </c>
      <c r="G217" s="100">
        <f t="shared" si="61"/>
        <v>9</v>
      </c>
      <c r="H217" s="132">
        <f t="shared" ca="1" si="63"/>
        <v>0</v>
      </c>
      <c r="I217" s="132">
        <f t="shared" ca="1" si="66"/>
        <v>0</v>
      </c>
      <c r="W217" s="960" t="str">
        <f ca="1">AB217&amp;"-"&amp;COUNTIF($AB$2:$AB217,$AB217)</f>
        <v>0-2-0-97</v>
      </c>
      <c r="X217" s="960" t="s">
        <v>945</v>
      </c>
      <c r="Y217" s="962">
        <f t="shared" ca="1" si="68"/>
        <v>0</v>
      </c>
      <c r="Z217" s="965">
        <v>2</v>
      </c>
      <c r="AA217" s="962">
        <f t="shared" ca="1" si="62"/>
        <v>0</v>
      </c>
      <c r="AB217" s="964" t="str">
        <f t="shared" ca="1" si="64"/>
        <v>0-2-0</v>
      </c>
    </row>
    <row r="218" spans="1:28" ht="15" customHeight="1" x14ac:dyDescent="0.2">
      <c r="A218" s="129" t="s">
        <v>69</v>
      </c>
      <c r="B218" s="129" t="s">
        <v>96</v>
      </c>
      <c r="C218" s="129" t="s">
        <v>946</v>
      </c>
      <c r="D218" s="951" t="s">
        <v>987</v>
      </c>
      <c r="E218" s="129">
        <v>2</v>
      </c>
      <c r="F218" s="100" t="str">
        <f t="shared" si="65"/>
        <v>RESPONSE-42</v>
      </c>
      <c r="G218" s="100">
        <f t="shared" si="61"/>
        <v>9</v>
      </c>
      <c r="H218" s="132">
        <f t="shared" ca="1" si="63"/>
        <v>0</v>
      </c>
      <c r="I218" s="132">
        <f t="shared" ca="1" si="66"/>
        <v>0</v>
      </c>
      <c r="W218" s="960" t="str">
        <f ca="1">AB218&amp;"-"&amp;COUNTIF($AB$2:$AB218,$AB218)</f>
        <v>0-2-0-98</v>
      </c>
      <c r="X218" s="960" t="s">
        <v>946</v>
      </c>
      <c r="Y218" s="962">
        <f t="shared" ca="1" si="68"/>
        <v>0</v>
      </c>
      <c r="Z218" s="965">
        <v>2</v>
      </c>
      <c r="AA218" s="962">
        <f t="shared" ca="1" si="62"/>
        <v>0</v>
      </c>
      <c r="AB218" s="964" t="str">
        <f t="shared" ca="1" si="64"/>
        <v>0-2-0</v>
      </c>
    </row>
    <row r="219" spans="1:28" ht="15" customHeight="1" x14ac:dyDescent="0.2">
      <c r="A219" s="129" t="s">
        <v>69</v>
      </c>
      <c r="B219" s="129" t="s">
        <v>96</v>
      </c>
      <c r="C219" s="129" t="s">
        <v>947</v>
      </c>
      <c r="D219" s="951" t="s">
        <v>988</v>
      </c>
      <c r="E219" s="129">
        <v>2</v>
      </c>
      <c r="F219" s="100" t="str">
        <f t="shared" si="65"/>
        <v>RESPONSE-42</v>
      </c>
      <c r="G219" s="100">
        <f t="shared" si="61"/>
        <v>9</v>
      </c>
      <c r="H219" s="132">
        <f t="shared" ca="1" si="63"/>
        <v>0</v>
      </c>
      <c r="I219" s="132">
        <f t="shared" ca="1" si="66"/>
        <v>0</v>
      </c>
      <c r="W219" s="960" t="str">
        <f ca="1">AB219&amp;"-"&amp;COUNTIF($AB$2:$AB219,$AB219)</f>
        <v>0-2-0-99</v>
      </c>
      <c r="X219" s="960" t="s">
        <v>947</v>
      </c>
      <c r="Y219" s="962">
        <f t="shared" ca="1" si="68"/>
        <v>0</v>
      </c>
      <c r="Z219" s="965">
        <v>2</v>
      </c>
      <c r="AA219" s="962">
        <f t="shared" ca="1" si="62"/>
        <v>0</v>
      </c>
      <c r="AB219" s="964" t="str">
        <f t="shared" ca="1" si="64"/>
        <v>0-2-0</v>
      </c>
    </row>
    <row r="220" spans="1:28" ht="15" customHeight="1" x14ac:dyDescent="0.2">
      <c r="A220" s="129" t="s">
        <v>69</v>
      </c>
      <c r="B220" s="129" t="s">
        <v>96</v>
      </c>
      <c r="C220" s="129" t="s">
        <v>948</v>
      </c>
      <c r="D220" s="951" t="s">
        <v>989</v>
      </c>
      <c r="E220" s="129">
        <v>2</v>
      </c>
      <c r="F220" s="100" t="str">
        <f t="shared" si="65"/>
        <v>RESPONSE-42</v>
      </c>
      <c r="G220" s="100">
        <f t="shared" si="61"/>
        <v>9</v>
      </c>
      <c r="H220" s="132">
        <f t="shared" ca="1" si="63"/>
        <v>0</v>
      </c>
      <c r="I220" s="132">
        <f t="shared" ca="1" si="66"/>
        <v>0</v>
      </c>
      <c r="W220" s="960" t="str">
        <f ca="1">AB220&amp;"-"&amp;COUNTIF($AB$2:$AB220,$AB220)</f>
        <v>0-2-0-100</v>
      </c>
      <c r="X220" s="960" t="s">
        <v>948</v>
      </c>
      <c r="Y220" s="962">
        <f t="shared" ca="1" si="68"/>
        <v>0</v>
      </c>
      <c r="Z220" s="965">
        <v>2</v>
      </c>
      <c r="AA220" s="962">
        <f t="shared" ca="1" si="62"/>
        <v>0</v>
      </c>
      <c r="AB220" s="964" t="str">
        <f t="shared" ca="1" si="64"/>
        <v>0-2-0</v>
      </c>
    </row>
    <row r="221" spans="1:28" ht="15" customHeight="1" x14ac:dyDescent="0.2">
      <c r="A221" s="129" t="s">
        <v>69</v>
      </c>
      <c r="B221" s="129" t="s">
        <v>96</v>
      </c>
      <c r="C221" s="129" t="s">
        <v>949</v>
      </c>
      <c r="D221" s="951" t="s">
        <v>990</v>
      </c>
      <c r="E221" s="129">
        <v>3</v>
      </c>
      <c r="F221" s="100" t="str">
        <f t="shared" si="65"/>
        <v>RESPONSE-43</v>
      </c>
      <c r="G221" s="100">
        <f t="shared" si="61"/>
        <v>4</v>
      </c>
      <c r="H221" s="132">
        <f t="shared" ca="1" si="63"/>
        <v>0</v>
      </c>
      <c r="I221" s="132">
        <f t="shared" ca="1" si="66"/>
        <v>0</v>
      </c>
      <c r="W221" s="960" t="str">
        <f ca="1">AB221&amp;"-"&amp;COUNTIF($AB$2:$AB221,$AB221)</f>
        <v>0-3-0-49</v>
      </c>
      <c r="X221" s="960" t="s">
        <v>949</v>
      </c>
      <c r="Y221" s="962">
        <f t="shared" ca="1" si="68"/>
        <v>0</v>
      </c>
      <c r="Z221" s="965">
        <v>3</v>
      </c>
      <c r="AA221" s="962">
        <f t="shared" ca="1" si="62"/>
        <v>0</v>
      </c>
      <c r="AB221" s="964" t="str">
        <f t="shared" ca="1" si="64"/>
        <v>0-3-0</v>
      </c>
    </row>
    <row r="222" spans="1:28" ht="15" customHeight="1" x14ac:dyDescent="0.2">
      <c r="A222" s="129" t="s">
        <v>69</v>
      </c>
      <c r="B222" s="129" t="s">
        <v>96</v>
      </c>
      <c r="C222" s="129" t="s">
        <v>950</v>
      </c>
      <c r="D222" s="951" t="s">
        <v>991</v>
      </c>
      <c r="E222" s="129">
        <v>3</v>
      </c>
      <c r="F222" s="100" t="str">
        <f t="shared" si="65"/>
        <v>RESPONSE-43</v>
      </c>
      <c r="G222" s="100">
        <f t="shared" si="61"/>
        <v>4</v>
      </c>
      <c r="H222" s="132">
        <f t="shared" ca="1" si="63"/>
        <v>0</v>
      </c>
      <c r="I222" s="132">
        <f t="shared" ca="1" si="66"/>
        <v>0</v>
      </c>
      <c r="W222" s="960" t="str">
        <f ca="1">AB222&amp;"-"&amp;COUNTIF($AB$2:$AB222,$AB222)</f>
        <v>0-3-0-50</v>
      </c>
      <c r="X222" s="960" t="s">
        <v>950</v>
      </c>
      <c r="Y222" s="962">
        <f t="shared" ca="1" si="68"/>
        <v>0</v>
      </c>
      <c r="Z222" s="965">
        <v>3</v>
      </c>
      <c r="AA222" s="962">
        <f t="shared" ca="1" si="62"/>
        <v>0</v>
      </c>
      <c r="AB222" s="964" t="str">
        <f t="shared" ca="1" si="64"/>
        <v>0-3-0</v>
      </c>
    </row>
    <row r="223" spans="1:28" ht="15" customHeight="1" x14ac:dyDescent="0.2">
      <c r="A223" s="129" t="s">
        <v>69</v>
      </c>
      <c r="B223" s="129" t="s">
        <v>96</v>
      </c>
      <c r="C223" s="129" t="s">
        <v>951</v>
      </c>
      <c r="D223" s="951" t="s">
        <v>992</v>
      </c>
      <c r="E223" s="129">
        <v>3</v>
      </c>
      <c r="F223" s="100" t="str">
        <f t="shared" si="65"/>
        <v>RESPONSE-43</v>
      </c>
      <c r="G223" s="100">
        <f t="shared" si="61"/>
        <v>4</v>
      </c>
      <c r="H223" s="132">
        <f t="shared" ca="1" si="63"/>
        <v>0</v>
      </c>
      <c r="I223" s="132">
        <f t="shared" ca="1" si="66"/>
        <v>0</v>
      </c>
      <c r="W223" s="960" t="str">
        <f ca="1">AB223&amp;"-"&amp;COUNTIF($AB$2:$AB223,$AB223)</f>
        <v>0-3-0-51</v>
      </c>
      <c r="X223" s="960" t="s">
        <v>951</v>
      </c>
      <c r="Y223" s="962">
        <f t="shared" ca="1" si="68"/>
        <v>0</v>
      </c>
      <c r="Z223" s="965">
        <v>3</v>
      </c>
      <c r="AA223" s="962">
        <f t="shared" ca="1" si="62"/>
        <v>0</v>
      </c>
      <c r="AB223" s="964" t="str">
        <f t="shared" ca="1" si="64"/>
        <v>0-3-0</v>
      </c>
    </row>
    <row r="224" spans="1:28" ht="15" customHeight="1" x14ac:dyDescent="0.2">
      <c r="A224" s="129" t="s">
        <v>69</v>
      </c>
      <c r="B224" s="129" t="s">
        <v>96</v>
      </c>
      <c r="C224" s="129" t="s">
        <v>952</v>
      </c>
      <c r="D224" s="951" t="s">
        <v>993</v>
      </c>
      <c r="E224" s="129">
        <v>3</v>
      </c>
      <c r="F224" s="100" t="str">
        <f t="shared" si="65"/>
        <v>RESPONSE-43</v>
      </c>
      <c r="G224" s="100">
        <f t="shared" si="61"/>
        <v>4</v>
      </c>
      <c r="H224" s="132">
        <f t="shared" ca="1" si="63"/>
        <v>0</v>
      </c>
      <c r="I224" s="132">
        <f t="shared" ca="1" si="66"/>
        <v>0</v>
      </c>
      <c r="W224" s="960" t="str">
        <f ca="1">AB224&amp;"-"&amp;COUNTIF($AB$2:$AB224,$AB224)</f>
        <v>0-3-0-52</v>
      </c>
      <c r="X224" s="960" t="s">
        <v>952</v>
      </c>
      <c r="Y224" s="962">
        <f t="shared" ca="1" si="68"/>
        <v>0</v>
      </c>
      <c r="Z224" s="965">
        <v>3</v>
      </c>
      <c r="AA224" s="962">
        <f t="shared" ca="1" si="62"/>
        <v>0</v>
      </c>
      <c r="AB224" s="964" t="str">
        <f t="shared" ca="1" si="64"/>
        <v>0-3-0</v>
      </c>
    </row>
    <row r="225" spans="1:28" ht="15" customHeight="1" x14ac:dyDescent="0.2">
      <c r="A225" s="129" t="s">
        <v>69</v>
      </c>
      <c r="B225" s="129" t="s">
        <v>994</v>
      </c>
      <c r="C225" s="129" t="s">
        <v>954</v>
      </c>
      <c r="D225" s="951" t="s">
        <v>134</v>
      </c>
      <c r="E225" s="129">
        <v>2</v>
      </c>
      <c r="F225" s="100" t="str">
        <f t="shared" si="65"/>
        <v>RESPONSE-52</v>
      </c>
      <c r="G225" s="100">
        <f t="shared" si="61"/>
        <v>2</v>
      </c>
      <c r="H225" s="132">
        <f t="shared" ca="1" si="63"/>
        <v>0</v>
      </c>
      <c r="I225" s="132">
        <f t="shared" ca="1" si="66"/>
        <v>0</v>
      </c>
      <c r="W225" s="960" t="str">
        <f ca="1">AB225&amp;"-"&amp;COUNTIF($AB$2:$AB225,$AB225)</f>
        <v>1-2-0-12</v>
      </c>
      <c r="X225" s="960" t="s">
        <v>954</v>
      </c>
      <c r="Y225" s="962">
        <f t="shared" ca="1" si="68"/>
        <v>1</v>
      </c>
      <c r="Z225" s="965">
        <v>2</v>
      </c>
      <c r="AA225" s="962">
        <f t="shared" ca="1" si="62"/>
        <v>0</v>
      </c>
      <c r="AB225" s="964" t="str">
        <f t="shared" ca="1" si="64"/>
        <v>1-2-0</v>
      </c>
    </row>
    <row r="226" spans="1:28" ht="15" customHeight="1" x14ac:dyDescent="0.2">
      <c r="A226" s="129" t="s">
        <v>69</v>
      </c>
      <c r="B226" s="129" t="s">
        <v>994</v>
      </c>
      <c r="C226" s="129" t="s">
        <v>955</v>
      </c>
      <c r="D226" s="951" t="s">
        <v>137</v>
      </c>
      <c r="E226" s="129">
        <v>2</v>
      </c>
      <c r="F226" s="100" t="str">
        <f t="shared" si="65"/>
        <v>RESPONSE-52</v>
      </c>
      <c r="G226" s="100">
        <f t="shared" si="61"/>
        <v>2</v>
      </c>
      <c r="H226" s="132">
        <f t="shared" ca="1" si="63"/>
        <v>0</v>
      </c>
      <c r="I226" s="132">
        <f t="shared" ca="1" si="66"/>
        <v>0</v>
      </c>
      <c r="W226" s="960" t="str">
        <f ca="1">AB226&amp;"-"&amp;COUNTIF($AB$2:$AB226,$AB226)</f>
        <v>1-2-0-13</v>
      </c>
      <c r="X226" s="960" t="s">
        <v>955</v>
      </c>
      <c r="Y226" s="962">
        <f t="shared" ca="1" si="68"/>
        <v>1</v>
      </c>
      <c r="Z226" s="965">
        <v>2</v>
      </c>
      <c r="AA226" s="962">
        <f t="shared" ca="1" si="62"/>
        <v>0</v>
      </c>
      <c r="AB226" s="964" t="str">
        <f t="shared" ca="1" si="64"/>
        <v>1-2-0</v>
      </c>
    </row>
    <row r="227" spans="1:28" ht="15" customHeight="1" x14ac:dyDescent="0.2">
      <c r="A227" s="129" t="s">
        <v>69</v>
      </c>
      <c r="B227" s="129" t="s">
        <v>994</v>
      </c>
      <c r="C227" s="129" t="s">
        <v>956</v>
      </c>
      <c r="D227" s="951" t="s">
        <v>140</v>
      </c>
      <c r="E227" s="129">
        <v>3</v>
      </c>
      <c r="F227" s="100" t="str">
        <f t="shared" si="65"/>
        <v>RESPONSE-53</v>
      </c>
      <c r="G227" s="100">
        <f t="shared" si="61"/>
        <v>4</v>
      </c>
      <c r="H227" s="132">
        <f t="shared" ca="1" si="63"/>
        <v>0</v>
      </c>
      <c r="I227" s="132">
        <f t="shared" ca="1" si="66"/>
        <v>0</v>
      </c>
      <c r="W227" s="960" t="str">
        <f ca="1">AB227&amp;"-"&amp;COUNTIF($AB$2:$AB227,$AB227)</f>
        <v>1-3-0-21</v>
      </c>
      <c r="X227" s="960" t="s">
        <v>956</v>
      </c>
      <c r="Y227" s="962">
        <f t="shared" ca="1" si="68"/>
        <v>1</v>
      </c>
      <c r="Z227" s="965">
        <v>3</v>
      </c>
      <c r="AA227" s="962">
        <f t="shared" ca="1" si="62"/>
        <v>0</v>
      </c>
      <c r="AB227" s="964" t="str">
        <f t="shared" ca="1" si="64"/>
        <v>1-3-0</v>
      </c>
    </row>
    <row r="228" spans="1:28" ht="15" customHeight="1" x14ac:dyDescent="0.2">
      <c r="A228" s="129" t="s">
        <v>69</v>
      </c>
      <c r="B228" s="129" t="s">
        <v>994</v>
      </c>
      <c r="C228" s="129" t="s">
        <v>957</v>
      </c>
      <c r="D228" s="951" t="s">
        <v>142</v>
      </c>
      <c r="E228" s="129">
        <v>3</v>
      </c>
      <c r="F228" s="100" t="str">
        <f t="shared" si="65"/>
        <v>RESPONSE-53</v>
      </c>
      <c r="G228" s="100">
        <f t="shared" si="61"/>
        <v>4</v>
      </c>
      <c r="H228" s="132">
        <f t="shared" ca="1" si="63"/>
        <v>0</v>
      </c>
      <c r="I228" s="132">
        <f t="shared" ca="1" si="66"/>
        <v>0</v>
      </c>
      <c r="W228" s="960" t="str">
        <f ca="1">AB228&amp;"-"&amp;COUNTIF($AB$2:$AB228,$AB228)</f>
        <v>1-3-0-22</v>
      </c>
      <c r="X228" s="960" t="s">
        <v>957</v>
      </c>
      <c r="Y228" s="962">
        <f t="shared" ca="1" si="68"/>
        <v>1</v>
      </c>
      <c r="Z228" s="965">
        <v>3</v>
      </c>
      <c r="AA228" s="962">
        <f t="shared" ca="1" si="62"/>
        <v>0</v>
      </c>
      <c r="AB228" s="964" t="str">
        <f t="shared" ca="1" si="64"/>
        <v>1-3-0</v>
      </c>
    </row>
    <row r="229" spans="1:28" ht="15" customHeight="1" x14ac:dyDescent="0.2">
      <c r="A229" s="129" t="s">
        <v>69</v>
      </c>
      <c r="B229" s="129" t="s">
        <v>994</v>
      </c>
      <c r="C229" s="129" t="s">
        <v>958</v>
      </c>
      <c r="D229" s="951" t="s">
        <v>144</v>
      </c>
      <c r="E229" s="129">
        <v>3</v>
      </c>
      <c r="F229" s="100" t="str">
        <f t="shared" si="65"/>
        <v>RESPONSE-53</v>
      </c>
      <c r="G229" s="100">
        <f t="shared" si="61"/>
        <v>4</v>
      </c>
      <c r="H229" s="132">
        <f t="shared" ca="1" si="63"/>
        <v>0</v>
      </c>
      <c r="I229" s="132">
        <f t="shared" ca="1" si="66"/>
        <v>0</v>
      </c>
      <c r="W229" s="960" t="str">
        <f ca="1">AB229&amp;"-"&amp;COUNTIF($AB$2:$AB229,$AB229)</f>
        <v>1-3-0-23</v>
      </c>
      <c r="X229" s="960" t="s">
        <v>958</v>
      </c>
      <c r="Y229" s="962">
        <f t="shared" ca="1" si="68"/>
        <v>1</v>
      </c>
      <c r="Z229" s="965">
        <v>3</v>
      </c>
      <c r="AA229" s="962">
        <f t="shared" ca="1" si="62"/>
        <v>0</v>
      </c>
      <c r="AB229" s="964" t="str">
        <f t="shared" ca="1" si="64"/>
        <v>1-3-0</v>
      </c>
    </row>
    <row r="230" spans="1:28" ht="15" customHeight="1" x14ac:dyDescent="0.2">
      <c r="A230" s="129" t="s">
        <v>69</v>
      </c>
      <c r="B230" s="129" t="s">
        <v>994</v>
      </c>
      <c r="C230" s="129" t="s">
        <v>959</v>
      </c>
      <c r="D230" s="951" t="s">
        <v>146</v>
      </c>
      <c r="E230" s="129">
        <v>3</v>
      </c>
      <c r="F230" s="100" t="str">
        <f t="shared" si="65"/>
        <v>RESPONSE-53</v>
      </c>
      <c r="G230" s="100">
        <f t="shared" si="61"/>
        <v>4</v>
      </c>
      <c r="H230" s="132">
        <f t="shared" ca="1" si="63"/>
        <v>0</v>
      </c>
      <c r="I230" s="132">
        <f t="shared" ca="1" si="66"/>
        <v>0</v>
      </c>
      <c r="W230" s="960" t="str">
        <f ca="1">AB230&amp;"-"&amp;COUNTIF($AB$2:$AB230,$AB230)</f>
        <v>1-3-0-24</v>
      </c>
      <c r="X230" s="960" t="s">
        <v>959</v>
      </c>
      <c r="Y230" s="962">
        <f t="shared" ca="1" si="68"/>
        <v>1</v>
      </c>
      <c r="Z230" s="965">
        <v>3</v>
      </c>
      <c r="AA230" s="962">
        <f t="shared" ca="1" si="62"/>
        <v>0</v>
      </c>
      <c r="AB230" s="964" t="str">
        <f t="shared" ca="1" si="64"/>
        <v>1-3-0</v>
      </c>
    </row>
    <row r="231" spans="1:28" ht="15" customHeight="1" x14ac:dyDescent="0.2">
      <c r="A231" s="403" t="s">
        <v>0</v>
      </c>
      <c r="B231" s="403" t="s">
        <v>40</v>
      </c>
      <c r="C231" s="403" t="s">
        <v>41</v>
      </c>
      <c r="D231" s="950" t="s">
        <v>5</v>
      </c>
      <c r="E231" s="403">
        <v>1</v>
      </c>
      <c r="F231" s="100" t="str">
        <f t="shared" si="65"/>
        <v>RISK-11</v>
      </c>
      <c r="G231" s="100">
        <f t="shared" si="61"/>
        <v>1</v>
      </c>
      <c r="H231" s="132">
        <f t="shared" ca="1" si="63"/>
        <v>0</v>
      </c>
      <c r="I231" s="132">
        <f t="shared" ca="1" si="66"/>
        <v>0</v>
      </c>
      <c r="W231" s="960" t="str">
        <f ca="1">AB231&amp;"-"&amp;COUNTIF($AB$2:$AB231,$AB231)</f>
        <v>0-1-0-41</v>
      </c>
      <c r="X231" s="960" t="s">
        <v>41</v>
      </c>
      <c r="Y231" s="962">
        <f t="shared" ca="1" si="68"/>
        <v>0</v>
      </c>
      <c r="Z231" s="965">
        <v>1</v>
      </c>
      <c r="AA231" s="962">
        <f t="shared" ca="1" si="62"/>
        <v>0</v>
      </c>
      <c r="AB231" s="964" t="str">
        <f t="shared" ca="1" si="64"/>
        <v>0-1-0</v>
      </c>
    </row>
    <row r="232" spans="1:28" ht="15" customHeight="1" x14ac:dyDescent="0.2">
      <c r="A232" s="403" t="s">
        <v>0</v>
      </c>
      <c r="B232" s="403" t="s">
        <v>40</v>
      </c>
      <c r="C232" s="403" t="s">
        <v>42</v>
      </c>
      <c r="D232" s="950" t="s">
        <v>7</v>
      </c>
      <c r="E232" s="403">
        <v>2</v>
      </c>
      <c r="F232" s="100" t="str">
        <f t="shared" si="65"/>
        <v>RISK-12</v>
      </c>
      <c r="G232" s="100">
        <f t="shared" si="61"/>
        <v>5</v>
      </c>
      <c r="H232" s="132">
        <f t="shared" ca="1" si="63"/>
        <v>0</v>
      </c>
      <c r="I232" s="132">
        <f t="shared" ca="1" si="66"/>
        <v>0</v>
      </c>
      <c r="W232" s="960" t="str">
        <f ca="1">AB232&amp;"-"&amp;COUNTIF($AB$2:$AB232,$AB232)</f>
        <v>0-2-0-101</v>
      </c>
      <c r="X232" s="960" t="s">
        <v>42</v>
      </c>
      <c r="Y232" s="962">
        <f t="shared" ca="1" si="68"/>
        <v>0</v>
      </c>
      <c r="Z232" s="965">
        <v>2</v>
      </c>
      <c r="AA232" s="962">
        <f t="shared" ca="1" si="62"/>
        <v>0</v>
      </c>
      <c r="AB232" s="964" t="str">
        <f t="shared" ca="1" si="64"/>
        <v>0-2-0</v>
      </c>
    </row>
    <row r="233" spans="1:28" ht="15" customHeight="1" x14ac:dyDescent="0.2">
      <c r="A233" s="403" t="s">
        <v>0</v>
      </c>
      <c r="B233" s="403" t="s">
        <v>40</v>
      </c>
      <c r="C233" s="403" t="s">
        <v>43</v>
      </c>
      <c r="D233" s="950" t="s">
        <v>8</v>
      </c>
      <c r="E233" s="403">
        <v>2</v>
      </c>
      <c r="F233" s="100" t="str">
        <f t="shared" si="65"/>
        <v>RISK-12</v>
      </c>
      <c r="G233" s="100">
        <f t="shared" si="61"/>
        <v>5</v>
      </c>
      <c r="H233" s="132">
        <f t="shared" ca="1" si="63"/>
        <v>0</v>
      </c>
      <c r="I233" s="132">
        <f t="shared" ca="1" si="66"/>
        <v>0</v>
      </c>
      <c r="W233" s="960" t="str">
        <f ca="1">AB233&amp;"-"&amp;COUNTIF($AB$2:$AB233,$AB233)</f>
        <v>0-2-0-102</v>
      </c>
      <c r="X233" s="960" t="s">
        <v>43</v>
      </c>
      <c r="Y233" s="962">
        <f t="shared" ca="1" si="68"/>
        <v>0</v>
      </c>
      <c r="Z233" s="965">
        <v>2</v>
      </c>
      <c r="AA233" s="962">
        <f t="shared" ca="1" si="62"/>
        <v>0</v>
      </c>
      <c r="AB233" s="964" t="str">
        <f t="shared" ca="1" si="64"/>
        <v>0-2-0</v>
      </c>
    </row>
    <row r="234" spans="1:28" ht="15" customHeight="1" x14ac:dyDescent="0.2">
      <c r="A234" s="403" t="s">
        <v>0</v>
      </c>
      <c r="B234" s="403" t="s">
        <v>40</v>
      </c>
      <c r="C234" s="403" t="s">
        <v>45</v>
      </c>
      <c r="D234" s="950" t="s">
        <v>9</v>
      </c>
      <c r="E234" s="403">
        <v>2</v>
      </c>
      <c r="F234" s="100" t="str">
        <f t="shared" si="65"/>
        <v>RISK-12</v>
      </c>
      <c r="G234" s="100">
        <f t="shared" si="61"/>
        <v>5</v>
      </c>
      <c r="H234" s="132">
        <f t="shared" ca="1" si="63"/>
        <v>0</v>
      </c>
      <c r="I234" s="132">
        <f t="shared" ca="1" si="66"/>
        <v>0</v>
      </c>
      <c r="W234" s="960" t="str">
        <f ca="1">AB234&amp;"-"&amp;COUNTIF($AB$2:$AB234,$AB234)</f>
        <v>0-2-0-103</v>
      </c>
      <c r="X234" s="960" t="s">
        <v>45</v>
      </c>
      <c r="Y234" s="962">
        <f t="shared" ca="1" si="68"/>
        <v>0</v>
      </c>
      <c r="Z234" s="965">
        <v>2</v>
      </c>
      <c r="AA234" s="962">
        <f t="shared" ca="1" si="62"/>
        <v>0</v>
      </c>
      <c r="AB234" s="964" t="str">
        <f t="shared" ca="1" si="64"/>
        <v>0-2-0</v>
      </c>
    </row>
    <row r="235" spans="1:28" ht="15" customHeight="1" x14ac:dyDescent="0.2">
      <c r="A235" s="403" t="s">
        <v>0</v>
      </c>
      <c r="B235" s="403" t="s">
        <v>40</v>
      </c>
      <c r="C235" s="403" t="s">
        <v>47</v>
      </c>
      <c r="D235" s="950" t="s">
        <v>10</v>
      </c>
      <c r="E235" s="403">
        <v>2</v>
      </c>
      <c r="F235" s="100" t="str">
        <f t="shared" si="65"/>
        <v>RISK-12</v>
      </c>
      <c r="G235" s="100">
        <f t="shared" si="61"/>
        <v>5</v>
      </c>
      <c r="H235" s="132">
        <f t="shared" ca="1" si="63"/>
        <v>0</v>
      </c>
      <c r="I235" s="132">
        <f t="shared" ca="1" si="66"/>
        <v>0</v>
      </c>
      <c r="W235" s="960" t="str">
        <f ca="1">AB235&amp;"-"&amp;COUNTIF($AB$2:$AB235,$AB235)</f>
        <v>0-2-0-104</v>
      </c>
      <c r="X235" s="960" t="s">
        <v>47</v>
      </c>
      <c r="Y235" s="962">
        <f t="shared" ca="1" si="68"/>
        <v>0</v>
      </c>
      <c r="Z235" s="965">
        <v>2</v>
      </c>
      <c r="AA235" s="962">
        <f t="shared" ca="1" si="62"/>
        <v>0</v>
      </c>
      <c r="AB235" s="964" t="str">
        <f t="shared" ca="1" si="64"/>
        <v>0-2-0</v>
      </c>
    </row>
    <row r="236" spans="1:28" ht="15" customHeight="1" x14ac:dyDescent="0.2">
      <c r="A236" s="403" t="s">
        <v>0</v>
      </c>
      <c r="B236" s="403" t="s">
        <v>40</v>
      </c>
      <c r="C236" s="403" t="s">
        <v>49</v>
      </c>
      <c r="D236" s="950" t="s">
        <v>11</v>
      </c>
      <c r="E236" s="403">
        <v>2</v>
      </c>
      <c r="F236" s="100" t="str">
        <f t="shared" si="65"/>
        <v>RISK-12</v>
      </c>
      <c r="G236" s="100">
        <f t="shared" si="61"/>
        <v>5</v>
      </c>
      <c r="H236" s="132">
        <f t="shared" ca="1" si="63"/>
        <v>0</v>
      </c>
      <c r="I236" s="132">
        <f t="shared" ca="1" si="66"/>
        <v>0</v>
      </c>
      <c r="W236" s="960" t="str">
        <f ca="1">AB236&amp;"-"&amp;COUNTIF($AB$2:$AB236,$AB236)</f>
        <v>0-2-0-105</v>
      </c>
      <c r="X236" s="960" t="s">
        <v>49</v>
      </c>
      <c r="Y236" s="962">
        <f t="shared" ca="1" si="68"/>
        <v>0</v>
      </c>
      <c r="Z236" s="965">
        <v>2</v>
      </c>
      <c r="AA236" s="962">
        <f t="shared" ca="1" si="62"/>
        <v>0</v>
      </c>
      <c r="AB236" s="964" t="str">
        <f t="shared" ca="1" si="64"/>
        <v>0-2-0</v>
      </c>
    </row>
    <row r="237" spans="1:28" ht="15" customHeight="1" x14ac:dyDescent="0.2">
      <c r="A237" s="403" t="s">
        <v>0</v>
      </c>
      <c r="B237" s="403" t="s">
        <v>40</v>
      </c>
      <c r="C237" s="403" t="s">
        <v>51</v>
      </c>
      <c r="D237" s="950" t="s">
        <v>12</v>
      </c>
      <c r="E237" s="403">
        <v>3</v>
      </c>
      <c r="F237" s="100" t="str">
        <f t="shared" si="65"/>
        <v>RISK-13</v>
      </c>
      <c r="G237" s="100">
        <f t="shared" si="61"/>
        <v>2</v>
      </c>
      <c r="H237" s="132">
        <f t="shared" ca="1" si="63"/>
        <v>0</v>
      </c>
      <c r="I237" s="132">
        <f t="shared" ref="I237:I238" ca="1" si="69">IFERROR(IF(H237&gt;2,1,0),0)</f>
        <v>0</v>
      </c>
      <c r="W237" s="960" t="str">
        <f ca="1">AB237&amp;"-"&amp;COUNTIF($AB$2:$AB237,$AB237)</f>
        <v>0-3-0-53</v>
      </c>
      <c r="X237" s="960" t="s">
        <v>51</v>
      </c>
      <c r="Y237" s="962">
        <f t="shared" ca="1" si="68"/>
        <v>0</v>
      </c>
      <c r="Z237" s="965">
        <v>3</v>
      </c>
      <c r="AA237" s="962">
        <f t="shared" ca="1" si="62"/>
        <v>0</v>
      </c>
      <c r="AB237" s="964" t="str">
        <f t="shared" ca="1" si="64"/>
        <v>0-3-0</v>
      </c>
    </row>
    <row r="238" spans="1:28" ht="15" customHeight="1" x14ac:dyDescent="0.2">
      <c r="A238" s="403" t="s">
        <v>0</v>
      </c>
      <c r="B238" s="403" t="s">
        <v>40</v>
      </c>
      <c r="C238" s="403" t="s">
        <v>53</v>
      </c>
      <c r="D238" s="950" t="s">
        <v>13</v>
      </c>
      <c r="E238" s="403">
        <v>3</v>
      </c>
      <c r="F238" s="100" t="str">
        <f t="shared" si="65"/>
        <v>RISK-13</v>
      </c>
      <c r="G238" s="100">
        <f t="shared" si="61"/>
        <v>2</v>
      </c>
      <c r="H238" s="132">
        <f t="shared" ca="1" si="63"/>
        <v>0</v>
      </c>
      <c r="I238" s="132">
        <f t="shared" ca="1" si="69"/>
        <v>0</v>
      </c>
      <c r="W238" s="960" t="str">
        <f ca="1">AB238&amp;"-"&amp;COUNTIF($AB$2:$AB238,$AB238)</f>
        <v>0-3-0-54</v>
      </c>
      <c r="X238" s="960" t="s">
        <v>53</v>
      </c>
      <c r="Y238" s="962">
        <f t="shared" ca="1" si="68"/>
        <v>0</v>
      </c>
      <c r="Z238" s="965">
        <v>3</v>
      </c>
      <c r="AA238" s="962">
        <f t="shared" ca="1" si="62"/>
        <v>0</v>
      </c>
      <c r="AB238" s="964" t="str">
        <f t="shared" ca="1" si="64"/>
        <v>0-3-0</v>
      </c>
    </row>
    <row r="239" spans="1:28" ht="15" customHeight="1" x14ac:dyDescent="0.2">
      <c r="A239" s="403" t="s">
        <v>0</v>
      </c>
      <c r="B239" s="403" t="s">
        <v>44</v>
      </c>
      <c r="C239" s="403" t="s">
        <v>58</v>
      </c>
      <c r="D239" s="950" t="s">
        <v>17</v>
      </c>
      <c r="E239" s="403">
        <v>1</v>
      </c>
      <c r="F239" s="100" t="str">
        <f t="shared" si="65"/>
        <v>RISK-21</v>
      </c>
      <c r="G239" s="100">
        <f t="shared" si="61"/>
        <v>1</v>
      </c>
      <c r="H239" s="132">
        <f t="shared" ca="1" si="63"/>
        <v>0</v>
      </c>
      <c r="I239" s="132">
        <f t="shared" ca="1" si="66"/>
        <v>0</v>
      </c>
      <c r="W239" s="960" t="str">
        <f ca="1">AB239&amp;"-"&amp;COUNTIF($AB$2:$AB239,$AB239)</f>
        <v>0-1-0-42</v>
      </c>
      <c r="X239" s="960" t="s">
        <v>58</v>
      </c>
      <c r="Y239" s="962">
        <f t="shared" ca="1" si="68"/>
        <v>0</v>
      </c>
      <c r="Z239" s="965">
        <v>1</v>
      </c>
      <c r="AA239" s="962">
        <f t="shared" ca="1" si="62"/>
        <v>0</v>
      </c>
      <c r="AB239" s="964" t="str">
        <f t="shared" ca="1" si="64"/>
        <v>0-1-0</v>
      </c>
    </row>
    <row r="240" spans="1:28" ht="15" customHeight="1" x14ac:dyDescent="0.2">
      <c r="A240" s="403" t="s">
        <v>0</v>
      </c>
      <c r="B240" s="403" t="s">
        <v>44</v>
      </c>
      <c r="C240" s="403" t="s">
        <v>60</v>
      </c>
      <c r="D240" s="950" t="s">
        <v>18</v>
      </c>
      <c r="E240" s="403">
        <v>2</v>
      </c>
      <c r="F240" s="100" t="str">
        <f t="shared" si="65"/>
        <v>RISK-22</v>
      </c>
      <c r="G240" s="100">
        <f t="shared" si="61"/>
        <v>6</v>
      </c>
      <c r="H240" s="132">
        <f t="shared" ca="1" si="63"/>
        <v>0</v>
      </c>
      <c r="I240" s="132">
        <f t="shared" ca="1" si="66"/>
        <v>0</v>
      </c>
      <c r="W240" s="960" t="str">
        <f ca="1">AB240&amp;"-"&amp;COUNTIF($AB$2:$AB240,$AB240)</f>
        <v>0-2-0-106</v>
      </c>
      <c r="X240" s="960" t="s">
        <v>60</v>
      </c>
      <c r="Y240" s="962">
        <f t="shared" ca="1" si="68"/>
        <v>0</v>
      </c>
      <c r="Z240" s="965">
        <v>2</v>
      </c>
      <c r="AA240" s="962">
        <f t="shared" ca="1" si="62"/>
        <v>0</v>
      </c>
      <c r="AB240" s="964" t="str">
        <f t="shared" ca="1" si="64"/>
        <v>0-2-0</v>
      </c>
    </row>
    <row r="241" spans="1:28" ht="15" customHeight="1" x14ac:dyDescent="0.2">
      <c r="A241" s="403" t="s">
        <v>0</v>
      </c>
      <c r="B241" s="403" t="s">
        <v>44</v>
      </c>
      <c r="C241" s="403" t="s">
        <v>62</v>
      </c>
      <c r="D241" s="950" t="s">
        <v>19</v>
      </c>
      <c r="E241" s="403">
        <v>2</v>
      </c>
      <c r="F241" s="100" t="str">
        <f t="shared" si="65"/>
        <v>RISK-22</v>
      </c>
      <c r="G241" s="100">
        <f t="shared" si="61"/>
        <v>6</v>
      </c>
      <c r="H241" s="132">
        <f t="shared" ca="1" si="63"/>
        <v>0</v>
      </c>
      <c r="I241" s="132">
        <f t="shared" ca="1" si="66"/>
        <v>0</v>
      </c>
      <c r="W241" s="960" t="str">
        <f ca="1">AB241&amp;"-"&amp;COUNTIF($AB$2:$AB241,$AB241)</f>
        <v>0-2-0-107</v>
      </c>
      <c r="X241" s="960" t="s">
        <v>62</v>
      </c>
      <c r="Y241" s="962">
        <f t="shared" ca="1" si="68"/>
        <v>0</v>
      </c>
      <c r="Z241" s="965">
        <v>2</v>
      </c>
      <c r="AA241" s="962">
        <f t="shared" ca="1" si="62"/>
        <v>0</v>
      </c>
      <c r="AB241" s="964" t="str">
        <f t="shared" ca="1" si="64"/>
        <v>0-2-0</v>
      </c>
    </row>
    <row r="242" spans="1:28" ht="15" customHeight="1" x14ac:dyDescent="0.2">
      <c r="A242" s="403" t="s">
        <v>0</v>
      </c>
      <c r="B242" s="403" t="s">
        <v>44</v>
      </c>
      <c r="C242" s="403" t="s">
        <v>65</v>
      </c>
      <c r="D242" s="950" t="s">
        <v>20</v>
      </c>
      <c r="E242" s="403">
        <v>2</v>
      </c>
      <c r="F242" s="100" t="str">
        <f t="shared" si="65"/>
        <v>RISK-22</v>
      </c>
      <c r="G242" s="100">
        <f t="shared" si="61"/>
        <v>6</v>
      </c>
      <c r="H242" s="132">
        <f t="shared" ca="1" si="63"/>
        <v>0</v>
      </c>
      <c r="I242" s="132">
        <f t="shared" ca="1" si="66"/>
        <v>0</v>
      </c>
      <c r="W242" s="960" t="str">
        <f ca="1">AB242&amp;"-"&amp;COUNTIF($AB$2:$AB242,$AB242)</f>
        <v>0-2-0-108</v>
      </c>
      <c r="X242" s="960" t="s">
        <v>65</v>
      </c>
      <c r="Y242" s="962">
        <f t="shared" ca="1" si="68"/>
        <v>0</v>
      </c>
      <c r="Z242" s="965">
        <v>2</v>
      </c>
      <c r="AA242" s="962">
        <f t="shared" ca="1" si="62"/>
        <v>0</v>
      </c>
      <c r="AB242" s="964" t="str">
        <f t="shared" ca="1" si="64"/>
        <v>0-2-0</v>
      </c>
    </row>
    <row r="243" spans="1:28" ht="15" customHeight="1" x14ac:dyDescent="0.2">
      <c r="A243" s="403" t="s">
        <v>0</v>
      </c>
      <c r="B243" s="403" t="s">
        <v>44</v>
      </c>
      <c r="C243" s="403" t="s">
        <v>68</v>
      </c>
      <c r="D243" s="950" t="s">
        <v>21</v>
      </c>
      <c r="E243" s="403">
        <v>2</v>
      </c>
      <c r="F243" s="100" t="str">
        <f t="shared" si="65"/>
        <v>RISK-22</v>
      </c>
      <c r="G243" s="100">
        <f t="shared" si="61"/>
        <v>6</v>
      </c>
      <c r="H243" s="132">
        <f t="shared" ca="1" si="63"/>
        <v>0</v>
      </c>
      <c r="I243" s="132">
        <f t="shared" ca="1" si="66"/>
        <v>0</v>
      </c>
      <c r="W243" s="960" t="str">
        <f ca="1">AB243&amp;"-"&amp;COUNTIF($AB$2:$AB243,$AB243)</f>
        <v>0-2-0-109</v>
      </c>
      <c r="X243" s="960" t="s">
        <v>68</v>
      </c>
      <c r="Y243" s="962">
        <f t="shared" ca="1" si="68"/>
        <v>0</v>
      </c>
      <c r="Z243" s="965">
        <v>2</v>
      </c>
      <c r="AA243" s="962">
        <f t="shared" ca="1" si="62"/>
        <v>0</v>
      </c>
      <c r="AB243" s="964" t="str">
        <f t="shared" ca="1" si="64"/>
        <v>0-2-0</v>
      </c>
    </row>
    <row r="244" spans="1:28" ht="15" customHeight="1" x14ac:dyDescent="0.2">
      <c r="A244" s="403" t="s">
        <v>0</v>
      </c>
      <c r="B244" s="403" t="s">
        <v>44</v>
      </c>
      <c r="C244" s="403" t="s">
        <v>914</v>
      </c>
      <c r="D244" s="950" t="s">
        <v>103</v>
      </c>
      <c r="E244" s="403">
        <v>2</v>
      </c>
      <c r="F244" s="100" t="str">
        <f t="shared" si="65"/>
        <v>RISK-22</v>
      </c>
      <c r="G244" s="100">
        <f t="shared" si="61"/>
        <v>6</v>
      </c>
      <c r="H244" s="132">
        <f t="shared" ca="1" si="63"/>
        <v>0</v>
      </c>
      <c r="I244" s="132">
        <f t="shared" ca="1" si="66"/>
        <v>0</v>
      </c>
      <c r="W244" s="960" t="str">
        <f ca="1">AB244&amp;"-"&amp;COUNTIF($AB$2:$AB244,$AB244)</f>
        <v>0-2-0-110</v>
      </c>
      <c r="X244" s="960" t="s">
        <v>914</v>
      </c>
      <c r="Y244" s="962">
        <f t="shared" ca="1" si="68"/>
        <v>0</v>
      </c>
      <c r="Z244" s="965">
        <v>2</v>
      </c>
      <c r="AA244" s="962">
        <f t="shared" ca="1" si="62"/>
        <v>0</v>
      </c>
      <c r="AB244" s="964" t="str">
        <f t="shared" ca="1" si="64"/>
        <v>0-2-0</v>
      </c>
    </row>
    <row r="245" spans="1:28" ht="15" customHeight="1" x14ac:dyDescent="0.2">
      <c r="A245" s="403" t="s">
        <v>0</v>
      </c>
      <c r="B245" s="403" t="s">
        <v>44</v>
      </c>
      <c r="C245" s="403" t="s">
        <v>915</v>
      </c>
      <c r="D245" s="950" t="s">
        <v>165</v>
      </c>
      <c r="E245" s="403">
        <v>2</v>
      </c>
      <c r="F245" s="100" t="str">
        <f t="shared" si="65"/>
        <v>RISK-22</v>
      </c>
      <c r="G245" s="100">
        <f t="shared" si="61"/>
        <v>6</v>
      </c>
      <c r="H245" s="132">
        <f t="shared" ca="1" si="63"/>
        <v>0</v>
      </c>
      <c r="I245" s="132">
        <f t="shared" ca="1" si="66"/>
        <v>0</v>
      </c>
      <c r="W245" s="960" t="str">
        <f ca="1">AB245&amp;"-"&amp;COUNTIF($AB$2:$AB245,$AB245)</f>
        <v>0-2-0-111</v>
      </c>
      <c r="X245" s="960" t="s">
        <v>915</v>
      </c>
      <c r="Y245" s="962">
        <f t="shared" ca="1" si="68"/>
        <v>0</v>
      </c>
      <c r="Z245" s="965">
        <v>2</v>
      </c>
      <c r="AA245" s="962">
        <f t="shared" ca="1" si="62"/>
        <v>0</v>
      </c>
      <c r="AB245" s="964" t="str">
        <f t="shared" ca="1" si="64"/>
        <v>0-2-0</v>
      </c>
    </row>
    <row r="246" spans="1:28" ht="15" customHeight="1" x14ac:dyDescent="0.2">
      <c r="A246" s="403" t="s">
        <v>0</v>
      </c>
      <c r="B246" s="403" t="s">
        <v>44</v>
      </c>
      <c r="C246" s="403" t="s">
        <v>916</v>
      </c>
      <c r="D246" s="950" t="s">
        <v>167</v>
      </c>
      <c r="E246" s="403">
        <v>3</v>
      </c>
      <c r="F246" s="100" t="str">
        <f t="shared" si="65"/>
        <v>RISK-23</v>
      </c>
      <c r="G246" s="100">
        <f t="shared" si="61"/>
        <v>6</v>
      </c>
      <c r="H246" s="132">
        <f t="shared" ca="1" si="63"/>
        <v>0</v>
      </c>
      <c r="I246" s="132">
        <f t="shared" ca="1" si="66"/>
        <v>0</v>
      </c>
      <c r="W246" s="960" t="str">
        <f ca="1">AB246&amp;"-"&amp;COUNTIF($AB$2:$AB246,$AB246)</f>
        <v>0-3-0-55</v>
      </c>
      <c r="X246" s="960" t="s">
        <v>916</v>
      </c>
      <c r="Y246" s="962">
        <f t="shared" ref="Y246:Y277" ca="1" si="70">VLOOKUP(LEFT($X246,LEN($X246)-1),$K:$O,5,FALSE)</f>
        <v>0</v>
      </c>
      <c r="Z246" s="965">
        <v>3</v>
      </c>
      <c r="AA246" s="962">
        <f t="shared" ca="1" si="62"/>
        <v>0</v>
      </c>
      <c r="AB246" s="964" t="str">
        <f t="shared" ca="1" si="64"/>
        <v>0-3-0</v>
      </c>
    </row>
    <row r="247" spans="1:28" ht="15" customHeight="1" x14ac:dyDescent="0.2">
      <c r="A247" s="403" t="s">
        <v>0</v>
      </c>
      <c r="B247" s="403" t="s">
        <v>44</v>
      </c>
      <c r="C247" s="403" t="s">
        <v>917</v>
      </c>
      <c r="D247" s="950" t="s">
        <v>198</v>
      </c>
      <c r="E247" s="403">
        <v>3</v>
      </c>
      <c r="F247" s="100" t="str">
        <f t="shared" si="65"/>
        <v>RISK-23</v>
      </c>
      <c r="G247" s="100">
        <f t="shared" si="61"/>
        <v>6</v>
      </c>
      <c r="H247" s="132">
        <f t="shared" ca="1" si="63"/>
        <v>0</v>
      </c>
      <c r="I247" s="132">
        <f t="shared" ca="1" si="66"/>
        <v>0</v>
      </c>
      <c r="W247" s="960" t="str">
        <f ca="1">AB247&amp;"-"&amp;COUNTIF($AB$2:$AB247,$AB247)</f>
        <v>0-3-0-56</v>
      </c>
      <c r="X247" s="960" t="s">
        <v>917</v>
      </c>
      <c r="Y247" s="962">
        <f t="shared" ca="1" si="70"/>
        <v>0</v>
      </c>
      <c r="Z247" s="965">
        <v>3</v>
      </c>
      <c r="AA247" s="962">
        <f t="shared" ca="1" si="62"/>
        <v>0</v>
      </c>
      <c r="AB247" s="964" t="str">
        <f t="shared" ca="1" si="64"/>
        <v>0-3-0</v>
      </c>
    </row>
    <row r="248" spans="1:28" ht="15" customHeight="1" x14ac:dyDescent="0.2">
      <c r="A248" s="403" t="s">
        <v>0</v>
      </c>
      <c r="B248" s="403" t="s">
        <v>44</v>
      </c>
      <c r="C248" s="403" t="s">
        <v>918</v>
      </c>
      <c r="D248" s="950" t="s">
        <v>200</v>
      </c>
      <c r="E248" s="403">
        <v>3</v>
      </c>
      <c r="F248" s="100" t="str">
        <f t="shared" si="65"/>
        <v>RISK-23</v>
      </c>
      <c r="G248" s="100">
        <f t="shared" si="61"/>
        <v>6</v>
      </c>
      <c r="H248" s="132">
        <f t="shared" ca="1" si="63"/>
        <v>0</v>
      </c>
      <c r="I248" s="132">
        <f t="shared" ca="1" si="66"/>
        <v>0</v>
      </c>
      <c r="W248" s="960" t="str">
        <f ca="1">AB248&amp;"-"&amp;COUNTIF($AB$2:$AB248,$AB248)</f>
        <v>0-3-0-57</v>
      </c>
      <c r="X248" s="960" t="s">
        <v>918</v>
      </c>
      <c r="Y248" s="962">
        <f t="shared" ca="1" si="70"/>
        <v>0</v>
      </c>
      <c r="Z248" s="965">
        <v>3</v>
      </c>
      <c r="AA248" s="962">
        <f t="shared" ca="1" si="62"/>
        <v>0</v>
      </c>
      <c r="AB248" s="964" t="str">
        <f t="shared" ca="1" si="64"/>
        <v>0-3-0</v>
      </c>
    </row>
    <row r="249" spans="1:28" ht="15" customHeight="1" x14ac:dyDescent="0.2">
      <c r="A249" s="403" t="s">
        <v>0</v>
      </c>
      <c r="B249" s="403" t="s">
        <v>44</v>
      </c>
      <c r="C249" s="403" t="s">
        <v>919</v>
      </c>
      <c r="D249" s="950" t="s">
        <v>202</v>
      </c>
      <c r="E249" s="403">
        <v>3</v>
      </c>
      <c r="F249" s="100" t="str">
        <f t="shared" si="65"/>
        <v>RISK-23</v>
      </c>
      <c r="G249" s="100">
        <f t="shared" si="61"/>
        <v>6</v>
      </c>
      <c r="H249" s="132">
        <f t="shared" ca="1" si="63"/>
        <v>0</v>
      </c>
      <c r="I249" s="132">
        <f t="shared" ca="1" si="66"/>
        <v>0</v>
      </c>
      <c r="W249" s="960" t="str">
        <f ca="1">AB249&amp;"-"&amp;COUNTIF($AB$2:$AB249,$AB249)</f>
        <v>0-3-0-58</v>
      </c>
      <c r="X249" s="960" t="s">
        <v>919</v>
      </c>
      <c r="Y249" s="962">
        <f t="shared" ca="1" si="70"/>
        <v>0</v>
      </c>
      <c r="Z249" s="965">
        <v>3</v>
      </c>
      <c r="AA249" s="962">
        <f t="shared" ca="1" si="62"/>
        <v>0</v>
      </c>
      <c r="AB249" s="964" t="str">
        <f t="shared" ca="1" si="64"/>
        <v>0-3-0</v>
      </c>
    </row>
    <row r="250" spans="1:28" ht="15" customHeight="1" x14ac:dyDescent="0.2">
      <c r="A250" s="403" t="s">
        <v>0</v>
      </c>
      <c r="B250" s="403" t="s">
        <v>44</v>
      </c>
      <c r="C250" s="403" t="s">
        <v>920</v>
      </c>
      <c r="D250" s="950" t="s">
        <v>203</v>
      </c>
      <c r="E250" s="403">
        <v>3</v>
      </c>
      <c r="F250" s="100" t="str">
        <f t="shared" si="65"/>
        <v>RISK-23</v>
      </c>
      <c r="G250" s="100">
        <f t="shared" si="61"/>
        <v>6</v>
      </c>
      <c r="H250" s="132">
        <f t="shared" ca="1" si="63"/>
        <v>0</v>
      </c>
      <c r="I250" s="132">
        <f t="shared" ca="1" si="66"/>
        <v>0</v>
      </c>
      <c r="W250" s="960" t="str">
        <f ca="1">AB250&amp;"-"&amp;COUNTIF($AB$2:$AB250,$AB250)</f>
        <v>0-3-0-59</v>
      </c>
      <c r="X250" s="960" t="s">
        <v>920</v>
      </c>
      <c r="Y250" s="962">
        <f t="shared" ca="1" si="70"/>
        <v>0</v>
      </c>
      <c r="Z250" s="965">
        <v>3</v>
      </c>
      <c r="AA250" s="962">
        <f t="shared" ca="1" si="62"/>
        <v>0</v>
      </c>
      <c r="AB250" s="964" t="str">
        <f t="shared" ca="1" si="64"/>
        <v>0-3-0</v>
      </c>
    </row>
    <row r="251" spans="1:28" ht="15" customHeight="1" x14ac:dyDescent="0.2">
      <c r="A251" s="403" t="s">
        <v>0</v>
      </c>
      <c r="B251" s="403" t="s">
        <v>44</v>
      </c>
      <c r="C251" s="403" t="s">
        <v>921</v>
      </c>
      <c r="D251" s="950" t="s">
        <v>204</v>
      </c>
      <c r="E251" s="403">
        <v>3</v>
      </c>
      <c r="F251" s="100" t="str">
        <f t="shared" si="65"/>
        <v>RISK-23</v>
      </c>
      <c r="G251" s="100">
        <f t="shared" si="61"/>
        <v>6</v>
      </c>
      <c r="H251" s="132">
        <f t="shared" ca="1" si="63"/>
        <v>0</v>
      </c>
      <c r="I251" s="132">
        <f t="shared" ca="1" si="66"/>
        <v>0</v>
      </c>
      <c r="W251" s="960" t="str">
        <f ca="1">AB251&amp;"-"&amp;COUNTIF($AB$2:$AB251,$AB251)</f>
        <v>0-3-0-60</v>
      </c>
      <c r="X251" s="960" t="s">
        <v>921</v>
      </c>
      <c r="Y251" s="962">
        <f t="shared" ca="1" si="70"/>
        <v>0</v>
      </c>
      <c r="Z251" s="965">
        <v>3</v>
      </c>
      <c r="AA251" s="962">
        <f t="shared" ca="1" si="62"/>
        <v>0</v>
      </c>
      <c r="AB251" s="964" t="str">
        <f t="shared" ca="1" si="64"/>
        <v>0-3-0</v>
      </c>
    </row>
    <row r="252" spans="1:28" ht="15" customHeight="1" x14ac:dyDescent="0.2">
      <c r="A252" s="403" t="s">
        <v>0</v>
      </c>
      <c r="B252" s="403" t="s">
        <v>46</v>
      </c>
      <c r="C252" s="403" t="s">
        <v>70</v>
      </c>
      <c r="D252" s="950" t="s">
        <v>22</v>
      </c>
      <c r="E252" s="403">
        <v>1</v>
      </c>
      <c r="F252" s="100" t="str">
        <f t="shared" si="65"/>
        <v>RISK-31</v>
      </c>
      <c r="G252" s="100">
        <f t="shared" si="61"/>
        <v>1</v>
      </c>
      <c r="H252" s="132">
        <f t="shared" ca="1" si="63"/>
        <v>0</v>
      </c>
      <c r="I252" s="132">
        <f t="shared" ca="1" si="66"/>
        <v>0</v>
      </c>
      <c r="W252" s="960" t="str">
        <f ca="1">AB252&amp;"-"&amp;COUNTIF($AB$2:$AB252,$AB252)</f>
        <v>0-1-0-43</v>
      </c>
      <c r="X252" s="960" t="s">
        <v>70</v>
      </c>
      <c r="Y252" s="962">
        <f t="shared" ca="1" si="70"/>
        <v>0</v>
      </c>
      <c r="Z252" s="965">
        <v>1</v>
      </c>
      <c r="AA252" s="962">
        <f t="shared" ca="1" si="62"/>
        <v>0</v>
      </c>
      <c r="AB252" s="964" t="str">
        <f t="shared" ca="1" si="64"/>
        <v>0-1-0</v>
      </c>
    </row>
    <row r="253" spans="1:28" ht="15" customHeight="1" x14ac:dyDescent="0.2">
      <c r="A253" s="403" t="s">
        <v>0</v>
      </c>
      <c r="B253" s="403" t="s">
        <v>46</v>
      </c>
      <c r="C253" s="403" t="s">
        <v>72</v>
      </c>
      <c r="D253" s="950" t="s">
        <v>23</v>
      </c>
      <c r="E253" s="403">
        <v>2</v>
      </c>
      <c r="F253" s="100" t="str">
        <f t="shared" si="65"/>
        <v>RISK-32</v>
      </c>
      <c r="G253" s="100">
        <f t="shared" si="61"/>
        <v>5</v>
      </c>
      <c r="H253" s="132">
        <f t="shared" ca="1" si="63"/>
        <v>0</v>
      </c>
      <c r="I253" s="132">
        <f t="shared" ca="1" si="66"/>
        <v>0</v>
      </c>
      <c r="W253" s="960" t="str">
        <f ca="1">AB253&amp;"-"&amp;COUNTIF($AB$2:$AB253,$AB253)</f>
        <v>0-2-0-112</v>
      </c>
      <c r="X253" s="960" t="s">
        <v>72</v>
      </c>
      <c r="Y253" s="962">
        <f t="shared" ca="1" si="70"/>
        <v>0</v>
      </c>
      <c r="Z253" s="965">
        <v>2</v>
      </c>
      <c r="AA253" s="962">
        <f t="shared" ca="1" si="62"/>
        <v>0</v>
      </c>
      <c r="AB253" s="964" t="str">
        <f t="shared" ca="1" si="64"/>
        <v>0-2-0</v>
      </c>
    </row>
    <row r="254" spans="1:28" ht="15" customHeight="1" x14ac:dyDescent="0.2">
      <c r="A254" s="403" t="s">
        <v>0</v>
      </c>
      <c r="B254" s="403" t="s">
        <v>46</v>
      </c>
      <c r="C254" s="403" t="s">
        <v>75</v>
      </c>
      <c r="D254" s="950" t="s">
        <v>24</v>
      </c>
      <c r="E254" s="403">
        <v>2</v>
      </c>
      <c r="F254" s="100" t="str">
        <f t="shared" si="65"/>
        <v>RISK-32</v>
      </c>
      <c r="G254" s="100">
        <f t="shared" si="61"/>
        <v>5</v>
      </c>
      <c r="H254" s="132">
        <f t="shared" ca="1" si="63"/>
        <v>0</v>
      </c>
      <c r="I254" s="132">
        <f t="shared" ca="1" si="66"/>
        <v>0</v>
      </c>
      <c r="W254" s="960" t="str">
        <f ca="1">AB254&amp;"-"&amp;COUNTIF($AB$2:$AB254,$AB254)</f>
        <v>0-2-0-113</v>
      </c>
      <c r="X254" s="960" t="s">
        <v>75</v>
      </c>
      <c r="Y254" s="962">
        <f t="shared" ca="1" si="70"/>
        <v>0</v>
      </c>
      <c r="Z254" s="965">
        <v>2</v>
      </c>
      <c r="AA254" s="962">
        <f t="shared" ca="1" si="62"/>
        <v>0</v>
      </c>
      <c r="AB254" s="964" t="str">
        <f t="shared" ca="1" si="64"/>
        <v>0-2-0</v>
      </c>
    </row>
    <row r="255" spans="1:28" ht="15" customHeight="1" x14ac:dyDescent="0.2">
      <c r="A255" s="403" t="s">
        <v>0</v>
      </c>
      <c r="B255" s="403" t="s">
        <v>46</v>
      </c>
      <c r="C255" s="403" t="s">
        <v>78</v>
      </c>
      <c r="D255" s="950" t="s">
        <v>25</v>
      </c>
      <c r="E255" s="403">
        <v>2</v>
      </c>
      <c r="F255" s="100" t="str">
        <f t="shared" si="65"/>
        <v>RISK-32</v>
      </c>
      <c r="G255" s="100">
        <f t="shared" si="61"/>
        <v>5</v>
      </c>
      <c r="H255" s="132">
        <f t="shared" ca="1" si="63"/>
        <v>0</v>
      </c>
      <c r="I255" s="132">
        <f t="shared" ca="1" si="66"/>
        <v>0</v>
      </c>
      <c r="W255" s="960" t="str">
        <f ca="1">AB255&amp;"-"&amp;COUNTIF($AB$2:$AB255,$AB255)</f>
        <v>0-2-0-114</v>
      </c>
      <c r="X255" s="960" t="s">
        <v>78</v>
      </c>
      <c r="Y255" s="962">
        <f t="shared" ca="1" si="70"/>
        <v>0</v>
      </c>
      <c r="Z255" s="965">
        <v>2</v>
      </c>
      <c r="AA255" s="962">
        <f t="shared" ca="1" si="62"/>
        <v>0</v>
      </c>
      <c r="AB255" s="964" t="str">
        <f t="shared" ca="1" si="64"/>
        <v>0-2-0</v>
      </c>
    </row>
    <row r="256" spans="1:28" ht="15" customHeight="1" x14ac:dyDescent="0.2">
      <c r="A256" s="403" t="s">
        <v>0</v>
      </c>
      <c r="B256" s="403" t="s">
        <v>46</v>
      </c>
      <c r="C256" s="403" t="s">
        <v>80</v>
      </c>
      <c r="D256" s="950" t="s">
        <v>26</v>
      </c>
      <c r="E256" s="403">
        <v>2</v>
      </c>
      <c r="F256" s="100" t="str">
        <f t="shared" si="65"/>
        <v>RISK-32</v>
      </c>
      <c r="G256" s="100">
        <f t="shared" si="61"/>
        <v>5</v>
      </c>
      <c r="H256" s="132">
        <f t="shared" ca="1" si="63"/>
        <v>0</v>
      </c>
      <c r="I256" s="132">
        <f t="shared" ca="1" si="66"/>
        <v>0</v>
      </c>
      <c r="W256" s="960" t="str">
        <f ca="1">AB256&amp;"-"&amp;COUNTIF($AB$2:$AB256,$AB256)</f>
        <v>0-2-0-115</v>
      </c>
      <c r="X256" s="960" t="s">
        <v>80</v>
      </c>
      <c r="Y256" s="962">
        <f t="shared" ca="1" si="70"/>
        <v>0</v>
      </c>
      <c r="Z256" s="965">
        <v>2</v>
      </c>
      <c r="AA256" s="962">
        <f t="shared" ca="1" si="62"/>
        <v>0</v>
      </c>
      <c r="AB256" s="964" t="str">
        <f t="shared" ca="1" si="64"/>
        <v>0-2-0</v>
      </c>
    </row>
    <row r="257" spans="1:28" ht="15" customHeight="1" x14ac:dyDescent="0.2">
      <c r="A257" s="403" t="s">
        <v>0</v>
      </c>
      <c r="B257" s="403" t="s">
        <v>46</v>
      </c>
      <c r="C257" s="403" t="s">
        <v>82</v>
      </c>
      <c r="D257" s="950" t="s">
        <v>27</v>
      </c>
      <c r="E257" s="403">
        <v>2</v>
      </c>
      <c r="F257" s="100" t="str">
        <f t="shared" si="65"/>
        <v>RISK-32</v>
      </c>
      <c r="G257" s="100">
        <f t="shared" si="61"/>
        <v>5</v>
      </c>
      <c r="H257" s="132">
        <f t="shared" ca="1" si="63"/>
        <v>0</v>
      </c>
      <c r="I257" s="132">
        <f t="shared" ca="1" si="66"/>
        <v>0</v>
      </c>
      <c r="W257" s="960" t="str">
        <f ca="1">AB257&amp;"-"&amp;COUNTIF($AB$2:$AB257,$AB257)</f>
        <v>0-2-0-116</v>
      </c>
      <c r="X257" s="960" t="s">
        <v>82</v>
      </c>
      <c r="Y257" s="962">
        <f t="shared" ca="1" si="70"/>
        <v>0</v>
      </c>
      <c r="Z257" s="965">
        <v>2</v>
      </c>
      <c r="AA257" s="962">
        <f t="shared" ca="1" si="62"/>
        <v>0</v>
      </c>
      <c r="AB257" s="964" t="str">
        <f t="shared" ca="1" si="64"/>
        <v>0-2-0</v>
      </c>
    </row>
    <row r="258" spans="1:28" ht="15" customHeight="1" x14ac:dyDescent="0.2">
      <c r="A258" s="403" t="s">
        <v>0</v>
      </c>
      <c r="B258" s="403" t="s">
        <v>46</v>
      </c>
      <c r="C258" s="403" t="s">
        <v>84</v>
      </c>
      <c r="D258" s="950" t="s">
        <v>28</v>
      </c>
      <c r="E258" s="403">
        <v>3</v>
      </c>
      <c r="F258" s="100" t="str">
        <f t="shared" si="65"/>
        <v>RISK-33</v>
      </c>
      <c r="G258" s="100">
        <f t="shared" ref="G258:G321" si="71">COUNTIF($F:$F,$F258)</f>
        <v>1</v>
      </c>
      <c r="H258" s="132">
        <f t="shared" ca="1" si="63"/>
        <v>0</v>
      </c>
      <c r="I258" s="132">
        <f t="shared" ca="1" si="66"/>
        <v>0</v>
      </c>
      <c r="W258" s="960" t="str">
        <f ca="1">AB258&amp;"-"&amp;COUNTIF($AB$2:$AB258,$AB258)</f>
        <v>0-3-0-61</v>
      </c>
      <c r="X258" s="960" t="s">
        <v>84</v>
      </c>
      <c r="Y258" s="962">
        <f t="shared" ca="1" si="70"/>
        <v>0</v>
      </c>
      <c r="Z258" s="965">
        <v>3</v>
      </c>
      <c r="AA258" s="962">
        <f t="shared" ref="AA258:AA321" ca="1" si="72">VLOOKUP(X258,C:I,7,FALSE)</f>
        <v>0</v>
      </c>
      <c r="AB258" s="964" t="str">
        <f t="shared" ca="1" si="64"/>
        <v>0-3-0</v>
      </c>
    </row>
    <row r="259" spans="1:28" ht="15" customHeight="1" x14ac:dyDescent="0.2">
      <c r="A259" s="403" t="s">
        <v>0</v>
      </c>
      <c r="B259" s="403" t="s">
        <v>984</v>
      </c>
      <c r="C259" s="403" t="s">
        <v>922</v>
      </c>
      <c r="D259" s="950" t="s">
        <v>117</v>
      </c>
      <c r="E259" s="403">
        <v>1</v>
      </c>
      <c r="F259" s="100" t="str">
        <f t="shared" si="65"/>
        <v>RISK-41</v>
      </c>
      <c r="G259" s="100">
        <f t="shared" si="71"/>
        <v>1</v>
      </c>
      <c r="H259" s="132">
        <f t="shared" ca="1" si="63"/>
        <v>0</v>
      </c>
      <c r="I259" s="132">
        <f t="shared" ca="1" si="66"/>
        <v>0</v>
      </c>
      <c r="W259" s="960" t="str">
        <f ca="1">AB259&amp;"-"&amp;COUNTIF($AB$2:$AB259,$AB259)</f>
        <v>0-1-0-44</v>
      </c>
      <c r="X259" s="960" t="s">
        <v>922</v>
      </c>
      <c r="Y259" s="962">
        <f t="shared" ca="1" si="70"/>
        <v>0</v>
      </c>
      <c r="Z259" s="965">
        <v>1</v>
      </c>
      <c r="AA259" s="962">
        <f t="shared" ca="1" si="72"/>
        <v>0</v>
      </c>
      <c r="AB259" s="964" t="str">
        <f t="shared" ca="1" si="64"/>
        <v>0-1-0</v>
      </c>
    </row>
    <row r="260" spans="1:28" ht="15" customHeight="1" x14ac:dyDescent="0.2">
      <c r="A260" s="403" t="s">
        <v>0</v>
      </c>
      <c r="B260" s="403" t="s">
        <v>984</v>
      </c>
      <c r="C260" s="403" t="s">
        <v>923</v>
      </c>
      <c r="D260" s="950" t="s">
        <v>120</v>
      </c>
      <c r="E260" s="403">
        <v>2</v>
      </c>
      <c r="F260" s="100" t="str">
        <f t="shared" si="65"/>
        <v>RISK-42</v>
      </c>
      <c r="G260" s="100">
        <f t="shared" si="71"/>
        <v>1</v>
      </c>
      <c r="H260" s="132">
        <f t="shared" ref="H260:H323" ca="1" si="73">INT(LEFT(
VLOOKUP($D260, INDIRECT("'"&amp;$A260&amp;"'!"&amp;"$E:$H"), 4,FALSE), 1)
)</f>
        <v>0</v>
      </c>
      <c r="I260" s="132">
        <f t="shared" ca="1" si="66"/>
        <v>0</v>
      </c>
      <c r="W260" s="960" t="str">
        <f ca="1">AB260&amp;"-"&amp;COUNTIF($AB$2:$AB260,$AB260)</f>
        <v>0-2-0-117</v>
      </c>
      <c r="X260" s="960" t="s">
        <v>923</v>
      </c>
      <c r="Y260" s="962">
        <f t="shared" ca="1" si="70"/>
        <v>0</v>
      </c>
      <c r="Z260" s="965">
        <v>2</v>
      </c>
      <c r="AA260" s="962">
        <f t="shared" ca="1" si="72"/>
        <v>0</v>
      </c>
      <c r="AB260" s="964" t="str">
        <f t="shared" ref="AB260:AB323" ca="1" si="74">Y260&amp;"-"&amp;Z260&amp;"-"&amp;AA260</f>
        <v>0-2-0</v>
      </c>
    </row>
    <row r="261" spans="1:28" ht="15" customHeight="1" x14ac:dyDescent="0.2">
      <c r="A261" s="403" t="s">
        <v>0</v>
      </c>
      <c r="B261" s="403" t="s">
        <v>984</v>
      </c>
      <c r="C261" s="403" t="s">
        <v>924</v>
      </c>
      <c r="D261" s="950" t="s">
        <v>123</v>
      </c>
      <c r="E261" s="403">
        <v>3</v>
      </c>
      <c r="F261" s="100" t="str">
        <f t="shared" si="65"/>
        <v>RISK-43</v>
      </c>
      <c r="G261" s="100">
        <f t="shared" si="71"/>
        <v>3</v>
      </c>
      <c r="H261" s="132">
        <f t="shared" ca="1" si="73"/>
        <v>0</v>
      </c>
      <c r="I261" s="132">
        <f t="shared" ca="1" si="66"/>
        <v>0</v>
      </c>
      <c r="W261" s="960" t="str">
        <f ca="1">AB261&amp;"-"&amp;COUNTIF($AB$2:$AB261,$AB261)</f>
        <v>0-3-0-62</v>
      </c>
      <c r="X261" s="960" t="s">
        <v>924</v>
      </c>
      <c r="Y261" s="962">
        <f t="shared" ca="1" si="70"/>
        <v>0</v>
      </c>
      <c r="Z261" s="965">
        <v>3</v>
      </c>
      <c r="AA261" s="962">
        <f t="shared" ca="1" si="72"/>
        <v>0</v>
      </c>
      <c r="AB261" s="964" t="str">
        <f t="shared" ca="1" si="74"/>
        <v>0-3-0</v>
      </c>
    </row>
    <row r="262" spans="1:28" ht="15" customHeight="1" x14ac:dyDescent="0.2">
      <c r="A262" s="403" t="s">
        <v>0</v>
      </c>
      <c r="B262" s="403" t="s">
        <v>984</v>
      </c>
      <c r="C262" s="403" t="s">
        <v>925</v>
      </c>
      <c r="D262" s="950" t="s">
        <v>126</v>
      </c>
      <c r="E262" s="403">
        <v>3</v>
      </c>
      <c r="F262" s="100" t="str">
        <f t="shared" si="65"/>
        <v>RISK-43</v>
      </c>
      <c r="G262" s="100">
        <f t="shared" si="71"/>
        <v>3</v>
      </c>
      <c r="H262" s="132">
        <f t="shared" ca="1" si="73"/>
        <v>0</v>
      </c>
      <c r="I262" s="132">
        <f t="shared" ca="1" si="66"/>
        <v>0</v>
      </c>
      <c r="W262" s="960" t="str">
        <f ca="1">AB262&amp;"-"&amp;COUNTIF($AB$2:$AB262,$AB262)</f>
        <v>0-3-0-63</v>
      </c>
      <c r="X262" s="960" t="s">
        <v>925</v>
      </c>
      <c r="Y262" s="962">
        <f t="shared" ca="1" si="70"/>
        <v>0</v>
      </c>
      <c r="Z262" s="965">
        <v>3</v>
      </c>
      <c r="AA262" s="962">
        <f t="shared" ca="1" si="72"/>
        <v>0</v>
      </c>
      <c r="AB262" s="964" t="str">
        <f t="shared" ca="1" si="74"/>
        <v>0-3-0</v>
      </c>
    </row>
    <row r="263" spans="1:28" ht="15" customHeight="1" x14ac:dyDescent="0.2">
      <c r="A263" s="403" t="s">
        <v>0</v>
      </c>
      <c r="B263" s="403" t="s">
        <v>984</v>
      </c>
      <c r="C263" s="403" t="s">
        <v>926</v>
      </c>
      <c r="D263" s="950" t="s">
        <v>129</v>
      </c>
      <c r="E263" s="403">
        <v>3</v>
      </c>
      <c r="F263" s="100" t="str">
        <f t="shared" si="65"/>
        <v>RISK-43</v>
      </c>
      <c r="G263" s="100">
        <f t="shared" si="71"/>
        <v>3</v>
      </c>
      <c r="H263" s="132">
        <f t="shared" ca="1" si="73"/>
        <v>0</v>
      </c>
      <c r="I263" s="132">
        <f t="shared" ca="1" si="66"/>
        <v>0</v>
      </c>
      <c r="W263" s="960" t="str">
        <f ca="1">AB263&amp;"-"&amp;COUNTIF($AB$2:$AB263,$AB263)</f>
        <v>0-3-0-64</v>
      </c>
      <c r="X263" s="960" t="s">
        <v>926</v>
      </c>
      <c r="Y263" s="962">
        <f t="shared" ca="1" si="70"/>
        <v>0</v>
      </c>
      <c r="Z263" s="965">
        <v>3</v>
      </c>
      <c r="AA263" s="962">
        <f t="shared" ca="1" si="72"/>
        <v>0</v>
      </c>
      <c r="AB263" s="964" t="str">
        <f t="shared" ca="1" si="74"/>
        <v>0-3-0</v>
      </c>
    </row>
    <row r="264" spans="1:28" ht="15" customHeight="1" x14ac:dyDescent="0.2">
      <c r="A264" s="403" t="s">
        <v>0</v>
      </c>
      <c r="B264" s="403" t="s">
        <v>985</v>
      </c>
      <c r="C264" s="403" t="s">
        <v>927</v>
      </c>
      <c r="D264" s="950" t="s">
        <v>134</v>
      </c>
      <c r="E264" s="403">
        <v>2</v>
      </c>
      <c r="F264" s="100" t="str">
        <f t="shared" si="65"/>
        <v>RISK-52</v>
      </c>
      <c r="G264" s="100">
        <f t="shared" si="71"/>
        <v>2</v>
      </c>
      <c r="H264" s="132">
        <f t="shared" ca="1" si="73"/>
        <v>0</v>
      </c>
      <c r="I264" s="132">
        <f t="shared" ca="1" si="66"/>
        <v>0</v>
      </c>
      <c r="W264" s="960" t="str">
        <f ca="1">AB264&amp;"-"&amp;COUNTIF($AB$2:$AB264,$AB264)</f>
        <v>1-2-0-14</v>
      </c>
      <c r="X264" s="960" t="s">
        <v>927</v>
      </c>
      <c r="Y264" s="962">
        <f t="shared" ca="1" si="70"/>
        <v>1</v>
      </c>
      <c r="Z264" s="965">
        <v>2</v>
      </c>
      <c r="AA264" s="962">
        <f t="shared" ca="1" si="72"/>
        <v>0</v>
      </c>
      <c r="AB264" s="964" t="str">
        <f t="shared" ca="1" si="74"/>
        <v>1-2-0</v>
      </c>
    </row>
    <row r="265" spans="1:28" ht="15" customHeight="1" x14ac:dyDescent="0.2">
      <c r="A265" s="403" t="s">
        <v>0</v>
      </c>
      <c r="B265" s="403" t="s">
        <v>985</v>
      </c>
      <c r="C265" s="403" t="s">
        <v>928</v>
      </c>
      <c r="D265" s="950" t="s">
        <v>137</v>
      </c>
      <c r="E265" s="403">
        <v>2</v>
      </c>
      <c r="F265" s="100" t="str">
        <f t="shared" si="65"/>
        <v>RISK-52</v>
      </c>
      <c r="G265" s="100">
        <f t="shared" si="71"/>
        <v>2</v>
      </c>
      <c r="H265" s="132">
        <f t="shared" ca="1" si="73"/>
        <v>0</v>
      </c>
      <c r="I265" s="132">
        <f t="shared" ca="1" si="66"/>
        <v>0</v>
      </c>
      <c r="W265" s="960" t="str">
        <f ca="1">AB265&amp;"-"&amp;COUNTIF($AB$2:$AB265,$AB265)</f>
        <v>1-2-0-15</v>
      </c>
      <c r="X265" s="960" t="s">
        <v>928</v>
      </c>
      <c r="Y265" s="962">
        <f t="shared" ca="1" si="70"/>
        <v>1</v>
      </c>
      <c r="Z265" s="965">
        <v>2</v>
      </c>
      <c r="AA265" s="962">
        <f t="shared" ca="1" si="72"/>
        <v>0</v>
      </c>
      <c r="AB265" s="964" t="str">
        <f t="shared" ca="1" si="74"/>
        <v>1-2-0</v>
      </c>
    </row>
    <row r="266" spans="1:28" ht="15" customHeight="1" x14ac:dyDescent="0.2">
      <c r="A266" s="403" t="s">
        <v>0</v>
      </c>
      <c r="B266" s="403" t="s">
        <v>985</v>
      </c>
      <c r="C266" s="403" t="s">
        <v>929</v>
      </c>
      <c r="D266" s="950" t="s">
        <v>140</v>
      </c>
      <c r="E266" s="403">
        <v>3</v>
      </c>
      <c r="F266" s="100" t="str">
        <f t="shared" si="65"/>
        <v>RISK-53</v>
      </c>
      <c r="G266" s="100">
        <f t="shared" si="71"/>
        <v>4</v>
      </c>
      <c r="H266" s="132">
        <f t="shared" ca="1" si="73"/>
        <v>0</v>
      </c>
      <c r="I266" s="132">
        <f t="shared" ca="1" si="66"/>
        <v>0</v>
      </c>
      <c r="W266" s="960" t="str">
        <f ca="1">AB266&amp;"-"&amp;COUNTIF($AB$2:$AB266,$AB266)</f>
        <v>1-3-0-25</v>
      </c>
      <c r="X266" s="960" t="s">
        <v>929</v>
      </c>
      <c r="Y266" s="962">
        <f t="shared" ca="1" si="70"/>
        <v>1</v>
      </c>
      <c r="Z266" s="965">
        <v>3</v>
      </c>
      <c r="AA266" s="962">
        <f t="shared" ca="1" si="72"/>
        <v>0</v>
      </c>
      <c r="AB266" s="964" t="str">
        <f t="shared" ca="1" si="74"/>
        <v>1-3-0</v>
      </c>
    </row>
    <row r="267" spans="1:28" ht="15" customHeight="1" x14ac:dyDescent="0.2">
      <c r="A267" s="403" t="s">
        <v>0</v>
      </c>
      <c r="B267" s="403" t="s">
        <v>985</v>
      </c>
      <c r="C267" s="403" t="s">
        <v>930</v>
      </c>
      <c r="D267" s="950" t="s">
        <v>142</v>
      </c>
      <c r="E267" s="403">
        <v>3</v>
      </c>
      <c r="F267" s="100" t="str">
        <f t="shared" ref="F267:F332" si="75">CONCATENATE($B267,$E267)</f>
        <v>RISK-53</v>
      </c>
      <c r="G267" s="100">
        <f t="shared" si="71"/>
        <v>4</v>
      </c>
      <c r="H267" s="132">
        <f t="shared" ca="1" si="73"/>
        <v>0</v>
      </c>
      <c r="I267" s="132">
        <f t="shared" ref="I267:I332" ca="1" si="76">IFERROR(IF(H267&gt;2,1,0),0)</f>
        <v>0</v>
      </c>
      <c r="W267" s="960" t="str">
        <f ca="1">AB267&amp;"-"&amp;COUNTIF($AB$2:$AB267,$AB267)</f>
        <v>1-3-0-26</v>
      </c>
      <c r="X267" s="960" t="s">
        <v>930</v>
      </c>
      <c r="Y267" s="962">
        <f t="shared" ca="1" si="70"/>
        <v>1</v>
      </c>
      <c r="Z267" s="965">
        <v>3</v>
      </c>
      <c r="AA267" s="962">
        <f t="shared" ca="1" si="72"/>
        <v>0</v>
      </c>
      <c r="AB267" s="964" t="str">
        <f t="shared" ca="1" si="74"/>
        <v>1-3-0</v>
      </c>
    </row>
    <row r="268" spans="1:28" ht="15" customHeight="1" x14ac:dyDescent="0.2">
      <c r="A268" s="403" t="s">
        <v>0</v>
      </c>
      <c r="B268" s="403" t="s">
        <v>985</v>
      </c>
      <c r="C268" s="403" t="s">
        <v>931</v>
      </c>
      <c r="D268" s="950" t="s">
        <v>144</v>
      </c>
      <c r="E268" s="403">
        <v>3</v>
      </c>
      <c r="F268" s="100" t="str">
        <f t="shared" si="75"/>
        <v>RISK-53</v>
      </c>
      <c r="G268" s="100">
        <f t="shared" si="71"/>
        <v>4</v>
      </c>
      <c r="H268" s="132">
        <f t="shared" ca="1" si="73"/>
        <v>0</v>
      </c>
      <c r="I268" s="132">
        <f t="shared" ca="1" si="76"/>
        <v>0</v>
      </c>
      <c r="W268" s="960" t="str">
        <f ca="1">AB268&amp;"-"&amp;COUNTIF($AB$2:$AB268,$AB268)</f>
        <v>1-3-0-27</v>
      </c>
      <c r="X268" s="960" t="s">
        <v>931</v>
      </c>
      <c r="Y268" s="962">
        <f t="shared" ca="1" si="70"/>
        <v>1</v>
      </c>
      <c r="Z268" s="965">
        <v>3</v>
      </c>
      <c r="AA268" s="962">
        <f t="shared" ca="1" si="72"/>
        <v>0</v>
      </c>
      <c r="AB268" s="964" t="str">
        <f t="shared" ca="1" si="74"/>
        <v>1-3-0</v>
      </c>
    </row>
    <row r="269" spans="1:28" ht="15" customHeight="1" x14ac:dyDescent="0.2">
      <c r="A269" s="403" t="s">
        <v>0</v>
      </c>
      <c r="B269" s="403" t="s">
        <v>985</v>
      </c>
      <c r="C269" s="403" t="s">
        <v>932</v>
      </c>
      <c r="D269" s="950" t="s">
        <v>146</v>
      </c>
      <c r="E269" s="403">
        <v>3</v>
      </c>
      <c r="F269" s="100" t="str">
        <f t="shared" si="75"/>
        <v>RISK-53</v>
      </c>
      <c r="G269" s="100">
        <f t="shared" si="71"/>
        <v>4</v>
      </c>
      <c r="H269" s="132">
        <f t="shared" ca="1" si="73"/>
        <v>0</v>
      </c>
      <c r="I269" s="132">
        <f t="shared" ca="1" si="76"/>
        <v>0</v>
      </c>
      <c r="W269" s="960" t="str">
        <f ca="1">AB269&amp;"-"&amp;COUNTIF($AB$2:$AB269,$AB269)</f>
        <v>1-3-0-28</v>
      </c>
      <c r="X269" s="960" t="s">
        <v>932</v>
      </c>
      <c r="Y269" s="962">
        <f t="shared" ca="1" si="70"/>
        <v>1</v>
      </c>
      <c r="Z269" s="965">
        <v>3</v>
      </c>
      <c r="AA269" s="962">
        <f t="shared" ca="1" si="72"/>
        <v>0</v>
      </c>
      <c r="AB269" s="964" t="str">
        <f t="shared" ca="1" si="74"/>
        <v>1-3-0</v>
      </c>
    </row>
    <row r="270" spans="1:28" ht="15" customHeight="1" x14ac:dyDescent="0.2">
      <c r="A270" s="129" t="s">
        <v>67</v>
      </c>
      <c r="B270" s="129" t="s">
        <v>81</v>
      </c>
      <c r="C270" s="129" t="s">
        <v>211</v>
      </c>
      <c r="D270" s="951" t="s">
        <v>5</v>
      </c>
      <c r="E270" s="129">
        <v>1</v>
      </c>
      <c r="F270" s="100" t="str">
        <f t="shared" si="75"/>
        <v>SITUATION-11</v>
      </c>
      <c r="G270" s="100">
        <f t="shared" si="71"/>
        <v>1</v>
      </c>
      <c r="H270" s="132">
        <f t="shared" ca="1" si="73"/>
        <v>0</v>
      </c>
      <c r="I270" s="132">
        <f t="shared" ca="1" si="76"/>
        <v>0</v>
      </c>
      <c r="W270" s="960" t="str">
        <f ca="1">AB270&amp;"-"&amp;COUNTIF($AB$2:$AB270,$AB270)</f>
        <v>0-1-0-45</v>
      </c>
      <c r="X270" s="960" t="s">
        <v>211</v>
      </c>
      <c r="Y270" s="962">
        <f t="shared" ca="1" si="70"/>
        <v>0</v>
      </c>
      <c r="Z270" s="965">
        <v>1</v>
      </c>
      <c r="AA270" s="962">
        <f t="shared" ca="1" si="72"/>
        <v>0</v>
      </c>
      <c r="AB270" s="964" t="str">
        <f t="shared" ca="1" si="74"/>
        <v>0-1-0</v>
      </c>
    </row>
    <row r="271" spans="1:28" ht="15" customHeight="1" x14ac:dyDescent="0.2">
      <c r="A271" s="129" t="s">
        <v>67</v>
      </c>
      <c r="B271" s="129" t="s">
        <v>81</v>
      </c>
      <c r="C271" s="129" t="s">
        <v>212</v>
      </c>
      <c r="D271" s="951" t="s">
        <v>7</v>
      </c>
      <c r="E271" s="129">
        <v>2</v>
      </c>
      <c r="F271" s="100" t="str">
        <f t="shared" si="75"/>
        <v>SITUATION-12</v>
      </c>
      <c r="G271" s="100">
        <f t="shared" si="71"/>
        <v>4</v>
      </c>
      <c r="H271" s="132">
        <f t="shared" ca="1" si="73"/>
        <v>0</v>
      </c>
      <c r="I271" s="132">
        <f t="shared" ca="1" si="76"/>
        <v>0</v>
      </c>
      <c r="W271" s="960" t="str">
        <f ca="1">AB271&amp;"-"&amp;COUNTIF($AB$2:$AB271,$AB271)</f>
        <v>0-2-0-118</v>
      </c>
      <c r="X271" s="960" t="s">
        <v>212</v>
      </c>
      <c r="Y271" s="962">
        <f t="shared" ca="1" si="70"/>
        <v>0</v>
      </c>
      <c r="Z271" s="965">
        <v>2</v>
      </c>
      <c r="AA271" s="962">
        <f t="shared" ca="1" si="72"/>
        <v>0</v>
      </c>
      <c r="AB271" s="964" t="str">
        <f t="shared" ca="1" si="74"/>
        <v>0-2-0</v>
      </c>
    </row>
    <row r="272" spans="1:28" ht="15" customHeight="1" x14ac:dyDescent="0.2">
      <c r="A272" s="129" t="s">
        <v>67</v>
      </c>
      <c r="B272" s="129" t="s">
        <v>81</v>
      </c>
      <c r="C272" s="129" t="s">
        <v>213</v>
      </c>
      <c r="D272" s="951" t="s">
        <v>8</v>
      </c>
      <c r="E272" s="129">
        <v>2</v>
      </c>
      <c r="F272" s="100" t="str">
        <f t="shared" si="75"/>
        <v>SITUATION-12</v>
      </c>
      <c r="G272" s="100">
        <f t="shared" si="71"/>
        <v>4</v>
      </c>
      <c r="H272" s="132">
        <f t="shared" ca="1" si="73"/>
        <v>0</v>
      </c>
      <c r="I272" s="132">
        <f t="shared" ca="1" si="76"/>
        <v>0</v>
      </c>
      <c r="W272" s="960" t="str">
        <f ca="1">AB272&amp;"-"&amp;COUNTIF($AB$2:$AB272,$AB272)</f>
        <v>0-2-0-119</v>
      </c>
      <c r="X272" s="960" t="s">
        <v>213</v>
      </c>
      <c r="Y272" s="962">
        <f t="shared" ca="1" si="70"/>
        <v>0</v>
      </c>
      <c r="Z272" s="965">
        <v>2</v>
      </c>
      <c r="AA272" s="962">
        <f t="shared" ca="1" si="72"/>
        <v>0</v>
      </c>
      <c r="AB272" s="964" t="str">
        <f t="shared" ca="1" si="74"/>
        <v>0-2-0</v>
      </c>
    </row>
    <row r="273" spans="1:28" ht="15" customHeight="1" x14ac:dyDescent="0.2">
      <c r="A273" s="129" t="s">
        <v>67</v>
      </c>
      <c r="B273" s="129" t="s">
        <v>81</v>
      </c>
      <c r="C273" s="129" t="s">
        <v>214</v>
      </c>
      <c r="D273" s="951" t="s">
        <v>9</v>
      </c>
      <c r="E273" s="129">
        <v>2</v>
      </c>
      <c r="F273" s="100" t="str">
        <f t="shared" si="75"/>
        <v>SITUATION-12</v>
      </c>
      <c r="G273" s="100">
        <f t="shared" si="71"/>
        <v>4</v>
      </c>
      <c r="H273" s="132">
        <f t="shared" ca="1" si="73"/>
        <v>0</v>
      </c>
      <c r="I273" s="132">
        <f t="shared" ca="1" si="76"/>
        <v>0</v>
      </c>
      <c r="W273" s="960" t="str">
        <f ca="1">AB273&amp;"-"&amp;COUNTIF($AB$2:$AB273,$AB273)</f>
        <v>0-2-0-120</v>
      </c>
      <c r="X273" s="960" t="s">
        <v>214</v>
      </c>
      <c r="Y273" s="962">
        <f t="shared" ca="1" si="70"/>
        <v>0</v>
      </c>
      <c r="Z273" s="965">
        <v>2</v>
      </c>
      <c r="AA273" s="962">
        <f t="shared" ca="1" si="72"/>
        <v>0</v>
      </c>
      <c r="AB273" s="964" t="str">
        <f t="shared" ca="1" si="74"/>
        <v>0-2-0</v>
      </c>
    </row>
    <row r="274" spans="1:28" ht="15" customHeight="1" x14ac:dyDescent="0.2">
      <c r="A274" s="129" t="s">
        <v>67</v>
      </c>
      <c r="B274" s="129" t="s">
        <v>81</v>
      </c>
      <c r="C274" s="129" t="s">
        <v>942</v>
      </c>
      <c r="D274" s="951" t="s">
        <v>10</v>
      </c>
      <c r="E274" s="129">
        <v>2</v>
      </c>
      <c r="F274" s="100" t="str">
        <f t="shared" si="75"/>
        <v>SITUATION-12</v>
      </c>
      <c r="G274" s="100">
        <f t="shared" si="71"/>
        <v>4</v>
      </c>
      <c r="H274" s="132">
        <f t="shared" ca="1" si="73"/>
        <v>0</v>
      </c>
      <c r="I274" s="132">
        <f t="shared" ca="1" si="76"/>
        <v>0</v>
      </c>
      <c r="W274" s="960" t="str">
        <f ca="1">AB274&amp;"-"&amp;COUNTIF($AB$2:$AB274,$AB274)</f>
        <v>0-2-0-121</v>
      </c>
      <c r="X274" s="960" t="s">
        <v>942</v>
      </c>
      <c r="Y274" s="962">
        <f t="shared" ca="1" si="70"/>
        <v>0</v>
      </c>
      <c r="Z274" s="965">
        <v>2</v>
      </c>
      <c r="AA274" s="962">
        <f t="shared" ca="1" si="72"/>
        <v>0</v>
      </c>
      <c r="AB274" s="964" t="str">
        <f t="shared" ca="1" si="74"/>
        <v>0-2-0</v>
      </c>
    </row>
    <row r="275" spans="1:28" ht="15" customHeight="1" x14ac:dyDescent="0.2">
      <c r="A275" s="129" t="s">
        <v>67</v>
      </c>
      <c r="B275" s="129" t="s">
        <v>81</v>
      </c>
      <c r="C275" s="129" t="s">
        <v>2539</v>
      </c>
      <c r="D275" s="951" t="s">
        <v>11</v>
      </c>
      <c r="E275" s="129">
        <v>3</v>
      </c>
      <c r="F275" s="100" t="str">
        <f t="shared" si="75"/>
        <v>SITUATION-13</v>
      </c>
      <c r="G275" s="100">
        <f t="shared" si="71"/>
        <v>1</v>
      </c>
      <c r="H275" s="132">
        <f t="shared" ca="1" si="73"/>
        <v>0</v>
      </c>
      <c r="I275" s="132">
        <f t="shared" ref="I275" ca="1" si="77">IFERROR(IF(H275&gt;2,1,0),0)</f>
        <v>0</v>
      </c>
      <c r="W275" s="960" t="str">
        <f ca="1">AB275&amp;"-"&amp;COUNTIF($AB$2:$AB275,$AB275)</f>
        <v>0-3-0-65</v>
      </c>
      <c r="X275" s="960" t="s">
        <v>2539</v>
      </c>
      <c r="Y275" s="962">
        <f t="shared" ca="1" si="70"/>
        <v>0</v>
      </c>
      <c r="Z275" s="965">
        <v>3</v>
      </c>
      <c r="AA275" s="962">
        <f t="shared" ca="1" si="72"/>
        <v>0</v>
      </c>
      <c r="AB275" s="964" t="str">
        <f t="shared" ca="1" si="74"/>
        <v>0-3-0</v>
      </c>
    </row>
    <row r="276" spans="1:28" ht="15" customHeight="1" x14ac:dyDescent="0.2">
      <c r="A276" s="129" t="s">
        <v>67</v>
      </c>
      <c r="B276" s="129" t="s">
        <v>83</v>
      </c>
      <c r="C276" s="129" t="s">
        <v>215</v>
      </c>
      <c r="D276" s="951" t="s">
        <v>17</v>
      </c>
      <c r="E276" s="129">
        <v>1</v>
      </c>
      <c r="F276" s="100" t="str">
        <f t="shared" si="75"/>
        <v>SITUATION-21</v>
      </c>
      <c r="G276" s="100">
        <f t="shared" si="71"/>
        <v>2</v>
      </c>
      <c r="H276" s="132">
        <f t="shared" ca="1" si="73"/>
        <v>0</v>
      </c>
      <c r="I276" s="132">
        <f t="shared" ca="1" si="76"/>
        <v>0</v>
      </c>
      <c r="W276" s="960" t="str">
        <f ca="1">AB276&amp;"-"&amp;COUNTIF($AB$2:$AB276,$AB276)</f>
        <v>0-1-0-46</v>
      </c>
      <c r="X276" s="960" t="s">
        <v>215</v>
      </c>
      <c r="Y276" s="962">
        <f t="shared" ca="1" si="70"/>
        <v>0</v>
      </c>
      <c r="Z276" s="965">
        <v>1</v>
      </c>
      <c r="AA276" s="962">
        <f t="shared" ca="1" si="72"/>
        <v>0</v>
      </c>
      <c r="AB276" s="964" t="str">
        <f t="shared" ca="1" si="74"/>
        <v>0-1-0</v>
      </c>
    </row>
    <row r="277" spans="1:28" ht="15" customHeight="1" x14ac:dyDescent="0.2">
      <c r="A277" s="129" t="s">
        <v>67</v>
      </c>
      <c r="B277" s="129" t="s">
        <v>83</v>
      </c>
      <c r="C277" s="129" t="s">
        <v>216</v>
      </c>
      <c r="D277" s="951" t="s">
        <v>18</v>
      </c>
      <c r="E277" s="129">
        <v>1</v>
      </c>
      <c r="F277" s="100" t="str">
        <f t="shared" si="75"/>
        <v>SITUATION-21</v>
      </c>
      <c r="G277" s="100">
        <f t="shared" si="71"/>
        <v>2</v>
      </c>
      <c r="H277" s="132">
        <f t="shared" ca="1" si="73"/>
        <v>0</v>
      </c>
      <c r="I277" s="132">
        <f t="shared" ca="1" si="76"/>
        <v>0</v>
      </c>
      <c r="W277" s="960" t="str">
        <f ca="1">AB277&amp;"-"&amp;COUNTIF($AB$2:$AB277,$AB277)</f>
        <v>0-1-0-47</v>
      </c>
      <c r="X277" s="960" t="s">
        <v>216</v>
      </c>
      <c r="Y277" s="962">
        <f t="shared" ca="1" si="70"/>
        <v>0</v>
      </c>
      <c r="Z277" s="965">
        <v>1</v>
      </c>
      <c r="AA277" s="962">
        <f t="shared" ca="1" si="72"/>
        <v>0</v>
      </c>
      <c r="AB277" s="964" t="str">
        <f t="shared" ca="1" si="74"/>
        <v>0-1-0</v>
      </c>
    </row>
    <row r="278" spans="1:28" ht="15" customHeight="1" x14ac:dyDescent="0.2">
      <c r="A278" s="129" t="s">
        <v>67</v>
      </c>
      <c r="B278" s="129" t="s">
        <v>83</v>
      </c>
      <c r="C278" s="129" t="s">
        <v>217</v>
      </c>
      <c r="D278" s="951" t="s">
        <v>19</v>
      </c>
      <c r="E278" s="129">
        <v>2</v>
      </c>
      <c r="F278" s="100" t="str">
        <f t="shared" si="75"/>
        <v>SITUATION-22</v>
      </c>
      <c r="G278" s="100">
        <f t="shared" si="71"/>
        <v>4</v>
      </c>
      <c r="H278" s="132">
        <f t="shared" ca="1" si="73"/>
        <v>0</v>
      </c>
      <c r="I278" s="132">
        <f t="shared" ca="1" si="76"/>
        <v>0</v>
      </c>
      <c r="W278" s="960" t="str">
        <f ca="1">AB278&amp;"-"&amp;COUNTIF($AB$2:$AB278,$AB278)</f>
        <v>0-2-0-122</v>
      </c>
      <c r="X278" s="960" t="s">
        <v>217</v>
      </c>
      <c r="Y278" s="962">
        <f t="shared" ref="Y278:Y309" ca="1" si="78">VLOOKUP(LEFT($X278,LEN($X278)-1),$K:$O,5,FALSE)</f>
        <v>0</v>
      </c>
      <c r="Z278" s="965">
        <v>2</v>
      </c>
      <c r="AA278" s="962">
        <f t="shared" ca="1" si="72"/>
        <v>0</v>
      </c>
      <c r="AB278" s="964" t="str">
        <f t="shared" ca="1" si="74"/>
        <v>0-2-0</v>
      </c>
    </row>
    <row r="279" spans="1:28" ht="15" customHeight="1" x14ac:dyDescent="0.2">
      <c r="A279" s="129" t="s">
        <v>67</v>
      </c>
      <c r="B279" s="129" t="s">
        <v>83</v>
      </c>
      <c r="C279" s="129" t="s">
        <v>218</v>
      </c>
      <c r="D279" s="951" t="s">
        <v>20</v>
      </c>
      <c r="E279" s="129">
        <v>2</v>
      </c>
      <c r="F279" s="100" t="str">
        <f t="shared" si="75"/>
        <v>SITUATION-22</v>
      </c>
      <c r="G279" s="100">
        <f t="shared" si="71"/>
        <v>4</v>
      </c>
      <c r="H279" s="132">
        <f t="shared" ca="1" si="73"/>
        <v>0</v>
      </c>
      <c r="I279" s="132">
        <f t="shared" ca="1" si="76"/>
        <v>0</v>
      </c>
      <c r="W279" s="960" t="str">
        <f ca="1">AB279&amp;"-"&amp;COUNTIF($AB$2:$AB279,$AB279)</f>
        <v>0-2-0-123</v>
      </c>
      <c r="X279" s="960" t="s">
        <v>218</v>
      </c>
      <c r="Y279" s="962">
        <f t="shared" ca="1" si="78"/>
        <v>0</v>
      </c>
      <c r="Z279" s="965">
        <v>2</v>
      </c>
      <c r="AA279" s="962">
        <f t="shared" ca="1" si="72"/>
        <v>0</v>
      </c>
      <c r="AB279" s="964" t="str">
        <f t="shared" ca="1" si="74"/>
        <v>0-2-0</v>
      </c>
    </row>
    <row r="280" spans="1:28" ht="15" customHeight="1" x14ac:dyDescent="0.2">
      <c r="A280" s="129" t="s">
        <v>67</v>
      </c>
      <c r="B280" s="129" t="s">
        <v>83</v>
      </c>
      <c r="C280" s="129" t="s">
        <v>219</v>
      </c>
      <c r="D280" s="951" t="s">
        <v>21</v>
      </c>
      <c r="E280" s="129">
        <v>2</v>
      </c>
      <c r="F280" s="100" t="str">
        <f t="shared" si="75"/>
        <v>SITUATION-22</v>
      </c>
      <c r="G280" s="100">
        <f t="shared" si="71"/>
        <v>4</v>
      </c>
      <c r="H280" s="132">
        <f t="shared" ca="1" si="73"/>
        <v>0</v>
      </c>
      <c r="I280" s="132">
        <f t="shared" ca="1" si="76"/>
        <v>0</v>
      </c>
      <c r="W280" s="960" t="str">
        <f ca="1">AB280&amp;"-"&amp;COUNTIF($AB$2:$AB280,$AB280)</f>
        <v>0-2-0-124</v>
      </c>
      <c r="X280" s="960" t="s">
        <v>219</v>
      </c>
      <c r="Y280" s="962">
        <f t="shared" ca="1" si="78"/>
        <v>0</v>
      </c>
      <c r="Z280" s="965">
        <v>2</v>
      </c>
      <c r="AA280" s="962">
        <f t="shared" ca="1" si="72"/>
        <v>0</v>
      </c>
      <c r="AB280" s="964" t="str">
        <f t="shared" ca="1" si="74"/>
        <v>0-2-0</v>
      </c>
    </row>
    <row r="281" spans="1:28" ht="15" customHeight="1" x14ac:dyDescent="0.2">
      <c r="A281" s="129" t="s">
        <v>67</v>
      </c>
      <c r="B281" s="129" t="s">
        <v>83</v>
      </c>
      <c r="C281" s="129" t="s">
        <v>220</v>
      </c>
      <c r="D281" s="951" t="s">
        <v>103</v>
      </c>
      <c r="E281" s="129">
        <v>2</v>
      </c>
      <c r="F281" s="100" t="str">
        <f t="shared" si="75"/>
        <v>SITUATION-22</v>
      </c>
      <c r="G281" s="100">
        <f t="shared" si="71"/>
        <v>4</v>
      </c>
      <c r="H281" s="132">
        <f t="shared" ca="1" si="73"/>
        <v>0</v>
      </c>
      <c r="I281" s="132">
        <f t="shared" ca="1" si="76"/>
        <v>0</v>
      </c>
      <c r="W281" s="960" t="str">
        <f ca="1">AB281&amp;"-"&amp;COUNTIF($AB$2:$AB281,$AB281)</f>
        <v>0-2-0-125</v>
      </c>
      <c r="X281" s="960" t="s">
        <v>220</v>
      </c>
      <c r="Y281" s="962">
        <f t="shared" ca="1" si="78"/>
        <v>0</v>
      </c>
      <c r="Z281" s="965">
        <v>2</v>
      </c>
      <c r="AA281" s="962">
        <f t="shared" ca="1" si="72"/>
        <v>0</v>
      </c>
      <c r="AB281" s="964" t="str">
        <f t="shared" ca="1" si="74"/>
        <v>0-2-0</v>
      </c>
    </row>
    <row r="282" spans="1:28" ht="15" customHeight="1" x14ac:dyDescent="0.2">
      <c r="A282" s="129" t="s">
        <v>67</v>
      </c>
      <c r="B282" s="129" t="s">
        <v>83</v>
      </c>
      <c r="C282" s="129" t="s">
        <v>221</v>
      </c>
      <c r="D282" s="951" t="s">
        <v>165</v>
      </c>
      <c r="E282" s="129">
        <v>3</v>
      </c>
      <c r="F282" s="100" t="str">
        <f t="shared" si="75"/>
        <v>SITUATION-23</v>
      </c>
      <c r="G282" s="100">
        <f t="shared" si="71"/>
        <v>3</v>
      </c>
      <c r="H282" s="132">
        <f t="shared" ca="1" si="73"/>
        <v>0</v>
      </c>
      <c r="I282" s="132">
        <f t="shared" ca="1" si="76"/>
        <v>0</v>
      </c>
      <c r="W282" s="960" t="str">
        <f ca="1">AB282&amp;"-"&amp;COUNTIF($AB$2:$AB282,$AB282)</f>
        <v>0-3-0-66</v>
      </c>
      <c r="X282" s="960" t="s">
        <v>221</v>
      </c>
      <c r="Y282" s="962">
        <f t="shared" ca="1" si="78"/>
        <v>0</v>
      </c>
      <c r="Z282" s="965">
        <v>3</v>
      </c>
      <c r="AA282" s="962">
        <f t="shared" ca="1" si="72"/>
        <v>0</v>
      </c>
      <c r="AB282" s="964" t="str">
        <f t="shared" ca="1" si="74"/>
        <v>0-3-0</v>
      </c>
    </row>
    <row r="283" spans="1:28" ht="15" customHeight="1" x14ac:dyDescent="0.2">
      <c r="A283" s="129" t="s">
        <v>67</v>
      </c>
      <c r="B283" s="129" t="s">
        <v>83</v>
      </c>
      <c r="C283" s="129" t="s">
        <v>222</v>
      </c>
      <c r="D283" s="951" t="s">
        <v>167</v>
      </c>
      <c r="E283" s="129">
        <v>3</v>
      </c>
      <c r="F283" s="100" t="str">
        <f t="shared" si="75"/>
        <v>SITUATION-23</v>
      </c>
      <c r="G283" s="100">
        <f t="shared" si="71"/>
        <v>3</v>
      </c>
      <c r="H283" s="132">
        <f t="shared" ca="1" si="73"/>
        <v>0</v>
      </c>
      <c r="I283" s="132">
        <f t="shared" ca="1" si="76"/>
        <v>0</v>
      </c>
      <c r="W283" s="960" t="str">
        <f ca="1">AB283&amp;"-"&amp;COUNTIF($AB$2:$AB283,$AB283)</f>
        <v>0-3-0-67</v>
      </c>
      <c r="X283" s="960" t="s">
        <v>222</v>
      </c>
      <c r="Y283" s="962">
        <f t="shared" ca="1" si="78"/>
        <v>0</v>
      </c>
      <c r="Z283" s="965">
        <v>3</v>
      </c>
      <c r="AA283" s="962">
        <f t="shared" ca="1" si="72"/>
        <v>0</v>
      </c>
      <c r="AB283" s="964" t="str">
        <f t="shared" ca="1" si="74"/>
        <v>0-3-0</v>
      </c>
    </row>
    <row r="284" spans="1:28" ht="15" customHeight="1" x14ac:dyDescent="0.2">
      <c r="A284" s="129" t="s">
        <v>67</v>
      </c>
      <c r="B284" s="129" t="s">
        <v>83</v>
      </c>
      <c r="C284" s="129" t="s">
        <v>223</v>
      </c>
      <c r="D284" s="951" t="s">
        <v>198</v>
      </c>
      <c r="E284" s="129">
        <v>3</v>
      </c>
      <c r="F284" s="100" t="str">
        <f t="shared" si="75"/>
        <v>SITUATION-23</v>
      </c>
      <c r="G284" s="100">
        <f t="shared" si="71"/>
        <v>3</v>
      </c>
      <c r="H284" s="132">
        <f t="shared" ca="1" si="73"/>
        <v>0</v>
      </c>
      <c r="I284" s="132">
        <f t="shared" ca="1" si="76"/>
        <v>0</v>
      </c>
      <c r="W284" s="960" t="str">
        <f ca="1">AB284&amp;"-"&amp;COUNTIF($AB$2:$AB284,$AB284)</f>
        <v>0-3-0-68</v>
      </c>
      <c r="X284" s="960" t="s">
        <v>223</v>
      </c>
      <c r="Y284" s="962">
        <f t="shared" ca="1" si="78"/>
        <v>0</v>
      </c>
      <c r="Z284" s="965">
        <v>3</v>
      </c>
      <c r="AA284" s="962">
        <f t="shared" ca="1" si="72"/>
        <v>0</v>
      </c>
      <c r="AB284" s="964" t="str">
        <f t="shared" ca="1" si="74"/>
        <v>0-3-0</v>
      </c>
    </row>
    <row r="285" spans="1:28" ht="15" customHeight="1" x14ac:dyDescent="0.2">
      <c r="A285" s="129" t="s">
        <v>67</v>
      </c>
      <c r="B285" s="129" t="s">
        <v>85</v>
      </c>
      <c r="C285" s="129" t="s">
        <v>225</v>
      </c>
      <c r="D285" s="951" t="s">
        <v>22</v>
      </c>
      <c r="E285" s="129">
        <v>2</v>
      </c>
      <c r="F285" s="100" t="str">
        <f t="shared" si="75"/>
        <v>SITUATION-32</v>
      </c>
      <c r="G285" s="100">
        <f t="shared" si="71"/>
        <v>3</v>
      </c>
      <c r="H285" s="132">
        <f t="shared" ca="1" si="73"/>
        <v>0</v>
      </c>
      <c r="I285" s="132">
        <f t="shared" ca="1" si="76"/>
        <v>0</v>
      </c>
      <c r="W285" s="960" t="str">
        <f ca="1">AB285&amp;"-"&amp;COUNTIF($AB$2:$AB285,$AB285)</f>
        <v>1-2-0-16</v>
      </c>
      <c r="X285" s="960" t="s">
        <v>225</v>
      </c>
      <c r="Y285" s="962">
        <f t="shared" ca="1" si="78"/>
        <v>1</v>
      </c>
      <c r="Z285" s="965">
        <v>2</v>
      </c>
      <c r="AA285" s="962">
        <f t="shared" ca="1" si="72"/>
        <v>0</v>
      </c>
      <c r="AB285" s="964" t="str">
        <f t="shared" ca="1" si="74"/>
        <v>1-2-0</v>
      </c>
    </row>
    <row r="286" spans="1:28" ht="15" customHeight="1" x14ac:dyDescent="0.2">
      <c r="A286" s="129" t="s">
        <v>67</v>
      </c>
      <c r="B286" s="129" t="s">
        <v>85</v>
      </c>
      <c r="C286" s="129" t="s">
        <v>226</v>
      </c>
      <c r="D286" s="951" t="s">
        <v>23</v>
      </c>
      <c r="E286" s="129">
        <v>2</v>
      </c>
      <c r="F286" s="100" t="str">
        <f t="shared" si="75"/>
        <v>SITUATION-32</v>
      </c>
      <c r="G286" s="100">
        <f t="shared" si="71"/>
        <v>3</v>
      </c>
      <c r="H286" s="132">
        <f t="shared" ca="1" si="73"/>
        <v>0</v>
      </c>
      <c r="I286" s="132">
        <f t="shared" ca="1" si="76"/>
        <v>0</v>
      </c>
      <c r="W286" s="960" t="str">
        <f ca="1">AB286&amp;"-"&amp;COUNTIF($AB$2:$AB286,$AB286)</f>
        <v>1-2-0-17</v>
      </c>
      <c r="X286" s="960" t="s">
        <v>226</v>
      </c>
      <c r="Y286" s="962">
        <f t="shared" ca="1" si="78"/>
        <v>1</v>
      </c>
      <c r="Z286" s="965">
        <v>2</v>
      </c>
      <c r="AA286" s="962">
        <f t="shared" ca="1" si="72"/>
        <v>0</v>
      </c>
      <c r="AB286" s="964" t="str">
        <f t="shared" ca="1" si="74"/>
        <v>1-2-0</v>
      </c>
    </row>
    <row r="287" spans="1:28" ht="15" customHeight="1" x14ac:dyDescent="0.2">
      <c r="A287" s="129" t="s">
        <v>67</v>
      </c>
      <c r="B287" s="129" t="s">
        <v>85</v>
      </c>
      <c r="C287" s="129" t="s">
        <v>227</v>
      </c>
      <c r="D287" s="951" t="s">
        <v>24</v>
      </c>
      <c r="E287" s="129">
        <v>2</v>
      </c>
      <c r="F287" s="100" t="str">
        <f t="shared" si="75"/>
        <v>SITUATION-32</v>
      </c>
      <c r="G287" s="100">
        <f t="shared" si="71"/>
        <v>3</v>
      </c>
      <c r="H287" s="132">
        <f t="shared" ca="1" si="73"/>
        <v>0</v>
      </c>
      <c r="I287" s="132">
        <f t="shared" ca="1" si="76"/>
        <v>0</v>
      </c>
      <c r="W287" s="960" t="str">
        <f ca="1">AB287&amp;"-"&amp;COUNTIF($AB$2:$AB287,$AB287)</f>
        <v>1-2-0-18</v>
      </c>
      <c r="X287" s="960" t="s">
        <v>227</v>
      </c>
      <c r="Y287" s="962">
        <f t="shared" ca="1" si="78"/>
        <v>1</v>
      </c>
      <c r="Z287" s="965">
        <v>2</v>
      </c>
      <c r="AA287" s="962">
        <f t="shared" ca="1" si="72"/>
        <v>0</v>
      </c>
      <c r="AB287" s="964" t="str">
        <f t="shared" ca="1" si="74"/>
        <v>1-2-0</v>
      </c>
    </row>
    <row r="288" spans="1:28" ht="15" customHeight="1" x14ac:dyDescent="0.2">
      <c r="A288" s="129" t="s">
        <v>67</v>
      </c>
      <c r="B288" s="129" t="s">
        <v>85</v>
      </c>
      <c r="C288" s="129" t="s">
        <v>228</v>
      </c>
      <c r="D288" s="951" t="s">
        <v>25</v>
      </c>
      <c r="E288" s="129">
        <v>3</v>
      </c>
      <c r="F288" s="100" t="str">
        <f t="shared" si="75"/>
        <v>SITUATION-33</v>
      </c>
      <c r="G288" s="100">
        <f t="shared" si="71"/>
        <v>4</v>
      </c>
      <c r="H288" s="132">
        <f t="shared" ca="1" si="73"/>
        <v>0</v>
      </c>
      <c r="I288" s="132">
        <f t="shared" ca="1" si="76"/>
        <v>0</v>
      </c>
      <c r="W288" s="960" t="str">
        <f ca="1">AB288&amp;"-"&amp;COUNTIF($AB$2:$AB288,$AB288)</f>
        <v>1-3-0-29</v>
      </c>
      <c r="X288" s="960" t="s">
        <v>228</v>
      </c>
      <c r="Y288" s="962">
        <f t="shared" ca="1" si="78"/>
        <v>1</v>
      </c>
      <c r="Z288" s="965">
        <v>3</v>
      </c>
      <c r="AA288" s="962">
        <f t="shared" ca="1" si="72"/>
        <v>0</v>
      </c>
      <c r="AB288" s="964" t="str">
        <f t="shared" ca="1" si="74"/>
        <v>1-3-0</v>
      </c>
    </row>
    <row r="289" spans="1:28" ht="15" customHeight="1" x14ac:dyDescent="0.2">
      <c r="A289" s="129" t="s">
        <v>67</v>
      </c>
      <c r="B289" s="129" t="s">
        <v>85</v>
      </c>
      <c r="C289" s="129" t="s">
        <v>229</v>
      </c>
      <c r="D289" s="951" t="s">
        <v>26</v>
      </c>
      <c r="E289" s="129">
        <v>3</v>
      </c>
      <c r="F289" s="100" t="str">
        <f t="shared" si="75"/>
        <v>SITUATION-33</v>
      </c>
      <c r="G289" s="100">
        <f t="shared" si="71"/>
        <v>4</v>
      </c>
      <c r="H289" s="132">
        <f t="shared" ca="1" si="73"/>
        <v>0</v>
      </c>
      <c r="I289" s="132">
        <f t="shared" ca="1" si="76"/>
        <v>0</v>
      </c>
      <c r="W289" s="960" t="str">
        <f ca="1">AB289&amp;"-"&amp;COUNTIF($AB$2:$AB289,$AB289)</f>
        <v>1-3-0-30</v>
      </c>
      <c r="X289" s="960" t="s">
        <v>229</v>
      </c>
      <c r="Y289" s="962">
        <f t="shared" ca="1" si="78"/>
        <v>1</v>
      </c>
      <c r="Z289" s="965">
        <v>3</v>
      </c>
      <c r="AA289" s="962">
        <f t="shared" ca="1" si="72"/>
        <v>0</v>
      </c>
      <c r="AB289" s="964" t="str">
        <f t="shared" ca="1" si="74"/>
        <v>1-3-0</v>
      </c>
    </row>
    <row r="290" spans="1:28" ht="15" customHeight="1" x14ac:dyDescent="0.2">
      <c r="A290" s="129" t="s">
        <v>67</v>
      </c>
      <c r="B290" s="129" t="s">
        <v>85</v>
      </c>
      <c r="C290" s="129" t="s">
        <v>230</v>
      </c>
      <c r="D290" s="951" t="s">
        <v>27</v>
      </c>
      <c r="E290" s="129">
        <v>3</v>
      </c>
      <c r="F290" s="100" t="str">
        <f t="shared" si="75"/>
        <v>SITUATION-33</v>
      </c>
      <c r="G290" s="100">
        <f t="shared" si="71"/>
        <v>4</v>
      </c>
      <c r="H290" s="132">
        <f t="shared" ca="1" si="73"/>
        <v>0</v>
      </c>
      <c r="I290" s="132">
        <f t="shared" ca="1" si="76"/>
        <v>0</v>
      </c>
      <c r="W290" s="960" t="str">
        <f ca="1">AB290&amp;"-"&amp;COUNTIF($AB$2:$AB290,$AB290)</f>
        <v>1-3-0-31</v>
      </c>
      <c r="X290" s="960" t="s">
        <v>230</v>
      </c>
      <c r="Y290" s="962">
        <f t="shared" ca="1" si="78"/>
        <v>1</v>
      </c>
      <c r="Z290" s="965">
        <v>3</v>
      </c>
      <c r="AA290" s="962">
        <f t="shared" ca="1" si="72"/>
        <v>0</v>
      </c>
      <c r="AB290" s="964" t="str">
        <f t="shared" ca="1" si="74"/>
        <v>1-3-0</v>
      </c>
    </row>
    <row r="291" spans="1:28" ht="15" customHeight="1" x14ac:dyDescent="0.2">
      <c r="A291" s="129" t="s">
        <v>67</v>
      </c>
      <c r="B291" s="129" t="s">
        <v>85</v>
      </c>
      <c r="C291" s="129" t="s">
        <v>231</v>
      </c>
      <c r="D291" s="951" t="s">
        <v>28</v>
      </c>
      <c r="E291" s="129">
        <v>3</v>
      </c>
      <c r="F291" s="100" t="str">
        <f t="shared" si="75"/>
        <v>SITUATION-33</v>
      </c>
      <c r="G291" s="100">
        <f t="shared" si="71"/>
        <v>4</v>
      </c>
      <c r="H291" s="132">
        <f t="shared" ca="1" si="73"/>
        <v>0</v>
      </c>
      <c r="I291" s="132">
        <f t="shared" ca="1" si="76"/>
        <v>0</v>
      </c>
      <c r="W291" s="960" t="str">
        <f ca="1">AB291&amp;"-"&amp;COUNTIF($AB$2:$AB291,$AB291)</f>
        <v>1-3-0-32</v>
      </c>
      <c r="X291" s="960" t="s">
        <v>231</v>
      </c>
      <c r="Y291" s="962">
        <f t="shared" ca="1" si="78"/>
        <v>1</v>
      </c>
      <c r="Z291" s="965">
        <v>3</v>
      </c>
      <c r="AA291" s="962">
        <f t="shared" ca="1" si="72"/>
        <v>0</v>
      </c>
      <c r="AB291" s="964" t="str">
        <f t="shared" ca="1" si="74"/>
        <v>1-3-0</v>
      </c>
    </row>
    <row r="292" spans="1:28" ht="15" customHeight="1" x14ac:dyDescent="0.2">
      <c r="A292" s="129" t="s">
        <v>67</v>
      </c>
      <c r="B292" s="129" t="s">
        <v>87</v>
      </c>
      <c r="C292" s="129" t="s">
        <v>233</v>
      </c>
      <c r="D292" s="951" t="s">
        <v>117</v>
      </c>
      <c r="E292" s="129">
        <v>2</v>
      </c>
      <c r="F292" s="100" t="str">
        <f t="shared" si="75"/>
        <v>SITUATION-42</v>
      </c>
      <c r="G292" s="100">
        <f t="shared" si="71"/>
        <v>2</v>
      </c>
      <c r="H292" s="132">
        <f t="shared" ca="1" si="73"/>
        <v>0</v>
      </c>
      <c r="I292" s="132">
        <f t="shared" ca="1" si="76"/>
        <v>0</v>
      </c>
      <c r="W292" s="960" t="str">
        <f ca="1">AB292&amp;"-"&amp;COUNTIF($AB$2:$AB292,$AB292)</f>
        <v>1-2-0-19</v>
      </c>
      <c r="X292" s="960" t="s">
        <v>233</v>
      </c>
      <c r="Y292" s="962">
        <f t="shared" ca="1" si="78"/>
        <v>1</v>
      </c>
      <c r="Z292" s="965">
        <v>2</v>
      </c>
      <c r="AA292" s="962">
        <f t="shared" ca="1" si="72"/>
        <v>0</v>
      </c>
      <c r="AB292" s="964" t="str">
        <f t="shared" ca="1" si="74"/>
        <v>1-2-0</v>
      </c>
    </row>
    <row r="293" spans="1:28" ht="15" customHeight="1" x14ac:dyDescent="0.2">
      <c r="A293" s="129" t="s">
        <v>67</v>
      </c>
      <c r="B293" s="129" t="s">
        <v>87</v>
      </c>
      <c r="C293" s="129" t="s">
        <v>234</v>
      </c>
      <c r="D293" s="951" t="s">
        <v>120</v>
      </c>
      <c r="E293" s="129">
        <v>2</v>
      </c>
      <c r="F293" s="100" t="str">
        <f t="shared" si="75"/>
        <v>SITUATION-42</v>
      </c>
      <c r="G293" s="100">
        <f t="shared" si="71"/>
        <v>2</v>
      </c>
      <c r="H293" s="132">
        <f t="shared" ca="1" si="73"/>
        <v>0</v>
      </c>
      <c r="I293" s="132">
        <f t="shared" ca="1" si="76"/>
        <v>0</v>
      </c>
      <c r="W293" s="960" t="str">
        <f ca="1">AB293&amp;"-"&amp;COUNTIF($AB$2:$AB293,$AB293)</f>
        <v>1-2-0-20</v>
      </c>
      <c r="X293" s="960" t="s">
        <v>234</v>
      </c>
      <c r="Y293" s="962">
        <f t="shared" ca="1" si="78"/>
        <v>1</v>
      </c>
      <c r="Z293" s="965">
        <v>2</v>
      </c>
      <c r="AA293" s="962">
        <f t="shared" ca="1" si="72"/>
        <v>0</v>
      </c>
      <c r="AB293" s="964" t="str">
        <f t="shared" ca="1" si="74"/>
        <v>1-2-0</v>
      </c>
    </row>
    <row r="294" spans="1:28" ht="15" customHeight="1" x14ac:dyDescent="0.2">
      <c r="A294" s="129" t="s">
        <v>67</v>
      </c>
      <c r="B294" s="129" t="s">
        <v>87</v>
      </c>
      <c r="C294" s="129" t="s">
        <v>235</v>
      </c>
      <c r="D294" s="951" t="s">
        <v>123</v>
      </c>
      <c r="E294" s="129">
        <v>3</v>
      </c>
      <c r="F294" s="100" t="str">
        <f t="shared" si="75"/>
        <v>SITUATION-43</v>
      </c>
      <c r="G294" s="100">
        <f t="shared" si="71"/>
        <v>4</v>
      </c>
      <c r="H294" s="132">
        <f t="shared" ca="1" si="73"/>
        <v>0</v>
      </c>
      <c r="I294" s="132">
        <f t="shared" ca="1" si="76"/>
        <v>0</v>
      </c>
      <c r="W294" s="960" t="str">
        <f ca="1">AB294&amp;"-"&amp;COUNTIF($AB$2:$AB294,$AB294)</f>
        <v>1-3-0-33</v>
      </c>
      <c r="X294" s="960" t="s">
        <v>235</v>
      </c>
      <c r="Y294" s="962">
        <f t="shared" ca="1" si="78"/>
        <v>1</v>
      </c>
      <c r="Z294" s="965">
        <v>3</v>
      </c>
      <c r="AA294" s="962">
        <f t="shared" ca="1" si="72"/>
        <v>0</v>
      </c>
      <c r="AB294" s="964" t="str">
        <f t="shared" ca="1" si="74"/>
        <v>1-3-0</v>
      </c>
    </row>
    <row r="295" spans="1:28" ht="15" customHeight="1" x14ac:dyDescent="0.2">
      <c r="A295" s="129" t="s">
        <v>67</v>
      </c>
      <c r="B295" s="129" t="s">
        <v>87</v>
      </c>
      <c r="C295" s="129" t="s">
        <v>236</v>
      </c>
      <c r="D295" s="951" t="s">
        <v>126</v>
      </c>
      <c r="E295" s="129">
        <v>3</v>
      </c>
      <c r="F295" s="100" t="str">
        <f t="shared" si="75"/>
        <v>SITUATION-43</v>
      </c>
      <c r="G295" s="100">
        <f t="shared" si="71"/>
        <v>4</v>
      </c>
      <c r="H295" s="132">
        <f t="shared" ca="1" si="73"/>
        <v>0</v>
      </c>
      <c r="I295" s="132">
        <f t="shared" ca="1" si="76"/>
        <v>0</v>
      </c>
      <c r="W295" s="960" t="str">
        <f ca="1">AB295&amp;"-"&amp;COUNTIF($AB$2:$AB295,$AB295)</f>
        <v>1-3-0-34</v>
      </c>
      <c r="X295" s="960" t="s">
        <v>236</v>
      </c>
      <c r="Y295" s="962">
        <f t="shared" ca="1" si="78"/>
        <v>1</v>
      </c>
      <c r="Z295" s="965">
        <v>3</v>
      </c>
      <c r="AA295" s="962">
        <f t="shared" ca="1" si="72"/>
        <v>0</v>
      </c>
      <c r="AB295" s="964" t="str">
        <f t="shared" ca="1" si="74"/>
        <v>1-3-0</v>
      </c>
    </row>
    <row r="296" spans="1:28" ht="15" customHeight="1" x14ac:dyDescent="0.2">
      <c r="A296" s="129" t="s">
        <v>67</v>
      </c>
      <c r="B296" s="129" t="s">
        <v>87</v>
      </c>
      <c r="C296" s="129" t="s">
        <v>237</v>
      </c>
      <c r="D296" s="951" t="s">
        <v>129</v>
      </c>
      <c r="E296" s="129">
        <v>3</v>
      </c>
      <c r="F296" s="100" t="str">
        <f t="shared" si="75"/>
        <v>SITUATION-43</v>
      </c>
      <c r="G296" s="100">
        <f t="shared" si="71"/>
        <v>4</v>
      </c>
      <c r="H296" s="132">
        <f t="shared" ca="1" si="73"/>
        <v>0</v>
      </c>
      <c r="I296" s="132">
        <f t="shared" ca="1" si="76"/>
        <v>0</v>
      </c>
      <c r="W296" s="960" t="str">
        <f ca="1">AB296&amp;"-"&amp;COUNTIF($AB$2:$AB296,$AB296)</f>
        <v>1-3-0-35</v>
      </c>
      <c r="X296" s="960" t="s">
        <v>237</v>
      </c>
      <c r="Y296" s="962">
        <f t="shared" ca="1" si="78"/>
        <v>1</v>
      </c>
      <c r="Z296" s="965">
        <v>3</v>
      </c>
      <c r="AA296" s="962">
        <f t="shared" ca="1" si="72"/>
        <v>0</v>
      </c>
      <c r="AB296" s="964" t="str">
        <f t="shared" ca="1" si="74"/>
        <v>1-3-0</v>
      </c>
    </row>
    <row r="297" spans="1:28" ht="15" customHeight="1" x14ac:dyDescent="0.2">
      <c r="A297" s="129" t="s">
        <v>67</v>
      </c>
      <c r="B297" s="129" t="s">
        <v>87</v>
      </c>
      <c r="C297" s="129" t="s">
        <v>238</v>
      </c>
      <c r="D297" s="951" t="s">
        <v>131</v>
      </c>
      <c r="E297" s="129">
        <v>3</v>
      </c>
      <c r="F297" s="100" t="str">
        <f t="shared" si="75"/>
        <v>SITUATION-43</v>
      </c>
      <c r="G297" s="100">
        <f t="shared" si="71"/>
        <v>4</v>
      </c>
      <c r="H297" s="132">
        <f t="shared" ca="1" si="73"/>
        <v>0</v>
      </c>
      <c r="I297" s="132">
        <f t="shared" ca="1" si="76"/>
        <v>0</v>
      </c>
      <c r="W297" s="960" t="str">
        <f ca="1">AB297&amp;"-"&amp;COUNTIF($AB$2:$AB297,$AB297)</f>
        <v>1-3-0-36</v>
      </c>
      <c r="X297" s="960" t="s">
        <v>238</v>
      </c>
      <c r="Y297" s="962">
        <f t="shared" ca="1" si="78"/>
        <v>1</v>
      </c>
      <c r="Z297" s="965">
        <v>3</v>
      </c>
      <c r="AA297" s="962">
        <f t="shared" ca="1" si="72"/>
        <v>0</v>
      </c>
      <c r="AB297" s="964" t="str">
        <f t="shared" ca="1" si="74"/>
        <v>1-3-0</v>
      </c>
    </row>
    <row r="298" spans="1:28" ht="15" customHeight="1" x14ac:dyDescent="0.2">
      <c r="A298" s="129" t="s">
        <v>2540</v>
      </c>
      <c r="B298" s="129" t="s">
        <v>2542</v>
      </c>
      <c r="C298" s="129" t="s">
        <v>2544</v>
      </c>
      <c r="D298" s="951" t="s">
        <v>5</v>
      </c>
      <c r="E298" s="129">
        <v>1</v>
      </c>
      <c r="F298" s="100" t="str">
        <f t="shared" si="75"/>
        <v>THIRD-PARTIES-11</v>
      </c>
      <c r="G298" s="100">
        <f t="shared" si="71"/>
        <v>2</v>
      </c>
      <c r="H298" s="132">
        <f t="shared" ca="1" si="73"/>
        <v>0</v>
      </c>
      <c r="I298" s="132">
        <f t="shared" ca="1" si="76"/>
        <v>0</v>
      </c>
      <c r="W298" s="960" t="str">
        <f ca="1">AB298&amp;"-"&amp;COUNTIF($AB$2:$AB298,$AB298)</f>
        <v>0-1-0-48</v>
      </c>
      <c r="X298" s="960" t="s">
        <v>2544</v>
      </c>
      <c r="Y298" s="962">
        <f t="shared" ca="1" si="78"/>
        <v>0</v>
      </c>
      <c r="Z298" s="965">
        <v>1</v>
      </c>
      <c r="AA298" s="962">
        <f t="shared" ca="1" si="72"/>
        <v>0</v>
      </c>
      <c r="AB298" s="964" t="str">
        <f t="shared" ca="1" si="74"/>
        <v>0-1-0</v>
      </c>
    </row>
    <row r="299" spans="1:28" ht="15" customHeight="1" x14ac:dyDescent="0.2">
      <c r="A299" s="129" t="s">
        <v>2540</v>
      </c>
      <c r="B299" s="129" t="s">
        <v>2542</v>
      </c>
      <c r="C299" s="130" t="s">
        <v>2545</v>
      </c>
      <c r="D299" s="952" t="s">
        <v>7</v>
      </c>
      <c r="E299" s="129">
        <v>1</v>
      </c>
      <c r="F299" s="100" t="str">
        <f t="shared" si="75"/>
        <v>THIRD-PARTIES-11</v>
      </c>
      <c r="G299" s="100">
        <f t="shared" si="71"/>
        <v>2</v>
      </c>
      <c r="H299" s="132">
        <f t="shared" ca="1" si="73"/>
        <v>0</v>
      </c>
      <c r="I299" s="132">
        <f t="shared" ca="1" si="76"/>
        <v>0</v>
      </c>
      <c r="W299" s="960" t="str">
        <f ca="1">AB299&amp;"-"&amp;COUNTIF($AB$2:$AB299,$AB299)</f>
        <v>0-1-0-49</v>
      </c>
      <c r="X299" s="960" t="s">
        <v>2545</v>
      </c>
      <c r="Y299" s="962">
        <f t="shared" ca="1" si="78"/>
        <v>0</v>
      </c>
      <c r="Z299" s="965">
        <v>1</v>
      </c>
      <c r="AA299" s="962">
        <f t="shared" ca="1" si="72"/>
        <v>0</v>
      </c>
      <c r="AB299" s="964" t="str">
        <f t="shared" ca="1" si="74"/>
        <v>0-1-0</v>
      </c>
    </row>
    <row r="300" spans="1:28" ht="15" customHeight="1" x14ac:dyDescent="0.2">
      <c r="A300" s="129" t="s">
        <v>2540</v>
      </c>
      <c r="B300" s="129" t="s">
        <v>2542</v>
      </c>
      <c r="C300" s="131" t="s">
        <v>2546</v>
      </c>
      <c r="D300" s="953" t="s">
        <v>8</v>
      </c>
      <c r="E300" s="130">
        <v>2</v>
      </c>
      <c r="F300" s="100" t="str">
        <f t="shared" si="75"/>
        <v>THIRD-PARTIES-12</v>
      </c>
      <c r="G300" s="100">
        <f t="shared" si="71"/>
        <v>3</v>
      </c>
      <c r="H300" s="132">
        <f t="shared" ca="1" si="73"/>
        <v>0</v>
      </c>
      <c r="I300" s="132">
        <f t="shared" ca="1" si="76"/>
        <v>0</v>
      </c>
      <c r="W300" s="960" t="str">
        <f ca="1">AB300&amp;"-"&amp;COUNTIF($AB$2:$AB300,$AB300)</f>
        <v>0-2-0-126</v>
      </c>
      <c r="X300" s="960" t="s">
        <v>2546</v>
      </c>
      <c r="Y300" s="962">
        <f t="shared" ca="1" si="78"/>
        <v>0</v>
      </c>
      <c r="Z300" s="965">
        <v>2</v>
      </c>
      <c r="AA300" s="962">
        <f t="shared" ca="1" si="72"/>
        <v>0</v>
      </c>
      <c r="AB300" s="964" t="str">
        <f t="shared" ca="1" si="74"/>
        <v>0-2-0</v>
      </c>
    </row>
    <row r="301" spans="1:28" ht="15" customHeight="1" x14ac:dyDescent="0.2">
      <c r="A301" s="129" t="s">
        <v>2540</v>
      </c>
      <c r="B301" s="129" t="s">
        <v>2542</v>
      </c>
      <c r="C301" s="131" t="s">
        <v>2547</v>
      </c>
      <c r="D301" s="953" t="s">
        <v>9</v>
      </c>
      <c r="E301" s="131">
        <v>2</v>
      </c>
      <c r="F301" s="100" t="str">
        <f t="shared" si="75"/>
        <v>THIRD-PARTIES-12</v>
      </c>
      <c r="G301" s="100">
        <f t="shared" si="71"/>
        <v>3</v>
      </c>
      <c r="H301" s="132">
        <f t="shared" ca="1" si="73"/>
        <v>0</v>
      </c>
      <c r="I301" s="132">
        <f t="shared" ca="1" si="76"/>
        <v>0</v>
      </c>
      <c r="W301" s="960" t="str">
        <f ca="1">AB301&amp;"-"&amp;COUNTIF($AB$2:$AB301,$AB301)</f>
        <v>0-2-0-127</v>
      </c>
      <c r="X301" s="960" t="s">
        <v>2547</v>
      </c>
      <c r="Y301" s="962">
        <f t="shared" ca="1" si="78"/>
        <v>0</v>
      </c>
      <c r="Z301" s="965">
        <v>2</v>
      </c>
      <c r="AA301" s="962">
        <f t="shared" ca="1" si="72"/>
        <v>0</v>
      </c>
      <c r="AB301" s="964" t="str">
        <f t="shared" ca="1" si="74"/>
        <v>0-2-0</v>
      </c>
    </row>
    <row r="302" spans="1:28" ht="15" customHeight="1" x14ac:dyDescent="0.2">
      <c r="A302" s="129" t="s">
        <v>2540</v>
      </c>
      <c r="B302" s="129" t="s">
        <v>2542</v>
      </c>
      <c r="C302" s="131" t="s">
        <v>2548</v>
      </c>
      <c r="D302" s="953" t="s">
        <v>10</v>
      </c>
      <c r="E302" s="131">
        <v>2</v>
      </c>
      <c r="F302" s="100" t="str">
        <f t="shared" si="75"/>
        <v>THIRD-PARTIES-12</v>
      </c>
      <c r="G302" s="100">
        <f t="shared" si="71"/>
        <v>3</v>
      </c>
      <c r="H302" s="132">
        <f t="shared" ca="1" si="73"/>
        <v>0</v>
      </c>
      <c r="I302" s="132">
        <f t="shared" ca="1" si="76"/>
        <v>0</v>
      </c>
      <c r="W302" s="960" t="str">
        <f ca="1">AB302&amp;"-"&amp;COUNTIF($AB$2:$AB302,$AB302)</f>
        <v>0-2-0-128</v>
      </c>
      <c r="X302" s="960" t="s">
        <v>2548</v>
      </c>
      <c r="Y302" s="962">
        <f t="shared" ca="1" si="78"/>
        <v>0</v>
      </c>
      <c r="Z302" s="965">
        <v>2</v>
      </c>
      <c r="AA302" s="962">
        <f t="shared" ca="1" si="72"/>
        <v>0</v>
      </c>
      <c r="AB302" s="964" t="str">
        <f t="shared" ca="1" si="74"/>
        <v>0-2-0</v>
      </c>
    </row>
    <row r="303" spans="1:28" ht="15" customHeight="1" x14ac:dyDescent="0.2">
      <c r="A303" s="129" t="s">
        <v>2540</v>
      </c>
      <c r="B303" s="129" t="s">
        <v>2542</v>
      </c>
      <c r="C303" s="131" t="s">
        <v>2549</v>
      </c>
      <c r="D303" s="953" t="s">
        <v>11</v>
      </c>
      <c r="E303" s="131">
        <v>3</v>
      </c>
      <c r="F303" s="100" t="str">
        <f t="shared" si="75"/>
        <v>THIRD-PARTIES-13</v>
      </c>
      <c r="G303" s="100">
        <f t="shared" si="71"/>
        <v>1</v>
      </c>
      <c r="H303" s="132">
        <f t="shared" ca="1" si="73"/>
        <v>0</v>
      </c>
      <c r="I303" s="132">
        <f t="shared" ref="I303" ca="1" si="79">IFERROR(IF(H303&gt;2,1,0),0)</f>
        <v>0</v>
      </c>
      <c r="W303" s="960" t="str">
        <f ca="1">AB303&amp;"-"&amp;COUNTIF($AB$2:$AB303,$AB303)</f>
        <v>0-3-0-69</v>
      </c>
      <c r="X303" s="960" t="s">
        <v>2549</v>
      </c>
      <c r="Y303" s="962">
        <f t="shared" ca="1" si="78"/>
        <v>0</v>
      </c>
      <c r="Z303" s="965">
        <v>3</v>
      </c>
      <c r="AA303" s="962">
        <f t="shared" ca="1" si="72"/>
        <v>0</v>
      </c>
      <c r="AB303" s="964" t="str">
        <f t="shared" ca="1" si="74"/>
        <v>0-3-0</v>
      </c>
    </row>
    <row r="304" spans="1:28" ht="15" customHeight="1" x14ac:dyDescent="0.2">
      <c r="A304" s="129" t="s">
        <v>2540</v>
      </c>
      <c r="B304" s="131" t="s">
        <v>2550</v>
      </c>
      <c r="C304" s="131" t="s">
        <v>2552</v>
      </c>
      <c r="D304" s="953" t="s">
        <v>17</v>
      </c>
      <c r="E304" s="131">
        <v>1</v>
      </c>
      <c r="F304" s="100" t="str">
        <f t="shared" si="75"/>
        <v>THIRD-PARTIES-21</v>
      </c>
      <c r="G304" s="100">
        <f t="shared" si="71"/>
        <v>2</v>
      </c>
      <c r="H304" s="132">
        <f t="shared" ca="1" si="73"/>
        <v>0</v>
      </c>
      <c r="I304" s="132">
        <f t="shared" ca="1" si="76"/>
        <v>0</v>
      </c>
      <c r="W304" s="960" t="str">
        <f ca="1">AB304&amp;"-"&amp;COUNTIF($AB$2:$AB304,$AB304)</f>
        <v>0-1-0-50</v>
      </c>
      <c r="X304" s="960" t="s">
        <v>2552</v>
      </c>
      <c r="Y304" s="962">
        <f t="shared" ca="1" si="78"/>
        <v>0</v>
      </c>
      <c r="Z304" s="965">
        <v>1</v>
      </c>
      <c r="AA304" s="962">
        <f t="shared" ca="1" si="72"/>
        <v>0</v>
      </c>
      <c r="AB304" s="964" t="str">
        <f t="shared" ca="1" si="74"/>
        <v>0-1-0</v>
      </c>
    </row>
    <row r="305" spans="1:28" ht="15" customHeight="1" x14ac:dyDescent="0.2">
      <c r="A305" s="129" t="s">
        <v>2540</v>
      </c>
      <c r="B305" s="131" t="s">
        <v>2550</v>
      </c>
      <c r="C305" s="129" t="s">
        <v>2553</v>
      </c>
      <c r="D305" s="951" t="s">
        <v>18</v>
      </c>
      <c r="E305" s="131">
        <v>1</v>
      </c>
      <c r="F305" s="100" t="str">
        <f t="shared" si="75"/>
        <v>THIRD-PARTIES-21</v>
      </c>
      <c r="G305" s="100">
        <f t="shared" si="71"/>
        <v>2</v>
      </c>
      <c r="H305" s="132">
        <f t="shared" ca="1" si="73"/>
        <v>0</v>
      </c>
      <c r="I305" s="132">
        <f t="shared" ca="1" si="76"/>
        <v>0</v>
      </c>
      <c r="W305" s="960" t="str">
        <f ca="1">AB305&amp;"-"&amp;COUNTIF($AB$2:$AB305,$AB305)</f>
        <v>0-1-0-51</v>
      </c>
      <c r="X305" s="960" t="s">
        <v>2553</v>
      </c>
      <c r="Y305" s="962">
        <f t="shared" ca="1" si="78"/>
        <v>0</v>
      </c>
      <c r="Z305" s="965">
        <v>1</v>
      </c>
      <c r="AA305" s="962">
        <f t="shared" ca="1" si="72"/>
        <v>0</v>
      </c>
      <c r="AB305" s="964" t="str">
        <f t="shared" ca="1" si="74"/>
        <v>0-1-0</v>
      </c>
    </row>
    <row r="306" spans="1:28" ht="15" customHeight="1" x14ac:dyDescent="0.2">
      <c r="A306" s="129" t="s">
        <v>2540</v>
      </c>
      <c r="B306" s="131" t="s">
        <v>2550</v>
      </c>
      <c r="C306" s="129" t="s">
        <v>2554</v>
      </c>
      <c r="D306" s="951" t="s">
        <v>19</v>
      </c>
      <c r="E306" s="129">
        <v>2</v>
      </c>
      <c r="F306" s="100" t="str">
        <f t="shared" si="75"/>
        <v>THIRD-PARTIES-22</v>
      </c>
      <c r="G306" s="100">
        <f t="shared" si="71"/>
        <v>5</v>
      </c>
      <c r="H306" s="132">
        <f t="shared" ca="1" si="73"/>
        <v>0</v>
      </c>
      <c r="I306" s="132">
        <f t="shared" ca="1" si="76"/>
        <v>0</v>
      </c>
      <c r="W306" s="960" t="str">
        <f ca="1">AB306&amp;"-"&amp;COUNTIF($AB$2:$AB306,$AB306)</f>
        <v>0-2-0-129</v>
      </c>
      <c r="X306" s="960" t="s">
        <v>2554</v>
      </c>
      <c r="Y306" s="962">
        <f t="shared" ca="1" si="78"/>
        <v>0</v>
      </c>
      <c r="Z306" s="965">
        <v>2</v>
      </c>
      <c r="AA306" s="962">
        <f t="shared" ca="1" si="72"/>
        <v>0</v>
      </c>
      <c r="AB306" s="964" t="str">
        <f t="shared" ca="1" si="74"/>
        <v>0-2-0</v>
      </c>
    </row>
    <row r="307" spans="1:28" ht="15" customHeight="1" x14ac:dyDescent="0.2">
      <c r="A307" s="129" t="s">
        <v>2540</v>
      </c>
      <c r="B307" s="131" t="s">
        <v>2550</v>
      </c>
      <c r="C307" s="129" t="s">
        <v>2555</v>
      </c>
      <c r="D307" s="951" t="s">
        <v>20</v>
      </c>
      <c r="E307" s="129">
        <v>2</v>
      </c>
      <c r="F307" s="100" t="str">
        <f t="shared" si="75"/>
        <v>THIRD-PARTIES-22</v>
      </c>
      <c r="G307" s="100">
        <f t="shared" si="71"/>
        <v>5</v>
      </c>
      <c r="H307" s="132">
        <f t="shared" ca="1" si="73"/>
        <v>0</v>
      </c>
      <c r="I307" s="132">
        <f t="shared" ca="1" si="76"/>
        <v>0</v>
      </c>
      <c r="W307" s="960" t="str">
        <f ca="1">AB307&amp;"-"&amp;COUNTIF($AB$2:$AB307,$AB307)</f>
        <v>0-2-0-130</v>
      </c>
      <c r="X307" s="960" t="s">
        <v>2555</v>
      </c>
      <c r="Y307" s="962">
        <f t="shared" ca="1" si="78"/>
        <v>0</v>
      </c>
      <c r="Z307" s="965">
        <v>2</v>
      </c>
      <c r="AA307" s="962">
        <f t="shared" ca="1" si="72"/>
        <v>0</v>
      </c>
      <c r="AB307" s="964" t="str">
        <f t="shared" ca="1" si="74"/>
        <v>0-2-0</v>
      </c>
    </row>
    <row r="308" spans="1:28" ht="15" customHeight="1" x14ac:dyDescent="0.2">
      <c r="A308" s="129" t="s">
        <v>2540</v>
      </c>
      <c r="B308" s="131" t="s">
        <v>2550</v>
      </c>
      <c r="C308" s="129" t="s">
        <v>2556</v>
      </c>
      <c r="D308" s="951" t="s">
        <v>21</v>
      </c>
      <c r="E308" s="129">
        <v>2</v>
      </c>
      <c r="F308" s="100" t="str">
        <f t="shared" si="75"/>
        <v>THIRD-PARTIES-22</v>
      </c>
      <c r="G308" s="100">
        <f t="shared" si="71"/>
        <v>5</v>
      </c>
      <c r="H308" s="132">
        <f t="shared" ca="1" si="73"/>
        <v>0</v>
      </c>
      <c r="I308" s="132">
        <f t="shared" ca="1" si="76"/>
        <v>0</v>
      </c>
      <c r="W308" s="960" t="str">
        <f ca="1">AB308&amp;"-"&amp;COUNTIF($AB$2:$AB308,$AB308)</f>
        <v>0-2-0-131</v>
      </c>
      <c r="X308" s="960" t="s">
        <v>2556</v>
      </c>
      <c r="Y308" s="962">
        <f t="shared" ca="1" si="78"/>
        <v>0</v>
      </c>
      <c r="Z308" s="965">
        <v>2</v>
      </c>
      <c r="AA308" s="962">
        <f t="shared" ca="1" si="72"/>
        <v>0</v>
      </c>
      <c r="AB308" s="964" t="str">
        <f t="shared" ca="1" si="74"/>
        <v>0-2-0</v>
      </c>
    </row>
    <row r="309" spans="1:28" ht="15" customHeight="1" x14ac:dyDescent="0.2">
      <c r="A309" s="129" t="s">
        <v>2540</v>
      </c>
      <c r="B309" s="131" t="s">
        <v>2550</v>
      </c>
      <c r="C309" s="129" t="s">
        <v>2557</v>
      </c>
      <c r="D309" s="951" t="s">
        <v>103</v>
      </c>
      <c r="E309" s="129">
        <v>2</v>
      </c>
      <c r="F309" s="100" t="str">
        <f t="shared" si="75"/>
        <v>THIRD-PARTIES-22</v>
      </c>
      <c r="G309" s="100">
        <f t="shared" si="71"/>
        <v>5</v>
      </c>
      <c r="H309" s="132">
        <f t="shared" ca="1" si="73"/>
        <v>0</v>
      </c>
      <c r="I309" s="132">
        <f t="shared" ca="1" si="76"/>
        <v>0</v>
      </c>
      <c r="W309" s="960" t="str">
        <f ca="1">AB309&amp;"-"&amp;COUNTIF($AB$2:$AB309,$AB309)</f>
        <v>0-2-0-132</v>
      </c>
      <c r="X309" s="960" t="s">
        <v>2557</v>
      </c>
      <c r="Y309" s="962">
        <f t="shared" ca="1" si="78"/>
        <v>0</v>
      </c>
      <c r="Z309" s="965">
        <v>2</v>
      </c>
      <c r="AA309" s="962">
        <f t="shared" ca="1" si="72"/>
        <v>0</v>
      </c>
      <c r="AB309" s="964" t="str">
        <f t="shared" ca="1" si="74"/>
        <v>0-2-0</v>
      </c>
    </row>
    <row r="310" spans="1:28" ht="15" customHeight="1" x14ac:dyDescent="0.2">
      <c r="A310" s="129" t="s">
        <v>2540</v>
      </c>
      <c r="B310" s="131" t="s">
        <v>2550</v>
      </c>
      <c r="C310" s="129" t="s">
        <v>2558</v>
      </c>
      <c r="D310" s="951" t="s">
        <v>165</v>
      </c>
      <c r="E310" s="129">
        <v>2</v>
      </c>
      <c r="F310" s="100" t="str">
        <f t="shared" si="75"/>
        <v>THIRD-PARTIES-22</v>
      </c>
      <c r="G310" s="100">
        <f t="shared" si="71"/>
        <v>5</v>
      </c>
      <c r="H310" s="132">
        <f t="shared" ca="1" si="73"/>
        <v>0</v>
      </c>
      <c r="I310" s="132">
        <f t="shared" ca="1" si="76"/>
        <v>0</v>
      </c>
      <c r="W310" s="960" t="str">
        <f ca="1">AB310&amp;"-"&amp;COUNTIF($AB$2:$AB310,$AB310)</f>
        <v>0-2-0-133</v>
      </c>
      <c r="X310" s="960" t="s">
        <v>2558</v>
      </c>
      <c r="Y310" s="962">
        <f t="shared" ref="Y310:Y373" ca="1" si="80">VLOOKUP(LEFT($X310,LEN($X310)-1),$K:$O,5,FALSE)</f>
        <v>0</v>
      </c>
      <c r="Z310" s="965">
        <v>2</v>
      </c>
      <c r="AA310" s="962">
        <f t="shared" ca="1" si="72"/>
        <v>0</v>
      </c>
      <c r="AB310" s="964" t="str">
        <f t="shared" ca="1" si="74"/>
        <v>0-2-0</v>
      </c>
    </row>
    <row r="311" spans="1:28" ht="15" customHeight="1" x14ac:dyDescent="0.2">
      <c r="A311" s="129" t="s">
        <v>2540</v>
      </c>
      <c r="B311" s="131" t="s">
        <v>2550</v>
      </c>
      <c r="C311" s="129" t="s">
        <v>2559</v>
      </c>
      <c r="D311" s="951" t="s">
        <v>167</v>
      </c>
      <c r="E311" s="129">
        <v>3</v>
      </c>
      <c r="F311" s="100" t="str">
        <f t="shared" si="75"/>
        <v>THIRD-PARTIES-23</v>
      </c>
      <c r="G311" s="100">
        <f t="shared" si="71"/>
        <v>6</v>
      </c>
      <c r="H311" s="132">
        <f t="shared" ca="1" si="73"/>
        <v>0</v>
      </c>
      <c r="I311" s="132">
        <f t="shared" ca="1" si="76"/>
        <v>0</v>
      </c>
      <c r="W311" s="960" t="str">
        <f ca="1">AB311&amp;"-"&amp;COUNTIF($AB$2:$AB311,$AB311)</f>
        <v>0-3-0-70</v>
      </c>
      <c r="X311" s="960" t="s">
        <v>2559</v>
      </c>
      <c r="Y311" s="962">
        <f t="shared" ca="1" si="80"/>
        <v>0</v>
      </c>
      <c r="Z311" s="965">
        <v>3</v>
      </c>
      <c r="AA311" s="962">
        <f t="shared" ca="1" si="72"/>
        <v>0</v>
      </c>
      <c r="AB311" s="964" t="str">
        <f t="shared" ca="1" si="74"/>
        <v>0-3-0</v>
      </c>
    </row>
    <row r="312" spans="1:28" ht="15" customHeight="1" x14ac:dyDescent="0.2">
      <c r="A312" s="129" t="s">
        <v>2540</v>
      </c>
      <c r="B312" s="131" t="s">
        <v>2550</v>
      </c>
      <c r="C312" s="129" t="s">
        <v>2560</v>
      </c>
      <c r="D312" s="951" t="s">
        <v>198</v>
      </c>
      <c r="E312" s="129">
        <v>3</v>
      </c>
      <c r="F312" s="100" t="str">
        <f t="shared" si="75"/>
        <v>THIRD-PARTIES-23</v>
      </c>
      <c r="G312" s="100">
        <f t="shared" si="71"/>
        <v>6</v>
      </c>
      <c r="H312" s="132">
        <f t="shared" ca="1" si="73"/>
        <v>0</v>
      </c>
      <c r="I312" s="132">
        <f t="shared" ca="1" si="76"/>
        <v>0</v>
      </c>
      <c r="W312" s="960" t="str">
        <f ca="1">AB312&amp;"-"&amp;COUNTIF($AB$2:$AB312,$AB312)</f>
        <v>0-3-0-71</v>
      </c>
      <c r="X312" s="960" t="s">
        <v>2560</v>
      </c>
      <c r="Y312" s="962">
        <f t="shared" ca="1" si="80"/>
        <v>0</v>
      </c>
      <c r="Z312" s="965">
        <v>3</v>
      </c>
      <c r="AA312" s="962">
        <f t="shared" ca="1" si="72"/>
        <v>0</v>
      </c>
      <c r="AB312" s="964" t="str">
        <f t="shared" ca="1" si="74"/>
        <v>0-3-0</v>
      </c>
    </row>
    <row r="313" spans="1:28" ht="15" customHeight="1" x14ac:dyDescent="0.2">
      <c r="A313" s="129" t="s">
        <v>2540</v>
      </c>
      <c r="B313" s="131" t="s">
        <v>2550</v>
      </c>
      <c r="C313" s="129" t="s">
        <v>2561</v>
      </c>
      <c r="D313" s="951" t="s">
        <v>200</v>
      </c>
      <c r="E313" s="129">
        <v>3</v>
      </c>
      <c r="F313" s="100" t="str">
        <f t="shared" si="75"/>
        <v>THIRD-PARTIES-23</v>
      </c>
      <c r="G313" s="100">
        <f t="shared" si="71"/>
        <v>6</v>
      </c>
      <c r="H313" s="132">
        <f t="shared" ca="1" si="73"/>
        <v>0</v>
      </c>
      <c r="I313" s="132">
        <f t="shared" ca="1" si="76"/>
        <v>0</v>
      </c>
      <c r="W313" s="960" t="str">
        <f ca="1">AB313&amp;"-"&amp;COUNTIF($AB$2:$AB313,$AB313)</f>
        <v>0-3-0-72</v>
      </c>
      <c r="X313" s="960" t="s">
        <v>2561</v>
      </c>
      <c r="Y313" s="962">
        <f t="shared" ca="1" si="80"/>
        <v>0</v>
      </c>
      <c r="Z313" s="965">
        <v>3</v>
      </c>
      <c r="AA313" s="962">
        <f t="shared" ca="1" si="72"/>
        <v>0</v>
      </c>
      <c r="AB313" s="964" t="str">
        <f t="shared" ca="1" si="74"/>
        <v>0-3-0</v>
      </c>
    </row>
    <row r="314" spans="1:28" ht="15" customHeight="1" x14ac:dyDescent="0.2">
      <c r="A314" s="129" t="s">
        <v>2540</v>
      </c>
      <c r="B314" s="131" t="s">
        <v>2550</v>
      </c>
      <c r="C314" s="129" t="s">
        <v>2562</v>
      </c>
      <c r="D314" s="951" t="s">
        <v>202</v>
      </c>
      <c r="E314" s="129">
        <v>3</v>
      </c>
      <c r="F314" s="100" t="str">
        <f t="shared" si="75"/>
        <v>THIRD-PARTIES-23</v>
      </c>
      <c r="G314" s="100">
        <f t="shared" si="71"/>
        <v>6</v>
      </c>
      <c r="H314" s="132">
        <f t="shared" ca="1" si="73"/>
        <v>0</v>
      </c>
      <c r="I314" s="132">
        <f t="shared" ca="1" si="76"/>
        <v>0</v>
      </c>
      <c r="W314" s="960" t="str">
        <f ca="1">AB314&amp;"-"&amp;COUNTIF($AB$2:$AB314,$AB314)</f>
        <v>0-3-0-73</v>
      </c>
      <c r="X314" s="960" t="s">
        <v>2562</v>
      </c>
      <c r="Y314" s="962">
        <f t="shared" ca="1" si="80"/>
        <v>0</v>
      </c>
      <c r="Z314" s="965">
        <v>3</v>
      </c>
      <c r="AA314" s="962">
        <f t="shared" ca="1" si="72"/>
        <v>0</v>
      </c>
      <c r="AB314" s="964" t="str">
        <f t="shared" ca="1" si="74"/>
        <v>0-3-0</v>
      </c>
    </row>
    <row r="315" spans="1:28" ht="15" customHeight="1" x14ac:dyDescent="0.2">
      <c r="A315" s="129" t="s">
        <v>2540</v>
      </c>
      <c r="B315" s="131" t="s">
        <v>2550</v>
      </c>
      <c r="C315" s="129" t="s">
        <v>2563</v>
      </c>
      <c r="D315" s="951" t="s">
        <v>203</v>
      </c>
      <c r="E315" s="129">
        <v>3</v>
      </c>
      <c r="F315" s="100" t="str">
        <f t="shared" si="75"/>
        <v>THIRD-PARTIES-23</v>
      </c>
      <c r="G315" s="100">
        <f t="shared" si="71"/>
        <v>6</v>
      </c>
      <c r="H315" s="132">
        <f t="shared" ca="1" si="73"/>
        <v>0</v>
      </c>
      <c r="I315" s="132">
        <f t="shared" ref="I315:I316" ca="1" si="81">IFERROR(IF(H315&gt;2,1,0),0)</f>
        <v>0</v>
      </c>
      <c r="W315" s="960" t="str">
        <f ca="1">AB315&amp;"-"&amp;COUNTIF($AB$2:$AB315,$AB315)</f>
        <v>0-3-0-74</v>
      </c>
      <c r="X315" s="960" t="s">
        <v>2563</v>
      </c>
      <c r="Y315" s="962">
        <f t="shared" ca="1" si="80"/>
        <v>0</v>
      </c>
      <c r="Z315" s="965">
        <v>3</v>
      </c>
      <c r="AA315" s="962">
        <f t="shared" ca="1" si="72"/>
        <v>0</v>
      </c>
      <c r="AB315" s="964" t="str">
        <f t="shared" ca="1" si="74"/>
        <v>0-3-0</v>
      </c>
    </row>
    <row r="316" spans="1:28" ht="15" customHeight="1" x14ac:dyDescent="0.2">
      <c r="A316" s="129" t="s">
        <v>2540</v>
      </c>
      <c r="B316" s="131" t="s">
        <v>2550</v>
      </c>
      <c r="C316" s="129" t="s">
        <v>2564</v>
      </c>
      <c r="D316" s="951" t="s">
        <v>204</v>
      </c>
      <c r="E316" s="129">
        <v>3</v>
      </c>
      <c r="F316" s="100" t="str">
        <f t="shared" si="75"/>
        <v>THIRD-PARTIES-23</v>
      </c>
      <c r="G316" s="100">
        <f t="shared" si="71"/>
        <v>6</v>
      </c>
      <c r="H316" s="132">
        <f t="shared" ca="1" si="73"/>
        <v>0</v>
      </c>
      <c r="I316" s="132">
        <f t="shared" ca="1" si="81"/>
        <v>0</v>
      </c>
      <c r="W316" s="960" t="str">
        <f ca="1">AB316&amp;"-"&amp;COUNTIF($AB$2:$AB316,$AB316)</f>
        <v>0-3-0-75</v>
      </c>
      <c r="X316" s="960" t="s">
        <v>2564</v>
      </c>
      <c r="Y316" s="962">
        <f t="shared" ca="1" si="80"/>
        <v>0</v>
      </c>
      <c r="Z316" s="965">
        <v>3</v>
      </c>
      <c r="AA316" s="962">
        <f t="shared" ca="1" si="72"/>
        <v>0</v>
      </c>
      <c r="AB316" s="964" t="str">
        <f t="shared" ca="1" si="74"/>
        <v>0-3-0</v>
      </c>
    </row>
    <row r="317" spans="1:28" ht="15" customHeight="1" x14ac:dyDescent="0.2">
      <c r="A317" s="129" t="s">
        <v>2540</v>
      </c>
      <c r="B317" s="131" t="s">
        <v>2565</v>
      </c>
      <c r="C317" s="129" t="s">
        <v>2567</v>
      </c>
      <c r="D317" s="951" t="s">
        <v>22</v>
      </c>
      <c r="E317" s="129">
        <v>2</v>
      </c>
      <c r="F317" s="100" t="str">
        <f t="shared" si="75"/>
        <v>THIRD-PARTIES-32</v>
      </c>
      <c r="G317" s="100">
        <f t="shared" si="71"/>
        <v>2</v>
      </c>
      <c r="H317" s="132">
        <f t="shared" ca="1" si="73"/>
        <v>0</v>
      </c>
      <c r="I317" s="132">
        <f t="shared" ca="1" si="76"/>
        <v>0</v>
      </c>
      <c r="W317" s="960" t="str">
        <f ca="1">AB317&amp;"-"&amp;COUNTIF($AB$2:$AB317,$AB317)</f>
        <v>1-2-0-21</v>
      </c>
      <c r="X317" s="960" t="s">
        <v>2567</v>
      </c>
      <c r="Y317" s="962">
        <f t="shared" ca="1" si="80"/>
        <v>1</v>
      </c>
      <c r="Z317" s="965">
        <v>2</v>
      </c>
      <c r="AA317" s="962">
        <f t="shared" ca="1" si="72"/>
        <v>0</v>
      </c>
      <c r="AB317" s="964" t="str">
        <f t="shared" ca="1" si="74"/>
        <v>1-2-0</v>
      </c>
    </row>
    <row r="318" spans="1:28" ht="15" customHeight="1" x14ac:dyDescent="0.2">
      <c r="A318" s="129" t="s">
        <v>2540</v>
      </c>
      <c r="B318" s="131" t="s">
        <v>2565</v>
      </c>
      <c r="C318" s="129" t="s">
        <v>2568</v>
      </c>
      <c r="D318" s="951" t="s">
        <v>23</v>
      </c>
      <c r="E318" s="129">
        <v>2</v>
      </c>
      <c r="F318" s="100" t="str">
        <f t="shared" si="75"/>
        <v>THIRD-PARTIES-32</v>
      </c>
      <c r="G318" s="100">
        <f t="shared" si="71"/>
        <v>2</v>
      </c>
      <c r="H318" s="132">
        <f t="shared" ca="1" si="73"/>
        <v>0</v>
      </c>
      <c r="I318" s="132">
        <f t="shared" ca="1" si="76"/>
        <v>0</v>
      </c>
      <c r="W318" s="960" t="str">
        <f ca="1">AB318&amp;"-"&amp;COUNTIF($AB$2:$AB318,$AB318)</f>
        <v>1-2-0-22</v>
      </c>
      <c r="X318" s="960" t="s">
        <v>2568</v>
      </c>
      <c r="Y318" s="962">
        <f t="shared" ca="1" si="80"/>
        <v>1</v>
      </c>
      <c r="Z318" s="965">
        <v>2</v>
      </c>
      <c r="AA318" s="962">
        <f t="shared" ca="1" si="72"/>
        <v>0</v>
      </c>
      <c r="AB318" s="964" t="str">
        <f t="shared" ca="1" si="74"/>
        <v>1-2-0</v>
      </c>
    </row>
    <row r="319" spans="1:28" ht="15" customHeight="1" x14ac:dyDescent="0.2">
      <c r="A319" s="129" t="s">
        <v>2540</v>
      </c>
      <c r="B319" s="131" t="s">
        <v>2565</v>
      </c>
      <c r="C319" s="129" t="s">
        <v>2569</v>
      </c>
      <c r="D319" s="951" t="s">
        <v>24</v>
      </c>
      <c r="E319" s="129">
        <v>3</v>
      </c>
      <c r="F319" s="100" t="str">
        <f t="shared" si="75"/>
        <v>THIRD-PARTIES-33</v>
      </c>
      <c r="G319" s="100">
        <f t="shared" si="71"/>
        <v>4</v>
      </c>
      <c r="H319" s="132">
        <f t="shared" ca="1" si="73"/>
        <v>0</v>
      </c>
      <c r="I319" s="132">
        <f t="shared" ca="1" si="76"/>
        <v>0</v>
      </c>
      <c r="W319" s="960" t="str">
        <f ca="1">AB319&amp;"-"&amp;COUNTIF($AB$2:$AB319,$AB319)</f>
        <v>1-3-0-37</v>
      </c>
      <c r="X319" s="960" t="s">
        <v>2569</v>
      </c>
      <c r="Y319" s="962">
        <f t="shared" ca="1" si="80"/>
        <v>1</v>
      </c>
      <c r="Z319" s="965">
        <v>3</v>
      </c>
      <c r="AA319" s="962">
        <f t="shared" ca="1" si="72"/>
        <v>0</v>
      </c>
      <c r="AB319" s="964" t="str">
        <f t="shared" ca="1" si="74"/>
        <v>1-3-0</v>
      </c>
    </row>
    <row r="320" spans="1:28" ht="15" customHeight="1" x14ac:dyDescent="0.2">
      <c r="A320" s="129" t="s">
        <v>2540</v>
      </c>
      <c r="B320" s="131" t="s">
        <v>2565</v>
      </c>
      <c r="C320" s="129" t="s">
        <v>2570</v>
      </c>
      <c r="D320" s="951" t="s">
        <v>25</v>
      </c>
      <c r="E320" s="129">
        <v>3</v>
      </c>
      <c r="F320" s="100" t="str">
        <f t="shared" si="75"/>
        <v>THIRD-PARTIES-33</v>
      </c>
      <c r="G320" s="100">
        <f t="shared" si="71"/>
        <v>4</v>
      </c>
      <c r="H320" s="132">
        <f t="shared" ca="1" si="73"/>
        <v>0</v>
      </c>
      <c r="I320" s="132">
        <f t="shared" ca="1" si="76"/>
        <v>0</v>
      </c>
      <c r="W320" s="960" t="str">
        <f ca="1">AB320&amp;"-"&amp;COUNTIF($AB$2:$AB320,$AB320)</f>
        <v>1-3-0-38</v>
      </c>
      <c r="X320" s="960" t="s">
        <v>2570</v>
      </c>
      <c r="Y320" s="962">
        <f t="shared" ca="1" si="80"/>
        <v>1</v>
      </c>
      <c r="Z320" s="965">
        <v>3</v>
      </c>
      <c r="AA320" s="962">
        <f t="shared" ca="1" si="72"/>
        <v>0</v>
      </c>
      <c r="AB320" s="964" t="str">
        <f t="shared" ca="1" si="74"/>
        <v>1-3-0</v>
      </c>
    </row>
    <row r="321" spans="1:28" ht="15" customHeight="1" x14ac:dyDescent="0.2">
      <c r="A321" s="129" t="s">
        <v>2540</v>
      </c>
      <c r="B321" s="131" t="s">
        <v>2565</v>
      </c>
      <c r="C321" s="129" t="s">
        <v>2571</v>
      </c>
      <c r="D321" s="951" t="s">
        <v>26</v>
      </c>
      <c r="E321" s="129">
        <v>3</v>
      </c>
      <c r="F321" s="100" t="str">
        <f t="shared" si="75"/>
        <v>THIRD-PARTIES-33</v>
      </c>
      <c r="G321" s="100">
        <f t="shared" si="71"/>
        <v>4</v>
      </c>
      <c r="H321" s="132">
        <f t="shared" ca="1" si="73"/>
        <v>0</v>
      </c>
      <c r="I321" s="132">
        <f t="shared" ca="1" si="76"/>
        <v>0</v>
      </c>
      <c r="W321" s="960" t="str">
        <f ca="1">AB321&amp;"-"&amp;COUNTIF($AB$2:$AB321,$AB321)</f>
        <v>1-3-0-39</v>
      </c>
      <c r="X321" s="960" t="s">
        <v>2571</v>
      </c>
      <c r="Y321" s="962">
        <f t="shared" ca="1" si="80"/>
        <v>1</v>
      </c>
      <c r="Z321" s="965">
        <v>3</v>
      </c>
      <c r="AA321" s="962">
        <f t="shared" ca="1" si="72"/>
        <v>0</v>
      </c>
      <c r="AB321" s="964" t="str">
        <f t="shared" ca="1" si="74"/>
        <v>1-3-0</v>
      </c>
    </row>
    <row r="322" spans="1:28" ht="15" customHeight="1" x14ac:dyDescent="0.2">
      <c r="A322" s="129" t="s">
        <v>2540</v>
      </c>
      <c r="B322" s="131" t="s">
        <v>2565</v>
      </c>
      <c r="C322" s="129" t="s">
        <v>2572</v>
      </c>
      <c r="D322" s="951" t="s">
        <v>27</v>
      </c>
      <c r="E322" s="129">
        <v>3</v>
      </c>
      <c r="F322" s="100" t="str">
        <f t="shared" si="75"/>
        <v>THIRD-PARTIES-33</v>
      </c>
      <c r="G322" s="100">
        <f t="shared" ref="G322:G384" si="82">COUNTIF($F:$F,$F322)</f>
        <v>4</v>
      </c>
      <c r="H322" s="132">
        <f t="shared" ca="1" si="73"/>
        <v>0</v>
      </c>
      <c r="I322" s="132">
        <f t="shared" ca="1" si="76"/>
        <v>0</v>
      </c>
      <c r="W322" s="960" t="str">
        <f ca="1">AB322&amp;"-"&amp;COUNTIF($AB$2:$AB322,$AB322)</f>
        <v>1-3-0-40</v>
      </c>
      <c r="X322" s="960" t="s">
        <v>2572</v>
      </c>
      <c r="Y322" s="962">
        <f t="shared" ca="1" si="80"/>
        <v>1</v>
      </c>
      <c r="Z322" s="965">
        <v>3</v>
      </c>
      <c r="AA322" s="962">
        <f t="shared" ref="AA322:AA384" ca="1" si="83">VLOOKUP(X322,C:I,7,FALSE)</f>
        <v>0</v>
      </c>
      <c r="AB322" s="964" t="str">
        <f t="shared" ca="1" si="74"/>
        <v>1-3-0</v>
      </c>
    </row>
    <row r="323" spans="1:28" ht="15" customHeight="1" x14ac:dyDescent="0.2">
      <c r="A323" s="403" t="s">
        <v>64</v>
      </c>
      <c r="B323" s="403" t="s">
        <v>71</v>
      </c>
      <c r="C323" s="403" t="s">
        <v>175</v>
      </c>
      <c r="D323" s="950" t="s">
        <v>5</v>
      </c>
      <c r="E323" s="403">
        <v>1</v>
      </c>
      <c r="F323" s="100" t="str">
        <f t="shared" si="75"/>
        <v>THREAT-11</v>
      </c>
      <c r="G323" s="100">
        <f t="shared" si="82"/>
        <v>4</v>
      </c>
      <c r="H323" s="132">
        <f t="shared" ca="1" si="73"/>
        <v>0</v>
      </c>
      <c r="I323" s="132">
        <f t="shared" ca="1" si="76"/>
        <v>0</v>
      </c>
      <c r="W323" s="960" t="str">
        <f ca="1">AB323&amp;"-"&amp;COUNTIF($AB$2:$AB323,$AB323)</f>
        <v>0-1-0-52</v>
      </c>
      <c r="X323" s="960" t="s">
        <v>175</v>
      </c>
      <c r="Y323" s="962">
        <f t="shared" ca="1" si="80"/>
        <v>0</v>
      </c>
      <c r="Z323" s="965">
        <v>1</v>
      </c>
      <c r="AA323" s="962">
        <f t="shared" ca="1" si="83"/>
        <v>0</v>
      </c>
      <c r="AB323" s="964" t="str">
        <f t="shared" ca="1" si="74"/>
        <v>0-1-0</v>
      </c>
    </row>
    <row r="324" spans="1:28" ht="15" customHeight="1" x14ac:dyDescent="0.2">
      <c r="A324" s="403" t="s">
        <v>64</v>
      </c>
      <c r="B324" s="403" t="s">
        <v>71</v>
      </c>
      <c r="C324" s="403" t="s">
        <v>176</v>
      </c>
      <c r="D324" s="950" t="s">
        <v>7</v>
      </c>
      <c r="E324" s="403">
        <v>1</v>
      </c>
      <c r="F324" s="100" t="str">
        <f t="shared" si="75"/>
        <v>THREAT-11</v>
      </c>
      <c r="G324" s="100">
        <f t="shared" si="82"/>
        <v>4</v>
      </c>
      <c r="H324" s="132">
        <f t="shared" ref="H324:H384" ca="1" si="84">INT(LEFT(
VLOOKUP($D324, INDIRECT("'"&amp;$A324&amp;"'!"&amp;"$E:$H"), 4,FALSE), 1)
)</f>
        <v>0</v>
      </c>
      <c r="I324" s="132">
        <f t="shared" ca="1" si="76"/>
        <v>0</v>
      </c>
      <c r="W324" s="960" t="str">
        <f ca="1">AB324&amp;"-"&amp;COUNTIF($AB$2:$AB324,$AB324)</f>
        <v>0-1-0-53</v>
      </c>
      <c r="X324" s="960" t="s">
        <v>176</v>
      </c>
      <c r="Y324" s="962">
        <f t="shared" ca="1" si="80"/>
        <v>0</v>
      </c>
      <c r="Z324" s="965">
        <v>1</v>
      </c>
      <c r="AA324" s="962">
        <f t="shared" ca="1" si="83"/>
        <v>0</v>
      </c>
      <c r="AB324" s="964" t="str">
        <f ca="1">Y324&amp;"-"&amp;Z324&amp;"-"&amp;AA324</f>
        <v>0-1-0</v>
      </c>
    </row>
    <row r="325" spans="1:28" ht="15" customHeight="1" x14ac:dyDescent="0.2">
      <c r="A325" s="403" t="s">
        <v>64</v>
      </c>
      <c r="B325" s="403" t="s">
        <v>71</v>
      </c>
      <c r="C325" s="403" t="s">
        <v>177</v>
      </c>
      <c r="D325" s="950" t="s">
        <v>8</v>
      </c>
      <c r="E325" s="403">
        <v>1</v>
      </c>
      <c r="F325" s="100" t="str">
        <f t="shared" si="75"/>
        <v>THREAT-11</v>
      </c>
      <c r="G325" s="100">
        <f t="shared" si="82"/>
        <v>4</v>
      </c>
      <c r="H325" s="132">
        <f t="shared" ca="1" si="84"/>
        <v>0</v>
      </c>
      <c r="I325" s="132">
        <f t="shared" ca="1" si="76"/>
        <v>0</v>
      </c>
      <c r="W325" s="960" t="str">
        <f ca="1">AB325&amp;"-"&amp;COUNTIF($AB$2:$AB325,$AB325)</f>
        <v>0-1-0-54</v>
      </c>
      <c r="X325" s="960" t="s">
        <v>177</v>
      </c>
      <c r="Y325" s="962">
        <f t="shared" ca="1" si="80"/>
        <v>0</v>
      </c>
      <c r="Z325" s="965">
        <v>1</v>
      </c>
      <c r="AA325" s="962">
        <f t="shared" ca="1" si="83"/>
        <v>0</v>
      </c>
      <c r="AB325" s="964" t="str">
        <f ca="1">Y325&amp;"-"&amp;Z325&amp;"-"&amp;AA325</f>
        <v>0-1-0</v>
      </c>
    </row>
    <row r="326" spans="1:28" ht="15" customHeight="1" x14ac:dyDescent="0.2">
      <c r="A326" s="403" t="s">
        <v>64</v>
      </c>
      <c r="B326" s="403" t="s">
        <v>71</v>
      </c>
      <c r="C326" s="403" t="s">
        <v>178</v>
      </c>
      <c r="D326" s="950" t="s">
        <v>9</v>
      </c>
      <c r="E326" s="403">
        <v>1</v>
      </c>
      <c r="F326" s="100" t="str">
        <f t="shared" si="75"/>
        <v>THREAT-11</v>
      </c>
      <c r="G326" s="100">
        <f t="shared" si="82"/>
        <v>4</v>
      </c>
      <c r="H326" s="132">
        <f t="shared" ca="1" si="84"/>
        <v>0</v>
      </c>
      <c r="I326" s="132">
        <f t="shared" ca="1" si="76"/>
        <v>0</v>
      </c>
      <c r="W326" s="960" t="str">
        <f ca="1">AB326&amp;"-"&amp;COUNTIF($AB$2:$AB326,$AB326)</f>
        <v>0-1-0-55</v>
      </c>
      <c r="X326" s="960" t="s">
        <v>178</v>
      </c>
      <c r="Y326" s="962">
        <f t="shared" ca="1" si="80"/>
        <v>0</v>
      </c>
      <c r="Z326" s="965">
        <v>1</v>
      </c>
      <c r="AA326" s="962">
        <f t="shared" ca="1" si="83"/>
        <v>0</v>
      </c>
      <c r="AB326" s="964" t="str">
        <f ca="1">Y326&amp;"-"&amp;Z326&amp;"-"&amp;AA326</f>
        <v>0-1-0</v>
      </c>
    </row>
    <row r="327" spans="1:28" ht="15" customHeight="1" x14ac:dyDescent="0.2">
      <c r="A327" s="403" t="s">
        <v>64</v>
      </c>
      <c r="B327" s="403" t="s">
        <v>71</v>
      </c>
      <c r="C327" s="403" t="s">
        <v>179</v>
      </c>
      <c r="D327" s="950" t="s">
        <v>10</v>
      </c>
      <c r="E327" s="403">
        <v>2</v>
      </c>
      <c r="F327" s="100" t="str">
        <f t="shared" si="75"/>
        <v>THREAT-12</v>
      </c>
      <c r="G327" s="100">
        <f t="shared" si="82"/>
        <v>5</v>
      </c>
      <c r="H327" s="132">
        <f t="shared" ca="1" si="84"/>
        <v>0</v>
      </c>
      <c r="I327" s="132">
        <f t="shared" ca="1" si="76"/>
        <v>0</v>
      </c>
      <c r="W327" s="960" t="str">
        <f ca="1">AB327&amp;"-"&amp;COUNTIF($AB$2:$AB327,$AB327)</f>
        <v>0-2-0-134</v>
      </c>
      <c r="X327" s="966" t="s">
        <v>179</v>
      </c>
      <c r="Y327" s="962">
        <f t="shared" ca="1" si="80"/>
        <v>0</v>
      </c>
      <c r="Z327" s="965">
        <v>2</v>
      </c>
      <c r="AA327" s="962">
        <f t="shared" ca="1" si="83"/>
        <v>0</v>
      </c>
      <c r="AB327" s="964" t="str">
        <f t="shared" ref="AB327:AB384" ca="1" si="85">Y327&amp;"-"&amp;Z327&amp;"-"&amp;AA327</f>
        <v>0-2-0</v>
      </c>
    </row>
    <row r="328" spans="1:28" ht="15" customHeight="1" x14ac:dyDescent="0.2">
      <c r="A328" s="403" t="s">
        <v>64</v>
      </c>
      <c r="B328" s="403" t="s">
        <v>71</v>
      </c>
      <c r="C328" s="403" t="s">
        <v>180</v>
      </c>
      <c r="D328" s="950" t="s">
        <v>11</v>
      </c>
      <c r="E328" s="403">
        <v>2</v>
      </c>
      <c r="F328" s="100" t="str">
        <f t="shared" si="75"/>
        <v>THREAT-12</v>
      </c>
      <c r="G328" s="100">
        <f t="shared" si="82"/>
        <v>5</v>
      </c>
      <c r="H328" s="132">
        <f t="shared" ca="1" si="84"/>
        <v>0</v>
      </c>
      <c r="I328" s="132">
        <f t="shared" ca="1" si="76"/>
        <v>0</v>
      </c>
      <c r="W328" s="960" t="str">
        <f ca="1">AB328&amp;"-"&amp;COUNTIF($AB$2:$AB328,$AB328)</f>
        <v>0-2-0-135</v>
      </c>
      <c r="X328" s="966" t="s">
        <v>180</v>
      </c>
      <c r="Y328" s="962">
        <f t="shared" ca="1" si="80"/>
        <v>0</v>
      </c>
      <c r="Z328" s="965">
        <v>2</v>
      </c>
      <c r="AA328" s="962">
        <f t="shared" ca="1" si="83"/>
        <v>0</v>
      </c>
      <c r="AB328" s="964" t="str">
        <f t="shared" ca="1" si="85"/>
        <v>0-2-0</v>
      </c>
    </row>
    <row r="329" spans="1:28" ht="15" customHeight="1" x14ac:dyDescent="0.2">
      <c r="A329" s="403" t="s">
        <v>64</v>
      </c>
      <c r="B329" s="403" t="s">
        <v>71</v>
      </c>
      <c r="C329" s="403" t="s">
        <v>181</v>
      </c>
      <c r="D329" s="950" t="s">
        <v>12</v>
      </c>
      <c r="E329" s="403">
        <v>2</v>
      </c>
      <c r="F329" s="100" t="str">
        <f t="shared" si="75"/>
        <v>THREAT-12</v>
      </c>
      <c r="G329" s="100">
        <f t="shared" si="82"/>
        <v>5</v>
      </c>
      <c r="H329" s="132">
        <f t="shared" ca="1" si="84"/>
        <v>0</v>
      </c>
      <c r="I329" s="132">
        <f t="shared" ca="1" si="76"/>
        <v>0</v>
      </c>
      <c r="W329" s="960" t="str">
        <f ca="1">AB329&amp;"-"&amp;COUNTIF($AB$2:$AB329,$AB329)</f>
        <v>0-2-0-136</v>
      </c>
      <c r="X329" s="966" t="s">
        <v>181</v>
      </c>
      <c r="Y329" s="962">
        <f t="shared" ca="1" si="80"/>
        <v>0</v>
      </c>
      <c r="Z329" s="965">
        <v>2</v>
      </c>
      <c r="AA329" s="962">
        <f t="shared" ca="1" si="83"/>
        <v>0</v>
      </c>
      <c r="AB329" s="964" t="str">
        <f t="shared" ca="1" si="85"/>
        <v>0-2-0</v>
      </c>
    </row>
    <row r="330" spans="1:28" ht="15" customHeight="1" x14ac:dyDescent="0.2">
      <c r="A330" s="403" t="s">
        <v>64</v>
      </c>
      <c r="B330" s="403" t="s">
        <v>71</v>
      </c>
      <c r="C330" s="403" t="s">
        <v>182</v>
      </c>
      <c r="D330" s="950" t="s">
        <v>13</v>
      </c>
      <c r="E330" s="403">
        <v>2</v>
      </c>
      <c r="F330" s="100" t="str">
        <f t="shared" si="75"/>
        <v>THREAT-12</v>
      </c>
      <c r="G330" s="100">
        <f t="shared" si="82"/>
        <v>5</v>
      </c>
      <c r="H330" s="132">
        <f t="shared" ca="1" si="84"/>
        <v>0</v>
      </c>
      <c r="I330" s="132">
        <f t="shared" ca="1" si="76"/>
        <v>0</v>
      </c>
      <c r="W330" s="960" t="str">
        <f ca="1">AB330&amp;"-"&amp;COUNTIF($AB$2:$AB330,$AB330)</f>
        <v>0-2-0-137</v>
      </c>
      <c r="X330" s="966" t="s">
        <v>182</v>
      </c>
      <c r="Y330" s="962">
        <f t="shared" ca="1" si="80"/>
        <v>0</v>
      </c>
      <c r="Z330" s="965">
        <v>2</v>
      </c>
      <c r="AA330" s="962">
        <f t="shared" ca="1" si="83"/>
        <v>0</v>
      </c>
      <c r="AB330" s="964" t="str">
        <f t="shared" ca="1" si="85"/>
        <v>0-2-0</v>
      </c>
    </row>
    <row r="331" spans="1:28" ht="15" customHeight="1" x14ac:dyDescent="0.2">
      <c r="A331" s="403" t="s">
        <v>64</v>
      </c>
      <c r="B331" s="403" t="s">
        <v>71</v>
      </c>
      <c r="C331" s="403" t="s">
        <v>183</v>
      </c>
      <c r="D331" s="950" t="s">
        <v>14</v>
      </c>
      <c r="E331" s="403">
        <v>2</v>
      </c>
      <c r="F331" s="100" t="str">
        <f t="shared" si="75"/>
        <v>THREAT-12</v>
      </c>
      <c r="G331" s="100">
        <f t="shared" si="82"/>
        <v>5</v>
      </c>
      <c r="H331" s="132">
        <f t="shared" ca="1" si="84"/>
        <v>0</v>
      </c>
      <c r="I331" s="132">
        <f t="shared" ca="1" si="76"/>
        <v>0</v>
      </c>
      <c r="W331" s="960" t="str">
        <f ca="1">AB331&amp;"-"&amp;COUNTIF($AB$2:$AB331,$AB331)</f>
        <v>0-2-0-138</v>
      </c>
      <c r="X331" s="966" t="s">
        <v>183</v>
      </c>
      <c r="Y331" s="962">
        <f t="shared" ca="1" si="80"/>
        <v>0</v>
      </c>
      <c r="Z331" s="965">
        <v>2</v>
      </c>
      <c r="AA331" s="962">
        <f t="shared" ca="1" si="83"/>
        <v>0</v>
      </c>
      <c r="AB331" s="964" t="str">
        <f t="shared" ca="1" si="85"/>
        <v>0-2-0</v>
      </c>
    </row>
    <row r="332" spans="1:28" ht="15" customHeight="1" x14ac:dyDescent="0.2">
      <c r="A332" s="403" t="s">
        <v>64</v>
      </c>
      <c r="B332" s="403" t="s">
        <v>71</v>
      </c>
      <c r="C332" s="403" t="s">
        <v>184</v>
      </c>
      <c r="D332" s="950" t="s">
        <v>15</v>
      </c>
      <c r="E332" s="403">
        <v>3</v>
      </c>
      <c r="F332" s="100" t="str">
        <f t="shared" si="75"/>
        <v>THREAT-13</v>
      </c>
      <c r="G332" s="100">
        <f t="shared" si="82"/>
        <v>4</v>
      </c>
      <c r="H332" s="132">
        <f t="shared" ca="1" si="84"/>
        <v>0</v>
      </c>
      <c r="I332" s="132">
        <f t="shared" ca="1" si="76"/>
        <v>0</v>
      </c>
      <c r="W332" s="960" t="str">
        <f ca="1">AB332&amp;"-"&amp;COUNTIF($AB$2:$AB332,$AB332)</f>
        <v>0-3-0-76</v>
      </c>
      <c r="X332" s="966" t="s">
        <v>184</v>
      </c>
      <c r="Y332" s="962">
        <f t="shared" ca="1" si="80"/>
        <v>0</v>
      </c>
      <c r="Z332" s="965">
        <v>3</v>
      </c>
      <c r="AA332" s="962">
        <f t="shared" ca="1" si="83"/>
        <v>0</v>
      </c>
      <c r="AB332" s="964" t="str">
        <f t="shared" ca="1" si="85"/>
        <v>0-3-0</v>
      </c>
    </row>
    <row r="333" spans="1:28" ht="15" customHeight="1" x14ac:dyDescent="0.2">
      <c r="A333" s="403" t="s">
        <v>64</v>
      </c>
      <c r="B333" s="403" t="s">
        <v>71</v>
      </c>
      <c r="C333" s="403" t="s">
        <v>185</v>
      </c>
      <c r="D333" s="950" t="s">
        <v>186</v>
      </c>
      <c r="E333" s="403">
        <v>3</v>
      </c>
      <c r="F333" s="100" t="str">
        <f t="shared" ref="F333:F378" si="86">CONCATENATE($B333,$E333)</f>
        <v>THREAT-13</v>
      </c>
      <c r="G333" s="100">
        <f t="shared" si="82"/>
        <v>4</v>
      </c>
      <c r="H333" s="132">
        <f t="shared" ca="1" si="84"/>
        <v>0</v>
      </c>
      <c r="I333" s="132">
        <f t="shared" ref="I333:I384" ca="1" si="87">IFERROR(IF(H333&gt;2,1,0),0)</f>
        <v>0</v>
      </c>
      <c r="W333" s="960" t="str">
        <f ca="1">AB333&amp;"-"&amp;COUNTIF($AB$2:$AB333,$AB333)</f>
        <v>0-3-0-77</v>
      </c>
      <c r="X333" s="966" t="s">
        <v>185</v>
      </c>
      <c r="Y333" s="962">
        <f t="shared" ca="1" si="80"/>
        <v>0</v>
      </c>
      <c r="Z333" s="965">
        <v>3</v>
      </c>
      <c r="AA333" s="962">
        <f t="shared" ca="1" si="83"/>
        <v>0</v>
      </c>
      <c r="AB333" s="964" t="str">
        <f t="shared" ca="1" si="85"/>
        <v>0-3-0</v>
      </c>
    </row>
    <row r="334" spans="1:28" ht="15" customHeight="1" x14ac:dyDescent="0.2">
      <c r="A334" s="403" t="s">
        <v>64</v>
      </c>
      <c r="B334" s="403" t="s">
        <v>71</v>
      </c>
      <c r="C334" s="403" t="s">
        <v>187</v>
      </c>
      <c r="D334" s="950" t="s">
        <v>188</v>
      </c>
      <c r="E334" s="403">
        <v>3</v>
      </c>
      <c r="F334" s="100" t="str">
        <f t="shared" si="86"/>
        <v>THREAT-13</v>
      </c>
      <c r="G334" s="100">
        <f t="shared" si="82"/>
        <v>4</v>
      </c>
      <c r="H334" s="132">
        <f t="shared" ca="1" si="84"/>
        <v>0</v>
      </c>
      <c r="I334" s="132">
        <f t="shared" ca="1" si="87"/>
        <v>0</v>
      </c>
      <c r="W334" s="960" t="str">
        <f ca="1">AB334&amp;"-"&amp;COUNTIF($AB$2:$AB334,$AB334)</f>
        <v>0-3-0-78</v>
      </c>
      <c r="X334" s="966" t="s">
        <v>187</v>
      </c>
      <c r="Y334" s="962">
        <f t="shared" ca="1" si="80"/>
        <v>0</v>
      </c>
      <c r="Z334" s="965">
        <v>3</v>
      </c>
      <c r="AA334" s="962">
        <f t="shared" ca="1" si="83"/>
        <v>0</v>
      </c>
      <c r="AB334" s="964" t="str">
        <f t="shared" ca="1" si="85"/>
        <v>0-3-0</v>
      </c>
    </row>
    <row r="335" spans="1:28" ht="15" customHeight="1" x14ac:dyDescent="0.2">
      <c r="A335" s="403" t="s">
        <v>64</v>
      </c>
      <c r="B335" s="403" t="s">
        <v>71</v>
      </c>
      <c r="C335" s="403" t="s">
        <v>2573</v>
      </c>
      <c r="D335" s="950" t="s">
        <v>2722</v>
      </c>
      <c r="E335" s="403">
        <v>3</v>
      </c>
      <c r="F335" s="100" t="str">
        <f t="shared" si="86"/>
        <v>THREAT-13</v>
      </c>
      <c r="G335" s="100">
        <f t="shared" si="82"/>
        <v>4</v>
      </c>
      <c r="H335" s="132">
        <f t="shared" ca="1" si="84"/>
        <v>0</v>
      </c>
      <c r="I335" s="132">
        <f t="shared" ref="I335" ca="1" si="88">IFERROR(IF(H335&gt;2,1,0),0)</f>
        <v>0</v>
      </c>
      <c r="W335" s="960" t="str">
        <f ca="1">AB335&amp;"-"&amp;COUNTIF($AB$2:$AB335,$AB335)</f>
        <v>0-3-0-79</v>
      </c>
      <c r="X335" s="966" t="s">
        <v>2573</v>
      </c>
      <c r="Y335" s="962">
        <f t="shared" ca="1" si="80"/>
        <v>0</v>
      </c>
      <c r="Z335" s="965">
        <v>3</v>
      </c>
      <c r="AA335" s="962">
        <f t="shared" ca="1" si="83"/>
        <v>0</v>
      </c>
      <c r="AB335" s="964" t="str">
        <f t="shared" ca="1" si="85"/>
        <v>0-3-0</v>
      </c>
    </row>
    <row r="336" spans="1:28" ht="15" customHeight="1" x14ac:dyDescent="0.2">
      <c r="A336" s="403" t="s">
        <v>64</v>
      </c>
      <c r="B336" s="403" t="s">
        <v>73</v>
      </c>
      <c r="C336" s="403" t="s">
        <v>189</v>
      </c>
      <c r="D336" s="950" t="s">
        <v>17</v>
      </c>
      <c r="E336" s="403">
        <v>1</v>
      </c>
      <c r="F336" s="100" t="str">
        <f t="shared" si="86"/>
        <v>THREAT-21</v>
      </c>
      <c r="G336" s="100">
        <f t="shared" si="82"/>
        <v>4</v>
      </c>
      <c r="H336" s="132">
        <f t="shared" ca="1" si="84"/>
        <v>0</v>
      </c>
      <c r="I336" s="132">
        <f t="shared" ca="1" si="87"/>
        <v>0</v>
      </c>
      <c r="W336" s="960" t="str">
        <f ca="1">AB336&amp;"-"&amp;COUNTIF($AB$2:$AB336,$AB336)</f>
        <v>0-1-0-56</v>
      </c>
      <c r="X336" s="966" t="s">
        <v>189</v>
      </c>
      <c r="Y336" s="962">
        <f t="shared" ca="1" si="80"/>
        <v>0</v>
      </c>
      <c r="Z336" s="965">
        <v>1</v>
      </c>
      <c r="AA336" s="962">
        <f t="shared" ca="1" si="83"/>
        <v>0</v>
      </c>
      <c r="AB336" s="964" t="str">
        <f t="shared" ca="1" si="85"/>
        <v>0-1-0</v>
      </c>
    </row>
    <row r="337" spans="1:28" ht="15" customHeight="1" x14ac:dyDescent="0.2">
      <c r="A337" s="403" t="s">
        <v>64</v>
      </c>
      <c r="B337" s="403" t="s">
        <v>73</v>
      </c>
      <c r="C337" s="403" t="s">
        <v>190</v>
      </c>
      <c r="D337" s="950" t="s">
        <v>18</v>
      </c>
      <c r="E337" s="403">
        <v>1</v>
      </c>
      <c r="F337" s="100" t="str">
        <f t="shared" si="86"/>
        <v>THREAT-21</v>
      </c>
      <c r="G337" s="100">
        <f t="shared" si="82"/>
        <v>4</v>
      </c>
      <c r="H337" s="132">
        <f t="shared" ca="1" si="84"/>
        <v>0</v>
      </c>
      <c r="I337" s="132">
        <f t="shared" ca="1" si="87"/>
        <v>0</v>
      </c>
      <c r="W337" s="960" t="str">
        <f ca="1">AB337&amp;"-"&amp;COUNTIF($AB$2:$AB337,$AB337)</f>
        <v>0-1-0-57</v>
      </c>
      <c r="X337" s="966" t="s">
        <v>190</v>
      </c>
      <c r="Y337" s="962">
        <f t="shared" ca="1" si="80"/>
        <v>0</v>
      </c>
      <c r="Z337" s="965">
        <v>1</v>
      </c>
      <c r="AA337" s="962">
        <f t="shared" ca="1" si="83"/>
        <v>0</v>
      </c>
      <c r="AB337" s="964" t="str">
        <f t="shared" ca="1" si="85"/>
        <v>0-1-0</v>
      </c>
    </row>
    <row r="338" spans="1:28" ht="15" customHeight="1" x14ac:dyDescent="0.2">
      <c r="A338" s="403" t="s">
        <v>64</v>
      </c>
      <c r="B338" s="403" t="s">
        <v>73</v>
      </c>
      <c r="C338" s="403" t="s">
        <v>191</v>
      </c>
      <c r="D338" s="950" t="s">
        <v>19</v>
      </c>
      <c r="E338" s="403">
        <v>1</v>
      </c>
      <c r="F338" s="100" t="str">
        <f t="shared" si="86"/>
        <v>THREAT-21</v>
      </c>
      <c r="G338" s="100">
        <f t="shared" si="82"/>
        <v>4</v>
      </c>
      <c r="H338" s="132">
        <f t="shared" ca="1" si="84"/>
        <v>0</v>
      </c>
      <c r="I338" s="132">
        <f t="shared" ca="1" si="87"/>
        <v>0</v>
      </c>
      <c r="W338" s="960" t="str">
        <f ca="1">AB338&amp;"-"&amp;COUNTIF($AB$2:$AB338,$AB338)</f>
        <v>0-1-0-58</v>
      </c>
      <c r="X338" s="966" t="s">
        <v>191</v>
      </c>
      <c r="Y338" s="962">
        <f t="shared" ca="1" si="80"/>
        <v>0</v>
      </c>
      <c r="Z338" s="965">
        <v>1</v>
      </c>
      <c r="AA338" s="962">
        <f t="shared" ca="1" si="83"/>
        <v>0</v>
      </c>
      <c r="AB338" s="964" t="str">
        <f t="shared" ca="1" si="85"/>
        <v>0-1-0</v>
      </c>
    </row>
    <row r="339" spans="1:28" ht="15" customHeight="1" x14ac:dyDescent="0.2">
      <c r="A339" s="403" t="s">
        <v>64</v>
      </c>
      <c r="B339" s="403" t="s">
        <v>73</v>
      </c>
      <c r="C339" s="403" t="s">
        <v>192</v>
      </c>
      <c r="D339" s="950" t="s">
        <v>20</v>
      </c>
      <c r="E339" s="403">
        <v>1</v>
      </c>
      <c r="F339" s="100" t="str">
        <f t="shared" si="86"/>
        <v>THREAT-21</v>
      </c>
      <c r="G339" s="100">
        <f t="shared" si="82"/>
        <v>4</v>
      </c>
      <c r="H339" s="132">
        <f t="shared" ca="1" si="84"/>
        <v>0</v>
      </c>
      <c r="I339" s="132">
        <f t="shared" ca="1" si="87"/>
        <v>0</v>
      </c>
      <c r="W339" s="960" t="str">
        <f ca="1">AB339&amp;"-"&amp;COUNTIF($AB$2:$AB339,$AB339)</f>
        <v>0-1-0-59</v>
      </c>
      <c r="X339" s="966" t="s">
        <v>192</v>
      </c>
      <c r="Y339" s="962">
        <f t="shared" ca="1" si="80"/>
        <v>0</v>
      </c>
      <c r="Z339" s="965">
        <v>1</v>
      </c>
      <c r="AA339" s="962">
        <f t="shared" ca="1" si="83"/>
        <v>0</v>
      </c>
      <c r="AB339" s="964" t="str">
        <f t="shared" ca="1" si="85"/>
        <v>0-1-0</v>
      </c>
    </row>
    <row r="340" spans="1:28" ht="15" customHeight="1" x14ac:dyDescent="0.2">
      <c r="A340" s="403" t="s">
        <v>64</v>
      </c>
      <c r="B340" s="403" t="s">
        <v>73</v>
      </c>
      <c r="C340" s="403" t="s">
        <v>193</v>
      </c>
      <c r="D340" s="950" t="s">
        <v>21</v>
      </c>
      <c r="E340" s="403">
        <v>2</v>
      </c>
      <c r="F340" s="100" t="str">
        <f t="shared" si="86"/>
        <v>THREAT-22</v>
      </c>
      <c r="G340" s="100">
        <f t="shared" si="82"/>
        <v>4</v>
      </c>
      <c r="H340" s="132">
        <f t="shared" ca="1" si="84"/>
        <v>0</v>
      </c>
      <c r="I340" s="132">
        <f t="shared" ca="1" si="87"/>
        <v>0</v>
      </c>
      <c r="W340" s="960" t="str">
        <f ca="1">AB340&amp;"-"&amp;COUNTIF($AB$2:$AB340,$AB340)</f>
        <v>0-2-0-139</v>
      </c>
      <c r="X340" s="966" t="s">
        <v>193</v>
      </c>
      <c r="Y340" s="962">
        <f t="shared" ca="1" si="80"/>
        <v>0</v>
      </c>
      <c r="Z340" s="965">
        <v>2</v>
      </c>
      <c r="AA340" s="962">
        <f t="shared" ca="1" si="83"/>
        <v>0</v>
      </c>
      <c r="AB340" s="964" t="str">
        <f t="shared" ca="1" si="85"/>
        <v>0-2-0</v>
      </c>
    </row>
    <row r="341" spans="1:28" ht="15" customHeight="1" x14ac:dyDescent="0.2">
      <c r="A341" s="403" t="s">
        <v>64</v>
      </c>
      <c r="B341" s="403" t="s">
        <v>73</v>
      </c>
      <c r="C341" s="403" t="s">
        <v>194</v>
      </c>
      <c r="D341" s="950" t="s">
        <v>103</v>
      </c>
      <c r="E341" s="403">
        <v>2</v>
      </c>
      <c r="F341" s="100" t="str">
        <f t="shared" si="86"/>
        <v>THREAT-22</v>
      </c>
      <c r="G341" s="100">
        <f t="shared" si="82"/>
        <v>4</v>
      </c>
      <c r="H341" s="132">
        <f t="shared" ca="1" si="84"/>
        <v>0</v>
      </c>
      <c r="I341" s="132">
        <f t="shared" ca="1" si="87"/>
        <v>0</v>
      </c>
      <c r="W341" s="960" t="str">
        <f ca="1">AB341&amp;"-"&amp;COUNTIF($AB$2:$AB341,$AB341)</f>
        <v>0-2-0-140</v>
      </c>
      <c r="X341" s="966" t="s">
        <v>194</v>
      </c>
      <c r="Y341" s="962">
        <f t="shared" ca="1" si="80"/>
        <v>0</v>
      </c>
      <c r="Z341" s="965">
        <v>2</v>
      </c>
      <c r="AA341" s="962">
        <f t="shared" ca="1" si="83"/>
        <v>0</v>
      </c>
      <c r="AB341" s="964" t="str">
        <f t="shared" ca="1" si="85"/>
        <v>0-2-0</v>
      </c>
    </row>
    <row r="342" spans="1:28" ht="15" customHeight="1" x14ac:dyDescent="0.2">
      <c r="A342" s="403" t="s">
        <v>64</v>
      </c>
      <c r="B342" s="403" t="s">
        <v>73</v>
      </c>
      <c r="C342" s="403" t="s">
        <v>195</v>
      </c>
      <c r="D342" s="950" t="s">
        <v>165</v>
      </c>
      <c r="E342" s="403">
        <v>2</v>
      </c>
      <c r="F342" s="100" t="str">
        <f t="shared" si="86"/>
        <v>THREAT-22</v>
      </c>
      <c r="G342" s="100">
        <f t="shared" si="82"/>
        <v>4</v>
      </c>
      <c r="H342" s="132">
        <f t="shared" ca="1" si="84"/>
        <v>0</v>
      </c>
      <c r="I342" s="132">
        <f t="shared" ca="1" si="87"/>
        <v>0</v>
      </c>
      <c r="W342" s="960" t="str">
        <f ca="1">AB342&amp;"-"&amp;COUNTIF($AB$2:$AB342,$AB342)</f>
        <v>0-2-0-141</v>
      </c>
      <c r="X342" s="966" t="s">
        <v>195</v>
      </c>
      <c r="Y342" s="962">
        <f t="shared" ca="1" si="80"/>
        <v>0</v>
      </c>
      <c r="Z342" s="965">
        <v>2</v>
      </c>
      <c r="AA342" s="962">
        <f t="shared" ca="1" si="83"/>
        <v>0</v>
      </c>
      <c r="AB342" s="964" t="str">
        <f t="shared" ca="1" si="85"/>
        <v>0-2-0</v>
      </c>
    </row>
    <row r="343" spans="1:28" ht="15" customHeight="1" x14ac:dyDescent="0.2">
      <c r="A343" s="403" t="s">
        <v>64</v>
      </c>
      <c r="B343" s="403" t="s">
        <v>73</v>
      </c>
      <c r="C343" s="403" t="s">
        <v>196</v>
      </c>
      <c r="D343" s="950" t="s">
        <v>167</v>
      </c>
      <c r="E343" s="403">
        <v>2</v>
      </c>
      <c r="F343" s="100" t="str">
        <f t="shared" si="86"/>
        <v>THREAT-22</v>
      </c>
      <c r="G343" s="100">
        <f t="shared" si="82"/>
        <v>4</v>
      </c>
      <c r="H343" s="132">
        <f t="shared" ca="1" si="84"/>
        <v>0</v>
      </c>
      <c r="I343" s="132">
        <f t="shared" ca="1" si="87"/>
        <v>0</v>
      </c>
      <c r="W343" s="960" t="str">
        <f ca="1">AB343&amp;"-"&amp;COUNTIF($AB$2:$AB343,$AB343)</f>
        <v>0-2-0-142</v>
      </c>
      <c r="X343" s="966" t="s">
        <v>196</v>
      </c>
      <c r="Y343" s="962">
        <f t="shared" ca="1" si="80"/>
        <v>0</v>
      </c>
      <c r="Z343" s="965">
        <v>2</v>
      </c>
      <c r="AA343" s="962">
        <f t="shared" ca="1" si="83"/>
        <v>0</v>
      </c>
      <c r="AB343" s="964" t="str">
        <f t="shared" ca="1" si="85"/>
        <v>0-2-0</v>
      </c>
    </row>
    <row r="344" spans="1:28" ht="15" customHeight="1" x14ac:dyDescent="0.2">
      <c r="A344" s="403" t="s">
        <v>64</v>
      </c>
      <c r="B344" s="403" t="s">
        <v>73</v>
      </c>
      <c r="C344" s="403" t="s">
        <v>197</v>
      </c>
      <c r="D344" s="950" t="s">
        <v>198</v>
      </c>
      <c r="E344" s="403">
        <v>3</v>
      </c>
      <c r="F344" s="100" t="str">
        <f t="shared" si="86"/>
        <v>THREAT-23</v>
      </c>
      <c r="G344" s="100">
        <f t="shared" si="82"/>
        <v>3</v>
      </c>
      <c r="H344" s="132">
        <f t="shared" ca="1" si="84"/>
        <v>0</v>
      </c>
      <c r="I344" s="132">
        <f t="shared" ca="1" si="87"/>
        <v>0</v>
      </c>
      <c r="W344" s="960" t="str">
        <f ca="1">AB344&amp;"-"&amp;COUNTIF($AB$2:$AB344,$AB344)</f>
        <v>0-3-0-80</v>
      </c>
      <c r="X344" s="966" t="s">
        <v>197</v>
      </c>
      <c r="Y344" s="962">
        <f t="shared" ca="1" si="80"/>
        <v>0</v>
      </c>
      <c r="Z344" s="965">
        <v>3</v>
      </c>
      <c r="AA344" s="962">
        <f t="shared" ca="1" si="83"/>
        <v>0</v>
      </c>
      <c r="AB344" s="964" t="str">
        <f t="shared" ca="1" si="85"/>
        <v>0-3-0</v>
      </c>
    </row>
    <row r="345" spans="1:28" ht="15" customHeight="1" x14ac:dyDescent="0.2">
      <c r="A345" s="403" t="s">
        <v>64</v>
      </c>
      <c r="B345" s="403" t="s">
        <v>73</v>
      </c>
      <c r="C345" s="403" t="s">
        <v>199</v>
      </c>
      <c r="D345" s="950" t="s">
        <v>200</v>
      </c>
      <c r="E345" s="403">
        <v>3</v>
      </c>
      <c r="F345" s="100" t="str">
        <f t="shared" si="86"/>
        <v>THREAT-23</v>
      </c>
      <c r="G345" s="100">
        <f t="shared" si="82"/>
        <v>3</v>
      </c>
      <c r="H345" s="132">
        <f t="shared" ca="1" si="84"/>
        <v>0</v>
      </c>
      <c r="I345" s="132">
        <f t="shared" ca="1" si="87"/>
        <v>0</v>
      </c>
      <c r="W345" s="960" t="str">
        <f ca="1">AB345&amp;"-"&amp;COUNTIF($AB$2:$AB345,$AB345)</f>
        <v>0-3-0-81</v>
      </c>
      <c r="X345" s="966" t="s">
        <v>199</v>
      </c>
      <c r="Y345" s="962">
        <f t="shared" ca="1" si="80"/>
        <v>0</v>
      </c>
      <c r="Z345" s="965">
        <v>3</v>
      </c>
      <c r="AA345" s="962">
        <f t="shared" ca="1" si="83"/>
        <v>0</v>
      </c>
      <c r="AB345" s="964" t="str">
        <f t="shared" ca="1" si="85"/>
        <v>0-3-0</v>
      </c>
    </row>
    <row r="346" spans="1:28" ht="15" customHeight="1" x14ac:dyDescent="0.2">
      <c r="A346" s="403" t="s">
        <v>64</v>
      </c>
      <c r="B346" s="403" t="s">
        <v>73</v>
      </c>
      <c r="C346" s="403" t="s">
        <v>201</v>
      </c>
      <c r="D346" s="950" t="s">
        <v>202</v>
      </c>
      <c r="E346" s="403">
        <v>3</v>
      </c>
      <c r="F346" s="100" t="str">
        <f t="shared" si="86"/>
        <v>THREAT-23</v>
      </c>
      <c r="G346" s="100">
        <f t="shared" si="82"/>
        <v>3</v>
      </c>
      <c r="H346" s="132">
        <f t="shared" ca="1" si="84"/>
        <v>0</v>
      </c>
      <c r="I346" s="132">
        <f t="shared" ca="1" si="87"/>
        <v>0</v>
      </c>
      <c r="W346" s="960" t="str">
        <f ca="1">AB346&amp;"-"&amp;COUNTIF($AB$2:$AB346,$AB346)</f>
        <v>0-3-0-82</v>
      </c>
      <c r="X346" s="966" t="s">
        <v>201</v>
      </c>
      <c r="Y346" s="962">
        <f t="shared" ca="1" si="80"/>
        <v>0</v>
      </c>
      <c r="Z346" s="965">
        <v>3</v>
      </c>
      <c r="AA346" s="962">
        <f t="shared" ca="1" si="83"/>
        <v>0</v>
      </c>
      <c r="AB346" s="964" t="str">
        <f t="shared" ca="1" si="85"/>
        <v>0-3-0</v>
      </c>
    </row>
    <row r="347" spans="1:28" ht="15" customHeight="1" x14ac:dyDescent="0.2">
      <c r="A347" s="403" t="s">
        <v>64</v>
      </c>
      <c r="B347" s="403" t="s">
        <v>76</v>
      </c>
      <c r="C347" s="403" t="s">
        <v>205</v>
      </c>
      <c r="D347" s="950" t="s">
        <v>22</v>
      </c>
      <c r="E347" s="403">
        <v>2</v>
      </c>
      <c r="F347" s="100" t="str">
        <f t="shared" si="86"/>
        <v>THREAT-32</v>
      </c>
      <c r="G347" s="100">
        <f t="shared" si="82"/>
        <v>2</v>
      </c>
      <c r="H347" s="132">
        <f t="shared" ca="1" si="84"/>
        <v>0</v>
      </c>
      <c r="I347" s="132">
        <f t="shared" ca="1" si="87"/>
        <v>0</v>
      </c>
      <c r="W347" s="960" t="str">
        <f ca="1">AB347&amp;"-"&amp;COUNTIF($AB$2:$AB347,$AB347)</f>
        <v>1-2-0-23</v>
      </c>
      <c r="X347" s="966" t="s">
        <v>205</v>
      </c>
      <c r="Y347" s="962">
        <f t="shared" ca="1" si="80"/>
        <v>1</v>
      </c>
      <c r="Z347" s="965">
        <v>2</v>
      </c>
      <c r="AA347" s="962">
        <f t="shared" ca="1" si="83"/>
        <v>0</v>
      </c>
      <c r="AB347" s="964" t="str">
        <f t="shared" ca="1" si="85"/>
        <v>1-2-0</v>
      </c>
    </row>
    <row r="348" spans="1:28" ht="15" customHeight="1" x14ac:dyDescent="0.2">
      <c r="A348" s="403" t="s">
        <v>64</v>
      </c>
      <c r="B348" s="403" t="s">
        <v>76</v>
      </c>
      <c r="C348" s="403" t="s">
        <v>206</v>
      </c>
      <c r="D348" s="950" t="s">
        <v>23</v>
      </c>
      <c r="E348" s="403">
        <v>2</v>
      </c>
      <c r="F348" s="100" t="str">
        <f t="shared" si="86"/>
        <v>THREAT-32</v>
      </c>
      <c r="G348" s="100">
        <f t="shared" si="82"/>
        <v>2</v>
      </c>
      <c r="H348" s="132">
        <f t="shared" ca="1" si="84"/>
        <v>0</v>
      </c>
      <c r="I348" s="132">
        <f t="shared" ca="1" si="87"/>
        <v>0</v>
      </c>
      <c r="W348" s="960" t="str">
        <f ca="1">AB348&amp;"-"&amp;COUNTIF($AB$2:$AB348,$AB348)</f>
        <v>1-2-0-24</v>
      </c>
      <c r="X348" s="966" t="s">
        <v>206</v>
      </c>
      <c r="Y348" s="962">
        <f t="shared" ca="1" si="80"/>
        <v>1</v>
      </c>
      <c r="Z348" s="965">
        <v>2</v>
      </c>
      <c r="AA348" s="962">
        <f t="shared" ca="1" si="83"/>
        <v>0</v>
      </c>
      <c r="AB348" s="964" t="str">
        <f t="shared" ca="1" si="85"/>
        <v>1-2-0</v>
      </c>
    </row>
    <row r="349" spans="1:28" ht="15" customHeight="1" x14ac:dyDescent="0.2">
      <c r="A349" s="403" t="s">
        <v>64</v>
      </c>
      <c r="B349" s="403" t="s">
        <v>76</v>
      </c>
      <c r="C349" s="403" t="s">
        <v>207</v>
      </c>
      <c r="D349" s="950" t="s">
        <v>24</v>
      </c>
      <c r="E349" s="403">
        <v>3</v>
      </c>
      <c r="F349" s="100" t="str">
        <f t="shared" si="86"/>
        <v>THREAT-33</v>
      </c>
      <c r="G349" s="100">
        <f t="shared" si="82"/>
        <v>4</v>
      </c>
      <c r="H349" s="132">
        <f t="shared" ca="1" si="84"/>
        <v>0</v>
      </c>
      <c r="I349" s="132">
        <f t="shared" ca="1" si="87"/>
        <v>0</v>
      </c>
      <c r="W349" s="960" t="str">
        <f ca="1">AB349&amp;"-"&amp;COUNTIF($AB$2:$AB349,$AB349)</f>
        <v>1-3-0-41</v>
      </c>
      <c r="X349" s="966" t="s">
        <v>207</v>
      </c>
      <c r="Y349" s="962">
        <f t="shared" ca="1" si="80"/>
        <v>1</v>
      </c>
      <c r="Z349" s="965">
        <v>3</v>
      </c>
      <c r="AA349" s="962">
        <f t="shared" ca="1" si="83"/>
        <v>0</v>
      </c>
      <c r="AB349" s="964" t="str">
        <f t="shared" ca="1" si="85"/>
        <v>1-3-0</v>
      </c>
    </row>
    <row r="350" spans="1:28" ht="15" customHeight="1" x14ac:dyDescent="0.2">
      <c r="A350" s="403" t="s">
        <v>64</v>
      </c>
      <c r="B350" s="403" t="s">
        <v>76</v>
      </c>
      <c r="C350" s="403" t="s">
        <v>208</v>
      </c>
      <c r="D350" s="950" t="s">
        <v>25</v>
      </c>
      <c r="E350" s="403">
        <v>3</v>
      </c>
      <c r="F350" s="100" t="str">
        <f t="shared" si="86"/>
        <v>THREAT-33</v>
      </c>
      <c r="G350" s="100">
        <f t="shared" si="82"/>
        <v>4</v>
      </c>
      <c r="H350" s="132">
        <f t="shared" ca="1" si="84"/>
        <v>0</v>
      </c>
      <c r="I350" s="132">
        <f t="shared" ca="1" si="87"/>
        <v>0</v>
      </c>
      <c r="W350" s="960" t="str">
        <f ca="1">AB350&amp;"-"&amp;COUNTIF($AB$2:$AB350,$AB350)</f>
        <v>1-3-0-42</v>
      </c>
      <c r="X350" s="966" t="s">
        <v>208</v>
      </c>
      <c r="Y350" s="962">
        <f t="shared" ca="1" si="80"/>
        <v>1</v>
      </c>
      <c r="Z350" s="965">
        <v>3</v>
      </c>
      <c r="AA350" s="962">
        <f t="shared" ca="1" si="83"/>
        <v>0</v>
      </c>
      <c r="AB350" s="964" t="str">
        <f t="shared" ca="1" si="85"/>
        <v>1-3-0</v>
      </c>
    </row>
    <row r="351" spans="1:28" ht="15" customHeight="1" x14ac:dyDescent="0.2">
      <c r="A351" s="403" t="s">
        <v>64</v>
      </c>
      <c r="B351" s="403" t="s">
        <v>76</v>
      </c>
      <c r="C351" s="403" t="s">
        <v>209</v>
      </c>
      <c r="D351" s="950" t="s">
        <v>26</v>
      </c>
      <c r="E351" s="403">
        <v>3</v>
      </c>
      <c r="F351" s="100" t="str">
        <f t="shared" si="86"/>
        <v>THREAT-33</v>
      </c>
      <c r="G351" s="100">
        <f t="shared" si="82"/>
        <v>4</v>
      </c>
      <c r="H351" s="132">
        <f t="shared" ca="1" si="84"/>
        <v>0</v>
      </c>
      <c r="I351" s="132">
        <f t="shared" ca="1" si="87"/>
        <v>0</v>
      </c>
      <c r="W351" s="960" t="str">
        <f ca="1">AB351&amp;"-"&amp;COUNTIF($AB$2:$AB351,$AB351)</f>
        <v>1-3-0-43</v>
      </c>
      <c r="X351" s="966" t="s">
        <v>209</v>
      </c>
      <c r="Y351" s="962">
        <f t="shared" ca="1" si="80"/>
        <v>1</v>
      </c>
      <c r="Z351" s="965">
        <v>3</v>
      </c>
      <c r="AA351" s="962">
        <f t="shared" ca="1" si="83"/>
        <v>0</v>
      </c>
      <c r="AB351" s="964" t="str">
        <f t="shared" ca="1" si="85"/>
        <v>1-3-0</v>
      </c>
    </row>
    <row r="352" spans="1:28" ht="15" customHeight="1" x14ac:dyDescent="0.2">
      <c r="A352" s="403" t="s">
        <v>64</v>
      </c>
      <c r="B352" s="403" t="s">
        <v>76</v>
      </c>
      <c r="C352" s="403" t="s">
        <v>210</v>
      </c>
      <c r="D352" s="950" t="s">
        <v>27</v>
      </c>
      <c r="E352" s="403">
        <v>3</v>
      </c>
      <c r="F352" s="100" t="str">
        <f t="shared" si="86"/>
        <v>THREAT-33</v>
      </c>
      <c r="G352" s="100">
        <f t="shared" si="82"/>
        <v>4</v>
      </c>
      <c r="H352" s="132">
        <f t="shared" ca="1" si="84"/>
        <v>0</v>
      </c>
      <c r="I352" s="132">
        <f t="shared" ca="1" si="87"/>
        <v>0</v>
      </c>
      <c r="W352" s="960" t="str">
        <f ca="1">AB352&amp;"-"&amp;COUNTIF($AB$2:$AB352,$AB352)</f>
        <v>1-3-0-44</v>
      </c>
      <c r="X352" s="966" t="s">
        <v>210</v>
      </c>
      <c r="Y352" s="962">
        <f t="shared" ca="1" si="80"/>
        <v>1</v>
      </c>
      <c r="Z352" s="965">
        <v>3</v>
      </c>
      <c r="AA352" s="962">
        <f t="shared" ca="1" si="83"/>
        <v>0</v>
      </c>
      <c r="AB352" s="964" t="str">
        <f t="shared" ca="1" si="85"/>
        <v>1-3-0</v>
      </c>
    </row>
    <row r="353" spans="1:28" ht="15" customHeight="1" x14ac:dyDescent="0.2">
      <c r="A353" s="129" t="s">
        <v>74</v>
      </c>
      <c r="B353" s="129" t="s">
        <v>104</v>
      </c>
      <c r="C353" s="129" t="s">
        <v>274</v>
      </c>
      <c r="D353" s="951" t="s">
        <v>5</v>
      </c>
      <c r="E353" s="129">
        <v>1</v>
      </c>
      <c r="F353" s="100" t="str">
        <f t="shared" si="86"/>
        <v>WORKFORCE-11</v>
      </c>
      <c r="G353" s="100">
        <f t="shared" si="82"/>
        <v>2</v>
      </c>
      <c r="H353" s="132">
        <f t="shared" ca="1" si="84"/>
        <v>0</v>
      </c>
      <c r="I353" s="132">
        <f t="shared" ca="1" si="87"/>
        <v>0</v>
      </c>
      <c r="W353" s="960" t="str">
        <f ca="1">AB353&amp;"-"&amp;COUNTIF($AB$2:$AB353,$AB353)</f>
        <v>0-1-0-60</v>
      </c>
      <c r="X353" s="966" t="s">
        <v>274</v>
      </c>
      <c r="Y353" s="962">
        <f t="shared" ca="1" si="80"/>
        <v>0</v>
      </c>
      <c r="Z353" s="965">
        <v>1</v>
      </c>
      <c r="AA353" s="962">
        <f t="shared" ca="1" si="83"/>
        <v>0</v>
      </c>
      <c r="AB353" s="964" t="str">
        <f t="shared" ca="1" si="85"/>
        <v>0-1-0</v>
      </c>
    </row>
    <row r="354" spans="1:28" ht="15" customHeight="1" x14ac:dyDescent="0.2">
      <c r="A354" s="129" t="s">
        <v>74</v>
      </c>
      <c r="B354" s="129" t="s">
        <v>104</v>
      </c>
      <c r="C354" s="129" t="s">
        <v>275</v>
      </c>
      <c r="D354" s="951" t="s">
        <v>7</v>
      </c>
      <c r="E354" s="129">
        <v>1</v>
      </c>
      <c r="F354" s="100" t="str">
        <f t="shared" si="86"/>
        <v>WORKFORCE-11</v>
      </c>
      <c r="G354" s="100">
        <f t="shared" si="82"/>
        <v>2</v>
      </c>
      <c r="H354" s="132">
        <f t="shared" ca="1" si="84"/>
        <v>0</v>
      </c>
      <c r="I354" s="132">
        <f t="shared" ca="1" si="87"/>
        <v>0</v>
      </c>
      <c r="W354" s="960" t="str">
        <f ca="1">AB354&amp;"-"&amp;COUNTIF($AB$2:$AB354,$AB354)</f>
        <v>0-1-0-61</v>
      </c>
      <c r="X354" s="966" t="s">
        <v>275</v>
      </c>
      <c r="Y354" s="962">
        <f t="shared" ca="1" si="80"/>
        <v>0</v>
      </c>
      <c r="Z354" s="965">
        <v>1</v>
      </c>
      <c r="AA354" s="962">
        <f t="shared" ca="1" si="83"/>
        <v>0</v>
      </c>
      <c r="AB354" s="964" t="str">
        <f t="shared" ca="1" si="85"/>
        <v>0-1-0</v>
      </c>
    </row>
    <row r="355" spans="1:28" ht="15" customHeight="1" x14ac:dyDescent="0.2">
      <c r="A355" s="129" t="s">
        <v>74</v>
      </c>
      <c r="B355" s="129" t="s">
        <v>104</v>
      </c>
      <c r="C355" s="129" t="s">
        <v>276</v>
      </c>
      <c r="D355" s="951" t="s">
        <v>8</v>
      </c>
      <c r="E355" s="129">
        <v>2</v>
      </c>
      <c r="F355" s="100" t="str">
        <f t="shared" si="86"/>
        <v>WORKFORCE-12</v>
      </c>
      <c r="G355" s="100">
        <f t="shared" si="82"/>
        <v>3</v>
      </c>
      <c r="H355" s="132">
        <f t="shared" ca="1" si="84"/>
        <v>0</v>
      </c>
      <c r="I355" s="132">
        <f t="shared" ca="1" si="87"/>
        <v>0</v>
      </c>
      <c r="W355" s="960" t="str">
        <f ca="1">AB355&amp;"-"&amp;COUNTIF($AB$2:$AB355,$AB355)</f>
        <v>0-2-0-143</v>
      </c>
      <c r="X355" s="966" t="s">
        <v>276</v>
      </c>
      <c r="Y355" s="962">
        <f t="shared" ca="1" si="80"/>
        <v>0</v>
      </c>
      <c r="Z355" s="965">
        <v>2</v>
      </c>
      <c r="AA355" s="962">
        <f t="shared" ca="1" si="83"/>
        <v>0</v>
      </c>
      <c r="AB355" s="964" t="str">
        <f t="shared" ca="1" si="85"/>
        <v>0-2-0</v>
      </c>
    </row>
    <row r="356" spans="1:28" ht="15" customHeight="1" x14ac:dyDescent="0.2">
      <c r="A356" s="129" t="s">
        <v>74</v>
      </c>
      <c r="B356" s="129" t="s">
        <v>104</v>
      </c>
      <c r="C356" s="129" t="s">
        <v>277</v>
      </c>
      <c r="D356" s="951" t="s">
        <v>9</v>
      </c>
      <c r="E356" s="129">
        <v>2</v>
      </c>
      <c r="F356" s="100" t="str">
        <f t="shared" si="86"/>
        <v>WORKFORCE-12</v>
      </c>
      <c r="G356" s="100">
        <f t="shared" si="82"/>
        <v>3</v>
      </c>
      <c r="H356" s="132">
        <f t="shared" ca="1" si="84"/>
        <v>0</v>
      </c>
      <c r="I356" s="132">
        <f t="shared" ca="1" si="87"/>
        <v>0</v>
      </c>
      <c r="W356" s="960" t="str">
        <f ca="1">AB356&amp;"-"&amp;COUNTIF($AB$2:$AB356,$AB356)</f>
        <v>0-2-0-144</v>
      </c>
      <c r="X356" s="966" t="s">
        <v>277</v>
      </c>
      <c r="Y356" s="962">
        <f t="shared" ca="1" si="80"/>
        <v>0</v>
      </c>
      <c r="Z356" s="965">
        <v>2</v>
      </c>
      <c r="AA356" s="962">
        <f t="shared" ca="1" si="83"/>
        <v>0</v>
      </c>
      <c r="AB356" s="964" t="str">
        <f t="shared" ca="1" si="85"/>
        <v>0-2-0</v>
      </c>
    </row>
    <row r="357" spans="1:28" ht="15" customHeight="1" x14ac:dyDescent="0.2">
      <c r="A357" s="129" t="s">
        <v>74</v>
      </c>
      <c r="B357" s="129" t="s">
        <v>104</v>
      </c>
      <c r="C357" s="129" t="s">
        <v>278</v>
      </c>
      <c r="D357" s="951" t="s">
        <v>10</v>
      </c>
      <c r="E357" s="129">
        <v>2</v>
      </c>
      <c r="F357" s="100" t="str">
        <f t="shared" si="86"/>
        <v>WORKFORCE-12</v>
      </c>
      <c r="G357" s="100">
        <f t="shared" si="82"/>
        <v>3</v>
      </c>
      <c r="H357" s="132">
        <f t="shared" ca="1" si="84"/>
        <v>0</v>
      </c>
      <c r="I357" s="132">
        <f t="shared" ca="1" si="87"/>
        <v>0</v>
      </c>
      <c r="W357" s="960" t="str">
        <f ca="1">AB357&amp;"-"&amp;COUNTIF($AB$2:$AB357,$AB357)</f>
        <v>0-2-0-145</v>
      </c>
      <c r="X357" s="966" t="s">
        <v>278</v>
      </c>
      <c r="Y357" s="962">
        <f t="shared" ca="1" si="80"/>
        <v>0</v>
      </c>
      <c r="Z357" s="965">
        <v>2</v>
      </c>
      <c r="AA357" s="962">
        <f t="shared" ca="1" si="83"/>
        <v>0</v>
      </c>
      <c r="AB357" s="964" t="str">
        <f t="shared" ca="1" si="85"/>
        <v>0-2-0</v>
      </c>
    </row>
    <row r="358" spans="1:28" ht="15" customHeight="1" x14ac:dyDescent="0.2">
      <c r="A358" s="129" t="s">
        <v>74</v>
      </c>
      <c r="B358" s="129" t="s">
        <v>104</v>
      </c>
      <c r="C358" s="129" t="s">
        <v>279</v>
      </c>
      <c r="D358" s="951" t="s">
        <v>11</v>
      </c>
      <c r="E358" s="129">
        <v>3</v>
      </c>
      <c r="F358" s="100" t="str">
        <f t="shared" si="86"/>
        <v>WORKFORCE-13</v>
      </c>
      <c r="G358" s="100">
        <f t="shared" si="82"/>
        <v>2</v>
      </c>
      <c r="H358" s="132">
        <f t="shared" ca="1" si="84"/>
        <v>0</v>
      </c>
      <c r="I358" s="132">
        <f t="shared" ca="1" si="87"/>
        <v>0</v>
      </c>
      <c r="W358" s="960" t="str">
        <f ca="1">AB358&amp;"-"&amp;COUNTIF($AB$2:$AB358,$AB358)</f>
        <v>0-3-0-83</v>
      </c>
      <c r="X358" s="966" t="s">
        <v>279</v>
      </c>
      <c r="Y358" s="962">
        <f t="shared" ca="1" si="80"/>
        <v>0</v>
      </c>
      <c r="Z358" s="965">
        <v>3</v>
      </c>
      <c r="AA358" s="962">
        <f t="shared" ca="1" si="83"/>
        <v>0</v>
      </c>
      <c r="AB358" s="964" t="str">
        <f t="shared" ca="1" si="85"/>
        <v>0-3-0</v>
      </c>
    </row>
    <row r="359" spans="1:28" ht="15" customHeight="1" x14ac:dyDescent="0.2">
      <c r="A359" s="129" t="s">
        <v>74</v>
      </c>
      <c r="B359" s="129" t="s">
        <v>104</v>
      </c>
      <c r="C359" s="129" t="s">
        <v>2574</v>
      </c>
      <c r="D359" s="951" t="s">
        <v>12</v>
      </c>
      <c r="E359" s="129">
        <v>3</v>
      </c>
      <c r="F359" s="100" t="str">
        <f t="shared" si="86"/>
        <v>WORKFORCE-13</v>
      </c>
      <c r="G359" s="100">
        <f t="shared" si="82"/>
        <v>2</v>
      </c>
      <c r="H359" s="132">
        <f t="shared" ca="1" si="84"/>
        <v>0</v>
      </c>
      <c r="I359" s="132">
        <f t="shared" ref="I359" ca="1" si="89">IFERROR(IF(H359&gt;2,1,0),0)</f>
        <v>0</v>
      </c>
      <c r="W359" s="960" t="str">
        <f ca="1">AB359&amp;"-"&amp;COUNTIF($AB$2:$AB359,$AB359)</f>
        <v>0-3-0-84</v>
      </c>
      <c r="X359" s="966" t="s">
        <v>2574</v>
      </c>
      <c r="Y359" s="962">
        <f t="shared" ca="1" si="80"/>
        <v>0</v>
      </c>
      <c r="Z359" s="965">
        <v>3</v>
      </c>
      <c r="AA359" s="962">
        <f t="shared" ca="1" si="83"/>
        <v>0</v>
      </c>
      <c r="AB359" s="964" t="str">
        <f t="shared" ca="1" si="85"/>
        <v>0-3-0</v>
      </c>
    </row>
    <row r="360" spans="1:28" ht="15" customHeight="1" x14ac:dyDescent="0.2">
      <c r="A360" s="129" t="s">
        <v>74</v>
      </c>
      <c r="B360" s="129" t="s">
        <v>106</v>
      </c>
      <c r="C360" s="129" t="s">
        <v>280</v>
      </c>
      <c r="D360" s="951" t="s">
        <v>17</v>
      </c>
      <c r="E360" s="129">
        <v>1</v>
      </c>
      <c r="F360" s="100" t="str">
        <f t="shared" si="86"/>
        <v>WORKFORCE-21</v>
      </c>
      <c r="G360" s="100">
        <f t="shared" si="82"/>
        <v>1</v>
      </c>
      <c r="H360" s="132">
        <f t="shared" ca="1" si="84"/>
        <v>0</v>
      </c>
      <c r="I360" s="132">
        <f t="shared" ca="1" si="87"/>
        <v>0</v>
      </c>
      <c r="W360" s="960" t="str">
        <f ca="1">AB360&amp;"-"&amp;COUNTIF($AB$2:$AB360,$AB360)</f>
        <v>0-1-0-62</v>
      </c>
      <c r="X360" s="966" t="s">
        <v>280</v>
      </c>
      <c r="Y360" s="962">
        <f t="shared" ca="1" si="80"/>
        <v>0</v>
      </c>
      <c r="Z360" s="965">
        <v>1</v>
      </c>
      <c r="AA360" s="962">
        <f t="shared" ca="1" si="83"/>
        <v>0</v>
      </c>
      <c r="AB360" s="964" t="str">
        <f t="shared" ca="1" si="85"/>
        <v>0-1-0</v>
      </c>
    </row>
    <row r="361" spans="1:28" ht="15" customHeight="1" x14ac:dyDescent="0.2">
      <c r="A361" s="129" t="s">
        <v>74</v>
      </c>
      <c r="B361" s="129" t="s">
        <v>106</v>
      </c>
      <c r="C361" s="129" t="s">
        <v>281</v>
      </c>
      <c r="D361" s="951" t="s">
        <v>18</v>
      </c>
      <c r="E361" s="129">
        <v>2</v>
      </c>
      <c r="F361" s="100" t="str">
        <f t="shared" si="86"/>
        <v>WORKFORCE-22</v>
      </c>
      <c r="G361" s="100">
        <f t="shared" si="82"/>
        <v>3</v>
      </c>
      <c r="H361" s="132">
        <f t="shared" ca="1" si="84"/>
        <v>0</v>
      </c>
      <c r="I361" s="132">
        <f t="shared" ca="1" si="87"/>
        <v>0</v>
      </c>
      <c r="W361" s="960" t="str">
        <f ca="1">AB361&amp;"-"&amp;COUNTIF($AB$2:$AB361,$AB361)</f>
        <v>0-2-0-146</v>
      </c>
      <c r="X361" s="966" t="s">
        <v>281</v>
      </c>
      <c r="Y361" s="962">
        <f t="shared" ca="1" si="80"/>
        <v>0</v>
      </c>
      <c r="Z361" s="965">
        <v>2</v>
      </c>
      <c r="AA361" s="962">
        <f t="shared" ca="1" si="83"/>
        <v>0</v>
      </c>
      <c r="AB361" s="964" t="str">
        <f t="shared" ca="1" si="85"/>
        <v>0-2-0</v>
      </c>
    </row>
    <row r="362" spans="1:28" ht="15" customHeight="1" x14ac:dyDescent="0.2">
      <c r="A362" s="129" t="s">
        <v>74</v>
      </c>
      <c r="B362" s="129" t="s">
        <v>106</v>
      </c>
      <c r="C362" s="129" t="s">
        <v>282</v>
      </c>
      <c r="D362" s="951" t="s">
        <v>19</v>
      </c>
      <c r="E362" s="129">
        <v>2</v>
      </c>
      <c r="F362" s="100" t="str">
        <f t="shared" si="86"/>
        <v>WORKFORCE-22</v>
      </c>
      <c r="G362" s="100">
        <f t="shared" si="82"/>
        <v>3</v>
      </c>
      <c r="H362" s="132">
        <f t="shared" ca="1" si="84"/>
        <v>0</v>
      </c>
      <c r="I362" s="132">
        <f t="shared" ca="1" si="87"/>
        <v>0</v>
      </c>
      <c r="W362" s="960" t="str">
        <f ca="1">AB362&amp;"-"&amp;COUNTIF($AB$2:$AB362,$AB362)</f>
        <v>0-2-0-147</v>
      </c>
      <c r="X362" s="966" t="s">
        <v>282</v>
      </c>
      <c r="Y362" s="962">
        <f t="shared" ca="1" si="80"/>
        <v>0</v>
      </c>
      <c r="Z362" s="965">
        <v>2</v>
      </c>
      <c r="AA362" s="962">
        <f t="shared" ca="1" si="83"/>
        <v>0</v>
      </c>
      <c r="AB362" s="964" t="str">
        <f t="shared" ca="1" si="85"/>
        <v>0-2-0</v>
      </c>
    </row>
    <row r="363" spans="1:28" ht="15" customHeight="1" x14ac:dyDescent="0.2">
      <c r="A363" s="129" t="s">
        <v>74</v>
      </c>
      <c r="B363" s="129" t="s">
        <v>106</v>
      </c>
      <c r="C363" s="129" t="s">
        <v>283</v>
      </c>
      <c r="D363" s="951" t="s">
        <v>20</v>
      </c>
      <c r="E363" s="129">
        <v>2</v>
      </c>
      <c r="F363" s="100" t="str">
        <f t="shared" si="86"/>
        <v>WORKFORCE-22</v>
      </c>
      <c r="G363" s="100">
        <f t="shared" si="82"/>
        <v>3</v>
      </c>
      <c r="H363" s="132">
        <f t="shared" ca="1" si="84"/>
        <v>0</v>
      </c>
      <c r="I363" s="132">
        <f t="shared" ca="1" si="87"/>
        <v>0</v>
      </c>
      <c r="W363" s="960" t="str">
        <f ca="1">AB363&amp;"-"&amp;COUNTIF($AB$2:$AB363,$AB363)</f>
        <v>0-2-0-148</v>
      </c>
      <c r="X363" s="966" t="s">
        <v>283</v>
      </c>
      <c r="Y363" s="962">
        <f t="shared" ca="1" si="80"/>
        <v>0</v>
      </c>
      <c r="Z363" s="965">
        <v>2</v>
      </c>
      <c r="AA363" s="962">
        <f t="shared" ca="1" si="83"/>
        <v>0</v>
      </c>
      <c r="AB363" s="964" t="str">
        <f t="shared" ca="1" si="85"/>
        <v>0-2-0</v>
      </c>
    </row>
    <row r="364" spans="1:28" ht="15" customHeight="1" x14ac:dyDescent="0.2">
      <c r="A364" s="129" t="s">
        <v>74</v>
      </c>
      <c r="B364" s="129" t="s">
        <v>106</v>
      </c>
      <c r="C364" s="129" t="s">
        <v>284</v>
      </c>
      <c r="D364" s="951" t="s">
        <v>21</v>
      </c>
      <c r="E364" s="129">
        <v>3</v>
      </c>
      <c r="F364" s="100" t="str">
        <f t="shared" si="86"/>
        <v>WORKFORCE-23</v>
      </c>
      <c r="G364" s="100">
        <f t="shared" si="82"/>
        <v>3</v>
      </c>
      <c r="H364" s="132">
        <f t="shared" ca="1" si="84"/>
        <v>0</v>
      </c>
      <c r="I364" s="132">
        <f t="shared" ca="1" si="87"/>
        <v>0</v>
      </c>
      <c r="W364" s="960" t="str">
        <f ca="1">AB364&amp;"-"&amp;COUNTIF($AB$2:$AB364,$AB364)</f>
        <v>0-3-0-85</v>
      </c>
      <c r="X364" s="966" t="s">
        <v>284</v>
      </c>
      <c r="Y364" s="962">
        <f t="shared" ca="1" si="80"/>
        <v>0</v>
      </c>
      <c r="Z364" s="965">
        <v>3</v>
      </c>
      <c r="AA364" s="962">
        <f t="shared" ca="1" si="83"/>
        <v>0</v>
      </c>
      <c r="AB364" s="964" t="str">
        <f t="shared" ca="1" si="85"/>
        <v>0-3-0</v>
      </c>
    </row>
    <row r="365" spans="1:28" ht="15" customHeight="1" x14ac:dyDescent="0.2">
      <c r="A365" s="129" t="s">
        <v>74</v>
      </c>
      <c r="B365" s="129" t="s">
        <v>106</v>
      </c>
      <c r="C365" s="129" t="s">
        <v>285</v>
      </c>
      <c r="D365" s="951" t="s">
        <v>103</v>
      </c>
      <c r="E365" s="129">
        <v>3</v>
      </c>
      <c r="F365" s="100" t="str">
        <f t="shared" si="86"/>
        <v>WORKFORCE-23</v>
      </c>
      <c r="G365" s="100">
        <f t="shared" si="82"/>
        <v>3</v>
      </c>
      <c r="H365" s="132">
        <f t="shared" ca="1" si="84"/>
        <v>0</v>
      </c>
      <c r="I365" s="132">
        <f t="shared" ca="1" si="87"/>
        <v>0</v>
      </c>
      <c r="W365" s="960" t="str">
        <f ca="1">AB365&amp;"-"&amp;COUNTIF($AB$2:$AB365,$AB365)</f>
        <v>0-3-0-86</v>
      </c>
      <c r="X365" s="966" t="s">
        <v>285</v>
      </c>
      <c r="Y365" s="962">
        <f t="shared" ca="1" si="80"/>
        <v>0</v>
      </c>
      <c r="Z365" s="965">
        <v>3</v>
      </c>
      <c r="AA365" s="962">
        <f t="shared" ca="1" si="83"/>
        <v>0</v>
      </c>
      <c r="AB365" s="964" t="str">
        <f t="shared" ca="1" si="85"/>
        <v>0-3-0</v>
      </c>
    </row>
    <row r="366" spans="1:28" ht="15" customHeight="1" x14ac:dyDescent="0.2">
      <c r="A366" s="129" t="s">
        <v>74</v>
      </c>
      <c r="B366" s="129" t="s">
        <v>106</v>
      </c>
      <c r="C366" s="129" t="s">
        <v>2575</v>
      </c>
      <c r="D366" s="951" t="s">
        <v>165</v>
      </c>
      <c r="E366" s="129">
        <v>3</v>
      </c>
      <c r="F366" s="100" t="str">
        <f t="shared" si="86"/>
        <v>WORKFORCE-23</v>
      </c>
      <c r="G366" s="100">
        <f t="shared" si="82"/>
        <v>3</v>
      </c>
      <c r="H366" s="132">
        <f t="shared" ca="1" si="84"/>
        <v>0</v>
      </c>
      <c r="I366" s="132">
        <f t="shared" ref="I366" ca="1" si="90">IFERROR(IF(H366&gt;2,1,0),0)</f>
        <v>0</v>
      </c>
      <c r="W366" s="960" t="str">
        <f ca="1">AB366&amp;"-"&amp;COUNTIF($AB$2:$AB366,$AB366)</f>
        <v>0-3-0-87</v>
      </c>
      <c r="X366" s="966" t="s">
        <v>2575</v>
      </c>
      <c r="Y366" s="962">
        <f t="shared" ca="1" si="80"/>
        <v>0</v>
      </c>
      <c r="Z366" s="965">
        <v>3</v>
      </c>
      <c r="AA366" s="962">
        <f t="shared" ca="1" si="83"/>
        <v>0</v>
      </c>
      <c r="AB366" s="964" t="str">
        <f t="shared" ca="1" si="85"/>
        <v>0-3-0</v>
      </c>
    </row>
    <row r="367" spans="1:28" ht="15" customHeight="1" x14ac:dyDescent="0.2">
      <c r="A367" s="129" t="s">
        <v>74</v>
      </c>
      <c r="B367" s="129" t="s">
        <v>108</v>
      </c>
      <c r="C367" s="129" t="s">
        <v>286</v>
      </c>
      <c r="D367" s="951" t="s">
        <v>22</v>
      </c>
      <c r="E367" s="129">
        <v>1</v>
      </c>
      <c r="F367" s="100" t="str">
        <f t="shared" si="86"/>
        <v>WORKFORCE-31</v>
      </c>
      <c r="G367" s="100">
        <f t="shared" si="82"/>
        <v>2</v>
      </c>
      <c r="H367" s="132">
        <f t="shared" ca="1" si="84"/>
        <v>0</v>
      </c>
      <c r="I367" s="132">
        <f t="shared" ca="1" si="87"/>
        <v>0</v>
      </c>
      <c r="W367" s="960" t="str">
        <f ca="1">AB367&amp;"-"&amp;COUNTIF($AB$2:$AB367,$AB367)</f>
        <v>0-1-0-63</v>
      </c>
      <c r="X367" s="966" t="s">
        <v>286</v>
      </c>
      <c r="Y367" s="962">
        <f t="shared" ca="1" si="80"/>
        <v>0</v>
      </c>
      <c r="Z367" s="965">
        <v>1</v>
      </c>
      <c r="AA367" s="962">
        <f t="shared" ca="1" si="83"/>
        <v>0</v>
      </c>
      <c r="AB367" s="964" t="str">
        <f t="shared" ca="1" si="85"/>
        <v>0-1-0</v>
      </c>
    </row>
    <row r="368" spans="1:28" ht="15" customHeight="1" x14ac:dyDescent="0.2">
      <c r="A368" s="129" t="s">
        <v>74</v>
      </c>
      <c r="B368" s="129" t="s">
        <v>108</v>
      </c>
      <c r="C368" s="129" t="s">
        <v>287</v>
      </c>
      <c r="D368" s="951" t="s">
        <v>23</v>
      </c>
      <c r="E368" s="129">
        <v>1</v>
      </c>
      <c r="F368" s="100" t="str">
        <f t="shared" si="86"/>
        <v>WORKFORCE-31</v>
      </c>
      <c r="G368" s="100">
        <f t="shared" si="82"/>
        <v>2</v>
      </c>
      <c r="H368" s="132">
        <f t="shared" ca="1" si="84"/>
        <v>0</v>
      </c>
      <c r="I368" s="132">
        <f t="shared" ca="1" si="87"/>
        <v>0</v>
      </c>
      <c r="W368" s="960" t="str">
        <f ca="1">AB368&amp;"-"&amp;COUNTIF($AB$2:$AB368,$AB368)</f>
        <v>0-1-0-64</v>
      </c>
      <c r="X368" s="966" t="s">
        <v>287</v>
      </c>
      <c r="Y368" s="962">
        <f t="shared" ca="1" si="80"/>
        <v>0</v>
      </c>
      <c r="Z368" s="965">
        <v>1</v>
      </c>
      <c r="AA368" s="962">
        <f t="shared" ca="1" si="83"/>
        <v>0</v>
      </c>
      <c r="AB368" s="964" t="str">
        <f t="shared" ca="1" si="85"/>
        <v>0-1-0</v>
      </c>
    </row>
    <row r="369" spans="1:28" ht="15" customHeight="1" x14ac:dyDescent="0.2">
      <c r="A369" s="129" t="s">
        <v>74</v>
      </c>
      <c r="B369" s="129" t="s">
        <v>108</v>
      </c>
      <c r="C369" s="129" t="s">
        <v>288</v>
      </c>
      <c r="D369" s="951" t="s">
        <v>24</v>
      </c>
      <c r="E369" s="129">
        <v>2</v>
      </c>
      <c r="F369" s="100" t="str">
        <f t="shared" si="86"/>
        <v>WORKFORCE-32</v>
      </c>
      <c r="G369" s="100">
        <f t="shared" si="82"/>
        <v>2</v>
      </c>
      <c r="H369" s="132">
        <f t="shared" ca="1" si="84"/>
        <v>0</v>
      </c>
      <c r="I369" s="132">
        <f t="shared" ca="1" si="87"/>
        <v>0</v>
      </c>
      <c r="W369" s="960" t="str">
        <f ca="1">AB369&amp;"-"&amp;COUNTIF($AB$2:$AB369,$AB369)</f>
        <v>0-2-0-149</v>
      </c>
      <c r="X369" s="966" t="s">
        <v>288</v>
      </c>
      <c r="Y369" s="962">
        <f t="shared" ca="1" si="80"/>
        <v>0</v>
      </c>
      <c r="Z369" s="965">
        <v>2</v>
      </c>
      <c r="AA369" s="962">
        <f t="shared" ca="1" si="83"/>
        <v>0</v>
      </c>
      <c r="AB369" s="964" t="str">
        <f t="shared" ca="1" si="85"/>
        <v>0-2-0</v>
      </c>
    </row>
    <row r="370" spans="1:28" ht="15" customHeight="1" x14ac:dyDescent="0.2">
      <c r="A370" s="129" t="s">
        <v>74</v>
      </c>
      <c r="B370" s="129" t="s">
        <v>108</v>
      </c>
      <c r="C370" s="129" t="s">
        <v>289</v>
      </c>
      <c r="D370" s="951" t="s">
        <v>25</v>
      </c>
      <c r="E370" s="129">
        <v>2</v>
      </c>
      <c r="F370" s="100" t="str">
        <f t="shared" si="86"/>
        <v>WORKFORCE-32</v>
      </c>
      <c r="G370" s="100">
        <f t="shared" si="82"/>
        <v>2</v>
      </c>
      <c r="H370" s="132">
        <f t="shared" ca="1" si="84"/>
        <v>0</v>
      </c>
      <c r="I370" s="132">
        <f t="shared" ca="1" si="87"/>
        <v>0</v>
      </c>
      <c r="W370" s="960" t="str">
        <f ca="1">AB370&amp;"-"&amp;COUNTIF($AB$2:$AB370,$AB370)</f>
        <v>0-2-0-150</v>
      </c>
      <c r="X370" s="966" t="s">
        <v>289</v>
      </c>
      <c r="Y370" s="962">
        <f t="shared" ca="1" si="80"/>
        <v>0</v>
      </c>
      <c r="Z370" s="965">
        <v>2</v>
      </c>
      <c r="AA370" s="962">
        <f t="shared" ca="1" si="83"/>
        <v>0</v>
      </c>
      <c r="AB370" s="964" t="str">
        <f t="shared" ca="1" si="85"/>
        <v>0-2-0</v>
      </c>
    </row>
    <row r="371" spans="1:28" x14ac:dyDescent="0.2">
      <c r="A371" s="129" t="s">
        <v>74</v>
      </c>
      <c r="B371" s="129" t="s">
        <v>108</v>
      </c>
      <c r="C371" s="129" t="s">
        <v>290</v>
      </c>
      <c r="D371" s="951" t="s">
        <v>26</v>
      </c>
      <c r="E371" s="129">
        <v>3</v>
      </c>
      <c r="F371" s="100" t="str">
        <f t="shared" si="86"/>
        <v>WORKFORCE-33</v>
      </c>
      <c r="G371" s="100">
        <f t="shared" si="82"/>
        <v>2</v>
      </c>
      <c r="H371" s="132">
        <f t="shared" ca="1" si="84"/>
        <v>0</v>
      </c>
      <c r="I371" s="132">
        <f t="shared" ca="1" si="87"/>
        <v>0</v>
      </c>
      <c r="W371" s="960" t="str">
        <f ca="1">AB371&amp;"-"&amp;COUNTIF($AB$2:$AB371,$AB371)</f>
        <v>0-3-0-88</v>
      </c>
      <c r="X371" s="966" t="s">
        <v>290</v>
      </c>
      <c r="Y371" s="962">
        <f t="shared" ca="1" si="80"/>
        <v>0</v>
      </c>
      <c r="Z371" s="1010">
        <v>3</v>
      </c>
      <c r="AA371" s="962">
        <f t="shared" ca="1" si="83"/>
        <v>0</v>
      </c>
      <c r="AB371" s="964" t="str">
        <f t="shared" ca="1" si="85"/>
        <v>0-3-0</v>
      </c>
    </row>
    <row r="372" spans="1:28" x14ac:dyDescent="0.2">
      <c r="A372" s="129" t="s">
        <v>74</v>
      </c>
      <c r="B372" s="129" t="s">
        <v>108</v>
      </c>
      <c r="C372" s="129" t="s">
        <v>291</v>
      </c>
      <c r="D372" s="951" t="s">
        <v>27</v>
      </c>
      <c r="E372" s="129">
        <v>3</v>
      </c>
      <c r="F372" s="100" t="str">
        <f t="shared" si="86"/>
        <v>WORKFORCE-33</v>
      </c>
      <c r="G372" s="100">
        <f t="shared" si="82"/>
        <v>2</v>
      </c>
      <c r="H372" s="132">
        <f t="shared" ca="1" si="84"/>
        <v>0</v>
      </c>
      <c r="I372" s="132">
        <f t="shared" ca="1" si="87"/>
        <v>0</v>
      </c>
      <c r="W372" s="960" t="str">
        <f ca="1">AB372&amp;"-"&amp;COUNTIF($AB$2:$AB372,$AB372)</f>
        <v>0-3-0-89</v>
      </c>
      <c r="X372" s="966" t="s">
        <v>291</v>
      </c>
      <c r="Y372" s="962">
        <f t="shared" ca="1" si="80"/>
        <v>0</v>
      </c>
      <c r="Z372" s="1010">
        <v>3</v>
      </c>
      <c r="AA372" s="962">
        <f t="shared" ca="1" si="83"/>
        <v>0</v>
      </c>
      <c r="AB372" s="964" t="str">
        <f t="shared" ca="1" si="85"/>
        <v>0-3-0</v>
      </c>
    </row>
    <row r="373" spans="1:28" x14ac:dyDescent="0.2">
      <c r="A373" s="129" t="s">
        <v>74</v>
      </c>
      <c r="B373" s="129" t="s">
        <v>110</v>
      </c>
      <c r="C373" s="129" t="s">
        <v>292</v>
      </c>
      <c r="D373" s="951" t="s">
        <v>117</v>
      </c>
      <c r="E373" s="129">
        <v>1</v>
      </c>
      <c r="F373" s="100" t="str">
        <f t="shared" si="86"/>
        <v>WORKFORCE-41</v>
      </c>
      <c r="G373" s="100">
        <f t="shared" si="82"/>
        <v>2</v>
      </c>
      <c r="H373" s="132">
        <f t="shared" ca="1" si="84"/>
        <v>0</v>
      </c>
      <c r="I373" s="132">
        <f t="shared" ca="1" si="87"/>
        <v>0</v>
      </c>
      <c r="W373" s="960" t="str">
        <f ca="1">AB373&amp;"-"&amp;COUNTIF($AB$2:$AB373,$AB373)</f>
        <v>0-1-0-65</v>
      </c>
      <c r="X373" s="966" t="s">
        <v>292</v>
      </c>
      <c r="Y373" s="962">
        <f t="shared" ca="1" si="80"/>
        <v>0</v>
      </c>
      <c r="Z373" s="1010">
        <v>1</v>
      </c>
      <c r="AA373" s="962">
        <f t="shared" ca="1" si="83"/>
        <v>0</v>
      </c>
      <c r="AB373" s="964" t="str">
        <f t="shared" ca="1" si="85"/>
        <v>0-1-0</v>
      </c>
    </row>
    <row r="374" spans="1:28" x14ac:dyDescent="0.2">
      <c r="A374" s="129" t="s">
        <v>74</v>
      </c>
      <c r="B374" s="129" t="s">
        <v>110</v>
      </c>
      <c r="C374" s="129" t="s">
        <v>293</v>
      </c>
      <c r="D374" s="951" t="s">
        <v>120</v>
      </c>
      <c r="E374" s="129">
        <v>1</v>
      </c>
      <c r="F374" s="100" t="str">
        <f t="shared" si="86"/>
        <v>WORKFORCE-41</v>
      </c>
      <c r="G374" s="100">
        <f t="shared" si="82"/>
        <v>2</v>
      </c>
      <c r="H374" s="132">
        <f t="shared" ca="1" si="84"/>
        <v>0</v>
      </c>
      <c r="I374" s="132">
        <f t="shared" ca="1" si="87"/>
        <v>0</v>
      </c>
      <c r="W374" s="960" t="str">
        <f ca="1">AB374&amp;"-"&amp;COUNTIF($AB$2:$AB374,$AB374)</f>
        <v>0-1-0-66</v>
      </c>
      <c r="X374" s="966" t="s">
        <v>293</v>
      </c>
      <c r="Y374" s="962">
        <f t="shared" ref="Y374:Y384" ca="1" si="91">VLOOKUP(LEFT($X374,LEN($X374)-1),$K:$O,5,FALSE)</f>
        <v>0</v>
      </c>
      <c r="Z374" s="1010">
        <v>1</v>
      </c>
      <c r="AA374" s="962">
        <f t="shared" ca="1" si="83"/>
        <v>0</v>
      </c>
      <c r="AB374" s="964" t="str">
        <f t="shared" ca="1" si="85"/>
        <v>0-1-0</v>
      </c>
    </row>
    <row r="375" spans="1:28" x14ac:dyDescent="0.2">
      <c r="A375" s="129" t="s">
        <v>74</v>
      </c>
      <c r="B375" s="129" t="s">
        <v>110</v>
      </c>
      <c r="C375" s="129" t="s">
        <v>294</v>
      </c>
      <c r="D375" s="951" t="s">
        <v>123</v>
      </c>
      <c r="E375" s="129">
        <v>2</v>
      </c>
      <c r="F375" s="100" t="str">
        <f t="shared" si="86"/>
        <v>WORKFORCE-42</v>
      </c>
      <c r="G375" s="100">
        <f t="shared" si="82"/>
        <v>2</v>
      </c>
      <c r="H375" s="132">
        <f t="shared" ca="1" si="84"/>
        <v>0</v>
      </c>
      <c r="I375" s="132">
        <f t="shared" ca="1" si="87"/>
        <v>0</v>
      </c>
      <c r="W375" s="960" t="str">
        <f ca="1">AB375&amp;"-"&amp;COUNTIF($AB$2:$AB375,$AB375)</f>
        <v>0-2-0-151</v>
      </c>
      <c r="X375" s="966" t="s">
        <v>294</v>
      </c>
      <c r="Y375" s="962">
        <f t="shared" ca="1" si="91"/>
        <v>0</v>
      </c>
      <c r="Z375" s="1010">
        <v>2</v>
      </c>
      <c r="AA375" s="962">
        <f t="shared" ca="1" si="83"/>
        <v>0</v>
      </c>
      <c r="AB375" s="964" t="str">
        <f t="shared" ca="1" si="85"/>
        <v>0-2-0</v>
      </c>
    </row>
    <row r="376" spans="1:28" x14ac:dyDescent="0.2">
      <c r="A376" s="129" t="s">
        <v>74</v>
      </c>
      <c r="B376" s="129" t="s">
        <v>110</v>
      </c>
      <c r="C376" s="129" t="s">
        <v>295</v>
      </c>
      <c r="D376" s="951" t="s">
        <v>126</v>
      </c>
      <c r="E376" s="129">
        <v>2</v>
      </c>
      <c r="F376" s="100" t="str">
        <f t="shared" si="86"/>
        <v>WORKFORCE-42</v>
      </c>
      <c r="G376" s="100">
        <f t="shared" si="82"/>
        <v>2</v>
      </c>
      <c r="H376" s="132">
        <f t="shared" ca="1" si="84"/>
        <v>0</v>
      </c>
      <c r="I376" s="132">
        <f t="shared" ca="1" si="87"/>
        <v>0</v>
      </c>
      <c r="W376" s="960" t="str">
        <f ca="1">AB376&amp;"-"&amp;COUNTIF($AB$2:$AB376,$AB376)</f>
        <v>0-2-0-152</v>
      </c>
      <c r="X376" s="966" t="s">
        <v>295</v>
      </c>
      <c r="Y376" s="962">
        <f t="shared" ca="1" si="91"/>
        <v>0</v>
      </c>
      <c r="Z376" s="1010">
        <v>2</v>
      </c>
      <c r="AA376" s="962">
        <f t="shared" ca="1" si="83"/>
        <v>0</v>
      </c>
      <c r="AB376" s="964" t="str">
        <f t="shared" ca="1" si="85"/>
        <v>0-2-0</v>
      </c>
    </row>
    <row r="377" spans="1:28" x14ac:dyDescent="0.2">
      <c r="A377" s="129" t="s">
        <v>74</v>
      </c>
      <c r="B377" s="129" t="s">
        <v>110</v>
      </c>
      <c r="C377" s="129" t="s">
        <v>296</v>
      </c>
      <c r="D377" s="951" t="s">
        <v>129</v>
      </c>
      <c r="E377" s="129">
        <v>3</v>
      </c>
      <c r="F377" s="100" t="str">
        <f t="shared" si="86"/>
        <v>WORKFORCE-43</v>
      </c>
      <c r="G377" s="100">
        <f t="shared" si="82"/>
        <v>2</v>
      </c>
      <c r="H377" s="132">
        <f t="shared" ca="1" si="84"/>
        <v>0</v>
      </c>
      <c r="I377" s="132">
        <f t="shared" ca="1" si="87"/>
        <v>0</v>
      </c>
      <c r="W377" s="960" t="str">
        <f ca="1">AB377&amp;"-"&amp;COUNTIF($AB$2:$AB377,$AB377)</f>
        <v>0-3-0-90</v>
      </c>
      <c r="X377" s="966" t="s">
        <v>296</v>
      </c>
      <c r="Y377" s="962">
        <f t="shared" ca="1" si="91"/>
        <v>0</v>
      </c>
      <c r="Z377" s="1010">
        <v>3</v>
      </c>
      <c r="AA377" s="962">
        <f t="shared" ca="1" si="83"/>
        <v>0</v>
      </c>
      <c r="AB377" s="964" t="str">
        <f t="shared" ca="1" si="85"/>
        <v>0-3-0</v>
      </c>
    </row>
    <row r="378" spans="1:28" x14ac:dyDescent="0.2">
      <c r="A378" s="129" t="s">
        <v>74</v>
      </c>
      <c r="B378" s="129" t="s">
        <v>110</v>
      </c>
      <c r="C378" s="129" t="s">
        <v>2576</v>
      </c>
      <c r="D378" s="951" t="s">
        <v>131</v>
      </c>
      <c r="E378" s="129">
        <v>3</v>
      </c>
      <c r="F378" s="100" t="str">
        <f t="shared" si="86"/>
        <v>WORKFORCE-43</v>
      </c>
      <c r="G378" s="100">
        <f t="shared" si="82"/>
        <v>2</v>
      </c>
      <c r="H378" s="132">
        <f t="shared" ca="1" si="84"/>
        <v>0</v>
      </c>
      <c r="I378" s="132">
        <f t="shared" ref="I378" ca="1" si="92">IFERROR(IF(H378&gt;2,1,0),0)</f>
        <v>0</v>
      </c>
      <c r="W378" s="960" t="str">
        <f ca="1">AB378&amp;"-"&amp;COUNTIF($AB$2:$AB378,$AB378)</f>
        <v>0-3-0-91</v>
      </c>
      <c r="X378" s="966" t="s">
        <v>2576</v>
      </c>
      <c r="Y378" s="962">
        <f t="shared" ca="1" si="91"/>
        <v>0</v>
      </c>
      <c r="Z378" s="1010">
        <v>3</v>
      </c>
      <c r="AA378" s="962">
        <f t="shared" ca="1" si="83"/>
        <v>0</v>
      </c>
      <c r="AB378" s="964" t="str">
        <f t="shared" ca="1" si="85"/>
        <v>0-3-0</v>
      </c>
    </row>
    <row r="379" spans="1:28" x14ac:dyDescent="0.2">
      <c r="A379" s="129" t="s">
        <v>74</v>
      </c>
      <c r="B379" s="129" t="s">
        <v>112</v>
      </c>
      <c r="C379" s="129" t="s">
        <v>297</v>
      </c>
      <c r="D379" s="951" t="s">
        <v>134</v>
      </c>
      <c r="E379" s="129">
        <v>2</v>
      </c>
      <c r="F379" s="100" t="str">
        <f t="shared" ref="F379:F384" si="93">CONCATENATE($B379,$E379)</f>
        <v>WORKFORCE-52</v>
      </c>
      <c r="G379" s="100">
        <f t="shared" si="82"/>
        <v>2</v>
      </c>
      <c r="H379" s="132">
        <f t="shared" ca="1" si="84"/>
        <v>0</v>
      </c>
      <c r="I379" s="132">
        <f t="shared" ca="1" si="87"/>
        <v>0</v>
      </c>
      <c r="W379" s="960" t="str">
        <f ca="1">AB379&amp;"-"&amp;COUNTIF($AB$2:$AB379,$AB379)</f>
        <v>1-2-0-25</v>
      </c>
      <c r="X379" s="966" t="s">
        <v>297</v>
      </c>
      <c r="Y379" s="962">
        <f t="shared" ca="1" si="91"/>
        <v>1</v>
      </c>
      <c r="Z379" s="1010">
        <v>2</v>
      </c>
      <c r="AA379" s="962">
        <f t="shared" ca="1" si="83"/>
        <v>0</v>
      </c>
      <c r="AB379" s="964" t="str">
        <f t="shared" ca="1" si="85"/>
        <v>1-2-0</v>
      </c>
    </row>
    <row r="380" spans="1:28" x14ac:dyDescent="0.2">
      <c r="A380" s="129" t="s">
        <v>74</v>
      </c>
      <c r="B380" s="129" t="s">
        <v>112</v>
      </c>
      <c r="C380" s="129" t="s">
        <v>298</v>
      </c>
      <c r="D380" s="951" t="s">
        <v>137</v>
      </c>
      <c r="E380" s="129">
        <v>2</v>
      </c>
      <c r="F380" s="100" t="str">
        <f t="shared" si="93"/>
        <v>WORKFORCE-52</v>
      </c>
      <c r="G380" s="100">
        <f t="shared" si="82"/>
        <v>2</v>
      </c>
      <c r="H380" s="132">
        <f t="shared" ca="1" si="84"/>
        <v>0</v>
      </c>
      <c r="I380" s="132">
        <f t="shared" ca="1" si="87"/>
        <v>0</v>
      </c>
      <c r="W380" s="960" t="str">
        <f ca="1">AB380&amp;"-"&amp;COUNTIF($AB$2:$AB380,$AB380)</f>
        <v>1-2-0-26</v>
      </c>
      <c r="X380" s="966" t="s">
        <v>298</v>
      </c>
      <c r="Y380" s="962">
        <f t="shared" ca="1" si="91"/>
        <v>1</v>
      </c>
      <c r="Z380" s="1010">
        <v>2</v>
      </c>
      <c r="AA380" s="962">
        <f t="shared" ca="1" si="83"/>
        <v>0</v>
      </c>
      <c r="AB380" s="964" t="str">
        <f t="shared" ca="1" si="85"/>
        <v>1-2-0</v>
      </c>
    </row>
    <row r="381" spans="1:28" x14ac:dyDescent="0.2">
      <c r="A381" s="129" t="s">
        <v>74</v>
      </c>
      <c r="B381" s="129" t="s">
        <v>112</v>
      </c>
      <c r="C381" s="129" t="s">
        <v>299</v>
      </c>
      <c r="D381" s="951" t="s">
        <v>140</v>
      </c>
      <c r="E381" s="129">
        <v>3</v>
      </c>
      <c r="F381" s="100" t="str">
        <f t="shared" si="93"/>
        <v>WORKFORCE-53</v>
      </c>
      <c r="G381" s="100">
        <f t="shared" si="82"/>
        <v>4</v>
      </c>
      <c r="H381" s="132">
        <f t="shared" ca="1" si="84"/>
        <v>0</v>
      </c>
      <c r="I381" s="132">
        <f t="shared" ca="1" si="87"/>
        <v>0</v>
      </c>
      <c r="W381" s="960" t="str">
        <f ca="1">AB381&amp;"-"&amp;COUNTIF($AB$2:$AB381,$AB381)</f>
        <v>1-3-0-45</v>
      </c>
      <c r="X381" s="966" t="s">
        <v>299</v>
      </c>
      <c r="Y381" s="962">
        <f t="shared" ca="1" si="91"/>
        <v>1</v>
      </c>
      <c r="Z381" s="1010">
        <v>3</v>
      </c>
      <c r="AA381" s="962">
        <f t="shared" ca="1" si="83"/>
        <v>0</v>
      </c>
      <c r="AB381" s="964" t="str">
        <f t="shared" ca="1" si="85"/>
        <v>1-3-0</v>
      </c>
    </row>
    <row r="382" spans="1:28" x14ac:dyDescent="0.2">
      <c r="A382" s="129" t="s">
        <v>74</v>
      </c>
      <c r="B382" s="129" t="s">
        <v>112</v>
      </c>
      <c r="C382" s="129" t="s">
        <v>300</v>
      </c>
      <c r="D382" s="951" t="s">
        <v>142</v>
      </c>
      <c r="E382" s="129">
        <v>3</v>
      </c>
      <c r="F382" s="100" t="str">
        <f t="shared" si="93"/>
        <v>WORKFORCE-53</v>
      </c>
      <c r="G382" s="100">
        <f t="shared" si="82"/>
        <v>4</v>
      </c>
      <c r="H382" s="132">
        <f t="shared" ca="1" si="84"/>
        <v>0</v>
      </c>
      <c r="I382" s="132">
        <f t="shared" ca="1" si="87"/>
        <v>0</v>
      </c>
      <c r="W382" s="960" t="str">
        <f ca="1">AB382&amp;"-"&amp;COUNTIF($AB$2:$AB382,$AB382)</f>
        <v>1-3-0-46</v>
      </c>
      <c r="X382" s="966" t="s">
        <v>300</v>
      </c>
      <c r="Y382" s="962">
        <f t="shared" ca="1" si="91"/>
        <v>1</v>
      </c>
      <c r="Z382" s="1010">
        <v>3</v>
      </c>
      <c r="AA382" s="962">
        <f t="shared" ca="1" si="83"/>
        <v>0</v>
      </c>
      <c r="AB382" s="964" t="str">
        <f t="shared" ca="1" si="85"/>
        <v>1-3-0</v>
      </c>
    </row>
    <row r="383" spans="1:28" x14ac:dyDescent="0.2">
      <c r="A383" s="129" t="s">
        <v>74</v>
      </c>
      <c r="B383" s="129" t="s">
        <v>112</v>
      </c>
      <c r="C383" s="129" t="s">
        <v>301</v>
      </c>
      <c r="D383" s="951" t="s">
        <v>144</v>
      </c>
      <c r="E383" s="129">
        <v>3</v>
      </c>
      <c r="F383" s="100" t="str">
        <f t="shared" si="93"/>
        <v>WORKFORCE-53</v>
      </c>
      <c r="G383" s="100">
        <f t="shared" si="82"/>
        <v>4</v>
      </c>
      <c r="H383" s="132">
        <f t="shared" ca="1" si="84"/>
        <v>0</v>
      </c>
      <c r="I383" s="132">
        <f t="shared" ca="1" si="87"/>
        <v>0</v>
      </c>
      <c r="W383" s="960" t="str">
        <f ca="1">AB383&amp;"-"&amp;COUNTIF($AB$2:$AB383,$AB383)</f>
        <v>1-3-0-47</v>
      </c>
      <c r="X383" s="966" t="s">
        <v>301</v>
      </c>
      <c r="Y383" s="962">
        <f t="shared" ca="1" si="91"/>
        <v>1</v>
      </c>
      <c r="Z383" s="1010">
        <v>3</v>
      </c>
      <c r="AA383" s="962">
        <f t="shared" ca="1" si="83"/>
        <v>0</v>
      </c>
      <c r="AB383" s="964" t="str">
        <f t="shared" ca="1" si="85"/>
        <v>1-3-0</v>
      </c>
    </row>
    <row r="384" spans="1:28" x14ac:dyDescent="0.2">
      <c r="A384" s="129" t="s">
        <v>74</v>
      </c>
      <c r="B384" s="129" t="s">
        <v>112</v>
      </c>
      <c r="C384" s="129" t="s">
        <v>302</v>
      </c>
      <c r="D384" s="951" t="s">
        <v>146</v>
      </c>
      <c r="E384" s="129">
        <v>3</v>
      </c>
      <c r="F384" s="100" t="str">
        <f t="shared" si="93"/>
        <v>WORKFORCE-53</v>
      </c>
      <c r="G384" s="100">
        <f t="shared" si="82"/>
        <v>4</v>
      </c>
      <c r="H384" s="132">
        <f t="shared" ca="1" si="84"/>
        <v>0</v>
      </c>
      <c r="I384" s="132">
        <f t="shared" ca="1" si="87"/>
        <v>0</v>
      </c>
      <c r="W384" s="967" t="str">
        <f ca="1">AB384&amp;"-"&amp;COUNTIF($AB$2:$AB384,$AB384)</f>
        <v>1-3-0-48</v>
      </c>
      <c r="X384" s="968" t="s">
        <v>302</v>
      </c>
      <c r="Y384" s="969">
        <f t="shared" ca="1" si="91"/>
        <v>1</v>
      </c>
      <c r="Z384" s="1011">
        <v>3</v>
      </c>
      <c r="AA384" s="969">
        <f t="shared" ca="1" si="83"/>
        <v>0</v>
      </c>
      <c r="AB384" s="970" t="str">
        <f t="shared" ca="1" si="85"/>
        <v>1-3-0</v>
      </c>
    </row>
  </sheetData>
  <sheetProtection sheet="1" autoFilter="0"/>
  <autoFilter ref="A1:I384" xr:uid="{00000000-0009-0000-0000-00001A000000}">
    <sortState xmlns:xlrd2="http://schemas.microsoft.com/office/spreadsheetml/2017/richdata2" ref="A2:I370">
      <sortCondition ref="C1:C370"/>
    </sortState>
  </autoFilter>
  <sortState xmlns:xlrd2="http://schemas.microsoft.com/office/spreadsheetml/2017/richdata2" ref="R53:R109">
    <sortCondition ref="R5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3A566-0C71-4900-A238-A4E18CB62439}">
  <sheetPr codeName="Sheet34">
    <tabColor theme="6"/>
  </sheetPr>
  <dimension ref="A1:D18"/>
  <sheetViews>
    <sheetView zoomScale="85" zoomScaleNormal="85" workbookViewId="0">
      <pane xSplit="1" ySplit="2" topLeftCell="B3" activePane="bottomRight" state="frozen"/>
      <selection pane="topRight" activeCell="B1" sqref="B1"/>
      <selection pane="bottomLeft" activeCell="A3" sqref="A3"/>
      <selection pane="bottomRight" activeCell="B12" sqref="B12"/>
    </sheetView>
  </sheetViews>
  <sheetFormatPr defaultColWidth="7.1796875" defaultRowHeight="13.8" x14ac:dyDescent="0.25"/>
  <cols>
    <col min="1" max="1" width="35.81640625" customWidth="1"/>
    <col min="2" max="2" width="52.6328125" style="1046" customWidth="1"/>
  </cols>
  <sheetData>
    <row r="1" spans="1:4" ht="42.6" customHeight="1" x14ac:dyDescent="0.25">
      <c r="A1" s="1887" t="s">
        <v>3221</v>
      </c>
      <c r="B1" s="1887"/>
    </row>
    <row r="2" spans="1:4" ht="42.6" customHeight="1" x14ac:dyDescent="0.25">
      <c r="A2" s="1036" t="s">
        <v>3222</v>
      </c>
      <c r="B2" s="1036" t="s">
        <v>3223</v>
      </c>
    </row>
    <row r="3" spans="1:4" ht="50.1" customHeight="1" x14ac:dyDescent="0.25">
      <c r="A3" s="1037" t="s">
        <v>3224</v>
      </c>
      <c r="B3" s="1038" t="s">
        <v>3225</v>
      </c>
    </row>
    <row r="4" spans="1:4" ht="17.399999999999999" x14ac:dyDescent="0.25">
      <c r="A4" s="1037" t="s">
        <v>3226</v>
      </c>
      <c r="B4" s="1038" t="s">
        <v>3227</v>
      </c>
    </row>
    <row r="5" spans="1:4" ht="27.6" x14ac:dyDescent="0.25">
      <c r="A5" s="1037" t="s">
        <v>3228</v>
      </c>
      <c r="B5" s="1039" t="s">
        <v>3229</v>
      </c>
    </row>
    <row r="6" spans="1:4" ht="30.75" customHeight="1" x14ac:dyDescent="0.25">
      <c r="A6" s="1037" t="s">
        <v>3230</v>
      </c>
      <c r="B6" s="1038" t="s">
        <v>3231</v>
      </c>
    </row>
    <row r="7" spans="1:4" ht="41.4" x14ac:dyDescent="0.25">
      <c r="A7" s="1037" t="s">
        <v>3232</v>
      </c>
      <c r="B7" s="1040" t="s">
        <v>3233</v>
      </c>
    </row>
    <row r="8" spans="1:4" ht="34.799999999999997" x14ac:dyDescent="0.25">
      <c r="A8" s="1037" t="s">
        <v>3234</v>
      </c>
      <c r="B8" s="1038" t="s">
        <v>3235</v>
      </c>
    </row>
    <row r="9" spans="1:4" ht="33.75" customHeight="1" x14ac:dyDescent="0.25">
      <c r="A9" s="1037" t="s">
        <v>3236</v>
      </c>
      <c r="B9" s="1038" t="s">
        <v>3237</v>
      </c>
    </row>
    <row r="10" spans="1:4" ht="37.5" customHeight="1" x14ac:dyDescent="0.25">
      <c r="A10" s="1037" t="s">
        <v>3238</v>
      </c>
      <c r="B10" s="1038" t="s">
        <v>3239</v>
      </c>
    </row>
    <row r="11" spans="1:4" ht="59.25" customHeight="1" x14ac:dyDescent="0.25">
      <c r="A11" s="1037" t="s">
        <v>3240</v>
      </c>
      <c r="B11" s="1038" t="s">
        <v>3241</v>
      </c>
    </row>
    <row r="12" spans="1:4" ht="45" customHeight="1" x14ac:dyDescent="0.25">
      <c r="A12" s="1037" t="s">
        <v>3242</v>
      </c>
      <c r="B12" s="1041">
        <v>44741</v>
      </c>
    </row>
    <row r="13" spans="1:4" ht="45" customHeight="1" x14ac:dyDescent="0.25">
      <c r="A13" s="1037" t="s">
        <v>3243</v>
      </c>
      <c r="B13" s="1042" t="s">
        <v>3244</v>
      </c>
    </row>
    <row r="14" spans="1:4" ht="45" customHeight="1" x14ac:dyDescent="0.25">
      <c r="A14" s="1037" t="s">
        <v>3245</v>
      </c>
      <c r="B14" s="1040" t="s">
        <v>3246</v>
      </c>
    </row>
    <row r="15" spans="1:4" ht="45" customHeight="1" x14ac:dyDescent="0.25">
      <c r="A15" s="1037" t="s">
        <v>1404</v>
      </c>
      <c r="B15" s="1038" t="s">
        <v>3247</v>
      </c>
    </row>
    <row r="16" spans="1:4" ht="54" customHeight="1" x14ac:dyDescent="0.25">
      <c r="A16" s="1037" t="s">
        <v>3248</v>
      </c>
      <c r="B16" s="1043" t="s">
        <v>3249</v>
      </c>
      <c r="D16" s="1044"/>
    </row>
    <row r="17" spans="1:2" ht="50.1" customHeight="1" x14ac:dyDescent="0.25">
      <c r="A17" s="1037" t="s">
        <v>3250</v>
      </c>
      <c r="B17" s="1038" t="s">
        <v>3251</v>
      </c>
    </row>
    <row r="18" spans="1:2" ht="50.1" customHeight="1" x14ac:dyDescent="0.25">
      <c r="A18" s="1037" t="s">
        <v>3252</v>
      </c>
      <c r="B18" s="1045" t="s">
        <v>3253</v>
      </c>
    </row>
  </sheetData>
  <sheetProtection sheet="1" formatCells="0" formatColumns="0" formatRows="0"/>
  <mergeCells count="1">
    <mergeCell ref="A1:B1"/>
  </mergeCells>
  <dataValidations count="4">
    <dataValidation type="textLength" operator="greaterThan" showErrorMessage="1" errorTitle="This is a required field" error="Please put in a value for this field" promptTitle="Please input Checklist Name" sqref="B3 B11" xr:uid="{65DC02DE-E169-4759-AC8D-10E9E931C6A4}">
      <formula1>0</formula1>
    </dataValidation>
    <dataValidation type="textLength" operator="greaterThan" showErrorMessage="1" errorTitle="This is a required field" error="Please put in a value for this field" sqref="B4" xr:uid="{19F822E3-B151-4553-BAF9-8509EB494540}">
      <formula1>0</formula1>
    </dataValidation>
    <dataValidation type="textLength" operator="greaterThan" showInputMessage="1" showErrorMessage="1" errorTitle="This is a required field. " error="Please put in a value for this field." sqref="B13 B15:B18 B7:B9" xr:uid="{39C52F6E-6225-4B68-A185-FE753529592D}">
      <formula1>0</formula1>
    </dataValidation>
    <dataValidation type="custom" allowBlank="1" showInputMessage="1" errorTitle="Format Error" error="Please make sure that the date format is in the MM/DD/YYYY format." promptTitle="Format" prompt="Please make sure that the date format is in the MM/DD/YYYY." sqref="B12" xr:uid="{93EB6AB4-E820-46EE-848A-9D35E4731C02}">
      <formula1>B12</formula1>
    </dataValidation>
  </dataValidations>
  <hyperlinks>
    <hyperlink ref="B13" r:id="rId1" xr:uid="{202A705B-05E3-4504-9468-8721C779BCEF}"/>
    <hyperlink ref="B5" r:id="rId2" xr:uid="{A9B0A02C-6A75-4962-B3AD-F2F4B28B2766}"/>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2" tint="0.79998168889431442"/>
  </sheetPr>
  <dimension ref="A1:V58"/>
  <sheetViews>
    <sheetView showGridLines="0" topLeftCell="A37" zoomScale="80" zoomScaleNormal="80" workbookViewId="0">
      <selection activeCell="H50" sqref="H50"/>
    </sheetView>
  </sheetViews>
  <sheetFormatPr defaultColWidth="9.26953125" defaultRowHeight="11.4" x14ac:dyDescent="0.25"/>
  <cols>
    <col min="1" max="2" width="1.6328125" style="139" customWidth="1"/>
    <col min="3" max="3" width="2.6328125" style="139" customWidth="1"/>
    <col min="4" max="4" width="2.1796875" style="139" customWidth="1"/>
    <col min="5" max="5" width="3.1796875" style="299" customWidth="1"/>
    <col min="6" max="6" width="55.6328125" style="139" customWidth="1"/>
    <col min="7" max="7" width="2.6328125" style="300" customWidth="1"/>
    <col min="8" max="8" width="14.6328125" style="259" customWidth="1"/>
    <col min="9" max="9" width="30.6328125" style="301" customWidth="1"/>
    <col min="10" max="11" width="20.6328125" style="301" customWidth="1"/>
    <col min="12" max="12" width="10.6328125" style="301" customWidth="1"/>
    <col min="13" max="13" width="1.6328125" style="139" customWidth="1"/>
    <col min="14" max="14" width="1.6328125" style="302" customWidth="1"/>
    <col min="15" max="15" width="1.6328125" style="139" customWidth="1"/>
    <col min="16" max="16" width="14.6328125" style="428" customWidth="1"/>
    <col min="17" max="17" width="45.26953125" style="301" customWidth="1"/>
    <col min="18" max="19" width="20.6328125" style="301" customWidth="1"/>
    <col min="20" max="20" width="28.6328125" style="301" customWidth="1"/>
    <col min="21" max="21" width="1.6328125" style="139" customWidth="1"/>
    <col min="22" max="22" width="1.6328125" style="302" customWidth="1"/>
    <col min="23" max="16384" width="9.26953125" style="139"/>
  </cols>
  <sheetData>
    <row r="1" spans="1:22" x14ac:dyDescent="0.25">
      <c r="A1" s="134"/>
      <c r="B1" s="134"/>
      <c r="C1" s="134"/>
      <c r="D1" s="134"/>
      <c r="E1" s="134"/>
      <c r="F1" s="134"/>
      <c r="G1" s="250"/>
      <c r="H1" s="249"/>
      <c r="I1" s="249"/>
      <c r="J1" s="249"/>
      <c r="K1" s="249"/>
      <c r="L1" s="249"/>
      <c r="M1" s="134"/>
      <c r="N1" s="134"/>
      <c r="O1" s="134"/>
      <c r="P1" s="250"/>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85"/>
      <c r="P2" s="786"/>
      <c r="Q2" s="786"/>
      <c r="R2" s="786"/>
      <c r="S2" s="786"/>
      <c r="T2" s="786"/>
      <c r="U2" s="787"/>
      <c r="V2" s="251"/>
    </row>
    <row r="3" spans="1:22" s="256" customFormat="1" ht="25.05" customHeight="1" x14ac:dyDescent="0.25">
      <c r="A3" s="251"/>
      <c r="B3" s="148"/>
      <c r="C3" s="149" t="s">
        <v>56</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88"/>
      <c r="P3" s="1741" t="str">
        <f>VLOOKUP($C$3,Infoimport!$B$4:$C$14,2,FALSE)</f>
        <v xml:space="preserve">CRITICAL, tiedot Infoimport-välilehdeltä 
</v>
      </c>
      <c r="Q3" s="1742"/>
      <c r="R3" s="1742"/>
      <c r="S3" s="1742"/>
      <c r="T3" s="1742"/>
      <c r="U3" s="789"/>
      <c r="V3" s="251"/>
    </row>
    <row r="4" spans="1:22" ht="25.05" customHeight="1" x14ac:dyDescent="0.3">
      <c r="A4" s="134"/>
      <c r="B4" s="156"/>
      <c r="C4" s="154" t="str">
        <f>IF(VLOOKUP($C$3,Languages!$A:$D,1,TRUE)=$C$3,VLOOKUP($C$3,Languages!$A:$D,Summary!$C$7,TRUE),NA())</f>
        <v>Kriittisten palveluiden suojaaminen (CRITICAL)</v>
      </c>
      <c r="D4" s="154"/>
      <c r="E4" s="257"/>
      <c r="F4" s="258"/>
      <c r="G4" s="260"/>
      <c r="I4" s="260" t="str">
        <f ca="1">VLOOKUP(VLOOKUP(CONCATENATE($C$3),Data!$K:$O,5,FALSE),Parameters!$C$7:$F$10,Summary!$C$7,FALSE)</f>
        <v>Kypsyystaso 0</v>
      </c>
      <c r="J4" s="684"/>
      <c r="K4" s="261"/>
      <c r="M4" s="160"/>
      <c r="N4" s="134"/>
      <c r="O4" s="788"/>
      <c r="P4" s="1742"/>
      <c r="Q4" s="1742"/>
      <c r="R4" s="1742"/>
      <c r="S4" s="1742"/>
      <c r="T4" s="1742"/>
      <c r="U4" s="789"/>
      <c r="V4" s="134"/>
    </row>
    <row r="5" spans="1:22" ht="10.050000000000001" customHeight="1" x14ac:dyDescent="0.25">
      <c r="A5" s="134"/>
      <c r="B5" s="156"/>
      <c r="C5" s="262"/>
      <c r="D5" s="262"/>
      <c r="E5" s="158"/>
      <c r="F5" s="158"/>
      <c r="G5" s="159"/>
      <c r="H5" s="159"/>
      <c r="I5" s="261"/>
      <c r="J5" s="261"/>
      <c r="K5" s="261"/>
      <c r="L5" s="261"/>
      <c r="M5" s="160"/>
      <c r="N5" s="134"/>
      <c r="O5" s="788"/>
      <c r="P5" s="1742"/>
      <c r="Q5" s="1742"/>
      <c r="R5" s="1742"/>
      <c r="S5" s="1742"/>
      <c r="T5" s="1742"/>
      <c r="U5" s="789"/>
      <c r="V5" s="134"/>
    </row>
    <row r="6" spans="1:22" ht="30" customHeight="1" x14ac:dyDescent="0.25">
      <c r="A6" s="134"/>
      <c r="B6" s="156"/>
      <c r="C6" s="1761" t="str">
        <f>IF(VLOOKUP(CONCATENATE(C3,"-0"),Languages!$A:$D,1,TRUE)=CONCATENATE(C3,"-0"),VLOOKUP(CONCATENATE(C3,"-0"),Languages!$A:$D,Summary!$C$7,TRUE),NA())</f>
        <v>Organisaation tulee tunnistaa oma roolinsa yhteiskunnan kannalta kriittisten palveluiden tuottamisessa ja hallita riskejä sen mukaisesti.</v>
      </c>
      <c r="D6" s="1761"/>
      <c r="E6" s="1761"/>
      <c r="F6" s="1761"/>
      <c r="G6" s="1761"/>
      <c r="H6" s="1761"/>
      <c r="I6" s="1761"/>
      <c r="J6" s="1761"/>
      <c r="K6" s="1761"/>
      <c r="L6" s="1761"/>
      <c r="M6" s="160"/>
      <c r="N6" s="134"/>
      <c r="O6" s="788"/>
      <c r="P6" s="1742"/>
      <c r="Q6" s="1742"/>
      <c r="R6" s="1742"/>
      <c r="S6" s="1742"/>
      <c r="T6" s="1742"/>
      <c r="U6" s="789"/>
      <c r="V6" s="134"/>
    </row>
    <row r="7" spans="1:22" ht="18" customHeight="1" x14ac:dyDescent="0.2">
      <c r="A7" s="134"/>
      <c r="B7" s="156"/>
      <c r="C7" s="263">
        <v>1</v>
      </c>
      <c r="D7" s="263"/>
      <c r="E7" s="264" t="s">
        <v>1</v>
      </c>
      <c r="F7" s="265" t="str">
        <f>IF(VLOOKUP(CONCATENATE($C$3,"-",C7),Languages!$A:$D,1,TRUE)=CONCATENATE($C$3,"-",C7),VLOOKUP(CONCATENATE($C$3,"-",C7),Languages!$A:$D,Summary!$C$7,TRUE),NA())</f>
        <v>Kriittisten palveluiden ja niiden riippuvuuksien tunnistaminen</v>
      </c>
      <c r="G7" s="1078"/>
      <c r="I7" s="266" t="str">
        <f ca="1">VLOOKUP(VLOOKUP(CONCATENATE($C$3,"-",$C7),Data!$K:$O,5,FALSE),Parameters!$C$7:$F$10,Summary!$C$7,FALSE)</f>
        <v>Kypsyystaso 0</v>
      </c>
      <c r="J7" s="461" t="str">
        <f>IF(VLOOKUP("KM110",Languages!$A:$D,1,TRUE)="KM110",VLOOKUP("KM110",Languages!$A:$D,Summary!$C$7,TRUE),NA())</f>
        <v>Päivämäärä</v>
      </c>
      <c r="K7" s="435"/>
      <c r="M7" s="160"/>
      <c r="N7" s="134"/>
      <c r="O7" s="788"/>
      <c r="P7" s="1742"/>
      <c r="Q7" s="1742"/>
      <c r="R7" s="1742"/>
      <c r="S7" s="1742"/>
      <c r="T7" s="1742"/>
      <c r="U7" s="789"/>
      <c r="V7" s="134"/>
    </row>
    <row r="8" spans="1:22" ht="18" customHeight="1" x14ac:dyDescent="0.25">
      <c r="A8" s="134"/>
      <c r="B8" s="156"/>
      <c r="C8" s="263">
        <v>2</v>
      </c>
      <c r="D8" s="263"/>
      <c r="E8" s="264" t="s">
        <v>1</v>
      </c>
      <c r="F8" s="265" t="str">
        <f>IF(VLOOKUP(CONCATENATE($C$3,"-",C8),Languages!$A:$D,1,TRUE)=CONCATENATE($C$3,"-",C8),VLOOKUP(CONCATENATE($C$3,"-",C8),Languages!$A:$D,Summary!$C$7,TRUE),NA())</f>
        <v>Kriittisten palveluiden hallinta</v>
      </c>
      <c r="G8" s="1078"/>
      <c r="I8" s="266" t="str">
        <f ca="1">VLOOKUP(VLOOKUP(CONCATENATE($C$3,"-",$C8),Data!$K:$O,5,FALSE),Parameters!$C$7:$F$10,Summary!$C$7,FALSE)</f>
        <v>Kypsyystaso 0</v>
      </c>
      <c r="J8" s="1762"/>
      <c r="K8" s="1763"/>
      <c r="M8" s="160"/>
      <c r="N8" s="134"/>
      <c r="O8" s="788"/>
      <c r="P8" s="1742"/>
      <c r="Q8" s="1742"/>
      <c r="R8" s="1742"/>
      <c r="S8" s="1742"/>
      <c r="T8" s="1742"/>
      <c r="U8" s="789"/>
      <c r="V8" s="134"/>
    </row>
    <row r="9" spans="1:22" ht="18" customHeight="1" x14ac:dyDescent="0.2">
      <c r="A9" s="134"/>
      <c r="B9" s="156"/>
      <c r="C9" s="263">
        <v>3</v>
      </c>
      <c r="D9" s="263"/>
      <c r="E9" s="264" t="s">
        <v>1</v>
      </c>
      <c r="F9" s="265" t="str">
        <f>IF(VLOOKUP(CONCATENATE($C$3,"-",C9),Languages!$A:$D,1,TRUE)=CONCATENATE($C$3,"-",C9),VLOOKUP(CONCATENATE($C$3,"-",C9),Languages!$A:$D,Summary!$C$7,TRUE),NA())</f>
        <v>Kriittisten palveluiden kyberpoikkeamien vaikutusten minimointi</v>
      </c>
      <c r="G9" s="1078"/>
      <c r="I9" s="266" t="str">
        <f ca="1">VLOOKUP(VLOOKUP(CONCATENATE($C$3,"-",$C9),Data!$K:$O,5,FALSE),Parameters!$C$7:$F$10,Summary!$C$7,FALSE)</f>
        <v>Kypsyystaso 0</v>
      </c>
      <c r="J9" s="461" t="str">
        <f>IF(VLOOKUP("KM111",Languages!$A:$D,1,TRUE)="KM111",VLOOKUP("KM111",Languages!$A:$D,Summary!$C$7,TRUE),NA())</f>
        <v>Osallistujat</v>
      </c>
      <c r="K9" s="435"/>
      <c r="M9" s="160"/>
      <c r="N9" s="134"/>
      <c r="O9" s="788"/>
      <c r="P9" s="1742"/>
      <c r="Q9" s="1742"/>
      <c r="R9" s="1742"/>
      <c r="S9" s="1742"/>
      <c r="T9" s="1742"/>
      <c r="U9" s="789"/>
      <c r="V9" s="134"/>
    </row>
    <row r="10" spans="1:22" ht="18" customHeight="1" x14ac:dyDescent="0.25">
      <c r="A10" s="134"/>
      <c r="B10" s="156"/>
      <c r="C10" s="263"/>
      <c r="D10" s="263"/>
      <c r="E10" s="264"/>
      <c r="F10" s="265"/>
      <c r="G10" s="1078"/>
      <c r="H10" s="266"/>
      <c r="I10" s="1078"/>
      <c r="J10" s="1751"/>
      <c r="K10" s="1752"/>
      <c r="M10" s="160"/>
      <c r="N10" s="134"/>
      <c r="O10" s="788"/>
      <c r="P10" s="1742"/>
      <c r="Q10" s="1742"/>
      <c r="R10" s="1742"/>
      <c r="S10" s="1742"/>
      <c r="T10" s="1742"/>
      <c r="U10" s="789"/>
      <c r="V10" s="134"/>
    </row>
    <row r="11" spans="1:22" ht="18" customHeight="1" x14ac:dyDescent="0.25">
      <c r="A11" s="134"/>
      <c r="B11" s="156"/>
      <c r="C11" s="263"/>
      <c r="D11" s="263"/>
      <c r="E11" s="264"/>
      <c r="F11" s="265"/>
      <c r="G11" s="1078"/>
      <c r="H11" s="266"/>
      <c r="I11" s="1078"/>
      <c r="J11" s="1753"/>
      <c r="K11" s="1754"/>
      <c r="M11" s="160"/>
      <c r="N11" s="134"/>
      <c r="O11" s="788"/>
      <c r="P11" s="1742"/>
      <c r="Q11" s="1742"/>
      <c r="R11" s="1742"/>
      <c r="S11" s="1742"/>
      <c r="T11" s="1742"/>
      <c r="U11" s="789"/>
      <c r="V11" s="134"/>
    </row>
    <row r="12" spans="1:22" s="176" customFormat="1" ht="30" customHeight="1" x14ac:dyDescent="0.3">
      <c r="A12" s="165"/>
      <c r="B12" s="268"/>
      <c r="C12" s="269">
        <v>1</v>
      </c>
      <c r="D12" s="269"/>
      <c r="E12" s="269" t="str">
        <f>IF(VLOOKUP(CONCATENATE($C$3,"-",C12),Languages!$A:$D,1,TRUE)=CONCATENATE($C$3,"-",C12),VLOOKUP(CONCATENATE($C$3,"-",C12),Languages!$A:$D,Summary!$C$7,TRUE),NA())</f>
        <v>Kriittisten palveluiden ja niiden riippuvuuksien tunnistaminen</v>
      </c>
      <c r="F12" s="169"/>
      <c r="G12" s="270"/>
      <c r="H12" s="270"/>
      <c r="I12" s="271"/>
      <c r="J12" s="271"/>
      <c r="K12" s="271"/>
      <c r="L12" s="271"/>
      <c r="M12" s="272"/>
      <c r="N12" s="273"/>
      <c r="O12" s="788"/>
      <c r="P12" s="882" t="str">
        <f>IF(VLOOKUP("GEN-ANSWER",Languages!$A:$D,1,TRUE)="GEN-ANSWER",VLOOKUP("GEN-ANSWER",Languages!$A:$D,Summary!$C$7,TRUE),NA())</f>
        <v>Vastaus</v>
      </c>
      <c r="Q12" s="882" t="str">
        <f>IF(VLOOKUP("KM112",Languages!$A:$D,1,TRUE)="KM112",VLOOKUP("KM112",Languages!$A:$D,Summary!$C$7,TRUE),NA())</f>
        <v>Kommentit</v>
      </c>
      <c r="R12" s="882" t="str">
        <f>IF(VLOOKUP("KM113",Languages!$A:$D,1,TRUE)="KM113",VLOOKUP("KM113",Languages!$A:$D,Summary!$C$7,TRUE),NA())</f>
        <v>Sisäinen viittaus</v>
      </c>
      <c r="S12" s="882" t="str">
        <f>IF(VLOOKUP("KM114",Languages!$A:$D,1,TRUE)="KM114",VLOOKUP("KM114",Languages!$A:$D,Summary!$C$7,TRUE),NA())</f>
        <v>Ulkoinen viittaus</v>
      </c>
      <c r="T12" s="882" t="str">
        <f>IF(VLOOKUP("KM115",Languages!$A:$D,1,TRUE)="KM115",VLOOKUP("KM115",Languages!$A:$D,Summary!$C$7,TRUE),NA())</f>
        <v>Kehityskohde</v>
      </c>
      <c r="U12" s="789"/>
      <c r="V12" s="273"/>
    </row>
    <row r="13" spans="1:22" s="277" customFormat="1" ht="30" customHeight="1" x14ac:dyDescent="0.25">
      <c r="A13" s="274"/>
      <c r="B13" s="275"/>
      <c r="C13" s="1755" t="str">
        <f>IF(VLOOKUP(CONCATENATE($C$3,"-",$C12,"-0"),Languages!$A:$D,1,TRUE)=CONCATENATE($C$3,"-",$C12,"-0"),VLOOKUP(CONCATENATE($C$3,"-",$C12,"-0"),Languages!$A:$D,Summary!$C$7,TRUE),NA())</f>
        <v>Organisaation tulee tunnistaa oma roolinsa yhteiskunnan kannalta kriittisten palveluiden tuottamisessa, tietää mitä näiden palveluiden tuottaminen vaatii ja ymmärtää millaiset vaikutukset palveluiden vikaantumisella saattaisi olla.</v>
      </c>
      <c r="D13" s="1755"/>
      <c r="E13" s="1755"/>
      <c r="F13" s="1755"/>
      <c r="G13" s="1755"/>
      <c r="H13" s="1755"/>
      <c r="I13" s="1755"/>
      <c r="J13" s="1755"/>
      <c r="K13" s="1755"/>
      <c r="L13" s="1755"/>
      <c r="M13" s="276"/>
      <c r="N13" s="274"/>
      <c r="O13" s="788"/>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789"/>
      <c r="V13" s="274"/>
    </row>
    <row r="14" spans="1:22" s="176" customFormat="1" ht="30" customHeight="1" x14ac:dyDescent="0.3">
      <c r="A14" s="165"/>
      <c r="B14" s="268"/>
      <c r="C14" s="269">
        <v>2</v>
      </c>
      <c r="D14" s="269"/>
      <c r="E14" s="269" t="str">
        <f>IF(VLOOKUP(CONCATENATE($C$3,"-",C14),Languages!$A:$D,1,TRUE)=CONCATENATE($C$3,"-",C14),VLOOKUP(CONCATENATE($C$3,"-",C14),Languages!$A:$D,Summary!$C$7,TRUE),NA())</f>
        <v>Kriittisten palveluiden hallinta</v>
      </c>
      <c r="F14" s="169"/>
      <c r="G14" s="270"/>
      <c r="H14" s="270"/>
      <c r="I14" s="271"/>
      <c r="J14" s="271"/>
      <c r="K14" s="271"/>
      <c r="L14" s="271"/>
      <c r="M14" s="172"/>
      <c r="N14" s="173"/>
      <c r="O14" s="788"/>
      <c r="P14" s="1760"/>
      <c r="Q14" s="1742"/>
      <c r="R14" s="1742"/>
      <c r="S14" s="1742"/>
      <c r="T14" s="1742"/>
      <c r="U14" s="789"/>
      <c r="V14" s="173"/>
    </row>
    <row r="15" spans="1:22" s="277" customFormat="1" ht="30" customHeight="1" x14ac:dyDescent="0.25">
      <c r="A15" s="274"/>
      <c r="B15" s="275"/>
      <c r="C15" s="1755" t="str">
        <f>IF(VLOOKUP(CONCATENATE($C$3,"-",$C14,"-0"),Languages!$A:$D,1,TRUE)=CONCATENATE($C$3,"-",$C14,"-0"),VLOOKUP(CONCATENATE($C$3,"-",$C14,"-0"),Languages!$A:$D,Summary!$C$7,TRUE),NA())</f>
        <v>Organisaation ylimmällä johdolla on vastuu riittävien resurssien turvaamisesta kriittisten palveluiden tuottamiseen ja päätöksentekovaltuuksien delegoinnista organisaatiossa siten, että päätöksenteko on tehokasta ja se tehdään oikeassa paikassa. Kriittisten palveluiden toimittamiseen liittyvien tietoverkkojen ja -järjestelmien riskit tulee arvioida osana koko organisaation riskejä.</v>
      </c>
      <c r="D15" s="1755"/>
      <c r="E15" s="1755"/>
      <c r="F15" s="1755"/>
      <c r="G15" s="1755"/>
      <c r="H15" s="1755"/>
      <c r="I15" s="1755"/>
      <c r="J15" s="1755"/>
      <c r="K15" s="1755"/>
      <c r="L15" s="1755"/>
      <c r="M15" s="276"/>
      <c r="N15" s="304"/>
      <c r="O15" s="788"/>
      <c r="P15" s="1759" t="str">
        <f>IF(VLOOKUP(CONCATENATE($C$3,"-",$C14),Import!$C$11:$H$470,2,FALSE)=0,"",VLOOKUP(CONCATENATE($C$3,"-",$C14),Import!$C$11:$H$470,2,FALSE))</f>
        <v/>
      </c>
      <c r="Q15" s="1741" t="str">
        <f>IF(VLOOKUP(CONCATENATE($C$3,"-",$C14),Import!$C$11:$H$470,3,FALSE)=0,"",VLOOKUP(CONCATENATE($C$3,"-",$C14),Import!$C$11:$H$470,3,FALSE))</f>
        <v/>
      </c>
      <c r="R15" s="1741" t="str">
        <f>IF(VLOOKUP(CONCATENATE($C$3,"-",$C14),Import!$C$11:$H$470,4,FALSE)=0,"",VLOOKUP(CONCATENATE($C$3,"-",$C14),Import!$C$11:$H$470,4,FALSE))</f>
        <v/>
      </c>
      <c r="S15" s="1741" t="str">
        <f>IF(VLOOKUP(CONCATENATE($C$3,"-",$C14),Import!$C$11:$H$470,5,FALSE)=0,"",VLOOKUP(CONCATENATE($C$3,"-",$C14),Import!$C$11:$H$470,5,FALSE))</f>
        <v/>
      </c>
      <c r="T15" s="1741" t="str">
        <f>IF(VLOOKUP(CONCATENATE($C$3,"-",$C14),Import!$C$11:$H$470,6,FALSE)=0,"",VLOOKUP(CONCATENATE($C$3,"-",$C14),Import!$C$11:$H$470,6,FALSE))</f>
        <v/>
      </c>
      <c r="U15" s="789"/>
      <c r="V15" s="304"/>
    </row>
    <row r="16" spans="1:22" s="176" customFormat="1" ht="30" customHeight="1" x14ac:dyDescent="0.3">
      <c r="A16" s="165"/>
      <c r="B16" s="268"/>
      <c r="C16" s="269">
        <v>3</v>
      </c>
      <c r="D16" s="269"/>
      <c r="E16" s="269" t="str">
        <f>IF(VLOOKUP(CONCATENATE($C$3,"-",C16),Languages!$A:$D,1,TRUE)=CONCATENATE($C$3,"-",C16),VLOOKUP(CONCATENATE($C$3,"-",C16),Languages!$A:$D,Summary!$C$7,TRUE),NA())</f>
        <v>Kriittisten palveluiden kyberpoikkeamien vaikutusten minimointi</v>
      </c>
      <c r="F16" s="169"/>
      <c r="G16" s="270"/>
      <c r="H16" s="270"/>
      <c r="I16" s="271"/>
      <c r="J16" s="271"/>
      <c r="K16" s="271"/>
      <c r="L16" s="271"/>
      <c r="M16" s="172"/>
      <c r="N16" s="173"/>
      <c r="O16" s="788"/>
      <c r="P16" s="1760"/>
      <c r="Q16" s="1742"/>
      <c r="R16" s="1742"/>
      <c r="S16" s="1742"/>
      <c r="T16" s="1742"/>
      <c r="U16" s="789"/>
      <c r="V16" s="173"/>
    </row>
    <row r="17" spans="1:22" s="277" customFormat="1" ht="52.2" customHeight="1" x14ac:dyDescent="0.25">
      <c r="A17" s="304"/>
      <c r="B17" s="305"/>
      <c r="C17" s="1755" t="str">
        <f>IF(VLOOKUP(CONCATENATE($C$3,"-",$C16,"-0"),Languages!$A:$D,1,TRUE)=CONCATENATE($C$3,"-",$C16,"-0"),VLOOKUP(CONCATENATE($C$3,"-",$C16,"-0"),Languages!$A:$D,Summary!$C$7,TRUE),NA())</f>
        <v>Organisaatiolla tulee olla määritelty ja hyvin testattu kybertapahtumien ja -poikkeamien hallintaprosessi. Prosessin tarkoituksena on varmistaa kriittisten palveluiden toimintavarmuus järjestelmien tai palveluiden vikatilanteissa. Organisaation tulee myös huolehtia, että sillä on riittävät varautumistoimet vikatilanteiden vaikutusten rajaamiseksi tai pienentämiseksi ja että nämä toimet on mitoitettu suhteessa riskin ja mahdollisten vaikutusten suuruuteen.</v>
      </c>
      <c r="D17" s="1755"/>
      <c r="E17" s="1755"/>
      <c r="F17" s="1755"/>
      <c r="G17" s="1755"/>
      <c r="H17" s="1755"/>
      <c r="I17" s="1755"/>
      <c r="J17" s="1755"/>
      <c r="K17" s="1755"/>
      <c r="L17" s="1755"/>
      <c r="M17" s="276"/>
      <c r="N17" s="304"/>
      <c r="O17" s="788"/>
      <c r="P17" s="1759" t="str">
        <f>IF(VLOOKUP(CONCATENATE($C$3,"-",$C16),Import!$C$11:$H$470,2,FALSE)=0,"",VLOOKUP(CONCATENATE($C$3,"-",$C16),Import!$C$11:$H$470,2,FALSE))</f>
        <v/>
      </c>
      <c r="Q17" s="1741" t="str">
        <f>IF(VLOOKUP(CONCATENATE($C$3,"-",$C16),Import!$C$11:$H$470,3,FALSE)=0,"",VLOOKUP(CONCATENATE($C$3,"-",$C16),Import!$C$11:$H$470,3,FALSE))</f>
        <v/>
      </c>
      <c r="R17" s="1741" t="str">
        <f>IF(VLOOKUP(CONCATENATE($C$3,"-",$C16),Import!$C$11:$H$470,4,FALSE)=0,"",VLOOKUP(CONCATENATE($C$3,"-",$C16),Import!$C$11:$H$470,4,FALSE))</f>
        <v/>
      </c>
      <c r="S17" s="1741" t="str">
        <f>IF(VLOOKUP(CONCATENATE($C$3,"-",$C16),Import!$C$11:$H$470,5,FALSE)=0,"",VLOOKUP(CONCATENATE($C$3,"-",$C16),Import!$C$11:$H$470,5,FALSE))</f>
        <v/>
      </c>
      <c r="T17" s="1741" t="str">
        <f>IF(VLOOKUP(CONCATENATE($C$3,"-",$C16),Import!$C$11:$H$470,6,FALSE)=0,"",VLOOKUP(CONCATENATE($C$3,"-",$C16),Import!$C$11:$H$470,6,FALSE))</f>
        <v/>
      </c>
      <c r="U17" s="789"/>
      <c r="V17" s="304"/>
    </row>
    <row r="18" spans="1:22" s="277" customFormat="1" ht="28.2" customHeight="1" x14ac:dyDescent="0.25">
      <c r="A18" s="304"/>
      <c r="B18" s="305"/>
      <c r="C18" s="1081"/>
      <c r="D18" s="1375"/>
      <c r="E18" s="1081"/>
      <c r="F18" s="1081"/>
      <c r="G18" s="1081"/>
      <c r="H18" s="1081"/>
      <c r="I18" s="1081"/>
      <c r="J18" s="1081"/>
      <c r="K18" s="1081"/>
      <c r="L18" s="1081"/>
      <c r="M18" s="276"/>
      <c r="N18" s="304"/>
      <c r="O18" s="1095"/>
      <c r="P18" s="1760"/>
      <c r="Q18" s="1742"/>
      <c r="R18" s="1742"/>
      <c r="S18" s="1742"/>
      <c r="T18" s="1742"/>
      <c r="U18" s="1095"/>
      <c r="V18" s="304"/>
    </row>
    <row r="19" spans="1:22" s="277" customFormat="1" ht="17.399999999999999" customHeight="1" x14ac:dyDescent="0.25">
      <c r="A19" s="304"/>
      <c r="B19" s="1086"/>
      <c r="C19" s="1087"/>
      <c r="D19" s="1087"/>
      <c r="E19" s="1087"/>
      <c r="F19" s="1087"/>
      <c r="G19" s="1087"/>
      <c r="H19" s="1087"/>
      <c r="I19" s="1087"/>
      <c r="J19" s="1087"/>
      <c r="K19" s="1087"/>
      <c r="L19" s="1087"/>
      <c r="M19" s="1094"/>
      <c r="N19" s="304"/>
      <c r="O19" s="790"/>
      <c r="P19" s="1085"/>
      <c r="Q19" s="1085"/>
      <c r="R19" s="1085"/>
      <c r="S19" s="1085"/>
      <c r="T19" s="1085"/>
      <c r="U19" s="791"/>
      <c r="V19" s="304"/>
    </row>
    <row r="20" spans="1:22" s="277" customFormat="1" ht="18" customHeight="1" x14ac:dyDescent="0.25">
      <c r="A20" s="304"/>
      <c r="B20" s="646"/>
      <c r="C20" s="646"/>
      <c r="D20" s="646"/>
      <c r="E20" s="646"/>
      <c r="F20" s="646"/>
      <c r="G20" s="646"/>
      <c r="H20" s="646"/>
      <c r="I20" s="646"/>
      <c r="J20" s="646"/>
      <c r="K20" s="646"/>
      <c r="L20" s="646"/>
      <c r="M20" s="647"/>
      <c r="N20" s="134"/>
      <c r="O20" s="134"/>
      <c r="P20" s="250"/>
      <c r="Q20" s="249"/>
      <c r="R20" s="757"/>
      <c r="S20" s="249"/>
      <c r="T20" s="249"/>
      <c r="U20" s="134"/>
      <c r="V20" s="134"/>
    </row>
    <row r="21" spans="1:22" s="277" customFormat="1" ht="19.95" customHeight="1" x14ac:dyDescent="0.2">
      <c r="A21" s="304"/>
      <c r="B21" s="641"/>
      <c r="C21" s="639"/>
      <c r="D21" s="639"/>
      <c r="E21" s="639"/>
      <c r="F21" s="639"/>
      <c r="G21" s="639"/>
      <c r="H21" s="639"/>
      <c r="I21" s="639"/>
      <c r="J21" s="639"/>
      <c r="K21" s="639"/>
      <c r="L21" s="639"/>
      <c r="M21" s="640"/>
      <c r="N21" s="251"/>
      <c r="O21" s="460" t="str">
        <f>IF(VLOOKUP("KM116",Languages!$A:$D,1,TRUE)="KM116",VLOOKUP("KM116",Languages!$A:$D,Summary!$C$7,TRUE),NA())</f>
        <v>EDELLINEN ARVIOINTI</v>
      </c>
      <c r="P21" s="426"/>
      <c r="Q21" s="254"/>
      <c r="R21" s="758" t="str">
        <f>IF(VLOOKUP("KM110",Languages!$A:$D,1,TRUE)="KM110",VLOOKUP("KM110",Languages!$A:$D,Summary!$C$7,TRUE),NA())</f>
        <v>Päivämäärä</v>
      </c>
      <c r="S21" s="254"/>
      <c r="T21" s="254"/>
      <c r="U21" s="146"/>
      <c r="V21" s="251"/>
    </row>
    <row r="22" spans="1:22" s="277" customFormat="1" ht="19.95" customHeight="1" x14ac:dyDescent="0.3">
      <c r="A22" s="304"/>
      <c r="B22" s="641"/>
      <c r="C22" s="269">
        <v>1</v>
      </c>
      <c r="D22" s="269"/>
      <c r="E22" s="269" t="str">
        <f>IF(VLOOKUP(CONCATENATE($C$3,"-",C22),Languages!$A:$D,1,TRUE)=CONCATENATE($C$3,"-",C22),VLOOKUP(CONCATENATE($C$3,"-",C22),Languages!$A:$D,Summary!$C$7,TRUE),NA())</f>
        <v>Kriittisten palveluiden ja niiden riippuvuuksien tunnistaminen</v>
      </c>
      <c r="F22" s="269"/>
      <c r="G22" s="639"/>
      <c r="H22" s="639"/>
      <c r="I22" s="639"/>
      <c r="J22" s="639"/>
      <c r="K22" s="639"/>
      <c r="L22" s="639"/>
      <c r="M22" s="640"/>
      <c r="N22" s="304"/>
      <c r="O22" s="305"/>
      <c r="P22" s="427"/>
      <c r="Q22" s="422"/>
      <c r="R22" s="684"/>
      <c r="S22" s="634"/>
      <c r="T22" s="634"/>
      <c r="U22" s="276"/>
      <c r="V22" s="304"/>
    </row>
    <row r="23" spans="1:22" s="284" customFormat="1" ht="19.95" customHeight="1" x14ac:dyDescent="0.2">
      <c r="A23" s="303"/>
      <c r="B23" s="278"/>
      <c r="C23" s="279" t="str">
        <f>IF(VLOOKUP("GEN-LEVEL",Languages!$A:$D,1,TRUE)="GEN-LEVEL",VLOOKUP("GEN-LEVEL",Languages!$A:$D,Summary!$C$7,TRUE),NA())</f>
        <v>Taso</v>
      </c>
      <c r="D23" s="279"/>
      <c r="E23" s="279"/>
      <c r="F23" s="280" t="str">
        <f>IF(VLOOKUP("GEN-PRACTICE",Languages!$A:$D,1,TRUE)="GEN-PRACTICE",VLOOKUP("GEN-PRACTICE",Languages!$A:$D,Summary!$C$7,TRUE),NA())</f>
        <v>Käytäntö</v>
      </c>
      <c r="G23" s="281"/>
      <c r="H23" s="881" t="str">
        <f>IF(VLOOKUP("GEN-ANSWER",Languages!$A:$D,1,TRUE)="GEN-ANSWER",VLOOKUP("GEN-ANSWER",Languages!$A:$D,Summary!$C$7,TRUE),NA())</f>
        <v>Vastaus</v>
      </c>
      <c r="I23" s="882" t="str">
        <f>IF(VLOOKUP("KM112",Languages!$A:$D,1,TRUE)="KM112",VLOOKUP("KM112",Languages!$A:$D,Summary!$C$7,TRUE),NA())</f>
        <v>Kommentit</v>
      </c>
      <c r="J23" s="882" t="str">
        <f>IF(VLOOKUP("KM113",Languages!$A:$D,1,TRUE)="KM113",VLOOKUP("KM113",Languages!$A:$D,Summary!$C$7,TRUE),NA())</f>
        <v>Sisäinen viittaus</v>
      </c>
      <c r="K23" s="882" t="str">
        <f>IF(VLOOKUP("KM114",Languages!$A:$D,1,TRUE)="KM114",VLOOKUP("KM114",Languages!$A:$D,Summary!$C$7,TRUE),NA())</f>
        <v>Ulkoinen viittaus</v>
      </c>
      <c r="L23" s="882" t="str">
        <f>IF(VLOOKUP("KM115",Languages!$A:$D,1,TRUE)="KM115",VLOOKUP("KM115",Languages!$A:$D,Summary!$C$7,TRUE),NA())</f>
        <v>Kehityskohde</v>
      </c>
      <c r="M23" s="282"/>
      <c r="N23" s="283"/>
      <c r="O23" s="278"/>
      <c r="P23" s="459" t="str">
        <f>IF(VLOOKUP("GEN-ANSWER",Languages!$A:$D,1,TRUE)="GEN-ANSWER",VLOOKUP("GEN-ANSWER",Languages!$A:$D,Summary!$C$7,TRUE),NA())</f>
        <v>Vastaus</v>
      </c>
      <c r="Q23" s="459" t="str">
        <f>IF(VLOOKUP("KM112",Languages!$A:$D,1,TRUE)="KM112",VLOOKUP("KM112",Languages!$A:$D,Summary!$C$7,TRUE),NA())</f>
        <v>Kommentit</v>
      </c>
      <c r="R23" s="459" t="str">
        <f>IF(VLOOKUP("KM113",Languages!$A:$D,1,TRUE)="KM113",VLOOKUP("KM113",Languages!$A:$D,Summary!$C$7,TRUE),NA())</f>
        <v>Sisäinen viittaus</v>
      </c>
      <c r="S23" s="459" t="str">
        <f>IF(VLOOKUP("KM114",Languages!$A:$D,1,TRUE)="KM114",VLOOKUP("KM114",Languages!$A:$D,Summary!$C$7,TRUE),NA())</f>
        <v>Ulkoinen viittaus</v>
      </c>
      <c r="T23" s="459" t="str">
        <f>IF(VLOOKUP("KM115",Languages!$A:$D,1,TRUE)="KM115",VLOOKUP("KM115",Languages!$A:$D,Summary!$C$7,TRUE),NA())</f>
        <v>Kehityskohde</v>
      </c>
      <c r="U23" s="282"/>
      <c r="V23" s="283"/>
    </row>
    <row r="24" spans="1:22" s="288" customFormat="1" ht="34.950000000000003" customHeight="1" x14ac:dyDescent="0.25">
      <c r="A24" s="274"/>
      <c r="B24" s="1747"/>
      <c r="C24" s="1748">
        <v>1</v>
      </c>
      <c r="D24" s="1422"/>
      <c r="E24" s="385" t="s">
        <v>5</v>
      </c>
      <c r="F24" s="416" t="str">
        <f>IF(VLOOKUP(CONCATENATE($C$3,"-",$E24),Languages!$A:$D,1,TRUE)=CONCATENATE($C$3,"-",$E24),VLOOKUP(CONCATENATE($C$3,"-",$E24),Languages!$A:$D,Summary!$C$7,TRUE),NA())</f>
        <v>Organisaation tuottamat yhteiskunnalle kriittiset palvelut on tunnistettu ja dokumentoitu.</v>
      </c>
      <c r="G24" s="1682">
        <f t="shared" ref="G24:G31" si="0">IFERROR(INT(LEFT($H24,1)),0)</f>
        <v>0</v>
      </c>
      <c r="H24" s="441" t="s">
        <v>2466</v>
      </c>
      <c r="I24" s="494"/>
      <c r="J24" s="442"/>
      <c r="K24" s="442"/>
      <c r="L24" s="443"/>
      <c r="M24" s="287"/>
      <c r="N24" s="274"/>
      <c r="O24" s="1747"/>
      <c r="P24" s="932" t="str">
        <f>VLOOKUP(VLOOKUP($C$3&amp;"-"&amp;$E24,Import!$C:$D,2,FALSE),Parameters!$C$18:$F$22,Summary!$C$7,FALSE)</f>
        <v xml:space="preserve">0 - Vastaus puuttuu </v>
      </c>
      <c r="Q24" s="908" t="str">
        <f>IF(VLOOKUP($C$3&amp;"-"&amp;$E24,Import!$C:$H,3,FALSE)=0,"",VLOOKUP($C$3&amp;"-"&amp;$E24,Import!$C:$H,3,FALSE))</f>
        <v/>
      </c>
      <c r="R24" s="908" t="str">
        <f>IF(VLOOKUP($C$3&amp;"-"&amp;$E24,Import!$C:$H,4,FALSE)=0,"",VLOOKUP($C$3&amp;"-"&amp;$E24,Import!$C:$H,4,FALSE))</f>
        <v/>
      </c>
      <c r="S24" s="908" t="str">
        <f>IF(VLOOKUP($C$3&amp;"-"&amp;$E24,Import!$C:$H,5,FALSE)=0,"",VLOOKUP($C$3&amp;"-"&amp;$E24,Import!$C:$H,5,FALSE))</f>
        <v/>
      </c>
      <c r="T24" s="909" t="str">
        <f>IF(VLOOKUP($C$3&amp;"-"&amp;$E24,Import!$C:$H,6,FALSE)=0,"",VLOOKUP($C$3&amp;"-"&amp;$E24,Import!$C:$H,6,FALSE))</f>
        <v/>
      </c>
      <c r="U24" s="287"/>
      <c r="V24" s="274"/>
    </row>
    <row r="25" spans="1:22" s="288" customFormat="1" ht="34.950000000000003" customHeight="1" x14ac:dyDescent="0.25">
      <c r="A25" s="274"/>
      <c r="B25" s="1747"/>
      <c r="C25" s="1749"/>
      <c r="D25" s="1429"/>
      <c r="E25" s="285" t="s">
        <v>7</v>
      </c>
      <c r="F25" s="413" t="str">
        <f>IF(VLOOKUP(CONCATENATE($C$3,"-",$E25),Languages!$A:$D,1,TRUE)=CONCATENATE($C$3,"-",$E25),VLOOKUP(CONCATENATE($C$3,"-",$E25),Languages!$A:$D,Summary!$C$7,TRUE),NA())</f>
        <v>(Yhteiskunnalle kriittisten) palveluiden tuottamiseen tarvittava data on tunnistettu ja dokumentoitu.</v>
      </c>
      <c r="G25" s="1682">
        <f t="shared" si="0"/>
        <v>0</v>
      </c>
      <c r="H25" s="306" t="s">
        <v>2466</v>
      </c>
      <c r="I25" s="494"/>
      <c r="J25" s="436"/>
      <c r="K25" s="436"/>
      <c r="L25" s="444"/>
      <c r="M25" s="287"/>
      <c r="N25" s="274"/>
      <c r="O25" s="1747"/>
      <c r="P25" s="933" t="str">
        <f>VLOOKUP(VLOOKUP($C$3&amp;"-"&amp;$E25,Import!$C:$D,2,FALSE),Parameters!$C$18:$F$22,Summary!$C$7,FALSE)</f>
        <v xml:space="preserve">0 - Vastaus puuttuu </v>
      </c>
      <c r="Q25" s="891" t="str">
        <f>IF(VLOOKUP($C$3&amp;"-"&amp;$E25,Import!$C:$H,3,FALSE)=0,"",VLOOKUP($C$3&amp;"-"&amp;$E25,Import!$C:$H,3,FALSE))</f>
        <v/>
      </c>
      <c r="R25" s="891" t="str">
        <f>IF(VLOOKUP($C$3&amp;"-"&amp;$E25,Import!$C:$H,4,FALSE)=0,"",VLOOKUP($C$3&amp;"-"&amp;$E25,Import!$C:$H,4,FALSE))</f>
        <v/>
      </c>
      <c r="S25" s="891" t="str">
        <f>IF(VLOOKUP($C$3&amp;"-"&amp;$E25,Import!$C:$H,5,FALSE)=0,"",VLOOKUP($C$3&amp;"-"&amp;$E25,Import!$C:$H,5,FALSE))</f>
        <v/>
      </c>
      <c r="T25" s="892" t="str">
        <f>IF(VLOOKUP($C$3&amp;"-"&amp;$E25,Import!$C:$H,6,FALSE)=0,"",VLOOKUP($C$3&amp;"-"&amp;$E25,Import!$C:$H,6,FALSE))</f>
        <v/>
      </c>
      <c r="U25" s="287"/>
      <c r="V25" s="274"/>
    </row>
    <row r="26" spans="1:22" s="288" customFormat="1" ht="34.950000000000003" customHeight="1" x14ac:dyDescent="0.25">
      <c r="A26" s="274"/>
      <c r="B26" s="1747"/>
      <c r="C26" s="1749"/>
      <c r="D26" s="1429"/>
      <c r="E26" s="285" t="s">
        <v>8</v>
      </c>
      <c r="F26" s="413" t="str">
        <f>IF(VLOOKUP(CONCATENATE($C$3,"-",$E26),Languages!$A:$D,1,TRUE)=CONCATENATE($C$3,"-",$E26),VLOOKUP(CONCATENATE($C$3,"-",$E26),Languages!$A:$D,Summary!$C$7,TRUE),NA())</f>
        <v>Palveluiden tuottamiseen tarvittavat prosessit on tunnistettu ja dokumentoitu.</v>
      </c>
      <c r="G26" s="1682">
        <f t="shared" si="0"/>
        <v>0</v>
      </c>
      <c r="H26" s="306" t="s">
        <v>2466</v>
      </c>
      <c r="I26" s="494"/>
      <c r="J26" s="436"/>
      <c r="K26" s="436"/>
      <c r="L26" s="444"/>
      <c r="M26" s="287"/>
      <c r="N26" s="274"/>
      <c r="O26" s="1747"/>
      <c r="P26" s="933" t="str">
        <f>VLOOKUP(VLOOKUP($C$3&amp;"-"&amp;$E26,Import!$C:$D,2,FALSE),Parameters!$C$18:$F$22,Summary!$C$7,FALSE)</f>
        <v xml:space="preserve">0 - Vastaus puuttuu </v>
      </c>
      <c r="Q26" s="891" t="str">
        <f>IF(VLOOKUP($C$3&amp;"-"&amp;$E26,Import!$C:$H,3,FALSE)=0,"",VLOOKUP($C$3&amp;"-"&amp;$E26,Import!$C:$H,3,FALSE))</f>
        <v/>
      </c>
      <c r="R26" s="891" t="str">
        <f>IF(VLOOKUP($C$3&amp;"-"&amp;$E26,Import!$C:$H,4,FALSE)=0,"",VLOOKUP($C$3&amp;"-"&amp;$E26,Import!$C:$H,4,FALSE))</f>
        <v/>
      </c>
      <c r="S26" s="891" t="str">
        <f>IF(VLOOKUP($C$3&amp;"-"&amp;$E26,Import!$C:$H,5,FALSE)=0,"",VLOOKUP($C$3&amp;"-"&amp;$E26,Import!$C:$H,5,FALSE))</f>
        <v/>
      </c>
      <c r="T26" s="892" t="str">
        <f>IF(VLOOKUP($C$3&amp;"-"&amp;$E26,Import!$C:$H,6,FALSE)=0,"",VLOOKUP($C$3&amp;"-"&amp;$E26,Import!$C:$H,6,FALSE))</f>
        <v/>
      </c>
      <c r="U26" s="287"/>
      <c r="V26" s="274"/>
    </row>
    <row r="27" spans="1:22" s="288" customFormat="1" ht="34.950000000000003" customHeight="1" x14ac:dyDescent="0.25">
      <c r="A27" s="274"/>
      <c r="B27" s="1747"/>
      <c r="C27" s="1750"/>
      <c r="D27" s="1423"/>
      <c r="E27" s="404" t="s">
        <v>9</v>
      </c>
      <c r="F27" s="418" t="str">
        <f>IF(VLOOKUP(CONCATENATE($C$3,"-",$E27),Languages!$A:$D,1,TRUE)=CONCATENATE($C$3,"-",$E27),VLOOKUP(CONCATENATE($C$3,"-",$E27),Languages!$A:$D,Summary!$C$7,TRUE),NA())</f>
        <v>Palveluiden tuottamiseen tarvittavat järjestelmät (IT- ja OT-omaisuus) on tunnistettu ja dokumentoitu.</v>
      </c>
      <c r="G27" s="1682">
        <f t="shared" si="0"/>
        <v>0</v>
      </c>
      <c r="H27" s="445" t="s">
        <v>2466</v>
      </c>
      <c r="I27" s="494"/>
      <c r="J27" s="437"/>
      <c r="K27" s="437"/>
      <c r="L27" s="446"/>
      <c r="M27" s="287"/>
      <c r="N27" s="274"/>
      <c r="O27" s="1747"/>
      <c r="P27" s="934" t="str">
        <f>VLOOKUP(VLOOKUP($C$3&amp;"-"&amp;$E27,Import!$C:$D,2,FALSE),Parameters!$C$18:$F$22,Summary!$C$7,FALSE)</f>
        <v xml:space="preserve">0 - Vastaus puuttuu </v>
      </c>
      <c r="Q27" s="910" t="str">
        <f>IF(VLOOKUP($C$3&amp;"-"&amp;$E27,Import!$C:$H,3,FALSE)=0,"",VLOOKUP($C$3&amp;"-"&amp;$E27,Import!$C:$H,3,FALSE))</f>
        <v/>
      </c>
      <c r="R27" s="910" t="str">
        <f>IF(VLOOKUP($C$3&amp;"-"&amp;$E27,Import!$C:$H,4,FALSE)=0,"",VLOOKUP($C$3&amp;"-"&amp;$E27,Import!$C:$H,4,FALSE))</f>
        <v/>
      </c>
      <c r="S27" s="910" t="str">
        <f>IF(VLOOKUP($C$3&amp;"-"&amp;$E27,Import!$C:$H,5,FALSE)=0,"",VLOOKUP($C$3&amp;"-"&amp;$E27,Import!$C:$H,5,FALSE))</f>
        <v/>
      </c>
      <c r="T27" s="911" t="str">
        <f>IF(VLOOKUP($C$3&amp;"-"&amp;$E27,Import!$C:$H,6,FALSE)=0,"",VLOOKUP($C$3&amp;"-"&amp;$E27,Import!$C:$H,6,FALSE))</f>
        <v/>
      </c>
      <c r="U27" s="287"/>
      <c r="V27" s="274"/>
    </row>
    <row r="28" spans="1:22" s="288" customFormat="1" ht="34.950000000000003" customHeight="1" x14ac:dyDescent="0.25">
      <c r="A28" s="274"/>
      <c r="B28" s="1747"/>
      <c r="C28" s="1744">
        <v>2</v>
      </c>
      <c r="D28" s="1424"/>
      <c r="E28" s="387" t="s">
        <v>10</v>
      </c>
      <c r="F28" s="415" t="str">
        <f>IF(VLOOKUP(CONCATENATE($C$3,"-",$E28),Languages!$A:$D,1,TRUE)=CONCATENATE($C$3,"-",$E28),VLOOKUP(CONCATENATE($C$3,"-",$E28),Languages!$A:$D,Summary!$C$7,TRUE),NA())</f>
        <v>Palveluiden tuottamiseen tarvittavat tilat ja laitteet on tunnistettu ja dokumentoitu.</v>
      </c>
      <c r="G28" s="1682">
        <f t="shared" si="0"/>
        <v>0</v>
      </c>
      <c r="H28" s="441" t="s">
        <v>2466</v>
      </c>
      <c r="I28" s="494"/>
      <c r="J28" s="438"/>
      <c r="K28" s="438"/>
      <c r="L28" s="447"/>
      <c r="M28" s="290"/>
      <c r="N28" s="304"/>
      <c r="O28" s="1747"/>
      <c r="P28" s="932" t="str">
        <f>VLOOKUP(VLOOKUP($C$3&amp;"-"&amp;$E28,Import!$C:$D,2,FALSE),Parameters!$C$18:$F$22,Summary!$C$7,FALSE)</f>
        <v xml:space="preserve">0 - Vastaus puuttuu </v>
      </c>
      <c r="Q28" s="898" t="str">
        <f>IF(VLOOKUP($C$3&amp;"-"&amp;$E28,Import!$C:$H,3,FALSE)=0,"",VLOOKUP($C$3&amp;"-"&amp;$E28,Import!$C:$H,3,FALSE))</f>
        <v/>
      </c>
      <c r="R28" s="898" t="str">
        <f>IF(VLOOKUP($C$3&amp;"-"&amp;$E28,Import!$C:$H,4,FALSE)=0,"",VLOOKUP($C$3&amp;"-"&amp;$E28,Import!$C:$H,4,FALSE))</f>
        <v/>
      </c>
      <c r="S28" s="898" t="str">
        <f>IF(VLOOKUP($C$3&amp;"-"&amp;$E28,Import!$C:$H,5,FALSE)=0,"",VLOOKUP($C$3&amp;"-"&amp;$E28,Import!$C:$H,5,FALSE))</f>
        <v/>
      </c>
      <c r="T28" s="899" t="str">
        <f>IF(VLOOKUP($C$3&amp;"-"&amp;$E28,Import!$C:$H,6,FALSE)=0,"",VLOOKUP($C$3&amp;"-"&amp;$E28,Import!$C:$H,6,FALSE))</f>
        <v/>
      </c>
      <c r="U28" s="290"/>
      <c r="V28" s="304"/>
    </row>
    <row r="29" spans="1:22" s="288" customFormat="1" ht="34.950000000000003" customHeight="1" x14ac:dyDescent="0.25">
      <c r="A29" s="274"/>
      <c r="B29" s="1747"/>
      <c r="C29" s="1745"/>
      <c r="D29" s="1425"/>
      <c r="E29" s="289" t="s">
        <v>11</v>
      </c>
      <c r="F29" s="414" t="str">
        <f>IF(VLOOKUP(CONCATENATE($C$3,"-",$E29),Languages!$A:$D,1,TRUE)=CONCATENATE($C$3,"-",$E29),VLOOKUP(CONCATENATE($C$3,"-",$E29),Languages!$A:$D,Summary!$C$7,TRUE),NA())</f>
        <v>Palveluiden tuottamiseen tarvittavat toimitusketjut on tunnistettu ja dokumentoitu.</v>
      </c>
      <c r="G29" s="1682">
        <f t="shared" si="0"/>
        <v>0</v>
      </c>
      <c r="H29" s="306" t="s">
        <v>2466</v>
      </c>
      <c r="I29" s="494"/>
      <c r="J29" s="439"/>
      <c r="K29" s="439"/>
      <c r="L29" s="448"/>
      <c r="M29" s="290"/>
      <c r="N29" s="304"/>
      <c r="O29" s="1747"/>
      <c r="P29" s="933" t="str">
        <f>VLOOKUP(VLOOKUP($C$3&amp;"-"&amp;$E29,Import!$C:$D,2,FALSE),Parameters!$C$18:$F$22,Summary!$C$7,FALSE)</f>
        <v xml:space="preserve">0 - Vastaus puuttuu </v>
      </c>
      <c r="Q29" s="893" t="str">
        <f>IF(VLOOKUP($C$3&amp;"-"&amp;$E29,Import!$C:$H,3,FALSE)=0,"",VLOOKUP($C$3&amp;"-"&amp;$E29,Import!$C:$H,3,FALSE))</f>
        <v/>
      </c>
      <c r="R29" s="893" t="str">
        <f>IF(VLOOKUP($C$3&amp;"-"&amp;$E29,Import!$C:$H,4,FALSE)=0,"",VLOOKUP($C$3&amp;"-"&amp;$E29,Import!$C:$H,4,FALSE))</f>
        <v/>
      </c>
      <c r="S29" s="893" t="str">
        <f>IF(VLOOKUP($C$3&amp;"-"&amp;$E29,Import!$C:$H,5,FALSE)=0,"",VLOOKUP($C$3&amp;"-"&amp;$E29,Import!$C:$H,5,FALSE))</f>
        <v/>
      </c>
      <c r="T29" s="894" t="str">
        <f>IF(VLOOKUP($C$3&amp;"-"&amp;$E29,Import!$C:$H,6,FALSE)=0,"",VLOOKUP($C$3&amp;"-"&amp;$E29,Import!$C:$H,6,FALSE))</f>
        <v/>
      </c>
      <c r="U29" s="290"/>
      <c r="V29" s="304"/>
    </row>
    <row r="30" spans="1:22" s="288" customFormat="1" ht="68.400000000000006" customHeight="1" x14ac:dyDescent="0.25">
      <c r="A30" s="274"/>
      <c r="B30" s="1743"/>
      <c r="C30" s="1746"/>
      <c r="D30" s="1426"/>
      <c r="E30" s="390" t="s">
        <v>12</v>
      </c>
      <c r="F30" s="418" t="str">
        <f>IF(VLOOKUP(CONCATENATE($C$3,"-",$E30),Languages!$A:$D,1,TRUE)=CONCATENATE($C$3,"-",$E30),VLOOKUP(CONCATENATE($C$3,"-",$E30),Languages!$A:$D,Summary!$C$7,TRUE),NA())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G30" s="1682">
        <f t="shared" si="0"/>
        <v>0</v>
      </c>
      <c r="H30" s="445" t="s">
        <v>2466</v>
      </c>
      <c r="I30" s="494"/>
      <c r="J30" s="440"/>
      <c r="K30" s="440"/>
      <c r="L30" s="449"/>
      <c r="M30" s="290"/>
      <c r="N30" s="304"/>
      <c r="O30" s="1743"/>
      <c r="P30" s="934" t="str">
        <f>VLOOKUP(VLOOKUP($C$3&amp;"-"&amp;$E30,Import!$C:$D,2,FALSE),Parameters!$C$18:$F$22,Summary!$C$7,FALSE)</f>
        <v xml:space="preserve">0 - Vastaus puuttuu </v>
      </c>
      <c r="Q30" s="900" t="str">
        <f>IF(VLOOKUP($C$3&amp;"-"&amp;$E30,Import!$C:$H,3,FALSE)=0,"",VLOOKUP($C$3&amp;"-"&amp;$E30,Import!$C:$H,3,FALSE))</f>
        <v/>
      </c>
      <c r="R30" s="900" t="str">
        <f>IF(VLOOKUP($C$3&amp;"-"&amp;$E30,Import!$C:$H,4,FALSE)=0,"",VLOOKUP($C$3&amp;"-"&amp;$E30,Import!$C:$H,4,FALSE))</f>
        <v/>
      </c>
      <c r="S30" s="900" t="str">
        <f>IF(VLOOKUP($C$3&amp;"-"&amp;$E30,Import!$C:$H,5,FALSE)=0,"",VLOOKUP($C$3&amp;"-"&amp;$E30,Import!$C:$H,5,FALSE))</f>
        <v/>
      </c>
      <c r="T30" s="901" t="str">
        <f>IF(VLOOKUP($C$3&amp;"-"&amp;$E30,Import!$C:$H,6,FALSE)=0,"",VLOOKUP($C$3&amp;"-"&amp;$E30,Import!$C:$H,6,FALSE))</f>
        <v/>
      </c>
      <c r="U30" s="290"/>
      <c r="V30" s="304"/>
    </row>
    <row r="31" spans="1:22" s="288" customFormat="1" ht="45" customHeight="1" x14ac:dyDescent="0.25">
      <c r="A31" s="274"/>
      <c r="B31" s="1743"/>
      <c r="C31" s="1421">
        <v>3</v>
      </c>
      <c r="D31" s="1430"/>
      <c r="E31" s="411" t="s">
        <v>13</v>
      </c>
      <c r="F31" s="419" t="str">
        <f>IF(VLOOKUP(CONCATENATE($C$3,"-",$E31),Languages!$A:$D,1,TRUE)=CONCATENATE($C$3,"-",$E31),VLOOKUP(CONCATENATE($C$3,"-",$E31),Languages!$A:$D,Summary!$C$7,TRUE),NA())</f>
        <v>Palvelujen heikentymisen tai keskeytymisen aiheuttamat seurannaisvaikutukset yhteiskunnalle on tunnistettu ja dokumentoitu.</v>
      </c>
      <c r="G31" s="1682">
        <f t="shared" si="0"/>
        <v>0</v>
      </c>
      <c r="H31" s="452" t="s">
        <v>2466</v>
      </c>
      <c r="I31" s="450"/>
      <c r="J31" s="450"/>
      <c r="K31" s="450"/>
      <c r="L31" s="451"/>
      <c r="M31" s="290"/>
      <c r="N31" s="304"/>
      <c r="O31" s="1743"/>
      <c r="P31" s="935" t="str">
        <f>VLOOKUP(VLOOKUP($C$3&amp;"-"&amp;$E31,Import!$C:$D,2,FALSE),Parameters!$C$18:$F$22,Summary!$C$7,FALSE)</f>
        <v xml:space="preserve">0 - Vastaus puuttuu </v>
      </c>
      <c r="Q31" s="902" t="str">
        <f>IF(VLOOKUP($C$3&amp;"-"&amp;$E31,Import!$C:$H,3,FALSE)=0,"",VLOOKUP($C$3&amp;"-"&amp;$E31,Import!$C:$H,3,FALSE))</f>
        <v/>
      </c>
      <c r="R31" s="902" t="str">
        <f>IF(VLOOKUP($C$3&amp;"-"&amp;$E31,Import!$C:$H,4,FALSE)=0,"",VLOOKUP($C$3&amp;"-"&amp;$E31,Import!$C:$H,4,FALSE))</f>
        <v/>
      </c>
      <c r="S31" s="902" t="str">
        <f>IF(VLOOKUP($C$3&amp;"-"&amp;$E31,Import!$C:$H,5,FALSE)=0,"",VLOOKUP($C$3&amp;"-"&amp;$E31,Import!$C:$H,5,FALSE))</f>
        <v/>
      </c>
      <c r="T31" s="903" t="str">
        <f>IF(VLOOKUP($C$3&amp;"-"&amp;$E31,Import!$C:$H,6,FALSE)=0,"",VLOOKUP($C$3&amp;"-"&amp;$E31,Import!$C:$H,6,FALSE))</f>
        <v/>
      </c>
      <c r="U31" s="290"/>
      <c r="V31" s="304"/>
    </row>
    <row r="32" spans="1:22" ht="12.6" x14ac:dyDescent="0.25">
      <c r="A32" s="648"/>
      <c r="H32" s="936"/>
      <c r="I32" s="937"/>
      <c r="J32" s="937"/>
      <c r="K32" s="937"/>
      <c r="L32" s="937"/>
      <c r="N32" s="649"/>
      <c r="U32" s="290"/>
      <c r="V32" s="304"/>
    </row>
    <row r="33" spans="1:22" ht="16.2" x14ac:dyDescent="0.3">
      <c r="A33" s="648"/>
      <c r="C33" s="269">
        <v>2</v>
      </c>
      <c r="D33" s="269"/>
      <c r="E33" s="269" t="str">
        <f>IF(VLOOKUP(CONCATENATE($C$3,"-",C33),Languages!$A:$D,1,TRUE)=CONCATENATE($C$3,"-",C33),VLOOKUP(CONCATENATE($C$3,"-",C33),Languages!$A:$D,Summary!$C$7,TRUE),NA())</f>
        <v>Kriittisten palveluiden hallinta</v>
      </c>
      <c r="F33" s="169"/>
      <c r="H33" s="936"/>
      <c r="I33" s="937"/>
      <c r="J33" s="937"/>
      <c r="K33" s="937"/>
      <c r="L33" s="937"/>
      <c r="N33" s="649"/>
      <c r="U33" s="290"/>
      <c r="V33" s="304"/>
    </row>
    <row r="34" spans="1:22" s="284" customFormat="1" ht="19.95" customHeight="1" x14ac:dyDescent="0.2">
      <c r="A34" s="303"/>
      <c r="B34" s="278"/>
      <c r="C34" s="279" t="str">
        <f>IF(VLOOKUP("GEN-LEVEL",Languages!$A:$D,1,TRUE)="GEN-LEVEL",VLOOKUP("GEN-LEVEL",Languages!$A:$D,Summary!$C$7,TRUE),NA())</f>
        <v>Taso</v>
      </c>
      <c r="D34" s="279"/>
      <c r="E34" s="279"/>
      <c r="F34" s="280" t="str">
        <f>IF(VLOOKUP("GEN-PRACTICE",Languages!$A:$D,1,TRUE)="GEN-PRACTICE",VLOOKUP("GEN-PRACTICE",Languages!$A:$D,Summary!$C$7,TRUE),NA())</f>
        <v>Käytäntö</v>
      </c>
      <c r="G34" s="281"/>
      <c r="H34" s="881" t="str">
        <f>IF(VLOOKUP("GEN-ANSWER",Languages!$A:$D,1,TRUE)="GEN-ANSWER",VLOOKUP("GEN-ANSWER",Languages!$A:$D,Summary!$C$7,TRUE),NA())</f>
        <v>Vastaus</v>
      </c>
      <c r="I34" s="882" t="str">
        <f>IF(VLOOKUP("KM112",Languages!$A:$D,1,TRUE)="KM112",VLOOKUP("KM112",Languages!$A:$D,Summary!$C$7,TRUE),NA())</f>
        <v>Kommentit</v>
      </c>
      <c r="J34" s="882" t="str">
        <f>IF(VLOOKUP("KM113",Languages!$A:$D,1,TRUE)="KM113",VLOOKUP("KM113",Languages!$A:$D,Summary!$C$7,TRUE),NA())</f>
        <v>Sisäinen viittaus</v>
      </c>
      <c r="K34" s="882" t="str">
        <f>IF(VLOOKUP("KM114",Languages!$A:$D,1,TRUE)="KM114",VLOOKUP("KM114",Languages!$A:$D,Summary!$C$7,TRUE),NA())</f>
        <v>Ulkoinen viittaus</v>
      </c>
      <c r="L34" s="882" t="str">
        <f>IF(VLOOKUP("KM115",Languages!$A:$D,1,TRUE)="KM115",VLOOKUP("KM115",Languages!$A:$D,Summary!$C$7,TRUE),NA())</f>
        <v>Kehityskohde</v>
      </c>
      <c r="M34" s="282"/>
      <c r="N34" s="283"/>
      <c r="O34" s="278"/>
      <c r="P34" s="459" t="str">
        <f>IF(VLOOKUP("GEN-ANSWER",Languages!$A:$D,1,TRUE)="GEN-ANSWER",VLOOKUP("GEN-ANSWER",Languages!$A:$D,Summary!$C$7,TRUE),NA())</f>
        <v>Vastaus</v>
      </c>
      <c r="Q34" s="281" t="str">
        <f>IF(VLOOKUP("KM112",Languages!$A:$D,1,TRUE)="KM112",VLOOKUP("KM112",Languages!$A:$D,Summary!$C$7,TRUE),NA())</f>
        <v>Kommentit</v>
      </c>
      <c r="R34" s="281" t="str">
        <f>IF(VLOOKUP("KM113",Languages!$A:$D,1,TRUE)="KM113",VLOOKUP("KM113",Languages!$A:$D,Summary!$C$7,TRUE),NA())</f>
        <v>Sisäinen viittaus</v>
      </c>
      <c r="S34" s="281" t="str">
        <f>IF(VLOOKUP("KM114",Languages!$A:$D,1,TRUE)="KM114",VLOOKUP("KM114",Languages!$A:$D,Summary!$C$7,TRUE),NA())</f>
        <v>Ulkoinen viittaus</v>
      </c>
      <c r="T34" s="281" t="str">
        <f>IF(VLOOKUP("KM115",Languages!$A:$D,1,TRUE)="KM115",VLOOKUP("KM115",Languages!$A:$D,Summary!$C$7,TRUE),NA())</f>
        <v>Kehityskohde</v>
      </c>
      <c r="U34" s="282"/>
      <c r="V34" s="283"/>
    </row>
    <row r="35" spans="1:22" s="295" customFormat="1" ht="64.8" customHeight="1" x14ac:dyDescent="0.25">
      <c r="A35" s="304"/>
      <c r="B35" s="1756"/>
      <c r="C35" s="1748">
        <v>1</v>
      </c>
      <c r="D35" s="1422"/>
      <c r="E35" s="393" t="s">
        <v>17</v>
      </c>
      <c r="F35" s="416" t="str">
        <f>IF(VLOOKUP(CONCATENATE($C$3,"-",$E35),Languages!$A:$D,1,TRUE)=CONCATENATE($C$3,"-",$E35),VLOOKUP(CONCATENATE($C$3,"-",$E35),Languages!$A:$D,Summary!$C$7,TRUE),NA())</f>
        <v>Kaikki resurssit (data, prosessit, järjestelmät, tilat ja toimitusketjut), joita tarvitaan (yhteiskunnalle kriittisten) palveluiden tuottamiseen, ovat organisaation turvallisuuden hallinnan politiikkojen ja prosessien piirissä.</v>
      </c>
      <c r="G35" s="1682">
        <f>IFERROR(INT(LEFT($H35,1)),0)</f>
        <v>0</v>
      </c>
      <c r="H35" s="441" t="s">
        <v>2466</v>
      </c>
      <c r="I35" s="494"/>
      <c r="J35" s="442"/>
      <c r="K35" s="442"/>
      <c r="L35" s="443"/>
      <c r="M35" s="294"/>
      <c r="N35" s="304"/>
      <c r="O35" s="1756"/>
      <c r="P35" s="932" t="str">
        <f>VLOOKUP(VLOOKUP($C$3&amp;"-"&amp;$E35,Import!$C:$D,2,FALSE),Parameters!$C$18:$F$22,Summary!$C$7,FALSE)</f>
        <v xml:space="preserve">0 - Vastaus puuttuu </v>
      </c>
      <c r="Q35" s="908" t="str">
        <f>IF(VLOOKUP($C$3&amp;"-"&amp;$E35,Import!$C:$H,3,FALSE)=0,"",VLOOKUP($C$3&amp;"-"&amp;$E35,Import!$C:$H,3,FALSE))</f>
        <v/>
      </c>
      <c r="R35" s="908" t="str">
        <f>IF(VLOOKUP($C$3&amp;"-"&amp;$E35,Import!$C:$H,4,FALSE)=0,"",VLOOKUP($C$3&amp;"-"&amp;$E35,Import!$C:$H,4,FALSE))</f>
        <v/>
      </c>
      <c r="S35" s="908" t="str">
        <f>IF(VLOOKUP($C$3&amp;"-"&amp;$E35,Import!$C:$H,5,FALSE)=0,"",VLOOKUP($C$3&amp;"-"&amp;$E35,Import!$C:$H,5,FALSE))</f>
        <v/>
      </c>
      <c r="T35" s="909" t="str">
        <f>IF(VLOOKUP($C$3&amp;"-"&amp;$E35,Import!$C:$H,6,FALSE)=0,"",VLOOKUP($C$3&amp;"-"&amp;$E35,Import!$C:$H,6,FALSE))</f>
        <v/>
      </c>
      <c r="U35" s="294"/>
      <c r="V35" s="304"/>
    </row>
    <row r="36" spans="1:22" s="295" customFormat="1" ht="61.2" customHeight="1" x14ac:dyDescent="0.25">
      <c r="A36" s="304"/>
      <c r="B36" s="1756"/>
      <c r="C36" s="1750"/>
      <c r="D36" s="1423"/>
      <c r="E36" s="394" t="s">
        <v>18</v>
      </c>
      <c r="F36" s="417" t="str">
        <f>IF(VLOOKUP(CONCATENATE($C$3,"-",$E36),Languages!$A:$D,1,TRUE)=CONCATENATE($C$3,"-",$E36),VLOOKUP(CONCATENATE($C$3,"-",$E36),Languages!$A:$D,Summary!$C$7,TRUE),NA())</f>
        <v>Kaikki resurssit (data, prosessit, järjestelmät, tilat ja toimitusketjut), joita tarvitaan yhteiskunnallisesti kriittisten palvelujen tuottamiseen, ovat organisaation riskienhallinnan politiikkojen ja prosessien piirissä.</v>
      </c>
      <c r="G36" s="1682">
        <f>IFERROR(INT(LEFT($H36,1)),0)</f>
        <v>0</v>
      </c>
      <c r="H36" s="445" t="s">
        <v>2466</v>
      </c>
      <c r="I36" s="494"/>
      <c r="J36" s="437"/>
      <c r="K36" s="437"/>
      <c r="L36" s="446"/>
      <c r="M36" s="294"/>
      <c r="N36" s="304"/>
      <c r="O36" s="1756"/>
      <c r="P36" s="934" t="str">
        <f>VLOOKUP(VLOOKUP($C$3&amp;"-"&amp;$E36,Import!$C:$D,2,FALSE),Parameters!$C$18:$F$22,Summary!$C$7,FALSE)</f>
        <v xml:space="preserve">0 - Vastaus puuttuu </v>
      </c>
      <c r="Q36" s="910" t="str">
        <f>IF(VLOOKUP($C$3&amp;"-"&amp;$E36,Import!$C:$H,3,FALSE)=0,"",VLOOKUP($C$3&amp;"-"&amp;$E36,Import!$C:$H,3,FALSE))</f>
        <v/>
      </c>
      <c r="R36" s="910" t="str">
        <f>IF(VLOOKUP($C$3&amp;"-"&amp;$E36,Import!$C:$H,4,FALSE)=0,"",VLOOKUP($C$3&amp;"-"&amp;$E36,Import!$C:$H,4,FALSE))</f>
        <v/>
      </c>
      <c r="S36" s="910" t="str">
        <f>IF(VLOOKUP($C$3&amp;"-"&amp;$E36,Import!$C:$H,5,FALSE)=0,"",VLOOKUP($C$3&amp;"-"&amp;$E36,Import!$C:$H,5,FALSE))</f>
        <v/>
      </c>
      <c r="T36" s="911" t="str">
        <f>IF(VLOOKUP($C$3&amp;"-"&amp;$E36,Import!$C:$H,6,FALSE)=0,"",VLOOKUP($C$3&amp;"-"&amp;$E36,Import!$C:$H,6,FALSE))</f>
        <v/>
      </c>
      <c r="U36" s="294"/>
      <c r="V36" s="304"/>
    </row>
    <row r="37" spans="1:22" s="295" customFormat="1" ht="75" customHeight="1" x14ac:dyDescent="0.25">
      <c r="A37" s="304"/>
      <c r="B37" s="1756"/>
      <c r="C37" s="1744">
        <v>2</v>
      </c>
      <c r="D37" s="1424"/>
      <c r="E37" s="393" t="s">
        <v>19</v>
      </c>
      <c r="F37" s="416" t="str">
        <f>IF(VLOOKUP(CONCATENATE($C$3,"-",$E37),Languages!$A:$D,1,TRUE)=CONCATENATE($C$3,"-",$E37),VLOOKUP(CONCATENATE($C$3,"-",$E37),Languages!$A:$D,Summary!$C$7,TRUE),NA())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G37" s="1682">
        <f t="shared" ref="G37:G43" si="1">IFERROR(INT(LEFT($H37,1)),0)</f>
        <v>0</v>
      </c>
      <c r="H37" s="441" t="s">
        <v>2466</v>
      </c>
      <c r="I37" s="442"/>
      <c r="J37" s="442"/>
      <c r="K37" s="442"/>
      <c r="L37" s="443"/>
      <c r="M37" s="294"/>
      <c r="N37" s="304"/>
      <c r="O37" s="1756"/>
      <c r="P37" s="932" t="str">
        <f>VLOOKUP(VLOOKUP($C$3&amp;"-"&amp;$E37,Import!$C:$D,2,FALSE),Parameters!$C$18:$F$22,Summary!$C$7,FALSE)</f>
        <v xml:space="preserve">0 - Vastaus puuttuu </v>
      </c>
      <c r="Q37" s="908" t="str">
        <f>IF(VLOOKUP($C$3&amp;"-"&amp;$E37,Import!$C:$H,3,FALSE)=0,"",VLOOKUP($C$3&amp;"-"&amp;$E37,Import!$C:$H,3,FALSE))</f>
        <v/>
      </c>
      <c r="R37" s="908" t="str">
        <f>IF(VLOOKUP($C$3&amp;"-"&amp;$E37,Import!$C:$H,4,FALSE)=0,"",VLOOKUP($C$3&amp;"-"&amp;$E37,Import!$C:$H,4,FALSE))</f>
        <v/>
      </c>
      <c r="S37" s="908" t="str">
        <f>IF(VLOOKUP($C$3&amp;"-"&amp;$E37,Import!$C:$H,5,FALSE)=0,"",VLOOKUP($C$3&amp;"-"&amp;$E37,Import!$C:$H,5,FALSE))</f>
        <v/>
      </c>
      <c r="T37" s="909" t="str">
        <f>IF(VLOOKUP($C$3&amp;"-"&amp;$E37,Import!$C:$H,6,FALSE)=0,"",VLOOKUP($C$3&amp;"-"&amp;$E37,Import!$C:$H,6,FALSE))</f>
        <v/>
      </c>
      <c r="U37" s="294"/>
      <c r="V37" s="304"/>
    </row>
    <row r="38" spans="1:22" s="295" customFormat="1" ht="75.599999999999994" customHeight="1" x14ac:dyDescent="0.25">
      <c r="A38" s="304"/>
      <c r="B38" s="1756"/>
      <c r="C38" s="1745"/>
      <c r="D38" s="1425"/>
      <c r="E38" s="293" t="s">
        <v>20</v>
      </c>
      <c r="F38" s="413" t="str">
        <f>IF(VLOOKUP(CONCATENATE($C$3,"-",$E38),Languages!$A:$D,1,TRUE)=CONCATENATE($C$3,"-",$E38),VLOOKUP(CONCATENATE($C$3,"-",$E38),Languages!$A:$D,Summary!$C$7,TRUE),NA())</f>
        <v>Johtoryhmä käsittelee palveluiden tuottamiseen tarvittavien tietoverkkojen ja -järjestelmien turvallisuuden tasoa säännöllisesti; käyttäen pohjana ajantasaista ja tarkkaa tietoa sekä organisaation ammattilaisten asiantuntemusta.</v>
      </c>
      <c r="G38" s="1682">
        <f t="shared" si="1"/>
        <v>0</v>
      </c>
      <c r="H38" s="306" t="s">
        <v>2466</v>
      </c>
      <c r="I38" s="436"/>
      <c r="J38" s="436"/>
      <c r="K38" s="436"/>
      <c r="L38" s="444"/>
      <c r="M38" s="294"/>
      <c r="N38" s="304"/>
      <c r="O38" s="1756"/>
      <c r="P38" s="933" t="str">
        <f>VLOOKUP(VLOOKUP($C$3&amp;"-"&amp;$E38,Import!$C:$D,2,FALSE),Parameters!$C$18:$F$22,Summary!$C$7,FALSE)</f>
        <v xml:space="preserve">0 - Vastaus puuttuu </v>
      </c>
      <c r="Q38" s="891" t="str">
        <f>IF(VLOOKUP($C$3&amp;"-"&amp;$E38,Import!$C:$H,3,FALSE)=0,"",VLOOKUP($C$3&amp;"-"&amp;$E38,Import!$C:$H,3,FALSE))</f>
        <v/>
      </c>
      <c r="R38" s="891" t="str">
        <f>IF(VLOOKUP($C$3&amp;"-"&amp;$E38,Import!$C:$H,4,FALSE)=0,"",VLOOKUP($C$3&amp;"-"&amp;$E38,Import!$C:$H,4,FALSE))</f>
        <v/>
      </c>
      <c r="S38" s="891" t="str">
        <f>IF(VLOOKUP($C$3&amp;"-"&amp;$E38,Import!$C:$H,5,FALSE)=0,"",VLOOKUP($C$3&amp;"-"&amp;$E38,Import!$C:$H,5,FALSE))</f>
        <v/>
      </c>
      <c r="T38" s="892" t="str">
        <f>IF(VLOOKUP($C$3&amp;"-"&amp;$E38,Import!$C:$H,6,FALSE)=0,"",VLOOKUP($C$3&amp;"-"&amp;$E38,Import!$C:$H,6,FALSE))</f>
        <v/>
      </c>
      <c r="U38" s="294"/>
      <c r="V38" s="304"/>
    </row>
    <row r="39" spans="1:22" s="295" customFormat="1" ht="68.400000000000006" customHeight="1" x14ac:dyDescent="0.25">
      <c r="A39" s="304"/>
      <c r="B39" s="1756"/>
      <c r="C39" s="1745"/>
      <c r="D39" s="1425"/>
      <c r="E39" s="293" t="s">
        <v>21</v>
      </c>
      <c r="F39" s="413" t="str">
        <f>IF(VLOOKUP(CONCATENATE($C$3,"-",$E39),Languages!$A:$D,1,TRUE)=CONCATENATE($C$3,"-",$E39),VLOOKUP(CONCATENATE($C$3,"-",$E39),Languages!$A:$D,Summary!$C$7,TRUE),NA())</f>
        <v>Johtoryhmän nimetyllä jäsenellä on vastuu palveluiden tuottamiseen tarvittavien tietoverkkojen ja -järjestelmien turvallisuuden tasosta. Henkilö ohjaa johtoryhmän säännöllistä keskustelua aiheesta.</v>
      </c>
      <c r="G39" s="1682">
        <f t="shared" si="1"/>
        <v>0</v>
      </c>
      <c r="H39" s="306" t="s">
        <v>2466</v>
      </c>
      <c r="I39" s="436"/>
      <c r="J39" s="436"/>
      <c r="K39" s="436"/>
      <c r="L39" s="444"/>
      <c r="M39" s="294"/>
      <c r="N39" s="304"/>
      <c r="O39" s="1756"/>
      <c r="P39" s="933" t="str">
        <f>VLOOKUP(VLOOKUP($C$3&amp;"-"&amp;$E39,Import!$C:$D,2,FALSE),Parameters!$C$18:$F$22,Summary!$C$7,FALSE)</f>
        <v xml:space="preserve">0 - Vastaus puuttuu </v>
      </c>
      <c r="Q39" s="891" t="str">
        <f>IF(VLOOKUP($C$3&amp;"-"&amp;$E39,Import!$C:$H,3,FALSE)=0,"",VLOOKUP($C$3&amp;"-"&amp;$E39,Import!$C:$H,3,FALSE))</f>
        <v/>
      </c>
      <c r="R39" s="891" t="str">
        <f>IF(VLOOKUP($C$3&amp;"-"&amp;$E39,Import!$C:$H,4,FALSE)=0,"",VLOOKUP($C$3&amp;"-"&amp;$E39,Import!$C:$H,4,FALSE))</f>
        <v/>
      </c>
      <c r="S39" s="891" t="str">
        <f>IF(VLOOKUP($C$3&amp;"-"&amp;$E39,Import!$C:$H,5,FALSE)=0,"",VLOOKUP($C$3&amp;"-"&amp;$E39,Import!$C:$H,5,FALSE))</f>
        <v/>
      </c>
      <c r="T39" s="892" t="str">
        <f>IF(VLOOKUP($C$3&amp;"-"&amp;$E39,Import!$C:$H,6,FALSE)=0,"",VLOOKUP($C$3&amp;"-"&amp;$E39,Import!$C:$H,6,FALSE))</f>
        <v/>
      </c>
      <c r="U39" s="294"/>
      <c r="V39" s="304"/>
    </row>
    <row r="40" spans="1:22" s="295" customFormat="1" ht="45" customHeight="1" x14ac:dyDescent="0.25">
      <c r="A40" s="304"/>
      <c r="B40" s="1756"/>
      <c r="C40" s="1745"/>
      <c r="D40" s="1425"/>
      <c r="E40" s="293" t="s">
        <v>103</v>
      </c>
      <c r="F40" s="413" t="str">
        <f>IF(VLOOKUP(CONCATENATE($C$3,"-",$E40),Languages!$A:$D,1,TRUE)=CONCATENATE($C$3,"-",$E40),VLOOKUP(CONCATENATE($C$3,"-",$E40),Languages!$A:$D,Summary!$C$7,TRUE),NA())</f>
        <v>Johtoryhmä asettaa suunnan ja tahtotilan, joista johdetaan tehokkaita toimintatapoja tietoverkkojen ja -järjestelmien turvallisuuden valvontaan ja ohjaukseen.</v>
      </c>
      <c r="G40" s="1682">
        <f t="shared" si="1"/>
        <v>0</v>
      </c>
      <c r="H40" s="306" t="s">
        <v>2466</v>
      </c>
      <c r="I40" s="436"/>
      <c r="J40" s="436"/>
      <c r="K40" s="436"/>
      <c r="L40" s="444"/>
      <c r="M40" s="294"/>
      <c r="N40" s="304"/>
      <c r="O40" s="1756"/>
      <c r="P40" s="933" t="str">
        <f>VLOOKUP(VLOOKUP($C$3&amp;"-"&amp;$E40,Import!$C:$D,2,FALSE),Parameters!$C$18:$F$22,Summary!$C$7,FALSE)</f>
        <v xml:space="preserve">0 - Vastaus puuttuu </v>
      </c>
      <c r="Q40" s="891" t="str">
        <f>IF(VLOOKUP($C$3&amp;"-"&amp;$E40,Import!$C:$H,3,FALSE)=0,"",VLOOKUP($C$3&amp;"-"&amp;$E40,Import!$C:$H,3,FALSE))</f>
        <v/>
      </c>
      <c r="R40" s="891" t="str">
        <f>IF(VLOOKUP($C$3&amp;"-"&amp;$E40,Import!$C:$H,4,FALSE)=0,"",VLOOKUP($C$3&amp;"-"&amp;$E40,Import!$C:$H,4,FALSE))</f>
        <v/>
      </c>
      <c r="S40" s="891" t="str">
        <f>IF(VLOOKUP($C$3&amp;"-"&amp;$E40,Import!$C:$H,5,FALSE)=0,"",VLOOKUP($C$3&amp;"-"&amp;$E40,Import!$C:$H,5,FALSE))</f>
        <v/>
      </c>
      <c r="T40" s="892" t="str">
        <f>IF(VLOOKUP($C$3&amp;"-"&amp;$E40,Import!$C:$H,6,FALSE)=0,"",VLOOKUP($C$3&amp;"-"&amp;$E40,Import!$C:$H,6,FALSE))</f>
        <v/>
      </c>
      <c r="U40" s="294"/>
      <c r="V40" s="304"/>
    </row>
    <row r="41" spans="1:22" s="295" customFormat="1" ht="34.950000000000003" customHeight="1" x14ac:dyDescent="0.25">
      <c r="A41" s="304"/>
      <c r="B41" s="1756"/>
      <c r="C41" s="1745"/>
      <c r="D41" s="1425"/>
      <c r="E41" s="293" t="s">
        <v>165</v>
      </c>
      <c r="F41" s="413" t="str">
        <f>IF(VLOOKUP(CONCATENATE($C$3,"-",$E41),Languages!$A:$D,1,TRUE)=CONCATENATE($C$3,"-",$E41),VLOOKUP(CONCATENATE($C$3,"-",$E41),Languages!$A:$D,Summary!$C$7,TRUE),NA())</f>
        <v>Organisaation ylimmällä johdolla on näkyvyys tärkeimpiin riskipäätöksiin läpi koko organisaation.</v>
      </c>
      <c r="G41" s="1682">
        <f t="shared" si="1"/>
        <v>0</v>
      </c>
      <c r="H41" s="306" t="s">
        <v>2466</v>
      </c>
      <c r="I41" s="436"/>
      <c r="J41" s="436"/>
      <c r="K41" s="436"/>
      <c r="L41" s="444"/>
      <c r="M41" s="294"/>
      <c r="N41" s="304"/>
      <c r="O41" s="1756"/>
      <c r="P41" s="933" t="str">
        <f>VLOOKUP(VLOOKUP($C$3&amp;"-"&amp;$E41,Import!$C:$D,2,FALSE),Parameters!$C$18:$F$22,Summary!$C$7,FALSE)</f>
        <v xml:space="preserve">0 - Vastaus puuttuu </v>
      </c>
      <c r="Q41" s="891" t="str">
        <f>IF(VLOOKUP($C$3&amp;"-"&amp;$E41,Import!$C:$H,3,FALSE)=0,"",VLOOKUP($C$3&amp;"-"&amp;$E41,Import!$C:$H,3,FALSE))</f>
        <v/>
      </c>
      <c r="R41" s="891" t="str">
        <f>IF(VLOOKUP($C$3&amp;"-"&amp;$E41,Import!$C:$H,4,FALSE)=0,"",VLOOKUP($C$3&amp;"-"&amp;$E41,Import!$C:$H,4,FALSE))</f>
        <v/>
      </c>
      <c r="S41" s="891" t="str">
        <f>IF(VLOOKUP($C$3&amp;"-"&amp;$E41,Import!$C:$H,5,FALSE)=0,"",VLOOKUP($C$3&amp;"-"&amp;$E41,Import!$C:$H,5,FALSE))</f>
        <v/>
      </c>
      <c r="T41" s="892" t="str">
        <f>IF(VLOOKUP($C$3&amp;"-"&amp;$E41,Import!$C:$H,6,FALSE)=0,"",VLOOKUP($C$3&amp;"-"&amp;$E41,Import!$C:$H,6,FALSE))</f>
        <v/>
      </c>
      <c r="U41" s="294"/>
      <c r="V41" s="304"/>
    </row>
    <row r="42" spans="1:22" s="295" customFormat="1" ht="85.2" customHeight="1" x14ac:dyDescent="0.25">
      <c r="A42" s="304"/>
      <c r="B42" s="1756"/>
      <c r="C42" s="1745"/>
      <c r="D42" s="1425"/>
      <c r="E42" s="293" t="s">
        <v>167</v>
      </c>
      <c r="F42" s="413" t="str">
        <f>IF(VLOOKUP(CONCATENATE($C$3,"-",$E42),Languages!$A:$D,1,TRUE)=CONCATENATE($C$3,"-",$E42),VLOOKUP(CONCATENATE($C$3,"-",$E42),Languages!$A:$D,Summary!$C$7,TRUE),NA())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G42" s="1682">
        <f t="shared" si="1"/>
        <v>0</v>
      </c>
      <c r="H42" s="306" t="s">
        <v>2466</v>
      </c>
      <c r="I42" s="436"/>
      <c r="J42" s="436"/>
      <c r="K42" s="436"/>
      <c r="L42" s="444"/>
      <c r="M42" s="294"/>
      <c r="N42" s="304"/>
      <c r="O42" s="1756"/>
      <c r="P42" s="933" t="str">
        <f>VLOOKUP(VLOOKUP($C$3&amp;"-"&amp;$E42,Import!$C:$D,2,FALSE),Parameters!$C$18:$F$22,Summary!$C$7,FALSE)</f>
        <v xml:space="preserve">0 - Vastaus puuttuu </v>
      </c>
      <c r="Q42" s="891" t="str">
        <f>IF(VLOOKUP($C$3&amp;"-"&amp;$E42,Import!$C:$H,3,FALSE)=0,"",VLOOKUP($C$3&amp;"-"&amp;$E42,Import!$C:$H,3,FALSE))</f>
        <v/>
      </c>
      <c r="R42" s="891" t="str">
        <f>IF(VLOOKUP($C$3&amp;"-"&amp;$E42,Import!$C:$H,4,FALSE)=0,"",VLOOKUP($C$3&amp;"-"&amp;$E42,Import!$C:$H,4,FALSE))</f>
        <v/>
      </c>
      <c r="S42" s="891" t="str">
        <f>IF(VLOOKUP($C$3&amp;"-"&amp;$E42,Import!$C:$H,5,FALSE)=0,"",VLOOKUP($C$3&amp;"-"&amp;$E42,Import!$C:$H,5,FALSE))</f>
        <v/>
      </c>
      <c r="T42" s="892" t="str">
        <f>IF(VLOOKUP($C$3&amp;"-"&amp;$E42,Import!$C:$H,6,FALSE)=0,"",VLOOKUP($C$3&amp;"-"&amp;$E42,Import!$C:$H,6,FALSE))</f>
        <v/>
      </c>
      <c r="U42" s="294"/>
      <c r="V42" s="304"/>
    </row>
    <row r="43" spans="1:22" s="295" customFormat="1" ht="60.6" customHeight="1" x14ac:dyDescent="0.25">
      <c r="A43" s="304"/>
      <c r="B43" s="1756"/>
      <c r="C43" s="1746"/>
      <c r="D43" s="1426"/>
      <c r="E43" s="394" t="s">
        <v>198</v>
      </c>
      <c r="F43" s="417" t="str">
        <f>IF(VLOOKUP(CONCATENATE($C$3,"-",$E43),Languages!$A:$D,1,TRUE)=CONCATENATE($C$3,"-",$E43),VLOOKUP(CONCATENATE($C$3,"-",$E43),Languages!$A:$D,Summary!$C$7,TRUE),NA())</f>
        <v>Riskienhallinnan päätöksentekoa voidaan tarvittaessa delegoida tai korottaa ("escalate") läpi koko organisaation sellaisille henkilöille, joilla on sopivat tiedot, taidot ja valtuudet päätösten tekemiseen.</v>
      </c>
      <c r="G43" s="1682">
        <f t="shared" si="1"/>
        <v>0</v>
      </c>
      <c r="H43" s="445" t="s">
        <v>2466</v>
      </c>
      <c r="I43" s="437"/>
      <c r="J43" s="437"/>
      <c r="K43" s="437"/>
      <c r="L43" s="446"/>
      <c r="M43" s="294"/>
      <c r="N43" s="304"/>
      <c r="O43" s="1756"/>
      <c r="P43" s="934" t="str">
        <f>VLOOKUP(VLOOKUP($C$3&amp;"-"&amp;$E43,Import!$C:$D,2,FALSE),Parameters!$C$18:$F$22,Summary!$C$7,FALSE)</f>
        <v xml:space="preserve">0 - Vastaus puuttuu </v>
      </c>
      <c r="Q43" s="910" t="str">
        <f>IF(VLOOKUP($C$3&amp;"-"&amp;$E43,Import!$C:$H,3,FALSE)=0,"",VLOOKUP($C$3&amp;"-"&amp;$E43,Import!$C:$H,3,FALSE))</f>
        <v/>
      </c>
      <c r="R43" s="910" t="str">
        <f>IF(VLOOKUP($C$3&amp;"-"&amp;$E43,Import!$C:$H,4,FALSE)=0,"",VLOOKUP($C$3&amp;"-"&amp;$E43,Import!$C:$H,4,FALSE))</f>
        <v/>
      </c>
      <c r="S43" s="910" t="str">
        <f>IF(VLOOKUP($C$3&amp;"-"&amp;$E43,Import!$C:$H,5,FALSE)=0,"",VLOOKUP($C$3&amp;"-"&amp;$E43,Import!$C:$H,5,FALSE))</f>
        <v/>
      </c>
      <c r="T43" s="911" t="str">
        <f>IF(VLOOKUP($C$3&amp;"-"&amp;$E43,Import!$C:$H,6,FALSE)=0,"",VLOOKUP($C$3&amp;"-"&amp;$E43,Import!$C:$H,6,FALSE))</f>
        <v/>
      </c>
      <c r="U43" s="294"/>
      <c r="V43" s="304"/>
    </row>
    <row r="44" spans="1:22" s="295" customFormat="1" ht="51" customHeight="1" x14ac:dyDescent="0.25">
      <c r="A44" s="304"/>
      <c r="B44" s="1756"/>
      <c r="C44" s="1757">
        <v>3</v>
      </c>
      <c r="D44" s="1427"/>
      <c r="E44" s="393" t="s">
        <v>200</v>
      </c>
      <c r="F44" s="416" t="str">
        <f>IF(VLOOKUP(CONCATENATE($C$3,"-",$E44),Languages!$A:$D,1,TRUE)=CONCATENATE($C$3,"-",$E44),VLOOKUP(CONCATENATE($C$3,"-",$E44),Languages!$A:$D,Summary!$C$7,TRUE),NA())</f>
        <v>Tehdyt riskienhallintapäätökset käydään läpi aika ajoin, jotta varmistutaan siitä, että ne ovat pysyneet relevantteina ja pätevinä.</v>
      </c>
      <c r="G44" s="1682">
        <f>IFERROR(INT(LEFT($H44,1)),0)</f>
        <v>0</v>
      </c>
      <c r="H44" s="441" t="s">
        <v>2466</v>
      </c>
      <c r="I44" s="438"/>
      <c r="J44" s="438"/>
      <c r="K44" s="438"/>
      <c r="L44" s="447"/>
      <c r="M44" s="294"/>
      <c r="N44" s="304"/>
      <c r="O44" s="1756"/>
      <c r="P44" s="932" t="str">
        <f>VLOOKUP(VLOOKUP($C$3&amp;"-"&amp;$E44,Import!$C:$D,2,FALSE),Parameters!$C$18:$F$22,Summary!$C$7,FALSE)</f>
        <v xml:space="preserve">0 - Vastaus puuttuu </v>
      </c>
      <c r="Q44" s="898" t="str">
        <f>IF(VLOOKUP($C$3&amp;"-"&amp;$E44,Import!$C:$H,3,FALSE)=0,"",VLOOKUP($C$3&amp;"-"&amp;$E44,Import!$C:$H,3,FALSE))</f>
        <v/>
      </c>
      <c r="R44" s="898" t="str">
        <f>IF(VLOOKUP($C$3&amp;"-"&amp;$E44,Import!$C:$H,4,FALSE)=0,"",VLOOKUP($C$3&amp;"-"&amp;$E44,Import!$C:$H,4,FALSE))</f>
        <v/>
      </c>
      <c r="S44" s="898" t="str">
        <f>IF(VLOOKUP($C$3&amp;"-"&amp;$E44,Import!$C:$H,5,FALSE)=0,"",VLOOKUP($C$3&amp;"-"&amp;$E44,Import!$C:$H,5,FALSE))</f>
        <v/>
      </c>
      <c r="T44" s="899" t="str">
        <f>IF(VLOOKUP($C$3&amp;"-"&amp;$E44,Import!$C:$H,6,FALSE)=0,"",VLOOKUP($C$3&amp;"-"&amp;$E44,Import!$C:$H,6,FALSE))</f>
        <v/>
      </c>
      <c r="U44" s="294"/>
      <c r="V44" s="304"/>
    </row>
    <row r="45" spans="1:22" s="295" customFormat="1" ht="45" customHeight="1" x14ac:dyDescent="0.25">
      <c r="A45" s="304"/>
      <c r="B45" s="1756"/>
      <c r="C45" s="1758"/>
      <c r="D45" s="1428"/>
      <c r="E45" s="394" t="s">
        <v>202</v>
      </c>
      <c r="F45" s="417" t="str">
        <f>IF(VLOOKUP(CONCATENATE($C$3,"-",$E45),Languages!$A:$D,1,TRUE)=CONCATENATE($C$3,"-",$E45),VLOOKUP(CONCATENATE($C$3,"-",$E45),Languages!$A:$D,Summary!$C$7,TRUE),NA())</f>
        <v>Riskienhallintaprosessissa ja -päätöksenteossa otetaan huomioon resurssit (data, prosessit, järjestelmät, laitteet ja toimitusketju), kriittinen ajanjakso ja seurannaisvaikutukset [kts. CRITICAL-1b-h].</v>
      </c>
      <c r="G45" s="1682">
        <f>IFERROR(INT(LEFT($H45,1)),0)</f>
        <v>0</v>
      </c>
      <c r="H45" s="445" t="s">
        <v>2466</v>
      </c>
      <c r="I45" s="437"/>
      <c r="J45" s="437"/>
      <c r="K45" s="437"/>
      <c r="L45" s="446"/>
      <c r="M45" s="294"/>
      <c r="N45" s="304"/>
      <c r="O45" s="1756"/>
      <c r="P45" s="934" t="str">
        <f>VLOOKUP(VLOOKUP($C$3&amp;"-"&amp;$E45,Import!$C:$D,2,FALSE),Parameters!$C$18:$F$22,Summary!$C$7,FALSE)</f>
        <v xml:space="preserve">0 - Vastaus puuttuu </v>
      </c>
      <c r="Q45" s="910" t="str">
        <f>IF(VLOOKUP($C$3&amp;"-"&amp;$E45,Import!$C:$H,3,FALSE)=0,"",VLOOKUP($C$3&amp;"-"&amp;$E45,Import!$C:$H,3,FALSE))</f>
        <v/>
      </c>
      <c r="R45" s="910" t="str">
        <f>IF(VLOOKUP($C$3&amp;"-"&amp;$E45,Import!$C:$H,4,FALSE)=0,"",VLOOKUP($C$3&amp;"-"&amp;$E45,Import!$C:$H,4,FALSE))</f>
        <v/>
      </c>
      <c r="S45" s="910" t="str">
        <f>IF(VLOOKUP($C$3&amp;"-"&amp;$E45,Import!$C:$H,5,FALSE)=0,"",VLOOKUP($C$3&amp;"-"&amp;$E45,Import!$C:$H,5,FALSE))</f>
        <v/>
      </c>
      <c r="T45" s="911" t="str">
        <f>IF(VLOOKUP($C$3&amp;"-"&amp;$E45,Import!$C:$H,6,FALSE)=0,"",VLOOKUP($C$3&amp;"-"&amp;$E45,Import!$C:$H,6,FALSE))</f>
        <v/>
      </c>
      <c r="U45" s="294"/>
      <c r="V45" s="304"/>
    </row>
    <row r="46" spans="1:22" ht="12.6" x14ac:dyDescent="0.25">
      <c r="A46" s="645"/>
      <c r="H46" s="936"/>
      <c r="I46" s="937"/>
      <c r="J46" s="937"/>
      <c r="K46" s="937"/>
      <c r="L46" s="937"/>
      <c r="N46" s="649"/>
      <c r="U46" s="290"/>
      <c r="V46" s="304"/>
    </row>
    <row r="47" spans="1:22" ht="16.2" x14ac:dyDescent="0.3">
      <c r="A47" s="645"/>
      <c r="C47" s="269">
        <v>3</v>
      </c>
      <c r="D47" s="269"/>
      <c r="E47" s="269" t="str">
        <f>IF(VLOOKUP(CONCATENATE($C$3,"-",C47),Languages!$A:$D,1,TRUE)=CONCATENATE($C$3,"-",C47),VLOOKUP(CONCATENATE($C$3,"-",C47),Languages!$A:$D,Summary!$C$7,TRUE),NA())</f>
        <v>Kriittisten palveluiden kyberpoikkeamien vaikutusten minimointi</v>
      </c>
      <c r="F47" s="169"/>
      <c r="H47" s="936"/>
      <c r="I47" s="937"/>
      <c r="J47" s="937"/>
      <c r="K47" s="937"/>
      <c r="L47" s="937"/>
      <c r="N47" s="649"/>
      <c r="U47" s="290"/>
      <c r="V47" s="304"/>
    </row>
    <row r="48" spans="1:22" s="284" customFormat="1" ht="19.95" customHeight="1" x14ac:dyDescent="0.2">
      <c r="A48" s="303"/>
      <c r="B48" s="278"/>
      <c r="C48" s="279" t="str">
        <f>IF(VLOOKUP("GEN-LEVEL",Languages!$A:$D,1,TRUE)="GEN-LEVEL",VLOOKUP("GEN-LEVEL",Languages!$A:$D,Summary!$C$7,TRUE),NA())</f>
        <v>Taso</v>
      </c>
      <c r="D48" s="279"/>
      <c r="E48" s="279"/>
      <c r="F48" s="280" t="str">
        <f>IF(VLOOKUP("GEN-PRACTICE",Languages!$A:$D,1,TRUE)="GEN-PRACTICE",VLOOKUP("GEN-PRACTICE",Languages!$A:$D,Summary!$C$7,TRUE),NA())</f>
        <v>Käytäntö</v>
      </c>
      <c r="G48" s="281"/>
      <c r="H48" s="881" t="str">
        <f>IF(VLOOKUP("GEN-ANSWER",Languages!$A:$D,1,TRUE)="GEN-ANSWER",VLOOKUP("GEN-ANSWER",Languages!$A:$D,Summary!$C$7,TRUE),NA())</f>
        <v>Vastaus</v>
      </c>
      <c r="I48" s="882" t="str">
        <f>IF(VLOOKUP("KM112",Languages!$A:$D,1,TRUE)="KM112",VLOOKUP("KM112",Languages!$A:$D,Summary!$C$7,TRUE),NA())</f>
        <v>Kommentit</v>
      </c>
      <c r="J48" s="882" t="str">
        <f>IF(VLOOKUP("KM113",Languages!$A:$D,1,TRUE)="KM113",VLOOKUP("KM113",Languages!$A:$D,Summary!$C$7,TRUE),NA())</f>
        <v>Sisäinen viittaus</v>
      </c>
      <c r="K48" s="882" t="str">
        <f>IF(VLOOKUP("KM114",Languages!$A:$D,1,TRUE)="KM114",VLOOKUP("KM114",Languages!$A:$D,Summary!$C$7,TRUE),NA())</f>
        <v>Ulkoinen viittaus</v>
      </c>
      <c r="L48" s="882" t="str">
        <f>IF(VLOOKUP("KM115",Languages!$A:$D,1,TRUE)="KM115",VLOOKUP("KM115",Languages!$A:$D,Summary!$C$7,TRUE),NA())</f>
        <v>Kehityskohde</v>
      </c>
      <c r="M48" s="282"/>
      <c r="N48" s="283"/>
      <c r="O48" s="278"/>
      <c r="P48" s="459" t="str">
        <f>IF(VLOOKUP("GEN-ANSWER",Languages!$A:$D,1,TRUE)="GEN-ANSWER",VLOOKUP("GEN-ANSWER",Languages!$A:$D,Summary!$C$7,TRUE),NA())</f>
        <v>Vastaus</v>
      </c>
      <c r="Q48" s="281" t="str">
        <f>IF(VLOOKUP("KM112",Languages!$A:$D,1,TRUE)="KM112",VLOOKUP("KM112",Languages!$A:$D,Summary!$C$7,TRUE),NA())</f>
        <v>Kommentit</v>
      </c>
      <c r="R48" s="281" t="str">
        <f>IF(VLOOKUP("KM113",Languages!$A:$D,1,TRUE)="KM113",VLOOKUP("KM113",Languages!$A:$D,Summary!$C$7,TRUE),NA())</f>
        <v>Sisäinen viittaus</v>
      </c>
      <c r="S48" s="281" t="str">
        <f>IF(VLOOKUP("KM114",Languages!$A:$D,1,TRUE)="KM114",VLOOKUP("KM114",Languages!$A:$D,Summary!$C$7,TRUE),NA())</f>
        <v>Ulkoinen viittaus</v>
      </c>
      <c r="T48" s="281" t="str">
        <f>IF(VLOOKUP("KM115",Languages!$A:$D,1,TRUE)="KM115",VLOOKUP("KM115",Languages!$A:$D,Summary!$C$7,TRUE),NA())</f>
        <v>Kehityskohde</v>
      </c>
      <c r="U48" s="282"/>
      <c r="V48" s="283"/>
    </row>
    <row r="49" spans="1:22" s="295" customFormat="1" ht="45" customHeight="1" x14ac:dyDescent="0.25">
      <c r="A49" s="304"/>
      <c r="B49" s="1756"/>
      <c r="C49" s="1748">
        <v>1</v>
      </c>
      <c r="D49" s="1422"/>
      <c r="E49" s="393" t="s">
        <v>22</v>
      </c>
      <c r="F49" s="416" t="str">
        <f>IF(VLOOKUP(CONCATENATE($C$3,"-",$E49),Languages!$A:$D,1,TRUE)=CONCATENATE($C$3,"-",$E49),VLOOKUP(CONCATENATE($C$3,"-",$E49),Languages!$A:$D,Summary!$C$7,TRUE),NA())</f>
        <v>Organisaatiolla on kybertapahtumien ja -poikkeamien hallintasuunnitelma, joka kattaa kaikki (organisaation tuottamat yhteiskunnalle kriittiset) palvelut.</v>
      </c>
      <c r="G49" s="1682">
        <f t="shared" ref="G49:G56" si="2">IFERROR(INT(LEFT($H49,1)),0)</f>
        <v>0</v>
      </c>
      <c r="H49" s="441" t="s">
        <v>2466</v>
      </c>
      <c r="I49" s="442"/>
      <c r="J49" s="442"/>
      <c r="K49" s="442"/>
      <c r="L49" s="443"/>
      <c r="M49" s="294"/>
      <c r="N49" s="304"/>
      <c r="O49" s="1756"/>
      <c r="P49" s="932" t="str">
        <f>VLOOKUP(VLOOKUP($C$3&amp;"-"&amp;$E49,Import!$C:$D,2,FALSE),Parameters!$C$18:$F$22,Summary!$C$7,FALSE)</f>
        <v xml:space="preserve">0 - Vastaus puuttuu </v>
      </c>
      <c r="Q49" s="908" t="str">
        <f>IF(VLOOKUP($C$3&amp;"-"&amp;$E49,Import!$C:$H,3,FALSE)=0,"",VLOOKUP($C$3&amp;"-"&amp;$E49,Import!$C:$H,3,FALSE))</f>
        <v/>
      </c>
      <c r="R49" s="908" t="str">
        <f>IF(VLOOKUP($C$3&amp;"-"&amp;$E49,Import!$C:$H,4,FALSE)=0,"",VLOOKUP($C$3&amp;"-"&amp;$E49,Import!$C:$H,4,FALSE))</f>
        <v/>
      </c>
      <c r="S49" s="908" t="str">
        <f>IF(VLOOKUP($C$3&amp;"-"&amp;$E49,Import!$C:$H,5,FALSE)=0,"",VLOOKUP($C$3&amp;"-"&amp;$E49,Import!$C:$H,5,FALSE))</f>
        <v/>
      </c>
      <c r="T49" s="909" t="str">
        <f>IF(VLOOKUP($C$3&amp;"-"&amp;$E49,Import!$C:$H,6,FALSE)=0,"",VLOOKUP($C$3&amp;"-"&amp;$E49,Import!$C:$H,6,FALSE))</f>
        <v/>
      </c>
      <c r="U49" s="294"/>
      <c r="V49" s="304"/>
    </row>
    <row r="50" spans="1:22" s="295" customFormat="1" ht="51" customHeight="1" x14ac:dyDescent="0.25">
      <c r="A50" s="304"/>
      <c r="B50" s="1756"/>
      <c r="C50" s="1749"/>
      <c r="D50" s="1429"/>
      <c r="E50" s="293" t="s">
        <v>23</v>
      </c>
      <c r="F50" s="413" t="str">
        <f>IF(VLOOKUP(CONCATENATE($C$3,"-",$E50),Languages!$A:$D,1,TRUE)=CONCATENATE($C$3,"-",$E50),VLOOKUP(CONCATENATE($C$3,"-",$E50),Languages!$A:$D,Summary!$C$7,TRUE),NA())</f>
        <v>Hallintasuunnitelma rajoittuu tunnettuihin hyökkäyksiin, mutta kattaa perusteellisesti näiden hyökkäysten todennäköiset vaikutukset.</v>
      </c>
      <c r="G50" s="1682">
        <f t="shared" si="2"/>
        <v>0</v>
      </c>
      <c r="H50" s="306" t="s">
        <v>2466</v>
      </c>
      <c r="I50" s="442"/>
      <c r="J50" s="436"/>
      <c r="K50" s="436"/>
      <c r="L50" s="444"/>
      <c r="M50" s="294"/>
      <c r="N50" s="304"/>
      <c r="O50" s="1756"/>
      <c r="P50" s="933" t="str">
        <f>VLOOKUP(VLOOKUP($C$3&amp;"-"&amp;$E50,Import!$C:$D,2,FALSE),Parameters!$C$18:$F$22,Summary!$C$7,FALSE)</f>
        <v xml:space="preserve">0 - Vastaus puuttuu </v>
      </c>
      <c r="Q50" s="891" t="str">
        <f>IF(VLOOKUP($C$3&amp;"-"&amp;$E50,Import!$C:$H,3,FALSE)=0,"",VLOOKUP($C$3&amp;"-"&amp;$E50,Import!$C:$H,3,FALSE))</f>
        <v/>
      </c>
      <c r="R50" s="891" t="str">
        <f>IF(VLOOKUP($C$3&amp;"-"&amp;$E50,Import!$C:$H,4,FALSE)=0,"",VLOOKUP($C$3&amp;"-"&amp;$E50,Import!$C:$H,4,FALSE))</f>
        <v/>
      </c>
      <c r="S50" s="891" t="str">
        <f>IF(VLOOKUP($C$3&amp;"-"&amp;$E50,Import!$C:$H,5,FALSE)=0,"",VLOOKUP($C$3&amp;"-"&amp;$E50,Import!$C:$H,5,FALSE))</f>
        <v/>
      </c>
      <c r="T50" s="892" t="str">
        <f>IF(VLOOKUP($C$3&amp;"-"&amp;$E50,Import!$C:$H,6,FALSE)=0,"",VLOOKUP($C$3&amp;"-"&amp;$E50,Import!$C:$H,6,FALSE))</f>
        <v/>
      </c>
      <c r="U50" s="294"/>
      <c r="V50" s="304"/>
    </row>
    <row r="51" spans="1:22" s="295" customFormat="1" ht="34.950000000000003" customHeight="1" x14ac:dyDescent="0.25">
      <c r="A51" s="304"/>
      <c r="B51" s="1756"/>
      <c r="C51" s="1749"/>
      <c r="D51" s="1429"/>
      <c r="E51" s="293" t="s">
        <v>24</v>
      </c>
      <c r="F51" s="413" t="str">
        <f>IF(VLOOKUP(CONCATENATE($C$3,"-",$E51),Languages!$A:$D,1,TRUE)=CONCATENATE($C$3,"-",$E51),VLOOKUP(CONCATENATE($C$3,"-",$E51),Languages!$A:$D,Summary!$C$7,TRUE),NA())</f>
        <v>Kybertapahtumien ja -poikkeamien hallintaan osallistuva henkilöstö on sisäistänyt ja ymmärtää hallintasuunnitelman hyvin.</v>
      </c>
      <c r="G51" s="1682">
        <f t="shared" si="2"/>
        <v>0</v>
      </c>
      <c r="H51" s="306" t="s">
        <v>2466</v>
      </c>
      <c r="I51" s="442"/>
      <c r="J51" s="436"/>
      <c r="K51" s="436"/>
      <c r="L51" s="444"/>
      <c r="M51" s="294"/>
      <c r="N51" s="304"/>
      <c r="O51" s="1756"/>
      <c r="P51" s="933" t="str">
        <f>VLOOKUP(VLOOKUP($C$3&amp;"-"&amp;$E51,Import!$C:$D,2,FALSE),Parameters!$C$18:$F$22,Summary!$C$7,FALSE)</f>
        <v xml:space="preserve">0 - Vastaus puuttuu </v>
      </c>
      <c r="Q51" s="891" t="str">
        <f>IF(VLOOKUP($C$3&amp;"-"&amp;$E51,Import!$C:$H,3,FALSE)=0,"",VLOOKUP($C$3&amp;"-"&amp;$E51,Import!$C:$H,3,FALSE))</f>
        <v/>
      </c>
      <c r="R51" s="891" t="str">
        <f>IF(VLOOKUP($C$3&amp;"-"&amp;$E51,Import!$C:$H,4,FALSE)=0,"",VLOOKUP($C$3&amp;"-"&amp;$E51,Import!$C:$H,4,FALSE))</f>
        <v/>
      </c>
      <c r="S51" s="891" t="str">
        <f>IF(VLOOKUP($C$3&amp;"-"&amp;$E51,Import!$C:$H,5,FALSE)=0,"",VLOOKUP($C$3&amp;"-"&amp;$E51,Import!$C:$H,5,FALSE))</f>
        <v/>
      </c>
      <c r="T51" s="892" t="str">
        <f>IF(VLOOKUP($C$3&amp;"-"&amp;$E51,Import!$C:$H,6,FALSE)=0,"",VLOOKUP($C$3&amp;"-"&amp;$E51,Import!$C:$H,6,FALSE))</f>
        <v/>
      </c>
      <c r="U51" s="294"/>
      <c r="V51" s="304"/>
    </row>
    <row r="52" spans="1:22" s="295" customFormat="1" ht="34.950000000000003" customHeight="1" x14ac:dyDescent="0.25">
      <c r="A52" s="304"/>
      <c r="B52" s="1756"/>
      <c r="C52" s="1750"/>
      <c r="D52" s="1423"/>
      <c r="E52" s="394" t="s">
        <v>25</v>
      </c>
      <c r="F52" s="417" t="str">
        <f>IF(VLOOKUP(CONCATENATE($C$3,"-",$E52),Languages!$A:$D,1,TRUE)=CONCATENATE($C$3,"-",$E52),VLOOKUP(CONCATENATE($C$3,"-",$E52),Languages!$A:$D,Summary!$C$7,TRUE),NA())</f>
        <v>Hallintasuunnitelma on dokumentoitu ja se jaetaan kaikille relevanteille sidosryhmille.</v>
      </c>
      <c r="G52" s="1682">
        <f t="shared" si="2"/>
        <v>0</v>
      </c>
      <c r="H52" s="445" t="s">
        <v>2466</v>
      </c>
      <c r="I52" s="442"/>
      <c r="J52" s="437"/>
      <c r="K52" s="437"/>
      <c r="L52" s="446"/>
      <c r="M52" s="294"/>
      <c r="N52" s="304"/>
      <c r="O52" s="1756"/>
      <c r="P52" s="934" t="str">
        <f>VLOOKUP(VLOOKUP($C$3&amp;"-"&amp;$E52,Import!$C:$D,2,FALSE),Parameters!$C$18:$F$22,Summary!$C$7,FALSE)</f>
        <v xml:space="preserve">0 - Vastaus puuttuu </v>
      </c>
      <c r="Q52" s="910" t="str">
        <f>IF(VLOOKUP($C$3&amp;"-"&amp;$E52,Import!$C:$H,3,FALSE)=0,"",VLOOKUP($C$3&amp;"-"&amp;$E52,Import!$C:$H,3,FALSE))</f>
        <v/>
      </c>
      <c r="R52" s="910" t="str">
        <f>IF(VLOOKUP($C$3&amp;"-"&amp;$E52,Import!$C:$H,4,FALSE)=0,"",VLOOKUP($C$3&amp;"-"&amp;$E52,Import!$C:$H,4,FALSE))</f>
        <v/>
      </c>
      <c r="S52" s="910" t="str">
        <f>IF(VLOOKUP($C$3&amp;"-"&amp;$E52,Import!$C:$H,5,FALSE)=0,"",VLOOKUP($C$3&amp;"-"&amp;$E52,Import!$C:$H,5,FALSE))</f>
        <v/>
      </c>
      <c r="T52" s="911" t="str">
        <f>IF(VLOOKUP($C$3&amp;"-"&amp;$E52,Import!$C:$H,6,FALSE)=0,"",VLOOKUP($C$3&amp;"-"&amp;$E52,Import!$C:$H,6,FALSE))</f>
        <v/>
      </c>
      <c r="U52" s="294"/>
      <c r="V52" s="304"/>
    </row>
    <row r="53" spans="1:22" s="295" customFormat="1" ht="63" customHeight="1" x14ac:dyDescent="0.25">
      <c r="A53" s="304"/>
      <c r="B53" s="1756"/>
      <c r="C53" s="1744">
        <v>2</v>
      </c>
      <c r="D53" s="1424"/>
      <c r="E53" s="393" t="s">
        <v>26</v>
      </c>
      <c r="F53" s="416" t="str">
        <f>IF(VLOOKUP(CONCATENATE($C$3,"-",$E53),Languages!$A:$D,1,TRUE)=CONCATENATE($C$3,"-",$E53),VLOOKUP(CONCATENATE($C$3,"-",$E53),Languages!$A:$D,Summary!$C$7,TRUE),NA())</f>
        <v>Hallintasuunnitelma perustuu (yhteiskunnalle kriittisten palveluiden tuottamiseen tarvittavien) tietoverkkojen ja -järjestelmien riskien perusteelliseen tunnistamiseen ja ymmärtämiseen.</v>
      </c>
      <c r="G53" s="1682">
        <f t="shared" si="2"/>
        <v>0</v>
      </c>
      <c r="H53" s="441" t="s">
        <v>2466</v>
      </c>
      <c r="I53" s="442"/>
      <c r="J53" s="442"/>
      <c r="K53" s="442"/>
      <c r="L53" s="443"/>
      <c r="M53" s="294"/>
      <c r="N53" s="304"/>
      <c r="O53" s="1756"/>
      <c r="P53" s="932" t="str">
        <f>VLOOKUP(VLOOKUP($C$3&amp;"-"&amp;$E53,Import!$C:$D,2,FALSE),Parameters!$C$18:$F$22,Summary!$C$7,FALSE)</f>
        <v xml:space="preserve">0 - Vastaus puuttuu </v>
      </c>
      <c r="Q53" s="908" t="str">
        <f>IF(VLOOKUP($C$3&amp;"-"&amp;$E53,Import!$C:$H,3,FALSE)=0,"",VLOOKUP($C$3&amp;"-"&amp;$E53,Import!$C:$H,3,FALSE))</f>
        <v/>
      </c>
      <c r="R53" s="908" t="str">
        <f>IF(VLOOKUP($C$3&amp;"-"&amp;$E53,Import!$C:$H,4,FALSE)=0,"",VLOOKUP($C$3&amp;"-"&amp;$E53,Import!$C:$H,4,FALSE))</f>
        <v/>
      </c>
      <c r="S53" s="908" t="str">
        <f>IF(VLOOKUP($C$3&amp;"-"&amp;$E53,Import!$C:$H,5,FALSE)=0,"",VLOOKUP($C$3&amp;"-"&amp;$E53,Import!$C:$H,5,FALSE))</f>
        <v/>
      </c>
      <c r="T53" s="909" t="str">
        <f>IF(VLOOKUP($C$3&amp;"-"&amp;$E53,Import!$C:$H,6,FALSE)=0,"",VLOOKUP($C$3&amp;"-"&amp;$E53,Import!$C:$H,6,FALSE))</f>
        <v/>
      </c>
      <c r="U53" s="294"/>
      <c r="V53" s="304"/>
    </row>
    <row r="54" spans="1:22" s="295" customFormat="1" ht="75.599999999999994" customHeight="1" x14ac:dyDescent="0.25">
      <c r="A54" s="304"/>
      <c r="B54" s="1756"/>
      <c r="C54" s="1746"/>
      <c r="D54" s="1426"/>
      <c r="E54" s="394" t="s">
        <v>27</v>
      </c>
      <c r="F54" s="417" t="str">
        <f>IF(VLOOKUP(CONCATENATE($C$3,"-",$E54),Languages!$A:$D,1,TRUE)=CONCATENATE($C$3,"-",$E54),VLOOKUP(CONCATENATE($C$3,"-",$E54),Languages!$A:$D,Summary!$C$7,TRUE),NA())</f>
        <v>Hallintasuunnitelma kattaa perusteellisesti sekä tunnettujen hyökkäysten, että toistaiseksi tuntemattomien hyökkäysten todennäköiset vaikutukset. Suunnitelma kattaa perusteellisesti poikkeaman koko elinkaaren, roolit ja vastuut sekä raportointivelvoitteet.</v>
      </c>
      <c r="G54" s="1682">
        <f t="shared" si="2"/>
        <v>0</v>
      </c>
      <c r="H54" s="445" t="s">
        <v>2466</v>
      </c>
      <c r="I54" s="437"/>
      <c r="J54" s="437"/>
      <c r="K54" s="437"/>
      <c r="L54" s="446"/>
      <c r="M54" s="294"/>
      <c r="N54" s="304"/>
      <c r="O54" s="1756"/>
      <c r="P54" s="934" t="str">
        <f>VLOOKUP(VLOOKUP($C$3&amp;"-"&amp;$E54,Import!$C:$D,2,FALSE),Parameters!$C$18:$F$22,Summary!$C$7,FALSE)</f>
        <v xml:space="preserve">0 - Vastaus puuttuu </v>
      </c>
      <c r="Q54" s="910" t="str">
        <f>IF(VLOOKUP($C$3&amp;"-"&amp;$E54,Import!$C:$H,3,FALSE)=0,"",VLOOKUP($C$3&amp;"-"&amp;$E54,Import!$C:$H,3,FALSE))</f>
        <v/>
      </c>
      <c r="R54" s="910" t="str">
        <f>IF(VLOOKUP($C$3&amp;"-"&amp;$E54,Import!$C:$H,4,FALSE)=0,"",VLOOKUP($C$3&amp;"-"&amp;$E54,Import!$C:$H,4,FALSE))</f>
        <v/>
      </c>
      <c r="S54" s="910" t="str">
        <f>IF(VLOOKUP($C$3&amp;"-"&amp;$E54,Import!$C:$H,5,FALSE)=0,"",VLOOKUP($C$3&amp;"-"&amp;$E54,Import!$C:$H,5,FALSE))</f>
        <v/>
      </c>
      <c r="T54" s="911" t="str">
        <f>IF(VLOOKUP($C$3&amp;"-"&amp;$E54,Import!$C:$H,6,FALSE)=0,"",VLOOKUP($C$3&amp;"-"&amp;$E54,Import!$C:$H,6,FALSE))</f>
        <v/>
      </c>
      <c r="U54" s="294"/>
      <c r="V54" s="304"/>
    </row>
    <row r="55" spans="1:22" s="295" customFormat="1" ht="48.6" customHeight="1" x14ac:dyDescent="0.25">
      <c r="A55" s="304"/>
      <c r="B55" s="1756"/>
      <c r="C55" s="1757">
        <v>3</v>
      </c>
      <c r="D55" s="1427"/>
      <c r="E55" s="393" t="s">
        <v>28</v>
      </c>
      <c r="F55" s="416" t="str">
        <f>IF(VLOOKUP(CONCATENATE($C$3,"-",$E55),Languages!$A:$D,1,TRUE)=CONCATENATE($C$3,"-",$E55),VLOOKUP(CONCATENATE($C$3,"-",$E55),Languages!$A:$D,Summary!$C$7,TRUE),NA())</f>
        <v>Hallintasuunnitelma on dokumentoitu ja integroitu osaksi organisaation laajempaa liiketoiminnan ja toimitusketjujen jatkuvuudenhallintaa.</v>
      </c>
      <c r="G55" s="1682">
        <f t="shared" si="2"/>
        <v>0</v>
      </c>
      <c r="H55" s="441" t="s">
        <v>2466</v>
      </c>
      <c r="I55" s="442"/>
      <c r="J55" s="442"/>
      <c r="K55" s="442"/>
      <c r="L55" s="443"/>
      <c r="M55" s="294"/>
      <c r="N55" s="304"/>
      <c r="O55" s="1756"/>
      <c r="P55" s="932" t="str">
        <f>VLOOKUP(VLOOKUP($C$3&amp;"-"&amp;$E55,Import!$C:$D,2,FALSE),Parameters!$C$18:$F$22,Summary!$C$7,FALSE)</f>
        <v xml:space="preserve">0 - Vastaus puuttuu </v>
      </c>
      <c r="Q55" s="908" t="str">
        <f>IF(VLOOKUP($C$3&amp;"-"&amp;$E55,Import!$C:$H,3,FALSE)=0,"",VLOOKUP($C$3&amp;"-"&amp;$E55,Import!$C:$H,3,FALSE))</f>
        <v/>
      </c>
      <c r="R55" s="908" t="str">
        <f>IF(VLOOKUP($C$3&amp;"-"&amp;$E55,Import!$C:$H,4,FALSE)=0,"",VLOOKUP($C$3&amp;"-"&amp;$E55,Import!$C:$H,4,FALSE))</f>
        <v/>
      </c>
      <c r="S55" s="908" t="str">
        <f>IF(VLOOKUP($C$3&amp;"-"&amp;$E55,Import!$C:$H,5,FALSE)=0,"",VLOOKUP($C$3&amp;"-"&amp;$E55,Import!$C:$H,5,FALSE))</f>
        <v/>
      </c>
      <c r="T55" s="909" t="str">
        <f>IF(VLOOKUP($C$3&amp;"-"&amp;$E55,Import!$C:$H,6,FALSE)=0,"",VLOOKUP($C$3&amp;"-"&amp;$E55,Import!$C:$H,6,FALSE))</f>
        <v/>
      </c>
      <c r="U55" s="294"/>
      <c r="V55" s="304"/>
    </row>
    <row r="56" spans="1:22" s="295" customFormat="1" ht="45" customHeight="1" x14ac:dyDescent="0.25">
      <c r="A56" s="304"/>
      <c r="B56" s="1756"/>
      <c r="C56" s="1758"/>
      <c r="D56" s="1428"/>
      <c r="E56" s="394" t="s">
        <v>232</v>
      </c>
      <c r="F56" s="417" t="str">
        <f>IF(VLOOKUP(CONCATENATE($C$3,"-",$E56),Languages!$A:$D,1,TRUE)=CONCATENATE($C$3,"-",$E56),VLOOKUP(CONCATENATE($C$3,"-",$E56),Languages!$A:$D,Summary!$C$7,TRUE),NA())</f>
        <v>Kaikki yhteiskunnalle kriittisten palveluiden tuottamiseen osallistuvat organisaation liiketoimintayksiköt ovat saaneet ja sisäistäneet hallintasuunnitelman.</v>
      </c>
      <c r="G56" s="1682">
        <f t="shared" si="2"/>
        <v>0</v>
      </c>
      <c r="H56" s="445" t="s">
        <v>2466</v>
      </c>
      <c r="I56" s="437"/>
      <c r="J56" s="437"/>
      <c r="K56" s="437"/>
      <c r="L56" s="446"/>
      <c r="M56" s="294"/>
      <c r="N56" s="304"/>
      <c r="O56" s="1756"/>
      <c r="P56" s="934" t="str">
        <f>VLOOKUP(VLOOKUP($C$3&amp;"-"&amp;$E56,Import!$C:$D,2,FALSE),Parameters!$C$18:$F$22,Summary!$C$7,FALSE)</f>
        <v xml:space="preserve">0 - Vastaus puuttuu </v>
      </c>
      <c r="Q56" s="910" t="str">
        <f>IF(VLOOKUP($C$3&amp;"-"&amp;$E56,Import!$C:$H,3,FALSE)=0,"",VLOOKUP($C$3&amp;"-"&amp;$E56,Import!$C:$H,3,FALSE))</f>
        <v/>
      </c>
      <c r="R56" s="910" t="str">
        <f>IF(VLOOKUP($C$3&amp;"-"&amp;$E56,Import!$C:$H,4,FALSE)=0,"",VLOOKUP($C$3&amp;"-"&amp;$E56,Import!$C:$H,4,FALSE))</f>
        <v/>
      </c>
      <c r="S56" s="910" t="str">
        <f>IF(VLOOKUP($C$3&amp;"-"&amp;$E56,Import!$C:$H,5,FALSE)=0,"",VLOOKUP($C$3&amp;"-"&amp;$E56,Import!$C:$H,5,FALSE))</f>
        <v/>
      </c>
      <c r="T56" s="911" t="str">
        <f>IF(VLOOKUP($C$3&amp;"-"&amp;$E56,Import!$C:$H,6,FALSE)=0,"",VLOOKUP($C$3&amp;"-"&amp;$E56,Import!$C:$H,6,FALSE))</f>
        <v/>
      </c>
      <c r="U56" s="294"/>
      <c r="V56" s="304"/>
    </row>
    <row r="57" spans="1:22" x14ac:dyDescent="0.25">
      <c r="A57" s="235"/>
      <c r="B57" s="236"/>
      <c r="C57" s="297"/>
      <c r="D57" s="297"/>
      <c r="E57" s="237"/>
      <c r="F57" s="238"/>
      <c r="G57" s="240"/>
      <c r="H57" s="241"/>
      <c r="I57" s="298"/>
      <c r="J57" s="298"/>
      <c r="K57" s="298"/>
      <c r="L57" s="298"/>
      <c r="M57" s="242"/>
      <c r="N57" s="235"/>
      <c r="O57" s="236"/>
      <c r="P57" s="241"/>
      <c r="Q57" s="298"/>
      <c r="R57" s="298"/>
      <c r="S57" s="298"/>
      <c r="T57" s="298"/>
      <c r="U57" s="242"/>
      <c r="V57" s="235"/>
    </row>
    <row r="58" spans="1:22" x14ac:dyDescent="0.25">
      <c r="A58" s="235"/>
      <c r="B58" s="235"/>
      <c r="C58" s="235"/>
      <c r="D58" s="235"/>
      <c r="E58" s="235"/>
      <c r="F58" s="235"/>
      <c r="G58" s="244"/>
      <c r="H58" s="235"/>
      <c r="I58" s="235"/>
      <c r="J58" s="235"/>
      <c r="K58" s="235"/>
      <c r="L58" s="235"/>
      <c r="M58" s="235"/>
      <c r="N58" s="235"/>
      <c r="O58" s="235"/>
      <c r="P58" s="244"/>
      <c r="Q58" s="235"/>
      <c r="R58" s="235"/>
      <c r="S58" s="235"/>
      <c r="T58" s="235"/>
      <c r="U58" s="235"/>
      <c r="V58" s="235"/>
    </row>
  </sheetData>
  <sheetProtection sheet="1" formatCells="0" formatColumns="0" formatRows="0"/>
  <mergeCells count="44">
    <mergeCell ref="P3:T11"/>
    <mergeCell ref="P13:P14"/>
    <mergeCell ref="C6:L6"/>
    <mergeCell ref="J8:K8"/>
    <mergeCell ref="O49:O52"/>
    <mergeCell ref="Q13:Q14"/>
    <mergeCell ref="R13:R14"/>
    <mergeCell ref="S13:S14"/>
    <mergeCell ref="T13:T14"/>
    <mergeCell ref="P15:P16"/>
    <mergeCell ref="Q15:Q16"/>
    <mergeCell ref="R15:R16"/>
    <mergeCell ref="S15:S16"/>
    <mergeCell ref="T15:T16"/>
    <mergeCell ref="P17:P18"/>
    <mergeCell ref="Q17:Q18"/>
    <mergeCell ref="O53:O56"/>
    <mergeCell ref="C13:L13"/>
    <mergeCell ref="O24:O25"/>
    <mergeCell ref="O26:O29"/>
    <mergeCell ref="O30:O31"/>
    <mergeCell ref="O35:O36"/>
    <mergeCell ref="O37:O45"/>
    <mergeCell ref="C15:L15"/>
    <mergeCell ref="B37:B45"/>
    <mergeCell ref="C37:C43"/>
    <mergeCell ref="C44:C45"/>
    <mergeCell ref="B53:B56"/>
    <mergeCell ref="C53:C54"/>
    <mergeCell ref="C55:C56"/>
    <mergeCell ref="B49:B52"/>
    <mergeCell ref="C49:C52"/>
    <mergeCell ref="J10:K11"/>
    <mergeCell ref="B24:B25"/>
    <mergeCell ref="C17:L17"/>
    <mergeCell ref="B35:B36"/>
    <mergeCell ref="C35:C36"/>
    <mergeCell ref="R17:R18"/>
    <mergeCell ref="S17:S18"/>
    <mergeCell ref="T17:T18"/>
    <mergeCell ref="B30:B31"/>
    <mergeCell ref="C28:C30"/>
    <mergeCell ref="B26:B29"/>
    <mergeCell ref="C24:C27"/>
  </mergeCells>
  <conditionalFormatting sqref="G24:G31 G35:G45 G49:G56">
    <cfRule type="containsText" dxfId="204" priority="15" operator="containsText" text="0">
      <formula>NOT(ISERROR(SEARCH("0",G24)))</formula>
    </cfRule>
  </conditionalFormatting>
  <pageMargins left="0.7" right="0.7" top="0.75" bottom="0.75" header="0.3" footer="0.3"/>
  <pageSetup paperSize="9" scale="42" orientation="portrait" r:id="rId1"/>
  <rowBreaks count="1" manualBreakCount="1">
    <brk id="45" max="16383" man="1"/>
  </rowBreaks>
  <colBreaks count="1" manualBreakCount="1">
    <brk id="14" max="1048575" man="1"/>
  </colBreaks>
  <ignoredErrors>
    <ignoredError sqref="P56 P45 P31 P24:Q24 P25 P26 P27 P28 P29 P30 P35 P36 P37 P38 P39 P40 P41 P42 P43 P44 P49 P50 P51 P52 P53 P54 P55 R24:T31 Q25:Q31 Q35:T45 Q49:T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6" id="{13C2B1B1-E218-409A-B450-6991325688FE}">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G24:G31 G35:G45 G49:G56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Parameters!$B$18:$B$22</xm:f>
          </x14:formula1>
          <xm:sqref>H24:H31 H35:H45 H49:H56 P24:P31 P35:P45 P49:P56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tabColor rgb="FF92D050"/>
  </sheetPr>
  <dimension ref="A1:V847"/>
  <sheetViews>
    <sheetView zoomScale="80" zoomScaleNormal="80" workbookViewId="0">
      <selection activeCell="Q1" sqref="Q1"/>
    </sheetView>
  </sheetViews>
  <sheetFormatPr defaultRowHeight="13.8" x14ac:dyDescent="0.25"/>
  <cols>
    <col min="1" max="1" width="15.36328125" customWidth="1"/>
    <col min="2" max="2" width="6.6328125" style="551" customWidth="1"/>
    <col min="3" max="3" width="9.81640625" customWidth="1"/>
    <col min="4" max="4" width="12.1796875" customWidth="1"/>
    <col min="6" max="7" width="9.6328125" customWidth="1"/>
    <col min="8" max="8" width="5.6328125" customWidth="1"/>
    <col min="15" max="15" width="5.6328125" customWidth="1"/>
  </cols>
  <sheetData>
    <row r="1" spans="1:22" x14ac:dyDescent="0.25">
      <c r="A1" s="24" t="s">
        <v>1473</v>
      </c>
      <c r="B1" s="70" t="s">
        <v>588</v>
      </c>
      <c r="C1" s="24" t="s">
        <v>1474</v>
      </c>
      <c r="D1" s="24" t="s">
        <v>1474</v>
      </c>
      <c r="E1" s="70" t="s">
        <v>1580</v>
      </c>
      <c r="J1" s="546" t="s">
        <v>446</v>
      </c>
      <c r="K1" s="547" t="s">
        <v>1462</v>
      </c>
      <c r="L1" s="548" t="s">
        <v>1463</v>
      </c>
      <c r="M1" s="549" t="s">
        <v>1464</v>
      </c>
      <c r="N1" s="550" t="s">
        <v>1465</v>
      </c>
    </row>
    <row r="2" spans="1:22" x14ac:dyDescent="0.25">
      <c r="A2" t="s">
        <v>150</v>
      </c>
      <c r="B2" s="551">
        <v>1</v>
      </c>
      <c r="C2" t="s">
        <v>1462</v>
      </c>
      <c r="D2" s="1047" t="s">
        <v>1475</v>
      </c>
      <c r="E2" s="551">
        <f ca="1">VLOOKUP($A2,Data!$C:$I,7,FALSE)</f>
        <v>0</v>
      </c>
      <c r="F2" s="631" t="str">
        <f>CONCATENATE($D2,$B2)</f>
        <v>PR.AC-11</v>
      </c>
      <c r="G2" s="631" t="str">
        <f ca="1">_xlfn.IFNA(CONCATENATE(F2,$E2),CONCATENATE(F2,$E2,0))</f>
        <v>PR.AC-110</v>
      </c>
      <c r="H2" s="631"/>
      <c r="J2" s="551">
        <f>COUNTIFS($C:$C,J$1)</f>
        <v>222</v>
      </c>
      <c r="K2" s="551">
        <f>COUNTIFS($C:$C,K$1)</f>
        <v>367</v>
      </c>
      <c r="L2" s="551">
        <f>COUNTIFS($C:$C,L$1)</f>
        <v>107</v>
      </c>
      <c r="M2" s="551">
        <f>COUNTIFS($C:$C,M$1)</f>
        <v>92</v>
      </c>
      <c r="N2" s="551">
        <f>COUNTIFS($C:$C,N$1)</f>
        <v>24</v>
      </c>
    </row>
    <row r="3" spans="1:22" x14ac:dyDescent="0.25">
      <c r="A3" t="s">
        <v>150</v>
      </c>
      <c r="B3" s="551">
        <v>1</v>
      </c>
      <c r="C3" t="s">
        <v>1462</v>
      </c>
      <c r="D3" s="1047" t="s">
        <v>1476</v>
      </c>
      <c r="E3" s="551">
        <f ca="1">VLOOKUP(A3,Data!C:I,7,FALSE)</f>
        <v>0</v>
      </c>
      <c r="F3" s="631" t="str">
        <f t="shared" ref="F3:F66" si="0">CONCATENATE($D3,$B3)</f>
        <v>PR.AC-61</v>
      </c>
      <c r="G3" s="631" t="str">
        <f t="shared" ref="G3:G66" ca="1" si="1">_xlfn.IFNA(CONCATENATE(F3,$E3),CONCATENATE(F3,$E3,0))</f>
        <v>PR.AC-610</v>
      </c>
      <c r="J3" s="551">
        <f ca="1">COUNTIFS($C:$C,J$1,$E:$E,1)</f>
        <v>0</v>
      </c>
      <c r="K3" s="551">
        <f ca="1">COUNTIFS($C:$C,K$1,$E:$E,1)</f>
        <v>0</v>
      </c>
      <c r="L3" s="551">
        <f ca="1">COUNTIFS($C:$C,L$1,$E:$E,1)</f>
        <v>0</v>
      </c>
      <c r="M3" s="551">
        <f ca="1">COUNTIFS($C:$C,M$1,$E:$E,1)</f>
        <v>0</v>
      </c>
      <c r="N3" s="551">
        <f ca="1">COUNTIFS($C:$C,N$1,$E:$E,1)</f>
        <v>0</v>
      </c>
    </row>
    <row r="4" spans="1:22" x14ac:dyDescent="0.25">
      <c r="A4" t="s">
        <v>152</v>
      </c>
      <c r="B4" s="551">
        <v>1</v>
      </c>
      <c r="C4" t="s">
        <v>1462</v>
      </c>
      <c r="D4" s="1047" t="s">
        <v>1475</v>
      </c>
      <c r="E4" s="551">
        <f ca="1">VLOOKUP(A4,Data!C:I,7,FALSE)</f>
        <v>0</v>
      </c>
      <c r="F4" s="631" t="str">
        <f t="shared" si="0"/>
        <v>PR.AC-11</v>
      </c>
      <c r="G4" s="631" t="str">
        <f t="shared" ca="1" si="1"/>
        <v>PR.AC-110</v>
      </c>
    </row>
    <row r="5" spans="1:22" x14ac:dyDescent="0.25">
      <c r="A5" t="s">
        <v>152</v>
      </c>
      <c r="B5" s="551">
        <v>1</v>
      </c>
      <c r="C5" t="s">
        <v>1462</v>
      </c>
      <c r="D5" s="1047" t="s">
        <v>1476</v>
      </c>
      <c r="E5" s="551">
        <f ca="1">VLOOKUP(A5,Data!C:I,7,FALSE)</f>
        <v>0</v>
      </c>
      <c r="F5" s="631" t="str">
        <f t="shared" si="0"/>
        <v>PR.AC-61</v>
      </c>
      <c r="G5" s="631" t="str">
        <f t="shared" ca="1" si="1"/>
        <v>PR.AC-610</v>
      </c>
      <c r="J5" t="s">
        <v>1581</v>
      </c>
      <c r="K5" t="s">
        <v>1582</v>
      </c>
      <c r="L5" t="s">
        <v>1583</v>
      </c>
      <c r="M5" t="s">
        <v>1584</v>
      </c>
      <c r="N5" t="s">
        <v>1585</v>
      </c>
      <c r="P5" s="552" t="s">
        <v>789</v>
      </c>
      <c r="Q5" s="553" t="s">
        <v>790</v>
      </c>
      <c r="R5" s="553" t="s">
        <v>791</v>
      </c>
      <c r="S5" s="554" t="s">
        <v>792</v>
      </c>
    </row>
    <row r="6" spans="1:22" x14ac:dyDescent="0.25">
      <c r="A6" t="s">
        <v>153</v>
      </c>
      <c r="B6" s="551">
        <v>1</v>
      </c>
      <c r="C6" t="s">
        <v>1462</v>
      </c>
      <c r="D6" s="1047" t="s">
        <v>1475</v>
      </c>
      <c r="E6" s="551">
        <f ca="1">VLOOKUP(A6,Data!C:I,7,FALSE)</f>
        <v>0</v>
      </c>
      <c r="F6" s="631" t="str">
        <f t="shared" si="0"/>
        <v>PR.AC-11</v>
      </c>
      <c r="G6" s="631" t="str">
        <f t="shared" ca="1" si="1"/>
        <v>PR.AC-110</v>
      </c>
      <c r="J6" s="551" t="str">
        <f>IF(VLOOKUP(J$5,Languages!$A:$D,1,TRUE)=J$5,VLOOKUP(J$5,Languages!$A:$D,Summary!$C$7,TRUE),NA())</f>
        <v>Tunnistaminen</v>
      </c>
      <c r="K6" s="551" t="str">
        <f>IF(VLOOKUP(K$5,Languages!$A:$D,1,TRUE)=K$5,VLOOKUP(K$5,Languages!$A:$D,Summary!$C$7,TRUE),NA())</f>
        <v>Suojautuminen</v>
      </c>
      <c r="L6" s="551" t="str">
        <f>IF(VLOOKUP(L$5,Languages!$A:$D,1,TRUE)=L$5,VLOOKUP(L$5,Languages!$A:$D,Summary!$C$7,TRUE),NA())</f>
        <v>Havainnointi</v>
      </c>
      <c r="M6" s="551" t="str">
        <f>IF(VLOOKUP(M$5,Languages!$A:$D,1,TRUE)=M$5,VLOOKUP(M$5,Languages!$A:$D,Summary!$C$7,TRUE),NA())</f>
        <v>Vaste</v>
      </c>
      <c r="N6" s="551" t="str">
        <f>IF(VLOOKUP(N$5,Languages!$A:$D,1,TRUE)=N$5,VLOOKUP(N$5,Languages!$A:$D,Summary!$C$7,TRUE),NA())</f>
        <v>Palautuminen</v>
      </c>
      <c r="P6" s="555">
        <v>0.3</v>
      </c>
      <c r="Q6" s="556">
        <v>0.3</v>
      </c>
      <c r="R6" s="556">
        <v>0.3</v>
      </c>
      <c r="S6" s="557">
        <v>0.1</v>
      </c>
    </row>
    <row r="7" spans="1:22" x14ac:dyDescent="0.25">
      <c r="A7" t="s">
        <v>153</v>
      </c>
      <c r="B7" s="551">
        <v>1</v>
      </c>
      <c r="C7" t="s">
        <v>1462</v>
      </c>
      <c r="D7" s="1047" t="s">
        <v>1578</v>
      </c>
      <c r="E7" s="551">
        <f ca="1">VLOOKUP(A7,Data!C:I,7,FALSE)</f>
        <v>0</v>
      </c>
      <c r="F7" s="631" t="str">
        <f t="shared" si="0"/>
        <v>PR.IP-111</v>
      </c>
      <c r="G7" s="631" t="str">
        <f t="shared" ca="1" si="1"/>
        <v>PR.IP-1110</v>
      </c>
      <c r="I7" t="s">
        <v>1466</v>
      </c>
      <c r="J7" s="560">
        <f ca="1">J3/J2</f>
        <v>0</v>
      </c>
      <c r="K7" s="560">
        <f ca="1">K3/K2</f>
        <v>0</v>
      </c>
      <c r="L7" s="560">
        <f ca="1">L3/L2</f>
        <v>0</v>
      </c>
      <c r="M7" s="560">
        <f ca="1">M3/M2</f>
        <v>0</v>
      </c>
      <c r="N7" s="560">
        <f ca="1">N3/N2</f>
        <v>0</v>
      </c>
      <c r="P7" s="117">
        <v>0.3</v>
      </c>
      <c r="Q7" s="95">
        <v>0.3</v>
      </c>
      <c r="R7" s="95">
        <v>0.3</v>
      </c>
      <c r="S7" s="106">
        <v>0.1</v>
      </c>
    </row>
    <row r="8" spans="1:22" x14ac:dyDescent="0.25">
      <c r="A8" t="s">
        <v>154</v>
      </c>
      <c r="B8" s="551">
        <v>2</v>
      </c>
      <c r="C8" t="s">
        <v>1462</v>
      </c>
      <c r="D8" s="1047" t="s">
        <v>1475</v>
      </c>
      <c r="E8" s="551">
        <f ca="1">VLOOKUP(A8,Data!C:I,7,FALSE)</f>
        <v>0</v>
      </c>
      <c r="F8" s="631" t="str">
        <f t="shared" si="0"/>
        <v>PR.AC-12</v>
      </c>
      <c r="G8" s="631" t="str">
        <f t="shared" ca="1" si="1"/>
        <v>PR.AC-120</v>
      </c>
      <c r="J8" s="551"/>
      <c r="K8" s="551"/>
      <c r="L8" s="551"/>
      <c r="M8" s="551"/>
      <c r="N8" s="551"/>
      <c r="P8" s="117">
        <v>0.3</v>
      </c>
      <c r="Q8" s="95">
        <v>0.3</v>
      </c>
      <c r="R8" s="95">
        <v>0.3</v>
      </c>
      <c r="S8" s="106">
        <v>0.1</v>
      </c>
    </row>
    <row r="9" spans="1:22" x14ac:dyDescent="0.25">
      <c r="A9" t="s">
        <v>155</v>
      </c>
      <c r="B9" s="551">
        <v>2</v>
      </c>
      <c r="C9" t="s">
        <v>1462</v>
      </c>
      <c r="D9" s="1047" t="s">
        <v>1475</v>
      </c>
      <c r="E9" s="551">
        <f ca="1">VLOOKUP(A9,Data!C:I,7,FALSE)</f>
        <v>0</v>
      </c>
      <c r="F9" s="631" t="str">
        <f t="shared" si="0"/>
        <v>PR.AC-12</v>
      </c>
      <c r="G9" s="631" t="str">
        <f t="shared" ca="1" si="1"/>
        <v>PR.AC-120</v>
      </c>
      <c r="I9" t="s">
        <v>787</v>
      </c>
      <c r="J9" s="561">
        <f>Import!K12</f>
        <v>0</v>
      </c>
      <c r="K9" s="561">
        <f>Import!K13</f>
        <v>0</v>
      </c>
      <c r="L9" s="561">
        <f>Import!K14</f>
        <v>0</v>
      </c>
      <c r="M9" s="561">
        <f>Import!K15</f>
        <v>0</v>
      </c>
      <c r="N9" s="561">
        <f>Import!K16</f>
        <v>0</v>
      </c>
      <c r="P9" s="117">
        <v>0.3</v>
      </c>
      <c r="Q9" s="95">
        <v>0.3</v>
      </c>
      <c r="R9" s="95">
        <v>0.3</v>
      </c>
      <c r="S9" s="106">
        <v>0.1</v>
      </c>
    </row>
    <row r="10" spans="1:22" x14ac:dyDescent="0.25">
      <c r="A10" t="s">
        <v>155</v>
      </c>
      <c r="B10" s="551">
        <v>2</v>
      </c>
      <c r="C10" t="s">
        <v>1462</v>
      </c>
      <c r="D10" s="1047" t="s">
        <v>1578</v>
      </c>
      <c r="E10" s="551">
        <f ca="1">VLOOKUP(A10,Data!C:I,7,FALSE)</f>
        <v>0</v>
      </c>
      <c r="F10" s="631" t="str">
        <f t="shared" si="0"/>
        <v>PR.IP-112</v>
      </c>
      <c r="G10" s="631" t="str">
        <f t="shared" ca="1" si="1"/>
        <v>PR.IP-1120</v>
      </c>
      <c r="I10" t="s">
        <v>1472</v>
      </c>
      <c r="J10" s="561">
        <f>Import!N12</f>
        <v>0</v>
      </c>
      <c r="K10" s="561">
        <f>Import!N13</f>
        <v>0</v>
      </c>
      <c r="L10" s="561">
        <f>Import!N14</f>
        <v>0</v>
      </c>
      <c r="M10" s="561">
        <f>Import!N15</f>
        <v>0</v>
      </c>
      <c r="N10" s="561">
        <f>Import!N16</f>
        <v>0</v>
      </c>
      <c r="P10" s="118">
        <v>0.3</v>
      </c>
      <c r="Q10" s="114">
        <v>0.3</v>
      </c>
      <c r="R10" s="114">
        <v>0.3</v>
      </c>
      <c r="S10" s="115">
        <v>0.1</v>
      </c>
    </row>
    <row r="11" spans="1:22" x14ac:dyDescent="0.25">
      <c r="A11" t="s">
        <v>156</v>
      </c>
      <c r="B11" s="551">
        <v>2</v>
      </c>
      <c r="C11" t="s">
        <v>1462</v>
      </c>
      <c r="D11" s="1047" t="s">
        <v>1475</v>
      </c>
      <c r="E11" s="551">
        <f ca="1">VLOOKUP(A11,Data!C:I,7,FALSE)</f>
        <v>0</v>
      </c>
      <c r="F11" s="631" t="str">
        <f t="shared" si="0"/>
        <v>PR.AC-12</v>
      </c>
      <c r="G11" s="631" t="str">
        <f t="shared" ca="1" si="1"/>
        <v>PR.AC-120</v>
      </c>
    </row>
    <row r="12" spans="1:22" x14ac:dyDescent="0.25">
      <c r="A12" t="s">
        <v>156</v>
      </c>
      <c r="B12" s="551">
        <v>2</v>
      </c>
      <c r="C12" t="s">
        <v>1462</v>
      </c>
      <c r="D12" s="1047" t="s">
        <v>1578</v>
      </c>
      <c r="E12" s="551">
        <f ca="1">VLOOKUP(A12,Data!C:I,7,FALSE)</f>
        <v>0</v>
      </c>
      <c r="F12" s="631" t="str">
        <f t="shared" si="0"/>
        <v>PR.IP-112</v>
      </c>
      <c r="G12" s="631" t="str">
        <f t="shared" ca="1" si="1"/>
        <v>PR.IP-1120</v>
      </c>
    </row>
    <row r="13" spans="1:22" x14ac:dyDescent="0.25">
      <c r="A13" t="s">
        <v>157</v>
      </c>
      <c r="B13" s="551">
        <v>2</v>
      </c>
      <c r="C13" t="s">
        <v>1462</v>
      </c>
      <c r="D13" s="1047" t="s">
        <v>1482</v>
      </c>
      <c r="E13" s="551">
        <f ca="1">VLOOKUP(A13,Data!C:I,7,FALSE)</f>
        <v>0</v>
      </c>
      <c r="F13" s="631" t="str">
        <f t="shared" si="0"/>
        <v>PR.AC-42</v>
      </c>
      <c r="G13" s="631" t="str">
        <f t="shared" ca="1" si="1"/>
        <v>PR.AC-420</v>
      </c>
    </row>
    <row r="14" spans="1:22" x14ac:dyDescent="0.25">
      <c r="A14" t="s">
        <v>2527</v>
      </c>
      <c r="B14" s="551">
        <v>2</v>
      </c>
      <c r="C14" t="s">
        <v>1462</v>
      </c>
      <c r="D14" s="1047" t="s">
        <v>1475</v>
      </c>
      <c r="E14" s="551">
        <f ca="1">VLOOKUP(A14,Data!C:I,7,FALSE)</f>
        <v>0</v>
      </c>
      <c r="F14" s="631" t="str">
        <f t="shared" si="0"/>
        <v>PR.AC-12</v>
      </c>
      <c r="G14" s="631" t="str">
        <f t="shared" ca="1" si="1"/>
        <v>PR.AC-120</v>
      </c>
    </row>
    <row r="15" spans="1:22" x14ac:dyDescent="0.25">
      <c r="A15" t="s">
        <v>2527</v>
      </c>
      <c r="B15" s="551">
        <v>2</v>
      </c>
      <c r="C15" t="s">
        <v>1462</v>
      </c>
      <c r="D15" s="1047" t="s">
        <v>1478</v>
      </c>
      <c r="E15" s="551">
        <f ca="1">VLOOKUP(A15,Data!C:I,7,FALSE)</f>
        <v>0</v>
      </c>
      <c r="F15" s="631" t="str">
        <f t="shared" si="0"/>
        <v>PR.AC-32</v>
      </c>
      <c r="G15" s="631" t="str">
        <f t="shared" ca="1" si="1"/>
        <v>PR.AC-320</v>
      </c>
      <c r="I15" s="101" t="s">
        <v>600</v>
      </c>
      <c r="J15" s="626" t="s">
        <v>446</v>
      </c>
      <c r="K15" s="626" t="s">
        <v>1804</v>
      </c>
      <c r="L15" s="626" t="s">
        <v>1806</v>
      </c>
      <c r="M15" s="626" t="s">
        <v>1805</v>
      </c>
      <c r="N15" s="627">
        <v>1</v>
      </c>
      <c r="O15" s="626" t="s">
        <v>1806</v>
      </c>
      <c r="P15" s="626" t="s">
        <v>1805</v>
      </c>
      <c r="Q15" s="627">
        <v>2</v>
      </c>
      <c r="R15" s="626" t="s">
        <v>1806</v>
      </c>
      <c r="S15" s="626" t="s">
        <v>1805</v>
      </c>
      <c r="T15" s="627">
        <v>3</v>
      </c>
      <c r="U15" s="626" t="s">
        <v>1806</v>
      </c>
      <c r="V15" s="626" t="s">
        <v>1805</v>
      </c>
    </row>
    <row r="16" spans="1:22" x14ac:dyDescent="0.25">
      <c r="A16" t="s">
        <v>2527</v>
      </c>
      <c r="B16" s="551">
        <v>2</v>
      </c>
      <c r="C16" t="s">
        <v>1462</v>
      </c>
      <c r="D16" s="1047" t="s">
        <v>1477</v>
      </c>
      <c r="E16" s="551">
        <f ca="1">VLOOKUP(A16,Data!C:I,7,FALSE)</f>
        <v>0</v>
      </c>
      <c r="F16" s="631" t="str">
        <f t="shared" si="0"/>
        <v>PR.AC-72</v>
      </c>
      <c r="G16" s="631" t="str">
        <f t="shared" ca="1" si="1"/>
        <v>PR.AC-720</v>
      </c>
      <c r="I16" s="1050" t="s">
        <v>1625</v>
      </c>
      <c r="J16" s="1051" t="s">
        <v>1508</v>
      </c>
      <c r="K16" s="632">
        <f ca="1">IF(L16=0,0,M16/L16)</f>
        <v>0</v>
      </c>
      <c r="L16" s="633">
        <f>SUM(O16+R16+U16)</f>
        <v>4</v>
      </c>
      <c r="M16" s="633">
        <f ca="1">SUM(P16+S16+V16)</f>
        <v>0</v>
      </c>
      <c r="N16" s="632">
        <f ca="1">IF(O16=0,0,P16/O16)</f>
        <v>0</v>
      </c>
      <c r="O16" s="633">
        <f t="shared" ref="O16:O47" si="2">COUNTIF($F:$F,CONCATENATE($J16,N$15))</f>
        <v>1</v>
      </c>
      <c r="P16" s="633">
        <f t="shared" ref="P16:P47" ca="1" si="3">COUNTIF($G:$G,CONCATENATE($J16,N$15,1))</f>
        <v>0</v>
      </c>
      <c r="Q16" s="632">
        <f ca="1">IF(R16=0,0,S16/R16)</f>
        <v>0</v>
      </c>
      <c r="R16" s="633">
        <f t="shared" ref="R16:R47" si="4">COUNTIF($F:$F,CONCATENATE($J16,Q$15))</f>
        <v>1</v>
      </c>
      <c r="S16" s="633">
        <f t="shared" ref="S16:S47" ca="1" si="5">COUNTIF($G:$G,CONCATENATE($J16,Q$15,1))</f>
        <v>0</v>
      </c>
      <c r="T16" s="632">
        <f ca="1">IF(U16=0,0,V16/U16)</f>
        <v>0</v>
      </c>
      <c r="U16" s="633">
        <f t="shared" ref="U16:U47" si="6">COUNTIF($F:$F,CONCATENATE($J16,T$15))</f>
        <v>2</v>
      </c>
      <c r="V16" s="633">
        <f t="shared" ref="V16:V47" ca="1" si="7">COUNTIF($G:$G,CONCATENATE($J16,T$15,1))</f>
        <v>0</v>
      </c>
    </row>
    <row r="17" spans="1:22" x14ac:dyDescent="0.25">
      <c r="A17" t="s">
        <v>2528</v>
      </c>
      <c r="B17" s="551">
        <v>3</v>
      </c>
      <c r="C17" t="s">
        <v>1462</v>
      </c>
      <c r="D17" s="1047" t="s">
        <v>1477</v>
      </c>
      <c r="E17" s="551">
        <f ca="1">VLOOKUP(A17,Data!C:I,7,FALSE)</f>
        <v>0</v>
      </c>
      <c r="F17" s="631" t="str">
        <f t="shared" si="0"/>
        <v>PR.AC-73</v>
      </c>
      <c r="G17" s="631" t="str">
        <f t="shared" ca="1" si="1"/>
        <v>PR.AC-730</v>
      </c>
      <c r="I17" s="1050" t="s">
        <v>1625</v>
      </c>
      <c r="J17" s="1051" t="s">
        <v>1509</v>
      </c>
      <c r="K17" s="632">
        <f t="shared" ref="K17:K79" ca="1" si="8">IF(L17=0,0,M17/L17)</f>
        <v>0</v>
      </c>
      <c r="L17" s="633">
        <f t="shared" ref="L17:L79" si="9">SUM(O17+R17+U17)</f>
        <v>4</v>
      </c>
      <c r="M17" s="633">
        <f t="shared" ref="M17:M79" ca="1" si="10">SUM(P17+S17+V17)</f>
        <v>0</v>
      </c>
      <c r="N17" s="632">
        <f t="shared" ref="N17:N79" ca="1" si="11">IF(O17=0,0,P17/O17)</f>
        <v>0</v>
      </c>
      <c r="O17" s="633">
        <f t="shared" si="2"/>
        <v>1</v>
      </c>
      <c r="P17" s="633">
        <f t="shared" ca="1" si="3"/>
        <v>0</v>
      </c>
      <c r="Q17" s="632">
        <f t="shared" ref="Q17:Q79" ca="1" si="12">IF(R17=0,0,S17/R17)</f>
        <v>0</v>
      </c>
      <c r="R17" s="633">
        <f t="shared" si="4"/>
        <v>1</v>
      </c>
      <c r="S17" s="633">
        <f t="shared" ca="1" si="5"/>
        <v>0</v>
      </c>
      <c r="T17" s="632">
        <f t="shared" ref="T17:T79" ca="1" si="13">IF(U17=0,0,V17/U17)</f>
        <v>0</v>
      </c>
      <c r="U17" s="633">
        <f t="shared" si="6"/>
        <v>2</v>
      </c>
      <c r="V17" s="633">
        <f t="shared" ca="1" si="7"/>
        <v>0</v>
      </c>
    </row>
    <row r="18" spans="1:22" x14ac:dyDescent="0.25">
      <c r="A18" t="s">
        <v>2529</v>
      </c>
      <c r="B18" s="551">
        <v>3</v>
      </c>
      <c r="C18" t="s">
        <v>1462</v>
      </c>
      <c r="D18" s="1047" t="s">
        <v>1475</v>
      </c>
      <c r="E18" s="551">
        <f ca="1">VLOOKUP(A18,Data!C:I,7,FALSE)</f>
        <v>0</v>
      </c>
      <c r="F18" s="631" t="str">
        <f t="shared" si="0"/>
        <v>PR.AC-13</v>
      </c>
      <c r="G18" s="631" t="str">
        <f t="shared" ca="1" si="1"/>
        <v>PR.AC-130</v>
      </c>
      <c r="I18" s="1050" t="s">
        <v>1625</v>
      </c>
      <c r="J18" s="1051" t="s">
        <v>1514</v>
      </c>
      <c r="K18" s="632">
        <f t="shared" ca="1" si="8"/>
        <v>0</v>
      </c>
      <c r="L18" s="633">
        <f t="shared" si="9"/>
        <v>1</v>
      </c>
      <c r="M18" s="633">
        <f t="shared" ca="1" si="10"/>
        <v>0</v>
      </c>
      <c r="N18" s="632">
        <f t="shared" si="11"/>
        <v>0</v>
      </c>
      <c r="O18" s="633">
        <f t="shared" si="2"/>
        <v>0</v>
      </c>
      <c r="P18" s="633">
        <f t="shared" ca="1" si="3"/>
        <v>0</v>
      </c>
      <c r="Q18" s="632">
        <f t="shared" ca="1" si="12"/>
        <v>0</v>
      </c>
      <c r="R18" s="633">
        <f t="shared" si="4"/>
        <v>1</v>
      </c>
      <c r="S18" s="633">
        <f t="shared" ca="1" si="5"/>
        <v>0</v>
      </c>
      <c r="T18" s="632">
        <f t="shared" si="13"/>
        <v>0</v>
      </c>
      <c r="U18" s="633">
        <f t="shared" si="6"/>
        <v>0</v>
      </c>
      <c r="V18" s="633">
        <f t="shared" ca="1" si="7"/>
        <v>0</v>
      </c>
    </row>
    <row r="19" spans="1:22" x14ac:dyDescent="0.25">
      <c r="A19" t="s">
        <v>2529</v>
      </c>
      <c r="B19" s="551">
        <v>3</v>
      </c>
      <c r="C19" t="s">
        <v>1462</v>
      </c>
      <c r="D19" s="1047" t="s">
        <v>1578</v>
      </c>
      <c r="E19" s="551">
        <f ca="1">VLOOKUP(A19,Data!C:I,7,FALSE)</f>
        <v>0</v>
      </c>
      <c r="F19" s="631" t="str">
        <f t="shared" si="0"/>
        <v>PR.IP-113</v>
      </c>
      <c r="G19" s="631" t="str">
        <f t="shared" ca="1" si="1"/>
        <v>PR.IP-1130</v>
      </c>
      <c r="I19" s="1050" t="s">
        <v>1625</v>
      </c>
      <c r="J19" s="1051" t="s">
        <v>1520</v>
      </c>
      <c r="K19" s="632">
        <f t="shared" ca="1" si="8"/>
        <v>0</v>
      </c>
      <c r="L19" s="633">
        <f t="shared" si="9"/>
        <v>7</v>
      </c>
      <c r="M19" s="633">
        <f t="shared" ca="1" si="10"/>
        <v>0</v>
      </c>
      <c r="N19" s="632">
        <f t="shared" ca="1" si="11"/>
        <v>0</v>
      </c>
      <c r="O19" s="633">
        <f t="shared" si="2"/>
        <v>2</v>
      </c>
      <c r="P19" s="633">
        <f t="shared" ca="1" si="3"/>
        <v>0</v>
      </c>
      <c r="Q19" s="632">
        <f t="shared" ca="1" si="12"/>
        <v>0</v>
      </c>
      <c r="R19" s="633">
        <f t="shared" si="4"/>
        <v>2</v>
      </c>
      <c r="S19" s="633">
        <f t="shared" ca="1" si="5"/>
        <v>0</v>
      </c>
      <c r="T19" s="632">
        <f t="shared" ca="1" si="13"/>
        <v>0</v>
      </c>
      <c r="U19" s="633">
        <f t="shared" si="6"/>
        <v>3</v>
      </c>
      <c r="V19" s="633">
        <f t="shared" ca="1" si="7"/>
        <v>0</v>
      </c>
    </row>
    <row r="20" spans="1:22" x14ac:dyDescent="0.25">
      <c r="A20" t="s">
        <v>158</v>
      </c>
      <c r="B20" s="551">
        <v>1</v>
      </c>
      <c r="C20" t="s">
        <v>1462</v>
      </c>
      <c r="D20" s="1047" t="s">
        <v>1478</v>
      </c>
      <c r="E20" s="551">
        <f ca="1">VLOOKUP(A20,Data!C:I,7,FALSE)</f>
        <v>0</v>
      </c>
      <c r="F20" s="631" t="str">
        <f t="shared" si="0"/>
        <v>PR.AC-31</v>
      </c>
      <c r="G20" s="631" t="str">
        <f t="shared" ca="1" si="1"/>
        <v>PR.AC-310</v>
      </c>
      <c r="I20" s="1050" t="s">
        <v>1625</v>
      </c>
      <c r="J20" s="1051" t="s">
        <v>1510</v>
      </c>
      <c r="K20" s="632">
        <f t="shared" ca="1" si="8"/>
        <v>0</v>
      </c>
      <c r="L20" s="633">
        <f t="shared" si="9"/>
        <v>5</v>
      </c>
      <c r="M20" s="633">
        <f t="shared" ca="1" si="10"/>
        <v>0</v>
      </c>
      <c r="N20" s="632">
        <f t="shared" si="11"/>
        <v>0</v>
      </c>
      <c r="O20" s="633">
        <f t="shared" si="2"/>
        <v>0</v>
      </c>
      <c r="P20" s="633">
        <f t="shared" ca="1" si="3"/>
        <v>0</v>
      </c>
      <c r="Q20" s="632">
        <f t="shared" ca="1" si="12"/>
        <v>0</v>
      </c>
      <c r="R20" s="633">
        <f t="shared" si="4"/>
        <v>5</v>
      </c>
      <c r="S20" s="633">
        <f t="shared" ca="1" si="5"/>
        <v>0</v>
      </c>
      <c r="T20" s="632">
        <f t="shared" si="13"/>
        <v>0</v>
      </c>
      <c r="U20" s="633">
        <f t="shared" si="6"/>
        <v>0</v>
      </c>
      <c r="V20" s="633">
        <f t="shared" ca="1" si="7"/>
        <v>0</v>
      </c>
    </row>
    <row r="21" spans="1:22" x14ac:dyDescent="0.25">
      <c r="A21" t="s">
        <v>158</v>
      </c>
      <c r="B21" s="551">
        <v>1</v>
      </c>
      <c r="C21" t="s">
        <v>1462</v>
      </c>
      <c r="D21" s="1047" t="s">
        <v>1482</v>
      </c>
      <c r="E21" s="551">
        <f ca="1">VLOOKUP(A21,Data!C:I,7,FALSE)</f>
        <v>0</v>
      </c>
      <c r="F21" s="631" t="str">
        <f t="shared" si="0"/>
        <v>PR.AC-41</v>
      </c>
      <c r="G21" s="631" t="str">
        <f t="shared" ca="1" si="1"/>
        <v>PR.AC-410</v>
      </c>
      <c r="I21" s="1050" t="s">
        <v>1625</v>
      </c>
      <c r="J21" s="1051" t="s">
        <v>1489</v>
      </c>
      <c r="K21" s="632">
        <f t="shared" ca="1" si="8"/>
        <v>0</v>
      </c>
      <c r="L21" s="633">
        <f t="shared" si="9"/>
        <v>17</v>
      </c>
      <c r="M21" s="633">
        <f t="shared" ca="1" si="10"/>
        <v>0</v>
      </c>
      <c r="N21" s="632">
        <f t="shared" ca="1" si="11"/>
        <v>0</v>
      </c>
      <c r="O21" s="633">
        <f t="shared" si="2"/>
        <v>2</v>
      </c>
      <c r="P21" s="633">
        <f t="shared" ca="1" si="3"/>
        <v>0</v>
      </c>
      <c r="Q21" s="632">
        <f t="shared" ca="1" si="12"/>
        <v>0</v>
      </c>
      <c r="R21" s="633">
        <f t="shared" si="4"/>
        <v>5</v>
      </c>
      <c r="S21" s="633">
        <f t="shared" ca="1" si="5"/>
        <v>0</v>
      </c>
      <c r="T21" s="632">
        <f t="shared" ca="1" si="13"/>
        <v>0</v>
      </c>
      <c r="U21" s="633">
        <f t="shared" si="6"/>
        <v>10</v>
      </c>
      <c r="V21" s="633">
        <f t="shared" ca="1" si="7"/>
        <v>0</v>
      </c>
    </row>
    <row r="22" spans="1:22" x14ac:dyDescent="0.25">
      <c r="A22" t="s">
        <v>158</v>
      </c>
      <c r="B22" s="551">
        <v>1</v>
      </c>
      <c r="C22" t="s">
        <v>1462</v>
      </c>
      <c r="D22" s="1047" t="s">
        <v>1476</v>
      </c>
      <c r="E22" s="551">
        <f ca="1">VLOOKUP(A22,Data!C:I,7,FALSE)</f>
        <v>0</v>
      </c>
      <c r="F22" s="631" t="str">
        <f t="shared" si="0"/>
        <v>PR.AC-61</v>
      </c>
      <c r="G22" s="631" t="str">
        <f t="shared" ca="1" si="1"/>
        <v>PR.AC-610</v>
      </c>
      <c r="I22" s="1050" t="s">
        <v>1635</v>
      </c>
      <c r="J22" s="1051" t="s">
        <v>1521</v>
      </c>
      <c r="K22" s="632">
        <f t="shared" ca="1" si="8"/>
        <v>0</v>
      </c>
      <c r="L22" s="633">
        <f t="shared" si="9"/>
        <v>3</v>
      </c>
      <c r="M22" s="633">
        <f t="shared" ca="1" si="10"/>
        <v>0</v>
      </c>
      <c r="N22" s="632">
        <f t="shared" ca="1" si="11"/>
        <v>0</v>
      </c>
      <c r="O22" s="633">
        <f t="shared" si="2"/>
        <v>1</v>
      </c>
      <c r="P22" s="633">
        <f t="shared" ca="1" si="3"/>
        <v>0</v>
      </c>
      <c r="Q22" s="632">
        <f t="shared" ca="1" si="12"/>
        <v>0</v>
      </c>
      <c r="R22" s="633">
        <f t="shared" si="4"/>
        <v>1</v>
      </c>
      <c r="S22" s="633">
        <f t="shared" ca="1" si="5"/>
        <v>0</v>
      </c>
      <c r="T22" s="632">
        <f t="shared" ca="1" si="13"/>
        <v>0</v>
      </c>
      <c r="U22" s="633">
        <f t="shared" si="6"/>
        <v>1</v>
      </c>
      <c r="V22" s="633">
        <f t="shared" ca="1" si="7"/>
        <v>0</v>
      </c>
    </row>
    <row r="23" spans="1:22" x14ac:dyDescent="0.25">
      <c r="A23" t="s">
        <v>158</v>
      </c>
      <c r="B23" s="551">
        <v>1</v>
      </c>
      <c r="C23" t="s">
        <v>1462</v>
      </c>
      <c r="D23" s="1047" t="s">
        <v>1477</v>
      </c>
      <c r="E23" s="551">
        <f ca="1">VLOOKUP(A23,Data!C:I,7,FALSE)</f>
        <v>0</v>
      </c>
      <c r="F23" s="631" t="str">
        <f t="shared" si="0"/>
        <v>PR.AC-71</v>
      </c>
      <c r="G23" s="631" t="str">
        <f t="shared" ca="1" si="1"/>
        <v>PR.AC-710</v>
      </c>
      <c r="I23" s="1050" t="s">
        <v>1635</v>
      </c>
      <c r="J23" s="1051" t="s">
        <v>1519</v>
      </c>
      <c r="K23" s="632">
        <f t="shared" ca="1" si="8"/>
        <v>0</v>
      </c>
      <c r="L23" s="633">
        <f t="shared" si="9"/>
        <v>3</v>
      </c>
      <c r="M23" s="633">
        <f t="shared" ca="1" si="10"/>
        <v>0</v>
      </c>
      <c r="N23" s="632">
        <f t="shared" ca="1" si="11"/>
        <v>0</v>
      </c>
      <c r="O23" s="633">
        <f t="shared" si="2"/>
        <v>1</v>
      </c>
      <c r="P23" s="633">
        <f t="shared" ca="1" si="3"/>
        <v>0</v>
      </c>
      <c r="Q23" s="632">
        <f t="shared" ca="1" si="12"/>
        <v>0</v>
      </c>
      <c r="R23" s="633">
        <f t="shared" si="4"/>
        <v>1</v>
      </c>
      <c r="S23" s="633">
        <f t="shared" ca="1" si="5"/>
        <v>0</v>
      </c>
      <c r="T23" s="632">
        <f t="shared" ca="1" si="13"/>
        <v>0</v>
      </c>
      <c r="U23" s="633">
        <f t="shared" si="6"/>
        <v>1</v>
      </c>
      <c r="V23" s="633">
        <f t="shared" ca="1" si="7"/>
        <v>0</v>
      </c>
    </row>
    <row r="24" spans="1:22" x14ac:dyDescent="0.25">
      <c r="A24" t="s">
        <v>158</v>
      </c>
      <c r="B24" s="551">
        <v>1</v>
      </c>
      <c r="C24" t="s">
        <v>1462</v>
      </c>
      <c r="D24" s="1047" t="s">
        <v>1495</v>
      </c>
      <c r="E24" s="551">
        <f ca="1">VLOOKUP(A24,Data!C:I,7,FALSE)</f>
        <v>0</v>
      </c>
      <c r="F24" s="631" t="str">
        <f t="shared" si="0"/>
        <v>PR.DS-51</v>
      </c>
      <c r="G24" s="631" t="str">
        <f t="shared" ca="1" si="1"/>
        <v>PR.DS-510</v>
      </c>
      <c r="I24" s="1050" t="s">
        <v>1635</v>
      </c>
      <c r="J24" s="1051" t="s">
        <v>1524</v>
      </c>
      <c r="K24" s="632">
        <f t="shared" ca="1" si="8"/>
        <v>0</v>
      </c>
      <c r="L24" s="633">
        <f t="shared" si="9"/>
        <v>3</v>
      </c>
      <c r="M24" s="633">
        <f t="shared" ca="1" si="10"/>
        <v>0</v>
      </c>
      <c r="N24" s="632">
        <f t="shared" ca="1" si="11"/>
        <v>0</v>
      </c>
      <c r="O24" s="633">
        <f t="shared" si="2"/>
        <v>1</v>
      </c>
      <c r="P24" s="633">
        <f t="shared" ca="1" si="3"/>
        <v>0</v>
      </c>
      <c r="Q24" s="632">
        <f t="shared" ca="1" si="12"/>
        <v>0</v>
      </c>
      <c r="R24" s="633">
        <f t="shared" si="4"/>
        <v>2</v>
      </c>
      <c r="S24" s="633">
        <f t="shared" ca="1" si="5"/>
        <v>0</v>
      </c>
      <c r="T24" s="632">
        <f t="shared" si="13"/>
        <v>0</v>
      </c>
      <c r="U24" s="633">
        <f t="shared" si="6"/>
        <v>0</v>
      </c>
      <c r="V24" s="633">
        <f t="shared" ca="1" si="7"/>
        <v>0</v>
      </c>
    </row>
    <row r="25" spans="1:22" x14ac:dyDescent="0.25">
      <c r="A25" t="s">
        <v>159</v>
      </c>
      <c r="B25" s="551">
        <v>1</v>
      </c>
      <c r="C25" t="s">
        <v>1462</v>
      </c>
      <c r="D25" s="1047" t="s">
        <v>1475</v>
      </c>
      <c r="E25" s="551">
        <f ca="1">VLOOKUP(A25,Data!C:I,7,FALSE)</f>
        <v>0</v>
      </c>
      <c r="F25" s="631" t="str">
        <f t="shared" si="0"/>
        <v>PR.AC-11</v>
      </c>
      <c r="G25" s="631" t="str">
        <f t="shared" ca="1" si="1"/>
        <v>PR.AC-110</v>
      </c>
      <c r="I25" s="1050" t="s">
        <v>1635</v>
      </c>
      <c r="J25" s="1051" t="s">
        <v>1511</v>
      </c>
      <c r="K25" s="632">
        <f t="shared" ca="1" si="8"/>
        <v>0</v>
      </c>
      <c r="L25" s="633">
        <f t="shared" si="9"/>
        <v>4</v>
      </c>
      <c r="M25" s="633">
        <f t="shared" ca="1" si="10"/>
        <v>0</v>
      </c>
      <c r="N25" s="632">
        <f t="shared" ca="1" si="11"/>
        <v>0</v>
      </c>
      <c r="O25" s="633">
        <f t="shared" si="2"/>
        <v>1</v>
      </c>
      <c r="P25" s="633">
        <f t="shared" ca="1" si="3"/>
        <v>0</v>
      </c>
      <c r="Q25" s="632">
        <f t="shared" ca="1" si="12"/>
        <v>0</v>
      </c>
      <c r="R25" s="633">
        <f t="shared" si="4"/>
        <v>2</v>
      </c>
      <c r="S25" s="633">
        <f t="shared" ca="1" si="5"/>
        <v>0</v>
      </c>
      <c r="T25" s="632">
        <f t="shared" ca="1" si="13"/>
        <v>0</v>
      </c>
      <c r="U25" s="633">
        <f t="shared" si="6"/>
        <v>1</v>
      </c>
      <c r="V25" s="633">
        <f t="shared" ca="1" si="7"/>
        <v>0</v>
      </c>
    </row>
    <row r="26" spans="1:22" x14ac:dyDescent="0.25">
      <c r="A26" t="s">
        <v>159</v>
      </c>
      <c r="B26" s="551">
        <v>1</v>
      </c>
      <c r="C26" t="s">
        <v>1462</v>
      </c>
      <c r="D26" s="1047" t="s">
        <v>1478</v>
      </c>
      <c r="E26" s="551">
        <f ca="1">VLOOKUP(A26,Data!C:I,7,FALSE)</f>
        <v>0</v>
      </c>
      <c r="F26" s="631" t="str">
        <f t="shared" si="0"/>
        <v>PR.AC-31</v>
      </c>
      <c r="G26" s="631" t="str">
        <f t="shared" ca="1" si="1"/>
        <v>PR.AC-310</v>
      </c>
      <c r="I26" s="1050" t="s">
        <v>1635</v>
      </c>
      <c r="J26" s="1051" t="s">
        <v>1528</v>
      </c>
      <c r="K26" s="632">
        <f t="shared" ca="1" si="8"/>
        <v>0</v>
      </c>
      <c r="L26" s="633">
        <f t="shared" si="9"/>
        <v>7</v>
      </c>
      <c r="M26" s="633">
        <f t="shared" ca="1" si="10"/>
        <v>0</v>
      </c>
      <c r="N26" s="632">
        <f t="shared" ca="1" si="11"/>
        <v>0</v>
      </c>
      <c r="O26" s="633">
        <f t="shared" si="2"/>
        <v>1</v>
      </c>
      <c r="P26" s="633">
        <f t="shared" ca="1" si="3"/>
        <v>0</v>
      </c>
      <c r="Q26" s="632">
        <f t="shared" ca="1" si="12"/>
        <v>0</v>
      </c>
      <c r="R26" s="633">
        <f t="shared" si="4"/>
        <v>4</v>
      </c>
      <c r="S26" s="633">
        <f t="shared" ca="1" si="5"/>
        <v>0</v>
      </c>
      <c r="T26" s="632">
        <f t="shared" ca="1" si="13"/>
        <v>0</v>
      </c>
      <c r="U26" s="633">
        <f t="shared" si="6"/>
        <v>2</v>
      </c>
      <c r="V26" s="633">
        <f t="shared" ca="1" si="7"/>
        <v>0</v>
      </c>
    </row>
    <row r="27" spans="1:22" x14ac:dyDescent="0.25">
      <c r="A27" t="s">
        <v>159</v>
      </c>
      <c r="B27" s="551">
        <v>1</v>
      </c>
      <c r="C27" t="s">
        <v>1462</v>
      </c>
      <c r="D27" s="1047" t="s">
        <v>1482</v>
      </c>
      <c r="E27" s="551">
        <f ca="1">VLOOKUP(A27,Data!C:I,7,FALSE)</f>
        <v>0</v>
      </c>
      <c r="F27" s="631" t="str">
        <f t="shared" si="0"/>
        <v>PR.AC-41</v>
      </c>
      <c r="G27" s="631" t="str">
        <f t="shared" ca="1" si="1"/>
        <v>PR.AC-410</v>
      </c>
      <c r="I27" s="1050" t="s">
        <v>1643</v>
      </c>
      <c r="J27" s="1051" t="s">
        <v>1522</v>
      </c>
      <c r="K27" s="632">
        <f t="shared" ca="1" si="8"/>
        <v>0</v>
      </c>
      <c r="L27" s="633">
        <f t="shared" si="9"/>
        <v>28</v>
      </c>
      <c r="M27" s="633">
        <f t="shared" ca="1" si="10"/>
        <v>0</v>
      </c>
      <c r="N27" s="632">
        <f t="shared" si="11"/>
        <v>0</v>
      </c>
      <c r="O27" s="633">
        <f t="shared" si="2"/>
        <v>0</v>
      </c>
      <c r="P27" s="633">
        <f t="shared" ca="1" si="3"/>
        <v>0</v>
      </c>
      <c r="Q27" s="632">
        <f t="shared" ca="1" si="12"/>
        <v>0</v>
      </c>
      <c r="R27" s="633">
        <f t="shared" si="4"/>
        <v>7</v>
      </c>
      <c r="S27" s="633">
        <f t="shared" ca="1" si="5"/>
        <v>0</v>
      </c>
      <c r="T27" s="632">
        <f t="shared" ca="1" si="13"/>
        <v>0</v>
      </c>
      <c r="U27" s="633">
        <f t="shared" si="6"/>
        <v>21</v>
      </c>
      <c r="V27" s="633">
        <f t="shared" ca="1" si="7"/>
        <v>0</v>
      </c>
    </row>
    <row r="28" spans="1:22" x14ac:dyDescent="0.25">
      <c r="A28" t="s">
        <v>159</v>
      </c>
      <c r="B28" s="551">
        <v>1</v>
      </c>
      <c r="C28" t="s">
        <v>1462</v>
      </c>
      <c r="D28" s="1047" t="s">
        <v>1578</v>
      </c>
      <c r="E28" s="551">
        <f ca="1">VLOOKUP(A28,Data!C:I,7,FALSE)</f>
        <v>0</v>
      </c>
      <c r="F28" s="631" t="str">
        <f t="shared" si="0"/>
        <v>PR.IP-111</v>
      </c>
      <c r="G28" s="631" t="str">
        <f t="shared" ca="1" si="1"/>
        <v>PR.IP-1110</v>
      </c>
      <c r="I28" s="1050" t="s">
        <v>1643</v>
      </c>
      <c r="J28" s="1051" t="s">
        <v>1490</v>
      </c>
      <c r="K28" s="632">
        <f t="shared" ca="1" si="8"/>
        <v>0</v>
      </c>
      <c r="L28" s="633">
        <f t="shared" si="9"/>
        <v>16</v>
      </c>
      <c r="M28" s="633">
        <f t="shared" ca="1" si="10"/>
        <v>0</v>
      </c>
      <c r="N28" s="632">
        <f t="shared" ca="1" si="11"/>
        <v>0</v>
      </c>
      <c r="O28" s="633">
        <f t="shared" si="2"/>
        <v>1</v>
      </c>
      <c r="P28" s="633">
        <f t="shared" ca="1" si="3"/>
        <v>0</v>
      </c>
      <c r="Q28" s="632">
        <f t="shared" ca="1" si="12"/>
        <v>0</v>
      </c>
      <c r="R28" s="633">
        <f t="shared" si="4"/>
        <v>4</v>
      </c>
      <c r="S28" s="633">
        <f t="shared" ca="1" si="5"/>
        <v>0</v>
      </c>
      <c r="T28" s="632">
        <f t="shared" ca="1" si="13"/>
        <v>0</v>
      </c>
      <c r="U28" s="633">
        <f t="shared" si="6"/>
        <v>11</v>
      </c>
      <c r="V28" s="633">
        <f t="shared" ca="1" si="7"/>
        <v>0</v>
      </c>
    </row>
    <row r="29" spans="1:22" x14ac:dyDescent="0.25">
      <c r="A29" t="s">
        <v>160</v>
      </c>
      <c r="B29" s="551">
        <v>2</v>
      </c>
      <c r="C29" t="s">
        <v>1462</v>
      </c>
      <c r="D29" s="1047" t="s">
        <v>1478</v>
      </c>
      <c r="E29" s="551">
        <f ca="1">VLOOKUP(A29,Data!C:I,7,FALSE)</f>
        <v>0</v>
      </c>
      <c r="F29" s="631" t="str">
        <f t="shared" si="0"/>
        <v>PR.AC-32</v>
      </c>
      <c r="G29" s="631" t="str">
        <f t="shared" ca="1" si="1"/>
        <v>PR.AC-320</v>
      </c>
      <c r="I29" s="1050" t="s">
        <v>1643</v>
      </c>
      <c r="J29" s="1051" t="s">
        <v>1536</v>
      </c>
      <c r="K29" s="632">
        <f t="shared" ca="1" si="8"/>
        <v>0</v>
      </c>
      <c r="L29" s="633">
        <f t="shared" si="9"/>
        <v>27</v>
      </c>
      <c r="M29" s="633">
        <f t="shared" ca="1" si="10"/>
        <v>0</v>
      </c>
      <c r="N29" s="632">
        <f t="shared" ca="1" si="11"/>
        <v>0</v>
      </c>
      <c r="O29" s="633">
        <f t="shared" si="2"/>
        <v>2</v>
      </c>
      <c r="P29" s="633">
        <f t="shared" ca="1" si="3"/>
        <v>0</v>
      </c>
      <c r="Q29" s="632">
        <f t="shared" ca="1" si="12"/>
        <v>0</v>
      </c>
      <c r="R29" s="633">
        <f t="shared" si="4"/>
        <v>4</v>
      </c>
      <c r="S29" s="633">
        <f t="shared" ca="1" si="5"/>
        <v>0</v>
      </c>
      <c r="T29" s="632">
        <f t="shared" ca="1" si="13"/>
        <v>0</v>
      </c>
      <c r="U29" s="633">
        <f t="shared" si="6"/>
        <v>21</v>
      </c>
      <c r="V29" s="633">
        <f t="shared" ca="1" si="7"/>
        <v>0</v>
      </c>
    </row>
    <row r="30" spans="1:22" x14ac:dyDescent="0.25">
      <c r="A30" t="s">
        <v>160</v>
      </c>
      <c r="B30" s="551">
        <v>2</v>
      </c>
      <c r="C30" t="s">
        <v>1462</v>
      </c>
      <c r="D30" s="1047" t="s">
        <v>1482</v>
      </c>
      <c r="E30" s="551">
        <f ca="1">VLOOKUP(A30,Data!C:I,7,FALSE)</f>
        <v>0</v>
      </c>
      <c r="F30" s="631" t="str">
        <f t="shared" si="0"/>
        <v>PR.AC-42</v>
      </c>
      <c r="G30" s="631" t="str">
        <f t="shared" ca="1" si="1"/>
        <v>PR.AC-420</v>
      </c>
      <c r="I30" s="1050" t="s">
        <v>1643</v>
      </c>
      <c r="J30" s="1051" t="s">
        <v>1526</v>
      </c>
      <c r="K30" s="632">
        <f t="shared" ca="1" si="8"/>
        <v>0</v>
      </c>
      <c r="L30" s="633">
        <f t="shared" si="9"/>
        <v>11</v>
      </c>
      <c r="M30" s="633">
        <f t="shared" ca="1" si="10"/>
        <v>0</v>
      </c>
      <c r="N30" s="632">
        <f t="shared" ca="1" si="11"/>
        <v>0</v>
      </c>
      <c r="O30" s="633">
        <f t="shared" si="2"/>
        <v>3</v>
      </c>
      <c r="P30" s="633">
        <f t="shared" ca="1" si="3"/>
        <v>0</v>
      </c>
      <c r="Q30" s="632">
        <f t="shared" ca="1" si="12"/>
        <v>0</v>
      </c>
      <c r="R30" s="633">
        <f t="shared" si="4"/>
        <v>5</v>
      </c>
      <c r="S30" s="633">
        <f t="shared" ca="1" si="5"/>
        <v>0</v>
      </c>
      <c r="T30" s="632">
        <f t="shared" ca="1" si="13"/>
        <v>0</v>
      </c>
      <c r="U30" s="633">
        <f t="shared" si="6"/>
        <v>3</v>
      </c>
      <c r="V30" s="633">
        <f t="shared" ca="1" si="7"/>
        <v>0</v>
      </c>
    </row>
    <row r="31" spans="1:22" x14ac:dyDescent="0.25">
      <c r="A31" t="s">
        <v>160</v>
      </c>
      <c r="B31" s="551">
        <v>2</v>
      </c>
      <c r="C31" t="s">
        <v>1462</v>
      </c>
      <c r="D31" s="1047" t="s">
        <v>1476</v>
      </c>
      <c r="E31" s="551">
        <f ca="1">VLOOKUP(A31,Data!C:I,7,FALSE)</f>
        <v>0</v>
      </c>
      <c r="F31" s="631" t="str">
        <f t="shared" si="0"/>
        <v>PR.AC-62</v>
      </c>
      <c r="G31" s="631" t="str">
        <f t="shared" ca="1" si="1"/>
        <v>PR.AC-620</v>
      </c>
      <c r="I31" s="1050" t="s">
        <v>1650</v>
      </c>
      <c r="J31" s="1051" t="s">
        <v>1569</v>
      </c>
      <c r="K31" s="632">
        <f t="shared" ca="1" si="8"/>
        <v>0</v>
      </c>
      <c r="L31" s="633">
        <f t="shared" si="9"/>
        <v>6</v>
      </c>
      <c r="M31" s="633">
        <f t="shared" ca="1" si="10"/>
        <v>0</v>
      </c>
      <c r="N31" s="632">
        <f t="shared" ca="1" si="11"/>
        <v>0</v>
      </c>
      <c r="O31" s="633">
        <f t="shared" si="2"/>
        <v>3</v>
      </c>
      <c r="P31" s="633">
        <f t="shared" ca="1" si="3"/>
        <v>0</v>
      </c>
      <c r="Q31" s="632">
        <f t="shared" ca="1" si="12"/>
        <v>0</v>
      </c>
      <c r="R31" s="633">
        <f t="shared" si="4"/>
        <v>2</v>
      </c>
      <c r="S31" s="633">
        <f t="shared" ca="1" si="5"/>
        <v>0</v>
      </c>
      <c r="T31" s="632">
        <f t="shared" ca="1" si="13"/>
        <v>0</v>
      </c>
      <c r="U31" s="633">
        <f t="shared" si="6"/>
        <v>1</v>
      </c>
      <c r="V31" s="633">
        <f t="shared" ca="1" si="7"/>
        <v>0</v>
      </c>
    </row>
    <row r="32" spans="1:22" x14ac:dyDescent="0.25">
      <c r="A32" t="s">
        <v>160</v>
      </c>
      <c r="B32" s="551">
        <v>2</v>
      </c>
      <c r="C32" t="s">
        <v>1462</v>
      </c>
      <c r="D32" s="1047" t="s">
        <v>1477</v>
      </c>
      <c r="E32" s="551">
        <f ca="1">VLOOKUP(A32,Data!C:I,7,FALSE)</f>
        <v>0</v>
      </c>
      <c r="F32" s="631" t="str">
        <f t="shared" si="0"/>
        <v>PR.AC-72</v>
      </c>
      <c r="G32" s="631" t="str">
        <f t="shared" ca="1" si="1"/>
        <v>PR.AC-720</v>
      </c>
      <c r="I32" s="1050" t="s">
        <v>1650</v>
      </c>
      <c r="J32" s="1051" t="s">
        <v>1570</v>
      </c>
      <c r="K32" s="632">
        <f t="shared" ca="1" si="8"/>
        <v>0</v>
      </c>
      <c r="L32" s="633">
        <f t="shared" si="9"/>
        <v>9</v>
      </c>
      <c r="M32" s="633">
        <f t="shared" ca="1" si="10"/>
        <v>0</v>
      </c>
      <c r="N32" s="632">
        <f t="shared" ca="1" si="11"/>
        <v>0</v>
      </c>
      <c r="O32" s="633">
        <f t="shared" si="2"/>
        <v>3</v>
      </c>
      <c r="P32" s="633">
        <f t="shared" ca="1" si="3"/>
        <v>0</v>
      </c>
      <c r="Q32" s="632">
        <f t="shared" ca="1" si="12"/>
        <v>0</v>
      </c>
      <c r="R32" s="633">
        <f t="shared" si="4"/>
        <v>1</v>
      </c>
      <c r="S32" s="633">
        <f t="shared" ca="1" si="5"/>
        <v>0</v>
      </c>
      <c r="T32" s="632">
        <f t="shared" ca="1" si="13"/>
        <v>0</v>
      </c>
      <c r="U32" s="633">
        <f t="shared" si="6"/>
        <v>5</v>
      </c>
      <c r="V32" s="633">
        <f t="shared" ca="1" si="7"/>
        <v>0</v>
      </c>
    </row>
    <row r="33" spans="1:22" x14ac:dyDescent="0.25">
      <c r="A33" t="s">
        <v>160</v>
      </c>
      <c r="B33" s="551">
        <v>2</v>
      </c>
      <c r="C33" t="s">
        <v>1462</v>
      </c>
      <c r="D33" s="1047" t="s">
        <v>1481</v>
      </c>
      <c r="E33" s="551">
        <f ca="1">VLOOKUP(A33,Data!C:I,7,FALSE)</f>
        <v>0</v>
      </c>
      <c r="F33" s="631" t="str">
        <f t="shared" si="0"/>
        <v>PR.MA-22</v>
      </c>
      <c r="G33" s="631" t="str">
        <f t="shared" ca="1" si="1"/>
        <v>PR.MA-220</v>
      </c>
      <c r="I33" s="1050" t="s">
        <v>1650</v>
      </c>
      <c r="J33" s="1051" t="s">
        <v>1572</v>
      </c>
      <c r="K33" s="632">
        <f t="shared" ca="1" si="8"/>
        <v>0</v>
      </c>
      <c r="L33" s="633">
        <f t="shared" si="9"/>
        <v>6</v>
      </c>
      <c r="M33" s="633">
        <f t="shared" ca="1" si="10"/>
        <v>0</v>
      </c>
      <c r="N33" s="632">
        <f t="shared" ca="1" si="11"/>
        <v>0</v>
      </c>
      <c r="O33" s="633">
        <f t="shared" si="2"/>
        <v>3</v>
      </c>
      <c r="P33" s="633">
        <f t="shared" ca="1" si="3"/>
        <v>0</v>
      </c>
      <c r="Q33" s="632">
        <f t="shared" ca="1" si="12"/>
        <v>0</v>
      </c>
      <c r="R33" s="633">
        <f t="shared" si="4"/>
        <v>1</v>
      </c>
      <c r="S33" s="633">
        <f t="shared" ca="1" si="5"/>
        <v>0</v>
      </c>
      <c r="T33" s="632">
        <f t="shared" ca="1" si="13"/>
        <v>0</v>
      </c>
      <c r="U33" s="633">
        <f t="shared" si="6"/>
        <v>2</v>
      </c>
      <c r="V33" s="633">
        <f t="shared" ca="1" si="7"/>
        <v>0</v>
      </c>
    </row>
    <row r="34" spans="1:22" x14ac:dyDescent="0.25">
      <c r="A34" t="s">
        <v>161</v>
      </c>
      <c r="B34" s="551">
        <v>2</v>
      </c>
      <c r="C34" t="s">
        <v>1462</v>
      </c>
      <c r="D34" s="1047" t="s">
        <v>1482</v>
      </c>
      <c r="E34" s="551">
        <f ca="1">VLOOKUP(A34,Data!C:I,7,FALSE)</f>
        <v>0</v>
      </c>
      <c r="F34" s="631" t="str">
        <f t="shared" si="0"/>
        <v>PR.AC-42</v>
      </c>
      <c r="G34" s="631" t="str">
        <f t="shared" ca="1" si="1"/>
        <v>PR.AC-420</v>
      </c>
      <c r="I34" s="1050" t="s">
        <v>1650</v>
      </c>
      <c r="J34" s="1051" t="s">
        <v>1573</v>
      </c>
      <c r="K34" s="632">
        <f t="shared" ca="1" si="8"/>
        <v>0</v>
      </c>
      <c r="L34" s="633">
        <f t="shared" si="9"/>
        <v>6</v>
      </c>
      <c r="M34" s="633">
        <f t="shared" ca="1" si="10"/>
        <v>0</v>
      </c>
      <c r="N34" s="632">
        <f t="shared" ca="1" si="11"/>
        <v>0</v>
      </c>
      <c r="O34" s="633">
        <f t="shared" si="2"/>
        <v>1</v>
      </c>
      <c r="P34" s="633">
        <f t="shared" ca="1" si="3"/>
        <v>0</v>
      </c>
      <c r="Q34" s="632">
        <f t="shared" ca="1" si="12"/>
        <v>0</v>
      </c>
      <c r="R34" s="633">
        <f t="shared" si="4"/>
        <v>5</v>
      </c>
      <c r="S34" s="633">
        <f t="shared" ca="1" si="5"/>
        <v>0</v>
      </c>
      <c r="T34" s="632">
        <f t="shared" si="13"/>
        <v>0</v>
      </c>
      <c r="U34" s="633">
        <f t="shared" si="6"/>
        <v>0</v>
      </c>
      <c r="V34" s="633">
        <f t="shared" ca="1" si="7"/>
        <v>0</v>
      </c>
    </row>
    <row r="35" spans="1:22" x14ac:dyDescent="0.25">
      <c r="A35" t="s">
        <v>162</v>
      </c>
      <c r="B35" s="551">
        <v>2</v>
      </c>
      <c r="C35" t="s">
        <v>1462</v>
      </c>
      <c r="D35" s="1047" t="s">
        <v>1482</v>
      </c>
      <c r="E35" s="551">
        <f ca="1">VLOOKUP(A35,Data!C:I,7,FALSE)</f>
        <v>0</v>
      </c>
      <c r="F35" s="631" t="str">
        <f t="shared" si="0"/>
        <v>PR.AC-42</v>
      </c>
      <c r="G35" s="631" t="str">
        <f t="shared" ca="1" si="1"/>
        <v>PR.AC-420</v>
      </c>
      <c r="I35" s="1050" t="s">
        <v>1650</v>
      </c>
      <c r="J35" s="1051" t="s">
        <v>1512</v>
      </c>
      <c r="K35" s="632">
        <f t="shared" ca="1" si="8"/>
        <v>0</v>
      </c>
      <c r="L35" s="633">
        <f t="shared" si="9"/>
        <v>10</v>
      </c>
      <c r="M35" s="633">
        <f t="shared" ca="1" si="10"/>
        <v>0</v>
      </c>
      <c r="N35" s="632">
        <f t="shared" ca="1" si="11"/>
        <v>0</v>
      </c>
      <c r="O35" s="633">
        <f t="shared" si="2"/>
        <v>2</v>
      </c>
      <c r="P35" s="633">
        <f t="shared" ca="1" si="3"/>
        <v>0</v>
      </c>
      <c r="Q35" s="632">
        <f t="shared" ca="1" si="12"/>
        <v>0</v>
      </c>
      <c r="R35" s="633">
        <f t="shared" si="4"/>
        <v>5</v>
      </c>
      <c r="S35" s="633">
        <f t="shared" ca="1" si="5"/>
        <v>0</v>
      </c>
      <c r="T35" s="632">
        <f t="shared" ca="1" si="13"/>
        <v>0</v>
      </c>
      <c r="U35" s="633">
        <f t="shared" si="6"/>
        <v>3</v>
      </c>
      <c r="V35" s="633">
        <f t="shared" ca="1" si="7"/>
        <v>0</v>
      </c>
    </row>
    <row r="36" spans="1:22" x14ac:dyDescent="0.25">
      <c r="A36" t="s">
        <v>163</v>
      </c>
      <c r="B36" s="551">
        <v>2</v>
      </c>
      <c r="C36" t="s">
        <v>1462</v>
      </c>
      <c r="D36" s="1047" t="s">
        <v>1482</v>
      </c>
      <c r="E36" s="551">
        <f ca="1">VLOOKUP(A36,Data!C:I,7,FALSE)</f>
        <v>0</v>
      </c>
      <c r="F36" s="631" t="str">
        <f t="shared" si="0"/>
        <v>PR.AC-42</v>
      </c>
      <c r="G36" s="631" t="str">
        <f t="shared" ca="1" si="1"/>
        <v>PR.AC-420</v>
      </c>
      <c r="I36" s="1050" t="s">
        <v>1650</v>
      </c>
      <c r="J36" s="1051" t="s">
        <v>1562</v>
      </c>
      <c r="K36" s="632">
        <f t="shared" ca="1" si="8"/>
        <v>0</v>
      </c>
      <c r="L36" s="633">
        <f t="shared" si="9"/>
        <v>2</v>
      </c>
      <c r="M36" s="633">
        <f t="shared" ca="1" si="10"/>
        <v>0</v>
      </c>
      <c r="N36" s="632">
        <f t="shared" ca="1" si="11"/>
        <v>0</v>
      </c>
      <c r="O36" s="633">
        <f t="shared" si="2"/>
        <v>1</v>
      </c>
      <c r="P36" s="633">
        <f t="shared" ca="1" si="3"/>
        <v>0</v>
      </c>
      <c r="Q36" s="632">
        <f t="shared" ca="1" si="12"/>
        <v>0</v>
      </c>
      <c r="R36" s="633">
        <f t="shared" si="4"/>
        <v>1</v>
      </c>
      <c r="S36" s="633">
        <f t="shared" ca="1" si="5"/>
        <v>0</v>
      </c>
      <c r="T36" s="632">
        <f t="shared" si="13"/>
        <v>0</v>
      </c>
      <c r="U36" s="633">
        <f t="shared" si="6"/>
        <v>0</v>
      </c>
      <c r="V36" s="633">
        <f t="shared" ca="1" si="7"/>
        <v>0</v>
      </c>
    </row>
    <row r="37" spans="1:22" x14ac:dyDescent="0.25">
      <c r="A37" t="s">
        <v>164</v>
      </c>
      <c r="B37" s="551">
        <v>2</v>
      </c>
      <c r="C37" t="s">
        <v>1462</v>
      </c>
      <c r="D37" s="1047" t="s">
        <v>1478</v>
      </c>
      <c r="E37" s="551">
        <f ca="1">VLOOKUP(A37,Data!C:I,7,FALSE)</f>
        <v>0</v>
      </c>
      <c r="F37" s="631" t="str">
        <f t="shared" si="0"/>
        <v>PR.AC-32</v>
      </c>
      <c r="G37" s="631" t="str">
        <f t="shared" ca="1" si="1"/>
        <v>PR.AC-320</v>
      </c>
      <c r="I37" s="1050" t="s">
        <v>1659</v>
      </c>
      <c r="J37" s="1051" t="s">
        <v>1527</v>
      </c>
      <c r="K37" s="632">
        <f t="shared" ca="1" si="8"/>
        <v>0</v>
      </c>
      <c r="L37" s="633">
        <f t="shared" si="9"/>
        <v>13</v>
      </c>
      <c r="M37" s="633">
        <f t="shared" ca="1" si="10"/>
        <v>0</v>
      </c>
      <c r="N37" s="632">
        <f t="shared" ca="1" si="11"/>
        <v>0</v>
      </c>
      <c r="O37" s="633">
        <f t="shared" si="2"/>
        <v>1</v>
      </c>
      <c r="P37" s="633">
        <f t="shared" ca="1" si="3"/>
        <v>0</v>
      </c>
      <c r="Q37" s="632">
        <f t="shared" ca="1" si="12"/>
        <v>0</v>
      </c>
      <c r="R37" s="633">
        <f t="shared" si="4"/>
        <v>10</v>
      </c>
      <c r="S37" s="633">
        <f t="shared" ca="1" si="5"/>
        <v>0</v>
      </c>
      <c r="T37" s="632">
        <f t="shared" ca="1" si="13"/>
        <v>0</v>
      </c>
      <c r="U37" s="633">
        <f t="shared" si="6"/>
        <v>2</v>
      </c>
      <c r="V37" s="633">
        <f t="shared" ca="1" si="7"/>
        <v>0</v>
      </c>
    </row>
    <row r="38" spans="1:22" x14ac:dyDescent="0.25">
      <c r="A38" t="s">
        <v>164</v>
      </c>
      <c r="B38" s="551">
        <v>2</v>
      </c>
      <c r="C38" t="s">
        <v>1462</v>
      </c>
      <c r="D38" s="1047" t="s">
        <v>1482</v>
      </c>
      <c r="E38" s="551">
        <f ca="1">VLOOKUP(A38,Data!C:I,7,FALSE)</f>
        <v>0</v>
      </c>
      <c r="F38" s="631" t="str">
        <f t="shared" si="0"/>
        <v>PR.AC-42</v>
      </c>
      <c r="G38" s="631" t="str">
        <f t="shared" ca="1" si="1"/>
        <v>PR.AC-420</v>
      </c>
      <c r="I38" s="1050" t="s">
        <v>1659</v>
      </c>
      <c r="J38" s="1051" t="s">
        <v>1564</v>
      </c>
      <c r="K38" s="632">
        <f t="shared" ca="1" si="8"/>
        <v>0</v>
      </c>
      <c r="L38" s="633">
        <f t="shared" si="9"/>
        <v>4</v>
      </c>
      <c r="M38" s="633">
        <f t="shared" ca="1" si="10"/>
        <v>0</v>
      </c>
      <c r="N38" s="632">
        <f t="shared" ca="1" si="11"/>
        <v>0</v>
      </c>
      <c r="O38" s="633">
        <f t="shared" si="2"/>
        <v>1</v>
      </c>
      <c r="P38" s="633">
        <f t="shared" ca="1" si="3"/>
        <v>0</v>
      </c>
      <c r="Q38" s="632">
        <f t="shared" ca="1" si="12"/>
        <v>0</v>
      </c>
      <c r="R38" s="633">
        <f t="shared" si="4"/>
        <v>3</v>
      </c>
      <c r="S38" s="633">
        <f t="shared" ca="1" si="5"/>
        <v>0</v>
      </c>
      <c r="T38" s="632">
        <f t="shared" si="13"/>
        <v>0</v>
      </c>
      <c r="U38" s="633">
        <f t="shared" si="6"/>
        <v>0</v>
      </c>
      <c r="V38" s="633">
        <f t="shared" ca="1" si="7"/>
        <v>0</v>
      </c>
    </row>
    <row r="39" spans="1:22" x14ac:dyDescent="0.25">
      <c r="A39" t="s">
        <v>164</v>
      </c>
      <c r="B39" s="551">
        <v>2</v>
      </c>
      <c r="C39" t="s">
        <v>1462</v>
      </c>
      <c r="D39" s="1047" t="s">
        <v>1481</v>
      </c>
      <c r="E39" s="551">
        <f ca="1">VLOOKUP(A39,Data!C:I,7,FALSE)</f>
        <v>0</v>
      </c>
      <c r="F39" s="631" t="str">
        <f t="shared" si="0"/>
        <v>PR.MA-22</v>
      </c>
      <c r="G39" s="631" t="str">
        <f t="shared" ca="1" si="1"/>
        <v>PR.MA-220</v>
      </c>
      <c r="I39" s="1050" t="s">
        <v>1659</v>
      </c>
      <c r="J39" s="1051" t="s">
        <v>1664</v>
      </c>
      <c r="K39" s="632">
        <f t="shared" ca="1" si="8"/>
        <v>0</v>
      </c>
      <c r="L39" s="633">
        <f t="shared" si="9"/>
        <v>5</v>
      </c>
      <c r="M39" s="633">
        <f t="shared" ca="1" si="10"/>
        <v>0</v>
      </c>
      <c r="N39" s="632">
        <f t="shared" ca="1" si="11"/>
        <v>0</v>
      </c>
      <c r="O39" s="633">
        <f t="shared" si="2"/>
        <v>1</v>
      </c>
      <c r="P39" s="633">
        <f t="shared" ca="1" si="3"/>
        <v>0</v>
      </c>
      <c r="Q39" s="632">
        <f t="shared" ca="1" si="12"/>
        <v>0</v>
      </c>
      <c r="R39" s="633">
        <f t="shared" si="4"/>
        <v>3</v>
      </c>
      <c r="S39" s="633">
        <f t="shared" ca="1" si="5"/>
        <v>0</v>
      </c>
      <c r="T39" s="632">
        <f t="shared" ca="1" si="13"/>
        <v>0</v>
      </c>
      <c r="U39" s="633">
        <f t="shared" si="6"/>
        <v>1</v>
      </c>
      <c r="V39" s="633">
        <f t="shared" ca="1" si="7"/>
        <v>0</v>
      </c>
    </row>
    <row r="40" spans="1:22" x14ac:dyDescent="0.25">
      <c r="A40" t="s">
        <v>164</v>
      </c>
      <c r="B40" s="551">
        <v>2</v>
      </c>
      <c r="C40" t="s">
        <v>1463</v>
      </c>
      <c r="D40" s="1048" t="s">
        <v>1483</v>
      </c>
      <c r="E40" s="551">
        <f ca="1">VLOOKUP(A40,Data!C:I,7,FALSE)</f>
        <v>0</v>
      </c>
      <c r="F40" s="631" t="str">
        <f t="shared" si="0"/>
        <v>DE.CM-32</v>
      </c>
      <c r="G40" s="631" t="str">
        <f t="shared" ca="1" si="1"/>
        <v>DE.CM-320</v>
      </c>
      <c r="I40" s="1050" t="s">
        <v>1666</v>
      </c>
      <c r="J40" s="1051" t="s">
        <v>1523</v>
      </c>
      <c r="K40" s="632">
        <f t="shared" ca="1" si="8"/>
        <v>0</v>
      </c>
      <c r="L40" s="633">
        <f t="shared" si="9"/>
        <v>6</v>
      </c>
      <c r="M40" s="633">
        <f t="shared" ca="1" si="10"/>
        <v>0</v>
      </c>
      <c r="N40" s="632">
        <f t="shared" si="11"/>
        <v>0</v>
      </c>
      <c r="O40" s="633">
        <f t="shared" si="2"/>
        <v>0</v>
      </c>
      <c r="P40" s="633">
        <f t="shared" ca="1" si="3"/>
        <v>0</v>
      </c>
      <c r="Q40" s="632">
        <f t="shared" ca="1" si="12"/>
        <v>0</v>
      </c>
      <c r="R40" s="633">
        <f t="shared" si="4"/>
        <v>3</v>
      </c>
      <c r="S40" s="633">
        <f t="shared" ca="1" si="5"/>
        <v>0</v>
      </c>
      <c r="T40" s="632">
        <f t="shared" ca="1" si="13"/>
        <v>0</v>
      </c>
      <c r="U40" s="633">
        <f t="shared" si="6"/>
        <v>3</v>
      </c>
      <c r="V40" s="633">
        <f t="shared" ca="1" si="7"/>
        <v>0</v>
      </c>
    </row>
    <row r="41" spans="1:22" x14ac:dyDescent="0.25">
      <c r="A41" t="s">
        <v>164</v>
      </c>
      <c r="B41" s="551">
        <v>2</v>
      </c>
      <c r="C41" t="s">
        <v>1463</v>
      </c>
      <c r="D41" s="1048" t="s">
        <v>1484</v>
      </c>
      <c r="E41" s="551">
        <f ca="1">VLOOKUP(A41,Data!C:I,7,FALSE)</f>
        <v>0</v>
      </c>
      <c r="F41" s="631" t="str">
        <f t="shared" si="0"/>
        <v>DE.CM-62</v>
      </c>
      <c r="G41" s="631" t="str">
        <f t="shared" ca="1" si="1"/>
        <v>DE.CM-620</v>
      </c>
      <c r="I41" s="1050" t="s">
        <v>1666</v>
      </c>
      <c r="J41" s="1051" t="s">
        <v>1503</v>
      </c>
      <c r="K41" s="632">
        <f t="shared" ca="1" si="8"/>
        <v>0</v>
      </c>
      <c r="L41" s="633">
        <f t="shared" si="9"/>
        <v>6</v>
      </c>
      <c r="M41" s="633">
        <f t="shared" ca="1" si="10"/>
        <v>0</v>
      </c>
      <c r="N41" s="632">
        <f t="shared" ca="1" si="11"/>
        <v>0</v>
      </c>
      <c r="O41" s="633">
        <f t="shared" si="2"/>
        <v>2</v>
      </c>
      <c r="P41" s="633">
        <f t="shared" ca="1" si="3"/>
        <v>0</v>
      </c>
      <c r="Q41" s="632">
        <f t="shared" ca="1" si="12"/>
        <v>0</v>
      </c>
      <c r="R41" s="633">
        <f t="shared" si="4"/>
        <v>3</v>
      </c>
      <c r="S41" s="633">
        <f t="shared" ca="1" si="5"/>
        <v>0</v>
      </c>
      <c r="T41" s="632">
        <f t="shared" ca="1" si="13"/>
        <v>0</v>
      </c>
      <c r="U41" s="633">
        <f t="shared" si="6"/>
        <v>1</v>
      </c>
      <c r="V41" s="633">
        <f t="shared" ca="1" si="7"/>
        <v>0</v>
      </c>
    </row>
    <row r="42" spans="1:22" x14ac:dyDescent="0.25">
      <c r="A42" t="s">
        <v>164</v>
      </c>
      <c r="B42" s="551">
        <v>2</v>
      </c>
      <c r="C42" t="s">
        <v>1463</v>
      </c>
      <c r="D42" s="1048" t="s">
        <v>1485</v>
      </c>
      <c r="E42" s="551">
        <f ca="1">VLOOKUP(A42,Data!C:I,7,FALSE)</f>
        <v>0</v>
      </c>
      <c r="F42" s="631" t="str">
        <f t="shared" si="0"/>
        <v>DE.CM-72</v>
      </c>
      <c r="G42" s="631" t="str">
        <f t="shared" ca="1" si="1"/>
        <v>DE.CM-720</v>
      </c>
      <c r="I42" s="1050" t="s">
        <v>1666</v>
      </c>
      <c r="J42" s="1051" t="s">
        <v>1567</v>
      </c>
      <c r="K42" s="632">
        <f t="shared" ca="1" si="8"/>
        <v>0</v>
      </c>
      <c r="L42" s="633">
        <f t="shared" si="9"/>
        <v>2</v>
      </c>
      <c r="M42" s="633">
        <f t="shared" ca="1" si="10"/>
        <v>0</v>
      </c>
      <c r="N42" s="632">
        <f t="shared" si="11"/>
        <v>0</v>
      </c>
      <c r="O42" s="633">
        <f t="shared" si="2"/>
        <v>0</v>
      </c>
      <c r="P42" s="633">
        <f t="shared" ca="1" si="3"/>
        <v>0</v>
      </c>
      <c r="Q42" s="632">
        <f t="shared" ca="1" si="12"/>
        <v>0</v>
      </c>
      <c r="R42" s="633">
        <f t="shared" si="4"/>
        <v>1</v>
      </c>
      <c r="S42" s="633">
        <f t="shared" ca="1" si="5"/>
        <v>0</v>
      </c>
      <c r="T42" s="632">
        <f t="shared" ca="1" si="13"/>
        <v>0</v>
      </c>
      <c r="U42" s="633">
        <f t="shared" si="6"/>
        <v>1</v>
      </c>
      <c r="V42" s="633">
        <f t="shared" ca="1" si="7"/>
        <v>0</v>
      </c>
    </row>
    <row r="43" spans="1:22" x14ac:dyDescent="0.25">
      <c r="A43" t="s">
        <v>166</v>
      </c>
      <c r="B43" s="551">
        <v>3</v>
      </c>
      <c r="C43" t="s">
        <v>1462</v>
      </c>
      <c r="D43" s="1047" t="s">
        <v>1482</v>
      </c>
      <c r="E43" s="551">
        <f ca="1">VLOOKUP(A43,Data!C:I,7,FALSE)</f>
        <v>0</v>
      </c>
      <c r="F43" s="631" t="str">
        <f t="shared" si="0"/>
        <v>PR.AC-43</v>
      </c>
      <c r="G43" s="631" t="str">
        <f t="shared" ca="1" si="1"/>
        <v>PR.AC-430</v>
      </c>
      <c r="I43" s="1050" t="s">
        <v>1666</v>
      </c>
      <c r="J43" s="1051" t="s">
        <v>1568</v>
      </c>
      <c r="K43" s="632">
        <f t="shared" ca="1" si="8"/>
        <v>0</v>
      </c>
      <c r="L43" s="633">
        <f t="shared" si="9"/>
        <v>2</v>
      </c>
      <c r="M43" s="633">
        <f t="shared" ca="1" si="10"/>
        <v>0</v>
      </c>
      <c r="N43" s="632">
        <f t="shared" si="11"/>
        <v>0</v>
      </c>
      <c r="O43" s="633">
        <f t="shared" si="2"/>
        <v>0</v>
      </c>
      <c r="P43" s="633">
        <f t="shared" ca="1" si="3"/>
        <v>0</v>
      </c>
      <c r="Q43" s="632">
        <f t="shared" ca="1" si="12"/>
        <v>0</v>
      </c>
      <c r="R43" s="633">
        <f t="shared" si="4"/>
        <v>1</v>
      </c>
      <c r="S43" s="633">
        <f t="shared" ca="1" si="5"/>
        <v>0</v>
      </c>
      <c r="T43" s="632">
        <f t="shared" ca="1" si="13"/>
        <v>0</v>
      </c>
      <c r="U43" s="633">
        <f t="shared" si="6"/>
        <v>1</v>
      </c>
      <c r="V43" s="633">
        <f t="shared" ca="1" si="7"/>
        <v>0</v>
      </c>
    </row>
    <row r="44" spans="1:22" x14ac:dyDescent="0.25">
      <c r="A44" t="s">
        <v>933</v>
      </c>
      <c r="B44" s="551">
        <v>3</v>
      </c>
      <c r="C44" t="s">
        <v>1463</v>
      </c>
      <c r="D44" s="1048" t="s">
        <v>1497</v>
      </c>
      <c r="E44" s="551">
        <f ca="1">VLOOKUP(A44,Data!C:I,7,FALSE)</f>
        <v>0</v>
      </c>
      <c r="F44" s="631" t="str">
        <f t="shared" si="0"/>
        <v>DE.CM-13</v>
      </c>
      <c r="G44" s="631" t="str">
        <f t="shared" ca="1" si="1"/>
        <v>DE.CM-130</v>
      </c>
      <c r="I44" s="1050" t="s">
        <v>1666</v>
      </c>
      <c r="J44" s="1051" t="s">
        <v>1532</v>
      </c>
      <c r="K44" s="632">
        <f t="shared" ca="1" si="8"/>
        <v>0</v>
      </c>
      <c r="L44" s="633">
        <f t="shared" si="9"/>
        <v>5</v>
      </c>
      <c r="M44" s="633">
        <f t="shared" ca="1" si="10"/>
        <v>0</v>
      </c>
      <c r="N44" s="632">
        <f t="shared" si="11"/>
        <v>0</v>
      </c>
      <c r="O44" s="633">
        <f t="shared" si="2"/>
        <v>0</v>
      </c>
      <c r="P44" s="633">
        <f t="shared" ca="1" si="3"/>
        <v>0</v>
      </c>
      <c r="Q44" s="632">
        <f t="shared" ca="1" si="12"/>
        <v>0</v>
      </c>
      <c r="R44" s="633">
        <f t="shared" si="4"/>
        <v>3</v>
      </c>
      <c r="S44" s="633">
        <f t="shared" ca="1" si="5"/>
        <v>0</v>
      </c>
      <c r="T44" s="632">
        <f t="shared" ca="1" si="13"/>
        <v>0</v>
      </c>
      <c r="U44" s="633">
        <f t="shared" si="6"/>
        <v>2</v>
      </c>
      <c r="V44" s="633">
        <f t="shared" ca="1" si="7"/>
        <v>0</v>
      </c>
    </row>
    <row r="45" spans="1:22" x14ac:dyDescent="0.25">
      <c r="A45" t="s">
        <v>933</v>
      </c>
      <c r="B45" s="551">
        <v>3</v>
      </c>
      <c r="C45" t="s">
        <v>1463</v>
      </c>
      <c r="D45" s="1048" t="s">
        <v>1483</v>
      </c>
      <c r="E45" s="551">
        <f ca="1">VLOOKUP(A45,Data!C:I,7,FALSE)</f>
        <v>0</v>
      </c>
      <c r="F45" s="631" t="str">
        <f t="shared" si="0"/>
        <v>DE.CM-33</v>
      </c>
      <c r="G45" s="631" t="str">
        <f t="shared" ca="1" si="1"/>
        <v>DE.CM-330</v>
      </c>
      <c r="I45" s="1050" t="s">
        <v>1674</v>
      </c>
      <c r="J45" s="1047" t="s">
        <v>1475</v>
      </c>
      <c r="K45" s="632">
        <f t="shared" ca="1" si="8"/>
        <v>0</v>
      </c>
      <c r="L45" s="633">
        <f t="shared" si="9"/>
        <v>10</v>
      </c>
      <c r="M45" s="633">
        <f t="shared" ca="1" si="10"/>
        <v>0</v>
      </c>
      <c r="N45" s="632">
        <f t="shared" ca="1" si="11"/>
        <v>0</v>
      </c>
      <c r="O45" s="633">
        <f t="shared" si="2"/>
        <v>5</v>
      </c>
      <c r="P45" s="633">
        <f t="shared" ca="1" si="3"/>
        <v>0</v>
      </c>
      <c r="Q45" s="632">
        <f t="shared" ca="1" si="12"/>
        <v>0</v>
      </c>
      <c r="R45" s="633">
        <f t="shared" si="4"/>
        <v>4</v>
      </c>
      <c r="S45" s="633">
        <f t="shared" ca="1" si="5"/>
        <v>0</v>
      </c>
      <c r="T45" s="632">
        <f t="shared" ca="1" si="13"/>
        <v>0</v>
      </c>
      <c r="U45" s="633">
        <f t="shared" si="6"/>
        <v>1</v>
      </c>
      <c r="V45" s="633">
        <f t="shared" ca="1" si="7"/>
        <v>0</v>
      </c>
    </row>
    <row r="46" spans="1:22" x14ac:dyDescent="0.25">
      <c r="A46" t="s">
        <v>933</v>
      </c>
      <c r="B46" s="551">
        <v>3</v>
      </c>
      <c r="C46" t="s">
        <v>1463</v>
      </c>
      <c r="D46" s="1048" t="s">
        <v>1484</v>
      </c>
      <c r="E46" s="551">
        <f ca="1">VLOOKUP(A46,Data!C:I,7,FALSE)</f>
        <v>0</v>
      </c>
      <c r="F46" s="631" t="str">
        <f t="shared" si="0"/>
        <v>DE.CM-63</v>
      </c>
      <c r="G46" s="631" t="str">
        <f t="shared" ca="1" si="1"/>
        <v>DE.CM-630</v>
      </c>
      <c r="I46" s="1050" t="s">
        <v>1674</v>
      </c>
      <c r="J46" s="1047" t="s">
        <v>1486</v>
      </c>
      <c r="K46" s="632">
        <f t="shared" ca="1" si="8"/>
        <v>0</v>
      </c>
      <c r="L46" s="633">
        <f t="shared" si="9"/>
        <v>14</v>
      </c>
      <c r="M46" s="633">
        <f t="shared" ca="1" si="10"/>
        <v>0</v>
      </c>
      <c r="N46" s="632">
        <f t="shared" ca="1" si="11"/>
        <v>0</v>
      </c>
      <c r="O46" s="633">
        <f t="shared" si="2"/>
        <v>5</v>
      </c>
      <c r="P46" s="633">
        <f t="shared" ca="1" si="3"/>
        <v>0</v>
      </c>
      <c r="Q46" s="632">
        <f t="shared" ca="1" si="12"/>
        <v>0</v>
      </c>
      <c r="R46" s="633">
        <f t="shared" si="4"/>
        <v>7</v>
      </c>
      <c r="S46" s="633">
        <f t="shared" ca="1" si="5"/>
        <v>0</v>
      </c>
      <c r="T46" s="632">
        <f t="shared" ca="1" si="13"/>
        <v>0</v>
      </c>
      <c r="U46" s="633">
        <f t="shared" si="6"/>
        <v>2</v>
      </c>
      <c r="V46" s="633">
        <f t="shared" ca="1" si="7"/>
        <v>0</v>
      </c>
    </row>
    <row r="47" spans="1:22" x14ac:dyDescent="0.25">
      <c r="A47" t="s">
        <v>933</v>
      </c>
      <c r="B47" s="551">
        <v>3</v>
      </c>
      <c r="C47" t="s">
        <v>1463</v>
      </c>
      <c r="D47" s="1048" t="s">
        <v>1485</v>
      </c>
      <c r="E47" s="551">
        <f ca="1">VLOOKUP(A47,Data!C:I,7,FALSE)</f>
        <v>0</v>
      </c>
      <c r="F47" s="631" t="str">
        <f t="shared" si="0"/>
        <v>DE.CM-73</v>
      </c>
      <c r="G47" s="631" t="str">
        <f t="shared" ca="1" si="1"/>
        <v>DE.CM-730</v>
      </c>
      <c r="I47" s="1050" t="s">
        <v>1674</v>
      </c>
      <c r="J47" s="1047" t="s">
        <v>1478</v>
      </c>
      <c r="K47" s="632">
        <f t="shared" ca="1" si="8"/>
        <v>0</v>
      </c>
      <c r="L47" s="633">
        <f t="shared" si="9"/>
        <v>7</v>
      </c>
      <c r="M47" s="633">
        <f t="shared" ca="1" si="10"/>
        <v>0</v>
      </c>
      <c r="N47" s="632">
        <f t="shared" ca="1" si="11"/>
        <v>0</v>
      </c>
      <c r="O47" s="633">
        <f t="shared" si="2"/>
        <v>3</v>
      </c>
      <c r="P47" s="633">
        <f t="shared" ca="1" si="3"/>
        <v>0</v>
      </c>
      <c r="Q47" s="632">
        <f t="shared" ca="1" si="12"/>
        <v>0</v>
      </c>
      <c r="R47" s="633">
        <f t="shared" si="4"/>
        <v>4</v>
      </c>
      <c r="S47" s="633">
        <f t="shared" ca="1" si="5"/>
        <v>0</v>
      </c>
      <c r="T47" s="632">
        <f t="shared" si="13"/>
        <v>0</v>
      </c>
      <c r="U47" s="633">
        <f t="shared" si="6"/>
        <v>0</v>
      </c>
      <c r="V47" s="633">
        <f t="shared" ca="1" si="7"/>
        <v>0</v>
      </c>
    </row>
    <row r="48" spans="1:22" x14ac:dyDescent="0.25">
      <c r="A48" t="s">
        <v>168</v>
      </c>
      <c r="B48" s="551">
        <v>1</v>
      </c>
      <c r="C48" t="s">
        <v>1462</v>
      </c>
      <c r="D48" s="1047" t="s">
        <v>1486</v>
      </c>
      <c r="E48" s="551">
        <f ca="1">VLOOKUP(A48,Data!C:I,7,FALSE)</f>
        <v>0</v>
      </c>
      <c r="F48" s="631" t="str">
        <f t="shared" si="0"/>
        <v>PR.AC-21</v>
      </c>
      <c r="G48" s="631" t="str">
        <f t="shared" ca="1" si="1"/>
        <v>PR.AC-210</v>
      </c>
      <c r="I48" s="1050" t="s">
        <v>1674</v>
      </c>
      <c r="J48" s="1047" t="s">
        <v>1482</v>
      </c>
      <c r="K48" s="632">
        <f t="shared" ca="1" si="8"/>
        <v>0</v>
      </c>
      <c r="L48" s="633">
        <f t="shared" si="9"/>
        <v>16</v>
      </c>
      <c r="M48" s="633">
        <f t="shared" ca="1" si="10"/>
        <v>0</v>
      </c>
      <c r="N48" s="632">
        <f t="shared" ca="1" si="11"/>
        <v>0</v>
      </c>
      <c r="O48" s="633">
        <f t="shared" ref="O48:O79" si="14">COUNTIF($F:$F,CONCATENATE($J48,N$15))</f>
        <v>2</v>
      </c>
      <c r="P48" s="633">
        <f t="shared" ref="P48:P79" ca="1" si="15">COUNTIF($G:$G,CONCATENATE($J48,N$15,1))</f>
        <v>0</v>
      </c>
      <c r="Q48" s="632">
        <f t="shared" ca="1" si="12"/>
        <v>0</v>
      </c>
      <c r="R48" s="633">
        <f t="shared" ref="R48:R79" si="16">COUNTIF($F:$F,CONCATENATE($J48,Q$15))</f>
        <v>12</v>
      </c>
      <c r="S48" s="633">
        <f t="shared" ref="S48:S79" ca="1" si="17">COUNTIF($G:$G,CONCATENATE($J48,Q$15,1))</f>
        <v>0</v>
      </c>
      <c r="T48" s="632">
        <f t="shared" ca="1" si="13"/>
        <v>0</v>
      </c>
      <c r="U48" s="633">
        <f t="shared" ref="U48:U79" si="18">COUNTIF($F:$F,CONCATENATE($J48,T$15))</f>
        <v>2</v>
      </c>
      <c r="V48" s="633">
        <f t="shared" ref="V48:V79" ca="1" si="19">COUNTIF($G:$G,CONCATENATE($J48,T$15,1))</f>
        <v>0</v>
      </c>
    </row>
    <row r="49" spans="1:22" x14ac:dyDescent="0.25">
      <c r="A49" t="s">
        <v>168</v>
      </c>
      <c r="B49" s="551">
        <v>1</v>
      </c>
      <c r="C49" t="s">
        <v>1462</v>
      </c>
      <c r="D49" s="1047" t="s">
        <v>1495</v>
      </c>
      <c r="E49" s="551">
        <f ca="1">VLOOKUP(A49,Data!C:I,7,FALSE)</f>
        <v>0</v>
      </c>
      <c r="F49" s="631" t="str">
        <f t="shared" si="0"/>
        <v>PR.DS-51</v>
      </c>
      <c r="G49" s="631" t="str">
        <f t="shared" ca="1" si="1"/>
        <v>PR.DS-510</v>
      </c>
      <c r="I49" s="1050" t="s">
        <v>1674</v>
      </c>
      <c r="J49" s="1047" t="s">
        <v>1492</v>
      </c>
      <c r="K49" s="632">
        <f t="shared" ca="1" si="8"/>
        <v>0</v>
      </c>
      <c r="L49" s="633">
        <f t="shared" si="9"/>
        <v>10</v>
      </c>
      <c r="M49" s="633">
        <f t="shared" ca="1" si="10"/>
        <v>0</v>
      </c>
      <c r="N49" s="632">
        <f t="shared" ca="1" si="11"/>
        <v>0</v>
      </c>
      <c r="O49" s="633">
        <f t="shared" si="14"/>
        <v>2</v>
      </c>
      <c r="P49" s="633">
        <f t="shared" ca="1" si="15"/>
        <v>0</v>
      </c>
      <c r="Q49" s="632">
        <f t="shared" ca="1" si="12"/>
        <v>0</v>
      </c>
      <c r="R49" s="633">
        <f t="shared" si="16"/>
        <v>4</v>
      </c>
      <c r="S49" s="633">
        <f t="shared" ca="1" si="17"/>
        <v>0</v>
      </c>
      <c r="T49" s="632">
        <f t="shared" ca="1" si="13"/>
        <v>0</v>
      </c>
      <c r="U49" s="633">
        <f t="shared" si="18"/>
        <v>4</v>
      </c>
      <c r="V49" s="633">
        <f t="shared" ca="1" si="19"/>
        <v>0</v>
      </c>
    </row>
    <row r="50" spans="1:22" x14ac:dyDescent="0.25">
      <c r="A50" t="s">
        <v>168</v>
      </c>
      <c r="B50" s="551">
        <v>1</v>
      </c>
      <c r="C50" t="s">
        <v>1462</v>
      </c>
      <c r="D50" s="1047" t="s">
        <v>1518</v>
      </c>
      <c r="E50" s="551">
        <f ca="1">VLOOKUP(A50,Data!C:I,7,FALSE)</f>
        <v>0</v>
      </c>
      <c r="F50" s="631" t="str">
        <f t="shared" si="0"/>
        <v>PR.IP-51</v>
      </c>
      <c r="G50" s="631" t="str">
        <f t="shared" ca="1" si="1"/>
        <v>PR.IP-510</v>
      </c>
      <c r="I50" s="1050" t="s">
        <v>1674</v>
      </c>
      <c r="J50" s="1047" t="s">
        <v>1476</v>
      </c>
      <c r="K50" s="632">
        <f t="shared" ca="1" si="8"/>
        <v>0</v>
      </c>
      <c r="L50" s="633">
        <f t="shared" si="9"/>
        <v>4</v>
      </c>
      <c r="M50" s="633">
        <f t="shared" ca="1" si="10"/>
        <v>0</v>
      </c>
      <c r="N50" s="632">
        <f t="shared" ca="1" si="11"/>
        <v>0</v>
      </c>
      <c r="O50" s="633">
        <f t="shared" si="14"/>
        <v>3</v>
      </c>
      <c r="P50" s="633">
        <f t="shared" ca="1" si="15"/>
        <v>0</v>
      </c>
      <c r="Q50" s="632">
        <f t="shared" ca="1" si="12"/>
        <v>0</v>
      </c>
      <c r="R50" s="633">
        <f t="shared" si="16"/>
        <v>1</v>
      </c>
      <c r="S50" s="633">
        <f t="shared" ca="1" si="17"/>
        <v>0</v>
      </c>
      <c r="T50" s="632">
        <f t="shared" si="13"/>
        <v>0</v>
      </c>
      <c r="U50" s="633">
        <f t="shared" si="18"/>
        <v>0</v>
      </c>
      <c r="V50" s="633">
        <f t="shared" ca="1" si="19"/>
        <v>0</v>
      </c>
    </row>
    <row r="51" spans="1:22" x14ac:dyDescent="0.25">
      <c r="A51" t="s">
        <v>169</v>
      </c>
      <c r="B51" s="551">
        <v>1</v>
      </c>
      <c r="C51" t="s">
        <v>1462</v>
      </c>
      <c r="D51" s="1047" t="s">
        <v>1475</v>
      </c>
      <c r="E51" s="551">
        <f ca="1">VLOOKUP(A51,Data!C:I,7,FALSE)</f>
        <v>0</v>
      </c>
      <c r="F51" s="631" t="str">
        <f t="shared" si="0"/>
        <v>PR.AC-11</v>
      </c>
      <c r="G51" s="631" t="str">
        <f t="shared" ca="1" si="1"/>
        <v>PR.AC-110</v>
      </c>
      <c r="I51" s="1050" t="s">
        <v>1674</v>
      </c>
      <c r="J51" s="1047" t="s">
        <v>1477</v>
      </c>
      <c r="K51" s="632">
        <f t="shared" ca="1" si="8"/>
        <v>0</v>
      </c>
      <c r="L51" s="633">
        <f t="shared" si="9"/>
        <v>6</v>
      </c>
      <c r="M51" s="633">
        <f t="shared" ca="1" si="10"/>
        <v>0</v>
      </c>
      <c r="N51" s="632">
        <f t="shared" ca="1" si="11"/>
        <v>0</v>
      </c>
      <c r="O51" s="633">
        <f t="shared" si="14"/>
        <v>2</v>
      </c>
      <c r="P51" s="633">
        <f t="shared" ca="1" si="15"/>
        <v>0</v>
      </c>
      <c r="Q51" s="632">
        <f t="shared" ca="1" si="12"/>
        <v>0</v>
      </c>
      <c r="R51" s="633">
        <f t="shared" si="16"/>
        <v>2</v>
      </c>
      <c r="S51" s="633">
        <f t="shared" ca="1" si="17"/>
        <v>0</v>
      </c>
      <c r="T51" s="632">
        <f t="shared" ca="1" si="13"/>
        <v>0</v>
      </c>
      <c r="U51" s="633">
        <f t="shared" si="18"/>
        <v>2</v>
      </c>
      <c r="V51" s="633">
        <f t="shared" ca="1" si="19"/>
        <v>0</v>
      </c>
    </row>
    <row r="52" spans="1:22" x14ac:dyDescent="0.25">
      <c r="A52" t="s">
        <v>169</v>
      </c>
      <c r="B52" s="551">
        <v>1</v>
      </c>
      <c r="C52" t="s">
        <v>1462</v>
      </c>
      <c r="D52" s="1047" t="s">
        <v>1486</v>
      </c>
      <c r="E52" s="551">
        <f ca="1">VLOOKUP(A52,Data!C:I,7,FALSE)</f>
        <v>0</v>
      </c>
      <c r="F52" s="631" t="str">
        <f t="shared" si="0"/>
        <v>PR.AC-21</v>
      </c>
      <c r="G52" s="631" t="str">
        <f t="shared" ca="1" si="1"/>
        <v>PR.AC-210</v>
      </c>
      <c r="I52" s="1050" t="s">
        <v>1684</v>
      </c>
      <c r="J52" s="1047" t="s">
        <v>1579</v>
      </c>
      <c r="K52" s="632">
        <f t="shared" ca="1" si="8"/>
        <v>0</v>
      </c>
      <c r="L52" s="633">
        <f t="shared" si="9"/>
        <v>16</v>
      </c>
      <c r="M52" s="633">
        <f t="shared" ca="1" si="10"/>
        <v>0</v>
      </c>
      <c r="N52" s="632">
        <f t="shared" ca="1" si="11"/>
        <v>0</v>
      </c>
      <c r="O52" s="633">
        <f t="shared" si="14"/>
        <v>2</v>
      </c>
      <c r="P52" s="633">
        <f t="shared" ca="1" si="15"/>
        <v>0</v>
      </c>
      <c r="Q52" s="632">
        <f t="shared" ca="1" si="12"/>
        <v>0</v>
      </c>
      <c r="R52" s="633">
        <f t="shared" si="16"/>
        <v>3</v>
      </c>
      <c r="S52" s="633">
        <f t="shared" ca="1" si="17"/>
        <v>0</v>
      </c>
      <c r="T52" s="632">
        <f t="shared" ca="1" si="13"/>
        <v>0</v>
      </c>
      <c r="U52" s="633">
        <f t="shared" si="18"/>
        <v>11</v>
      </c>
      <c r="V52" s="633">
        <f t="shared" ca="1" si="19"/>
        <v>0</v>
      </c>
    </row>
    <row r="53" spans="1:22" x14ac:dyDescent="0.25">
      <c r="A53" t="s">
        <v>169</v>
      </c>
      <c r="B53" s="551">
        <v>1</v>
      </c>
      <c r="C53" t="s">
        <v>1462</v>
      </c>
      <c r="D53" s="1047" t="s">
        <v>1578</v>
      </c>
      <c r="E53" s="551">
        <f ca="1">VLOOKUP(A53,Data!C:I,7,FALSE)</f>
        <v>0</v>
      </c>
      <c r="F53" s="631" t="str">
        <f t="shared" si="0"/>
        <v>PR.IP-111</v>
      </c>
      <c r="G53" s="631" t="str">
        <f t="shared" ca="1" si="1"/>
        <v>PR.IP-1110</v>
      </c>
      <c r="I53" s="1050" t="s">
        <v>1684</v>
      </c>
      <c r="J53" s="1047" t="s">
        <v>1575</v>
      </c>
      <c r="K53" s="632">
        <f t="shared" ca="1" si="8"/>
        <v>0</v>
      </c>
      <c r="L53" s="633">
        <f t="shared" si="9"/>
        <v>15</v>
      </c>
      <c r="M53" s="633">
        <f t="shared" ca="1" si="10"/>
        <v>0</v>
      </c>
      <c r="N53" s="632">
        <f t="shared" ca="1" si="11"/>
        <v>0</v>
      </c>
      <c r="O53" s="633">
        <f t="shared" si="14"/>
        <v>1</v>
      </c>
      <c r="P53" s="633">
        <f t="shared" ca="1" si="15"/>
        <v>0</v>
      </c>
      <c r="Q53" s="632">
        <f t="shared" ca="1" si="12"/>
        <v>0</v>
      </c>
      <c r="R53" s="633">
        <f t="shared" si="16"/>
        <v>4</v>
      </c>
      <c r="S53" s="633">
        <f t="shared" ca="1" si="17"/>
        <v>0</v>
      </c>
      <c r="T53" s="632">
        <f t="shared" ca="1" si="13"/>
        <v>0</v>
      </c>
      <c r="U53" s="633">
        <f t="shared" si="18"/>
        <v>10</v>
      </c>
      <c r="V53" s="633">
        <f t="shared" ca="1" si="19"/>
        <v>0</v>
      </c>
    </row>
    <row r="54" spans="1:22" x14ac:dyDescent="0.25">
      <c r="A54" t="s">
        <v>170</v>
      </c>
      <c r="B54" s="551">
        <v>1</v>
      </c>
      <c r="C54" t="s">
        <v>1462</v>
      </c>
      <c r="D54" s="1047" t="s">
        <v>1486</v>
      </c>
      <c r="E54" s="551">
        <f ca="1">VLOOKUP(A54,Data!C:I,7,FALSE)</f>
        <v>0</v>
      </c>
      <c r="F54" s="631" t="str">
        <f t="shared" si="0"/>
        <v>PR.AC-21</v>
      </c>
      <c r="G54" s="631" t="str">
        <f t="shared" ca="1" si="1"/>
        <v>PR.AC-210</v>
      </c>
      <c r="I54" s="1050" t="s">
        <v>1684</v>
      </c>
      <c r="J54" s="1047" t="s">
        <v>1576</v>
      </c>
      <c r="K54" s="632">
        <f t="shared" ca="1" si="8"/>
        <v>0</v>
      </c>
      <c r="L54" s="633">
        <f t="shared" si="9"/>
        <v>17</v>
      </c>
      <c r="M54" s="633">
        <f t="shared" ca="1" si="10"/>
        <v>0</v>
      </c>
      <c r="N54" s="632">
        <f t="shared" ca="1" si="11"/>
        <v>0</v>
      </c>
      <c r="O54" s="633">
        <f t="shared" si="14"/>
        <v>2</v>
      </c>
      <c r="P54" s="633">
        <f t="shared" ca="1" si="15"/>
        <v>0</v>
      </c>
      <c r="Q54" s="632">
        <f t="shared" ca="1" si="12"/>
        <v>0</v>
      </c>
      <c r="R54" s="633">
        <f t="shared" si="16"/>
        <v>5</v>
      </c>
      <c r="S54" s="633">
        <f t="shared" ca="1" si="17"/>
        <v>0</v>
      </c>
      <c r="T54" s="632">
        <f t="shared" ca="1" si="13"/>
        <v>0</v>
      </c>
      <c r="U54" s="633">
        <f t="shared" si="18"/>
        <v>10</v>
      </c>
      <c r="V54" s="633">
        <f t="shared" ca="1" si="19"/>
        <v>0</v>
      </c>
    </row>
    <row r="55" spans="1:22" x14ac:dyDescent="0.25">
      <c r="A55" t="s">
        <v>170</v>
      </c>
      <c r="B55" s="551">
        <v>1</v>
      </c>
      <c r="C55" t="s">
        <v>1462</v>
      </c>
      <c r="D55" s="1049" t="s">
        <v>1488</v>
      </c>
      <c r="E55" s="551">
        <f ca="1">VLOOKUP(A55,Data!C:I,7,FALSE)</f>
        <v>0</v>
      </c>
      <c r="F55" s="631" t="str">
        <f t="shared" si="0"/>
        <v>PR.PT-11</v>
      </c>
      <c r="G55" s="631" t="str">
        <f t="shared" ca="1" si="1"/>
        <v>PR.PT-110</v>
      </c>
      <c r="I55" s="1050" t="s">
        <v>1684</v>
      </c>
      <c r="J55" s="1047" t="s">
        <v>1525</v>
      </c>
      <c r="K55" s="632">
        <f t="shared" ca="1" si="8"/>
        <v>0</v>
      </c>
      <c r="L55" s="633">
        <f t="shared" si="9"/>
        <v>16</v>
      </c>
      <c r="M55" s="633">
        <f t="shared" ca="1" si="10"/>
        <v>0</v>
      </c>
      <c r="N55" s="632">
        <f t="shared" ca="1" si="11"/>
        <v>0</v>
      </c>
      <c r="O55" s="633">
        <f t="shared" si="14"/>
        <v>1</v>
      </c>
      <c r="P55" s="633">
        <f t="shared" ca="1" si="15"/>
        <v>0</v>
      </c>
      <c r="Q55" s="632">
        <f t="shared" ca="1" si="12"/>
        <v>0</v>
      </c>
      <c r="R55" s="633">
        <f t="shared" si="16"/>
        <v>5</v>
      </c>
      <c r="S55" s="633">
        <f t="shared" ca="1" si="17"/>
        <v>0</v>
      </c>
      <c r="T55" s="632">
        <f t="shared" ca="1" si="13"/>
        <v>0</v>
      </c>
      <c r="U55" s="633">
        <f t="shared" si="18"/>
        <v>10</v>
      </c>
      <c r="V55" s="633">
        <f t="shared" ca="1" si="19"/>
        <v>0</v>
      </c>
    </row>
    <row r="56" spans="1:22" x14ac:dyDescent="0.25">
      <c r="A56" t="s">
        <v>171</v>
      </c>
      <c r="B56" s="551">
        <v>2</v>
      </c>
      <c r="C56" t="s">
        <v>1462</v>
      </c>
      <c r="D56" s="1047" t="s">
        <v>1486</v>
      </c>
      <c r="E56" s="551">
        <f ca="1">VLOOKUP(A56,Data!C:I,7,FALSE)</f>
        <v>0</v>
      </c>
      <c r="F56" s="631" t="str">
        <f t="shared" si="0"/>
        <v>PR.AC-22</v>
      </c>
      <c r="G56" s="631" t="str">
        <f t="shared" ca="1" si="1"/>
        <v>PR.AC-220</v>
      </c>
      <c r="I56" s="1050" t="s">
        <v>1684</v>
      </c>
      <c r="J56" s="1047" t="s">
        <v>1577</v>
      </c>
      <c r="K56" s="632">
        <f t="shared" ca="1" si="8"/>
        <v>0</v>
      </c>
      <c r="L56" s="633">
        <f t="shared" si="9"/>
        <v>15</v>
      </c>
      <c r="M56" s="633">
        <f t="shared" ca="1" si="10"/>
        <v>0</v>
      </c>
      <c r="N56" s="632">
        <f t="shared" ca="1" si="11"/>
        <v>0</v>
      </c>
      <c r="O56" s="633">
        <f t="shared" si="14"/>
        <v>1</v>
      </c>
      <c r="P56" s="633">
        <f t="shared" ca="1" si="15"/>
        <v>0</v>
      </c>
      <c r="Q56" s="632">
        <f t="shared" ca="1" si="12"/>
        <v>0</v>
      </c>
      <c r="R56" s="633">
        <f t="shared" si="16"/>
        <v>4</v>
      </c>
      <c r="S56" s="633">
        <f t="shared" ca="1" si="17"/>
        <v>0</v>
      </c>
      <c r="T56" s="632">
        <f t="shared" ca="1" si="13"/>
        <v>0</v>
      </c>
      <c r="U56" s="633">
        <f t="shared" si="18"/>
        <v>10</v>
      </c>
      <c r="V56" s="633">
        <f t="shared" ca="1" si="19"/>
        <v>0</v>
      </c>
    </row>
    <row r="57" spans="1:22" x14ac:dyDescent="0.25">
      <c r="A57" t="s">
        <v>171</v>
      </c>
      <c r="B57" s="551">
        <v>2</v>
      </c>
      <c r="C57" t="s">
        <v>1462</v>
      </c>
      <c r="D57" s="1047" t="s">
        <v>1518</v>
      </c>
      <c r="E57" s="551">
        <f ca="1">VLOOKUP(A57,Data!C:I,7,FALSE)</f>
        <v>0</v>
      </c>
      <c r="F57" s="631" t="str">
        <f t="shared" si="0"/>
        <v>PR.IP-52</v>
      </c>
      <c r="G57" s="631" t="str">
        <f t="shared" ca="1" si="1"/>
        <v>PR.IP-520</v>
      </c>
      <c r="I57" s="1050" t="s">
        <v>1692</v>
      </c>
      <c r="J57" s="1047" t="s">
        <v>1506</v>
      </c>
      <c r="K57" s="632">
        <f t="shared" ca="1" si="8"/>
        <v>0</v>
      </c>
      <c r="L57" s="633">
        <f t="shared" si="9"/>
        <v>10</v>
      </c>
      <c r="M57" s="633">
        <f t="shared" ca="1" si="10"/>
        <v>0</v>
      </c>
      <c r="N57" s="632">
        <f t="shared" ca="1" si="11"/>
        <v>0</v>
      </c>
      <c r="O57" s="633">
        <f t="shared" si="14"/>
        <v>1</v>
      </c>
      <c r="P57" s="633">
        <f t="shared" ca="1" si="15"/>
        <v>0</v>
      </c>
      <c r="Q57" s="632">
        <f t="shared" ca="1" si="12"/>
        <v>0</v>
      </c>
      <c r="R57" s="633">
        <f t="shared" si="16"/>
        <v>6</v>
      </c>
      <c r="S57" s="633">
        <f t="shared" ca="1" si="17"/>
        <v>0</v>
      </c>
      <c r="T57" s="632">
        <f t="shared" ca="1" si="13"/>
        <v>0</v>
      </c>
      <c r="U57" s="633">
        <f t="shared" si="18"/>
        <v>3</v>
      </c>
      <c r="V57" s="633">
        <f t="shared" ca="1" si="19"/>
        <v>0</v>
      </c>
    </row>
    <row r="58" spans="1:22" x14ac:dyDescent="0.25">
      <c r="A58" t="s">
        <v>172</v>
      </c>
      <c r="B58" s="551">
        <v>2</v>
      </c>
      <c r="C58" t="s">
        <v>1462</v>
      </c>
      <c r="D58" s="1047" t="s">
        <v>1486</v>
      </c>
      <c r="E58" s="551">
        <f ca="1">VLOOKUP(A58,Data!C:I,7,FALSE)</f>
        <v>0</v>
      </c>
      <c r="F58" s="631" t="str">
        <f t="shared" si="0"/>
        <v>PR.AC-22</v>
      </c>
      <c r="G58" s="631" t="str">
        <f t="shared" ca="1" si="1"/>
        <v>PR.AC-220</v>
      </c>
      <c r="I58" s="1050" t="s">
        <v>1692</v>
      </c>
      <c r="J58" s="1047" t="s">
        <v>1507</v>
      </c>
      <c r="K58" s="632">
        <f t="shared" ca="1" si="8"/>
        <v>0</v>
      </c>
      <c r="L58" s="633">
        <f t="shared" si="9"/>
        <v>6</v>
      </c>
      <c r="M58" s="633">
        <f t="shared" ca="1" si="10"/>
        <v>0</v>
      </c>
      <c r="N58" s="632">
        <f t="shared" si="11"/>
        <v>0</v>
      </c>
      <c r="O58" s="633">
        <f t="shared" si="14"/>
        <v>0</v>
      </c>
      <c r="P58" s="633">
        <f t="shared" ca="1" si="15"/>
        <v>0</v>
      </c>
      <c r="Q58" s="632">
        <f t="shared" ca="1" si="12"/>
        <v>0</v>
      </c>
      <c r="R58" s="633">
        <f t="shared" si="16"/>
        <v>4</v>
      </c>
      <c r="S58" s="633">
        <f t="shared" ca="1" si="17"/>
        <v>0</v>
      </c>
      <c r="T58" s="632">
        <f t="shared" ca="1" si="13"/>
        <v>0</v>
      </c>
      <c r="U58" s="633">
        <f t="shared" si="18"/>
        <v>2</v>
      </c>
      <c r="V58" s="633">
        <f t="shared" ca="1" si="19"/>
        <v>0</v>
      </c>
    </row>
    <row r="59" spans="1:22" x14ac:dyDescent="0.25">
      <c r="A59" t="s">
        <v>172</v>
      </c>
      <c r="B59" s="551">
        <v>2</v>
      </c>
      <c r="C59" t="s">
        <v>1462</v>
      </c>
      <c r="D59" s="1049" t="s">
        <v>1482</v>
      </c>
      <c r="E59" s="551">
        <f ca="1">VLOOKUP(A59,Data!C:I,7,FALSE)</f>
        <v>0</v>
      </c>
      <c r="F59" s="631" t="str">
        <f t="shared" si="0"/>
        <v>PR.AC-42</v>
      </c>
      <c r="G59" s="631" t="str">
        <f t="shared" ca="1" si="1"/>
        <v>PR.AC-420</v>
      </c>
      <c r="I59" s="1050" t="s">
        <v>1692</v>
      </c>
      <c r="J59" s="1047" t="s">
        <v>1500</v>
      </c>
      <c r="K59" s="632">
        <f t="shared" ca="1" si="8"/>
        <v>0</v>
      </c>
      <c r="L59" s="633">
        <f t="shared" si="9"/>
        <v>14</v>
      </c>
      <c r="M59" s="633">
        <f t="shared" ca="1" si="10"/>
        <v>0</v>
      </c>
      <c r="N59" s="632">
        <f t="shared" ca="1" si="11"/>
        <v>0</v>
      </c>
      <c r="O59" s="633">
        <f t="shared" si="14"/>
        <v>4</v>
      </c>
      <c r="P59" s="633">
        <f t="shared" ca="1" si="15"/>
        <v>0</v>
      </c>
      <c r="Q59" s="632">
        <f t="shared" ca="1" si="12"/>
        <v>0</v>
      </c>
      <c r="R59" s="633">
        <f t="shared" si="16"/>
        <v>4</v>
      </c>
      <c r="S59" s="633">
        <f t="shared" ca="1" si="17"/>
        <v>0</v>
      </c>
      <c r="T59" s="632">
        <f t="shared" ca="1" si="13"/>
        <v>0</v>
      </c>
      <c r="U59" s="633">
        <f t="shared" si="18"/>
        <v>6</v>
      </c>
      <c r="V59" s="633">
        <f t="shared" ca="1" si="19"/>
        <v>0</v>
      </c>
    </row>
    <row r="60" spans="1:22" x14ac:dyDescent="0.25">
      <c r="A60" t="s">
        <v>173</v>
      </c>
      <c r="B60" s="551">
        <v>2</v>
      </c>
      <c r="C60" t="s">
        <v>1462</v>
      </c>
      <c r="D60" s="1047" t="s">
        <v>1486</v>
      </c>
      <c r="E60" s="551">
        <f ca="1">VLOOKUP(A60,Data!C:I,7,FALSE)</f>
        <v>0</v>
      </c>
      <c r="F60" s="631" t="str">
        <f t="shared" si="0"/>
        <v>PR.AC-22</v>
      </c>
      <c r="G60" s="631" t="str">
        <f t="shared" ca="1" si="1"/>
        <v>PR.AC-220</v>
      </c>
      <c r="I60" s="1050" t="s">
        <v>1692</v>
      </c>
      <c r="J60" s="1047" t="s">
        <v>1494</v>
      </c>
      <c r="K60" s="632">
        <f t="shared" ca="1" si="8"/>
        <v>0</v>
      </c>
      <c r="L60" s="633">
        <f t="shared" si="9"/>
        <v>8</v>
      </c>
      <c r="M60" s="633">
        <f t="shared" ca="1" si="10"/>
        <v>0</v>
      </c>
      <c r="N60" s="632">
        <f t="shared" ca="1" si="11"/>
        <v>0</v>
      </c>
      <c r="O60" s="633">
        <f t="shared" si="14"/>
        <v>3</v>
      </c>
      <c r="P60" s="633">
        <f t="shared" ca="1" si="15"/>
        <v>0</v>
      </c>
      <c r="Q60" s="632">
        <f t="shared" ca="1" si="12"/>
        <v>0</v>
      </c>
      <c r="R60" s="633">
        <f t="shared" si="16"/>
        <v>5</v>
      </c>
      <c r="S60" s="633">
        <f t="shared" ca="1" si="17"/>
        <v>0</v>
      </c>
      <c r="T60" s="632">
        <f t="shared" si="13"/>
        <v>0</v>
      </c>
      <c r="U60" s="633">
        <f t="shared" si="18"/>
        <v>0</v>
      </c>
      <c r="V60" s="633">
        <f t="shared" ca="1" si="19"/>
        <v>0</v>
      </c>
    </row>
    <row r="61" spans="1:22" x14ac:dyDescent="0.25">
      <c r="A61" t="s">
        <v>173</v>
      </c>
      <c r="B61" s="551">
        <v>2</v>
      </c>
      <c r="C61" t="s">
        <v>1462</v>
      </c>
      <c r="D61" s="1049" t="s">
        <v>1482</v>
      </c>
      <c r="E61" s="551">
        <f ca="1">VLOOKUP(A61,Data!C:I,7,FALSE)</f>
        <v>0</v>
      </c>
      <c r="F61" s="631" t="str">
        <f t="shared" si="0"/>
        <v>PR.AC-42</v>
      </c>
      <c r="G61" s="631" t="str">
        <f t="shared" ca="1" si="1"/>
        <v>PR.AC-420</v>
      </c>
      <c r="I61" s="1050" t="s">
        <v>1692</v>
      </c>
      <c r="J61" s="1047" t="s">
        <v>1495</v>
      </c>
      <c r="K61" s="632">
        <f t="shared" ca="1" si="8"/>
        <v>0</v>
      </c>
      <c r="L61" s="633">
        <f t="shared" si="9"/>
        <v>11</v>
      </c>
      <c r="M61" s="633">
        <f t="shared" ca="1" si="10"/>
        <v>0</v>
      </c>
      <c r="N61" s="632">
        <f t="shared" ca="1" si="11"/>
        <v>0</v>
      </c>
      <c r="O61" s="633">
        <f t="shared" si="14"/>
        <v>3</v>
      </c>
      <c r="P61" s="633">
        <f t="shared" ca="1" si="15"/>
        <v>0</v>
      </c>
      <c r="Q61" s="632">
        <f t="shared" ca="1" si="12"/>
        <v>0</v>
      </c>
      <c r="R61" s="633">
        <f t="shared" si="16"/>
        <v>5</v>
      </c>
      <c r="S61" s="633">
        <f t="shared" ca="1" si="17"/>
        <v>0</v>
      </c>
      <c r="T61" s="632">
        <f t="shared" ca="1" si="13"/>
        <v>0</v>
      </c>
      <c r="U61" s="633">
        <f t="shared" si="18"/>
        <v>3</v>
      </c>
      <c r="V61" s="633">
        <f t="shared" ca="1" si="19"/>
        <v>0</v>
      </c>
    </row>
    <row r="62" spans="1:22" x14ac:dyDescent="0.25">
      <c r="A62" t="s">
        <v>173</v>
      </c>
      <c r="B62" s="551">
        <v>2</v>
      </c>
      <c r="C62" t="s">
        <v>1462</v>
      </c>
      <c r="D62" s="1047" t="s">
        <v>1518</v>
      </c>
      <c r="E62" s="551">
        <f ca="1">VLOOKUP(A62,Data!C:I,7,FALSE)</f>
        <v>0</v>
      </c>
      <c r="F62" s="631" t="str">
        <f t="shared" si="0"/>
        <v>PR.IP-52</v>
      </c>
      <c r="G62" s="631" t="str">
        <f t="shared" ca="1" si="1"/>
        <v>PR.IP-520</v>
      </c>
      <c r="I62" s="1050" t="s">
        <v>1692</v>
      </c>
      <c r="J62" s="1047" t="s">
        <v>1498</v>
      </c>
      <c r="K62" s="632">
        <f t="shared" ca="1" si="8"/>
        <v>0</v>
      </c>
      <c r="L62" s="633">
        <f t="shared" si="9"/>
        <v>5</v>
      </c>
      <c r="M62" s="633">
        <f t="shared" ca="1" si="10"/>
        <v>0</v>
      </c>
      <c r="N62" s="632">
        <f t="shared" si="11"/>
        <v>0</v>
      </c>
      <c r="O62" s="633">
        <f t="shared" si="14"/>
        <v>0</v>
      </c>
      <c r="P62" s="633">
        <f t="shared" ca="1" si="15"/>
        <v>0</v>
      </c>
      <c r="Q62" s="632">
        <f t="shared" ca="1" si="12"/>
        <v>0</v>
      </c>
      <c r="R62" s="633">
        <f t="shared" si="16"/>
        <v>1</v>
      </c>
      <c r="S62" s="633">
        <f t="shared" ca="1" si="17"/>
        <v>0</v>
      </c>
      <c r="T62" s="632">
        <f t="shared" ca="1" si="13"/>
        <v>0</v>
      </c>
      <c r="U62" s="633">
        <f t="shared" si="18"/>
        <v>4</v>
      </c>
      <c r="V62" s="633">
        <f t="shared" ca="1" si="19"/>
        <v>0</v>
      </c>
    </row>
    <row r="63" spans="1:22" x14ac:dyDescent="0.25">
      <c r="A63" t="s">
        <v>174</v>
      </c>
      <c r="B63" s="551">
        <v>2</v>
      </c>
      <c r="C63" t="s">
        <v>1462</v>
      </c>
      <c r="D63" s="1047" t="s">
        <v>1486</v>
      </c>
      <c r="E63" s="551">
        <f ca="1">VLOOKUP(A63,Data!C:I,7,FALSE)</f>
        <v>0</v>
      </c>
      <c r="F63" s="631" t="str">
        <f t="shared" si="0"/>
        <v>PR.AC-22</v>
      </c>
      <c r="G63" s="631" t="str">
        <f t="shared" ca="1" si="1"/>
        <v>PR.AC-220</v>
      </c>
      <c r="I63" s="1050" t="s">
        <v>1692</v>
      </c>
      <c r="J63" s="1047" t="s">
        <v>1502</v>
      </c>
      <c r="K63" s="632">
        <f t="shared" ca="1" si="8"/>
        <v>0</v>
      </c>
      <c r="L63" s="633">
        <f t="shared" si="9"/>
        <v>4</v>
      </c>
      <c r="M63" s="633">
        <f t="shared" ca="1" si="10"/>
        <v>0</v>
      </c>
      <c r="N63" s="632">
        <f t="shared" si="11"/>
        <v>0</v>
      </c>
      <c r="O63" s="633">
        <f t="shared" si="14"/>
        <v>0</v>
      </c>
      <c r="P63" s="633">
        <f t="shared" ca="1" si="15"/>
        <v>0</v>
      </c>
      <c r="Q63" s="632">
        <f t="shared" ca="1" si="12"/>
        <v>0</v>
      </c>
      <c r="R63" s="633">
        <f t="shared" si="16"/>
        <v>2</v>
      </c>
      <c r="S63" s="633">
        <f t="shared" ca="1" si="17"/>
        <v>0</v>
      </c>
      <c r="T63" s="632">
        <f t="shared" ca="1" si="13"/>
        <v>0</v>
      </c>
      <c r="U63" s="633">
        <f t="shared" si="18"/>
        <v>2</v>
      </c>
      <c r="V63" s="633">
        <f t="shared" ca="1" si="19"/>
        <v>0</v>
      </c>
    </row>
    <row r="64" spans="1:22" x14ac:dyDescent="0.25">
      <c r="A64" t="s">
        <v>174</v>
      </c>
      <c r="B64" s="551">
        <v>2</v>
      </c>
      <c r="C64" t="s">
        <v>1462</v>
      </c>
      <c r="D64" s="1049" t="s">
        <v>1482</v>
      </c>
      <c r="E64" s="551">
        <f ca="1">VLOOKUP(A64,Data!C:I,7,FALSE)</f>
        <v>0</v>
      </c>
      <c r="F64" s="631" t="str">
        <f t="shared" si="0"/>
        <v>PR.AC-42</v>
      </c>
      <c r="G64" s="631" t="str">
        <f t="shared" ca="1" si="1"/>
        <v>PR.AC-420</v>
      </c>
      <c r="I64" s="1050" t="s">
        <v>1692</v>
      </c>
      <c r="J64" s="1047" t="s">
        <v>1499</v>
      </c>
      <c r="K64" s="632">
        <f t="shared" ca="1" si="8"/>
        <v>0</v>
      </c>
      <c r="L64" s="633">
        <f t="shared" si="9"/>
        <v>1</v>
      </c>
      <c r="M64" s="633">
        <f t="shared" ca="1" si="10"/>
        <v>0</v>
      </c>
      <c r="N64" s="632">
        <f t="shared" si="11"/>
        <v>0</v>
      </c>
      <c r="O64" s="633">
        <f t="shared" si="14"/>
        <v>0</v>
      </c>
      <c r="P64" s="633">
        <f t="shared" ca="1" si="15"/>
        <v>0</v>
      </c>
      <c r="Q64" s="632">
        <f t="shared" si="12"/>
        <v>0</v>
      </c>
      <c r="R64" s="633">
        <f t="shared" si="16"/>
        <v>0</v>
      </c>
      <c r="S64" s="633">
        <f t="shared" ca="1" si="17"/>
        <v>0</v>
      </c>
      <c r="T64" s="632">
        <f t="shared" ca="1" si="13"/>
        <v>0</v>
      </c>
      <c r="U64" s="633">
        <f t="shared" si="18"/>
        <v>1</v>
      </c>
      <c r="V64" s="633">
        <f t="shared" ca="1" si="19"/>
        <v>0</v>
      </c>
    </row>
    <row r="65" spans="1:22" x14ac:dyDescent="0.25">
      <c r="A65" t="s">
        <v>934</v>
      </c>
      <c r="B65" s="551">
        <v>2</v>
      </c>
      <c r="C65" t="s">
        <v>1462</v>
      </c>
      <c r="D65" s="1047" t="s">
        <v>1486</v>
      </c>
      <c r="E65" s="551">
        <f ca="1">VLOOKUP(A65,Data!C:I,7,FALSE)</f>
        <v>0</v>
      </c>
      <c r="F65" s="631" t="str">
        <f t="shared" si="0"/>
        <v>PR.AC-22</v>
      </c>
      <c r="G65" s="631" t="str">
        <f t="shared" ca="1" si="1"/>
        <v>PR.AC-220</v>
      </c>
      <c r="I65" s="1050" t="s">
        <v>1703</v>
      </c>
      <c r="J65" s="1047" t="s">
        <v>1515</v>
      </c>
      <c r="K65" s="632">
        <f t="shared" ca="1" si="8"/>
        <v>0</v>
      </c>
      <c r="L65" s="633">
        <f t="shared" si="9"/>
        <v>9</v>
      </c>
      <c r="M65" s="633">
        <f t="shared" ca="1" si="10"/>
        <v>0</v>
      </c>
      <c r="N65" s="632">
        <f t="shared" ca="1" si="11"/>
        <v>0</v>
      </c>
      <c r="O65" s="633">
        <f t="shared" si="14"/>
        <v>2</v>
      </c>
      <c r="P65" s="633">
        <f t="shared" ca="1" si="15"/>
        <v>0</v>
      </c>
      <c r="Q65" s="632">
        <f t="shared" ca="1" si="12"/>
        <v>0</v>
      </c>
      <c r="R65" s="633">
        <f t="shared" si="16"/>
        <v>6</v>
      </c>
      <c r="S65" s="633">
        <f t="shared" ca="1" si="17"/>
        <v>0</v>
      </c>
      <c r="T65" s="632">
        <f t="shared" ca="1" si="13"/>
        <v>0</v>
      </c>
      <c r="U65" s="633">
        <f t="shared" si="18"/>
        <v>1</v>
      </c>
      <c r="V65" s="633">
        <f t="shared" ca="1" si="19"/>
        <v>0</v>
      </c>
    </row>
    <row r="66" spans="1:22" x14ac:dyDescent="0.25">
      <c r="A66" t="s">
        <v>934</v>
      </c>
      <c r="B66" s="551">
        <v>2</v>
      </c>
      <c r="C66" t="s">
        <v>1462</v>
      </c>
      <c r="D66" s="1049" t="s">
        <v>1482</v>
      </c>
      <c r="E66" s="551">
        <f ca="1">VLOOKUP(A66,Data!C:I,7,FALSE)</f>
        <v>0</v>
      </c>
      <c r="F66" s="631" t="str">
        <f t="shared" si="0"/>
        <v>PR.AC-42</v>
      </c>
      <c r="G66" s="631" t="str">
        <f t="shared" ca="1" si="1"/>
        <v>PR.AC-420</v>
      </c>
      <c r="I66" s="1050" t="s">
        <v>1703</v>
      </c>
      <c r="J66" s="1050" t="s">
        <v>1517</v>
      </c>
      <c r="K66" s="632">
        <f t="shared" ca="1" si="8"/>
        <v>0</v>
      </c>
      <c r="L66" s="633">
        <f t="shared" si="9"/>
        <v>7</v>
      </c>
      <c r="M66" s="633">
        <f t="shared" ca="1" si="10"/>
        <v>0</v>
      </c>
      <c r="N66" s="632">
        <f t="shared" si="11"/>
        <v>0</v>
      </c>
      <c r="O66" s="633">
        <f t="shared" si="14"/>
        <v>0</v>
      </c>
      <c r="P66" s="633">
        <f t="shared" ca="1" si="15"/>
        <v>0</v>
      </c>
      <c r="Q66" s="632">
        <f t="shared" ca="1" si="12"/>
        <v>0</v>
      </c>
      <c r="R66" s="633">
        <f t="shared" si="16"/>
        <v>2</v>
      </c>
      <c r="S66" s="633">
        <f t="shared" ca="1" si="17"/>
        <v>0</v>
      </c>
      <c r="T66" s="632">
        <f t="shared" ca="1" si="13"/>
        <v>0</v>
      </c>
      <c r="U66" s="633">
        <f t="shared" si="18"/>
        <v>5</v>
      </c>
      <c r="V66" s="633">
        <f t="shared" ca="1" si="19"/>
        <v>0</v>
      </c>
    </row>
    <row r="67" spans="1:22" x14ac:dyDescent="0.25">
      <c r="A67" t="s">
        <v>934</v>
      </c>
      <c r="B67" s="551">
        <v>2</v>
      </c>
      <c r="C67" t="s">
        <v>1463</v>
      </c>
      <c r="D67" s="1048" t="s">
        <v>1487</v>
      </c>
      <c r="E67" s="551">
        <f ca="1">VLOOKUP(A67,Data!C:I,7,FALSE)</f>
        <v>0</v>
      </c>
      <c r="F67" s="631" t="str">
        <f t="shared" ref="F67:F130" si="20">CONCATENATE($D67,$B67)</f>
        <v>DE.CM-22</v>
      </c>
      <c r="G67" s="631" t="str">
        <f t="shared" ref="G67:G130" ca="1" si="21">_xlfn.IFNA(CONCATENATE(F67,$E67),CONCATENATE(F67,$E67,0))</f>
        <v>DE.CM-220</v>
      </c>
      <c r="I67" s="1050" t="s">
        <v>1703</v>
      </c>
      <c r="J67" s="1047" t="s">
        <v>1504</v>
      </c>
      <c r="K67" s="632">
        <f t="shared" ca="1" si="8"/>
        <v>0</v>
      </c>
      <c r="L67" s="633">
        <f t="shared" si="9"/>
        <v>15</v>
      </c>
      <c r="M67" s="633">
        <f t="shared" ca="1" si="10"/>
        <v>0</v>
      </c>
      <c r="N67" s="632">
        <f t="shared" ca="1" si="11"/>
        <v>0</v>
      </c>
      <c r="O67" s="633">
        <f t="shared" si="14"/>
        <v>3</v>
      </c>
      <c r="P67" s="633">
        <f t="shared" ca="1" si="15"/>
        <v>0</v>
      </c>
      <c r="Q67" s="632">
        <f t="shared" ca="1" si="12"/>
        <v>0</v>
      </c>
      <c r="R67" s="633">
        <f t="shared" si="16"/>
        <v>8</v>
      </c>
      <c r="S67" s="633">
        <f t="shared" ca="1" si="17"/>
        <v>0</v>
      </c>
      <c r="T67" s="632">
        <f t="shared" ca="1" si="13"/>
        <v>0</v>
      </c>
      <c r="U67" s="633">
        <f t="shared" si="18"/>
        <v>4</v>
      </c>
      <c r="V67" s="633">
        <f t="shared" ca="1" si="19"/>
        <v>0</v>
      </c>
    </row>
    <row r="68" spans="1:22" x14ac:dyDescent="0.25">
      <c r="A68" t="s">
        <v>934</v>
      </c>
      <c r="B68" s="551">
        <v>2</v>
      </c>
      <c r="C68" t="s">
        <v>1463</v>
      </c>
      <c r="D68" s="1048" t="s">
        <v>1483</v>
      </c>
      <c r="E68" s="551">
        <f ca="1">VLOOKUP(A68,Data!C:I,7,FALSE)</f>
        <v>0</v>
      </c>
      <c r="F68" s="631" t="str">
        <f t="shared" si="20"/>
        <v>DE.CM-32</v>
      </c>
      <c r="G68" s="631" t="str">
        <f t="shared" ca="1" si="21"/>
        <v>DE.CM-320</v>
      </c>
      <c r="I68" s="1050" t="s">
        <v>1703</v>
      </c>
      <c r="J68" s="1047" t="s">
        <v>1560</v>
      </c>
      <c r="K68" s="632">
        <f t="shared" ca="1" si="8"/>
        <v>0</v>
      </c>
      <c r="L68" s="633">
        <f t="shared" si="9"/>
        <v>1</v>
      </c>
      <c r="M68" s="633">
        <f t="shared" ca="1" si="10"/>
        <v>0</v>
      </c>
      <c r="N68" s="632">
        <f t="shared" ca="1" si="11"/>
        <v>0</v>
      </c>
      <c r="O68" s="633">
        <f t="shared" si="14"/>
        <v>1</v>
      </c>
      <c r="P68" s="633">
        <f t="shared" ca="1" si="15"/>
        <v>0</v>
      </c>
      <c r="Q68" s="632">
        <f t="shared" si="12"/>
        <v>0</v>
      </c>
      <c r="R68" s="633">
        <f t="shared" si="16"/>
        <v>0</v>
      </c>
      <c r="S68" s="633">
        <f t="shared" ca="1" si="17"/>
        <v>0</v>
      </c>
      <c r="T68" s="632">
        <f t="shared" si="13"/>
        <v>0</v>
      </c>
      <c r="U68" s="633">
        <f t="shared" si="18"/>
        <v>0</v>
      </c>
      <c r="V68" s="633">
        <f t="shared" ca="1" si="19"/>
        <v>0</v>
      </c>
    </row>
    <row r="69" spans="1:22" x14ac:dyDescent="0.25">
      <c r="A69" t="s">
        <v>934</v>
      </c>
      <c r="B69" s="551">
        <v>2</v>
      </c>
      <c r="C69" t="s">
        <v>1463</v>
      </c>
      <c r="D69" s="1048" t="s">
        <v>1484</v>
      </c>
      <c r="E69" s="551">
        <f ca="1">VLOOKUP(A69,Data!C:I,7,FALSE)</f>
        <v>0</v>
      </c>
      <c r="F69" s="631" t="str">
        <f t="shared" si="20"/>
        <v>DE.CM-62</v>
      </c>
      <c r="G69" s="631" t="str">
        <f t="shared" ca="1" si="21"/>
        <v>DE.CM-620</v>
      </c>
      <c r="I69" s="1050" t="s">
        <v>1703</v>
      </c>
      <c r="J69" s="1047" t="s">
        <v>1518</v>
      </c>
      <c r="K69" s="632">
        <f t="shared" ca="1" si="8"/>
        <v>0</v>
      </c>
      <c r="L69" s="633">
        <f t="shared" si="9"/>
        <v>9</v>
      </c>
      <c r="M69" s="633">
        <f t="shared" ca="1" si="10"/>
        <v>0</v>
      </c>
      <c r="N69" s="632">
        <f t="shared" ca="1" si="11"/>
        <v>0</v>
      </c>
      <c r="O69" s="633">
        <f t="shared" si="14"/>
        <v>1</v>
      </c>
      <c r="P69" s="633">
        <f t="shared" ca="1" si="15"/>
        <v>0</v>
      </c>
      <c r="Q69" s="632">
        <f t="shared" ca="1" si="12"/>
        <v>0</v>
      </c>
      <c r="R69" s="633">
        <f t="shared" si="16"/>
        <v>5</v>
      </c>
      <c r="S69" s="633">
        <f t="shared" ca="1" si="17"/>
        <v>0</v>
      </c>
      <c r="T69" s="632">
        <f t="shared" ca="1" si="13"/>
        <v>0</v>
      </c>
      <c r="U69" s="633">
        <f t="shared" si="18"/>
        <v>3</v>
      </c>
      <c r="V69" s="633">
        <f t="shared" ca="1" si="19"/>
        <v>0</v>
      </c>
    </row>
    <row r="70" spans="1:22" x14ac:dyDescent="0.25">
      <c r="A70" t="s">
        <v>934</v>
      </c>
      <c r="B70" s="551">
        <v>2</v>
      </c>
      <c r="C70" t="s">
        <v>1463</v>
      </c>
      <c r="D70" s="1048" t="s">
        <v>1485</v>
      </c>
      <c r="E70" s="551">
        <f ca="1">VLOOKUP(A70,Data!C:I,7,FALSE)</f>
        <v>0</v>
      </c>
      <c r="F70" s="631" t="str">
        <f t="shared" si="20"/>
        <v>DE.CM-72</v>
      </c>
      <c r="G70" s="631" t="str">
        <f t="shared" ca="1" si="21"/>
        <v>DE.CM-720</v>
      </c>
      <c r="I70" s="1050" t="s">
        <v>1703</v>
      </c>
      <c r="J70" s="1047" t="s">
        <v>1513</v>
      </c>
      <c r="K70" s="632">
        <f t="shared" ca="1" si="8"/>
        <v>0</v>
      </c>
      <c r="L70" s="633">
        <f t="shared" si="9"/>
        <v>3</v>
      </c>
      <c r="M70" s="633">
        <f t="shared" ca="1" si="10"/>
        <v>0</v>
      </c>
      <c r="N70" s="632">
        <f t="shared" si="11"/>
        <v>0</v>
      </c>
      <c r="O70" s="633">
        <f t="shared" si="14"/>
        <v>0</v>
      </c>
      <c r="P70" s="633">
        <f t="shared" ca="1" si="15"/>
        <v>0</v>
      </c>
      <c r="Q70" s="632">
        <f t="shared" ca="1" si="12"/>
        <v>0</v>
      </c>
      <c r="R70" s="633">
        <f t="shared" si="16"/>
        <v>1</v>
      </c>
      <c r="S70" s="633">
        <f t="shared" ca="1" si="17"/>
        <v>0</v>
      </c>
      <c r="T70" s="632">
        <f t="shared" ca="1" si="13"/>
        <v>0</v>
      </c>
      <c r="U70" s="633">
        <f t="shared" si="18"/>
        <v>2</v>
      </c>
      <c r="V70" s="633">
        <f t="shared" ca="1" si="19"/>
        <v>0</v>
      </c>
    </row>
    <row r="71" spans="1:22" x14ac:dyDescent="0.25">
      <c r="A71" t="s">
        <v>935</v>
      </c>
      <c r="B71" s="551">
        <v>3</v>
      </c>
      <c r="C71" t="s">
        <v>1462</v>
      </c>
      <c r="D71" s="1047" t="s">
        <v>1486</v>
      </c>
      <c r="E71" s="551">
        <f ca="1">VLOOKUP(A71,Data!C:I,7,FALSE)</f>
        <v>0</v>
      </c>
      <c r="F71" s="631" t="str">
        <f t="shared" si="20"/>
        <v>PR.AC-23</v>
      </c>
      <c r="G71" s="631" t="str">
        <f t="shared" ca="1" si="21"/>
        <v>PR.AC-230</v>
      </c>
      <c r="I71" s="1050" t="s">
        <v>1703</v>
      </c>
      <c r="J71" s="1047" t="s">
        <v>1712</v>
      </c>
      <c r="K71" s="632">
        <f t="shared" ca="1" si="8"/>
        <v>0</v>
      </c>
      <c r="L71" s="633">
        <f t="shared" si="9"/>
        <v>19</v>
      </c>
      <c r="M71" s="633">
        <f t="shared" ca="1" si="10"/>
        <v>0</v>
      </c>
      <c r="N71" s="632">
        <f t="shared" si="11"/>
        <v>0</v>
      </c>
      <c r="O71" s="633">
        <f t="shared" si="14"/>
        <v>0</v>
      </c>
      <c r="P71" s="633">
        <f t="shared" ca="1" si="15"/>
        <v>0</v>
      </c>
      <c r="Q71" s="632">
        <f t="shared" ca="1" si="12"/>
        <v>0</v>
      </c>
      <c r="R71" s="633">
        <f t="shared" si="16"/>
        <v>3</v>
      </c>
      <c r="S71" s="633">
        <f t="shared" ca="1" si="17"/>
        <v>0</v>
      </c>
      <c r="T71" s="632">
        <f t="shared" ca="1" si="13"/>
        <v>0</v>
      </c>
      <c r="U71" s="633">
        <f t="shared" si="18"/>
        <v>16</v>
      </c>
      <c r="V71" s="633">
        <f t="shared" ca="1" si="19"/>
        <v>0</v>
      </c>
    </row>
    <row r="72" spans="1:22" x14ac:dyDescent="0.25">
      <c r="A72" t="s">
        <v>935</v>
      </c>
      <c r="B72" s="551">
        <v>3</v>
      </c>
      <c r="C72" t="s">
        <v>1462</v>
      </c>
      <c r="D72" s="1049" t="s">
        <v>1482</v>
      </c>
      <c r="E72" s="551">
        <f ca="1">VLOOKUP(A72,Data!C:I,7,FALSE)</f>
        <v>0</v>
      </c>
      <c r="F72" s="631" t="str">
        <f t="shared" si="20"/>
        <v>PR.AC-43</v>
      </c>
      <c r="G72" s="631" t="str">
        <f t="shared" ca="1" si="21"/>
        <v>PR.AC-430</v>
      </c>
      <c r="I72" s="1050" t="s">
        <v>1703</v>
      </c>
      <c r="J72" s="1047" t="s">
        <v>1491</v>
      </c>
      <c r="K72" s="632">
        <f t="shared" ca="1" si="8"/>
        <v>0</v>
      </c>
      <c r="L72" s="633">
        <f t="shared" si="9"/>
        <v>3</v>
      </c>
      <c r="M72" s="633">
        <f t="shared" ca="1" si="10"/>
        <v>0</v>
      </c>
      <c r="N72" s="632">
        <f t="shared" si="11"/>
        <v>0</v>
      </c>
      <c r="O72" s="633">
        <f t="shared" si="14"/>
        <v>0</v>
      </c>
      <c r="P72" s="633">
        <f t="shared" ca="1" si="15"/>
        <v>0</v>
      </c>
      <c r="Q72" s="632">
        <f t="shared" ca="1" si="12"/>
        <v>0</v>
      </c>
      <c r="R72" s="633">
        <f t="shared" si="16"/>
        <v>1</v>
      </c>
      <c r="S72" s="633">
        <f t="shared" ca="1" si="17"/>
        <v>0</v>
      </c>
      <c r="T72" s="632">
        <f t="shared" ca="1" si="13"/>
        <v>0</v>
      </c>
      <c r="U72" s="633">
        <f t="shared" si="18"/>
        <v>2</v>
      </c>
      <c r="V72" s="633">
        <f t="shared" ca="1" si="19"/>
        <v>0</v>
      </c>
    </row>
    <row r="73" spans="1:22" x14ac:dyDescent="0.25">
      <c r="A73" t="s">
        <v>2530</v>
      </c>
      <c r="B73" s="551">
        <v>3</v>
      </c>
      <c r="C73" t="s">
        <v>1462</v>
      </c>
      <c r="D73" s="1047" t="s">
        <v>1486</v>
      </c>
      <c r="E73" s="551">
        <f ca="1">VLOOKUP(A73,Data!C:I,7,FALSE)</f>
        <v>0</v>
      </c>
      <c r="F73" s="631" t="str">
        <f t="shared" si="20"/>
        <v>PR.AC-23</v>
      </c>
      <c r="G73" s="631" t="str">
        <f t="shared" ca="1" si="21"/>
        <v>PR.AC-230</v>
      </c>
      <c r="I73" s="1050" t="s">
        <v>1703</v>
      </c>
      <c r="J73" s="1047" t="s">
        <v>1529</v>
      </c>
      <c r="K73" s="632">
        <f t="shared" ca="1" si="8"/>
        <v>0</v>
      </c>
      <c r="L73" s="633">
        <f t="shared" si="9"/>
        <v>15</v>
      </c>
      <c r="M73" s="633">
        <f t="shared" ca="1" si="10"/>
        <v>0</v>
      </c>
      <c r="N73" s="632">
        <f t="shared" ca="1" si="11"/>
        <v>0</v>
      </c>
      <c r="O73" s="633">
        <f t="shared" si="14"/>
        <v>2</v>
      </c>
      <c r="P73" s="633">
        <f t="shared" ca="1" si="15"/>
        <v>0</v>
      </c>
      <c r="Q73" s="632">
        <f t="shared" ca="1" si="12"/>
        <v>0</v>
      </c>
      <c r="R73" s="633">
        <f t="shared" si="16"/>
        <v>10</v>
      </c>
      <c r="S73" s="633">
        <f t="shared" ca="1" si="17"/>
        <v>0</v>
      </c>
      <c r="T73" s="632">
        <f t="shared" ca="1" si="13"/>
        <v>0</v>
      </c>
      <c r="U73" s="633">
        <f t="shared" si="18"/>
        <v>3</v>
      </c>
      <c r="V73" s="633">
        <f t="shared" ca="1" si="19"/>
        <v>0</v>
      </c>
    </row>
    <row r="74" spans="1:22" x14ac:dyDescent="0.25">
      <c r="A74" t="s">
        <v>2530</v>
      </c>
      <c r="B74" s="551">
        <v>3</v>
      </c>
      <c r="C74" t="s">
        <v>1463</v>
      </c>
      <c r="D74" s="1048" t="s">
        <v>1487</v>
      </c>
      <c r="E74" s="551">
        <f ca="1">VLOOKUP(A74,Data!C:I,7,FALSE)</f>
        <v>0</v>
      </c>
      <c r="F74" s="631" t="str">
        <f t="shared" si="20"/>
        <v>DE.CM-23</v>
      </c>
      <c r="G74" s="631" t="str">
        <f t="shared" ca="1" si="21"/>
        <v>DE.CM-230</v>
      </c>
      <c r="I74" s="1050" t="s">
        <v>1703</v>
      </c>
      <c r="J74" s="1047" t="s">
        <v>1554</v>
      </c>
      <c r="K74" s="632">
        <f t="shared" ca="1" si="8"/>
        <v>0</v>
      </c>
      <c r="L74" s="633">
        <f t="shared" si="9"/>
        <v>5</v>
      </c>
      <c r="M74" s="633">
        <f t="shared" ca="1" si="10"/>
        <v>0</v>
      </c>
      <c r="N74" s="632">
        <f t="shared" si="11"/>
        <v>0</v>
      </c>
      <c r="O74" s="633">
        <f t="shared" si="14"/>
        <v>0</v>
      </c>
      <c r="P74" s="633">
        <f t="shared" ca="1" si="15"/>
        <v>0</v>
      </c>
      <c r="Q74" s="632">
        <f t="shared" ca="1" si="12"/>
        <v>0</v>
      </c>
      <c r="R74" s="633">
        <f t="shared" si="16"/>
        <v>3</v>
      </c>
      <c r="S74" s="633">
        <f t="shared" ca="1" si="17"/>
        <v>0</v>
      </c>
      <c r="T74" s="632">
        <f t="shared" ca="1" si="13"/>
        <v>0</v>
      </c>
      <c r="U74" s="633">
        <f t="shared" si="18"/>
        <v>2</v>
      </c>
      <c r="V74" s="633">
        <f t="shared" ca="1" si="19"/>
        <v>0</v>
      </c>
    </row>
    <row r="75" spans="1:22" x14ac:dyDescent="0.25">
      <c r="A75" t="s">
        <v>2530</v>
      </c>
      <c r="B75" s="551">
        <v>3</v>
      </c>
      <c r="C75" t="s">
        <v>1463</v>
      </c>
      <c r="D75" s="1050" t="s">
        <v>1483</v>
      </c>
      <c r="E75" s="551">
        <f ca="1">VLOOKUP(A75,Data!C:I,7,FALSE)</f>
        <v>0</v>
      </c>
      <c r="F75" s="631" t="str">
        <f t="shared" si="20"/>
        <v>DE.CM-33</v>
      </c>
      <c r="G75" s="631" t="str">
        <f t="shared" ca="1" si="21"/>
        <v>DE.CM-330</v>
      </c>
      <c r="I75" s="1050" t="s">
        <v>1703</v>
      </c>
      <c r="J75" s="1047" t="s">
        <v>1578</v>
      </c>
      <c r="K75" s="632">
        <f t="shared" ca="1" si="8"/>
        <v>0</v>
      </c>
      <c r="L75" s="633">
        <f t="shared" si="9"/>
        <v>25</v>
      </c>
      <c r="M75" s="633">
        <f t="shared" ca="1" si="10"/>
        <v>0</v>
      </c>
      <c r="N75" s="632">
        <f t="shared" ca="1" si="11"/>
        <v>0</v>
      </c>
      <c r="O75" s="633">
        <f t="shared" si="14"/>
        <v>9</v>
      </c>
      <c r="P75" s="633">
        <f t="shared" ca="1" si="15"/>
        <v>0</v>
      </c>
      <c r="Q75" s="632">
        <f t="shared" ca="1" si="12"/>
        <v>0</v>
      </c>
      <c r="R75" s="633">
        <f t="shared" si="16"/>
        <v>10</v>
      </c>
      <c r="S75" s="633">
        <f t="shared" ca="1" si="17"/>
        <v>0</v>
      </c>
      <c r="T75" s="632">
        <f t="shared" ca="1" si="13"/>
        <v>0</v>
      </c>
      <c r="U75" s="633">
        <f t="shared" si="18"/>
        <v>6</v>
      </c>
      <c r="V75" s="633">
        <f t="shared" ca="1" si="19"/>
        <v>0</v>
      </c>
    </row>
    <row r="76" spans="1:22" x14ac:dyDescent="0.25">
      <c r="A76" t="s">
        <v>2530</v>
      </c>
      <c r="B76" s="551">
        <v>3</v>
      </c>
      <c r="C76" t="s">
        <v>1463</v>
      </c>
      <c r="D76" s="1048" t="s">
        <v>1485</v>
      </c>
      <c r="E76" s="551">
        <f ca="1">VLOOKUP(A76,Data!C:I,7,FALSE)</f>
        <v>0</v>
      </c>
      <c r="F76" s="631" t="str">
        <f t="shared" si="20"/>
        <v>DE.CM-73</v>
      </c>
      <c r="G76" s="631" t="str">
        <f t="shared" ca="1" si="21"/>
        <v>DE.CM-730</v>
      </c>
      <c r="I76" s="1050" t="s">
        <v>1703</v>
      </c>
      <c r="J76" s="1047" t="s">
        <v>1574</v>
      </c>
      <c r="K76" s="632">
        <f t="shared" ca="1" si="8"/>
        <v>0</v>
      </c>
      <c r="L76" s="633">
        <f t="shared" si="9"/>
        <v>2</v>
      </c>
      <c r="M76" s="633">
        <f t="shared" ca="1" si="10"/>
        <v>0</v>
      </c>
      <c r="N76" s="632">
        <f t="shared" si="11"/>
        <v>0</v>
      </c>
      <c r="O76" s="633">
        <f t="shared" si="14"/>
        <v>0</v>
      </c>
      <c r="P76" s="633">
        <f t="shared" ca="1" si="15"/>
        <v>0</v>
      </c>
      <c r="Q76" s="632">
        <f t="shared" ca="1" si="12"/>
        <v>0</v>
      </c>
      <c r="R76" s="633">
        <f t="shared" si="16"/>
        <v>1</v>
      </c>
      <c r="S76" s="633">
        <f t="shared" ca="1" si="17"/>
        <v>0</v>
      </c>
      <c r="T76" s="632">
        <f t="shared" ca="1" si="13"/>
        <v>0</v>
      </c>
      <c r="U76" s="633">
        <f t="shared" si="18"/>
        <v>1</v>
      </c>
      <c r="V76" s="633">
        <f t="shared" ca="1" si="19"/>
        <v>0</v>
      </c>
    </row>
    <row r="77" spans="1:22" x14ac:dyDescent="0.25">
      <c r="A77" t="s">
        <v>938</v>
      </c>
      <c r="B77" s="551">
        <v>3</v>
      </c>
      <c r="C77" t="s">
        <v>446</v>
      </c>
      <c r="D77" s="1051" t="s">
        <v>1522</v>
      </c>
      <c r="E77" s="551">
        <f ca="1">VLOOKUP(A77,Data!C:I,7,FALSE)</f>
        <v>0</v>
      </c>
      <c r="F77" s="631" t="str">
        <f t="shared" si="20"/>
        <v>ID.GV-13</v>
      </c>
      <c r="G77" s="631" t="str">
        <f t="shared" ca="1" si="21"/>
        <v>ID.GV-130</v>
      </c>
      <c r="I77" s="1050" t="s">
        <v>1719</v>
      </c>
      <c r="J77" s="1047" t="s">
        <v>1516</v>
      </c>
      <c r="K77" s="632">
        <f t="shared" ca="1" si="8"/>
        <v>0</v>
      </c>
      <c r="L77" s="633">
        <f t="shared" si="9"/>
        <v>8</v>
      </c>
      <c r="M77" s="633">
        <f t="shared" ca="1" si="10"/>
        <v>0</v>
      </c>
      <c r="N77" s="632">
        <f t="shared" ca="1" si="11"/>
        <v>0</v>
      </c>
      <c r="O77" s="633">
        <f t="shared" si="14"/>
        <v>2</v>
      </c>
      <c r="P77" s="633">
        <f t="shared" ca="1" si="15"/>
        <v>0</v>
      </c>
      <c r="Q77" s="632">
        <f t="shared" ca="1" si="12"/>
        <v>0</v>
      </c>
      <c r="R77" s="633">
        <f t="shared" si="16"/>
        <v>4</v>
      </c>
      <c r="S77" s="633">
        <f t="shared" ca="1" si="17"/>
        <v>0</v>
      </c>
      <c r="T77" s="632">
        <f t="shared" ca="1" si="13"/>
        <v>0</v>
      </c>
      <c r="U77" s="633">
        <f t="shared" si="18"/>
        <v>2</v>
      </c>
      <c r="V77" s="633">
        <f t="shared" ca="1" si="19"/>
        <v>0</v>
      </c>
    </row>
    <row r="78" spans="1:22" x14ac:dyDescent="0.25">
      <c r="A78" t="s">
        <v>938</v>
      </c>
      <c r="B78" s="551">
        <v>3</v>
      </c>
      <c r="C78" t="s">
        <v>446</v>
      </c>
      <c r="D78" s="1051" t="s">
        <v>1536</v>
      </c>
      <c r="E78" s="551">
        <f ca="1">VLOOKUP(A78,Data!C:I,7,FALSE)</f>
        <v>0</v>
      </c>
      <c r="F78" s="631" t="str">
        <f t="shared" si="20"/>
        <v>ID.GV-33</v>
      </c>
      <c r="G78" s="631" t="str">
        <f t="shared" ca="1" si="21"/>
        <v>ID.GV-330</v>
      </c>
      <c r="I78" s="1050" t="s">
        <v>1719</v>
      </c>
      <c r="J78" s="1047" t="s">
        <v>1481</v>
      </c>
      <c r="K78" s="632">
        <f t="shared" ca="1" si="8"/>
        <v>0</v>
      </c>
      <c r="L78" s="633">
        <f t="shared" si="9"/>
        <v>3</v>
      </c>
      <c r="M78" s="633">
        <f t="shared" ca="1" si="10"/>
        <v>0</v>
      </c>
      <c r="N78" s="632">
        <f t="shared" si="11"/>
        <v>0</v>
      </c>
      <c r="O78" s="633">
        <f t="shared" si="14"/>
        <v>0</v>
      </c>
      <c r="P78" s="633">
        <f t="shared" ca="1" si="15"/>
        <v>0</v>
      </c>
      <c r="Q78" s="632">
        <f t="shared" ca="1" si="12"/>
        <v>0</v>
      </c>
      <c r="R78" s="633">
        <f t="shared" si="16"/>
        <v>3</v>
      </c>
      <c r="S78" s="633">
        <f t="shared" ca="1" si="17"/>
        <v>0</v>
      </c>
      <c r="T78" s="632">
        <f t="shared" si="13"/>
        <v>0</v>
      </c>
      <c r="U78" s="633">
        <f t="shared" si="18"/>
        <v>0</v>
      </c>
      <c r="V78" s="633">
        <f t="shared" ca="1" si="19"/>
        <v>0</v>
      </c>
    </row>
    <row r="79" spans="1:22" x14ac:dyDescent="0.25">
      <c r="A79" t="s">
        <v>938</v>
      </c>
      <c r="B79" s="551">
        <v>3</v>
      </c>
      <c r="C79" t="s">
        <v>1462</v>
      </c>
      <c r="D79" s="1047" t="s">
        <v>1518</v>
      </c>
      <c r="E79" s="551">
        <f ca="1">VLOOKUP(A79,Data!C:I,7,FALSE)</f>
        <v>0</v>
      </c>
      <c r="F79" s="631" t="str">
        <f t="shared" si="20"/>
        <v>PR.IP-53</v>
      </c>
      <c r="G79" s="631" t="str">
        <f t="shared" ca="1" si="21"/>
        <v>PR.IP-530</v>
      </c>
      <c r="I79" s="1050" t="s">
        <v>1724</v>
      </c>
      <c r="J79" s="1049" t="s">
        <v>1488</v>
      </c>
      <c r="K79" s="632">
        <f t="shared" ca="1" si="8"/>
        <v>0</v>
      </c>
      <c r="L79" s="633">
        <f t="shared" si="9"/>
        <v>9</v>
      </c>
      <c r="M79" s="633">
        <f t="shared" ca="1" si="10"/>
        <v>0</v>
      </c>
      <c r="N79" s="632">
        <f t="shared" ca="1" si="11"/>
        <v>0</v>
      </c>
      <c r="O79" s="633">
        <f t="shared" si="14"/>
        <v>4</v>
      </c>
      <c r="P79" s="633">
        <f t="shared" ca="1" si="15"/>
        <v>0</v>
      </c>
      <c r="Q79" s="632">
        <f t="shared" ca="1" si="12"/>
        <v>0</v>
      </c>
      <c r="R79" s="633">
        <f t="shared" si="16"/>
        <v>4</v>
      </c>
      <c r="S79" s="633">
        <f t="shared" ca="1" si="17"/>
        <v>0</v>
      </c>
      <c r="T79" s="632">
        <f t="shared" ca="1" si="13"/>
        <v>0</v>
      </c>
      <c r="U79" s="633">
        <f t="shared" si="18"/>
        <v>1</v>
      </c>
      <c r="V79" s="633">
        <f t="shared" ca="1" si="19"/>
        <v>0</v>
      </c>
    </row>
    <row r="80" spans="1:22" x14ac:dyDescent="0.25">
      <c r="A80" t="s">
        <v>939</v>
      </c>
      <c r="B80" s="551">
        <v>3</v>
      </c>
      <c r="C80" t="s">
        <v>446</v>
      </c>
      <c r="D80" s="1051" t="s">
        <v>1489</v>
      </c>
      <c r="E80" s="551">
        <f ca="1">VLOOKUP(A80,Data!C:I,7,FALSE)</f>
        <v>0</v>
      </c>
      <c r="F80" s="631" t="str">
        <f t="shared" si="20"/>
        <v>ID.AM-63</v>
      </c>
      <c r="G80" s="631" t="str">
        <f t="shared" ca="1" si="21"/>
        <v>ID.AM-630</v>
      </c>
      <c r="I80" s="1050" t="s">
        <v>1724</v>
      </c>
      <c r="J80" s="1047" t="s">
        <v>1479</v>
      </c>
      <c r="K80" s="632">
        <f t="shared" ref="K80:K121" ca="1" si="22">IF(L80=0,0,M80/L80)</f>
        <v>0</v>
      </c>
      <c r="L80" s="633">
        <f t="shared" ref="L80:L121" si="23">SUM(O80+R80+U80)</f>
        <v>3</v>
      </c>
      <c r="M80" s="633">
        <f t="shared" ref="M80:M121" ca="1" si="24">SUM(P80+S80+V80)</f>
        <v>0</v>
      </c>
      <c r="N80" s="632">
        <f t="shared" ref="N80:N121" si="25">IF(O80=0,0,P80/O80)</f>
        <v>0</v>
      </c>
      <c r="O80" s="633">
        <f t="shared" ref="O80:O111" si="26">COUNTIF($F:$F,CONCATENATE($J80,N$15))</f>
        <v>0</v>
      </c>
      <c r="P80" s="633">
        <f t="shared" ref="P80:P111" ca="1" si="27">COUNTIF($G:$G,CONCATENATE($J80,N$15,1))</f>
        <v>0</v>
      </c>
      <c r="Q80" s="632">
        <f t="shared" ref="Q80:Q121" ca="1" si="28">IF(R80=0,0,S80/R80)</f>
        <v>0</v>
      </c>
      <c r="R80" s="633">
        <f t="shared" ref="R80:R111" si="29">COUNTIF($F:$F,CONCATENATE($J80,Q$15))</f>
        <v>1</v>
      </c>
      <c r="S80" s="633">
        <f t="shared" ref="S80:S111" ca="1" si="30">COUNTIF($G:$G,CONCATENATE($J80,Q$15,1))</f>
        <v>0</v>
      </c>
      <c r="T80" s="632">
        <f t="shared" ref="T80:T121" ca="1" si="31">IF(U80=0,0,V80/U80)</f>
        <v>0</v>
      </c>
      <c r="U80" s="633">
        <f t="shared" ref="U80:U111" si="32">COUNTIF($F:$F,CONCATENATE($J80,T$15))</f>
        <v>2</v>
      </c>
      <c r="V80" s="633">
        <f t="shared" ref="V80:V111" ca="1" si="33">COUNTIF($G:$G,CONCATENATE($J80,T$15,1))</f>
        <v>0</v>
      </c>
    </row>
    <row r="81" spans="1:22" x14ac:dyDescent="0.25">
      <c r="A81" t="s">
        <v>939</v>
      </c>
      <c r="B81" s="551">
        <v>3</v>
      </c>
      <c r="C81" t="s">
        <v>446</v>
      </c>
      <c r="D81" s="1051" t="s">
        <v>1522</v>
      </c>
      <c r="E81" s="551">
        <f ca="1">VLOOKUP(A81,Data!C:I,7,FALSE)</f>
        <v>0</v>
      </c>
      <c r="F81" s="631" t="str">
        <f t="shared" si="20"/>
        <v>ID.GV-13</v>
      </c>
      <c r="G81" s="631" t="str">
        <f t="shared" ca="1" si="21"/>
        <v>ID.GV-130</v>
      </c>
      <c r="I81" s="1050" t="s">
        <v>1724</v>
      </c>
      <c r="J81" s="1047" t="s">
        <v>1480</v>
      </c>
      <c r="K81" s="632">
        <f t="shared" ca="1" si="22"/>
        <v>0</v>
      </c>
      <c r="L81" s="633">
        <f t="shared" si="23"/>
        <v>5</v>
      </c>
      <c r="M81" s="633">
        <f t="shared" ca="1" si="24"/>
        <v>0</v>
      </c>
      <c r="N81" s="632">
        <f t="shared" si="25"/>
        <v>0</v>
      </c>
      <c r="O81" s="633">
        <f t="shared" si="26"/>
        <v>0</v>
      </c>
      <c r="P81" s="633">
        <f t="shared" ca="1" si="27"/>
        <v>0</v>
      </c>
      <c r="Q81" s="632">
        <f t="shared" ca="1" si="28"/>
        <v>0</v>
      </c>
      <c r="R81" s="633">
        <f t="shared" si="29"/>
        <v>4</v>
      </c>
      <c r="S81" s="633">
        <f t="shared" ca="1" si="30"/>
        <v>0</v>
      </c>
      <c r="T81" s="632">
        <f t="shared" ca="1" si="31"/>
        <v>0</v>
      </c>
      <c r="U81" s="633">
        <f t="shared" si="32"/>
        <v>1</v>
      </c>
      <c r="V81" s="633">
        <f t="shared" ca="1" si="33"/>
        <v>0</v>
      </c>
    </row>
    <row r="82" spans="1:22" x14ac:dyDescent="0.25">
      <c r="A82" t="s">
        <v>939</v>
      </c>
      <c r="B82" s="551">
        <v>3</v>
      </c>
      <c r="C82" t="s">
        <v>446</v>
      </c>
      <c r="D82" s="1051" t="s">
        <v>1490</v>
      </c>
      <c r="E82" s="551">
        <f ca="1">VLOOKUP(A82,Data!C:I,7,FALSE)</f>
        <v>0</v>
      </c>
      <c r="F82" s="631" t="str">
        <f t="shared" si="20"/>
        <v>ID.GV-23</v>
      </c>
      <c r="G82" s="631" t="str">
        <f t="shared" ca="1" si="21"/>
        <v>ID.GV-230</v>
      </c>
      <c r="I82" s="1050" t="s">
        <v>1724</v>
      </c>
      <c r="J82" s="1047" t="s">
        <v>1493</v>
      </c>
      <c r="K82" s="632">
        <f t="shared" ca="1" si="22"/>
        <v>0</v>
      </c>
      <c r="L82" s="633">
        <f t="shared" si="23"/>
        <v>12</v>
      </c>
      <c r="M82" s="633">
        <f t="shared" ca="1" si="24"/>
        <v>0</v>
      </c>
      <c r="N82" s="632">
        <f t="shared" ca="1" si="25"/>
        <v>0</v>
      </c>
      <c r="O82" s="633">
        <f t="shared" si="26"/>
        <v>2</v>
      </c>
      <c r="P82" s="633">
        <f t="shared" ca="1" si="27"/>
        <v>0</v>
      </c>
      <c r="Q82" s="632">
        <f t="shared" ca="1" si="28"/>
        <v>0</v>
      </c>
      <c r="R82" s="633">
        <f t="shared" si="29"/>
        <v>5</v>
      </c>
      <c r="S82" s="633">
        <f t="shared" ca="1" si="30"/>
        <v>0</v>
      </c>
      <c r="T82" s="632">
        <f t="shared" ca="1" si="31"/>
        <v>0</v>
      </c>
      <c r="U82" s="633">
        <f t="shared" si="32"/>
        <v>5</v>
      </c>
      <c r="V82" s="633">
        <f t="shared" ca="1" si="33"/>
        <v>0</v>
      </c>
    </row>
    <row r="83" spans="1:22" x14ac:dyDescent="0.25">
      <c r="A83" t="s">
        <v>939</v>
      </c>
      <c r="B83" s="551">
        <v>3</v>
      </c>
      <c r="C83" t="s">
        <v>446</v>
      </c>
      <c r="D83" s="1051" t="s">
        <v>1536</v>
      </c>
      <c r="E83" s="551">
        <f ca="1">VLOOKUP(A83,Data!C:I,7,FALSE)</f>
        <v>0</v>
      </c>
      <c r="F83" s="631" t="str">
        <f t="shared" si="20"/>
        <v>ID.GV-33</v>
      </c>
      <c r="G83" s="631" t="str">
        <f t="shared" ca="1" si="21"/>
        <v>ID.GV-330</v>
      </c>
      <c r="I83" s="1050" t="s">
        <v>1724</v>
      </c>
      <c r="J83" s="1047" t="s">
        <v>1496</v>
      </c>
      <c r="K83" s="632">
        <f t="shared" ca="1" si="22"/>
        <v>0</v>
      </c>
      <c r="L83" s="633">
        <f t="shared" si="23"/>
        <v>9</v>
      </c>
      <c r="M83" s="633">
        <f t="shared" ca="1" si="24"/>
        <v>0</v>
      </c>
      <c r="N83" s="632">
        <f t="shared" ca="1" si="25"/>
        <v>0</v>
      </c>
      <c r="O83" s="633">
        <f t="shared" si="26"/>
        <v>3</v>
      </c>
      <c r="P83" s="633">
        <f t="shared" ca="1" si="27"/>
        <v>0</v>
      </c>
      <c r="Q83" s="632">
        <f t="shared" ca="1" si="28"/>
        <v>0</v>
      </c>
      <c r="R83" s="633">
        <f t="shared" si="29"/>
        <v>4</v>
      </c>
      <c r="S83" s="633">
        <f t="shared" ca="1" si="30"/>
        <v>0</v>
      </c>
      <c r="T83" s="632">
        <f t="shared" ca="1" si="31"/>
        <v>0</v>
      </c>
      <c r="U83" s="633">
        <f t="shared" si="32"/>
        <v>2</v>
      </c>
      <c r="V83" s="633">
        <f t="shared" ca="1" si="33"/>
        <v>0</v>
      </c>
    </row>
    <row r="84" spans="1:22" x14ac:dyDescent="0.25">
      <c r="A84" t="s">
        <v>939</v>
      </c>
      <c r="B84" s="551">
        <v>3</v>
      </c>
      <c r="C84" t="s">
        <v>1462</v>
      </c>
      <c r="D84" s="1047" t="s">
        <v>1575</v>
      </c>
      <c r="E84" s="551">
        <f ca="1">VLOOKUP(A84,Data!C:I,7,FALSE)</f>
        <v>0</v>
      </c>
      <c r="F84" s="631" t="str">
        <f t="shared" si="20"/>
        <v>PR.AT-23</v>
      </c>
      <c r="G84" s="631" t="str">
        <f t="shared" ca="1" si="21"/>
        <v>PR.AT-230</v>
      </c>
      <c r="I84" s="1050" t="s">
        <v>1732</v>
      </c>
      <c r="J84" s="1048" t="s">
        <v>1565</v>
      </c>
      <c r="K84" s="632">
        <f t="shared" ca="1" si="22"/>
        <v>0</v>
      </c>
      <c r="L84" s="633">
        <f t="shared" si="23"/>
        <v>2</v>
      </c>
      <c r="M84" s="633">
        <f t="shared" ca="1" si="24"/>
        <v>0</v>
      </c>
      <c r="N84" s="632">
        <f t="shared" si="25"/>
        <v>0</v>
      </c>
      <c r="O84" s="633">
        <f t="shared" si="26"/>
        <v>0</v>
      </c>
      <c r="P84" s="633">
        <f t="shared" ca="1" si="27"/>
        <v>0</v>
      </c>
      <c r="Q84" s="632">
        <f t="shared" ca="1" si="28"/>
        <v>0</v>
      </c>
      <c r="R84" s="633">
        <f t="shared" si="29"/>
        <v>1</v>
      </c>
      <c r="S84" s="633">
        <f t="shared" ca="1" si="30"/>
        <v>0</v>
      </c>
      <c r="T84" s="632">
        <f t="shared" ca="1" si="31"/>
        <v>0</v>
      </c>
      <c r="U84" s="633">
        <f t="shared" si="32"/>
        <v>1</v>
      </c>
      <c r="V84" s="633">
        <f t="shared" ca="1" si="33"/>
        <v>0</v>
      </c>
    </row>
    <row r="85" spans="1:22" x14ac:dyDescent="0.25">
      <c r="A85" t="s">
        <v>939</v>
      </c>
      <c r="B85" s="551">
        <v>3</v>
      </c>
      <c r="C85" t="s">
        <v>1462</v>
      </c>
      <c r="D85" s="1047" t="s">
        <v>1576</v>
      </c>
      <c r="E85" s="551">
        <f ca="1">VLOOKUP(A85,Data!C:I,7,FALSE)</f>
        <v>0</v>
      </c>
      <c r="F85" s="631" t="str">
        <f t="shared" si="20"/>
        <v>PR.AT-33</v>
      </c>
      <c r="G85" s="631" t="str">
        <f t="shared" ca="1" si="21"/>
        <v>PR.AT-330</v>
      </c>
      <c r="I85" s="1050" t="s">
        <v>1732</v>
      </c>
      <c r="J85" s="1048" t="s">
        <v>1542</v>
      </c>
      <c r="K85" s="632">
        <f t="shared" ca="1" si="22"/>
        <v>0</v>
      </c>
      <c r="L85" s="633">
        <f t="shared" si="23"/>
        <v>3</v>
      </c>
      <c r="M85" s="633">
        <f t="shared" ca="1" si="24"/>
        <v>0</v>
      </c>
      <c r="N85" s="632">
        <f t="shared" si="25"/>
        <v>0</v>
      </c>
      <c r="O85" s="633">
        <f t="shared" si="26"/>
        <v>0</v>
      </c>
      <c r="P85" s="633">
        <f t="shared" ca="1" si="27"/>
        <v>0</v>
      </c>
      <c r="Q85" s="632">
        <f t="shared" si="28"/>
        <v>0</v>
      </c>
      <c r="R85" s="633">
        <f t="shared" si="29"/>
        <v>0</v>
      </c>
      <c r="S85" s="633">
        <f t="shared" ca="1" si="30"/>
        <v>0</v>
      </c>
      <c r="T85" s="632">
        <f t="shared" ca="1" si="31"/>
        <v>0</v>
      </c>
      <c r="U85" s="633">
        <f t="shared" si="32"/>
        <v>3</v>
      </c>
      <c r="V85" s="633">
        <f t="shared" ca="1" si="33"/>
        <v>0</v>
      </c>
    </row>
    <row r="86" spans="1:22" x14ac:dyDescent="0.25">
      <c r="A86" t="s">
        <v>939</v>
      </c>
      <c r="B86" s="551">
        <v>3</v>
      </c>
      <c r="C86" t="s">
        <v>1462</v>
      </c>
      <c r="D86" s="1047" t="s">
        <v>1525</v>
      </c>
      <c r="E86" s="551">
        <f ca="1">VLOOKUP(A86,Data!C:I,7,FALSE)</f>
        <v>0</v>
      </c>
      <c r="F86" s="631" t="str">
        <f t="shared" si="20"/>
        <v>PR.AT-43</v>
      </c>
      <c r="G86" s="631" t="str">
        <f t="shared" ca="1" si="21"/>
        <v>PR.AT-430</v>
      </c>
      <c r="I86" s="1050" t="s">
        <v>1732</v>
      </c>
      <c r="J86" s="1048" t="s">
        <v>1537</v>
      </c>
      <c r="K86" s="632">
        <f t="shared" ca="1" si="22"/>
        <v>0</v>
      </c>
      <c r="L86" s="633">
        <f t="shared" si="23"/>
        <v>7</v>
      </c>
      <c r="M86" s="633">
        <f t="shared" ca="1" si="24"/>
        <v>0</v>
      </c>
      <c r="N86" s="632">
        <f t="shared" ca="1" si="25"/>
        <v>0</v>
      </c>
      <c r="O86" s="633">
        <f t="shared" si="26"/>
        <v>1</v>
      </c>
      <c r="P86" s="633">
        <f t="shared" ca="1" si="27"/>
        <v>0</v>
      </c>
      <c r="Q86" s="632">
        <f t="shared" ca="1" si="28"/>
        <v>0</v>
      </c>
      <c r="R86" s="633">
        <f t="shared" si="29"/>
        <v>3</v>
      </c>
      <c r="S86" s="633">
        <f t="shared" ca="1" si="30"/>
        <v>0</v>
      </c>
      <c r="T86" s="632">
        <f t="shared" ca="1" si="31"/>
        <v>0</v>
      </c>
      <c r="U86" s="633">
        <f t="shared" si="32"/>
        <v>3</v>
      </c>
      <c r="V86" s="633">
        <f t="shared" ca="1" si="33"/>
        <v>0</v>
      </c>
    </row>
    <row r="87" spans="1:22" x14ac:dyDescent="0.25">
      <c r="A87" t="s">
        <v>939</v>
      </c>
      <c r="B87" s="551">
        <v>3</v>
      </c>
      <c r="C87" t="s">
        <v>1462</v>
      </c>
      <c r="D87" s="1047" t="s">
        <v>1577</v>
      </c>
      <c r="E87" s="551">
        <f ca="1">VLOOKUP(A87,Data!C:I,7,FALSE)</f>
        <v>0</v>
      </c>
      <c r="F87" s="631" t="str">
        <f t="shared" si="20"/>
        <v>PR.AT-53</v>
      </c>
      <c r="G87" s="631" t="str">
        <f t="shared" ca="1" si="21"/>
        <v>PR.AT-530</v>
      </c>
      <c r="I87" s="1050" t="s">
        <v>1732</v>
      </c>
      <c r="J87" s="1048" t="s">
        <v>1546</v>
      </c>
      <c r="K87" s="632">
        <f t="shared" ca="1" si="22"/>
        <v>0</v>
      </c>
      <c r="L87" s="633">
        <f t="shared" si="23"/>
        <v>3</v>
      </c>
      <c r="M87" s="633">
        <f t="shared" ca="1" si="24"/>
        <v>0</v>
      </c>
      <c r="N87" s="632">
        <f t="shared" ca="1" si="25"/>
        <v>0</v>
      </c>
      <c r="O87" s="633">
        <f t="shared" si="26"/>
        <v>1</v>
      </c>
      <c r="P87" s="633">
        <f t="shared" ca="1" si="27"/>
        <v>0</v>
      </c>
      <c r="Q87" s="632">
        <f t="shared" ca="1" si="28"/>
        <v>0</v>
      </c>
      <c r="R87" s="633">
        <f t="shared" si="29"/>
        <v>2</v>
      </c>
      <c r="S87" s="633">
        <f t="shared" ca="1" si="30"/>
        <v>0</v>
      </c>
      <c r="T87" s="632">
        <f t="shared" si="31"/>
        <v>0</v>
      </c>
      <c r="U87" s="633">
        <f t="shared" si="32"/>
        <v>0</v>
      </c>
      <c r="V87" s="633">
        <f t="shared" ca="1" si="33"/>
        <v>0</v>
      </c>
    </row>
    <row r="88" spans="1:22" x14ac:dyDescent="0.25">
      <c r="A88" t="s">
        <v>940</v>
      </c>
      <c r="B88" s="551">
        <v>3</v>
      </c>
      <c r="C88" t="s">
        <v>1462</v>
      </c>
      <c r="D88" s="1047" t="s">
        <v>1579</v>
      </c>
      <c r="E88" s="551">
        <f ca="1">VLOOKUP(A88,Data!C:I,7,FALSE)</f>
        <v>0</v>
      </c>
      <c r="F88" s="631" t="str">
        <f t="shared" si="20"/>
        <v>PR.AT-13</v>
      </c>
      <c r="G88" s="631" t="str">
        <f t="shared" ca="1" si="21"/>
        <v>PR.AT-130</v>
      </c>
      <c r="I88" s="1050" t="s">
        <v>1732</v>
      </c>
      <c r="J88" s="1048" t="s">
        <v>1544</v>
      </c>
      <c r="K88" s="632">
        <f t="shared" ca="1" si="22"/>
        <v>0</v>
      </c>
      <c r="L88" s="633">
        <f t="shared" si="23"/>
        <v>5</v>
      </c>
      <c r="M88" s="633">
        <f t="shared" ca="1" si="24"/>
        <v>0</v>
      </c>
      <c r="N88" s="632">
        <f t="shared" ca="1" si="25"/>
        <v>0</v>
      </c>
      <c r="O88" s="633">
        <f t="shared" si="26"/>
        <v>1</v>
      </c>
      <c r="P88" s="633">
        <f t="shared" ca="1" si="27"/>
        <v>0</v>
      </c>
      <c r="Q88" s="632">
        <f t="shared" ca="1" si="28"/>
        <v>0</v>
      </c>
      <c r="R88" s="633">
        <f t="shared" si="29"/>
        <v>3</v>
      </c>
      <c r="S88" s="633">
        <f t="shared" ca="1" si="30"/>
        <v>0</v>
      </c>
      <c r="T88" s="632">
        <f t="shared" ca="1" si="31"/>
        <v>0</v>
      </c>
      <c r="U88" s="633">
        <f t="shared" si="32"/>
        <v>1</v>
      </c>
      <c r="V88" s="633">
        <f t="shared" ca="1" si="33"/>
        <v>0</v>
      </c>
    </row>
    <row r="89" spans="1:22" x14ac:dyDescent="0.25">
      <c r="A89" t="s">
        <v>941</v>
      </c>
      <c r="B89" s="551">
        <v>3</v>
      </c>
      <c r="C89" t="s">
        <v>1462</v>
      </c>
      <c r="D89" s="1047" t="s">
        <v>1712</v>
      </c>
      <c r="E89" s="551">
        <f ca="1">VLOOKUP(A89,Data!C:I,7,FALSE)</f>
        <v>0</v>
      </c>
      <c r="F89" s="631" t="str">
        <f t="shared" si="20"/>
        <v>PR.IP-73</v>
      </c>
      <c r="G89" s="631" t="str">
        <f t="shared" ca="1" si="21"/>
        <v>PR.IP-730</v>
      </c>
      <c r="I89" s="1050" t="s">
        <v>1740</v>
      </c>
      <c r="J89" s="1048" t="s">
        <v>1497</v>
      </c>
      <c r="K89" s="632">
        <f t="shared" ca="1" si="22"/>
        <v>0</v>
      </c>
      <c r="L89" s="633">
        <f t="shared" si="23"/>
        <v>9</v>
      </c>
      <c r="M89" s="633">
        <f t="shared" ca="1" si="24"/>
        <v>0</v>
      </c>
      <c r="N89" s="632">
        <f t="shared" ca="1" si="25"/>
        <v>0</v>
      </c>
      <c r="O89" s="633">
        <f t="shared" si="26"/>
        <v>3</v>
      </c>
      <c r="P89" s="633">
        <f t="shared" ca="1" si="27"/>
        <v>0</v>
      </c>
      <c r="Q89" s="632">
        <f t="shared" ca="1" si="28"/>
        <v>0</v>
      </c>
      <c r="R89" s="633">
        <f t="shared" si="29"/>
        <v>2</v>
      </c>
      <c r="S89" s="633">
        <f t="shared" ca="1" si="30"/>
        <v>0</v>
      </c>
      <c r="T89" s="632">
        <f t="shared" ca="1" si="31"/>
        <v>0</v>
      </c>
      <c r="U89" s="633">
        <f t="shared" si="32"/>
        <v>4</v>
      </c>
      <c r="V89" s="633">
        <f t="shared" ca="1" si="33"/>
        <v>0</v>
      </c>
    </row>
    <row r="90" spans="1:22" x14ac:dyDescent="0.25">
      <c r="A90" t="s">
        <v>305</v>
      </c>
      <c r="B90" s="551">
        <v>2</v>
      </c>
      <c r="C90" t="s">
        <v>446</v>
      </c>
      <c r="D90" s="1051" t="s">
        <v>1514</v>
      </c>
      <c r="E90" s="551">
        <f ca="1">VLOOKUP(A90,Data!C:I,7,FALSE)</f>
        <v>0</v>
      </c>
      <c r="F90" s="631" t="str">
        <f t="shared" si="20"/>
        <v>ID.AM-32</v>
      </c>
      <c r="G90" s="631" t="str">
        <f t="shared" ca="1" si="21"/>
        <v>ID.AM-320</v>
      </c>
      <c r="I90" s="1050" t="s">
        <v>1740</v>
      </c>
      <c r="J90" s="1048" t="s">
        <v>1487</v>
      </c>
      <c r="K90" s="632">
        <f t="shared" ca="1" si="22"/>
        <v>0</v>
      </c>
      <c r="L90" s="633">
        <f t="shared" si="23"/>
        <v>7</v>
      </c>
      <c r="M90" s="633">
        <f t="shared" ca="1" si="24"/>
        <v>0</v>
      </c>
      <c r="N90" s="632">
        <f t="shared" ca="1" si="25"/>
        <v>0</v>
      </c>
      <c r="O90" s="633">
        <f t="shared" si="26"/>
        <v>1</v>
      </c>
      <c r="P90" s="633">
        <f t="shared" ca="1" si="27"/>
        <v>0</v>
      </c>
      <c r="Q90" s="632">
        <f t="shared" ca="1" si="28"/>
        <v>0</v>
      </c>
      <c r="R90" s="633">
        <f t="shared" si="29"/>
        <v>2</v>
      </c>
      <c r="S90" s="633">
        <f t="shared" ca="1" si="30"/>
        <v>0</v>
      </c>
      <c r="T90" s="632">
        <f t="shared" ca="1" si="31"/>
        <v>0</v>
      </c>
      <c r="U90" s="633">
        <f t="shared" si="32"/>
        <v>4</v>
      </c>
      <c r="V90" s="633">
        <f t="shared" ca="1" si="33"/>
        <v>0</v>
      </c>
    </row>
    <row r="91" spans="1:22" x14ac:dyDescent="0.25">
      <c r="A91" t="s">
        <v>305</v>
      </c>
      <c r="B91" s="551">
        <v>2</v>
      </c>
      <c r="C91" t="s">
        <v>1463</v>
      </c>
      <c r="D91" s="1048" t="s">
        <v>1565</v>
      </c>
      <c r="E91" s="551">
        <f ca="1">VLOOKUP(A91,Data!C:I,7,FALSE)</f>
        <v>0</v>
      </c>
      <c r="F91" s="631" t="str">
        <f t="shared" si="20"/>
        <v>DE.AE-12</v>
      </c>
      <c r="G91" s="631" t="str">
        <f t="shared" ca="1" si="21"/>
        <v>DE.AE-120</v>
      </c>
      <c r="I91" s="1050" t="s">
        <v>1740</v>
      </c>
      <c r="J91" s="1048" t="s">
        <v>1483</v>
      </c>
      <c r="K91" s="632">
        <f t="shared" ca="1" si="22"/>
        <v>0</v>
      </c>
      <c r="L91" s="633">
        <f t="shared" si="23"/>
        <v>8</v>
      </c>
      <c r="M91" s="633">
        <f t="shared" ca="1" si="24"/>
        <v>0</v>
      </c>
      <c r="N91" s="632">
        <f t="shared" ca="1" si="25"/>
        <v>0</v>
      </c>
      <c r="O91" s="633">
        <f t="shared" si="26"/>
        <v>1</v>
      </c>
      <c r="P91" s="633">
        <f t="shared" ca="1" si="27"/>
        <v>0</v>
      </c>
      <c r="Q91" s="632">
        <f t="shared" ca="1" si="28"/>
        <v>0</v>
      </c>
      <c r="R91" s="633">
        <f t="shared" si="29"/>
        <v>3</v>
      </c>
      <c r="S91" s="633">
        <f t="shared" ca="1" si="30"/>
        <v>0</v>
      </c>
      <c r="T91" s="632">
        <f t="shared" ca="1" si="31"/>
        <v>0</v>
      </c>
      <c r="U91" s="633">
        <f t="shared" si="32"/>
        <v>4</v>
      </c>
      <c r="V91" s="633">
        <f t="shared" ca="1" si="33"/>
        <v>0</v>
      </c>
    </row>
    <row r="92" spans="1:22" x14ac:dyDescent="0.25">
      <c r="A92" t="s">
        <v>306</v>
      </c>
      <c r="B92" s="551">
        <v>2</v>
      </c>
      <c r="C92" t="s">
        <v>446</v>
      </c>
      <c r="D92" s="1051" t="s">
        <v>1526</v>
      </c>
      <c r="E92" s="551">
        <f ca="1">VLOOKUP(A92,Data!C:I,7,FALSE)</f>
        <v>0</v>
      </c>
      <c r="F92" s="631" t="str">
        <f t="shared" si="20"/>
        <v>ID.GV-42</v>
      </c>
      <c r="G92" s="631" t="str">
        <f t="shared" ca="1" si="21"/>
        <v>ID.GV-420</v>
      </c>
      <c r="I92" s="1050" t="s">
        <v>1740</v>
      </c>
      <c r="J92" s="1048" t="s">
        <v>1501</v>
      </c>
      <c r="K92" s="632">
        <f t="shared" ca="1" si="22"/>
        <v>0</v>
      </c>
      <c r="L92" s="633">
        <f t="shared" si="23"/>
        <v>5</v>
      </c>
      <c r="M92" s="633">
        <f t="shared" ca="1" si="24"/>
        <v>0</v>
      </c>
      <c r="N92" s="632">
        <f t="shared" ca="1" si="25"/>
        <v>0</v>
      </c>
      <c r="O92" s="633">
        <f t="shared" si="26"/>
        <v>2</v>
      </c>
      <c r="P92" s="633">
        <f t="shared" ca="1" si="27"/>
        <v>0</v>
      </c>
      <c r="Q92" s="632">
        <f t="shared" ca="1" si="28"/>
        <v>0</v>
      </c>
      <c r="R92" s="633">
        <f t="shared" si="29"/>
        <v>1</v>
      </c>
      <c r="S92" s="633">
        <f t="shared" ca="1" si="30"/>
        <v>0</v>
      </c>
      <c r="T92" s="632">
        <f t="shared" ca="1" si="31"/>
        <v>0</v>
      </c>
      <c r="U92" s="633">
        <f t="shared" si="32"/>
        <v>2</v>
      </c>
      <c r="V92" s="633">
        <f t="shared" ca="1" si="33"/>
        <v>0</v>
      </c>
    </row>
    <row r="93" spans="1:22" x14ac:dyDescent="0.25">
      <c r="A93" t="s">
        <v>308</v>
      </c>
      <c r="B93" s="551">
        <v>2</v>
      </c>
      <c r="C93" t="s">
        <v>446</v>
      </c>
      <c r="D93" s="1051" t="s">
        <v>1528</v>
      </c>
      <c r="E93" s="551">
        <f ca="1">VLOOKUP(A93,Data!C:I,7,FALSE)</f>
        <v>0</v>
      </c>
      <c r="F93" s="631" t="str">
        <f t="shared" si="20"/>
        <v>ID.BE-52</v>
      </c>
      <c r="G93" s="631" t="str">
        <f t="shared" ca="1" si="21"/>
        <v>ID.BE-520</v>
      </c>
      <c r="I93" s="1050" t="s">
        <v>1740</v>
      </c>
      <c r="J93" s="1048" t="s">
        <v>1505</v>
      </c>
      <c r="K93" s="632">
        <f t="shared" ca="1" si="22"/>
        <v>0</v>
      </c>
      <c r="L93" s="633">
        <f t="shared" si="23"/>
        <v>4</v>
      </c>
      <c r="M93" s="633">
        <f t="shared" ca="1" si="24"/>
        <v>0</v>
      </c>
      <c r="N93" s="632">
        <f t="shared" ca="1" si="25"/>
        <v>0</v>
      </c>
      <c r="O93" s="633">
        <f t="shared" si="26"/>
        <v>2</v>
      </c>
      <c r="P93" s="633">
        <f t="shared" ca="1" si="27"/>
        <v>0</v>
      </c>
      <c r="Q93" s="632">
        <f t="shared" si="28"/>
        <v>0</v>
      </c>
      <c r="R93" s="633">
        <f t="shared" si="29"/>
        <v>0</v>
      </c>
      <c r="S93" s="633">
        <f t="shared" ca="1" si="30"/>
        <v>0</v>
      </c>
      <c r="T93" s="632">
        <f t="shared" ca="1" si="31"/>
        <v>0</v>
      </c>
      <c r="U93" s="633">
        <f t="shared" si="32"/>
        <v>2</v>
      </c>
      <c r="V93" s="633">
        <f t="shared" ca="1" si="33"/>
        <v>0</v>
      </c>
    </row>
    <row r="94" spans="1:22" x14ac:dyDescent="0.25">
      <c r="A94" t="s">
        <v>308</v>
      </c>
      <c r="B94" s="551">
        <v>2</v>
      </c>
      <c r="C94" t="s">
        <v>446</v>
      </c>
      <c r="D94" s="1051" t="s">
        <v>1536</v>
      </c>
      <c r="E94" s="551">
        <f ca="1">VLOOKUP(A94,Data!C:I,7,FALSE)</f>
        <v>0</v>
      </c>
      <c r="F94" s="631" t="str">
        <f t="shared" si="20"/>
        <v>ID.GV-32</v>
      </c>
      <c r="G94" s="631" t="str">
        <f t="shared" ca="1" si="21"/>
        <v>ID.GV-320</v>
      </c>
      <c r="I94" s="1050" t="s">
        <v>1740</v>
      </c>
      <c r="J94" s="1048" t="s">
        <v>1484</v>
      </c>
      <c r="K94" s="632">
        <f t="shared" ca="1" si="22"/>
        <v>0</v>
      </c>
      <c r="L94" s="633">
        <f t="shared" si="23"/>
        <v>7</v>
      </c>
      <c r="M94" s="633">
        <f t="shared" ca="1" si="24"/>
        <v>0</v>
      </c>
      <c r="N94" s="632">
        <f t="shared" ca="1" si="25"/>
        <v>0</v>
      </c>
      <c r="O94" s="633">
        <f t="shared" si="26"/>
        <v>1</v>
      </c>
      <c r="P94" s="633">
        <f t="shared" ca="1" si="27"/>
        <v>0</v>
      </c>
      <c r="Q94" s="632">
        <f t="shared" ca="1" si="28"/>
        <v>0</v>
      </c>
      <c r="R94" s="633">
        <f t="shared" si="29"/>
        <v>2</v>
      </c>
      <c r="S94" s="633">
        <f t="shared" ca="1" si="30"/>
        <v>0</v>
      </c>
      <c r="T94" s="632">
        <f t="shared" ca="1" si="31"/>
        <v>0</v>
      </c>
      <c r="U94" s="633">
        <f t="shared" si="32"/>
        <v>4</v>
      </c>
      <c r="V94" s="633">
        <f t="shared" ca="1" si="33"/>
        <v>0</v>
      </c>
    </row>
    <row r="95" spans="1:22" x14ac:dyDescent="0.25">
      <c r="A95" t="s">
        <v>961</v>
      </c>
      <c r="B95" s="551">
        <v>3</v>
      </c>
      <c r="C95" t="s">
        <v>446</v>
      </c>
      <c r="D95" s="1051" t="s">
        <v>1528</v>
      </c>
      <c r="E95" s="551">
        <f ca="1">VLOOKUP(A95,Data!C:I,7,FALSE)</f>
        <v>0</v>
      </c>
      <c r="F95" s="631" t="str">
        <f t="shared" si="20"/>
        <v>ID.BE-53</v>
      </c>
      <c r="G95" s="631" t="str">
        <f t="shared" ca="1" si="21"/>
        <v>ID.BE-530</v>
      </c>
      <c r="I95" s="1050" t="s">
        <v>1740</v>
      </c>
      <c r="J95" s="1048" t="s">
        <v>1485</v>
      </c>
      <c r="K95" s="632">
        <f t="shared" ca="1" si="22"/>
        <v>0</v>
      </c>
      <c r="L95" s="633">
        <f t="shared" si="23"/>
        <v>14</v>
      </c>
      <c r="M95" s="633">
        <f t="shared" ca="1" si="24"/>
        <v>0</v>
      </c>
      <c r="N95" s="632">
        <f t="shared" ca="1" si="25"/>
        <v>0</v>
      </c>
      <c r="O95" s="633">
        <f t="shared" si="26"/>
        <v>2</v>
      </c>
      <c r="P95" s="633">
        <f t="shared" ca="1" si="27"/>
        <v>0</v>
      </c>
      <c r="Q95" s="632">
        <f t="shared" ca="1" si="28"/>
        <v>0</v>
      </c>
      <c r="R95" s="633">
        <f t="shared" si="29"/>
        <v>5</v>
      </c>
      <c r="S95" s="633">
        <f t="shared" ca="1" si="30"/>
        <v>0</v>
      </c>
      <c r="T95" s="632">
        <f t="shared" ca="1" si="31"/>
        <v>0</v>
      </c>
      <c r="U95" s="633">
        <f t="shared" si="32"/>
        <v>7</v>
      </c>
      <c r="V95" s="633">
        <f t="shared" ca="1" si="33"/>
        <v>0</v>
      </c>
    </row>
    <row r="96" spans="1:22" x14ac:dyDescent="0.25">
      <c r="A96" t="s">
        <v>312</v>
      </c>
      <c r="B96" s="551">
        <v>1</v>
      </c>
      <c r="C96" t="s">
        <v>1462</v>
      </c>
      <c r="D96" s="1049" t="s">
        <v>1486</v>
      </c>
      <c r="E96" s="551">
        <f ca="1">VLOOKUP(A96,Data!C:I,7,FALSE)</f>
        <v>0</v>
      </c>
      <c r="F96" s="631" t="str">
        <f t="shared" si="20"/>
        <v>PR.AC-21</v>
      </c>
      <c r="G96" s="631" t="str">
        <f t="shared" ca="1" si="21"/>
        <v>PR.AC-210</v>
      </c>
      <c r="I96" s="1050" t="s">
        <v>1740</v>
      </c>
      <c r="J96" s="1048" t="s">
        <v>1563</v>
      </c>
      <c r="K96" s="632">
        <f t="shared" ca="1" si="22"/>
        <v>0</v>
      </c>
      <c r="L96" s="633">
        <f t="shared" si="23"/>
        <v>2</v>
      </c>
      <c r="M96" s="633">
        <f t="shared" ca="1" si="24"/>
        <v>0</v>
      </c>
      <c r="N96" s="632">
        <f t="shared" ca="1" si="25"/>
        <v>0</v>
      </c>
      <c r="O96" s="633">
        <f t="shared" si="26"/>
        <v>1</v>
      </c>
      <c r="P96" s="633">
        <f t="shared" ca="1" si="27"/>
        <v>0</v>
      </c>
      <c r="Q96" s="632">
        <f t="shared" ca="1" si="28"/>
        <v>0</v>
      </c>
      <c r="R96" s="633">
        <f t="shared" si="29"/>
        <v>1</v>
      </c>
      <c r="S96" s="633">
        <f t="shared" ca="1" si="30"/>
        <v>0</v>
      </c>
      <c r="T96" s="632">
        <f t="shared" si="31"/>
        <v>0</v>
      </c>
      <c r="U96" s="633">
        <f t="shared" si="32"/>
        <v>0</v>
      </c>
      <c r="V96" s="633">
        <f t="shared" ca="1" si="33"/>
        <v>0</v>
      </c>
    </row>
    <row r="97" spans="1:22" x14ac:dyDescent="0.25">
      <c r="A97" t="s">
        <v>312</v>
      </c>
      <c r="B97" s="551">
        <v>1</v>
      </c>
      <c r="C97" t="s">
        <v>1462</v>
      </c>
      <c r="D97" s="1047" t="s">
        <v>1492</v>
      </c>
      <c r="E97" s="551">
        <f ca="1">VLOOKUP(A97,Data!C:I,7,FALSE)</f>
        <v>0</v>
      </c>
      <c r="F97" s="631" t="str">
        <f t="shared" si="20"/>
        <v>PR.AC-51</v>
      </c>
      <c r="G97" s="631" t="str">
        <f t="shared" ca="1" si="21"/>
        <v>PR.AC-510</v>
      </c>
      <c r="I97" s="1050" t="s">
        <v>1751</v>
      </c>
      <c r="J97" s="1048" t="s">
        <v>1538</v>
      </c>
      <c r="K97" s="632">
        <f t="shared" ca="1" si="22"/>
        <v>0</v>
      </c>
      <c r="L97" s="633">
        <f t="shared" si="23"/>
        <v>9</v>
      </c>
      <c r="M97" s="633">
        <f t="shared" ca="1" si="24"/>
        <v>0</v>
      </c>
      <c r="N97" s="632">
        <f t="shared" ca="1" si="25"/>
        <v>0</v>
      </c>
      <c r="O97" s="633">
        <f t="shared" si="26"/>
        <v>3</v>
      </c>
      <c r="P97" s="633">
        <f t="shared" ca="1" si="27"/>
        <v>0</v>
      </c>
      <c r="Q97" s="632">
        <f t="shared" ca="1" si="28"/>
        <v>0</v>
      </c>
      <c r="R97" s="633">
        <f t="shared" si="29"/>
        <v>3</v>
      </c>
      <c r="S97" s="633">
        <f t="shared" ca="1" si="30"/>
        <v>0</v>
      </c>
      <c r="T97" s="632">
        <f t="shared" ca="1" si="31"/>
        <v>0</v>
      </c>
      <c r="U97" s="633">
        <f t="shared" si="32"/>
        <v>3</v>
      </c>
      <c r="V97" s="633">
        <f t="shared" ca="1" si="33"/>
        <v>0</v>
      </c>
    </row>
    <row r="98" spans="1:22" x14ac:dyDescent="0.25">
      <c r="A98" t="s">
        <v>312</v>
      </c>
      <c r="B98" s="551">
        <v>1</v>
      </c>
      <c r="C98" t="s">
        <v>1462</v>
      </c>
      <c r="D98" s="1047" t="s">
        <v>1493</v>
      </c>
      <c r="E98" s="551">
        <f ca="1">VLOOKUP(A98,Data!C:I,7,FALSE)</f>
        <v>0</v>
      </c>
      <c r="F98" s="631" t="str">
        <f t="shared" si="20"/>
        <v>PR.PT-41</v>
      </c>
      <c r="G98" s="631" t="str">
        <f t="shared" ca="1" si="21"/>
        <v>PR.PT-410</v>
      </c>
      <c r="I98" s="1050" t="s">
        <v>1751</v>
      </c>
      <c r="J98" s="1048" t="s">
        <v>1540</v>
      </c>
      <c r="K98" s="632">
        <f t="shared" ca="1" si="22"/>
        <v>0</v>
      </c>
      <c r="L98" s="633">
        <f t="shared" si="23"/>
        <v>6</v>
      </c>
      <c r="M98" s="633">
        <f t="shared" ca="1" si="24"/>
        <v>0</v>
      </c>
      <c r="N98" s="632">
        <f t="shared" si="25"/>
        <v>0</v>
      </c>
      <c r="O98" s="633">
        <f t="shared" si="26"/>
        <v>0</v>
      </c>
      <c r="P98" s="633">
        <f t="shared" ca="1" si="27"/>
        <v>0</v>
      </c>
      <c r="Q98" s="632">
        <f t="shared" ca="1" si="28"/>
        <v>0</v>
      </c>
      <c r="R98" s="633">
        <f t="shared" si="29"/>
        <v>4</v>
      </c>
      <c r="S98" s="633">
        <f t="shared" ca="1" si="30"/>
        <v>0</v>
      </c>
      <c r="T98" s="632">
        <f t="shared" ca="1" si="31"/>
        <v>0</v>
      </c>
      <c r="U98" s="633">
        <f t="shared" si="32"/>
        <v>2</v>
      </c>
      <c r="V98" s="633">
        <f t="shared" ca="1" si="33"/>
        <v>0</v>
      </c>
    </row>
    <row r="99" spans="1:22" x14ac:dyDescent="0.25">
      <c r="A99" t="s">
        <v>313</v>
      </c>
      <c r="B99" s="551">
        <v>1</v>
      </c>
      <c r="C99" t="s">
        <v>1462</v>
      </c>
      <c r="D99" s="1047" t="s">
        <v>1492</v>
      </c>
      <c r="E99" s="551">
        <f ca="1">VLOOKUP(A99,Data!C:I,7,FALSE)</f>
        <v>0</v>
      </c>
      <c r="F99" s="631" t="str">
        <f t="shared" si="20"/>
        <v>PR.AC-51</v>
      </c>
      <c r="G99" s="631" t="str">
        <f t="shared" ca="1" si="21"/>
        <v>PR.AC-510</v>
      </c>
      <c r="I99" s="1050" t="s">
        <v>1751</v>
      </c>
      <c r="J99" s="1048" t="s">
        <v>1548</v>
      </c>
      <c r="K99" s="632">
        <f t="shared" ca="1" si="22"/>
        <v>0</v>
      </c>
      <c r="L99" s="633">
        <f t="shared" si="23"/>
        <v>5</v>
      </c>
      <c r="M99" s="633">
        <f t="shared" ca="1" si="24"/>
        <v>0</v>
      </c>
      <c r="N99" s="632">
        <f t="shared" ca="1" si="25"/>
        <v>0</v>
      </c>
      <c r="O99" s="633">
        <f t="shared" si="26"/>
        <v>1</v>
      </c>
      <c r="P99" s="633">
        <f t="shared" ca="1" si="27"/>
        <v>0</v>
      </c>
      <c r="Q99" s="632">
        <f t="shared" ca="1" si="28"/>
        <v>0</v>
      </c>
      <c r="R99" s="633">
        <f t="shared" si="29"/>
        <v>2</v>
      </c>
      <c r="S99" s="633">
        <f t="shared" ca="1" si="30"/>
        <v>0</v>
      </c>
      <c r="T99" s="632">
        <f t="shared" ca="1" si="31"/>
        <v>0</v>
      </c>
      <c r="U99" s="633">
        <f t="shared" si="32"/>
        <v>2</v>
      </c>
      <c r="V99" s="633">
        <f t="shared" ca="1" si="33"/>
        <v>0</v>
      </c>
    </row>
    <row r="100" spans="1:22" x14ac:dyDescent="0.25">
      <c r="A100" t="s">
        <v>313</v>
      </c>
      <c r="B100" s="551">
        <v>1</v>
      </c>
      <c r="C100" t="s">
        <v>1462</v>
      </c>
      <c r="D100" s="1047" t="s">
        <v>1493</v>
      </c>
      <c r="E100" s="551">
        <f ca="1">VLOOKUP(A100,Data!C:I,7,FALSE)</f>
        <v>0</v>
      </c>
      <c r="F100" s="631" t="str">
        <f t="shared" si="20"/>
        <v>PR.PT-41</v>
      </c>
      <c r="G100" s="631" t="str">
        <f t="shared" ca="1" si="21"/>
        <v>PR.PT-410</v>
      </c>
      <c r="I100" s="1050" t="s">
        <v>1751</v>
      </c>
      <c r="J100" s="1048" t="s">
        <v>1539</v>
      </c>
      <c r="K100" s="632">
        <f t="shared" ca="1" si="22"/>
        <v>0</v>
      </c>
      <c r="L100" s="633">
        <f t="shared" si="23"/>
        <v>5</v>
      </c>
      <c r="M100" s="633">
        <f t="shared" ca="1" si="24"/>
        <v>0</v>
      </c>
      <c r="N100" s="632">
        <f t="shared" ca="1" si="25"/>
        <v>0</v>
      </c>
      <c r="O100" s="633">
        <f t="shared" si="26"/>
        <v>1</v>
      </c>
      <c r="P100" s="633">
        <f t="shared" ca="1" si="27"/>
        <v>0</v>
      </c>
      <c r="Q100" s="632">
        <f t="shared" ca="1" si="28"/>
        <v>0</v>
      </c>
      <c r="R100" s="633">
        <f t="shared" si="29"/>
        <v>2</v>
      </c>
      <c r="S100" s="633">
        <f t="shared" ca="1" si="30"/>
        <v>0</v>
      </c>
      <c r="T100" s="632">
        <f t="shared" ca="1" si="31"/>
        <v>0</v>
      </c>
      <c r="U100" s="633">
        <f t="shared" si="32"/>
        <v>2</v>
      </c>
      <c r="V100" s="633">
        <f t="shared" ca="1" si="33"/>
        <v>0</v>
      </c>
    </row>
    <row r="101" spans="1:22" x14ac:dyDescent="0.25">
      <c r="A101" t="s">
        <v>314</v>
      </c>
      <c r="B101" s="551">
        <v>2</v>
      </c>
      <c r="C101" t="s">
        <v>1462</v>
      </c>
      <c r="D101" s="1047" t="s">
        <v>1478</v>
      </c>
      <c r="E101" s="551">
        <f ca="1">VLOOKUP(A101,Data!C:I,7,FALSE)</f>
        <v>0</v>
      </c>
      <c r="F101" s="631" t="str">
        <f t="shared" si="20"/>
        <v>PR.AC-32</v>
      </c>
      <c r="G101" s="631" t="str">
        <f t="shared" ca="1" si="21"/>
        <v>PR.AC-320</v>
      </c>
      <c r="I101" s="1050" t="s">
        <v>1751</v>
      </c>
      <c r="J101" s="1048" t="s">
        <v>1543</v>
      </c>
      <c r="K101" s="632">
        <f t="shared" ca="1" si="22"/>
        <v>0</v>
      </c>
      <c r="L101" s="633">
        <f t="shared" si="23"/>
        <v>6</v>
      </c>
      <c r="M101" s="633">
        <f t="shared" ca="1" si="24"/>
        <v>0</v>
      </c>
      <c r="N101" s="632">
        <f t="shared" si="25"/>
        <v>0</v>
      </c>
      <c r="O101" s="633">
        <f t="shared" si="26"/>
        <v>0</v>
      </c>
      <c r="P101" s="633">
        <f t="shared" ca="1" si="27"/>
        <v>0</v>
      </c>
      <c r="Q101" s="632">
        <f t="shared" ca="1" si="28"/>
        <v>0</v>
      </c>
      <c r="R101" s="633">
        <f t="shared" si="29"/>
        <v>2</v>
      </c>
      <c r="S101" s="633">
        <f t="shared" ca="1" si="30"/>
        <v>0</v>
      </c>
      <c r="T101" s="632">
        <f t="shared" ca="1" si="31"/>
        <v>0</v>
      </c>
      <c r="U101" s="633">
        <f t="shared" si="32"/>
        <v>4</v>
      </c>
      <c r="V101" s="633">
        <f t="shared" ca="1" si="33"/>
        <v>0</v>
      </c>
    </row>
    <row r="102" spans="1:22" x14ac:dyDescent="0.25">
      <c r="A102" t="s">
        <v>314</v>
      </c>
      <c r="B102" s="551">
        <v>2</v>
      </c>
      <c r="C102" t="s">
        <v>1462</v>
      </c>
      <c r="D102" s="1047" t="s">
        <v>1492</v>
      </c>
      <c r="E102" s="551">
        <f ca="1">VLOOKUP(A102,Data!C:I,7,FALSE)</f>
        <v>0</v>
      </c>
      <c r="F102" s="631" t="str">
        <f t="shared" si="20"/>
        <v>PR.AC-52</v>
      </c>
      <c r="G102" s="631" t="str">
        <f t="shared" ca="1" si="21"/>
        <v>PR.AC-520</v>
      </c>
      <c r="I102" s="1050" t="s">
        <v>1759</v>
      </c>
      <c r="J102" s="1052" t="s">
        <v>1530</v>
      </c>
      <c r="K102" s="632">
        <f t="shared" ca="1" si="22"/>
        <v>0</v>
      </c>
      <c r="L102" s="633">
        <f t="shared" si="23"/>
        <v>6</v>
      </c>
      <c r="M102" s="633">
        <f t="shared" ca="1" si="24"/>
        <v>0</v>
      </c>
      <c r="N102" s="632">
        <f t="shared" ca="1" si="25"/>
        <v>0</v>
      </c>
      <c r="O102" s="633">
        <f t="shared" si="26"/>
        <v>2</v>
      </c>
      <c r="P102" s="633">
        <f t="shared" ca="1" si="27"/>
        <v>0</v>
      </c>
      <c r="Q102" s="632">
        <f t="shared" ca="1" si="28"/>
        <v>0</v>
      </c>
      <c r="R102" s="633">
        <f t="shared" si="29"/>
        <v>2</v>
      </c>
      <c r="S102" s="633">
        <f t="shared" ca="1" si="30"/>
        <v>0</v>
      </c>
      <c r="T102" s="632">
        <f t="shared" ca="1" si="31"/>
        <v>0</v>
      </c>
      <c r="U102" s="633">
        <f t="shared" si="32"/>
        <v>2</v>
      </c>
      <c r="V102" s="633">
        <f t="shared" ca="1" si="33"/>
        <v>0</v>
      </c>
    </row>
    <row r="103" spans="1:22" x14ac:dyDescent="0.25">
      <c r="A103" t="s">
        <v>314</v>
      </c>
      <c r="B103" s="551">
        <v>2</v>
      </c>
      <c r="C103" t="s">
        <v>1462</v>
      </c>
      <c r="D103" s="1047" t="s">
        <v>1493</v>
      </c>
      <c r="E103" s="551">
        <f ca="1">VLOOKUP(A103,Data!C:I,7,FALSE)</f>
        <v>0</v>
      </c>
      <c r="F103" s="631" t="str">
        <f t="shared" si="20"/>
        <v>PR.PT-42</v>
      </c>
      <c r="G103" s="631" t="str">
        <f t="shared" ca="1" si="21"/>
        <v>PR.PT-420</v>
      </c>
      <c r="I103" s="1050" t="s">
        <v>1763</v>
      </c>
      <c r="J103" s="1052" t="s">
        <v>1531</v>
      </c>
      <c r="K103" s="632">
        <f t="shared" ca="1" si="22"/>
        <v>0</v>
      </c>
      <c r="L103" s="633">
        <f t="shared" si="23"/>
        <v>9</v>
      </c>
      <c r="M103" s="633">
        <f t="shared" ca="1" si="24"/>
        <v>0</v>
      </c>
      <c r="N103" s="632">
        <f t="shared" ca="1" si="25"/>
        <v>0</v>
      </c>
      <c r="O103" s="633">
        <f t="shared" si="26"/>
        <v>3</v>
      </c>
      <c r="P103" s="633">
        <f t="shared" ca="1" si="27"/>
        <v>0</v>
      </c>
      <c r="Q103" s="632">
        <f t="shared" ca="1" si="28"/>
        <v>0</v>
      </c>
      <c r="R103" s="633">
        <f t="shared" si="29"/>
        <v>3</v>
      </c>
      <c r="S103" s="633">
        <f t="shared" ca="1" si="30"/>
        <v>0</v>
      </c>
      <c r="T103" s="632">
        <f t="shared" ca="1" si="31"/>
        <v>0</v>
      </c>
      <c r="U103" s="633">
        <f t="shared" si="32"/>
        <v>3</v>
      </c>
      <c r="V103" s="633">
        <f t="shared" ca="1" si="33"/>
        <v>0</v>
      </c>
    </row>
    <row r="104" spans="1:22" x14ac:dyDescent="0.25">
      <c r="A104" t="s">
        <v>962</v>
      </c>
      <c r="B104" s="551">
        <v>2</v>
      </c>
      <c r="C104" t="s">
        <v>1462</v>
      </c>
      <c r="D104" s="1047" t="s">
        <v>1492</v>
      </c>
      <c r="E104" s="551">
        <f ca="1">VLOOKUP(A104,Data!C:I,7,FALSE)</f>
        <v>0</v>
      </c>
      <c r="F104" s="631" t="str">
        <f t="shared" si="20"/>
        <v>PR.AC-52</v>
      </c>
      <c r="G104" s="631" t="str">
        <f t="shared" ca="1" si="21"/>
        <v>PR.AC-520</v>
      </c>
      <c r="I104" s="1050" t="s">
        <v>1763</v>
      </c>
      <c r="J104" s="1052" t="s">
        <v>1534</v>
      </c>
      <c r="K104" s="632">
        <f t="shared" ca="1" si="22"/>
        <v>0</v>
      </c>
      <c r="L104" s="633">
        <f t="shared" si="23"/>
        <v>7</v>
      </c>
      <c r="M104" s="633">
        <f t="shared" ca="1" si="24"/>
        <v>0</v>
      </c>
      <c r="N104" s="632">
        <f t="shared" ca="1" si="25"/>
        <v>0</v>
      </c>
      <c r="O104" s="633">
        <f t="shared" si="26"/>
        <v>2</v>
      </c>
      <c r="P104" s="633">
        <f t="shared" ca="1" si="27"/>
        <v>0</v>
      </c>
      <c r="Q104" s="632">
        <f t="shared" ca="1" si="28"/>
        <v>0</v>
      </c>
      <c r="R104" s="633">
        <f t="shared" si="29"/>
        <v>4</v>
      </c>
      <c r="S104" s="633">
        <f t="shared" ca="1" si="30"/>
        <v>0</v>
      </c>
      <c r="T104" s="632">
        <f t="shared" ca="1" si="31"/>
        <v>0</v>
      </c>
      <c r="U104" s="633">
        <f t="shared" si="32"/>
        <v>1</v>
      </c>
      <c r="V104" s="633">
        <f t="shared" ca="1" si="33"/>
        <v>0</v>
      </c>
    </row>
    <row r="105" spans="1:22" x14ac:dyDescent="0.25">
      <c r="A105" t="s">
        <v>962</v>
      </c>
      <c r="B105" s="551">
        <v>2</v>
      </c>
      <c r="C105" t="s">
        <v>1462</v>
      </c>
      <c r="D105" s="1047" t="s">
        <v>1493</v>
      </c>
      <c r="E105" s="551">
        <f ca="1">VLOOKUP(A105,Data!C:I,7,FALSE)</f>
        <v>0</v>
      </c>
      <c r="F105" s="631" t="str">
        <f t="shared" si="20"/>
        <v>PR.PT-42</v>
      </c>
      <c r="G105" s="631" t="str">
        <f t="shared" ca="1" si="21"/>
        <v>PR.PT-420</v>
      </c>
      <c r="I105" s="1050" t="s">
        <v>1763</v>
      </c>
      <c r="J105" s="1052" t="s">
        <v>1535</v>
      </c>
      <c r="K105" s="632">
        <f t="shared" ca="1" si="22"/>
        <v>0</v>
      </c>
      <c r="L105" s="633">
        <f t="shared" si="23"/>
        <v>8</v>
      </c>
      <c r="M105" s="633">
        <f t="shared" ca="1" si="24"/>
        <v>0</v>
      </c>
      <c r="N105" s="632">
        <f t="shared" ca="1" si="25"/>
        <v>0</v>
      </c>
      <c r="O105" s="633">
        <f t="shared" si="26"/>
        <v>1</v>
      </c>
      <c r="P105" s="633">
        <f t="shared" ca="1" si="27"/>
        <v>0</v>
      </c>
      <c r="Q105" s="632">
        <f t="shared" ca="1" si="28"/>
        <v>0</v>
      </c>
      <c r="R105" s="633">
        <f t="shared" si="29"/>
        <v>5</v>
      </c>
      <c r="S105" s="633">
        <f t="shared" ca="1" si="30"/>
        <v>0</v>
      </c>
      <c r="T105" s="632">
        <f t="shared" ca="1" si="31"/>
        <v>0</v>
      </c>
      <c r="U105" s="633">
        <f t="shared" si="32"/>
        <v>2</v>
      </c>
      <c r="V105" s="633">
        <f t="shared" ca="1" si="33"/>
        <v>0</v>
      </c>
    </row>
    <row r="106" spans="1:22" x14ac:dyDescent="0.25">
      <c r="A106" t="s">
        <v>963</v>
      </c>
      <c r="B106" s="551">
        <v>2</v>
      </c>
      <c r="C106" t="s">
        <v>1462</v>
      </c>
      <c r="D106" s="1047" t="s">
        <v>1482</v>
      </c>
      <c r="E106" s="551">
        <f ca="1">VLOOKUP(A106,Data!C:I,7,FALSE)</f>
        <v>0</v>
      </c>
      <c r="F106" s="631" t="str">
        <f t="shared" si="20"/>
        <v>PR.AC-42</v>
      </c>
      <c r="G106" s="631" t="str">
        <f t="shared" ca="1" si="21"/>
        <v>PR.AC-420</v>
      </c>
      <c r="I106" s="1050" t="s">
        <v>1763</v>
      </c>
      <c r="J106" s="1052" t="s">
        <v>1533</v>
      </c>
      <c r="K106" s="632">
        <f t="shared" ca="1" si="22"/>
        <v>0</v>
      </c>
      <c r="L106" s="633">
        <f t="shared" si="23"/>
        <v>5</v>
      </c>
      <c r="M106" s="633">
        <f t="shared" ca="1" si="24"/>
        <v>0</v>
      </c>
      <c r="N106" s="632">
        <f t="shared" ca="1" si="25"/>
        <v>0</v>
      </c>
      <c r="O106" s="633">
        <f t="shared" si="26"/>
        <v>1</v>
      </c>
      <c r="P106" s="633">
        <f t="shared" ca="1" si="27"/>
        <v>0</v>
      </c>
      <c r="Q106" s="632">
        <f t="shared" ca="1" si="28"/>
        <v>0</v>
      </c>
      <c r="R106" s="633">
        <f t="shared" si="29"/>
        <v>2</v>
      </c>
      <c r="S106" s="633">
        <f t="shared" ca="1" si="30"/>
        <v>0</v>
      </c>
      <c r="T106" s="632">
        <f t="shared" ca="1" si="31"/>
        <v>0</v>
      </c>
      <c r="U106" s="633">
        <f t="shared" si="32"/>
        <v>2</v>
      </c>
      <c r="V106" s="633">
        <f t="shared" ca="1" si="33"/>
        <v>0</v>
      </c>
    </row>
    <row r="107" spans="1:22" x14ac:dyDescent="0.25">
      <c r="A107" t="s">
        <v>963</v>
      </c>
      <c r="B107" s="551">
        <v>2</v>
      </c>
      <c r="C107" t="s">
        <v>1462</v>
      </c>
      <c r="D107" s="1047" t="s">
        <v>1492</v>
      </c>
      <c r="E107" s="551">
        <f ca="1">VLOOKUP(A107,Data!C:I,7,FALSE)</f>
        <v>0</v>
      </c>
      <c r="F107" s="631" t="str">
        <f t="shared" si="20"/>
        <v>PR.AC-52</v>
      </c>
      <c r="G107" s="631" t="str">
        <f t="shared" ca="1" si="21"/>
        <v>PR.AC-520</v>
      </c>
      <c r="I107" s="1050" t="s">
        <v>1763</v>
      </c>
      <c r="J107" s="1052" t="s">
        <v>1566</v>
      </c>
      <c r="K107" s="632">
        <f t="shared" ca="1" si="22"/>
        <v>0</v>
      </c>
      <c r="L107" s="633">
        <f t="shared" si="23"/>
        <v>9</v>
      </c>
      <c r="M107" s="633">
        <f t="shared" ca="1" si="24"/>
        <v>0</v>
      </c>
      <c r="N107" s="632">
        <f t="shared" ca="1" si="25"/>
        <v>0</v>
      </c>
      <c r="O107" s="633">
        <f t="shared" si="26"/>
        <v>1</v>
      </c>
      <c r="P107" s="633">
        <f t="shared" ca="1" si="27"/>
        <v>0</v>
      </c>
      <c r="Q107" s="632">
        <f t="shared" ca="1" si="28"/>
        <v>0</v>
      </c>
      <c r="R107" s="633">
        <f t="shared" si="29"/>
        <v>4</v>
      </c>
      <c r="S107" s="633">
        <f t="shared" ca="1" si="30"/>
        <v>0</v>
      </c>
      <c r="T107" s="632">
        <f t="shared" ca="1" si="31"/>
        <v>0</v>
      </c>
      <c r="U107" s="633">
        <f t="shared" si="32"/>
        <v>4</v>
      </c>
      <c r="V107" s="633">
        <f t="shared" ca="1" si="33"/>
        <v>0</v>
      </c>
    </row>
    <row r="108" spans="1:22" x14ac:dyDescent="0.25">
      <c r="A108" t="s">
        <v>963</v>
      </c>
      <c r="B108" s="551">
        <v>2</v>
      </c>
      <c r="C108" t="s">
        <v>1462</v>
      </c>
      <c r="D108" s="1047" t="s">
        <v>1480</v>
      </c>
      <c r="E108" s="551">
        <f ca="1">VLOOKUP(A108,Data!C:I,7,FALSE)</f>
        <v>0</v>
      </c>
      <c r="F108" s="631" t="str">
        <f t="shared" si="20"/>
        <v>PR.PT-32</v>
      </c>
      <c r="G108" s="631" t="str">
        <f t="shared" ca="1" si="21"/>
        <v>PR.PT-320</v>
      </c>
      <c r="I108" s="1050" t="s">
        <v>1771</v>
      </c>
      <c r="J108" s="1052" t="s">
        <v>1541</v>
      </c>
      <c r="K108" s="632">
        <f t="shared" ca="1" si="22"/>
        <v>0</v>
      </c>
      <c r="L108" s="633">
        <f t="shared" si="23"/>
        <v>4</v>
      </c>
      <c r="M108" s="633">
        <f t="shared" ca="1" si="24"/>
        <v>0</v>
      </c>
      <c r="N108" s="632">
        <f t="shared" ca="1" si="25"/>
        <v>0</v>
      </c>
      <c r="O108" s="633">
        <f t="shared" si="26"/>
        <v>2</v>
      </c>
      <c r="P108" s="633">
        <f t="shared" ca="1" si="27"/>
        <v>0</v>
      </c>
      <c r="Q108" s="632">
        <f t="shared" si="28"/>
        <v>0</v>
      </c>
      <c r="R108" s="633">
        <f t="shared" si="29"/>
        <v>0</v>
      </c>
      <c r="S108" s="633">
        <f t="shared" ca="1" si="30"/>
        <v>0</v>
      </c>
      <c r="T108" s="632">
        <f t="shared" ca="1" si="31"/>
        <v>0</v>
      </c>
      <c r="U108" s="633">
        <f t="shared" si="32"/>
        <v>2</v>
      </c>
      <c r="V108" s="633">
        <f t="shared" ca="1" si="33"/>
        <v>0</v>
      </c>
    </row>
    <row r="109" spans="1:22" x14ac:dyDescent="0.25">
      <c r="A109" t="s">
        <v>963</v>
      </c>
      <c r="B109" s="551">
        <v>2</v>
      </c>
      <c r="C109" t="s">
        <v>1462</v>
      </c>
      <c r="D109" s="1047" t="s">
        <v>1493</v>
      </c>
      <c r="E109" s="551">
        <f ca="1">VLOOKUP(A109,Data!C:I,7,FALSE)</f>
        <v>0</v>
      </c>
      <c r="F109" s="631" t="str">
        <f t="shared" si="20"/>
        <v>PR.PT-42</v>
      </c>
      <c r="G109" s="631" t="str">
        <f t="shared" ca="1" si="21"/>
        <v>PR.PT-420</v>
      </c>
      <c r="I109" s="1050" t="s">
        <v>1771</v>
      </c>
      <c r="J109" s="1052" t="s">
        <v>1547</v>
      </c>
      <c r="K109" s="632">
        <f t="shared" ca="1" si="22"/>
        <v>0</v>
      </c>
      <c r="L109" s="633">
        <f t="shared" si="23"/>
        <v>4</v>
      </c>
      <c r="M109" s="633">
        <f t="shared" ca="1" si="24"/>
        <v>0</v>
      </c>
      <c r="N109" s="632">
        <f t="shared" si="25"/>
        <v>0</v>
      </c>
      <c r="O109" s="633">
        <f t="shared" si="26"/>
        <v>0</v>
      </c>
      <c r="P109" s="633">
        <f t="shared" ca="1" si="27"/>
        <v>0</v>
      </c>
      <c r="Q109" s="632">
        <f t="shared" ca="1" si="28"/>
        <v>0</v>
      </c>
      <c r="R109" s="633">
        <f t="shared" si="29"/>
        <v>2</v>
      </c>
      <c r="S109" s="633">
        <f t="shared" ca="1" si="30"/>
        <v>0</v>
      </c>
      <c r="T109" s="632">
        <f t="shared" ca="1" si="31"/>
        <v>0</v>
      </c>
      <c r="U109" s="633">
        <f t="shared" si="32"/>
        <v>2</v>
      </c>
      <c r="V109" s="633">
        <f t="shared" ca="1" si="33"/>
        <v>0</v>
      </c>
    </row>
    <row r="110" spans="1:22" x14ac:dyDescent="0.25">
      <c r="A110" t="s">
        <v>964</v>
      </c>
      <c r="B110" s="551">
        <v>2</v>
      </c>
      <c r="C110" t="s">
        <v>1462</v>
      </c>
      <c r="D110" s="1047" t="s">
        <v>1492</v>
      </c>
      <c r="E110" s="551">
        <f ca="1">VLOOKUP(A110,Data!C:I,7,FALSE)</f>
        <v>0</v>
      </c>
      <c r="F110" s="631" t="str">
        <f t="shared" si="20"/>
        <v>PR.AC-52</v>
      </c>
      <c r="G110" s="631" t="str">
        <f t="shared" ca="1" si="21"/>
        <v>PR.AC-520</v>
      </c>
      <c r="I110" s="1050" t="s">
        <v>1771</v>
      </c>
      <c r="J110" s="1052" t="s">
        <v>1559</v>
      </c>
      <c r="K110" s="632">
        <f t="shared" ca="1" si="22"/>
        <v>0</v>
      </c>
      <c r="L110" s="633">
        <f t="shared" si="23"/>
        <v>3</v>
      </c>
      <c r="M110" s="633">
        <f t="shared" ca="1" si="24"/>
        <v>0</v>
      </c>
      <c r="N110" s="632">
        <f t="shared" si="25"/>
        <v>0</v>
      </c>
      <c r="O110" s="633">
        <f t="shared" si="26"/>
        <v>0</v>
      </c>
      <c r="P110" s="633">
        <f t="shared" ca="1" si="27"/>
        <v>0</v>
      </c>
      <c r="Q110" s="632">
        <f t="shared" ca="1" si="28"/>
        <v>0</v>
      </c>
      <c r="R110" s="633">
        <f t="shared" si="29"/>
        <v>1</v>
      </c>
      <c r="S110" s="633">
        <f t="shared" ca="1" si="30"/>
        <v>0</v>
      </c>
      <c r="T110" s="632">
        <f t="shared" ca="1" si="31"/>
        <v>0</v>
      </c>
      <c r="U110" s="633">
        <f t="shared" si="32"/>
        <v>2</v>
      </c>
      <c r="V110" s="633">
        <f t="shared" ca="1" si="33"/>
        <v>0</v>
      </c>
    </row>
    <row r="111" spans="1:22" x14ac:dyDescent="0.25">
      <c r="A111" t="s">
        <v>964</v>
      </c>
      <c r="B111" s="551">
        <v>2</v>
      </c>
      <c r="C111" t="s">
        <v>1462</v>
      </c>
      <c r="D111" s="1047" t="s">
        <v>1493</v>
      </c>
      <c r="E111" s="551">
        <f ca="1">VLOOKUP(A111,Data!C:I,7,FALSE)</f>
        <v>0</v>
      </c>
      <c r="F111" s="631" t="str">
        <f t="shared" si="20"/>
        <v>PR.PT-42</v>
      </c>
      <c r="G111" s="631" t="str">
        <f t="shared" ca="1" si="21"/>
        <v>PR.PT-420</v>
      </c>
      <c r="I111" s="1050" t="s">
        <v>1771</v>
      </c>
      <c r="J111" s="1052" t="s">
        <v>1545</v>
      </c>
      <c r="K111" s="632">
        <f t="shared" ca="1" si="22"/>
        <v>0</v>
      </c>
      <c r="L111" s="633">
        <f t="shared" si="23"/>
        <v>4</v>
      </c>
      <c r="M111" s="633">
        <f t="shared" ca="1" si="24"/>
        <v>0</v>
      </c>
      <c r="N111" s="632">
        <f t="shared" ca="1" si="25"/>
        <v>0</v>
      </c>
      <c r="O111" s="633">
        <f t="shared" si="26"/>
        <v>1</v>
      </c>
      <c r="P111" s="633">
        <f t="shared" ca="1" si="27"/>
        <v>0</v>
      </c>
      <c r="Q111" s="632">
        <f t="shared" ca="1" si="28"/>
        <v>0</v>
      </c>
      <c r="R111" s="633">
        <f t="shared" si="29"/>
        <v>2</v>
      </c>
      <c r="S111" s="633">
        <f t="shared" ca="1" si="30"/>
        <v>0</v>
      </c>
      <c r="T111" s="632">
        <f t="shared" ca="1" si="31"/>
        <v>0</v>
      </c>
      <c r="U111" s="633">
        <f t="shared" si="32"/>
        <v>1</v>
      </c>
      <c r="V111" s="633">
        <f t="shared" ca="1" si="33"/>
        <v>0</v>
      </c>
    </row>
    <row r="112" spans="1:22" x14ac:dyDescent="0.25">
      <c r="A112" t="s">
        <v>964</v>
      </c>
      <c r="B112" s="551">
        <v>2</v>
      </c>
      <c r="C112" t="s">
        <v>1463</v>
      </c>
      <c r="D112" s="1048" t="s">
        <v>1497</v>
      </c>
      <c r="E112" s="551">
        <f ca="1">VLOOKUP(A112,Data!C:I,7,FALSE)</f>
        <v>0</v>
      </c>
      <c r="F112" s="631" t="str">
        <f t="shared" si="20"/>
        <v>DE.CM-12</v>
      </c>
      <c r="G112" s="631" t="str">
        <f t="shared" ca="1" si="21"/>
        <v>DE.CM-120</v>
      </c>
      <c r="I112" s="1050" t="s">
        <v>1771</v>
      </c>
      <c r="J112" s="1052" t="s">
        <v>1571</v>
      </c>
      <c r="K112" s="632">
        <f t="shared" ca="1" si="22"/>
        <v>0</v>
      </c>
      <c r="L112" s="633">
        <f t="shared" si="23"/>
        <v>12</v>
      </c>
      <c r="M112" s="633">
        <f t="shared" ca="1" si="24"/>
        <v>0</v>
      </c>
      <c r="N112" s="632">
        <f t="shared" ca="1" si="25"/>
        <v>0</v>
      </c>
      <c r="O112" s="633">
        <f t="shared" ref="O112:O121" si="34">COUNTIF($F:$F,CONCATENATE($J112,N$15))</f>
        <v>4</v>
      </c>
      <c r="P112" s="633">
        <f t="shared" ref="P112:P121" ca="1" si="35">COUNTIF($G:$G,CONCATENATE($J112,N$15,1))</f>
        <v>0</v>
      </c>
      <c r="Q112" s="632">
        <f t="shared" ca="1" si="28"/>
        <v>0</v>
      </c>
      <c r="R112" s="633">
        <f t="shared" ref="R112:R121" si="36">COUNTIF($F:$F,CONCATENATE($J112,Q$15))</f>
        <v>3</v>
      </c>
      <c r="S112" s="633">
        <f t="shared" ref="S112:S121" ca="1" si="37">COUNTIF($G:$G,CONCATENATE($J112,Q$15,1))</f>
        <v>0</v>
      </c>
      <c r="T112" s="632">
        <f t="shared" ca="1" si="31"/>
        <v>0</v>
      </c>
      <c r="U112" s="633">
        <f t="shared" ref="U112:U121" si="38">COUNTIF($F:$F,CONCATENATE($J112,T$15))</f>
        <v>5</v>
      </c>
      <c r="V112" s="633">
        <f t="shared" ref="V112:V121" ca="1" si="39">COUNTIF($G:$G,CONCATENATE($J112,T$15,1))</f>
        <v>0</v>
      </c>
    </row>
    <row r="113" spans="1:22" x14ac:dyDescent="0.25">
      <c r="A113" t="s">
        <v>964</v>
      </c>
      <c r="B113" s="551">
        <v>2</v>
      </c>
      <c r="C113" t="s">
        <v>1463</v>
      </c>
      <c r="D113" s="1048" t="s">
        <v>1485</v>
      </c>
      <c r="E113" s="551">
        <f ca="1">VLOOKUP(A113,Data!C:I,7,FALSE)</f>
        <v>0</v>
      </c>
      <c r="F113" s="631" t="str">
        <f t="shared" si="20"/>
        <v>DE.CM-72</v>
      </c>
      <c r="G113" s="631" t="str">
        <f t="shared" ca="1" si="21"/>
        <v>DE.CM-720</v>
      </c>
      <c r="I113" s="1050" t="s">
        <v>1779</v>
      </c>
      <c r="J113" s="1052" t="s">
        <v>1551</v>
      </c>
      <c r="K113" s="632">
        <f t="shared" ca="1" si="22"/>
        <v>0</v>
      </c>
      <c r="L113" s="633">
        <f t="shared" si="23"/>
        <v>3</v>
      </c>
      <c r="M113" s="633">
        <f t="shared" ca="1" si="24"/>
        <v>0</v>
      </c>
      <c r="N113" s="632">
        <f t="shared" ca="1" si="25"/>
        <v>0</v>
      </c>
      <c r="O113" s="633">
        <f t="shared" si="34"/>
        <v>1</v>
      </c>
      <c r="P113" s="633">
        <f t="shared" ca="1" si="35"/>
        <v>0</v>
      </c>
      <c r="Q113" s="632">
        <f t="shared" ca="1" si="28"/>
        <v>0</v>
      </c>
      <c r="R113" s="633">
        <f t="shared" si="36"/>
        <v>1</v>
      </c>
      <c r="S113" s="633">
        <f t="shared" ca="1" si="37"/>
        <v>0</v>
      </c>
      <c r="T113" s="632">
        <f t="shared" ca="1" si="31"/>
        <v>0</v>
      </c>
      <c r="U113" s="633">
        <f t="shared" si="38"/>
        <v>1</v>
      </c>
      <c r="V113" s="633">
        <f t="shared" ca="1" si="39"/>
        <v>0</v>
      </c>
    </row>
    <row r="114" spans="1:22" x14ac:dyDescent="0.25">
      <c r="A114" t="s">
        <v>965</v>
      </c>
      <c r="B114" s="551">
        <v>2</v>
      </c>
      <c r="C114" t="s">
        <v>1462</v>
      </c>
      <c r="D114" s="1047" t="s">
        <v>1493</v>
      </c>
      <c r="E114" s="551">
        <f ca="1">VLOOKUP(A114,Data!C:I,7,FALSE)</f>
        <v>0</v>
      </c>
      <c r="F114" s="631" t="str">
        <f t="shared" si="20"/>
        <v>PR.PT-42</v>
      </c>
      <c r="G114" s="631" t="str">
        <f t="shared" ca="1" si="21"/>
        <v>PR.PT-420</v>
      </c>
      <c r="I114" s="1050" t="s">
        <v>1779</v>
      </c>
      <c r="J114" s="1052" t="s">
        <v>1552</v>
      </c>
      <c r="K114" s="632">
        <f t="shared" ca="1" si="22"/>
        <v>0</v>
      </c>
      <c r="L114" s="633">
        <f t="shared" si="23"/>
        <v>2</v>
      </c>
      <c r="M114" s="633">
        <f t="shared" ca="1" si="24"/>
        <v>0</v>
      </c>
      <c r="N114" s="632">
        <f t="shared" ca="1" si="25"/>
        <v>0</v>
      </c>
      <c r="O114" s="633">
        <f t="shared" si="34"/>
        <v>1</v>
      </c>
      <c r="P114" s="633">
        <f t="shared" ca="1" si="35"/>
        <v>0</v>
      </c>
      <c r="Q114" s="632">
        <f t="shared" ca="1" si="28"/>
        <v>0</v>
      </c>
      <c r="R114" s="633">
        <f t="shared" si="36"/>
        <v>1</v>
      </c>
      <c r="S114" s="633">
        <f t="shared" ca="1" si="37"/>
        <v>0</v>
      </c>
      <c r="T114" s="632">
        <f t="shared" si="31"/>
        <v>0</v>
      </c>
      <c r="U114" s="633">
        <f t="shared" si="38"/>
        <v>0</v>
      </c>
      <c r="V114" s="633">
        <f t="shared" ca="1" si="39"/>
        <v>0</v>
      </c>
    </row>
    <row r="115" spans="1:22" x14ac:dyDescent="0.25">
      <c r="A115" t="s">
        <v>965</v>
      </c>
      <c r="B115" s="551">
        <v>2</v>
      </c>
      <c r="C115" t="s">
        <v>1463</v>
      </c>
      <c r="D115" s="1048" t="s">
        <v>1497</v>
      </c>
      <c r="E115" s="551">
        <f ca="1">VLOOKUP(A115,Data!C:I,7,FALSE)</f>
        <v>0</v>
      </c>
      <c r="F115" s="631" t="str">
        <f t="shared" si="20"/>
        <v>DE.CM-12</v>
      </c>
      <c r="G115" s="631" t="str">
        <f t="shared" ca="1" si="21"/>
        <v>DE.CM-120</v>
      </c>
      <c r="I115" s="1050" t="s">
        <v>1779</v>
      </c>
      <c r="J115" s="1052" t="s">
        <v>1561</v>
      </c>
      <c r="K115" s="632">
        <f t="shared" ca="1" si="22"/>
        <v>0</v>
      </c>
      <c r="L115" s="633">
        <f t="shared" si="23"/>
        <v>3</v>
      </c>
      <c r="M115" s="633">
        <f t="shared" ca="1" si="24"/>
        <v>0</v>
      </c>
      <c r="N115" s="632">
        <f t="shared" ca="1" si="25"/>
        <v>0</v>
      </c>
      <c r="O115" s="633">
        <f t="shared" si="34"/>
        <v>1</v>
      </c>
      <c r="P115" s="633">
        <f t="shared" ca="1" si="35"/>
        <v>0</v>
      </c>
      <c r="Q115" s="632">
        <f t="shared" ca="1" si="28"/>
        <v>0</v>
      </c>
      <c r="R115" s="633">
        <f t="shared" si="36"/>
        <v>1</v>
      </c>
      <c r="S115" s="633">
        <f t="shared" ca="1" si="37"/>
        <v>0</v>
      </c>
      <c r="T115" s="632">
        <f t="shared" ca="1" si="31"/>
        <v>0</v>
      </c>
      <c r="U115" s="633">
        <f t="shared" si="38"/>
        <v>1</v>
      </c>
      <c r="V115" s="633">
        <f t="shared" ca="1" si="39"/>
        <v>0</v>
      </c>
    </row>
    <row r="116" spans="1:22" x14ac:dyDescent="0.25">
      <c r="A116" t="s">
        <v>965</v>
      </c>
      <c r="B116" s="551">
        <v>2</v>
      </c>
      <c r="C116" t="s">
        <v>1463</v>
      </c>
      <c r="D116" s="1048" t="s">
        <v>1483</v>
      </c>
      <c r="E116" s="551">
        <f ca="1">VLOOKUP(A116,Data!C:I,7,FALSE)</f>
        <v>0</v>
      </c>
      <c r="F116" s="631" t="str">
        <f t="shared" si="20"/>
        <v>DE.CM-32</v>
      </c>
      <c r="G116" s="631" t="str">
        <f t="shared" ca="1" si="21"/>
        <v>DE.CM-320</v>
      </c>
      <c r="I116" s="1050" t="s">
        <v>1785</v>
      </c>
      <c r="J116" s="1052" t="s">
        <v>1557</v>
      </c>
      <c r="K116" s="632">
        <f t="shared" ca="1" si="22"/>
        <v>0</v>
      </c>
      <c r="L116" s="633">
        <f t="shared" si="23"/>
        <v>6</v>
      </c>
      <c r="M116" s="633">
        <f t="shared" ca="1" si="24"/>
        <v>0</v>
      </c>
      <c r="N116" s="632">
        <f t="shared" si="25"/>
        <v>0</v>
      </c>
      <c r="O116" s="633">
        <f t="shared" si="34"/>
        <v>0</v>
      </c>
      <c r="P116" s="633">
        <f t="shared" ca="1" si="35"/>
        <v>0</v>
      </c>
      <c r="Q116" s="632">
        <f t="shared" ca="1" si="28"/>
        <v>0</v>
      </c>
      <c r="R116" s="633">
        <f t="shared" si="36"/>
        <v>3</v>
      </c>
      <c r="S116" s="633">
        <f t="shared" ca="1" si="37"/>
        <v>0</v>
      </c>
      <c r="T116" s="632">
        <f t="shared" ca="1" si="31"/>
        <v>0</v>
      </c>
      <c r="U116" s="633">
        <f t="shared" si="38"/>
        <v>3</v>
      </c>
      <c r="V116" s="633">
        <f t="shared" ca="1" si="39"/>
        <v>0</v>
      </c>
    </row>
    <row r="117" spans="1:22" x14ac:dyDescent="0.25">
      <c r="A117" t="s">
        <v>966</v>
      </c>
      <c r="B117" s="551">
        <v>3</v>
      </c>
      <c r="C117" t="s">
        <v>1462</v>
      </c>
      <c r="D117" s="1047" t="s">
        <v>1492</v>
      </c>
      <c r="E117" s="551">
        <f ca="1">VLOOKUP(A117,Data!C:I,7,FALSE)</f>
        <v>0</v>
      </c>
      <c r="F117" s="631" t="str">
        <f t="shared" si="20"/>
        <v>PR.AC-53</v>
      </c>
      <c r="G117" s="631" t="str">
        <f t="shared" ca="1" si="21"/>
        <v>PR.AC-530</v>
      </c>
      <c r="I117" s="1050" t="s">
        <v>1785</v>
      </c>
      <c r="J117" s="1050" t="s">
        <v>1558</v>
      </c>
      <c r="K117" s="632">
        <f t="shared" ca="1" si="22"/>
        <v>0</v>
      </c>
      <c r="L117" s="633">
        <f t="shared" si="23"/>
        <v>7</v>
      </c>
      <c r="M117" s="633">
        <f t="shared" ca="1" si="24"/>
        <v>0</v>
      </c>
      <c r="N117" s="632">
        <f t="shared" si="25"/>
        <v>0</v>
      </c>
      <c r="O117" s="633">
        <f t="shared" si="34"/>
        <v>0</v>
      </c>
      <c r="P117" s="633">
        <f t="shared" ca="1" si="35"/>
        <v>0</v>
      </c>
      <c r="Q117" s="632">
        <f t="shared" ca="1" si="28"/>
        <v>0</v>
      </c>
      <c r="R117" s="633">
        <f t="shared" si="36"/>
        <v>3</v>
      </c>
      <c r="S117" s="633">
        <f t="shared" ca="1" si="37"/>
        <v>0</v>
      </c>
      <c r="T117" s="632">
        <f t="shared" ca="1" si="31"/>
        <v>0</v>
      </c>
      <c r="U117" s="633">
        <f t="shared" si="38"/>
        <v>4</v>
      </c>
      <c r="V117" s="633">
        <f t="shared" ca="1" si="39"/>
        <v>0</v>
      </c>
    </row>
    <row r="118" spans="1:22" x14ac:dyDescent="0.25">
      <c r="A118" t="s">
        <v>966</v>
      </c>
      <c r="B118" s="551">
        <v>3</v>
      </c>
      <c r="C118" t="s">
        <v>1462</v>
      </c>
      <c r="D118" s="1047" t="s">
        <v>1493</v>
      </c>
      <c r="E118" s="551">
        <f ca="1">VLOOKUP(A118,Data!C:I,7,FALSE)</f>
        <v>0</v>
      </c>
      <c r="F118" s="631" t="str">
        <f t="shared" si="20"/>
        <v>PR.PT-43</v>
      </c>
      <c r="G118" s="631" t="str">
        <f t="shared" ca="1" si="21"/>
        <v>PR.PT-430</v>
      </c>
      <c r="I118" s="1050" t="s">
        <v>1790</v>
      </c>
      <c r="J118" s="1056" t="s">
        <v>1550</v>
      </c>
      <c r="K118" s="632">
        <f t="shared" ca="1" si="22"/>
        <v>0</v>
      </c>
      <c r="L118" s="633">
        <f t="shared" si="23"/>
        <v>5</v>
      </c>
      <c r="M118" s="633">
        <f t="shared" ca="1" si="24"/>
        <v>0</v>
      </c>
      <c r="N118" s="632">
        <f t="shared" ca="1" si="25"/>
        <v>0</v>
      </c>
      <c r="O118" s="633">
        <f t="shared" si="34"/>
        <v>2</v>
      </c>
      <c r="P118" s="633">
        <f t="shared" ca="1" si="35"/>
        <v>0</v>
      </c>
      <c r="Q118" s="632">
        <f t="shared" ca="1" si="28"/>
        <v>0</v>
      </c>
      <c r="R118" s="633">
        <f t="shared" si="36"/>
        <v>2</v>
      </c>
      <c r="S118" s="633">
        <f t="shared" ca="1" si="37"/>
        <v>0</v>
      </c>
      <c r="T118" s="632">
        <f t="shared" ca="1" si="31"/>
        <v>0</v>
      </c>
      <c r="U118" s="633">
        <f t="shared" si="38"/>
        <v>1</v>
      </c>
      <c r="V118" s="633">
        <f t="shared" ca="1" si="39"/>
        <v>0</v>
      </c>
    </row>
    <row r="119" spans="1:22" x14ac:dyDescent="0.25">
      <c r="A119" t="s">
        <v>967</v>
      </c>
      <c r="B119" s="551">
        <v>3</v>
      </c>
      <c r="C119" t="s">
        <v>1462</v>
      </c>
      <c r="D119" s="1047" t="s">
        <v>1492</v>
      </c>
      <c r="E119" s="551">
        <f ca="1">VLOOKUP(A119,Data!C:I,7,FALSE)</f>
        <v>0</v>
      </c>
      <c r="F119" s="631" t="str">
        <f t="shared" si="20"/>
        <v>PR.AC-53</v>
      </c>
      <c r="G119" s="631" t="str">
        <f t="shared" ca="1" si="21"/>
        <v>PR.AC-530</v>
      </c>
      <c r="I119" s="1050" t="s">
        <v>1794</v>
      </c>
      <c r="J119" s="1056" t="s">
        <v>1555</v>
      </c>
      <c r="K119" s="632">
        <f t="shared" ca="1" si="22"/>
        <v>0</v>
      </c>
      <c r="L119" s="633">
        <f t="shared" si="23"/>
        <v>7</v>
      </c>
      <c r="M119" s="633">
        <f t="shared" ca="1" si="24"/>
        <v>0</v>
      </c>
      <c r="N119" s="632">
        <f t="shared" si="25"/>
        <v>0</v>
      </c>
      <c r="O119" s="633">
        <f t="shared" si="34"/>
        <v>0</v>
      </c>
      <c r="P119" s="633">
        <f t="shared" ca="1" si="35"/>
        <v>0</v>
      </c>
      <c r="Q119" s="632">
        <f t="shared" ca="1" si="28"/>
        <v>0</v>
      </c>
      <c r="R119" s="633">
        <f t="shared" si="36"/>
        <v>4</v>
      </c>
      <c r="S119" s="633">
        <f t="shared" ca="1" si="37"/>
        <v>0</v>
      </c>
      <c r="T119" s="632">
        <f t="shared" ca="1" si="31"/>
        <v>0</v>
      </c>
      <c r="U119" s="633">
        <f t="shared" si="38"/>
        <v>3</v>
      </c>
      <c r="V119" s="633">
        <f t="shared" ca="1" si="39"/>
        <v>0</v>
      </c>
    </row>
    <row r="120" spans="1:22" x14ac:dyDescent="0.25">
      <c r="A120" t="s">
        <v>967</v>
      </c>
      <c r="B120" s="551">
        <v>3</v>
      </c>
      <c r="C120" t="s">
        <v>1462</v>
      </c>
      <c r="D120" s="1047" t="s">
        <v>1493</v>
      </c>
      <c r="E120" s="551">
        <f ca="1">VLOOKUP(A120,Data!C:I,7,FALSE)</f>
        <v>0</v>
      </c>
      <c r="F120" s="631" t="str">
        <f t="shared" si="20"/>
        <v>PR.PT-43</v>
      </c>
      <c r="G120" s="631" t="str">
        <f t="shared" ca="1" si="21"/>
        <v>PR.PT-430</v>
      </c>
      <c r="I120" s="1050" t="s">
        <v>1794</v>
      </c>
      <c r="J120" s="1056" t="s">
        <v>1556</v>
      </c>
      <c r="K120" s="632">
        <f t="shared" ca="1" si="22"/>
        <v>0</v>
      </c>
      <c r="L120" s="633">
        <f t="shared" si="23"/>
        <v>6</v>
      </c>
      <c r="M120" s="633">
        <f t="shared" ca="1" si="24"/>
        <v>0</v>
      </c>
      <c r="N120" s="632">
        <f t="shared" si="25"/>
        <v>0</v>
      </c>
      <c r="O120" s="633">
        <f t="shared" si="34"/>
        <v>0</v>
      </c>
      <c r="P120" s="633">
        <f t="shared" ca="1" si="35"/>
        <v>0</v>
      </c>
      <c r="Q120" s="632">
        <f t="shared" ca="1" si="28"/>
        <v>0</v>
      </c>
      <c r="R120" s="633">
        <f t="shared" si="36"/>
        <v>2</v>
      </c>
      <c r="S120" s="633">
        <f t="shared" ca="1" si="37"/>
        <v>0</v>
      </c>
      <c r="T120" s="632">
        <f t="shared" ca="1" si="31"/>
        <v>0</v>
      </c>
      <c r="U120" s="633">
        <f t="shared" si="38"/>
        <v>4</v>
      </c>
      <c r="V120" s="633">
        <f t="shared" ca="1" si="39"/>
        <v>0</v>
      </c>
    </row>
    <row r="121" spans="1:22" x14ac:dyDescent="0.25">
      <c r="A121" t="s">
        <v>968</v>
      </c>
      <c r="B121" s="551">
        <v>3</v>
      </c>
      <c r="C121" t="s">
        <v>1462</v>
      </c>
      <c r="D121" s="1047" t="s">
        <v>1492</v>
      </c>
      <c r="E121" s="551">
        <f ca="1">VLOOKUP(A121,Data!C:I,7,FALSE)</f>
        <v>0</v>
      </c>
      <c r="F121" s="631" t="str">
        <f t="shared" si="20"/>
        <v>PR.AC-53</v>
      </c>
      <c r="G121" s="631" t="str">
        <f t="shared" ca="1" si="21"/>
        <v>PR.AC-530</v>
      </c>
      <c r="I121" s="1050" t="s">
        <v>1798</v>
      </c>
      <c r="J121" s="1056" t="s">
        <v>1800</v>
      </c>
      <c r="K121" s="632">
        <f t="shared" ca="1" si="22"/>
        <v>0</v>
      </c>
      <c r="L121" s="633">
        <f t="shared" si="23"/>
        <v>1</v>
      </c>
      <c r="M121" s="633">
        <f t="shared" ca="1" si="24"/>
        <v>0</v>
      </c>
      <c r="N121" s="632">
        <f t="shared" si="25"/>
        <v>0</v>
      </c>
      <c r="O121" s="633">
        <f t="shared" si="34"/>
        <v>0</v>
      </c>
      <c r="P121" s="633">
        <f t="shared" ca="1" si="35"/>
        <v>0</v>
      </c>
      <c r="Q121" s="632">
        <f t="shared" ca="1" si="28"/>
        <v>0</v>
      </c>
      <c r="R121" s="633">
        <f t="shared" si="36"/>
        <v>1</v>
      </c>
      <c r="S121" s="633">
        <f t="shared" ca="1" si="37"/>
        <v>0</v>
      </c>
      <c r="T121" s="632">
        <f t="shared" si="31"/>
        <v>0</v>
      </c>
      <c r="U121" s="633">
        <f t="shared" si="38"/>
        <v>0</v>
      </c>
      <c r="V121" s="633">
        <f t="shared" ca="1" si="39"/>
        <v>0</v>
      </c>
    </row>
    <row r="122" spans="1:22" x14ac:dyDescent="0.25">
      <c r="A122" t="s">
        <v>968</v>
      </c>
      <c r="B122" s="551">
        <v>3</v>
      </c>
      <c r="C122" t="s">
        <v>1462</v>
      </c>
      <c r="D122" s="1047" t="s">
        <v>1493</v>
      </c>
      <c r="E122" s="551">
        <f ca="1">VLOOKUP(A122,Data!C:I,7,FALSE)</f>
        <v>0</v>
      </c>
      <c r="F122" s="631" t="str">
        <f t="shared" si="20"/>
        <v>PR.PT-43</v>
      </c>
      <c r="G122" s="631" t="str">
        <f t="shared" ca="1" si="21"/>
        <v>PR.PT-430</v>
      </c>
      <c r="I122" s="1050" t="s">
        <v>1798</v>
      </c>
      <c r="J122" s="1056" t="s">
        <v>1553</v>
      </c>
      <c r="K122" s="632">
        <f t="shared" ref="K122:K123" ca="1" si="40">IF(L122=0,0,M122/L122)</f>
        <v>0</v>
      </c>
      <c r="L122" s="633">
        <f t="shared" ref="L122:L123" si="41">SUM(O122+R122+U122)</f>
        <v>1</v>
      </c>
      <c r="M122" s="633">
        <f t="shared" ref="M122:M123" ca="1" si="42">SUM(P122+S122+V122)</f>
        <v>0</v>
      </c>
      <c r="N122" s="632">
        <f t="shared" ref="N122:N123" si="43">IF(O122=0,0,P122/O122)</f>
        <v>0</v>
      </c>
      <c r="O122" s="633">
        <f t="shared" ref="O122:O123" si="44">COUNTIF($F:$F,CONCATENATE($J122,N$15))</f>
        <v>0</v>
      </c>
      <c r="P122" s="633">
        <f t="shared" ref="P122:P123" ca="1" si="45">COUNTIF($G:$G,CONCATENATE($J122,N$15,1))</f>
        <v>0</v>
      </c>
      <c r="Q122" s="632">
        <f t="shared" ref="Q122:Q123" ca="1" si="46">IF(R122=0,0,S122/R122)</f>
        <v>0</v>
      </c>
      <c r="R122" s="633">
        <f t="shared" ref="R122:R123" si="47">COUNTIF($F:$F,CONCATENATE($J122,Q$15))</f>
        <v>1</v>
      </c>
      <c r="S122" s="633">
        <f t="shared" ref="S122:S123" ca="1" si="48">COUNTIF($G:$G,CONCATENATE($J122,Q$15,1))</f>
        <v>0</v>
      </c>
      <c r="T122" s="632">
        <f t="shared" ref="T122:T123" si="49">IF(U122=0,0,V122/U122)</f>
        <v>0</v>
      </c>
      <c r="U122" s="633">
        <f t="shared" ref="U122:U123" si="50">COUNTIF($F:$F,CONCATENATE($J122,T$15))</f>
        <v>0</v>
      </c>
      <c r="V122" s="633">
        <f t="shared" ref="V122:V123" ca="1" si="51">COUNTIF($G:$G,CONCATENATE($J122,T$15,1))</f>
        <v>0</v>
      </c>
    </row>
    <row r="123" spans="1:22" x14ac:dyDescent="0.25">
      <c r="A123" t="s">
        <v>969</v>
      </c>
      <c r="B123" s="551">
        <v>3</v>
      </c>
      <c r="C123" t="s">
        <v>1462</v>
      </c>
      <c r="D123" s="1047" t="s">
        <v>1492</v>
      </c>
      <c r="E123" s="551">
        <f ca="1">VLOOKUP(A123,Data!C:I,7,FALSE)</f>
        <v>0</v>
      </c>
      <c r="F123" s="631" t="str">
        <f t="shared" si="20"/>
        <v>PR.AC-53</v>
      </c>
      <c r="G123" s="631" t="str">
        <f t="shared" ca="1" si="21"/>
        <v>PR.AC-530</v>
      </c>
      <c r="I123" s="1050" t="s">
        <v>1798</v>
      </c>
      <c r="J123" s="1056" t="s">
        <v>1549</v>
      </c>
      <c r="K123" s="632">
        <f t="shared" ca="1" si="40"/>
        <v>0</v>
      </c>
      <c r="L123" s="633">
        <f t="shared" si="41"/>
        <v>4</v>
      </c>
      <c r="M123" s="633">
        <f t="shared" ca="1" si="42"/>
        <v>0</v>
      </c>
      <c r="N123" s="632">
        <f t="shared" si="43"/>
        <v>0</v>
      </c>
      <c r="O123" s="633">
        <f t="shared" si="44"/>
        <v>0</v>
      </c>
      <c r="P123" s="633">
        <f t="shared" ca="1" si="45"/>
        <v>0</v>
      </c>
      <c r="Q123" s="632">
        <f t="shared" ca="1" si="46"/>
        <v>0</v>
      </c>
      <c r="R123" s="633">
        <f t="shared" si="47"/>
        <v>2</v>
      </c>
      <c r="S123" s="633">
        <f t="shared" ca="1" si="48"/>
        <v>0</v>
      </c>
      <c r="T123" s="632">
        <f t="shared" ca="1" si="49"/>
        <v>0</v>
      </c>
      <c r="U123" s="633">
        <f t="shared" si="50"/>
        <v>2</v>
      </c>
      <c r="V123" s="633">
        <f t="shared" ca="1" si="51"/>
        <v>0</v>
      </c>
    </row>
    <row r="124" spans="1:22" x14ac:dyDescent="0.25">
      <c r="A124" t="s">
        <v>969</v>
      </c>
      <c r="B124" s="551">
        <v>3</v>
      </c>
      <c r="C124" t="s">
        <v>1462</v>
      </c>
      <c r="D124" s="1047" t="s">
        <v>1477</v>
      </c>
      <c r="E124" s="551">
        <f ca="1">VLOOKUP(A124,Data!C:I,7,FALSE)</f>
        <v>0</v>
      </c>
      <c r="F124" s="631" t="str">
        <f t="shared" si="20"/>
        <v>PR.AC-73</v>
      </c>
      <c r="G124" s="631" t="str">
        <f t="shared" ca="1" si="21"/>
        <v>PR.AC-730</v>
      </c>
    </row>
    <row r="125" spans="1:22" x14ac:dyDescent="0.25">
      <c r="A125" t="s">
        <v>969</v>
      </c>
      <c r="B125" s="551">
        <v>3</v>
      </c>
      <c r="C125" t="s">
        <v>1462</v>
      </c>
      <c r="D125" s="1047" t="s">
        <v>1493</v>
      </c>
      <c r="E125" s="551">
        <f ca="1">VLOOKUP(A125,Data!C:I,7,FALSE)</f>
        <v>0</v>
      </c>
      <c r="F125" s="631" t="str">
        <f t="shared" si="20"/>
        <v>PR.PT-43</v>
      </c>
      <c r="G125" s="631" t="str">
        <f t="shared" ca="1" si="21"/>
        <v>PR.PT-430</v>
      </c>
    </row>
    <row r="126" spans="1:22" x14ac:dyDescent="0.25">
      <c r="A126" t="s">
        <v>969</v>
      </c>
      <c r="B126" s="551">
        <v>3</v>
      </c>
      <c r="C126" t="s">
        <v>1463</v>
      </c>
      <c r="D126" s="1048" t="s">
        <v>1485</v>
      </c>
      <c r="E126" s="551">
        <f ca="1">VLOOKUP(A126,Data!C:I,7,FALSE)</f>
        <v>0</v>
      </c>
      <c r="F126" s="631" t="str">
        <f t="shared" si="20"/>
        <v>DE.CM-73</v>
      </c>
      <c r="G126" s="631" t="str">
        <f t="shared" ca="1" si="21"/>
        <v>DE.CM-730</v>
      </c>
    </row>
    <row r="127" spans="1:22" x14ac:dyDescent="0.25">
      <c r="A127" t="s">
        <v>970</v>
      </c>
      <c r="B127" s="551">
        <v>3</v>
      </c>
      <c r="C127" t="s">
        <v>1462</v>
      </c>
      <c r="D127" s="1047" t="s">
        <v>1493</v>
      </c>
      <c r="E127" s="551">
        <f ca="1">VLOOKUP(A127,Data!C:I,7,FALSE)</f>
        <v>0</v>
      </c>
      <c r="F127" s="631" t="str">
        <f t="shared" si="20"/>
        <v>PR.PT-43</v>
      </c>
      <c r="G127" s="631" t="str">
        <f t="shared" ca="1" si="21"/>
        <v>PR.PT-430</v>
      </c>
    </row>
    <row r="128" spans="1:22" x14ac:dyDescent="0.25">
      <c r="A128" t="s">
        <v>970</v>
      </c>
      <c r="B128" s="551">
        <v>3</v>
      </c>
      <c r="C128" t="s">
        <v>1464</v>
      </c>
      <c r="D128" s="1052" t="s">
        <v>1551</v>
      </c>
      <c r="E128" s="551">
        <f ca="1">VLOOKUP(A128,Data!C:I,7,FALSE)</f>
        <v>0</v>
      </c>
      <c r="F128" s="631" t="str">
        <f t="shared" si="20"/>
        <v>RS.MI-13</v>
      </c>
      <c r="G128" s="631" t="str">
        <f t="shared" ca="1" si="21"/>
        <v>RS.MI-130</v>
      </c>
    </row>
    <row r="129" spans="1:7" x14ac:dyDescent="0.25">
      <c r="A129" t="s">
        <v>315</v>
      </c>
      <c r="B129" s="551">
        <v>1</v>
      </c>
      <c r="C129" t="s">
        <v>1462</v>
      </c>
      <c r="D129" s="1049" t="s">
        <v>1486</v>
      </c>
      <c r="E129" s="551">
        <f ca="1">VLOOKUP(A129,Data!C:I,7,FALSE)</f>
        <v>0</v>
      </c>
      <c r="F129" s="631" t="str">
        <f t="shared" si="20"/>
        <v>PR.AC-21</v>
      </c>
      <c r="G129" s="631" t="str">
        <f t="shared" ca="1" si="21"/>
        <v>PR.AC-210</v>
      </c>
    </row>
    <row r="130" spans="1:7" x14ac:dyDescent="0.25">
      <c r="A130" t="s">
        <v>315</v>
      </c>
      <c r="B130" s="551">
        <v>1</v>
      </c>
      <c r="C130" t="s">
        <v>1462</v>
      </c>
      <c r="D130" s="1047" t="s">
        <v>1478</v>
      </c>
      <c r="E130" s="551">
        <f ca="1">VLOOKUP(A130,Data!C:I,7,FALSE)</f>
        <v>0</v>
      </c>
      <c r="F130" s="631" t="str">
        <f t="shared" si="20"/>
        <v>PR.AC-31</v>
      </c>
      <c r="G130" s="631" t="str">
        <f t="shared" ca="1" si="21"/>
        <v>PR.AC-310</v>
      </c>
    </row>
    <row r="131" spans="1:7" x14ac:dyDescent="0.25">
      <c r="A131" t="s">
        <v>315</v>
      </c>
      <c r="B131" s="551">
        <v>1</v>
      </c>
      <c r="C131" t="s">
        <v>1462</v>
      </c>
      <c r="D131" s="1047" t="s">
        <v>1477</v>
      </c>
      <c r="E131" s="551">
        <f ca="1">VLOOKUP(A131,Data!C:I,7,FALSE)</f>
        <v>0</v>
      </c>
      <c r="F131" s="631" t="str">
        <f t="shared" ref="F131:F194" si="52">CONCATENATE($D131,$B131)</f>
        <v>PR.AC-71</v>
      </c>
      <c r="G131" s="631" t="str">
        <f t="shared" ref="G131:G194" ca="1" si="53">_xlfn.IFNA(CONCATENATE(F131,$E131),CONCATENATE(F131,$E131,0))</f>
        <v>PR.AC-710</v>
      </c>
    </row>
    <row r="132" spans="1:7" x14ac:dyDescent="0.25">
      <c r="A132" t="s">
        <v>316</v>
      </c>
      <c r="B132" s="551">
        <v>1</v>
      </c>
      <c r="C132" t="s">
        <v>1462</v>
      </c>
      <c r="D132" s="1047" t="s">
        <v>1515</v>
      </c>
      <c r="E132" s="551">
        <f ca="1">VLOOKUP(A132,Data!C:I,7,FALSE)</f>
        <v>0</v>
      </c>
      <c r="F132" s="631" t="str">
        <f t="shared" si="52"/>
        <v>PR.IP-11</v>
      </c>
      <c r="G132" s="631" t="str">
        <f t="shared" ca="1" si="53"/>
        <v>PR.IP-110</v>
      </c>
    </row>
    <row r="133" spans="1:7" x14ac:dyDescent="0.25">
      <c r="A133" t="s">
        <v>316</v>
      </c>
      <c r="B133" s="551">
        <v>1</v>
      </c>
      <c r="C133" t="s">
        <v>1463</v>
      </c>
      <c r="D133" s="1048" t="s">
        <v>1501</v>
      </c>
      <c r="E133" s="551">
        <f ca="1">VLOOKUP(A133,Data!C:I,7,FALSE)</f>
        <v>0</v>
      </c>
      <c r="F133" s="631" t="str">
        <f t="shared" si="52"/>
        <v>DE.CM-41</v>
      </c>
      <c r="G133" s="631" t="str">
        <f t="shared" ca="1" si="53"/>
        <v>DE.CM-410</v>
      </c>
    </row>
    <row r="134" spans="1:7" x14ac:dyDescent="0.25">
      <c r="A134" t="s">
        <v>316</v>
      </c>
      <c r="B134" s="551">
        <v>1</v>
      </c>
      <c r="C134" t="s">
        <v>1463</v>
      </c>
      <c r="D134" s="1048" t="s">
        <v>1505</v>
      </c>
      <c r="E134" s="551">
        <f ca="1">VLOOKUP(A134,Data!C:I,7,FALSE)</f>
        <v>0</v>
      </c>
      <c r="F134" s="631" t="str">
        <f t="shared" si="52"/>
        <v>DE.CM-51</v>
      </c>
      <c r="G134" s="631" t="str">
        <f t="shared" ca="1" si="53"/>
        <v>DE.CM-510</v>
      </c>
    </row>
    <row r="135" spans="1:7" x14ac:dyDescent="0.25">
      <c r="A135" t="s">
        <v>316</v>
      </c>
      <c r="B135" s="551">
        <v>1</v>
      </c>
      <c r="C135" t="s">
        <v>1463</v>
      </c>
      <c r="D135" s="1048" t="s">
        <v>1485</v>
      </c>
      <c r="E135" s="551">
        <f ca="1">VLOOKUP(A135,Data!C:I,7,FALSE)</f>
        <v>0</v>
      </c>
      <c r="F135" s="631" t="str">
        <f t="shared" si="52"/>
        <v>DE.CM-71</v>
      </c>
      <c r="G135" s="631" t="str">
        <f t="shared" ca="1" si="53"/>
        <v>DE.CM-710</v>
      </c>
    </row>
    <row r="136" spans="1:7" x14ac:dyDescent="0.25">
      <c r="A136" t="s">
        <v>317</v>
      </c>
      <c r="B136" s="551">
        <v>2</v>
      </c>
      <c r="C136" t="s">
        <v>1462</v>
      </c>
      <c r="D136" s="1047" t="s">
        <v>1482</v>
      </c>
      <c r="E136" s="551">
        <f ca="1">VLOOKUP(A136,Data!C:I,7,FALSE)</f>
        <v>0</v>
      </c>
      <c r="F136" s="631" t="str">
        <f t="shared" si="52"/>
        <v>PR.AC-42</v>
      </c>
      <c r="G136" s="631" t="str">
        <f t="shared" ca="1" si="53"/>
        <v>PR.AC-420</v>
      </c>
    </row>
    <row r="137" spans="1:7" x14ac:dyDescent="0.25">
      <c r="A137" t="s">
        <v>317</v>
      </c>
      <c r="B137" s="551">
        <v>2</v>
      </c>
      <c r="C137" t="s">
        <v>1462</v>
      </c>
      <c r="D137" s="1047" t="s">
        <v>1515</v>
      </c>
      <c r="E137" s="551">
        <f ca="1">VLOOKUP(A137,Data!C:I,7,FALSE)</f>
        <v>0</v>
      </c>
      <c r="F137" s="631" t="str">
        <f t="shared" si="52"/>
        <v>PR.IP-12</v>
      </c>
      <c r="G137" s="631" t="str">
        <f t="shared" ca="1" si="53"/>
        <v>PR.IP-120</v>
      </c>
    </row>
    <row r="138" spans="1:7" x14ac:dyDescent="0.25">
      <c r="A138" t="s">
        <v>318</v>
      </c>
      <c r="B138" s="551">
        <v>2</v>
      </c>
      <c r="C138" t="s">
        <v>1462</v>
      </c>
      <c r="D138" s="1047" t="s">
        <v>1515</v>
      </c>
      <c r="E138" s="551">
        <f ca="1">VLOOKUP(A138,Data!C:I,7,FALSE)</f>
        <v>0</v>
      </c>
      <c r="F138" s="631" t="str">
        <f t="shared" si="52"/>
        <v>PR.IP-12</v>
      </c>
      <c r="G138" s="631" t="str">
        <f t="shared" ca="1" si="53"/>
        <v>PR.IP-120</v>
      </c>
    </row>
    <row r="139" spans="1:7" x14ac:dyDescent="0.25">
      <c r="A139" t="s">
        <v>318</v>
      </c>
      <c r="B139" s="551">
        <v>2</v>
      </c>
      <c r="C139" t="s">
        <v>1462</v>
      </c>
      <c r="D139" s="1047" t="s">
        <v>1480</v>
      </c>
      <c r="E139" s="551">
        <f ca="1">VLOOKUP(A139,Data!C:I,7,FALSE)</f>
        <v>0</v>
      </c>
      <c r="F139" s="631" t="str">
        <f t="shared" si="52"/>
        <v>PR.PT-32</v>
      </c>
      <c r="G139" s="631" t="str">
        <f t="shared" ca="1" si="53"/>
        <v>PR.PT-320</v>
      </c>
    </row>
    <row r="140" spans="1:7" x14ac:dyDescent="0.25">
      <c r="A140" t="s">
        <v>971</v>
      </c>
      <c r="B140" s="551">
        <v>2</v>
      </c>
      <c r="C140" t="s">
        <v>1462</v>
      </c>
      <c r="D140" s="1047" t="s">
        <v>1515</v>
      </c>
      <c r="E140" s="551">
        <f ca="1">VLOOKUP(A140,Data!C:I,7,FALSE)</f>
        <v>0</v>
      </c>
      <c r="F140" s="631" t="str">
        <f t="shared" si="52"/>
        <v>PR.IP-12</v>
      </c>
      <c r="G140" s="631" t="str">
        <f t="shared" ca="1" si="53"/>
        <v>PR.IP-120</v>
      </c>
    </row>
    <row r="141" spans="1:7" x14ac:dyDescent="0.25">
      <c r="A141" t="s">
        <v>971</v>
      </c>
      <c r="B141" s="551">
        <v>2</v>
      </c>
      <c r="C141" t="s">
        <v>1462</v>
      </c>
      <c r="D141" s="1047" t="s">
        <v>1480</v>
      </c>
      <c r="E141" s="551">
        <f ca="1">VLOOKUP(A141,Data!C:I,7,FALSE)</f>
        <v>0</v>
      </c>
      <c r="F141" s="631" t="str">
        <f t="shared" si="52"/>
        <v>PR.PT-32</v>
      </c>
      <c r="G141" s="631" t="str">
        <f t="shared" ca="1" si="53"/>
        <v>PR.PT-320</v>
      </c>
    </row>
    <row r="142" spans="1:7" x14ac:dyDescent="0.25">
      <c r="A142" t="s">
        <v>972</v>
      </c>
      <c r="B142" s="551">
        <v>2</v>
      </c>
      <c r="C142" t="s">
        <v>1463</v>
      </c>
      <c r="D142" s="1048" t="s">
        <v>1501</v>
      </c>
      <c r="E142" s="551">
        <f ca="1">VLOOKUP(A142,Data!C:I,7,FALSE)</f>
        <v>0</v>
      </c>
      <c r="F142" s="631" t="str">
        <f t="shared" si="52"/>
        <v>DE.CM-42</v>
      </c>
      <c r="G142" s="631" t="str">
        <f t="shared" ca="1" si="53"/>
        <v>DE.CM-420</v>
      </c>
    </row>
    <row r="143" spans="1:7" x14ac:dyDescent="0.25">
      <c r="A143" t="s">
        <v>973</v>
      </c>
      <c r="B143" s="551">
        <v>2</v>
      </c>
      <c r="C143" t="s">
        <v>1462</v>
      </c>
      <c r="D143" s="1047" t="s">
        <v>1479</v>
      </c>
      <c r="E143" s="551">
        <f ca="1">VLOOKUP(A143,Data!C:I,7,FALSE)</f>
        <v>0</v>
      </c>
      <c r="F143" s="631" t="str">
        <f t="shared" si="52"/>
        <v>PR.PT-22</v>
      </c>
      <c r="G143" s="631" t="str">
        <f t="shared" ca="1" si="53"/>
        <v>PR.PT-220</v>
      </c>
    </row>
    <row r="144" spans="1:7" x14ac:dyDescent="0.25">
      <c r="A144" t="s">
        <v>973</v>
      </c>
      <c r="B144" s="551">
        <v>2</v>
      </c>
      <c r="C144" t="s">
        <v>1463</v>
      </c>
      <c r="D144" s="1048" t="s">
        <v>1485</v>
      </c>
      <c r="E144" s="551">
        <f ca="1">VLOOKUP(A144,Data!C:I,7,FALSE)</f>
        <v>0</v>
      </c>
      <c r="F144" s="631" t="str">
        <f t="shared" si="52"/>
        <v>DE.CM-72</v>
      </c>
      <c r="G144" s="631" t="str">
        <f t="shared" ca="1" si="53"/>
        <v>DE.CM-720</v>
      </c>
    </row>
    <row r="145" spans="1:7" x14ac:dyDescent="0.25">
      <c r="A145" t="s">
        <v>974</v>
      </c>
      <c r="B145" s="551">
        <v>2</v>
      </c>
      <c r="C145" t="s">
        <v>1462</v>
      </c>
      <c r="D145" s="1049" t="s">
        <v>1486</v>
      </c>
      <c r="E145" s="551">
        <f ca="1">VLOOKUP(A145,Data!C:I,7,FALSE)</f>
        <v>0</v>
      </c>
      <c r="F145" s="631" t="str">
        <f t="shared" si="52"/>
        <v>PR.AC-22</v>
      </c>
      <c r="G145" s="631" t="str">
        <f t="shared" ca="1" si="53"/>
        <v>PR.AC-220</v>
      </c>
    </row>
    <row r="146" spans="1:7" x14ac:dyDescent="0.25">
      <c r="A146" t="s">
        <v>975</v>
      </c>
      <c r="B146" s="551">
        <v>2</v>
      </c>
      <c r="C146" t="s">
        <v>1462</v>
      </c>
      <c r="D146" s="1047" t="s">
        <v>1500</v>
      </c>
      <c r="E146" s="551">
        <f ca="1">VLOOKUP(A146,Data!C:I,7,FALSE)</f>
        <v>0</v>
      </c>
      <c r="F146" s="631" t="str">
        <f t="shared" si="52"/>
        <v>PR.DS-32</v>
      </c>
      <c r="G146" s="631" t="str">
        <f t="shared" ca="1" si="53"/>
        <v>PR.DS-320</v>
      </c>
    </row>
    <row r="147" spans="1:7" x14ac:dyDescent="0.25">
      <c r="A147" t="s">
        <v>975</v>
      </c>
      <c r="B147" s="551">
        <v>2</v>
      </c>
      <c r="C147" t="s">
        <v>1462</v>
      </c>
      <c r="D147" s="1047" t="s">
        <v>1494</v>
      </c>
      <c r="E147" s="551">
        <f ca="1">VLOOKUP(A147,Data!C:I,7,FALSE)</f>
        <v>0</v>
      </c>
      <c r="F147" s="631" t="str">
        <f t="shared" si="52"/>
        <v>PR.DS-42</v>
      </c>
      <c r="G147" s="631" t="str">
        <f t="shared" ca="1" si="53"/>
        <v>PR.DS-420</v>
      </c>
    </row>
    <row r="148" spans="1:7" x14ac:dyDescent="0.25">
      <c r="A148" t="s">
        <v>975</v>
      </c>
      <c r="B148" s="551">
        <v>2</v>
      </c>
      <c r="C148" t="s">
        <v>1462</v>
      </c>
      <c r="D148" s="1047" t="s">
        <v>1516</v>
      </c>
      <c r="E148" s="551">
        <f ca="1">VLOOKUP(A148,Data!C:I,7,FALSE)</f>
        <v>0</v>
      </c>
      <c r="F148" s="631" t="str">
        <f t="shared" si="52"/>
        <v>PR.MA-12</v>
      </c>
      <c r="G148" s="631" t="str">
        <f t="shared" ca="1" si="53"/>
        <v>PR.MA-120</v>
      </c>
    </row>
    <row r="149" spans="1:7" x14ac:dyDescent="0.25">
      <c r="A149" t="s">
        <v>975</v>
      </c>
      <c r="B149" s="551">
        <v>2</v>
      </c>
      <c r="C149" t="s">
        <v>1462</v>
      </c>
      <c r="D149" s="1047" t="s">
        <v>1481</v>
      </c>
      <c r="E149" s="551">
        <f ca="1">VLOOKUP(A149,Data!C:I,7,FALSE)</f>
        <v>0</v>
      </c>
      <c r="F149" s="631" t="str">
        <f t="shared" si="52"/>
        <v>PR.MA-22</v>
      </c>
      <c r="G149" s="631" t="str">
        <f t="shared" ca="1" si="53"/>
        <v>PR.MA-220</v>
      </c>
    </row>
    <row r="150" spans="1:7" x14ac:dyDescent="0.25">
      <c r="A150" t="s">
        <v>976</v>
      </c>
      <c r="B150" s="551">
        <v>2</v>
      </c>
      <c r="C150" t="s">
        <v>1462</v>
      </c>
      <c r="D150" s="1049" t="s">
        <v>1486</v>
      </c>
      <c r="E150" s="551">
        <f ca="1">VLOOKUP(A150,Data!C:I,7,FALSE)</f>
        <v>0</v>
      </c>
      <c r="F150" s="631" t="str">
        <f t="shared" si="52"/>
        <v>PR.AC-22</v>
      </c>
      <c r="G150" s="631" t="str">
        <f t="shared" ca="1" si="53"/>
        <v>PR.AC-220</v>
      </c>
    </row>
    <row r="151" spans="1:7" x14ac:dyDescent="0.25">
      <c r="A151" t="s">
        <v>976</v>
      </c>
      <c r="B151" s="551">
        <v>2</v>
      </c>
      <c r="C151" t="s">
        <v>1462</v>
      </c>
      <c r="D151" s="1047" t="s">
        <v>1518</v>
      </c>
      <c r="E151" s="551">
        <f ca="1">VLOOKUP(A151,Data!C:I,7,FALSE)</f>
        <v>0</v>
      </c>
      <c r="F151" s="631" t="str">
        <f t="shared" si="52"/>
        <v>PR.IP-52</v>
      </c>
      <c r="G151" s="631" t="str">
        <f t="shared" ca="1" si="53"/>
        <v>PR.IP-520</v>
      </c>
    </row>
    <row r="152" spans="1:7" x14ac:dyDescent="0.25">
      <c r="A152" t="s">
        <v>976</v>
      </c>
      <c r="B152" s="551">
        <v>2</v>
      </c>
      <c r="C152" t="s">
        <v>1462</v>
      </c>
      <c r="D152" s="1047" t="s">
        <v>1488</v>
      </c>
      <c r="E152" s="551">
        <f ca="1">VLOOKUP(A152,Data!C:I,7,FALSE)</f>
        <v>0</v>
      </c>
      <c r="F152" s="631" t="str">
        <f t="shared" si="52"/>
        <v>PR.PT-12</v>
      </c>
      <c r="G152" s="631" t="str">
        <f t="shared" ca="1" si="53"/>
        <v>PR.PT-120</v>
      </c>
    </row>
    <row r="153" spans="1:7" x14ac:dyDescent="0.25">
      <c r="A153" t="s">
        <v>976</v>
      </c>
      <c r="B153" s="551">
        <v>2</v>
      </c>
      <c r="C153" t="s">
        <v>1463</v>
      </c>
      <c r="D153" s="1048" t="s">
        <v>1487</v>
      </c>
      <c r="E153" s="551">
        <f ca="1">VLOOKUP(A153,Data!C:I,7,FALSE)</f>
        <v>0</v>
      </c>
      <c r="F153" s="631" t="str">
        <f t="shared" si="52"/>
        <v>DE.CM-22</v>
      </c>
      <c r="G153" s="631" t="str">
        <f t="shared" ca="1" si="53"/>
        <v>DE.CM-220</v>
      </c>
    </row>
    <row r="154" spans="1:7" x14ac:dyDescent="0.25">
      <c r="A154" t="s">
        <v>976</v>
      </c>
      <c r="B154" s="551">
        <v>2</v>
      </c>
      <c r="C154" t="s">
        <v>1463</v>
      </c>
      <c r="D154" s="1048" t="s">
        <v>1485</v>
      </c>
      <c r="E154" s="551">
        <f ca="1">VLOOKUP(A154,Data!C:I,7,FALSE)</f>
        <v>0</v>
      </c>
      <c r="F154" s="631" t="str">
        <f t="shared" si="52"/>
        <v>DE.CM-72</v>
      </c>
      <c r="G154" s="631" t="str">
        <f t="shared" ca="1" si="53"/>
        <v>DE.CM-720</v>
      </c>
    </row>
    <row r="155" spans="1:7" x14ac:dyDescent="0.25">
      <c r="A155" t="s">
        <v>2533</v>
      </c>
      <c r="B155" s="551">
        <v>3</v>
      </c>
      <c r="C155" t="s">
        <v>1462</v>
      </c>
      <c r="D155" s="1049" t="s">
        <v>1498</v>
      </c>
      <c r="E155" s="551">
        <f ca="1">VLOOKUP(A155,Data!C:I,7,FALSE)</f>
        <v>0</v>
      </c>
      <c r="F155" s="631" t="str">
        <f t="shared" si="52"/>
        <v>PR.DS-63</v>
      </c>
      <c r="G155" s="631" t="str">
        <f t="shared" ca="1" si="53"/>
        <v>PR.DS-630</v>
      </c>
    </row>
    <row r="156" spans="1:7" x14ac:dyDescent="0.25">
      <c r="A156" t="s">
        <v>2533</v>
      </c>
      <c r="B156" s="551">
        <v>3</v>
      </c>
      <c r="C156" t="s">
        <v>1462</v>
      </c>
      <c r="D156" s="1047" t="s">
        <v>1517</v>
      </c>
      <c r="E156" s="551">
        <f ca="1">VLOOKUP(A156,Data!C:I,7,FALSE)</f>
        <v>0</v>
      </c>
      <c r="F156" s="631" t="str">
        <f t="shared" si="52"/>
        <v>PR.IP-23</v>
      </c>
      <c r="G156" s="631" t="str">
        <f t="shared" ca="1" si="53"/>
        <v>PR.IP-230</v>
      </c>
    </row>
    <row r="157" spans="1:7" x14ac:dyDescent="0.25">
      <c r="A157" t="s">
        <v>2533</v>
      </c>
      <c r="B157" s="551">
        <v>3</v>
      </c>
      <c r="C157" t="s">
        <v>1462</v>
      </c>
      <c r="D157" s="1047" t="s">
        <v>1504</v>
      </c>
      <c r="E157" s="551">
        <f ca="1">VLOOKUP(A157,Data!C:I,7,FALSE)</f>
        <v>0</v>
      </c>
      <c r="F157" s="631" t="str">
        <f t="shared" si="52"/>
        <v>PR.IP-33</v>
      </c>
      <c r="G157" s="631" t="str">
        <f t="shared" ca="1" si="53"/>
        <v>PR.IP-330</v>
      </c>
    </row>
    <row r="158" spans="1:7" x14ac:dyDescent="0.25">
      <c r="A158" t="s">
        <v>2534</v>
      </c>
      <c r="B158" s="551">
        <v>3</v>
      </c>
      <c r="C158" t="s">
        <v>1462</v>
      </c>
      <c r="D158" s="1047" t="s">
        <v>1480</v>
      </c>
      <c r="E158" s="551">
        <f ca="1">VLOOKUP(A158,Data!C:I,7,FALSE)</f>
        <v>0</v>
      </c>
      <c r="F158" s="631" t="str">
        <f t="shared" si="52"/>
        <v>PR.PT-33</v>
      </c>
      <c r="G158" s="631" t="str">
        <f t="shared" ca="1" si="53"/>
        <v>PR.PT-330</v>
      </c>
    </row>
    <row r="159" spans="1:7" x14ac:dyDescent="0.25">
      <c r="A159" t="s">
        <v>2534</v>
      </c>
      <c r="B159" s="551">
        <v>3</v>
      </c>
      <c r="C159" t="s">
        <v>1463</v>
      </c>
      <c r="D159" s="1048" t="s">
        <v>1501</v>
      </c>
      <c r="E159" s="551">
        <f ca="1">VLOOKUP(A159,Data!C:I,7,FALSE)</f>
        <v>0</v>
      </c>
      <c r="F159" s="631" t="str">
        <f t="shared" si="52"/>
        <v>DE.CM-43</v>
      </c>
      <c r="G159" s="631" t="str">
        <f t="shared" ca="1" si="53"/>
        <v>DE.CM-430</v>
      </c>
    </row>
    <row r="160" spans="1:7" x14ac:dyDescent="0.25">
      <c r="A160" t="s">
        <v>2534</v>
      </c>
      <c r="B160" s="551">
        <v>3</v>
      </c>
      <c r="C160" t="s">
        <v>1463</v>
      </c>
      <c r="D160" s="1048" t="s">
        <v>1505</v>
      </c>
      <c r="E160" s="551">
        <f ca="1">VLOOKUP(A160,Data!C:I,7,FALSE)</f>
        <v>0</v>
      </c>
      <c r="F160" s="631" t="str">
        <f t="shared" si="52"/>
        <v>DE.CM-53</v>
      </c>
      <c r="G160" s="631" t="str">
        <f t="shared" ca="1" si="53"/>
        <v>DE.CM-530</v>
      </c>
    </row>
    <row r="161" spans="1:7" x14ac:dyDescent="0.25">
      <c r="A161" t="s">
        <v>2534</v>
      </c>
      <c r="B161" s="551">
        <v>3</v>
      </c>
      <c r="C161" t="s">
        <v>1463</v>
      </c>
      <c r="D161" s="1048" t="s">
        <v>1485</v>
      </c>
      <c r="E161" s="551">
        <f ca="1">VLOOKUP(A161,Data!C:I,7,FALSE)</f>
        <v>0</v>
      </c>
      <c r="F161" s="631" t="str">
        <f t="shared" si="52"/>
        <v>DE.CM-73</v>
      </c>
      <c r="G161" s="631" t="str">
        <f t="shared" ca="1" si="53"/>
        <v>DE.CM-730</v>
      </c>
    </row>
    <row r="162" spans="1:7" x14ac:dyDescent="0.25">
      <c r="A162" t="s">
        <v>319</v>
      </c>
      <c r="B162" s="551">
        <v>2</v>
      </c>
      <c r="C162" t="s">
        <v>1462</v>
      </c>
      <c r="D162" s="1047" t="s">
        <v>1502</v>
      </c>
      <c r="E162" s="551">
        <f ca="1">VLOOKUP(A162,Data!C:I,7,FALSE)</f>
        <v>0</v>
      </c>
      <c r="F162" s="631" t="str">
        <f t="shared" si="52"/>
        <v>PR.DS-72</v>
      </c>
      <c r="G162" s="631" t="str">
        <f t="shared" ca="1" si="53"/>
        <v>PR.DS-720</v>
      </c>
    </row>
    <row r="163" spans="1:7" x14ac:dyDescent="0.25">
      <c r="A163" t="s">
        <v>320</v>
      </c>
      <c r="B163" s="551">
        <v>2</v>
      </c>
      <c r="C163" t="s">
        <v>1462</v>
      </c>
      <c r="D163" s="1047" t="s">
        <v>1502</v>
      </c>
      <c r="E163" s="551">
        <f ca="1">VLOOKUP(A163,Data!C:I,7,FALSE)</f>
        <v>0</v>
      </c>
      <c r="F163" s="631" t="str">
        <f t="shared" si="52"/>
        <v>PR.DS-72</v>
      </c>
      <c r="G163" s="631" t="str">
        <f t="shared" ca="1" si="53"/>
        <v>PR.DS-720</v>
      </c>
    </row>
    <row r="164" spans="1:7" x14ac:dyDescent="0.25">
      <c r="A164" t="s">
        <v>321</v>
      </c>
      <c r="B164" s="551">
        <v>2</v>
      </c>
      <c r="C164" t="s">
        <v>1462</v>
      </c>
      <c r="D164" s="1047" t="s">
        <v>1515</v>
      </c>
      <c r="E164" s="551">
        <f ca="1">VLOOKUP(A164,Data!C:I,7,FALSE)</f>
        <v>0</v>
      </c>
      <c r="F164" s="631" t="str">
        <f t="shared" si="52"/>
        <v>PR.IP-12</v>
      </c>
      <c r="G164" s="631" t="str">
        <f t="shared" ca="1" si="53"/>
        <v>PR.IP-120</v>
      </c>
    </row>
    <row r="165" spans="1:7" x14ac:dyDescent="0.25">
      <c r="A165" t="s">
        <v>322</v>
      </c>
      <c r="B165" s="551">
        <v>3</v>
      </c>
      <c r="C165" t="s">
        <v>1462</v>
      </c>
      <c r="D165" s="1047" t="s">
        <v>1502</v>
      </c>
      <c r="E165" s="551">
        <f ca="1">VLOOKUP(A165,Data!C:I,7,FALSE)</f>
        <v>0</v>
      </c>
      <c r="F165" s="631" t="str">
        <f t="shared" si="52"/>
        <v>PR.DS-73</v>
      </c>
      <c r="G165" s="631" t="str">
        <f t="shared" ca="1" si="53"/>
        <v>PR.DS-730</v>
      </c>
    </row>
    <row r="166" spans="1:7" x14ac:dyDescent="0.25">
      <c r="A166" t="s">
        <v>322</v>
      </c>
      <c r="B166" s="551">
        <v>3</v>
      </c>
      <c r="C166" t="s">
        <v>1462</v>
      </c>
      <c r="D166" s="1047" t="s">
        <v>1517</v>
      </c>
      <c r="E166" s="551">
        <f ca="1">VLOOKUP(A166,Data!C:I,7,FALSE)</f>
        <v>0</v>
      </c>
      <c r="F166" s="631" t="str">
        <f t="shared" si="52"/>
        <v>PR.IP-23</v>
      </c>
      <c r="G166" s="631" t="str">
        <f t="shared" ca="1" si="53"/>
        <v>PR.IP-230</v>
      </c>
    </row>
    <row r="167" spans="1:7" x14ac:dyDescent="0.25">
      <c r="A167" t="s">
        <v>323</v>
      </c>
      <c r="B167" s="551">
        <v>3</v>
      </c>
      <c r="C167" t="s">
        <v>1462</v>
      </c>
      <c r="D167" s="1047" t="s">
        <v>1502</v>
      </c>
      <c r="E167" s="551">
        <f ca="1">VLOOKUP(A167,Data!C:I,7,FALSE)</f>
        <v>0</v>
      </c>
      <c r="F167" s="631" t="str">
        <f t="shared" si="52"/>
        <v>PR.DS-73</v>
      </c>
      <c r="G167" s="631" t="str">
        <f t="shared" ca="1" si="53"/>
        <v>PR.DS-730</v>
      </c>
    </row>
    <row r="168" spans="1:7" x14ac:dyDescent="0.25">
      <c r="A168" t="s">
        <v>325</v>
      </c>
      <c r="B168" s="551">
        <v>3</v>
      </c>
      <c r="C168" t="s">
        <v>1462</v>
      </c>
      <c r="D168" s="1047" t="s">
        <v>1498</v>
      </c>
      <c r="E168" s="551">
        <f ca="1">VLOOKUP(A168,Data!C:I,7,FALSE)</f>
        <v>0</v>
      </c>
      <c r="F168" s="631" t="str">
        <f t="shared" si="52"/>
        <v>PR.DS-63</v>
      </c>
      <c r="G168" s="631" t="str">
        <f t="shared" ca="1" si="53"/>
        <v>PR.DS-630</v>
      </c>
    </row>
    <row r="169" spans="1:7" x14ac:dyDescent="0.25">
      <c r="A169" t="s">
        <v>329</v>
      </c>
      <c r="B169" s="551">
        <v>1</v>
      </c>
      <c r="C169" t="s">
        <v>1462</v>
      </c>
      <c r="D169" s="1047" t="s">
        <v>1506</v>
      </c>
      <c r="E169" s="551">
        <f ca="1">VLOOKUP(A169,Data!C:I,7,FALSE)</f>
        <v>0</v>
      </c>
      <c r="F169" s="631" t="str">
        <f t="shared" si="52"/>
        <v>PR.DS-11</v>
      </c>
      <c r="G169" s="631" t="str">
        <f t="shared" ca="1" si="53"/>
        <v>PR.DS-110</v>
      </c>
    </row>
    <row r="170" spans="1:7" x14ac:dyDescent="0.25">
      <c r="A170" t="s">
        <v>329</v>
      </c>
      <c r="B170" s="551">
        <v>1</v>
      </c>
      <c r="C170" t="s">
        <v>1462</v>
      </c>
      <c r="D170" s="1047" t="s">
        <v>1495</v>
      </c>
      <c r="E170" s="551">
        <f ca="1">VLOOKUP(A170,Data!C:I,7,FALSE)</f>
        <v>0</v>
      </c>
      <c r="F170" s="631" t="str">
        <f t="shared" si="52"/>
        <v>PR.DS-51</v>
      </c>
      <c r="G170" s="631" t="str">
        <f t="shared" ca="1" si="53"/>
        <v>PR.DS-510</v>
      </c>
    </row>
    <row r="171" spans="1:7" x14ac:dyDescent="0.25">
      <c r="A171" t="s">
        <v>330</v>
      </c>
      <c r="B171" s="551">
        <v>2</v>
      </c>
      <c r="C171" t="s">
        <v>1462</v>
      </c>
      <c r="D171" s="1047" t="s">
        <v>1506</v>
      </c>
      <c r="E171" s="551">
        <f ca="1">VLOOKUP(A171,Data!C:I,7,FALSE)</f>
        <v>0</v>
      </c>
      <c r="F171" s="631" t="str">
        <f t="shared" si="52"/>
        <v>PR.DS-12</v>
      </c>
      <c r="G171" s="631" t="str">
        <f t="shared" ca="1" si="53"/>
        <v>PR.DS-120</v>
      </c>
    </row>
    <row r="172" spans="1:7" x14ac:dyDescent="0.25">
      <c r="A172" t="s">
        <v>330</v>
      </c>
      <c r="B172" s="551">
        <v>2</v>
      </c>
      <c r="C172" t="s">
        <v>1462</v>
      </c>
      <c r="D172" s="1047" t="s">
        <v>1495</v>
      </c>
      <c r="E172" s="551">
        <f ca="1">VLOOKUP(A172,Data!C:I,7,FALSE)</f>
        <v>0</v>
      </c>
      <c r="F172" s="631" t="str">
        <f t="shared" si="52"/>
        <v>PR.DS-52</v>
      </c>
      <c r="G172" s="631" t="str">
        <f t="shared" ca="1" si="53"/>
        <v>PR.DS-520</v>
      </c>
    </row>
    <row r="173" spans="1:7" x14ac:dyDescent="0.25">
      <c r="A173" t="s">
        <v>331</v>
      </c>
      <c r="B173" s="551">
        <v>2</v>
      </c>
      <c r="C173" t="s">
        <v>1462</v>
      </c>
      <c r="D173" s="1047" t="s">
        <v>1507</v>
      </c>
      <c r="E173" s="551">
        <f ca="1">VLOOKUP(A173,Data!C:I,7,FALSE)</f>
        <v>0</v>
      </c>
      <c r="F173" s="631" t="str">
        <f t="shared" si="52"/>
        <v>PR.DS-22</v>
      </c>
      <c r="G173" s="631" t="str">
        <f t="shared" ca="1" si="53"/>
        <v>PR.DS-220</v>
      </c>
    </row>
    <row r="174" spans="1:7" x14ac:dyDescent="0.25">
      <c r="A174" t="s">
        <v>331</v>
      </c>
      <c r="B174" s="551">
        <v>2</v>
      </c>
      <c r="C174" t="s">
        <v>1462</v>
      </c>
      <c r="D174" s="1047" t="s">
        <v>1495</v>
      </c>
      <c r="E174" s="551">
        <f ca="1">VLOOKUP(A174,Data!C:I,7,FALSE)</f>
        <v>0</v>
      </c>
      <c r="F174" s="631" t="str">
        <f t="shared" si="52"/>
        <v>PR.DS-52</v>
      </c>
      <c r="G174" s="631" t="str">
        <f t="shared" ca="1" si="53"/>
        <v>PR.DS-520</v>
      </c>
    </row>
    <row r="175" spans="1:7" x14ac:dyDescent="0.25">
      <c r="A175" t="s">
        <v>332</v>
      </c>
      <c r="B175" s="551">
        <v>2</v>
      </c>
      <c r="C175" t="s">
        <v>1462</v>
      </c>
      <c r="D175" s="1047" t="s">
        <v>1506</v>
      </c>
      <c r="E175" s="551">
        <f ca="1">VLOOKUP(A175,Data!C:I,7,FALSE)</f>
        <v>0</v>
      </c>
      <c r="F175" s="631" t="str">
        <f t="shared" si="52"/>
        <v>PR.DS-12</v>
      </c>
      <c r="G175" s="631" t="str">
        <f t="shared" ca="1" si="53"/>
        <v>PR.DS-120</v>
      </c>
    </row>
    <row r="176" spans="1:7" x14ac:dyDescent="0.25">
      <c r="A176" t="s">
        <v>332</v>
      </c>
      <c r="B176" s="551">
        <v>2</v>
      </c>
      <c r="C176" t="s">
        <v>1462</v>
      </c>
      <c r="D176" s="1047" t="s">
        <v>1507</v>
      </c>
      <c r="E176" s="551">
        <f ca="1">VLOOKUP(A176,Data!C:I,7,FALSE)</f>
        <v>0</v>
      </c>
      <c r="F176" s="631" t="str">
        <f t="shared" si="52"/>
        <v>PR.DS-22</v>
      </c>
      <c r="G176" s="631" t="str">
        <f t="shared" ca="1" si="53"/>
        <v>PR.DS-220</v>
      </c>
    </row>
    <row r="177" spans="1:7" x14ac:dyDescent="0.25">
      <c r="A177" t="s">
        <v>332</v>
      </c>
      <c r="B177" s="551">
        <v>2</v>
      </c>
      <c r="C177" t="s">
        <v>1462</v>
      </c>
      <c r="D177" s="1047" t="s">
        <v>1495</v>
      </c>
      <c r="E177" s="551">
        <f ca="1">VLOOKUP(A177,Data!C:I,7,FALSE)</f>
        <v>0</v>
      </c>
      <c r="F177" s="631" t="str">
        <f t="shared" si="52"/>
        <v>PR.DS-52</v>
      </c>
      <c r="G177" s="631" t="str">
        <f t="shared" ca="1" si="53"/>
        <v>PR.DS-520</v>
      </c>
    </row>
    <row r="178" spans="1:7" x14ac:dyDescent="0.25">
      <c r="A178" t="s">
        <v>333</v>
      </c>
      <c r="B178" s="551">
        <v>2</v>
      </c>
      <c r="C178" t="s">
        <v>1462</v>
      </c>
      <c r="D178" s="1049" t="s">
        <v>1576</v>
      </c>
      <c r="E178" s="551">
        <f ca="1">VLOOKUP(A178,Data!C:I,7,FALSE)</f>
        <v>0</v>
      </c>
      <c r="F178" s="631" t="str">
        <f t="shared" si="52"/>
        <v>PR.AT-32</v>
      </c>
      <c r="G178" s="631" t="str">
        <f t="shared" ca="1" si="53"/>
        <v>PR.AT-320</v>
      </c>
    </row>
    <row r="179" spans="1:7" x14ac:dyDescent="0.25">
      <c r="A179" t="s">
        <v>333</v>
      </c>
      <c r="B179" s="551">
        <v>2</v>
      </c>
      <c r="C179" t="s">
        <v>1462</v>
      </c>
      <c r="D179" s="1047" t="s">
        <v>1506</v>
      </c>
      <c r="E179" s="551">
        <f ca="1">VLOOKUP(A179,Data!C:I,7,FALSE)</f>
        <v>0</v>
      </c>
      <c r="F179" s="631" t="str">
        <f t="shared" si="52"/>
        <v>PR.DS-12</v>
      </c>
      <c r="G179" s="631" t="str">
        <f t="shared" ca="1" si="53"/>
        <v>PR.DS-120</v>
      </c>
    </row>
    <row r="180" spans="1:7" x14ac:dyDescent="0.25">
      <c r="A180" t="s">
        <v>333</v>
      </c>
      <c r="B180" s="551">
        <v>2</v>
      </c>
      <c r="C180" t="s">
        <v>1462</v>
      </c>
      <c r="D180" s="1047" t="s">
        <v>1507</v>
      </c>
      <c r="E180" s="551">
        <f ca="1">VLOOKUP(A180,Data!C:I,7,FALSE)</f>
        <v>0</v>
      </c>
      <c r="F180" s="631" t="str">
        <f t="shared" si="52"/>
        <v>PR.DS-22</v>
      </c>
      <c r="G180" s="631" t="str">
        <f t="shared" ca="1" si="53"/>
        <v>PR.DS-220</v>
      </c>
    </row>
    <row r="181" spans="1:7" x14ac:dyDescent="0.25">
      <c r="A181" t="s">
        <v>334</v>
      </c>
      <c r="B181" s="551">
        <v>2</v>
      </c>
      <c r="C181" t="s">
        <v>1462</v>
      </c>
      <c r="D181" s="1047" t="s">
        <v>1506</v>
      </c>
      <c r="E181" s="551">
        <f ca="1">VLOOKUP(A181,Data!C:I,7,FALSE)</f>
        <v>0</v>
      </c>
      <c r="F181" s="631" t="str">
        <f t="shared" si="52"/>
        <v>PR.DS-12</v>
      </c>
      <c r="G181" s="631" t="str">
        <f t="shared" ca="1" si="53"/>
        <v>PR.DS-120</v>
      </c>
    </row>
    <row r="182" spans="1:7" x14ac:dyDescent="0.25">
      <c r="A182" t="s">
        <v>334</v>
      </c>
      <c r="B182" s="551">
        <v>2</v>
      </c>
      <c r="C182" t="s">
        <v>1462</v>
      </c>
      <c r="D182" s="1047" t="s">
        <v>1507</v>
      </c>
      <c r="E182" s="551">
        <f ca="1">VLOOKUP(A182,Data!C:I,7,FALSE)</f>
        <v>0</v>
      </c>
      <c r="F182" s="631" t="str">
        <f t="shared" si="52"/>
        <v>PR.DS-22</v>
      </c>
      <c r="G182" s="631" t="str">
        <f t="shared" ca="1" si="53"/>
        <v>PR.DS-220</v>
      </c>
    </row>
    <row r="183" spans="1:7" x14ac:dyDescent="0.25">
      <c r="A183" t="s">
        <v>334</v>
      </c>
      <c r="B183" s="551">
        <v>2</v>
      </c>
      <c r="C183" t="s">
        <v>1462</v>
      </c>
      <c r="D183" s="1047" t="s">
        <v>1495</v>
      </c>
      <c r="E183" s="551">
        <f ca="1">VLOOKUP(A183,Data!C:I,7,FALSE)</f>
        <v>0</v>
      </c>
      <c r="F183" s="631" t="str">
        <f t="shared" si="52"/>
        <v>PR.DS-52</v>
      </c>
      <c r="G183" s="631" t="str">
        <f t="shared" ca="1" si="53"/>
        <v>PR.DS-520</v>
      </c>
    </row>
    <row r="184" spans="1:7" x14ac:dyDescent="0.25">
      <c r="A184" t="s">
        <v>335</v>
      </c>
      <c r="B184" s="551">
        <v>3</v>
      </c>
      <c r="C184" t="s">
        <v>1462</v>
      </c>
      <c r="D184" s="1047" t="s">
        <v>1506</v>
      </c>
      <c r="E184" s="551">
        <f ca="1">VLOOKUP(A184,Data!C:I,7,FALSE)</f>
        <v>0</v>
      </c>
      <c r="F184" s="631" t="str">
        <f t="shared" si="52"/>
        <v>PR.DS-13</v>
      </c>
      <c r="G184" s="631" t="str">
        <f t="shared" ca="1" si="53"/>
        <v>PR.DS-130</v>
      </c>
    </row>
    <row r="185" spans="1:7" x14ac:dyDescent="0.25">
      <c r="A185" t="s">
        <v>335</v>
      </c>
      <c r="B185" s="551">
        <v>3</v>
      </c>
      <c r="C185" t="s">
        <v>1462</v>
      </c>
      <c r="D185" s="1047" t="s">
        <v>1507</v>
      </c>
      <c r="E185" s="551">
        <f ca="1">VLOOKUP(A185,Data!C:I,7,FALSE)</f>
        <v>0</v>
      </c>
      <c r="F185" s="631" t="str">
        <f t="shared" si="52"/>
        <v>PR.DS-23</v>
      </c>
      <c r="G185" s="631" t="str">
        <f t="shared" ca="1" si="53"/>
        <v>PR.DS-230</v>
      </c>
    </row>
    <row r="186" spans="1:7" x14ac:dyDescent="0.25">
      <c r="A186" t="s">
        <v>335</v>
      </c>
      <c r="B186" s="551">
        <v>3</v>
      </c>
      <c r="C186" t="s">
        <v>1462</v>
      </c>
      <c r="D186" s="1049" t="s">
        <v>1495</v>
      </c>
      <c r="E186" s="551">
        <f ca="1">VLOOKUP(A186,Data!C:I,7,FALSE)</f>
        <v>0</v>
      </c>
      <c r="F186" s="631" t="str">
        <f t="shared" si="52"/>
        <v>PR.DS-53</v>
      </c>
      <c r="G186" s="631" t="str">
        <f t="shared" ca="1" si="53"/>
        <v>PR.DS-530</v>
      </c>
    </row>
    <row r="187" spans="1:7" x14ac:dyDescent="0.25">
      <c r="A187" t="s">
        <v>335</v>
      </c>
      <c r="B187" s="551">
        <v>3</v>
      </c>
      <c r="C187" t="s">
        <v>1462</v>
      </c>
      <c r="D187" s="1047" t="s">
        <v>1479</v>
      </c>
      <c r="E187" s="551">
        <f ca="1">VLOOKUP(A187,Data!C:I,7,FALSE)</f>
        <v>0</v>
      </c>
      <c r="F187" s="631" t="str">
        <f t="shared" si="52"/>
        <v>PR.PT-23</v>
      </c>
      <c r="G187" s="631" t="str">
        <f t="shared" ca="1" si="53"/>
        <v>PR.PT-230</v>
      </c>
    </row>
    <row r="188" spans="1:7" x14ac:dyDescent="0.25">
      <c r="A188" t="s">
        <v>977</v>
      </c>
      <c r="B188" s="551">
        <v>3</v>
      </c>
      <c r="C188" t="s">
        <v>1462</v>
      </c>
      <c r="D188" s="1047" t="s">
        <v>1506</v>
      </c>
      <c r="E188" s="551">
        <f ca="1">VLOOKUP(A188,Data!C:I,7,FALSE)</f>
        <v>0</v>
      </c>
      <c r="F188" s="631" t="str">
        <f t="shared" si="52"/>
        <v>PR.DS-13</v>
      </c>
      <c r="G188" s="631" t="str">
        <f t="shared" ca="1" si="53"/>
        <v>PR.DS-130</v>
      </c>
    </row>
    <row r="189" spans="1:7" x14ac:dyDescent="0.25">
      <c r="A189" t="s">
        <v>977</v>
      </c>
      <c r="B189" s="551">
        <v>3</v>
      </c>
      <c r="C189" t="s">
        <v>1462</v>
      </c>
      <c r="D189" s="1047" t="s">
        <v>1507</v>
      </c>
      <c r="E189" s="551">
        <f ca="1">VLOOKUP(A189,Data!C:I,7,FALSE)</f>
        <v>0</v>
      </c>
      <c r="F189" s="631" t="str">
        <f t="shared" si="52"/>
        <v>PR.DS-23</v>
      </c>
      <c r="G189" s="631" t="str">
        <f t="shared" ca="1" si="53"/>
        <v>PR.DS-230</v>
      </c>
    </row>
    <row r="190" spans="1:7" x14ac:dyDescent="0.25">
      <c r="A190" t="s">
        <v>977</v>
      </c>
      <c r="B190" s="551">
        <v>3</v>
      </c>
      <c r="C190" t="s">
        <v>1462</v>
      </c>
      <c r="D190" s="1047" t="s">
        <v>1498</v>
      </c>
      <c r="E190" s="551">
        <f ca="1">VLOOKUP(A190,Data!C:I,7,FALSE)</f>
        <v>0</v>
      </c>
      <c r="F190" s="631" t="str">
        <f t="shared" si="52"/>
        <v>PR.DS-63</v>
      </c>
      <c r="G190" s="631" t="str">
        <f t="shared" ca="1" si="53"/>
        <v>PR.DS-630</v>
      </c>
    </row>
    <row r="191" spans="1:7" x14ac:dyDescent="0.25">
      <c r="A191" t="s">
        <v>980</v>
      </c>
      <c r="B191" s="551">
        <v>3</v>
      </c>
      <c r="C191" t="s">
        <v>446</v>
      </c>
      <c r="D191" s="1051" t="s">
        <v>1522</v>
      </c>
      <c r="E191" s="551">
        <f ca="1">VLOOKUP(A191,Data!C:I,7,FALSE)</f>
        <v>0</v>
      </c>
      <c r="F191" s="631" t="str">
        <f t="shared" si="52"/>
        <v>ID.GV-13</v>
      </c>
      <c r="G191" s="631" t="str">
        <f t="shared" ca="1" si="53"/>
        <v>ID.GV-130</v>
      </c>
    </row>
    <row r="192" spans="1:7" x14ac:dyDescent="0.25">
      <c r="A192" t="s">
        <v>980</v>
      </c>
      <c r="B192" s="551">
        <v>3</v>
      </c>
      <c r="C192" t="s">
        <v>446</v>
      </c>
      <c r="D192" s="1051" t="s">
        <v>1536</v>
      </c>
      <c r="E192" s="551">
        <f ca="1">VLOOKUP(A192,Data!C:I,7,FALSE)</f>
        <v>0</v>
      </c>
      <c r="F192" s="631" t="str">
        <f t="shared" si="52"/>
        <v>ID.GV-33</v>
      </c>
      <c r="G192" s="631" t="str">
        <f t="shared" ca="1" si="53"/>
        <v>ID.GV-330</v>
      </c>
    </row>
    <row r="193" spans="1:7" x14ac:dyDescent="0.25">
      <c r="A193" t="s">
        <v>980</v>
      </c>
      <c r="B193" s="551">
        <v>3</v>
      </c>
      <c r="C193" t="s">
        <v>1462</v>
      </c>
      <c r="D193" s="1047" t="s">
        <v>1518</v>
      </c>
      <c r="E193" s="551">
        <f ca="1">VLOOKUP(A193,Data!C:I,7,FALSE)</f>
        <v>0</v>
      </c>
      <c r="F193" s="631" t="str">
        <f t="shared" si="52"/>
        <v>PR.IP-53</v>
      </c>
      <c r="G193" s="631" t="str">
        <f t="shared" ca="1" si="53"/>
        <v>PR.IP-530</v>
      </c>
    </row>
    <row r="194" spans="1:7" x14ac:dyDescent="0.25">
      <c r="A194" t="s">
        <v>980</v>
      </c>
      <c r="B194" s="551">
        <v>3</v>
      </c>
      <c r="C194" t="s">
        <v>1462</v>
      </c>
      <c r="D194" s="1047" t="s">
        <v>1479</v>
      </c>
      <c r="E194" s="551">
        <f ca="1">VLOOKUP(A194,Data!C:I,7,FALSE)</f>
        <v>0</v>
      </c>
      <c r="F194" s="631" t="str">
        <f t="shared" si="52"/>
        <v>PR.PT-23</v>
      </c>
      <c r="G194" s="631" t="str">
        <f t="shared" ca="1" si="53"/>
        <v>PR.PT-230</v>
      </c>
    </row>
    <row r="195" spans="1:7" x14ac:dyDescent="0.25">
      <c r="A195" t="s">
        <v>981</v>
      </c>
      <c r="B195" s="551">
        <v>3</v>
      </c>
      <c r="C195" t="s">
        <v>446</v>
      </c>
      <c r="D195" s="1051" t="s">
        <v>1489</v>
      </c>
      <c r="E195" s="551">
        <f ca="1">VLOOKUP(A195,Data!C:I,7,FALSE)</f>
        <v>0</v>
      </c>
      <c r="F195" s="631" t="str">
        <f t="shared" ref="F195:F258" si="54">CONCATENATE($D195,$B195)</f>
        <v>ID.AM-63</v>
      </c>
      <c r="G195" s="631" t="str">
        <f t="shared" ref="G195:G258" ca="1" si="55">_xlfn.IFNA(CONCATENATE(F195,$E195),CONCATENATE(F195,$E195,0))</f>
        <v>ID.AM-630</v>
      </c>
    </row>
    <row r="196" spans="1:7" x14ac:dyDescent="0.25">
      <c r="A196" t="s">
        <v>981</v>
      </c>
      <c r="B196" s="551">
        <v>3</v>
      </c>
      <c r="C196" t="s">
        <v>446</v>
      </c>
      <c r="D196" s="1051" t="s">
        <v>1522</v>
      </c>
      <c r="E196" s="551">
        <f ca="1">VLOOKUP(A196,Data!C:I,7,FALSE)</f>
        <v>0</v>
      </c>
      <c r="F196" s="631" t="str">
        <f t="shared" si="54"/>
        <v>ID.GV-13</v>
      </c>
      <c r="G196" s="631" t="str">
        <f t="shared" ca="1" si="55"/>
        <v>ID.GV-130</v>
      </c>
    </row>
    <row r="197" spans="1:7" x14ac:dyDescent="0.25">
      <c r="A197" t="s">
        <v>981</v>
      </c>
      <c r="B197" s="551">
        <v>3</v>
      </c>
      <c r="C197" t="s">
        <v>446</v>
      </c>
      <c r="D197" s="1051" t="s">
        <v>1490</v>
      </c>
      <c r="E197" s="551">
        <f ca="1">VLOOKUP(A197,Data!C:I,7,FALSE)</f>
        <v>0</v>
      </c>
      <c r="F197" s="631" t="str">
        <f t="shared" si="54"/>
        <v>ID.GV-23</v>
      </c>
      <c r="G197" s="631" t="str">
        <f t="shared" ca="1" si="55"/>
        <v>ID.GV-230</v>
      </c>
    </row>
    <row r="198" spans="1:7" x14ac:dyDescent="0.25">
      <c r="A198" t="s">
        <v>981</v>
      </c>
      <c r="B198" s="551">
        <v>3</v>
      </c>
      <c r="C198" t="s">
        <v>446</v>
      </c>
      <c r="D198" s="1051" t="s">
        <v>1536</v>
      </c>
      <c r="E198" s="551">
        <f ca="1">VLOOKUP(A198,Data!C:I,7,FALSE)</f>
        <v>0</v>
      </c>
      <c r="F198" s="631" t="str">
        <f t="shared" si="54"/>
        <v>ID.GV-33</v>
      </c>
      <c r="G198" s="631" t="str">
        <f t="shared" ca="1" si="55"/>
        <v>ID.GV-330</v>
      </c>
    </row>
    <row r="199" spans="1:7" x14ac:dyDescent="0.25">
      <c r="A199" t="s">
        <v>981</v>
      </c>
      <c r="B199" s="551">
        <v>3</v>
      </c>
      <c r="C199" t="s">
        <v>1462</v>
      </c>
      <c r="D199" s="1047" t="s">
        <v>1575</v>
      </c>
      <c r="E199" s="551">
        <f ca="1">VLOOKUP(A199,Data!C:I,7,FALSE)</f>
        <v>0</v>
      </c>
      <c r="F199" s="631" t="str">
        <f t="shared" si="54"/>
        <v>PR.AT-23</v>
      </c>
      <c r="G199" s="631" t="str">
        <f t="shared" ca="1" si="55"/>
        <v>PR.AT-230</v>
      </c>
    </row>
    <row r="200" spans="1:7" x14ac:dyDescent="0.25">
      <c r="A200" t="s">
        <v>981</v>
      </c>
      <c r="B200" s="551">
        <v>3</v>
      </c>
      <c r="C200" t="s">
        <v>1462</v>
      </c>
      <c r="D200" s="1049" t="s">
        <v>1576</v>
      </c>
      <c r="E200" s="551">
        <f ca="1">VLOOKUP(A200,Data!C:I,7,FALSE)</f>
        <v>0</v>
      </c>
      <c r="F200" s="631" t="str">
        <f t="shared" si="54"/>
        <v>PR.AT-33</v>
      </c>
      <c r="G200" s="631" t="str">
        <f t="shared" ca="1" si="55"/>
        <v>PR.AT-330</v>
      </c>
    </row>
    <row r="201" spans="1:7" x14ac:dyDescent="0.25">
      <c r="A201" t="s">
        <v>981</v>
      </c>
      <c r="B201" s="551">
        <v>3</v>
      </c>
      <c r="C201" t="s">
        <v>1462</v>
      </c>
      <c r="D201" s="1047" t="s">
        <v>1525</v>
      </c>
      <c r="E201" s="551">
        <f ca="1">VLOOKUP(A201,Data!C:I,7,FALSE)</f>
        <v>0</v>
      </c>
      <c r="F201" s="631" t="str">
        <f t="shared" si="54"/>
        <v>PR.AT-43</v>
      </c>
      <c r="G201" s="631" t="str">
        <f t="shared" ca="1" si="55"/>
        <v>PR.AT-430</v>
      </c>
    </row>
    <row r="202" spans="1:7" x14ac:dyDescent="0.25">
      <c r="A202" t="s">
        <v>981</v>
      </c>
      <c r="B202" s="551">
        <v>3</v>
      </c>
      <c r="C202" t="s">
        <v>1462</v>
      </c>
      <c r="D202" s="1047" t="s">
        <v>1577</v>
      </c>
      <c r="E202" s="551">
        <f ca="1">VLOOKUP(A202,Data!C:I,7,FALSE)</f>
        <v>0</v>
      </c>
      <c r="F202" s="631" t="str">
        <f t="shared" si="54"/>
        <v>PR.AT-53</v>
      </c>
      <c r="G202" s="631" t="str">
        <f t="shared" ca="1" si="55"/>
        <v>PR.AT-530</v>
      </c>
    </row>
    <row r="203" spans="1:7" x14ac:dyDescent="0.25">
      <c r="A203" t="s">
        <v>982</v>
      </c>
      <c r="B203" s="551">
        <v>3</v>
      </c>
      <c r="C203" t="s">
        <v>1462</v>
      </c>
      <c r="D203" s="1047" t="s">
        <v>1579</v>
      </c>
      <c r="E203" s="551">
        <f ca="1">VLOOKUP(A203,Data!C:I,7,FALSE)</f>
        <v>0</v>
      </c>
      <c r="F203" s="631" t="str">
        <f t="shared" si="54"/>
        <v>PR.AT-13</v>
      </c>
      <c r="G203" s="631" t="str">
        <f t="shared" ca="1" si="55"/>
        <v>PR.AT-130</v>
      </c>
    </row>
    <row r="204" spans="1:7" x14ac:dyDescent="0.25">
      <c r="A204" t="s">
        <v>983</v>
      </c>
      <c r="B204" s="551">
        <v>3</v>
      </c>
      <c r="C204" t="s">
        <v>1462</v>
      </c>
      <c r="D204" s="1047" t="s">
        <v>1712</v>
      </c>
      <c r="E204" s="551">
        <f ca="1">VLOOKUP(A204,Data!C:I,7,FALSE)</f>
        <v>0</v>
      </c>
      <c r="F204" s="631" t="str">
        <f t="shared" si="54"/>
        <v>PR.IP-73</v>
      </c>
      <c r="G204" s="631" t="str">
        <f t="shared" ca="1" si="55"/>
        <v>PR.IP-730</v>
      </c>
    </row>
    <row r="205" spans="1:7" x14ac:dyDescent="0.25">
      <c r="A205" t="s">
        <v>86</v>
      </c>
      <c r="B205" s="551">
        <v>1</v>
      </c>
      <c r="C205" t="s">
        <v>446</v>
      </c>
      <c r="D205" s="1051" t="s">
        <v>1508</v>
      </c>
      <c r="E205" s="551">
        <f ca="1">VLOOKUP(A205,Data!C:I,7,FALSE)</f>
        <v>0</v>
      </c>
      <c r="F205" s="631" t="str">
        <f t="shared" si="54"/>
        <v>ID.AM-11</v>
      </c>
      <c r="G205" s="631" t="str">
        <f t="shared" ca="1" si="55"/>
        <v>ID.AM-110</v>
      </c>
    </row>
    <row r="206" spans="1:7" x14ac:dyDescent="0.25">
      <c r="A206" t="s">
        <v>86</v>
      </c>
      <c r="B206" s="551">
        <v>1</v>
      </c>
      <c r="C206" t="s">
        <v>446</v>
      </c>
      <c r="D206" s="1051" t="s">
        <v>1509</v>
      </c>
      <c r="E206" s="551">
        <f ca="1">VLOOKUP(A206,Data!C:I,7,FALSE)</f>
        <v>0</v>
      </c>
      <c r="F206" s="631" t="str">
        <f t="shared" si="54"/>
        <v>ID.AM-21</v>
      </c>
      <c r="G206" s="631" t="str">
        <f t="shared" ca="1" si="55"/>
        <v>ID.AM-210</v>
      </c>
    </row>
    <row r="207" spans="1:7" x14ac:dyDescent="0.25">
      <c r="A207" t="s">
        <v>86</v>
      </c>
      <c r="B207" s="551">
        <v>1</v>
      </c>
      <c r="C207" t="s">
        <v>446</v>
      </c>
      <c r="D207" s="1051" t="s">
        <v>1520</v>
      </c>
      <c r="E207" s="551">
        <f ca="1">VLOOKUP(A207,Data!C:I,7,FALSE)</f>
        <v>0</v>
      </c>
      <c r="F207" s="631" t="str">
        <f t="shared" si="54"/>
        <v>ID.AM-41</v>
      </c>
      <c r="G207" s="631" t="str">
        <f t="shared" ca="1" si="55"/>
        <v>ID.AM-410</v>
      </c>
    </row>
    <row r="208" spans="1:7" x14ac:dyDescent="0.25">
      <c r="A208" t="s">
        <v>86</v>
      </c>
      <c r="B208" s="551">
        <v>1</v>
      </c>
      <c r="C208" t="s">
        <v>1462</v>
      </c>
      <c r="D208" s="1047" t="s">
        <v>1500</v>
      </c>
      <c r="E208" s="551">
        <f ca="1">VLOOKUP(A208,Data!C:I,7,FALSE)</f>
        <v>0</v>
      </c>
      <c r="F208" s="631" t="str">
        <f t="shared" si="54"/>
        <v>PR.DS-31</v>
      </c>
      <c r="G208" s="631" t="str">
        <f t="shared" ca="1" si="55"/>
        <v>PR.DS-310</v>
      </c>
    </row>
    <row r="209" spans="1:7" x14ac:dyDescent="0.25">
      <c r="A209" t="s">
        <v>88</v>
      </c>
      <c r="B209" s="551">
        <v>2</v>
      </c>
      <c r="C209" t="s">
        <v>446</v>
      </c>
      <c r="D209" s="1051" t="s">
        <v>1508</v>
      </c>
      <c r="E209" s="551">
        <f ca="1">VLOOKUP(A209,Data!C:I,7,FALSE)</f>
        <v>0</v>
      </c>
      <c r="F209" s="631" t="str">
        <f t="shared" si="54"/>
        <v>ID.AM-12</v>
      </c>
      <c r="G209" s="631" t="str">
        <f t="shared" ca="1" si="55"/>
        <v>ID.AM-120</v>
      </c>
    </row>
    <row r="210" spans="1:7" x14ac:dyDescent="0.25">
      <c r="A210" t="s">
        <v>88</v>
      </c>
      <c r="B210" s="551">
        <v>2</v>
      </c>
      <c r="C210" t="s">
        <v>446</v>
      </c>
      <c r="D210" s="1051" t="s">
        <v>1509</v>
      </c>
      <c r="E210" s="551">
        <f ca="1">VLOOKUP(A210,Data!C:I,7,FALSE)</f>
        <v>0</v>
      </c>
      <c r="F210" s="631" t="str">
        <f t="shared" si="54"/>
        <v>ID.AM-22</v>
      </c>
      <c r="G210" s="631" t="str">
        <f t="shared" ca="1" si="55"/>
        <v>ID.AM-220</v>
      </c>
    </row>
    <row r="211" spans="1:7" x14ac:dyDescent="0.25">
      <c r="A211" t="s">
        <v>88</v>
      </c>
      <c r="B211" s="551">
        <v>2</v>
      </c>
      <c r="C211" t="s">
        <v>446</v>
      </c>
      <c r="D211" s="1051" t="s">
        <v>1520</v>
      </c>
      <c r="E211" s="551">
        <f ca="1">VLOOKUP(A211,Data!C:I,7,FALSE)</f>
        <v>0</v>
      </c>
      <c r="F211" s="631" t="str">
        <f t="shared" si="54"/>
        <v>ID.AM-42</v>
      </c>
      <c r="G211" s="631" t="str">
        <f t="shared" ca="1" si="55"/>
        <v>ID.AM-420</v>
      </c>
    </row>
    <row r="212" spans="1:7" x14ac:dyDescent="0.25">
      <c r="A212" t="s">
        <v>89</v>
      </c>
      <c r="B212" s="551">
        <v>2</v>
      </c>
      <c r="C212" t="s">
        <v>446</v>
      </c>
      <c r="D212" s="1051" t="s">
        <v>1510</v>
      </c>
      <c r="E212" s="551">
        <f ca="1">VLOOKUP(A212,Data!C:I,7,FALSE)</f>
        <v>0</v>
      </c>
      <c r="F212" s="631" t="str">
        <f t="shared" si="54"/>
        <v>ID.AM-52</v>
      </c>
      <c r="G212" s="631" t="str">
        <f t="shared" ca="1" si="55"/>
        <v>ID.AM-520</v>
      </c>
    </row>
    <row r="213" spans="1:7" x14ac:dyDescent="0.25">
      <c r="A213" t="s">
        <v>91</v>
      </c>
      <c r="B213" s="551">
        <v>2</v>
      </c>
      <c r="C213" t="s">
        <v>446</v>
      </c>
      <c r="D213" s="1051" t="s">
        <v>1510</v>
      </c>
      <c r="E213" s="551">
        <f ca="1">VLOOKUP(A213,Data!C:I,7,FALSE)</f>
        <v>0</v>
      </c>
      <c r="F213" s="631" t="str">
        <f t="shared" si="54"/>
        <v>ID.AM-52</v>
      </c>
      <c r="G213" s="631" t="str">
        <f t="shared" ca="1" si="55"/>
        <v>ID.AM-520</v>
      </c>
    </row>
    <row r="214" spans="1:7" x14ac:dyDescent="0.25">
      <c r="A214" t="s">
        <v>95</v>
      </c>
      <c r="B214" s="551">
        <v>3</v>
      </c>
      <c r="C214" t="s">
        <v>446</v>
      </c>
      <c r="D214" s="1051" t="s">
        <v>1508</v>
      </c>
      <c r="E214" s="551">
        <f ca="1">VLOOKUP(A214,Data!C:I,7,FALSE)</f>
        <v>0</v>
      </c>
      <c r="F214" s="631" t="str">
        <f t="shared" si="54"/>
        <v>ID.AM-13</v>
      </c>
      <c r="G214" s="631" t="str">
        <f t="shared" ca="1" si="55"/>
        <v>ID.AM-130</v>
      </c>
    </row>
    <row r="215" spans="1:7" x14ac:dyDescent="0.25">
      <c r="A215" t="s">
        <v>95</v>
      </c>
      <c r="B215" s="551">
        <v>3</v>
      </c>
      <c r="C215" t="s">
        <v>446</v>
      </c>
      <c r="D215" s="1051" t="s">
        <v>1509</v>
      </c>
      <c r="E215" s="551">
        <f ca="1">VLOOKUP(A215,Data!C:I,7,FALSE)</f>
        <v>0</v>
      </c>
      <c r="F215" s="631" t="str">
        <f t="shared" si="54"/>
        <v>ID.AM-23</v>
      </c>
      <c r="G215" s="631" t="str">
        <f t="shared" ca="1" si="55"/>
        <v>ID.AM-230</v>
      </c>
    </row>
    <row r="216" spans="1:7" x14ac:dyDescent="0.25">
      <c r="A216" t="s">
        <v>95</v>
      </c>
      <c r="B216" s="551">
        <v>3</v>
      </c>
      <c r="C216" t="s">
        <v>446</v>
      </c>
      <c r="D216" s="1051" t="s">
        <v>1520</v>
      </c>
      <c r="E216" s="551">
        <f ca="1">VLOOKUP(A216,Data!C:I,7,FALSE)</f>
        <v>0</v>
      </c>
      <c r="F216" s="631" t="str">
        <f t="shared" si="54"/>
        <v>ID.AM-43</v>
      </c>
      <c r="G216" s="631" t="str">
        <f t="shared" ca="1" si="55"/>
        <v>ID.AM-430</v>
      </c>
    </row>
    <row r="217" spans="1:7" x14ac:dyDescent="0.25">
      <c r="A217" t="s">
        <v>95</v>
      </c>
      <c r="B217" s="551">
        <v>3</v>
      </c>
      <c r="C217" t="s">
        <v>1462</v>
      </c>
      <c r="D217" s="1047" t="s">
        <v>1500</v>
      </c>
      <c r="E217" s="551">
        <f ca="1">VLOOKUP(A217,Data!C:I,7,FALSE)</f>
        <v>0</v>
      </c>
      <c r="F217" s="631" t="str">
        <f t="shared" si="54"/>
        <v>PR.DS-33</v>
      </c>
      <c r="G217" s="631" t="str">
        <f t="shared" ca="1" si="55"/>
        <v>PR.DS-330</v>
      </c>
    </row>
    <row r="218" spans="1:7" x14ac:dyDescent="0.25">
      <c r="A218" t="s">
        <v>908</v>
      </c>
      <c r="B218" s="551">
        <v>3</v>
      </c>
      <c r="C218" t="s">
        <v>446</v>
      </c>
      <c r="D218" s="1053" t="s">
        <v>1508</v>
      </c>
      <c r="E218" s="551">
        <f ca="1">VLOOKUP(A218,Data!C:I,7,FALSE)</f>
        <v>0</v>
      </c>
      <c r="F218" s="631" t="str">
        <f t="shared" si="54"/>
        <v>ID.AM-13</v>
      </c>
      <c r="G218" s="631" t="str">
        <f t="shared" ca="1" si="55"/>
        <v>ID.AM-130</v>
      </c>
    </row>
    <row r="219" spans="1:7" x14ac:dyDescent="0.25">
      <c r="A219" t="s">
        <v>908</v>
      </c>
      <c r="B219" s="551">
        <v>3</v>
      </c>
      <c r="C219" t="s">
        <v>446</v>
      </c>
      <c r="D219" s="1051" t="s">
        <v>1509</v>
      </c>
      <c r="E219" s="551">
        <f ca="1">VLOOKUP(A219,Data!C:I,7,FALSE)</f>
        <v>0</v>
      </c>
      <c r="F219" s="631" t="str">
        <f t="shared" si="54"/>
        <v>ID.AM-23</v>
      </c>
      <c r="G219" s="631" t="str">
        <f t="shared" ca="1" si="55"/>
        <v>ID.AM-230</v>
      </c>
    </row>
    <row r="220" spans="1:7" x14ac:dyDescent="0.25">
      <c r="A220" t="s">
        <v>908</v>
      </c>
      <c r="B220" s="551">
        <v>3</v>
      </c>
      <c r="C220" t="s">
        <v>446</v>
      </c>
      <c r="D220" s="1051" t="s">
        <v>1520</v>
      </c>
      <c r="E220" s="551">
        <f ca="1">VLOOKUP(A220,Data!C:I,7,FALSE)</f>
        <v>0</v>
      </c>
      <c r="F220" s="631" t="str">
        <f t="shared" si="54"/>
        <v>ID.AM-43</v>
      </c>
      <c r="G220" s="631" t="str">
        <f t="shared" ca="1" si="55"/>
        <v>ID.AM-430</v>
      </c>
    </row>
    <row r="221" spans="1:7" x14ac:dyDescent="0.25">
      <c r="A221" t="s">
        <v>908</v>
      </c>
      <c r="B221" s="551">
        <v>3</v>
      </c>
      <c r="C221" t="s">
        <v>1462</v>
      </c>
      <c r="D221" s="1047" t="s">
        <v>1500</v>
      </c>
      <c r="E221" s="551">
        <f ca="1">VLOOKUP(A221,Data!C:I,7,FALSE)</f>
        <v>0</v>
      </c>
      <c r="F221" s="631" t="str">
        <f t="shared" si="54"/>
        <v>PR.DS-33</v>
      </c>
      <c r="G221" s="631" t="str">
        <f t="shared" ca="1" si="55"/>
        <v>PR.DS-330</v>
      </c>
    </row>
    <row r="222" spans="1:7" x14ac:dyDescent="0.25">
      <c r="A222" t="s">
        <v>909</v>
      </c>
      <c r="B222" s="551">
        <v>3</v>
      </c>
      <c r="C222" t="s">
        <v>1462</v>
      </c>
      <c r="D222" s="1047" t="s">
        <v>1506</v>
      </c>
      <c r="E222" s="551">
        <f ca="1">VLOOKUP(A222,Data!C:I,7,FALSE)</f>
        <v>0</v>
      </c>
      <c r="F222" s="631" t="str">
        <f t="shared" si="54"/>
        <v>PR.DS-13</v>
      </c>
      <c r="G222" s="631" t="str">
        <f t="shared" ca="1" si="55"/>
        <v>PR.DS-130</v>
      </c>
    </row>
    <row r="223" spans="1:7" x14ac:dyDescent="0.25">
      <c r="A223" t="s">
        <v>909</v>
      </c>
      <c r="B223" s="551">
        <v>3</v>
      </c>
      <c r="C223" t="s">
        <v>1462</v>
      </c>
      <c r="D223" s="1047" t="s">
        <v>1500</v>
      </c>
      <c r="E223" s="551">
        <f ca="1">VLOOKUP(A223,Data!C:I,7,FALSE)</f>
        <v>0</v>
      </c>
      <c r="F223" s="631" t="str">
        <f t="shared" si="54"/>
        <v>PR.DS-33</v>
      </c>
      <c r="G223" s="631" t="str">
        <f t="shared" ca="1" si="55"/>
        <v>PR.DS-330</v>
      </c>
    </row>
    <row r="224" spans="1:7" x14ac:dyDescent="0.25">
      <c r="A224" t="s">
        <v>909</v>
      </c>
      <c r="B224" s="551">
        <v>3</v>
      </c>
      <c r="C224" t="s">
        <v>1462</v>
      </c>
      <c r="D224" s="1047" t="s">
        <v>1495</v>
      </c>
      <c r="E224" s="551">
        <f ca="1">VLOOKUP(A224,Data!C:I,7,FALSE)</f>
        <v>0</v>
      </c>
      <c r="F224" s="631" t="str">
        <f t="shared" si="54"/>
        <v>PR.DS-53</v>
      </c>
      <c r="G224" s="631" t="str">
        <f t="shared" ca="1" si="55"/>
        <v>PR.DS-530</v>
      </c>
    </row>
    <row r="225" spans="1:7" x14ac:dyDescent="0.25">
      <c r="A225" t="s">
        <v>909</v>
      </c>
      <c r="B225" s="551">
        <v>3</v>
      </c>
      <c r="C225" t="s">
        <v>1462</v>
      </c>
      <c r="D225" s="1050" t="s">
        <v>1517</v>
      </c>
      <c r="E225" s="551">
        <f ca="1">VLOOKUP(A225,Data!C:I,7,FALSE)</f>
        <v>0</v>
      </c>
      <c r="F225" s="631" t="str">
        <f t="shared" si="54"/>
        <v>PR.IP-23</v>
      </c>
      <c r="G225" s="631" t="str">
        <f t="shared" ca="1" si="55"/>
        <v>PR.IP-230</v>
      </c>
    </row>
    <row r="226" spans="1:7" x14ac:dyDescent="0.25">
      <c r="A226" t="s">
        <v>909</v>
      </c>
      <c r="B226" s="551">
        <v>3</v>
      </c>
      <c r="C226" t="s">
        <v>1462</v>
      </c>
      <c r="D226" s="1047" t="s">
        <v>1513</v>
      </c>
      <c r="E226" s="551">
        <f ca="1">VLOOKUP(A226,Data!C:I,7,FALSE)</f>
        <v>0</v>
      </c>
      <c r="F226" s="631" t="str">
        <f t="shared" si="54"/>
        <v>PR.IP-63</v>
      </c>
      <c r="G226" s="631" t="str">
        <f t="shared" ca="1" si="55"/>
        <v>PR.IP-630</v>
      </c>
    </row>
    <row r="227" spans="1:7" x14ac:dyDescent="0.25">
      <c r="A227" t="s">
        <v>97</v>
      </c>
      <c r="B227" s="551">
        <v>1</v>
      </c>
      <c r="C227" t="s">
        <v>446</v>
      </c>
      <c r="D227" s="1051" t="s">
        <v>1520</v>
      </c>
      <c r="E227" s="551">
        <f ca="1">VLOOKUP(A227,Data!C:I,7,FALSE)</f>
        <v>0</v>
      </c>
      <c r="F227" s="631" t="str">
        <f t="shared" si="54"/>
        <v>ID.AM-41</v>
      </c>
      <c r="G227" s="631" t="str">
        <f t="shared" ca="1" si="55"/>
        <v>ID.AM-410</v>
      </c>
    </row>
    <row r="228" spans="1:7" x14ac:dyDescent="0.25">
      <c r="A228" t="s">
        <v>97</v>
      </c>
      <c r="B228" s="551">
        <v>1</v>
      </c>
      <c r="C228" t="s">
        <v>1462</v>
      </c>
      <c r="D228" s="1047" t="s">
        <v>1500</v>
      </c>
      <c r="E228" s="551">
        <f ca="1">VLOOKUP(A228,Data!C:I,7,FALSE)</f>
        <v>0</v>
      </c>
      <c r="F228" s="631" t="str">
        <f t="shared" si="54"/>
        <v>PR.DS-31</v>
      </c>
      <c r="G228" s="631" t="str">
        <f t="shared" ca="1" si="55"/>
        <v>PR.DS-310</v>
      </c>
    </row>
    <row r="229" spans="1:7" x14ac:dyDescent="0.25">
      <c r="A229" t="s">
        <v>98</v>
      </c>
      <c r="B229" s="551">
        <v>2</v>
      </c>
      <c r="C229" t="s">
        <v>446</v>
      </c>
      <c r="D229" s="1051" t="s">
        <v>1520</v>
      </c>
      <c r="E229" s="551">
        <f ca="1">VLOOKUP(A229,Data!C:I,7,FALSE)</f>
        <v>0</v>
      </c>
      <c r="F229" s="631" t="str">
        <f t="shared" si="54"/>
        <v>ID.AM-42</v>
      </c>
      <c r="G229" s="631" t="str">
        <f t="shared" ca="1" si="55"/>
        <v>ID.AM-420</v>
      </c>
    </row>
    <row r="230" spans="1:7" x14ac:dyDescent="0.25">
      <c r="A230" t="s">
        <v>99</v>
      </c>
      <c r="B230" s="551">
        <v>2</v>
      </c>
      <c r="C230" t="s">
        <v>446</v>
      </c>
      <c r="D230" s="1051" t="s">
        <v>1510</v>
      </c>
      <c r="E230" s="551">
        <f ca="1">VLOOKUP(A230,Data!C:I,7,FALSE)</f>
        <v>0</v>
      </c>
      <c r="F230" s="631" t="str">
        <f t="shared" si="54"/>
        <v>ID.AM-52</v>
      </c>
      <c r="G230" s="631" t="str">
        <f t="shared" ca="1" si="55"/>
        <v>ID.AM-520</v>
      </c>
    </row>
    <row r="231" spans="1:7" x14ac:dyDescent="0.25">
      <c r="A231" t="s">
        <v>100</v>
      </c>
      <c r="B231" s="551">
        <v>2</v>
      </c>
      <c r="C231" t="s">
        <v>446</v>
      </c>
      <c r="D231" s="1051" t="s">
        <v>1510</v>
      </c>
      <c r="E231" s="551">
        <f ca="1">VLOOKUP(A231,Data!C:I,7,FALSE)</f>
        <v>0</v>
      </c>
      <c r="F231" s="631" t="str">
        <f t="shared" si="54"/>
        <v>ID.AM-52</v>
      </c>
      <c r="G231" s="631" t="str">
        <f t="shared" ca="1" si="55"/>
        <v>ID.AM-520</v>
      </c>
    </row>
    <row r="232" spans="1:7" x14ac:dyDescent="0.25">
      <c r="A232" t="s">
        <v>102</v>
      </c>
      <c r="B232" s="551">
        <v>3</v>
      </c>
      <c r="C232" t="s">
        <v>446</v>
      </c>
      <c r="D232" s="1051" t="s">
        <v>1520</v>
      </c>
      <c r="E232" s="551">
        <f ca="1">VLOOKUP(A232,Data!C:I,7,FALSE)</f>
        <v>0</v>
      </c>
      <c r="F232" s="631" t="str">
        <f t="shared" si="54"/>
        <v>ID.AM-43</v>
      </c>
      <c r="G232" s="631" t="str">
        <f t="shared" ca="1" si="55"/>
        <v>ID.AM-430</v>
      </c>
    </row>
    <row r="233" spans="1:7" x14ac:dyDescent="0.25">
      <c r="A233" t="s">
        <v>102</v>
      </c>
      <c r="B233" s="551">
        <v>3</v>
      </c>
      <c r="C233" t="s">
        <v>1462</v>
      </c>
      <c r="D233" s="1047" t="s">
        <v>1500</v>
      </c>
      <c r="E233" s="551">
        <f ca="1">VLOOKUP(A233,Data!C:I,7,FALSE)</f>
        <v>0</v>
      </c>
      <c r="F233" s="631" t="str">
        <f t="shared" si="54"/>
        <v>PR.DS-33</v>
      </c>
      <c r="G233" s="631" t="str">
        <f t="shared" ca="1" si="55"/>
        <v>PR.DS-330</v>
      </c>
    </row>
    <row r="234" spans="1:7" x14ac:dyDescent="0.25">
      <c r="A234" t="s">
        <v>911</v>
      </c>
      <c r="B234" s="551">
        <v>3</v>
      </c>
      <c r="C234" t="s">
        <v>1462</v>
      </c>
      <c r="D234" s="1047" t="s">
        <v>1500</v>
      </c>
      <c r="E234" s="551">
        <f ca="1">VLOOKUP(A234,Data!C:I,7,FALSE)</f>
        <v>0</v>
      </c>
      <c r="F234" s="631" t="str">
        <f t="shared" si="54"/>
        <v>PR.DS-33</v>
      </c>
      <c r="G234" s="631" t="str">
        <f t="shared" ca="1" si="55"/>
        <v>PR.DS-330</v>
      </c>
    </row>
    <row r="235" spans="1:7" x14ac:dyDescent="0.25">
      <c r="A235" t="s">
        <v>912</v>
      </c>
      <c r="B235" s="551">
        <v>3</v>
      </c>
      <c r="C235" t="s">
        <v>1462</v>
      </c>
      <c r="D235" s="1050" t="s">
        <v>1500</v>
      </c>
      <c r="E235" s="551">
        <f ca="1">VLOOKUP(A235,Data!C:I,7,FALSE)</f>
        <v>0</v>
      </c>
      <c r="F235" s="631" t="str">
        <f t="shared" si="54"/>
        <v>PR.DS-33</v>
      </c>
      <c r="G235" s="631" t="str">
        <f t="shared" ca="1" si="55"/>
        <v>PR.DS-330</v>
      </c>
    </row>
    <row r="236" spans="1:7" x14ac:dyDescent="0.25">
      <c r="A236" t="s">
        <v>912</v>
      </c>
      <c r="B236" s="551">
        <v>3</v>
      </c>
      <c r="C236" t="s">
        <v>1462</v>
      </c>
      <c r="D236" s="1047" t="s">
        <v>1495</v>
      </c>
      <c r="E236" s="551">
        <f ca="1">VLOOKUP(A236,Data!C:I,7,FALSE)</f>
        <v>0</v>
      </c>
      <c r="F236" s="631" t="str">
        <f t="shared" si="54"/>
        <v>PR.DS-53</v>
      </c>
      <c r="G236" s="631" t="str">
        <f t="shared" ca="1" si="55"/>
        <v>PR.DS-530</v>
      </c>
    </row>
    <row r="237" spans="1:7" x14ac:dyDescent="0.25">
      <c r="A237" t="s">
        <v>912</v>
      </c>
      <c r="B237" s="551">
        <v>3</v>
      </c>
      <c r="C237" t="s">
        <v>1462</v>
      </c>
      <c r="D237" s="1050" t="s">
        <v>1517</v>
      </c>
      <c r="E237" s="551">
        <f ca="1">VLOOKUP(A237,Data!C:I,7,FALSE)</f>
        <v>0</v>
      </c>
      <c r="F237" s="631" t="str">
        <f t="shared" si="54"/>
        <v>PR.IP-23</v>
      </c>
      <c r="G237" s="631" t="str">
        <f t="shared" ca="1" si="55"/>
        <v>PR.IP-230</v>
      </c>
    </row>
    <row r="238" spans="1:7" x14ac:dyDescent="0.25">
      <c r="A238" t="s">
        <v>912</v>
      </c>
      <c r="B238" s="551">
        <v>3</v>
      </c>
      <c r="C238" t="s">
        <v>1462</v>
      </c>
      <c r="D238" s="1047" t="s">
        <v>1513</v>
      </c>
      <c r="E238" s="551">
        <f ca="1">VLOOKUP(A238,Data!C:I,7,FALSE)</f>
        <v>0</v>
      </c>
      <c r="F238" s="631" t="str">
        <f t="shared" si="54"/>
        <v>PR.IP-63</v>
      </c>
      <c r="G238" s="631" t="str">
        <f t="shared" ca="1" si="55"/>
        <v>PR.IP-630</v>
      </c>
    </row>
    <row r="239" spans="1:7" x14ac:dyDescent="0.25">
      <c r="A239" t="s">
        <v>105</v>
      </c>
      <c r="B239" s="551">
        <v>1</v>
      </c>
      <c r="C239" t="s">
        <v>1462</v>
      </c>
      <c r="D239" s="1047" t="s">
        <v>1515</v>
      </c>
      <c r="E239" s="551">
        <f ca="1">VLOOKUP(A239,Data!C:I,7,FALSE)</f>
        <v>0</v>
      </c>
      <c r="F239" s="631" t="str">
        <f t="shared" si="54"/>
        <v>PR.IP-11</v>
      </c>
      <c r="G239" s="631" t="str">
        <f t="shared" ca="1" si="55"/>
        <v>PR.IP-110</v>
      </c>
    </row>
    <row r="240" spans="1:7" x14ac:dyDescent="0.25">
      <c r="A240" t="s">
        <v>105</v>
      </c>
      <c r="B240" s="551">
        <v>1</v>
      </c>
      <c r="C240" t="s">
        <v>1462</v>
      </c>
      <c r="D240" s="1047" t="s">
        <v>1504</v>
      </c>
      <c r="E240" s="551">
        <f ca="1">VLOOKUP(A240,Data!C:I,7,FALSE)</f>
        <v>0</v>
      </c>
      <c r="F240" s="631" t="str">
        <f t="shared" si="54"/>
        <v>PR.IP-31</v>
      </c>
      <c r="G240" s="631" t="str">
        <f t="shared" ca="1" si="55"/>
        <v>PR.IP-310</v>
      </c>
    </row>
    <row r="241" spans="1:7" x14ac:dyDescent="0.25">
      <c r="A241" t="s">
        <v>107</v>
      </c>
      <c r="B241" s="551">
        <v>2</v>
      </c>
      <c r="C241" t="s">
        <v>1462</v>
      </c>
      <c r="D241" s="1047" t="s">
        <v>1504</v>
      </c>
      <c r="E241" s="551">
        <f ca="1">VLOOKUP(A241,Data!C:I,7,FALSE)</f>
        <v>0</v>
      </c>
      <c r="F241" s="631" t="str">
        <f t="shared" si="54"/>
        <v>PR.IP-32</v>
      </c>
      <c r="G241" s="631" t="str">
        <f t="shared" ca="1" si="55"/>
        <v>PR.IP-320</v>
      </c>
    </row>
    <row r="242" spans="1:7" x14ac:dyDescent="0.25">
      <c r="A242" t="s">
        <v>109</v>
      </c>
      <c r="B242" s="551">
        <v>2</v>
      </c>
      <c r="C242" t="s">
        <v>1462</v>
      </c>
      <c r="D242" s="1047" t="s">
        <v>1515</v>
      </c>
      <c r="E242" s="551">
        <f ca="1">VLOOKUP(A242,Data!C:I,7,FALSE)</f>
        <v>0</v>
      </c>
      <c r="F242" s="631" t="str">
        <f t="shared" si="54"/>
        <v>PR.IP-12</v>
      </c>
      <c r="G242" s="631" t="str">
        <f t="shared" ca="1" si="55"/>
        <v>PR.IP-120</v>
      </c>
    </row>
    <row r="243" spans="1:7" x14ac:dyDescent="0.25">
      <c r="A243" t="s">
        <v>109</v>
      </c>
      <c r="B243" s="551">
        <v>2</v>
      </c>
      <c r="C243" t="s">
        <v>1462</v>
      </c>
      <c r="D243" s="1047" t="s">
        <v>1504</v>
      </c>
      <c r="E243" s="551">
        <f ca="1">VLOOKUP(A243,Data!C:I,7,FALSE)</f>
        <v>0</v>
      </c>
      <c r="F243" s="631" t="str">
        <f t="shared" si="54"/>
        <v>PR.IP-32</v>
      </c>
      <c r="G243" s="631" t="str">
        <f t="shared" ca="1" si="55"/>
        <v>PR.IP-320</v>
      </c>
    </row>
    <row r="244" spans="1:7" x14ac:dyDescent="0.25">
      <c r="A244" t="s">
        <v>109</v>
      </c>
      <c r="B244" s="551">
        <v>2</v>
      </c>
      <c r="C244" t="s">
        <v>1462</v>
      </c>
      <c r="D244" s="1047" t="s">
        <v>1480</v>
      </c>
      <c r="E244" s="551">
        <f ca="1">VLOOKUP(A244,Data!C:I,7,FALSE)</f>
        <v>0</v>
      </c>
      <c r="F244" s="631" t="str">
        <f t="shared" si="54"/>
        <v>PR.PT-32</v>
      </c>
      <c r="G244" s="631" t="str">
        <f t="shared" ca="1" si="55"/>
        <v>PR.PT-320</v>
      </c>
    </row>
    <row r="245" spans="1:7" x14ac:dyDescent="0.25">
      <c r="A245" t="s">
        <v>111</v>
      </c>
      <c r="B245" s="551">
        <v>2</v>
      </c>
      <c r="C245" t="s">
        <v>1462</v>
      </c>
      <c r="D245" s="1047" t="s">
        <v>1515</v>
      </c>
      <c r="E245" s="551">
        <f ca="1">VLOOKUP(A245,Data!C:I,7,FALSE)</f>
        <v>0</v>
      </c>
      <c r="F245" s="631" t="str">
        <f t="shared" si="54"/>
        <v>PR.IP-12</v>
      </c>
      <c r="G245" s="631" t="str">
        <f t="shared" ca="1" si="55"/>
        <v>PR.IP-120</v>
      </c>
    </row>
    <row r="246" spans="1:7" x14ac:dyDescent="0.25">
      <c r="A246" t="s">
        <v>111</v>
      </c>
      <c r="B246" s="551">
        <v>2</v>
      </c>
      <c r="C246" t="s">
        <v>1462</v>
      </c>
      <c r="D246" s="1047" t="s">
        <v>1504</v>
      </c>
      <c r="E246" s="551">
        <f ca="1">VLOOKUP(A246,Data!C:I,7,FALSE)</f>
        <v>0</v>
      </c>
      <c r="F246" s="631" t="str">
        <f t="shared" si="54"/>
        <v>PR.IP-32</v>
      </c>
      <c r="G246" s="631" t="str">
        <f t="shared" ca="1" si="55"/>
        <v>PR.IP-320</v>
      </c>
    </row>
    <row r="247" spans="1:7" x14ac:dyDescent="0.25">
      <c r="A247" t="s">
        <v>113</v>
      </c>
      <c r="B247" s="551">
        <v>3</v>
      </c>
      <c r="C247" t="s">
        <v>1462</v>
      </c>
      <c r="D247" s="1047" t="s">
        <v>1517</v>
      </c>
      <c r="E247" s="551">
        <f ca="1">VLOOKUP(A247,Data!C:I,7,FALSE)</f>
        <v>0</v>
      </c>
      <c r="F247" s="631" t="str">
        <f t="shared" si="54"/>
        <v>PR.IP-23</v>
      </c>
      <c r="G247" s="631" t="str">
        <f t="shared" ca="1" si="55"/>
        <v>PR.IP-230</v>
      </c>
    </row>
    <row r="248" spans="1:7" x14ac:dyDescent="0.25">
      <c r="A248" t="s">
        <v>113</v>
      </c>
      <c r="B248" s="551">
        <v>3</v>
      </c>
      <c r="C248" t="s">
        <v>1462</v>
      </c>
      <c r="D248" s="1047" t="s">
        <v>1504</v>
      </c>
      <c r="E248" s="551">
        <f ca="1">VLOOKUP(A248,Data!C:I,7,FALSE)</f>
        <v>0</v>
      </c>
      <c r="F248" s="631" t="str">
        <f t="shared" si="54"/>
        <v>PR.IP-33</v>
      </c>
      <c r="G248" s="631" t="str">
        <f t="shared" ca="1" si="55"/>
        <v>PR.IP-330</v>
      </c>
    </row>
    <row r="249" spans="1:7" x14ac:dyDescent="0.25">
      <c r="A249" t="s">
        <v>116</v>
      </c>
      <c r="B249" s="551">
        <v>1</v>
      </c>
      <c r="C249" t="s">
        <v>1462</v>
      </c>
      <c r="D249" s="1047" t="s">
        <v>1500</v>
      </c>
      <c r="E249" s="551">
        <f ca="1">VLOOKUP(A249,Data!C:I,7,FALSE)</f>
        <v>0</v>
      </c>
      <c r="F249" s="631" t="str">
        <f t="shared" si="54"/>
        <v>PR.DS-31</v>
      </c>
      <c r="G249" s="631" t="str">
        <f t="shared" ca="1" si="55"/>
        <v>PR.DS-310</v>
      </c>
    </row>
    <row r="250" spans="1:7" x14ac:dyDescent="0.25">
      <c r="A250" t="s">
        <v>116</v>
      </c>
      <c r="B250" s="551">
        <v>1</v>
      </c>
      <c r="C250" t="s">
        <v>1462</v>
      </c>
      <c r="D250" s="1047" t="s">
        <v>1504</v>
      </c>
      <c r="E250" s="551">
        <f ca="1">VLOOKUP(A250,Data!C:I,7,FALSE)</f>
        <v>0</v>
      </c>
      <c r="F250" s="631" t="str">
        <f t="shared" si="54"/>
        <v>PR.IP-31</v>
      </c>
      <c r="G250" s="631" t="str">
        <f t="shared" ca="1" si="55"/>
        <v>PR.IP-310</v>
      </c>
    </row>
    <row r="251" spans="1:7" x14ac:dyDescent="0.25">
      <c r="A251" t="s">
        <v>116</v>
      </c>
      <c r="B251" s="551">
        <v>1</v>
      </c>
      <c r="C251" t="s">
        <v>1462</v>
      </c>
      <c r="D251" s="1047" t="s">
        <v>1516</v>
      </c>
      <c r="E251" s="551">
        <f ca="1">VLOOKUP(A251,Data!C:I,7,FALSE)</f>
        <v>0</v>
      </c>
      <c r="F251" s="631" t="str">
        <f t="shared" si="54"/>
        <v>PR.MA-11</v>
      </c>
      <c r="G251" s="631" t="str">
        <f t="shared" ca="1" si="55"/>
        <v>PR.MA-110</v>
      </c>
    </row>
    <row r="252" spans="1:7" x14ac:dyDescent="0.25">
      <c r="A252" t="s">
        <v>119</v>
      </c>
      <c r="B252" s="551">
        <v>1</v>
      </c>
      <c r="C252" t="s">
        <v>1462</v>
      </c>
      <c r="D252" s="1047" t="s">
        <v>1500</v>
      </c>
      <c r="E252" s="551">
        <f ca="1">VLOOKUP(A252,Data!C:I,7,FALSE)</f>
        <v>0</v>
      </c>
      <c r="F252" s="631" t="str">
        <f t="shared" si="54"/>
        <v>PR.DS-31</v>
      </c>
      <c r="G252" s="631" t="str">
        <f t="shared" ca="1" si="55"/>
        <v>PR.DS-310</v>
      </c>
    </row>
    <row r="253" spans="1:7" x14ac:dyDescent="0.25">
      <c r="A253" t="s">
        <v>119</v>
      </c>
      <c r="B253" s="551">
        <v>1</v>
      </c>
      <c r="C253" t="s">
        <v>1462</v>
      </c>
      <c r="D253" s="1047" t="s">
        <v>1504</v>
      </c>
      <c r="E253" s="551">
        <f ca="1">VLOOKUP(A253,Data!C:I,7,FALSE)</f>
        <v>0</v>
      </c>
      <c r="F253" s="631" t="str">
        <f t="shared" si="54"/>
        <v>PR.IP-31</v>
      </c>
      <c r="G253" s="631" t="str">
        <f t="shared" ca="1" si="55"/>
        <v>PR.IP-310</v>
      </c>
    </row>
    <row r="254" spans="1:7" x14ac:dyDescent="0.25">
      <c r="A254" t="s">
        <v>119</v>
      </c>
      <c r="B254" s="551">
        <v>1</v>
      </c>
      <c r="C254" t="s">
        <v>1462</v>
      </c>
      <c r="D254" s="1047" t="s">
        <v>1516</v>
      </c>
      <c r="E254" s="551">
        <f ca="1">VLOOKUP(A254,Data!C:I,7,FALSE)</f>
        <v>0</v>
      </c>
      <c r="F254" s="631" t="str">
        <f t="shared" si="54"/>
        <v>PR.MA-11</v>
      </c>
      <c r="G254" s="631" t="str">
        <f t="shared" ca="1" si="55"/>
        <v>PR.MA-110</v>
      </c>
    </row>
    <row r="255" spans="1:7" x14ac:dyDescent="0.25">
      <c r="A255" t="s">
        <v>122</v>
      </c>
      <c r="B255" s="551">
        <v>2</v>
      </c>
      <c r="C255" t="s">
        <v>1462</v>
      </c>
      <c r="D255" s="1047" t="s">
        <v>1500</v>
      </c>
      <c r="E255" s="551">
        <f ca="1">VLOOKUP(A255,Data!C:I,7,FALSE)</f>
        <v>0</v>
      </c>
      <c r="F255" s="631" t="str">
        <f t="shared" si="54"/>
        <v>PR.DS-32</v>
      </c>
      <c r="G255" s="631" t="str">
        <f t="shared" ca="1" si="55"/>
        <v>PR.DS-320</v>
      </c>
    </row>
    <row r="256" spans="1:7" x14ac:dyDescent="0.25">
      <c r="A256" t="s">
        <v>122</v>
      </c>
      <c r="B256" s="551">
        <v>2</v>
      </c>
      <c r="C256" t="s">
        <v>1462</v>
      </c>
      <c r="D256" s="1050" t="s">
        <v>1504</v>
      </c>
      <c r="E256" s="551">
        <f ca="1">VLOOKUP(A256,Data!C:I,7,FALSE)</f>
        <v>0</v>
      </c>
      <c r="F256" s="631" t="str">
        <f t="shared" si="54"/>
        <v>PR.IP-32</v>
      </c>
      <c r="G256" s="631" t="str">
        <f t="shared" ca="1" si="55"/>
        <v>PR.IP-320</v>
      </c>
    </row>
    <row r="257" spans="1:7" x14ac:dyDescent="0.25">
      <c r="A257" t="s">
        <v>122</v>
      </c>
      <c r="B257" s="551">
        <v>2</v>
      </c>
      <c r="C257" t="s">
        <v>1462</v>
      </c>
      <c r="D257" s="1047" t="s">
        <v>1516</v>
      </c>
      <c r="E257" s="551">
        <f ca="1">VLOOKUP(A257,Data!C:I,7,FALSE)</f>
        <v>0</v>
      </c>
      <c r="F257" s="631" t="str">
        <f t="shared" si="54"/>
        <v>PR.MA-12</v>
      </c>
      <c r="G257" s="631" t="str">
        <f t="shared" ca="1" si="55"/>
        <v>PR.MA-120</v>
      </c>
    </row>
    <row r="258" spans="1:7" x14ac:dyDescent="0.25">
      <c r="A258" t="s">
        <v>125</v>
      </c>
      <c r="B258" s="551">
        <v>2</v>
      </c>
      <c r="C258" t="s">
        <v>1462</v>
      </c>
      <c r="D258" s="1047" t="s">
        <v>1517</v>
      </c>
      <c r="E258" s="551">
        <f ca="1">VLOOKUP(A258,Data!C:I,7,FALSE)</f>
        <v>0</v>
      </c>
      <c r="F258" s="631" t="str">
        <f t="shared" si="54"/>
        <v>PR.IP-22</v>
      </c>
      <c r="G258" s="631" t="str">
        <f t="shared" ca="1" si="55"/>
        <v>PR.IP-220</v>
      </c>
    </row>
    <row r="259" spans="1:7" x14ac:dyDescent="0.25">
      <c r="A259" t="s">
        <v>125</v>
      </c>
      <c r="B259" s="551">
        <v>2</v>
      </c>
      <c r="C259" t="s">
        <v>1462</v>
      </c>
      <c r="D259" s="1047" t="s">
        <v>1504</v>
      </c>
      <c r="E259" s="551">
        <f ca="1">VLOOKUP(A259,Data!C:I,7,FALSE)</f>
        <v>0</v>
      </c>
      <c r="F259" s="631" t="str">
        <f t="shared" ref="F259:F322" si="56">CONCATENATE($D259,$B259)</f>
        <v>PR.IP-32</v>
      </c>
      <c r="G259" s="631" t="str">
        <f t="shared" ref="G259:G322" ca="1" si="57">_xlfn.IFNA(CONCATENATE(F259,$E259),CONCATENATE(F259,$E259,0))</f>
        <v>PR.IP-320</v>
      </c>
    </row>
    <row r="260" spans="1:7" x14ac:dyDescent="0.25">
      <c r="A260" t="s">
        <v>125</v>
      </c>
      <c r="B260" s="551">
        <v>2</v>
      </c>
      <c r="C260" t="s">
        <v>1462</v>
      </c>
      <c r="D260" s="1047" t="s">
        <v>1516</v>
      </c>
      <c r="E260" s="551">
        <f ca="1">VLOOKUP(A260,Data!C:I,7,FALSE)</f>
        <v>0</v>
      </c>
      <c r="F260" s="631" t="str">
        <f t="shared" si="56"/>
        <v>PR.MA-12</v>
      </c>
      <c r="G260" s="631" t="str">
        <f t="shared" ca="1" si="57"/>
        <v>PR.MA-120</v>
      </c>
    </row>
    <row r="261" spans="1:7" x14ac:dyDescent="0.25">
      <c r="A261" t="s">
        <v>128</v>
      </c>
      <c r="B261" s="551">
        <v>2</v>
      </c>
      <c r="C261" t="s">
        <v>1462</v>
      </c>
      <c r="D261" s="1047" t="s">
        <v>1500</v>
      </c>
      <c r="E261" s="551">
        <f ca="1">VLOOKUP(A261,Data!C:I,7,FALSE)</f>
        <v>0</v>
      </c>
      <c r="F261" s="631" t="str">
        <f t="shared" si="56"/>
        <v>PR.DS-32</v>
      </c>
      <c r="G261" s="631" t="str">
        <f t="shared" ca="1" si="57"/>
        <v>PR.DS-320</v>
      </c>
    </row>
    <row r="262" spans="1:7" x14ac:dyDescent="0.25">
      <c r="A262" t="s">
        <v>128</v>
      </c>
      <c r="B262" s="551">
        <v>2</v>
      </c>
      <c r="C262" t="s">
        <v>1462</v>
      </c>
      <c r="D262" s="1047" t="s">
        <v>1504</v>
      </c>
      <c r="E262" s="551">
        <f ca="1">VLOOKUP(A262,Data!C:I,7,FALSE)</f>
        <v>0</v>
      </c>
      <c r="F262" s="631" t="str">
        <f t="shared" si="56"/>
        <v>PR.IP-32</v>
      </c>
      <c r="G262" s="631" t="str">
        <f t="shared" ca="1" si="57"/>
        <v>PR.IP-320</v>
      </c>
    </row>
    <row r="263" spans="1:7" x14ac:dyDescent="0.25">
      <c r="A263" t="s">
        <v>130</v>
      </c>
      <c r="B263" s="551">
        <v>2</v>
      </c>
      <c r="C263" t="s">
        <v>1462</v>
      </c>
      <c r="D263" s="1047" t="s">
        <v>1504</v>
      </c>
      <c r="E263" s="551">
        <f ca="1">VLOOKUP(A263,Data!C:I,7,FALSE)</f>
        <v>0</v>
      </c>
      <c r="F263" s="631" t="str">
        <f t="shared" si="56"/>
        <v>PR.IP-32</v>
      </c>
      <c r="G263" s="631" t="str">
        <f t="shared" ca="1" si="57"/>
        <v>PR.IP-320</v>
      </c>
    </row>
    <row r="264" spans="1:7" x14ac:dyDescent="0.25">
      <c r="A264" t="s">
        <v>2535</v>
      </c>
      <c r="B264" s="551">
        <v>2</v>
      </c>
      <c r="C264" t="s">
        <v>1462</v>
      </c>
      <c r="D264" s="1047" t="s">
        <v>1500</v>
      </c>
      <c r="E264" s="551">
        <f ca="1">VLOOKUP(A264,Data!C:I,7,FALSE)</f>
        <v>0</v>
      </c>
      <c r="F264" s="631" t="str">
        <f t="shared" si="56"/>
        <v>PR.DS-32</v>
      </c>
      <c r="G264" s="631" t="str">
        <f t="shared" ca="1" si="57"/>
        <v>PR.DS-320</v>
      </c>
    </row>
    <row r="265" spans="1:7" x14ac:dyDescent="0.25">
      <c r="A265" t="s">
        <v>2535</v>
      </c>
      <c r="B265" s="551">
        <v>2</v>
      </c>
      <c r="C265" t="s">
        <v>1462</v>
      </c>
      <c r="D265" s="1047" t="s">
        <v>1498</v>
      </c>
      <c r="E265" s="551">
        <f ca="1">VLOOKUP(A265,Data!C:I,7,FALSE)</f>
        <v>0</v>
      </c>
      <c r="F265" s="631" t="str">
        <f t="shared" si="56"/>
        <v>PR.DS-62</v>
      </c>
      <c r="G265" s="631" t="str">
        <f t="shared" ca="1" si="57"/>
        <v>PR.DS-620</v>
      </c>
    </row>
    <row r="266" spans="1:7" x14ac:dyDescent="0.25">
      <c r="A266" t="s">
        <v>2535</v>
      </c>
      <c r="B266" s="551">
        <v>2</v>
      </c>
      <c r="C266" t="s">
        <v>1462</v>
      </c>
      <c r="D266" s="1047" t="s">
        <v>1517</v>
      </c>
      <c r="E266" s="551">
        <f ca="1">VLOOKUP(A266,Data!C:I,7,FALSE)</f>
        <v>0</v>
      </c>
      <c r="F266" s="631" t="str">
        <f t="shared" si="56"/>
        <v>PR.IP-22</v>
      </c>
      <c r="G266" s="631" t="str">
        <f t="shared" ca="1" si="57"/>
        <v>PR.IP-220</v>
      </c>
    </row>
    <row r="267" spans="1:7" x14ac:dyDescent="0.25">
      <c r="A267" t="s">
        <v>2535</v>
      </c>
      <c r="B267" s="551">
        <v>2</v>
      </c>
      <c r="C267" t="s">
        <v>1462</v>
      </c>
      <c r="D267" s="1047" t="s">
        <v>1504</v>
      </c>
      <c r="E267" s="551">
        <f ca="1">VLOOKUP(A267,Data!C:I,7,FALSE)</f>
        <v>0</v>
      </c>
      <c r="F267" s="631" t="str">
        <f t="shared" si="56"/>
        <v>PR.IP-32</v>
      </c>
      <c r="G267" s="631" t="str">
        <f t="shared" ca="1" si="57"/>
        <v>PR.IP-320</v>
      </c>
    </row>
    <row r="268" spans="1:7" x14ac:dyDescent="0.25">
      <c r="A268" t="s">
        <v>2535</v>
      </c>
      <c r="B268" s="551">
        <v>2</v>
      </c>
      <c r="C268" t="s">
        <v>1462</v>
      </c>
      <c r="D268" s="1047" t="s">
        <v>1513</v>
      </c>
      <c r="E268" s="551">
        <f ca="1">VLOOKUP(A268,Data!C:I,7,FALSE)</f>
        <v>0</v>
      </c>
      <c r="F268" s="631" t="str">
        <f t="shared" si="56"/>
        <v>PR.IP-62</v>
      </c>
      <c r="G268" s="631" t="str">
        <f t="shared" ca="1" si="57"/>
        <v>PR.IP-620</v>
      </c>
    </row>
    <row r="269" spans="1:7" x14ac:dyDescent="0.25">
      <c r="A269" t="s">
        <v>2535</v>
      </c>
      <c r="B269" s="551">
        <v>2</v>
      </c>
      <c r="C269" t="s">
        <v>1462</v>
      </c>
      <c r="D269" s="1047" t="s">
        <v>1516</v>
      </c>
      <c r="E269" s="551">
        <f ca="1">VLOOKUP(A269,Data!C:I,7,FALSE)</f>
        <v>0</v>
      </c>
      <c r="F269" s="631" t="str">
        <f t="shared" si="56"/>
        <v>PR.MA-12</v>
      </c>
      <c r="G269" s="631" t="str">
        <f t="shared" ca="1" si="57"/>
        <v>PR.MA-120</v>
      </c>
    </row>
    <row r="270" spans="1:7" x14ac:dyDescent="0.25">
      <c r="A270" t="s">
        <v>2536</v>
      </c>
      <c r="B270" s="551">
        <v>3</v>
      </c>
      <c r="C270" t="s">
        <v>1462</v>
      </c>
      <c r="D270" s="1047" t="s">
        <v>1504</v>
      </c>
      <c r="E270" s="551">
        <f ca="1">VLOOKUP(A270,Data!C:I,7,FALSE)</f>
        <v>0</v>
      </c>
      <c r="F270" s="631" t="str">
        <f t="shared" si="56"/>
        <v>PR.IP-33</v>
      </c>
      <c r="G270" s="631" t="str">
        <f t="shared" ca="1" si="57"/>
        <v>PR.IP-330</v>
      </c>
    </row>
    <row r="271" spans="1:7" x14ac:dyDescent="0.25">
      <c r="A271" t="s">
        <v>2536</v>
      </c>
      <c r="B271" s="551">
        <v>3</v>
      </c>
      <c r="C271" t="s">
        <v>1462</v>
      </c>
      <c r="D271" s="1047" t="s">
        <v>1516</v>
      </c>
      <c r="E271" s="551">
        <f ca="1">VLOOKUP(A271,Data!C:I,7,FALSE)</f>
        <v>0</v>
      </c>
      <c r="F271" s="631" t="str">
        <f t="shared" si="56"/>
        <v>PR.MA-13</v>
      </c>
      <c r="G271" s="631" t="str">
        <f t="shared" ca="1" si="57"/>
        <v>PR.MA-130</v>
      </c>
    </row>
    <row r="272" spans="1:7" x14ac:dyDescent="0.25">
      <c r="A272" t="s">
        <v>2537</v>
      </c>
      <c r="B272" s="551">
        <v>3</v>
      </c>
      <c r="C272" t="s">
        <v>1462</v>
      </c>
      <c r="D272" s="1047" t="s">
        <v>1504</v>
      </c>
      <c r="E272" s="551">
        <f ca="1">VLOOKUP(A272,Data!C:I,7,FALSE)</f>
        <v>0</v>
      </c>
      <c r="F272" s="631" t="str">
        <f t="shared" si="56"/>
        <v>PR.IP-33</v>
      </c>
      <c r="G272" s="631" t="str">
        <f t="shared" ca="1" si="57"/>
        <v>PR.IP-330</v>
      </c>
    </row>
    <row r="273" spans="1:7" x14ac:dyDescent="0.25">
      <c r="A273" t="s">
        <v>2537</v>
      </c>
      <c r="B273" s="551">
        <v>3</v>
      </c>
      <c r="C273" t="s">
        <v>1462</v>
      </c>
      <c r="D273" s="1047" t="s">
        <v>1516</v>
      </c>
      <c r="E273" s="551">
        <f ca="1">VLOOKUP(A273,Data!C:I,7,FALSE)</f>
        <v>0</v>
      </c>
      <c r="F273" s="631" t="str">
        <f t="shared" si="56"/>
        <v>PR.MA-13</v>
      </c>
      <c r="G273" s="631" t="str">
        <f t="shared" ca="1" si="57"/>
        <v>PR.MA-130</v>
      </c>
    </row>
    <row r="274" spans="1:7" x14ac:dyDescent="0.25">
      <c r="A274" t="s">
        <v>139</v>
      </c>
      <c r="B274" s="551">
        <v>3</v>
      </c>
      <c r="C274" t="s">
        <v>446</v>
      </c>
      <c r="D274" s="1051" t="s">
        <v>1522</v>
      </c>
      <c r="E274" s="551">
        <f ca="1">VLOOKUP(A274,Data!C:I,7,FALSE)</f>
        <v>0</v>
      </c>
      <c r="F274" s="631" t="str">
        <f t="shared" si="56"/>
        <v>ID.GV-13</v>
      </c>
      <c r="G274" s="631" t="str">
        <f t="shared" ca="1" si="57"/>
        <v>ID.GV-130</v>
      </c>
    </row>
    <row r="275" spans="1:7" x14ac:dyDescent="0.25">
      <c r="A275" t="s">
        <v>139</v>
      </c>
      <c r="B275" s="551">
        <v>3</v>
      </c>
      <c r="C275" t="s">
        <v>446</v>
      </c>
      <c r="D275" s="1051" t="s">
        <v>1536</v>
      </c>
      <c r="E275" s="551">
        <f ca="1">VLOOKUP(A275,Data!C:I,7,FALSE)</f>
        <v>0</v>
      </c>
      <c r="F275" s="631" t="str">
        <f t="shared" si="56"/>
        <v>ID.GV-33</v>
      </c>
      <c r="G275" s="631" t="str">
        <f t="shared" ca="1" si="57"/>
        <v>ID.GV-330</v>
      </c>
    </row>
    <row r="276" spans="1:7" x14ac:dyDescent="0.25">
      <c r="A276" t="s">
        <v>141</v>
      </c>
      <c r="B276" s="551">
        <v>3</v>
      </c>
      <c r="C276" t="s">
        <v>446</v>
      </c>
      <c r="D276" s="1051" t="s">
        <v>1489</v>
      </c>
      <c r="E276" s="551">
        <f ca="1">VLOOKUP(A276,Data!C:I,7,FALSE)</f>
        <v>0</v>
      </c>
      <c r="F276" s="631" t="str">
        <f t="shared" si="56"/>
        <v>ID.AM-63</v>
      </c>
      <c r="G276" s="631" t="str">
        <f t="shared" ca="1" si="57"/>
        <v>ID.AM-630</v>
      </c>
    </row>
    <row r="277" spans="1:7" x14ac:dyDescent="0.25">
      <c r="A277" t="s">
        <v>141</v>
      </c>
      <c r="B277" s="551">
        <v>3</v>
      </c>
      <c r="C277" t="s">
        <v>446</v>
      </c>
      <c r="D277" s="1051" t="s">
        <v>1522</v>
      </c>
      <c r="E277" s="551">
        <f ca="1">VLOOKUP(A277,Data!C:I,7,FALSE)</f>
        <v>0</v>
      </c>
      <c r="F277" s="631" t="str">
        <f t="shared" si="56"/>
        <v>ID.GV-13</v>
      </c>
      <c r="G277" s="631" t="str">
        <f t="shared" ca="1" si="57"/>
        <v>ID.GV-130</v>
      </c>
    </row>
    <row r="278" spans="1:7" x14ac:dyDescent="0.25">
      <c r="A278" t="s">
        <v>141</v>
      </c>
      <c r="B278" s="551">
        <v>3</v>
      </c>
      <c r="C278" t="s">
        <v>446</v>
      </c>
      <c r="D278" s="1051" t="s">
        <v>1490</v>
      </c>
      <c r="E278" s="551">
        <f ca="1">VLOOKUP(A278,Data!C:I,7,FALSE)</f>
        <v>0</v>
      </c>
      <c r="F278" s="631" t="str">
        <f t="shared" si="56"/>
        <v>ID.GV-23</v>
      </c>
      <c r="G278" s="631" t="str">
        <f t="shared" ca="1" si="57"/>
        <v>ID.GV-230</v>
      </c>
    </row>
    <row r="279" spans="1:7" x14ac:dyDescent="0.25">
      <c r="A279" t="s">
        <v>141</v>
      </c>
      <c r="B279" s="551">
        <v>3</v>
      </c>
      <c r="C279" t="s">
        <v>446</v>
      </c>
      <c r="D279" s="1051" t="s">
        <v>1536</v>
      </c>
      <c r="E279" s="551">
        <f ca="1">VLOOKUP(A279,Data!C:I,7,FALSE)</f>
        <v>0</v>
      </c>
      <c r="F279" s="631" t="str">
        <f t="shared" si="56"/>
        <v>ID.GV-33</v>
      </c>
      <c r="G279" s="631" t="str">
        <f t="shared" ca="1" si="57"/>
        <v>ID.GV-330</v>
      </c>
    </row>
    <row r="280" spans="1:7" x14ac:dyDescent="0.25">
      <c r="A280" t="s">
        <v>141</v>
      </c>
      <c r="B280" s="551">
        <v>3</v>
      </c>
      <c r="C280" t="s">
        <v>1462</v>
      </c>
      <c r="D280" s="1047" t="s">
        <v>1575</v>
      </c>
      <c r="E280" s="551">
        <f ca="1">VLOOKUP(A280,Data!C:I,7,FALSE)</f>
        <v>0</v>
      </c>
      <c r="F280" s="631" t="str">
        <f t="shared" si="56"/>
        <v>PR.AT-23</v>
      </c>
      <c r="G280" s="631" t="str">
        <f t="shared" ca="1" si="57"/>
        <v>PR.AT-230</v>
      </c>
    </row>
    <row r="281" spans="1:7" x14ac:dyDescent="0.25">
      <c r="A281" t="s">
        <v>141</v>
      </c>
      <c r="B281" s="551">
        <v>3</v>
      </c>
      <c r="C281" t="s">
        <v>1462</v>
      </c>
      <c r="D281" s="1047" t="s">
        <v>1576</v>
      </c>
      <c r="E281" s="551">
        <f ca="1">VLOOKUP(A281,Data!C:I,7,FALSE)</f>
        <v>0</v>
      </c>
      <c r="F281" s="631" t="str">
        <f t="shared" si="56"/>
        <v>PR.AT-33</v>
      </c>
      <c r="G281" s="631" t="str">
        <f t="shared" ca="1" si="57"/>
        <v>PR.AT-330</v>
      </c>
    </row>
    <row r="282" spans="1:7" x14ac:dyDescent="0.25">
      <c r="A282" t="s">
        <v>141</v>
      </c>
      <c r="B282" s="551">
        <v>3</v>
      </c>
      <c r="C282" t="s">
        <v>1462</v>
      </c>
      <c r="D282" s="1047" t="s">
        <v>1525</v>
      </c>
      <c r="E282" s="551">
        <f ca="1">VLOOKUP(A282,Data!C:I,7,FALSE)</f>
        <v>0</v>
      </c>
      <c r="F282" s="631" t="str">
        <f t="shared" si="56"/>
        <v>PR.AT-43</v>
      </c>
      <c r="G282" s="631" t="str">
        <f t="shared" ca="1" si="57"/>
        <v>PR.AT-430</v>
      </c>
    </row>
    <row r="283" spans="1:7" x14ac:dyDescent="0.25">
      <c r="A283" t="s">
        <v>141</v>
      </c>
      <c r="B283" s="551">
        <v>3</v>
      </c>
      <c r="C283" t="s">
        <v>1462</v>
      </c>
      <c r="D283" s="1047" t="s">
        <v>1577</v>
      </c>
      <c r="E283" s="551">
        <f ca="1">VLOOKUP(A283,Data!C:I,7,FALSE)</f>
        <v>0</v>
      </c>
      <c r="F283" s="631" t="str">
        <f t="shared" si="56"/>
        <v>PR.AT-53</v>
      </c>
      <c r="G283" s="631" t="str">
        <f t="shared" ca="1" si="57"/>
        <v>PR.AT-530</v>
      </c>
    </row>
    <row r="284" spans="1:7" x14ac:dyDescent="0.25">
      <c r="A284" t="s">
        <v>143</v>
      </c>
      <c r="B284" s="551">
        <v>3</v>
      </c>
      <c r="C284" t="s">
        <v>1462</v>
      </c>
      <c r="D284" s="1047" t="s">
        <v>1579</v>
      </c>
      <c r="E284" s="551">
        <f ca="1">VLOOKUP(A284,Data!C:I,7,FALSE)</f>
        <v>0</v>
      </c>
      <c r="F284" s="631" t="str">
        <f t="shared" si="56"/>
        <v>PR.AT-13</v>
      </c>
      <c r="G284" s="631" t="str">
        <f t="shared" ca="1" si="57"/>
        <v>PR.AT-130</v>
      </c>
    </row>
    <row r="285" spans="1:7" x14ac:dyDescent="0.25">
      <c r="A285" t="s">
        <v>145</v>
      </c>
      <c r="B285" s="551">
        <v>3</v>
      </c>
      <c r="C285" t="s">
        <v>1462</v>
      </c>
      <c r="D285" s="1047" t="s">
        <v>1712</v>
      </c>
      <c r="E285" s="551">
        <f ca="1">VLOOKUP(A285,Data!C:I,7,FALSE)</f>
        <v>0</v>
      </c>
      <c r="F285" s="631" t="str">
        <f t="shared" si="56"/>
        <v>PR.IP-73</v>
      </c>
      <c r="G285" s="631" t="str">
        <f t="shared" ca="1" si="57"/>
        <v>PR.IP-730</v>
      </c>
    </row>
    <row r="286" spans="1:7" x14ac:dyDescent="0.25">
      <c r="A286" t="s">
        <v>336</v>
      </c>
      <c r="B286" s="551">
        <v>1</v>
      </c>
      <c r="C286" t="s">
        <v>446</v>
      </c>
      <c r="D286" s="1051" t="s">
        <v>1524</v>
      </c>
      <c r="E286" s="551">
        <f ca="1">VLOOKUP(A286,Data!C:I,7,FALSE)</f>
        <v>0</v>
      </c>
      <c r="F286" s="631" t="str">
        <f t="shared" si="56"/>
        <v>ID.BE-31</v>
      </c>
      <c r="G286" s="631" t="str">
        <f t="shared" ca="1" si="57"/>
        <v>ID.BE-310</v>
      </c>
    </row>
    <row r="287" spans="1:7" x14ac:dyDescent="0.25">
      <c r="A287" t="s">
        <v>337</v>
      </c>
      <c r="B287" s="551">
        <v>2</v>
      </c>
      <c r="C287" t="s">
        <v>446</v>
      </c>
      <c r="D287" s="1051" t="s">
        <v>1524</v>
      </c>
      <c r="E287" s="551">
        <f ca="1">VLOOKUP(A287,Data!C:I,7,FALSE)</f>
        <v>0</v>
      </c>
      <c r="F287" s="631" t="str">
        <f t="shared" si="56"/>
        <v>ID.BE-32</v>
      </c>
      <c r="G287" s="631" t="str">
        <f t="shared" ca="1" si="57"/>
        <v>ID.BE-320</v>
      </c>
    </row>
    <row r="288" spans="1:7" x14ac:dyDescent="0.25">
      <c r="A288" t="s">
        <v>338</v>
      </c>
      <c r="B288" s="551">
        <v>2</v>
      </c>
      <c r="C288" t="s">
        <v>446</v>
      </c>
      <c r="D288" s="1051" t="s">
        <v>1521</v>
      </c>
      <c r="E288" s="551">
        <f ca="1">VLOOKUP(A288,Data!C:I,7,FALSE)</f>
        <v>0</v>
      </c>
      <c r="F288" s="631" t="str">
        <f t="shared" si="56"/>
        <v>ID.BE-12</v>
      </c>
      <c r="G288" s="631" t="str">
        <f t="shared" ca="1" si="57"/>
        <v>ID.BE-120</v>
      </c>
    </row>
    <row r="289" spans="1:7" x14ac:dyDescent="0.25">
      <c r="A289" t="s">
        <v>338</v>
      </c>
      <c r="B289" s="551">
        <v>2</v>
      </c>
      <c r="C289" t="s">
        <v>446</v>
      </c>
      <c r="D289" s="1051" t="s">
        <v>1519</v>
      </c>
      <c r="E289" s="551">
        <f ca="1">VLOOKUP(A289,Data!C:I,7,FALSE)</f>
        <v>0</v>
      </c>
      <c r="F289" s="631" t="str">
        <f t="shared" si="56"/>
        <v>ID.BE-22</v>
      </c>
      <c r="G289" s="631" t="str">
        <f t="shared" ca="1" si="57"/>
        <v>ID.BE-220</v>
      </c>
    </row>
    <row r="290" spans="1:7" x14ac:dyDescent="0.25">
      <c r="A290" t="s">
        <v>338</v>
      </c>
      <c r="B290" s="551">
        <v>2</v>
      </c>
      <c r="C290" t="s">
        <v>446</v>
      </c>
      <c r="D290" s="1051" t="s">
        <v>1524</v>
      </c>
      <c r="E290" s="551">
        <f ca="1">VLOOKUP(A290,Data!C:I,7,FALSE)</f>
        <v>0</v>
      </c>
      <c r="F290" s="631" t="str">
        <f t="shared" si="56"/>
        <v>ID.BE-32</v>
      </c>
      <c r="G290" s="631" t="str">
        <f t="shared" ca="1" si="57"/>
        <v>ID.BE-320</v>
      </c>
    </row>
    <row r="291" spans="1:7" x14ac:dyDescent="0.25">
      <c r="A291" t="s">
        <v>339</v>
      </c>
      <c r="B291" s="551">
        <v>2</v>
      </c>
      <c r="C291" t="s">
        <v>446</v>
      </c>
      <c r="D291" s="1051" t="s">
        <v>1522</v>
      </c>
      <c r="E291" s="551">
        <f ca="1">VLOOKUP(A291,Data!C:I,7,FALSE)</f>
        <v>0</v>
      </c>
      <c r="F291" s="631" t="str">
        <f t="shared" si="56"/>
        <v>ID.GV-12</v>
      </c>
      <c r="G291" s="631" t="str">
        <f t="shared" ca="1" si="57"/>
        <v>ID.GV-120</v>
      </c>
    </row>
    <row r="292" spans="1:7" x14ac:dyDescent="0.25">
      <c r="A292" t="s">
        <v>339</v>
      </c>
      <c r="B292" s="551">
        <v>2</v>
      </c>
      <c r="C292" t="s">
        <v>446</v>
      </c>
      <c r="D292" s="1051" t="s">
        <v>1526</v>
      </c>
      <c r="E292" s="551">
        <f ca="1">VLOOKUP(A292,Data!C:I,7,FALSE)</f>
        <v>0</v>
      </c>
      <c r="F292" s="631" t="str">
        <f t="shared" si="56"/>
        <v>ID.GV-42</v>
      </c>
      <c r="G292" s="631" t="str">
        <f t="shared" ca="1" si="57"/>
        <v>ID.GV-420</v>
      </c>
    </row>
    <row r="293" spans="1:7" x14ac:dyDescent="0.25">
      <c r="A293" t="s">
        <v>340</v>
      </c>
      <c r="B293" s="551">
        <v>2</v>
      </c>
      <c r="C293" t="s">
        <v>446</v>
      </c>
      <c r="D293" s="1051" t="s">
        <v>1489</v>
      </c>
      <c r="E293" s="551">
        <f ca="1">VLOOKUP(A293,Data!C:I,7,FALSE)</f>
        <v>0</v>
      </c>
      <c r="F293" s="631" t="str">
        <f t="shared" si="56"/>
        <v>ID.AM-62</v>
      </c>
      <c r="G293" s="631" t="str">
        <f t="shared" ca="1" si="57"/>
        <v>ID.AM-620</v>
      </c>
    </row>
    <row r="294" spans="1:7" x14ac:dyDescent="0.25">
      <c r="A294" t="s">
        <v>340</v>
      </c>
      <c r="B294" s="551">
        <v>2</v>
      </c>
      <c r="C294" t="s">
        <v>446</v>
      </c>
      <c r="D294" s="1051" t="s">
        <v>1522</v>
      </c>
      <c r="E294" s="551">
        <f ca="1">VLOOKUP(A294,Data!C:I,7,FALSE)</f>
        <v>0</v>
      </c>
      <c r="F294" s="631" t="str">
        <f t="shared" si="56"/>
        <v>ID.GV-12</v>
      </c>
      <c r="G294" s="631" t="str">
        <f t="shared" ca="1" si="57"/>
        <v>ID.GV-120</v>
      </c>
    </row>
    <row r="295" spans="1:7" x14ac:dyDescent="0.25">
      <c r="A295" t="s">
        <v>340</v>
      </c>
      <c r="B295" s="551">
        <v>2</v>
      </c>
      <c r="C295" t="s">
        <v>446</v>
      </c>
      <c r="D295" s="1051" t="s">
        <v>1490</v>
      </c>
      <c r="E295" s="551">
        <f ca="1">VLOOKUP(A295,Data!C:I,7,FALSE)</f>
        <v>0</v>
      </c>
      <c r="F295" s="631" t="str">
        <f t="shared" si="56"/>
        <v>ID.GV-22</v>
      </c>
      <c r="G295" s="631" t="str">
        <f t="shared" ca="1" si="57"/>
        <v>ID.GV-220</v>
      </c>
    </row>
    <row r="296" spans="1:7" x14ac:dyDescent="0.25">
      <c r="A296" t="s">
        <v>341</v>
      </c>
      <c r="B296" s="551">
        <v>2</v>
      </c>
      <c r="C296" t="s">
        <v>446</v>
      </c>
      <c r="D296" s="1051" t="s">
        <v>1522</v>
      </c>
      <c r="E296" s="551">
        <f ca="1">VLOOKUP(A296,Data!C:I,7,FALSE)</f>
        <v>0</v>
      </c>
      <c r="F296" s="631" t="str">
        <f t="shared" si="56"/>
        <v>ID.GV-12</v>
      </c>
      <c r="G296" s="631" t="str">
        <f t="shared" ca="1" si="57"/>
        <v>ID.GV-120</v>
      </c>
    </row>
    <row r="297" spans="1:7" x14ac:dyDescent="0.25">
      <c r="A297" t="s">
        <v>341</v>
      </c>
      <c r="B297" s="551">
        <v>2</v>
      </c>
      <c r="C297" t="s">
        <v>446</v>
      </c>
      <c r="D297" s="1051" t="s">
        <v>1536</v>
      </c>
      <c r="E297" s="551">
        <f ca="1">VLOOKUP(A297,Data!C:I,7,FALSE)</f>
        <v>0</v>
      </c>
      <c r="F297" s="631" t="str">
        <f t="shared" si="56"/>
        <v>ID.GV-32</v>
      </c>
      <c r="G297" s="631" t="str">
        <f t="shared" ca="1" si="57"/>
        <v>ID.GV-320</v>
      </c>
    </row>
    <row r="298" spans="1:7" x14ac:dyDescent="0.25">
      <c r="A298" t="s">
        <v>341</v>
      </c>
      <c r="B298" s="551">
        <v>2</v>
      </c>
      <c r="C298" t="s">
        <v>1462</v>
      </c>
      <c r="D298" s="1047" t="s">
        <v>1518</v>
      </c>
      <c r="E298" s="551">
        <f ca="1">VLOOKUP(A298,Data!C:I,7,FALSE)</f>
        <v>0</v>
      </c>
      <c r="F298" s="631" t="str">
        <f t="shared" si="56"/>
        <v>PR.IP-52</v>
      </c>
      <c r="G298" s="631" t="str">
        <f t="shared" ca="1" si="57"/>
        <v>PR.IP-520</v>
      </c>
    </row>
    <row r="299" spans="1:7" x14ac:dyDescent="0.25">
      <c r="A299" t="s">
        <v>342</v>
      </c>
      <c r="B299" s="551">
        <v>2</v>
      </c>
      <c r="C299" t="s">
        <v>446</v>
      </c>
      <c r="D299" s="1051" t="s">
        <v>1536</v>
      </c>
      <c r="E299" s="551">
        <f ca="1">VLOOKUP(A299,Data!C:I,7,FALSE)</f>
        <v>0</v>
      </c>
      <c r="F299" s="631" t="str">
        <f t="shared" si="56"/>
        <v>ID.GV-32</v>
      </c>
      <c r="G299" s="631" t="str">
        <f t="shared" ca="1" si="57"/>
        <v>ID.GV-320</v>
      </c>
    </row>
    <row r="300" spans="1:7" x14ac:dyDescent="0.25">
      <c r="A300" t="s">
        <v>342</v>
      </c>
      <c r="B300" s="551">
        <v>2</v>
      </c>
      <c r="C300" t="s">
        <v>1462</v>
      </c>
      <c r="D300" s="1047" t="s">
        <v>1518</v>
      </c>
      <c r="E300" s="551">
        <f ca="1">VLOOKUP(A300,Data!C:I,7,FALSE)</f>
        <v>0</v>
      </c>
      <c r="F300" s="631" t="str">
        <f t="shared" si="56"/>
        <v>PR.IP-52</v>
      </c>
      <c r="G300" s="631" t="str">
        <f t="shared" ca="1" si="57"/>
        <v>PR.IP-520</v>
      </c>
    </row>
    <row r="301" spans="1:7" x14ac:dyDescent="0.25">
      <c r="A301" t="s">
        <v>342</v>
      </c>
      <c r="B301" s="551">
        <v>2</v>
      </c>
      <c r="C301" t="s">
        <v>1463</v>
      </c>
      <c r="D301" s="1048" t="s">
        <v>1540</v>
      </c>
      <c r="E301" s="551">
        <f ca="1">VLOOKUP(A301,Data!C:I,7,FALSE)</f>
        <v>0</v>
      </c>
      <c r="F301" s="631" t="str">
        <f t="shared" si="56"/>
        <v>DE.DP-22</v>
      </c>
      <c r="G301" s="631" t="str">
        <f t="shared" ca="1" si="57"/>
        <v>DE.DP-220</v>
      </c>
    </row>
    <row r="302" spans="1:7" x14ac:dyDescent="0.25">
      <c r="A302" t="s">
        <v>345</v>
      </c>
      <c r="B302" s="551">
        <v>2</v>
      </c>
      <c r="C302" t="s">
        <v>446</v>
      </c>
      <c r="D302" s="1051" t="s">
        <v>1522</v>
      </c>
      <c r="E302" s="551">
        <f ca="1">VLOOKUP(A302,Data!C:I,7,FALSE)</f>
        <v>0</v>
      </c>
      <c r="F302" s="631" t="str">
        <f t="shared" si="56"/>
        <v>ID.GV-12</v>
      </c>
      <c r="G302" s="631" t="str">
        <f t="shared" ca="1" si="57"/>
        <v>ID.GV-120</v>
      </c>
    </row>
    <row r="303" spans="1:7" x14ac:dyDescent="0.25">
      <c r="A303" t="s">
        <v>347</v>
      </c>
      <c r="B303" s="551">
        <v>2</v>
      </c>
      <c r="C303" t="s">
        <v>446</v>
      </c>
      <c r="D303" s="1051" t="s">
        <v>1522</v>
      </c>
      <c r="E303" s="551">
        <f ca="1">VLOOKUP(A303,Data!C:I,7,FALSE)</f>
        <v>0</v>
      </c>
      <c r="F303" s="631" t="str">
        <f t="shared" si="56"/>
        <v>ID.GV-12</v>
      </c>
      <c r="G303" s="631" t="str">
        <f t="shared" ca="1" si="57"/>
        <v>ID.GV-120</v>
      </c>
    </row>
    <row r="304" spans="1:7" x14ac:dyDescent="0.25">
      <c r="A304" t="s">
        <v>348</v>
      </c>
      <c r="B304" s="551">
        <v>2</v>
      </c>
      <c r="C304" t="s">
        <v>446</v>
      </c>
      <c r="D304" s="1051" t="s">
        <v>1489</v>
      </c>
      <c r="E304" s="551">
        <f ca="1">VLOOKUP(A304,Data!C:I,7,FALSE)</f>
        <v>0</v>
      </c>
      <c r="F304" s="631" t="str">
        <f t="shared" si="56"/>
        <v>ID.AM-62</v>
      </c>
      <c r="G304" s="631" t="str">
        <f t="shared" ca="1" si="57"/>
        <v>ID.AM-620</v>
      </c>
    </row>
    <row r="305" spans="1:7" x14ac:dyDescent="0.25">
      <c r="A305" t="s">
        <v>348</v>
      </c>
      <c r="B305" s="551">
        <v>2</v>
      </c>
      <c r="C305" t="s">
        <v>446</v>
      </c>
      <c r="D305" s="1051" t="s">
        <v>1490</v>
      </c>
      <c r="E305" s="551">
        <f ca="1">VLOOKUP(A305,Data!C:I,7,FALSE)</f>
        <v>0</v>
      </c>
      <c r="F305" s="631" t="str">
        <f t="shared" si="56"/>
        <v>ID.GV-22</v>
      </c>
      <c r="G305" s="631" t="str">
        <f t="shared" ca="1" si="57"/>
        <v>ID.GV-220</v>
      </c>
    </row>
    <row r="306" spans="1:7" x14ac:dyDescent="0.25">
      <c r="A306" t="s">
        <v>348</v>
      </c>
      <c r="B306" s="551">
        <v>2</v>
      </c>
      <c r="C306" t="s">
        <v>1462</v>
      </c>
      <c r="D306" s="1047" t="s">
        <v>1525</v>
      </c>
      <c r="E306" s="551">
        <f ca="1">VLOOKUP(A306,Data!C:I,7,FALSE)</f>
        <v>0</v>
      </c>
      <c r="F306" s="631" t="str">
        <f t="shared" si="56"/>
        <v>PR.AT-42</v>
      </c>
      <c r="G306" s="631" t="str">
        <f t="shared" ca="1" si="57"/>
        <v>PR.AT-420</v>
      </c>
    </row>
    <row r="307" spans="1:7" x14ac:dyDescent="0.25">
      <c r="A307" t="s">
        <v>349</v>
      </c>
      <c r="B307" s="551">
        <v>2</v>
      </c>
      <c r="C307" t="s">
        <v>446</v>
      </c>
      <c r="D307" s="1051" t="s">
        <v>1490</v>
      </c>
      <c r="E307" s="551">
        <f ca="1">VLOOKUP(A307,Data!C:I,7,FALSE)</f>
        <v>0</v>
      </c>
      <c r="F307" s="631" t="str">
        <f t="shared" si="56"/>
        <v>ID.GV-22</v>
      </c>
      <c r="G307" s="631" t="str">
        <f t="shared" ca="1" si="57"/>
        <v>ID.GV-220</v>
      </c>
    </row>
    <row r="308" spans="1:7" x14ac:dyDescent="0.25">
      <c r="A308" t="s">
        <v>349</v>
      </c>
      <c r="B308" s="551">
        <v>2</v>
      </c>
      <c r="C308" t="s">
        <v>1462</v>
      </c>
      <c r="D308" s="1047" t="s">
        <v>1576</v>
      </c>
      <c r="E308" s="551">
        <f ca="1">VLOOKUP(A308,Data!C:I,7,FALSE)</f>
        <v>0</v>
      </c>
      <c r="F308" s="631" t="str">
        <f t="shared" si="56"/>
        <v>PR.AT-32</v>
      </c>
      <c r="G308" s="631" t="str">
        <f t="shared" ca="1" si="57"/>
        <v>PR.AT-320</v>
      </c>
    </row>
    <row r="309" spans="1:7" x14ac:dyDescent="0.25">
      <c r="A309" t="s">
        <v>349</v>
      </c>
      <c r="B309" s="551">
        <v>2</v>
      </c>
      <c r="C309" t="s">
        <v>1462</v>
      </c>
      <c r="D309" s="1047" t="s">
        <v>1525</v>
      </c>
      <c r="E309" s="551">
        <f ca="1">VLOOKUP(A309,Data!C:I,7,FALSE)</f>
        <v>0</v>
      </c>
      <c r="F309" s="631" t="str">
        <f t="shared" si="56"/>
        <v>PR.AT-42</v>
      </c>
      <c r="G309" s="631" t="str">
        <f t="shared" ca="1" si="57"/>
        <v>PR.AT-420</v>
      </c>
    </row>
    <row r="310" spans="1:7" x14ac:dyDescent="0.25">
      <c r="A310" t="s">
        <v>349</v>
      </c>
      <c r="B310" s="551">
        <v>2</v>
      </c>
      <c r="C310" t="s">
        <v>1462</v>
      </c>
      <c r="D310" s="1047" t="s">
        <v>1577</v>
      </c>
      <c r="E310" s="551">
        <f ca="1">VLOOKUP(A310,Data!C:I,7,FALSE)</f>
        <v>0</v>
      </c>
      <c r="F310" s="631" t="str">
        <f t="shared" si="56"/>
        <v>PR.AT-52</v>
      </c>
      <c r="G310" s="631" t="str">
        <f t="shared" ca="1" si="57"/>
        <v>PR.AT-520</v>
      </c>
    </row>
    <row r="311" spans="1:7" x14ac:dyDescent="0.25">
      <c r="A311" t="s">
        <v>350</v>
      </c>
      <c r="B311" s="551">
        <v>3</v>
      </c>
      <c r="C311" t="s">
        <v>1462</v>
      </c>
      <c r="D311" s="1047" t="s">
        <v>1712</v>
      </c>
      <c r="E311" s="551">
        <f ca="1">VLOOKUP(A311,Data!C:I,7,FALSE)</f>
        <v>0</v>
      </c>
      <c r="F311" s="631" t="str">
        <f t="shared" si="56"/>
        <v>PR.IP-73</v>
      </c>
      <c r="G311" s="631" t="str">
        <f t="shared" ca="1" si="57"/>
        <v>PR.IP-730</v>
      </c>
    </row>
    <row r="312" spans="1:7" x14ac:dyDescent="0.25">
      <c r="A312" t="s">
        <v>351</v>
      </c>
      <c r="B312" s="551">
        <v>3</v>
      </c>
      <c r="C312" t="s">
        <v>1462</v>
      </c>
      <c r="D312" s="1047" t="s">
        <v>1712</v>
      </c>
      <c r="E312" s="551">
        <f ca="1">VLOOKUP(A312,Data!C:I,7,FALSE)</f>
        <v>0</v>
      </c>
      <c r="F312" s="631" t="str">
        <f t="shared" si="56"/>
        <v>PR.IP-73</v>
      </c>
      <c r="G312" s="631" t="str">
        <f t="shared" ca="1" si="57"/>
        <v>PR.IP-730</v>
      </c>
    </row>
    <row r="313" spans="1:7" x14ac:dyDescent="0.25">
      <c r="A313" t="s">
        <v>351</v>
      </c>
      <c r="B313" s="551">
        <v>3</v>
      </c>
      <c r="C313" t="s">
        <v>1462</v>
      </c>
      <c r="D313" s="1047" t="s">
        <v>1491</v>
      </c>
      <c r="E313" s="551">
        <f ca="1">VLOOKUP(A313,Data!C:I,7,FALSE)</f>
        <v>0</v>
      </c>
      <c r="F313" s="631" t="str">
        <f t="shared" si="56"/>
        <v>PR.IP-83</v>
      </c>
      <c r="G313" s="631" t="str">
        <f t="shared" ca="1" si="57"/>
        <v>PR.IP-830</v>
      </c>
    </row>
    <row r="314" spans="1:7" x14ac:dyDescent="0.25">
      <c r="A314" t="s">
        <v>352</v>
      </c>
      <c r="B314" s="551">
        <v>3</v>
      </c>
      <c r="C314" t="s">
        <v>446</v>
      </c>
      <c r="D314" s="1051" t="s">
        <v>1522</v>
      </c>
      <c r="E314" s="551">
        <f ca="1">VLOOKUP(A314,Data!C:I,7,FALSE)</f>
        <v>0</v>
      </c>
      <c r="F314" s="631" t="str">
        <f t="shared" si="56"/>
        <v>ID.GV-13</v>
      </c>
      <c r="G314" s="631" t="str">
        <f t="shared" ca="1" si="57"/>
        <v>ID.GV-130</v>
      </c>
    </row>
    <row r="315" spans="1:7" x14ac:dyDescent="0.25">
      <c r="A315" t="s">
        <v>352</v>
      </c>
      <c r="B315" s="551">
        <v>3</v>
      </c>
      <c r="C315" t="s">
        <v>446</v>
      </c>
      <c r="D315" s="1051" t="s">
        <v>1536</v>
      </c>
      <c r="E315" s="551">
        <f ca="1">VLOOKUP(A315,Data!C:I,7,FALSE)</f>
        <v>0</v>
      </c>
      <c r="F315" s="631" t="str">
        <f t="shared" si="56"/>
        <v>ID.GV-33</v>
      </c>
      <c r="G315" s="631" t="str">
        <f t="shared" ca="1" si="57"/>
        <v>ID.GV-330</v>
      </c>
    </row>
    <row r="316" spans="1:7" x14ac:dyDescent="0.25">
      <c r="A316" t="s">
        <v>352</v>
      </c>
      <c r="B316" s="551">
        <v>3</v>
      </c>
      <c r="C316" t="s">
        <v>1462</v>
      </c>
      <c r="D316" s="1047" t="s">
        <v>1518</v>
      </c>
      <c r="E316" s="551">
        <f ca="1">VLOOKUP(A316,Data!C:I,7,FALSE)</f>
        <v>0</v>
      </c>
      <c r="F316" s="631" t="str">
        <f t="shared" si="56"/>
        <v>PR.IP-53</v>
      </c>
      <c r="G316" s="631" t="str">
        <f t="shared" ca="1" si="57"/>
        <v>PR.IP-530</v>
      </c>
    </row>
    <row r="317" spans="1:7" x14ac:dyDescent="0.25">
      <c r="A317" t="s">
        <v>352</v>
      </c>
      <c r="B317" s="551">
        <v>3</v>
      </c>
      <c r="C317" t="s">
        <v>1463</v>
      </c>
      <c r="D317" s="1048" t="s">
        <v>1540</v>
      </c>
      <c r="E317" s="551">
        <f ca="1">VLOOKUP(A317,Data!C:I,7,FALSE)</f>
        <v>0</v>
      </c>
      <c r="F317" s="631" t="str">
        <f t="shared" si="56"/>
        <v>DE.DP-23</v>
      </c>
      <c r="G317" s="631" t="str">
        <f t="shared" ca="1" si="57"/>
        <v>DE.DP-230</v>
      </c>
    </row>
    <row r="318" spans="1:7" x14ac:dyDescent="0.25">
      <c r="A318" t="s">
        <v>357</v>
      </c>
      <c r="B318" s="551">
        <v>3</v>
      </c>
      <c r="C318" t="s">
        <v>446</v>
      </c>
      <c r="D318" s="1051" t="s">
        <v>1522</v>
      </c>
      <c r="E318" s="551">
        <f ca="1">VLOOKUP(A318,Data!C:I,7,FALSE)</f>
        <v>0</v>
      </c>
      <c r="F318" s="631" t="str">
        <f t="shared" si="56"/>
        <v>ID.GV-13</v>
      </c>
      <c r="G318" s="631" t="str">
        <f t="shared" ca="1" si="57"/>
        <v>ID.GV-130</v>
      </c>
    </row>
    <row r="319" spans="1:7" x14ac:dyDescent="0.25">
      <c r="A319" t="s">
        <v>357</v>
      </c>
      <c r="B319" s="551">
        <v>3</v>
      </c>
      <c r="C319" t="s">
        <v>446</v>
      </c>
      <c r="D319" s="1051" t="s">
        <v>1536</v>
      </c>
      <c r="E319" s="551">
        <f ca="1">VLOOKUP(A319,Data!C:I,7,FALSE)</f>
        <v>0</v>
      </c>
      <c r="F319" s="631" t="str">
        <f t="shared" si="56"/>
        <v>ID.GV-33</v>
      </c>
      <c r="G319" s="631" t="str">
        <f t="shared" ca="1" si="57"/>
        <v>ID.GV-330</v>
      </c>
    </row>
    <row r="320" spans="1:7" x14ac:dyDescent="0.25">
      <c r="A320" t="s">
        <v>358</v>
      </c>
      <c r="B320" s="551">
        <v>3</v>
      </c>
      <c r="C320" t="s">
        <v>446</v>
      </c>
      <c r="D320" s="1051" t="s">
        <v>1489</v>
      </c>
      <c r="E320" s="551">
        <f ca="1">VLOOKUP(A320,Data!C:I,7,FALSE)</f>
        <v>0</v>
      </c>
      <c r="F320" s="631" t="str">
        <f t="shared" si="56"/>
        <v>ID.AM-63</v>
      </c>
      <c r="G320" s="631" t="str">
        <f t="shared" ca="1" si="57"/>
        <v>ID.AM-630</v>
      </c>
    </row>
    <row r="321" spans="1:7" x14ac:dyDescent="0.25">
      <c r="A321" t="s">
        <v>358</v>
      </c>
      <c r="B321" s="551">
        <v>3</v>
      </c>
      <c r="C321" t="s">
        <v>446</v>
      </c>
      <c r="D321" s="1051" t="s">
        <v>1522</v>
      </c>
      <c r="E321" s="551">
        <f ca="1">VLOOKUP(A321,Data!C:I,7,FALSE)</f>
        <v>0</v>
      </c>
      <c r="F321" s="631" t="str">
        <f t="shared" si="56"/>
        <v>ID.GV-13</v>
      </c>
      <c r="G321" s="631" t="str">
        <f t="shared" ca="1" si="57"/>
        <v>ID.GV-130</v>
      </c>
    </row>
    <row r="322" spans="1:7" x14ac:dyDescent="0.25">
      <c r="A322" t="s">
        <v>358</v>
      </c>
      <c r="B322" s="551">
        <v>3</v>
      </c>
      <c r="C322" t="s">
        <v>446</v>
      </c>
      <c r="D322" s="1051" t="s">
        <v>1490</v>
      </c>
      <c r="E322" s="551">
        <f ca="1">VLOOKUP(A322,Data!C:I,7,FALSE)</f>
        <v>0</v>
      </c>
      <c r="F322" s="631" t="str">
        <f t="shared" si="56"/>
        <v>ID.GV-23</v>
      </c>
      <c r="G322" s="631" t="str">
        <f t="shared" ca="1" si="57"/>
        <v>ID.GV-230</v>
      </c>
    </row>
    <row r="323" spans="1:7" x14ac:dyDescent="0.25">
      <c r="A323" t="s">
        <v>358</v>
      </c>
      <c r="B323" s="551">
        <v>3</v>
      </c>
      <c r="C323" t="s">
        <v>446</v>
      </c>
      <c r="D323" s="1051" t="s">
        <v>1536</v>
      </c>
      <c r="E323" s="551">
        <f ca="1">VLOOKUP(A323,Data!C:I,7,FALSE)</f>
        <v>0</v>
      </c>
      <c r="F323" s="631" t="str">
        <f t="shared" ref="F323:F386" si="58">CONCATENATE($D323,$B323)</f>
        <v>ID.GV-33</v>
      </c>
      <c r="G323" s="631" t="str">
        <f t="shared" ref="G323:G386" ca="1" si="59">_xlfn.IFNA(CONCATENATE(F323,$E323),CONCATENATE(F323,$E323,0))</f>
        <v>ID.GV-330</v>
      </c>
    </row>
    <row r="324" spans="1:7" x14ac:dyDescent="0.25">
      <c r="A324" t="s">
        <v>358</v>
      </c>
      <c r="B324" s="551">
        <v>3</v>
      </c>
      <c r="C324" t="s">
        <v>1462</v>
      </c>
      <c r="D324" s="1047" t="s">
        <v>1575</v>
      </c>
      <c r="E324" s="551">
        <f ca="1">VLOOKUP(A324,Data!C:I,7,FALSE)</f>
        <v>0</v>
      </c>
      <c r="F324" s="631" t="str">
        <f t="shared" si="58"/>
        <v>PR.AT-23</v>
      </c>
      <c r="G324" s="631" t="str">
        <f t="shared" ca="1" si="59"/>
        <v>PR.AT-230</v>
      </c>
    </row>
    <row r="325" spans="1:7" x14ac:dyDescent="0.25">
      <c r="A325" t="s">
        <v>358</v>
      </c>
      <c r="B325" s="551">
        <v>3</v>
      </c>
      <c r="C325" t="s">
        <v>1462</v>
      </c>
      <c r="D325" s="1047" t="s">
        <v>1576</v>
      </c>
      <c r="E325" s="551">
        <f ca="1">VLOOKUP(A325,Data!C:I,7,FALSE)</f>
        <v>0</v>
      </c>
      <c r="F325" s="631" t="str">
        <f t="shared" si="58"/>
        <v>PR.AT-33</v>
      </c>
      <c r="G325" s="631" t="str">
        <f t="shared" ca="1" si="59"/>
        <v>PR.AT-330</v>
      </c>
    </row>
    <row r="326" spans="1:7" x14ac:dyDescent="0.25">
      <c r="A326" t="s">
        <v>358</v>
      </c>
      <c r="B326" s="551">
        <v>3</v>
      </c>
      <c r="C326" t="s">
        <v>1462</v>
      </c>
      <c r="D326" s="1047" t="s">
        <v>1525</v>
      </c>
      <c r="E326" s="551">
        <f ca="1">VLOOKUP(A326,Data!C:I,7,FALSE)</f>
        <v>0</v>
      </c>
      <c r="F326" s="631" t="str">
        <f t="shared" si="58"/>
        <v>PR.AT-43</v>
      </c>
      <c r="G326" s="631" t="str">
        <f t="shared" ca="1" si="59"/>
        <v>PR.AT-430</v>
      </c>
    </row>
    <row r="327" spans="1:7" x14ac:dyDescent="0.25">
      <c r="A327" t="s">
        <v>358</v>
      </c>
      <c r="B327" s="551">
        <v>3</v>
      </c>
      <c r="C327" t="s">
        <v>1462</v>
      </c>
      <c r="D327" s="1047" t="s">
        <v>1577</v>
      </c>
      <c r="E327" s="551">
        <f ca="1">VLOOKUP(A327,Data!C:I,7,FALSE)</f>
        <v>0</v>
      </c>
      <c r="F327" s="631" t="str">
        <f t="shared" si="58"/>
        <v>PR.AT-53</v>
      </c>
      <c r="G327" s="631" t="str">
        <f t="shared" ca="1" si="59"/>
        <v>PR.AT-530</v>
      </c>
    </row>
    <row r="328" spans="1:7" x14ac:dyDescent="0.25">
      <c r="A328" t="s">
        <v>359</v>
      </c>
      <c r="B328" s="551">
        <v>3</v>
      </c>
      <c r="C328" t="s">
        <v>1462</v>
      </c>
      <c r="D328" s="1047" t="s">
        <v>1579</v>
      </c>
      <c r="E328" s="551">
        <f ca="1">VLOOKUP(A328,Data!C:I,7,FALSE)</f>
        <v>0</v>
      </c>
      <c r="F328" s="631" t="str">
        <f t="shared" si="58"/>
        <v>PR.AT-13</v>
      </c>
      <c r="G328" s="631" t="str">
        <f t="shared" ca="1" si="59"/>
        <v>PR.AT-130</v>
      </c>
    </row>
    <row r="329" spans="1:7" x14ac:dyDescent="0.25">
      <c r="A329" t="s">
        <v>360</v>
      </c>
      <c r="B329" s="551">
        <v>3</v>
      </c>
      <c r="C329" t="s">
        <v>1462</v>
      </c>
      <c r="D329" s="1047" t="s">
        <v>1712</v>
      </c>
      <c r="E329" s="551">
        <f ca="1">VLOOKUP(A329,Data!C:I,7,FALSE)</f>
        <v>0</v>
      </c>
      <c r="F329" s="631" t="str">
        <f t="shared" si="58"/>
        <v>PR.IP-73</v>
      </c>
      <c r="G329" s="631" t="str">
        <f t="shared" ca="1" si="59"/>
        <v>PR.IP-730</v>
      </c>
    </row>
    <row r="330" spans="1:7" x14ac:dyDescent="0.25">
      <c r="A330" t="s">
        <v>240</v>
      </c>
      <c r="B330" s="551">
        <v>1</v>
      </c>
      <c r="C330" t="s">
        <v>1463</v>
      </c>
      <c r="D330" s="1048" t="s">
        <v>1539</v>
      </c>
      <c r="E330" s="551">
        <f ca="1">VLOOKUP(A330,Data!C:I,7,FALSE)</f>
        <v>0</v>
      </c>
      <c r="F330" s="631" t="str">
        <f t="shared" si="58"/>
        <v>DE.DP-41</v>
      </c>
      <c r="G330" s="631" t="str">
        <f t="shared" ca="1" si="59"/>
        <v>DE.DP-410</v>
      </c>
    </row>
    <row r="331" spans="1:7" x14ac:dyDescent="0.25">
      <c r="A331" t="s">
        <v>240</v>
      </c>
      <c r="B331" s="551">
        <v>1</v>
      </c>
      <c r="C331" t="s">
        <v>1464</v>
      </c>
      <c r="D331" s="1052" t="s">
        <v>1534</v>
      </c>
      <c r="E331" s="551">
        <f ca="1">VLOOKUP(A331,Data!C:I,7,FALSE)</f>
        <v>0</v>
      </c>
      <c r="F331" s="631" t="str">
        <f t="shared" si="58"/>
        <v>RS.CO-21</v>
      </c>
      <c r="G331" s="631" t="str">
        <f t="shared" ca="1" si="59"/>
        <v>RS.CO-210</v>
      </c>
    </row>
    <row r="332" spans="1:7" x14ac:dyDescent="0.25">
      <c r="A332" t="s">
        <v>241</v>
      </c>
      <c r="B332" s="551">
        <v>2</v>
      </c>
      <c r="C332" t="s">
        <v>1463</v>
      </c>
      <c r="D332" s="1048" t="s">
        <v>1540</v>
      </c>
      <c r="E332" s="551">
        <f ca="1">VLOOKUP(A332,Data!C:I,7,FALSE)</f>
        <v>0</v>
      </c>
      <c r="F332" s="631" t="str">
        <f t="shared" si="58"/>
        <v>DE.DP-22</v>
      </c>
      <c r="G332" s="631" t="str">
        <f t="shared" ca="1" si="59"/>
        <v>DE.DP-220</v>
      </c>
    </row>
    <row r="333" spans="1:7" x14ac:dyDescent="0.25">
      <c r="A333" t="s">
        <v>242</v>
      </c>
      <c r="B333" s="551">
        <v>2</v>
      </c>
      <c r="C333" t="s">
        <v>1463</v>
      </c>
      <c r="D333" s="1048" t="s">
        <v>1540</v>
      </c>
      <c r="E333" s="551">
        <f ca="1">VLOOKUP(A333,Data!C:I,7,FALSE)</f>
        <v>0</v>
      </c>
      <c r="F333" s="631" t="str">
        <f t="shared" si="58"/>
        <v>DE.DP-22</v>
      </c>
      <c r="G333" s="631" t="str">
        <f t="shared" ca="1" si="59"/>
        <v>DE.DP-220</v>
      </c>
    </row>
    <row r="334" spans="1:7" x14ac:dyDescent="0.25">
      <c r="A334" t="s">
        <v>242</v>
      </c>
      <c r="B334" s="551">
        <v>2</v>
      </c>
      <c r="C334" t="s">
        <v>1464</v>
      </c>
      <c r="D334" s="1052" t="s">
        <v>1534</v>
      </c>
      <c r="E334" s="551">
        <f ca="1">VLOOKUP(A334,Data!C:I,7,FALSE)</f>
        <v>0</v>
      </c>
      <c r="F334" s="631" t="str">
        <f t="shared" si="58"/>
        <v>RS.CO-22</v>
      </c>
      <c r="G334" s="631" t="str">
        <f t="shared" ca="1" si="59"/>
        <v>RS.CO-220</v>
      </c>
    </row>
    <row r="335" spans="1:7" x14ac:dyDescent="0.25">
      <c r="A335" t="s">
        <v>243</v>
      </c>
      <c r="B335" s="551">
        <v>3</v>
      </c>
      <c r="C335" t="s">
        <v>1463</v>
      </c>
      <c r="D335" s="1048" t="s">
        <v>1542</v>
      </c>
      <c r="E335" s="551">
        <f ca="1">VLOOKUP(A335,Data!C:I,7,FALSE)</f>
        <v>0</v>
      </c>
      <c r="F335" s="631" t="str">
        <f t="shared" si="58"/>
        <v>DE.AE-23</v>
      </c>
      <c r="G335" s="631" t="str">
        <f t="shared" ca="1" si="59"/>
        <v>DE.AE-230</v>
      </c>
    </row>
    <row r="336" spans="1:7" x14ac:dyDescent="0.25">
      <c r="A336" t="s">
        <v>243</v>
      </c>
      <c r="B336" s="551">
        <v>3</v>
      </c>
      <c r="C336" t="s">
        <v>1463</v>
      </c>
      <c r="D336" s="1048" t="s">
        <v>1537</v>
      </c>
      <c r="E336" s="551">
        <f ca="1">VLOOKUP(A336,Data!C:I,7,FALSE)</f>
        <v>0</v>
      </c>
      <c r="F336" s="631" t="str">
        <f t="shared" si="58"/>
        <v>DE.AE-33</v>
      </c>
      <c r="G336" s="631" t="str">
        <f t="shared" ca="1" si="59"/>
        <v>DE.AE-330</v>
      </c>
    </row>
    <row r="337" spans="1:7" x14ac:dyDescent="0.25">
      <c r="A337" t="s">
        <v>243</v>
      </c>
      <c r="B337" s="551">
        <v>3</v>
      </c>
      <c r="C337" t="s">
        <v>1464</v>
      </c>
      <c r="D337" s="1052" t="s">
        <v>1541</v>
      </c>
      <c r="E337" s="551">
        <f ca="1">VLOOKUP(A337,Data!C:I,7,FALSE)</f>
        <v>0</v>
      </c>
      <c r="F337" s="631" t="str">
        <f t="shared" si="58"/>
        <v>RS.AN-13</v>
      </c>
      <c r="G337" s="631" t="str">
        <f t="shared" ca="1" si="59"/>
        <v>RS.AN-130</v>
      </c>
    </row>
    <row r="338" spans="1:7" x14ac:dyDescent="0.25">
      <c r="A338" t="s">
        <v>243</v>
      </c>
      <c r="B338" s="551">
        <v>3</v>
      </c>
      <c r="C338" t="s">
        <v>1464</v>
      </c>
      <c r="D338" s="1052" t="s">
        <v>1545</v>
      </c>
      <c r="E338" s="551">
        <f ca="1">VLOOKUP(A338,Data!C:I,7,FALSE)</f>
        <v>0</v>
      </c>
      <c r="F338" s="631" t="str">
        <f t="shared" si="58"/>
        <v>RS.AN-43</v>
      </c>
      <c r="G338" s="631" t="str">
        <f t="shared" ca="1" si="59"/>
        <v>RS.AN-430</v>
      </c>
    </row>
    <row r="339" spans="1:7" x14ac:dyDescent="0.25">
      <c r="A339" t="s">
        <v>244</v>
      </c>
      <c r="B339" s="551">
        <v>3</v>
      </c>
      <c r="C339" t="s">
        <v>1463</v>
      </c>
      <c r="D339" s="1048" t="s">
        <v>1543</v>
      </c>
      <c r="E339" s="551">
        <f ca="1">VLOOKUP(A339,Data!C:I,7,FALSE)</f>
        <v>0</v>
      </c>
      <c r="F339" s="631" t="str">
        <f t="shared" si="58"/>
        <v>DE.DP-53</v>
      </c>
      <c r="G339" s="631" t="str">
        <f t="shared" ca="1" si="59"/>
        <v>DE.DP-530</v>
      </c>
    </row>
    <row r="340" spans="1:7" x14ac:dyDescent="0.25">
      <c r="A340" t="s">
        <v>245</v>
      </c>
      <c r="B340" s="551">
        <v>3</v>
      </c>
      <c r="C340" t="s">
        <v>1463</v>
      </c>
      <c r="D340" s="1054" t="s">
        <v>1497</v>
      </c>
      <c r="E340" s="551">
        <f ca="1">VLOOKUP(A340,Data!C:I,7,FALSE)</f>
        <v>0</v>
      </c>
      <c r="F340" s="631" t="str">
        <f t="shared" si="58"/>
        <v>DE.CM-13</v>
      </c>
      <c r="G340" s="631" t="str">
        <f t="shared" ca="1" si="59"/>
        <v>DE.CM-130</v>
      </c>
    </row>
    <row r="341" spans="1:7" x14ac:dyDescent="0.25">
      <c r="A341" t="s">
        <v>245</v>
      </c>
      <c r="B341" s="551">
        <v>3</v>
      </c>
      <c r="C341" t="s">
        <v>1463</v>
      </c>
      <c r="D341" s="1048" t="s">
        <v>1487</v>
      </c>
      <c r="E341" s="551">
        <f ca="1">VLOOKUP(A341,Data!C:I,7,FALSE)</f>
        <v>0</v>
      </c>
      <c r="F341" s="631" t="str">
        <f t="shared" si="58"/>
        <v>DE.CM-23</v>
      </c>
      <c r="G341" s="631" t="str">
        <f t="shared" ca="1" si="59"/>
        <v>DE.CM-230</v>
      </c>
    </row>
    <row r="342" spans="1:7" x14ac:dyDescent="0.25">
      <c r="A342" t="s">
        <v>245</v>
      </c>
      <c r="B342" s="551">
        <v>3</v>
      </c>
      <c r="C342" t="s">
        <v>1463</v>
      </c>
      <c r="D342" s="1048" t="s">
        <v>1483</v>
      </c>
      <c r="E342" s="551">
        <f ca="1">VLOOKUP(A342,Data!C:I,7,FALSE)</f>
        <v>0</v>
      </c>
      <c r="F342" s="631" t="str">
        <f t="shared" si="58"/>
        <v>DE.CM-33</v>
      </c>
      <c r="G342" s="631" t="str">
        <f t="shared" ca="1" si="59"/>
        <v>DE.CM-330</v>
      </c>
    </row>
    <row r="343" spans="1:7" x14ac:dyDescent="0.25">
      <c r="A343" t="s">
        <v>245</v>
      </c>
      <c r="B343" s="551">
        <v>3</v>
      </c>
      <c r="C343" t="s">
        <v>1463</v>
      </c>
      <c r="D343" s="1048" t="s">
        <v>1484</v>
      </c>
      <c r="E343" s="551">
        <f ca="1">VLOOKUP(A343,Data!C:I,7,FALSE)</f>
        <v>0</v>
      </c>
      <c r="F343" s="631" t="str">
        <f t="shared" si="58"/>
        <v>DE.CM-63</v>
      </c>
      <c r="G343" s="631" t="str">
        <f t="shared" ca="1" si="59"/>
        <v>DE.CM-630</v>
      </c>
    </row>
    <row r="344" spans="1:7" x14ac:dyDescent="0.25">
      <c r="A344" t="s">
        <v>245</v>
      </c>
      <c r="B344" s="551">
        <v>3</v>
      </c>
      <c r="C344" t="s">
        <v>1463</v>
      </c>
      <c r="D344" s="1048" t="s">
        <v>1485</v>
      </c>
      <c r="E344" s="551">
        <f ca="1">VLOOKUP(A344,Data!C:I,7,FALSE)</f>
        <v>0</v>
      </c>
      <c r="F344" s="631" t="str">
        <f t="shared" si="58"/>
        <v>DE.CM-73</v>
      </c>
      <c r="G344" s="631" t="str">
        <f t="shared" ca="1" si="59"/>
        <v>DE.CM-730</v>
      </c>
    </row>
    <row r="345" spans="1:7" x14ac:dyDescent="0.25">
      <c r="A345" t="s">
        <v>246</v>
      </c>
      <c r="B345" s="551">
        <v>1</v>
      </c>
      <c r="C345" t="s">
        <v>1462</v>
      </c>
      <c r="D345" s="1047" t="s">
        <v>1529</v>
      </c>
      <c r="E345" s="551">
        <f ca="1">VLOOKUP(A345,Data!C:I,7,FALSE)</f>
        <v>0</v>
      </c>
      <c r="F345" s="631" t="str">
        <f t="shared" si="58"/>
        <v>PR.IP-91</v>
      </c>
      <c r="G345" s="631" t="str">
        <f t="shared" ca="1" si="59"/>
        <v>PR.IP-910</v>
      </c>
    </row>
    <row r="346" spans="1:7" x14ac:dyDescent="0.25">
      <c r="A346" t="s">
        <v>246</v>
      </c>
      <c r="B346" s="551">
        <v>1</v>
      </c>
      <c r="C346" t="s">
        <v>1463</v>
      </c>
      <c r="D346" s="1048" t="s">
        <v>1544</v>
      </c>
      <c r="E346" s="551">
        <f ca="1">VLOOKUP(A346,Data!C:I,7,FALSE)</f>
        <v>0</v>
      </c>
      <c r="F346" s="631" t="str">
        <f t="shared" si="58"/>
        <v>DE.AE-51</v>
      </c>
      <c r="G346" s="631" t="str">
        <f t="shared" ca="1" si="59"/>
        <v>DE.AE-510</v>
      </c>
    </row>
    <row r="347" spans="1:7" x14ac:dyDescent="0.25">
      <c r="A347" t="s">
        <v>246</v>
      </c>
      <c r="B347" s="551">
        <v>1</v>
      </c>
      <c r="C347" t="s">
        <v>1464</v>
      </c>
      <c r="D347" s="1052" t="s">
        <v>1545</v>
      </c>
      <c r="E347" s="551">
        <f ca="1">VLOOKUP(A347,Data!C:I,7,FALSE)</f>
        <v>0</v>
      </c>
      <c r="F347" s="631" t="str">
        <f t="shared" si="58"/>
        <v>RS.AN-41</v>
      </c>
      <c r="G347" s="631" t="str">
        <f t="shared" ca="1" si="59"/>
        <v>RS.AN-410</v>
      </c>
    </row>
    <row r="348" spans="1:7" x14ac:dyDescent="0.25">
      <c r="A348" t="s">
        <v>247</v>
      </c>
      <c r="B348" s="551">
        <v>1</v>
      </c>
      <c r="C348" t="s">
        <v>1463</v>
      </c>
      <c r="D348" s="1048" t="s">
        <v>1546</v>
      </c>
      <c r="E348" s="551">
        <f ca="1">VLOOKUP(A348,Data!C:I,7,FALSE)</f>
        <v>0</v>
      </c>
      <c r="F348" s="631" t="str">
        <f t="shared" si="58"/>
        <v>DE.AE-41</v>
      </c>
      <c r="G348" s="631" t="str">
        <f t="shared" ca="1" si="59"/>
        <v>DE.AE-410</v>
      </c>
    </row>
    <row r="349" spans="1:7" x14ac:dyDescent="0.25">
      <c r="A349" t="s">
        <v>247</v>
      </c>
      <c r="B349" s="551">
        <v>1</v>
      </c>
      <c r="C349" t="s">
        <v>1464</v>
      </c>
      <c r="D349" s="1052" t="s">
        <v>1541</v>
      </c>
      <c r="E349" s="551">
        <f ca="1">VLOOKUP(A349,Data!C:I,7,FALSE)</f>
        <v>0</v>
      </c>
      <c r="F349" s="631" t="str">
        <f t="shared" si="58"/>
        <v>RS.AN-11</v>
      </c>
      <c r="G349" s="631" t="str">
        <f t="shared" ca="1" si="59"/>
        <v>RS.AN-110</v>
      </c>
    </row>
    <row r="350" spans="1:7" x14ac:dyDescent="0.25">
      <c r="A350" t="s">
        <v>248</v>
      </c>
      <c r="B350" s="551">
        <v>2</v>
      </c>
      <c r="C350" t="s">
        <v>1462</v>
      </c>
      <c r="D350" s="1047" t="s">
        <v>1529</v>
      </c>
      <c r="E350" s="551">
        <f ca="1">VLOOKUP(A350,Data!C:I,7,FALSE)</f>
        <v>0</v>
      </c>
      <c r="F350" s="631" t="str">
        <f t="shared" si="58"/>
        <v>PR.IP-92</v>
      </c>
      <c r="G350" s="631" t="str">
        <f t="shared" ca="1" si="59"/>
        <v>PR.IP-920</v>
      </c>
    </row>
    <row r="351" spans="1:7" x14ac:dyDescent="0.25">
      <c r="A351" t="s">
        <v>248</v>
      </c>
      <c r="B351" s="551">
        <v>2</v>
      </c>
      <c r="C351" t="s">
        <v>1463</v>
      </c>
      <c r="D351" s="1048" t="s">
        <v>1546</v>
      </c>
      <c r="E351" s="551">
        <f ca="1">VLOOKUP(A351,Data!C:I,7,FALSE)</f>
        <v>0</v>
      </c>
      <c r="F351" s="631" t="str">
        <f t="shared" si="58"/>
        <v>DE.AE-42</v>
      </c>
      <c r="G351" s="631" t="str">
        <f t="shared" ca="1" si="59"/>
        <v>DE.AE-420</v>
      </c>
    </row>
    <row r="352" spans="1:7" x14ac:dyDescent="0.25">
      <c r="A352" t="s">
        <v>248</v>
      </c>
      <c r="B352" s="551">
        <v>2</v>
      </c>
      <c r="C352" t="s">
        <v>1463</v>
      </c>
      <c r="D352" s="1048" t="s">
        <v>1544</v>
      </c>
      <c r="E352" s="551">
        <f ca="1">VLOOKUP(A352,Data!C:I,7,FALSE)</f>
        <v>0</v>
      </c>
      <c r="F352" s="631" t="str">
        <f t="shared" si="58"/>
        <v>DE.AE-52</v>
      </c>
      <c r="G352" s="631" t="str">
        <f t="shared" ca="1" si="59"/>
        <v>DE.AE-520</v>
      </c>
    </row>
    <row r="353" spans="1:7" x14ac:dyDescent="0.25">
      <c r="A353" t="s">
        <v>249</v>
      </c>
      <c r="B353" s="551">
        <v>2</v>
      </c>
      <c r="C353" t="s">
        <v>1463</v>
      </c>
      <c r="D353" s="1048" t="s">
        <v>1546</v>
      </c>
      <c r="E353" s="551">
        <f ca="1">VLOOKUP(A353,Data!C:I,7,FALSE)</f>
        <v>0</v>
      </c>
      <c r="F353" s="631" t="str">
        <f t="shared" si="58"/>
        <v>DE.AE-42</v>
      </c>
      <c r="G353" s="631" t="str">
        <f t="shared" ca="1" si="59"/>
        <v>DE.AE-420</v>
      </c>
    </row>
    <row r="354" spans="1:7" x14ac:dyDescent="0.25">
      <c r="A354" t="s">
        <v>250</v>
      </c>
      <c r="B354" s="551">
        <v>2</v>
      </c>
      <c r="C354" t="s">
        <v>1462</v>
      </c>
      <c r="D354" s="1047" t="s">
        <v>1712</v>
      </c>
      <c r="E354" s="551">
        <f ca="1">VLOOKUP(A354,Data!C:I,7,FALSE)</f>
        <v>0</v>
      </c>
      <c r="F354" s="631" t="str">
        <f t="shared" si="58"/>
        <v>PR.IP-72</v>
      </c>
      <c r="G354" s="631" t="str">
        <f t="shared" ca="1" si="59"/>
        <v>PR.IP-720</v>
      </c>
    </row>
    <row r="355" spans="1:7" x14ac:dyDescent="0.25">
      <c r="A355" t="s">
        <v>250</v>
      </c>
      <c r="B355" s="551">
        <v>2</v>
      </c>
      <c r="C355" t="s">
        <v>1462</v>
      </c>
      <c r="D355" s="1047" t="s">
        <v>1529</v>
      </c>
      <c r="E355" s="551">
        <f ca="1">VLOOKUP(A355,Data!C:I,7,FALSE)</f>
        <v>0</v>
      </c>
      <c r="F355" s="631" t="str">
        <f t="shared" si="58"/>
        <v>PR.IP-92</v>
      </c>
      <c r="G355" s="631" t="str">
        <f t="shared" ca="1" si="59"/>
        <v>PR.IP-920</v>
      </c>
    </row>
    <row r="356" spans="1:7" x14ac:dyDescent="0.25">
      <c r="A356" t="s">
        <v>250</v>
      </c>
      <c r="B356" s="551">
        <v>2</v>
      </c>
      <c r="C356" t="s">
        <v>1464</v>
      </c>
      <c r="D356" s="1052" t="s">
        <v>1557</v>
      </c>
      <c r="E356" s="551">
        <f ca="1">VLOOKUP(A356,Data!C:I,7,FALSE)</f>
        <v>0</v>
      </c>
      <c r="F356" s="631" t="str">
        <f t="shared" si="58"/>
        <v>RS.IM-12</v>
      </c>
      <c r="G356" s="631" t="str">
        <f t="shared" ca="1" si="59"/>
        <v>RS.IM-120</v>
      </c>
    </row>
    <row r="357" spans="1:7" x14ac:dyDescent="0.25">
      <c r="A357" t="s">
        <v>251</v>
      </c>
      <c r="B357" s="551">
        <v>2</v>
      </c>
      <c r="C357" t="s">
        <v>1464</v>
      </c>
      <c r="D357" s="1055" t="s">
        <v>1534</v>
      </c>
      <c r="E357" s="551">
        <f ca="1">VLOOKUP(A357,Data!C:I,7,FALSE)</f>
        <v>0</v>
      </c>
      <c r="F357" s="631" t="str">
        <f t="shared" si="58"/>
        <v>RS.CO-22</v>
      </c>
      <c r="G357" s="631" t="str">
        <f t="shared" ca="1" si="59"/>
        <v>RS.CO-220</v>
      </c>
    </row>
    <row r="358" spans="1:7" x14ac:dyDescent="0.25">
      <c r="A358" t="s">
        <v>252</v>
      </c>
      <c r="B358" s="551">
        <v>2</v>
      </c>
      <c r="C358" t="s">
        <v>1463</v>
      </c>
      <c r="D358" s="1048" t="s">
        <v>1544</v>
      </c>
      <c r="E358" s="551">
        <f ca="1">VLOOKUP(A358,Data!C:I,7,FALSE)</f>
        <v>0</v>
      </c>
      <c r="F358" s="631" t="str">
        <f t="shared" si="58"/>
        <v>DE.AE-52</v>
      </c>
      <c r="G358" s="631" t="str">
        <f t="shared" ca="1" si="59"/>
        <v>DE.AE-520</v>
      </c>
    </row>
    <row r="359" spans="1:7" x14ac:dyDescent="0.25">
      <c r="A359" t="s">
        <v>252</v>
      </c>
      <c r="B359" s="551">
        <v>2</v>
      </c>
      <c r="C359" t="s">
        <v>1463</v>
      </c>
      <c r="D359" s="1048" t="s">
        <v>1539</v>
      </c>
      <c r="E359" s="551">
        <f ca="1">VLOOKUP(A359,Data!C:I,7,FALSE)</f>
        <v>0</v>
      </c>
      <c r="F359" s="631" t="str">
        <f t="shared" si="58"/>
        <v>DE.DP-42</v>
      </c>
      <c r="G359" s="631" t="str">
        <f t="shared" ca="1" si="59"/>
        <v>DE.DP-420</v>
      </c>
    </row>
    <row r="360" spans="1:7" x14ac:dyDescent="0.25">
      <c r="A360" t="s">
        <v>252</v>
      </c>
      <c r="B360" s="551">
        <v>2</v>
      </c>
      <c r="C360" t="s">
        <v>1464</v>
      </c>
      <c r="D360" s="1052" t="s">
        <v>1534</v>
      </c>
      <c r="E360" s="551">
        <f ca="1">VLOOKUP(A360,Data!C:I,7,FALSE)</f>
        <v>0</v>
      </c>
      <c r="F360" s="631" t="str">
        <f t="shared" si="58"/>
        <v>RS.CO-22</v>
      </c>
      <c r="G360" s="631" t="str">
        <f t="shared" ca="1" si="59"/>
        <v>RS.CO-220</v>
      </c>
    </row>
    <row r="361" spans="1:7" x14ac:dyDescent="0.25">
      <c r="A361" t="s">
        <v>252</v>
      </c>
      <c r="B361" s="551">
        <v>2</v>
      </c>
      <c r="C361" t="s">
        <v>1464</v>
      </c>
      <c r="D361" s="1052" t="s">
        <v>1535</v>
      </c>
      <c r="E361" s="551">
        <f ca="1">VLOOKUP(A361,Data!C:I,7,FALSE)</f>
        <v>0</v>
      </c>
      <c r="F361" s="631" t="str">
        <f t="shared" si="58"/>
        <v>RS.CO-32</v>
      </c>
      <c r="G361" s="631" t="str">
        <f t="shared" ca="1" si="59"/>
        <v>RS.CO-320</v>
      </c>
    </row>
    <row r="362" spans="1:7" x14ac:dyDescent="0.25">
      <c r="A362" t="s">
        <v>252</v>
      </c>
      <c r="B362" s="551">
        <v>2</v>
      </c>
      <c r="C362" t="s">
        <v>1464</v>
      </c>
      <c r="D362" s="1052" t="s">
        <v>1533</v>
      </c>
      <c r="E362" s="551">
        <f ca="1">VLOOKUP(A362,Data!C:I,7,FALSE)</f>
        <v>0</v>
      </c>
      <c r="F362" s="631" t="str">
        <f t="shared" si="58"/>
        <v>RS.CO-42</v>
      </c>
      <c r="G362" s="631" t="str">
        <f t="shared" ca="1" si="59"/>
        <v>RS.CO-420</v>
      </c>
    </row>
    <row r="363" spans="1:7" x14ac:dyDescent="0.25">
      <c r="A363" t="s">
        <v>252</v>
      </c>
      <c r="B363" s="551">
        <v>2</v>
      </c>
      <c r="C363" t="s">
        <v>1464</v>
      </c>
      <c r="D363" s="1052" t="s">
        <v>1566</v>
      </c>
      <c r="E363" s="551">
        <f ca="1">VLOOKUP(A363,Data!C:I,7,FALSE)</f>
        <v>0</v>
      </c>
      <c r="F363" s="631" t="str">
        <f t="shared" si="58"/>
        <v>RS.CO-52</v>
      </c>
      <c r="G363" s="631" t="str">
        <f t="shared" ca="1" si="59"/>
        <v>RS.CO-520</v>
      </c>
    </row>
    <row r="364" spans="1:7" x14ac:dyDescent="0.25">
      <c r="A364" t="s">
        <v>252</v>
      </c>
      <c r="B364" s="551">
        <v>2</v>
      </c>
      <c r="C364" t="s">
        <v>1465</v>
      </c>
      <c r="D364" s="1056" t="s">
        <v>1549</v>
      </c>
      <c r="E364" s="551">
        <f ca="1">VLOOKUP(A364,Data!C:I,7,FALSE)</f>
        <v>0</v>
      </c>
      <c r="F364" s="631" t="str">
        <f t="shared" si="58"/>
        <v>RC.CO-32</v>
      </c>
      <c r="G364" s="631" t="str">
        <f t="shared" ca="1" si="59"/>
        <v>RC.CO-320</v>
      </c>
    </row>
    <row r="365" spans="1:7" x14ac:dyDescent="0.25">
      <c r="A365" t="s">
        <v>254</v>
      </c>
      <c r="B365" s="551">
        <v>3</v>
      </c>
      <c r="C365" t="s">
        <v>1463</v>
      </c>
      <c r="D365" s="1054" t="s">
        <v>1542</v>
      </c>
      <c r="E365" s="551">
        <f ca="1">VLOOKUP(A365,Data!C:I,7,FALSE)</f>
        <v>0</v>
      </c>
      <c r="F365" s="631" t="str">
        <f t="shared" si="58"/>
        <v>DE.AE-23</v>
      </c>
      <c r="G365" s="631" t="str">
        <f t="shared" ca="1" si="59"/>
        <v>DE.AE-230</v>
      </c>
    </row>
    <row r="366" spans="1:7" x14ac:dyDescent="0.25">
      <c r="A366" t="s">
        <v>254</v>
      </c>
      <c r="B366" s="551">
        <v>3</v>
      </c>
      <c r="C366" t="s">
        <v>1463</v>
      </c>
      <c r="D366" s="1048" t="s">
        <v>1537</v>
      </c>
      <c r="E366" s="551">
        <f ca="1">VLOOKUP(A366,Data!C:I,7,FALSE)</f>
        <v>0</v>
      </c>
      <c r="F366" s="631" t="str">
        <f t="shared" si="58"/>
        <v>DE.AE-33</v>
      </c>
      <c r="G366" s="631" t="str">
        <f t="shared" ca="1" si="59"/>
        <v>DE.AE-330</v>
      </c>
    </row>
    <row r="367" spans="1:7" x14ac:dyDescent="0.25">
      <c r="A367" t="s">
        <v>255</v>
      </c>
      <c r="B367" s="551">
        <v>1</v>
      </c>
      <c r="C367" t="s">
        <v>446</v>
      </c>
      <c r="D367" s="1051" t="s">
        <v>1490</v>
      </c>
      <c r="E367" s="551">
        <f ca="1">VLOOKUP(A367,Data!C:I,7,FALSE)</f>
        <v>0</v>
      </c>
      <c r="F367" s="631" t="str">
        <f t="shared" si="58"/>
        <v>ID.GV-21</v>
      </c>
      <c r="G367" s="631" t="str">
        <f t="shared" ca="1" si="59"/>
        <v>ID.GV-210</v>
      </c>
    </row>
    <row r="368" spans="1:7" x14ac:dyDescent="0.25">
      <c r="A368" t="s">
        <v>255</v>
      </c>
      <c r="B368" s="551">
        <v>1</v>
      </c>
      <c r="C368" t="s">
        <v>1462</v>
      </c>
      <c r="D368" s="1049" t="s">
        <v>1576</v>
      </c>
      <c r="E368" s="551">
        <f ca="1">VLOOKUP(A368,Data!C:I,7,FALSE)</f>
        <v>0</v>
      </c>
      <c r="F368" s="631" t="str">
        <f t="shared" si="58"/>
        <v>PR.AT-31</v>
      </c>
      <c r="G368" s="631" t="str">
        <f t="shared" ca="1" si="59"/>
        <v>PR.AT-310</v>
      </c>
    </row>
    <row r="369" spans="1:7" x14ac:dyDescent="0.25">
      <c r="A369" t="s">
        <v>255</v>
      </c>
      <c r="B369" s="551">
        <v>1</v>
      </c>
      <c r="C369" t="s">
        <v>1463</v>
      </c>
      <c r="D369" s="1048" t="s">
        <v>1538</v>
      </c>
      <c r="E369" s="551">
        <f ca="1">VLOOKUP(A369,Data!C:I,7,FALSE)</f>
        <v>0</v>
      </c>
      <c r="F369" s="631" t="str">
        <f t="shared" si="58"/>
        <v>DE.DP-11</v>
      </c>
      <c r="G369" s="631" t="str">
        <f t="shared" ca="1" si="59"/>
        <v>DE.DP-110</v>
      </c>
    </row>
    <row r="370" spans="1:7" x14ac:dyDescent="0.25">
      <c r="A370" t="s">
        <v>255</v>
      </c>
      <c r="B370" s="551">
        <v>1</v>
      </c>
      <c r="C370" t="s">
        <v>1464</v>
      </c>
      <c r="D370" s="1052" t="s">
        <v>1531</v>
      </c>
      <c r="E370" s="551">
        <f ca="1">VLOOKUP(A370,Data!C:I,7,FALSE)</f>
        <v>0</v>
      </c>
      <c r="F370" s="631" t="str">
        <f t="shared" si="58"/>
        <v>RS.CO-11</v>
      </c>
      <c r="G370" s="631" t="str">
        <f t="shared" ca="1" si="59"/>
        <v>RS.CO-110</v>
      </c>
    </row>
    <row r="371" spans="1:7" x14ac:dyDescent="0.25">
      <c r="A371" t="s">
        <v>256</v>
      </c>
      <c r="B371" s="551">
        <v>1</v>
      </c>
      <c r="C371" t="s">
        <v>1464</v>
      </c>
      <c r="D371" s="1052" t="s">
        <v>1530</v>
      </c>
      <c r="E371" s="551">
        <f ca="1">VLOOKUP(A371,Data!C:I,7,FALSE)</f>
        <v>0</v>
      </c>
      <c r="F371" s="631" t="str">
        <f t="shared" si="58"/>
        <v>RS.RP-11</v>
      </c>
      <c r="G371" s="631" t="str">
        <f t="shared" ca="1" si="59"/>
        <v>RS.RP-110</v>
      </c>
    </row>
    <row r="372" spans="1:7" x14ac:dyDescent="0.25">
      <c r="A372" t="s">
        <v>256</v>
      </c>
      <c r="B372" s="551">
        <v>1</v>
      </c>
      <c r="C372" t="s">
        <v>1464</v>
      </c>
      <c r="D372" s="1052" t="s">
        <v>1551</v>
      </c>
      <c r="E372" s="551">
        <f ca="1">VLOOKUP(A372,Data!C:I,7,FALSE)</f>
        <v>0</v>
      </c>
      <c r="F372" s="631" t="str">
        <f t="shared" si="58"/>
        <v>RS.MI-11</v>
      </c>
      <c r="G372" s="631" t="str">
        <f t="shared" ca="1" si="59"/>
        <v>RS.MI-110</v>
      </c>
    </row>
    <row r="373" spans="1:7" x14ac:dyDescent="0.25">
      <c r="A373" t="s">
        <v>256</v>
      </c>
      <c r="B373" s="551">
        <v>1</v>
      </c>
      <c r="C373" t="s">
        <v>1464</v>
      </c>
      <c r="D373" s="1052" t="s">
        <v>1552</v>
      </c>
      <c r="E373" s="551">
        <f ca="1">VLOOKUP(A373,Data!C:I,7,FALSE)</f>
        <v>0</v>
      </c>
      <c r="F373" s="631" t="str">
        <f t="shared" si="58"/>
        <v>RS.MI-21</v>
      </c>
      <c r="G373" s="631" t="str">
        <f t="shared" ca="1" si="59"/>
        <v>RS.MI-210</v>
      </c>
    </row>
    <row r="374" spans="1:7" x14ac:dyDescent="0.25">
      <c r="A374" t="s">
        <v>256</v>
      </c>
      <c r="B374" s="551">
        <v>1</v>
      </c>
      <c r="C374" t="s">
        <v>1465</v>
      </c>
      <c r="D374" s="1056" t="s">
        <v>1550</v>
      </c>
      <c r="E374" s="551">
        <f ca="1">VLOOKUP(A374,Data!C:I,7,FALSE)</f>
        <v>0</v>
      </c>
      <c r="F374" s="631" t="str">
        <f t="shared" si="58"/>
        <v>RC.RP-11</v>
      </c>
      <c r="G374" s="631" t="str">
        <f t="shared" ca="1" si="59"/>
        <v>RC.RP-110</v>
      </c>
    </row>
    <row r="375" spans="1:7" x14ac:dyDescent="0.25">
      <c r="A375" t="s">
        <v>257</v>
      </c>
      <c r="B375" s="551">
        <v>1</v>
      </c>
      <c r="C375" t="s">
        <v>446</v>
      </c>
      <c r="D375" s="1051" t="s">
        <v>1536</v>
      </c>
      <c r="E375" s="551">
        <f ca="1">VLOOKUP(A375,Data!C:I,7,FALSE)</f>
        <v>0</v>
      </c>
      <c r="F375" s="631" t="str">
        <f t="shared" si="58"/>
        <v>ID.GV-31</v>
      </c>
      <c r="G375" s="631" t="str">
        <f t="shared" ca="1" si="59"/>
        <v>ID.GV-310</v>
      </c>
    </row>
    <row r="376" spans="1:7" x14ac:dyDescent="0.25">
      <c r="A376" t="s">
        <v>257</v>
      </c>
      <c r="B376" s="551">
        <v>1</v>
      </c>
      <c r="C376" t="s">
        <v>1464</v>
      </c>
      <c r="D376" s="1052" t="s">
        <v>1534</v>
      </c>
      <c r="E376" s="551">
        <f ca="1">VLOOKUP(A376,Data!C:I,7,FALSE)</f>
        <v>0</v>
      </c>
      <c r="F376" s="631" t="str">
        <f t="shared" si="58"/>
        <v>RS.CO-21</v>
      </c>
      <c r="G376" s="631" t="str">
        <f t="shared" ca="1" si="59"/>
        <v>RS.CO-210</v>
      </c>
    </row>
    <row r="377" spans="1:7" x14ac:dyDescent="0.25">
      <c r="A377" t="s">
        <v>257</v>
      </c>
      <c r="B377" s="551">
        <v>1</v>
      </c>
      <c r="C377" t="s">
        <v>1464</v>
      </c>
      <c r="D377" s="1052" t="s">
        <v>1535</v>
      </c>
      <c r="E377" s="551">
        <f ca="1">VLOOKUP(A377,Data!C:I,7,FALSE)</f>
        <v>0</v>
      </c>
      <c r="F377" s="631" t="str">
        <f t="shared" si="58"/>
        <v>RS.CO-31</v>
      </c>
      <c r="G377" s="631" t="str">
        <f t="shared" ca="1" si="59"/>
        <v>RS.CO-310</v>
      </c>
    </row>
    <row r="378" spans="1:7" x14ac:dyDescent="0.25">
      <c r="A378" t="s">
        <v>257</v>
      </c>
      <c r="B378" s="551">
        <v>1</v>
      </c>
      <c r="C378" t="s">
        <v>1464</v>
      </c>
      <c r="D378" s="1052" t="s">
        <v>1533</v>
      </c>
      <c r="E378" s="551">
        <f ca="1">VLOOKUP(A378,Data!C:I,7,FALSE)</f>
        <v>0</v>
      </c>
      <c r="F378" s="631" t="str">
        <f t="shared" si="58"/>
        <v>RS.CO-41</v>
      </c>
      <c r="G378" s="631" t="str">
        <f t="shared" ca="1" si="59"/>
        <v>RS.CO-410</v>
      </c>
    </row>
    <row r="379" spans="1:7" x14ac:dyDescent="0.25">
      <c r="A379" t="s">
        <v>257</v>
      </c>
      <c r="B379" s="551">
        <v>1</v>
      </c>
      <c r="C379" t="s">
        <v>1464</v>
      </c>
      <c r="D379" s="1052" t="s">
        <v>1566</v>
      </c>
      <c r="E379" s="551">
        <f ca="1">VLOOKUP(A379,Data!C:I,7,FALSE)</f>
        <v>0</v>
      </c>
      <c r="F379" s="631" t="str">
        <f t="shared" si="58"/>
        <v>RS.CO-51</v>
      </c>
      <c r="G379" s="631" t="str">
        <f t="shared" ca="1" si="59"/>
        <v>RS.CO-510</v>
      </c>
    </row>
    <row r="380" spans="1:7" x14ac:dyDescent="0.25">
      <c r="A380" t="s">
        <v>258</v>
      </c>
      <c r="B380" s="551">
        <v>2</v>
      </c>
      <c r="C380" t="s">
        <v>1462</v>
      </c>
      <c r="D380" s="1047" t="s">
        <v>1529</v>
      </c>
      <c r="E380" s="551">
        <f ca="1">VLOOKUP(A380,Data!C:I,7,FALSE)</f>
        <v>0</v>
      </c>
      <c r="F380" s="631" t="str">
        <f t="shared" si="58"/>
        <v>PR.IP-92</v>
      </c>
      <c r="G380" s="631" t="str">
        <f t="shared" ca="1" si="59"/>
        <v>PR.IP-920</v>
      </c>
    </row>
    <row r="381" spans="1:7" x14ac:dyDescent="0.25">
      <c r="A381" t="s">
        <v>258</v>
      </c>
      <c r="B381" s="551">
        <v>2</v>
      </c>
      <c r="C381" t="s">
        <v>1462</v>
      </c>
      <c r="D381" s="1047" t="s">
        <v>1554</v>
      </c>
      <c r="E381" s="551">
        <f ca="1">VLOOKUP(A381,Data!C:I,7,FALSE)</f>
        <v>0</v>
      </c>
      <c r="F381" s="631" t="str">
        <f t="shared" si="58"/>
        <v>PR.IP-102</v>
      </c>
      <c r="G381" s="631" t="str">
        <f t="shared" ca="1" si="59"/>
        <v>PR.IP-1020</v>
      </c>
    </row>
    <row r="382" spans="1:7" x14ac:dyDescent="0.25">
      <c r="A382" t="s">
        <v>258</v>
      </c>
      <c r="B382" s="551">
        <v>2</v>
      </c>
      <c r="C382" t="s">
        <v>1464</v>
      </c>
      <c r="D382" s="1052" t="s">
        <v>1559</v>
      </c>
      <c r="E382" s="551">
        <f ca="1">VLOOKUP(A382,Data!C:I,7,FALSE)</f>
        <v>0</v>
      </c>
      <c r="F382" s="631" t="str">
        <f t="shared" si="58"/>
        <v>RS.AN-32</v>
      </c>
      <c r="G382" s="631" t="str">
        <f t="shared" ca="1" si="59"/>
        <v>RS.AN-320</v>
      </c>
    </row>
    <row r="383" spans="1:7" x14ac:dyDescent="0.25">
      <c r="A383" t="s">
        <v>258</v>
      </c>
      <c r="B383" s="551">
        <v>2</v>
      </c>
      <c r="C383" t="s">
        <v>1464</v>
      </c>
      <c r="D383" s="1050" t="s">
        <v>1558</v>
      </c>
      <c r="E383" s="551">
        <f ca="1">VLOOKUP(A383,Data!C:I,7,FALSE)</f>
        <v>0</v>
      </c>
      <c r="F383" s="631" t="str">
        <f t="shared" si="58"/>
        <v>RS.IM-22</v>
      </c>
      <c r="G383" s="631" t="str">
        <f t="shared" ca="1" si="59"/>
        <v>RS.IM-220</v>
      </c>
    </row>
    <row r="384" spans="1:7" x14ac:dyDescent="0.25">
      <c r="A384" t="s">
        <v>258</v>
      </c>
      <c r="B384" s="551">
        <v>2</v>
      </c>
      <c r="C384" t="s">
        <v>1465</v>
      </c>
      <c r="D384" s="1056" t="s">
        <v>1555</v>
      </c>
      <c r="E384" s="551">
        <f ca="1">VLOOKUP(A384,Data!C:I,7,FALSE)</f>
        <v>0</v>
      </c>
      <c r="F384" s="631" t="str">
        <f t="shared" si="58"/>
        <v>RC.IM-12</v>
      </c>
      <c r="G384" s="631" t="str">
        <f t="shared" ca="1" si="59"/>
        <v>RC.IM-120</v>
      </c>
    </row>
    <row r="385" spans="1:7" x14ac:dyDescent="0.25">
      <c r="A385" t="s">
        <v>259</v>
      </c>
      <c r="B385" s="551">
        <v>2</v>
      </c>
      <c r="C385" t="s">
        <v>1464</v>
      </c>
      <c r="D385" s="1052" t="s">
        <v>1530</v>
      </c>
      <c r="E385" s="551">
        <f ca="1">VLOOKUP(A385,Data!C:I,7,FALSE)</f>
        <v>0</v>
      </c>
      <c r="F385" s="631" t="str">
        <f t="shared" si="58"/>
        <v>RS.RP-12</v>
      </c>
      <c r="G385" s="631" t="str">
        <f t="shared" ca="1" si="59"/>
        <v>RS.RP-120</v>
      </c>
    </row>
    <row r="386" spans="1:7" x14ac:dyDescent="0.25">
      <c r="A386" t="s">
        <v>259</v>
      </c>
      <c r="B386" s="551">
        <v>2</v>
      </c>
      <c r="C386" t="s">
        <v>1464</v>
      </c>
      <c r="D386" s="1052" t="s">
        <v>1531</v>
      </c>
      <c r="E386" s="551">
        <f ca="1">VLOOKUP(A386,Data!C:I,7,FALSE)</f>
        <v>0</v>
      </c>
      <c r="F386" s="631" t="str">
        <f t="shared" si="58"/>
        <v>RS.CO-12</v>
      </c>
      <c r="G386" s="631" t="str">
        <f t="shared" ca="1" si="59"/>
        <v>RS.CO-120</v>
      </c>
    </row>
    <row r="387" spans="1:7" x14ac:dyDescent="0.25">
      <c r="A387" t="s">
        <v>259</v>
      </c>
      <c r="B387" s="551">
        <v>2</v>
      </c>
      <c r="C387" t="s">
        <v>1464</v>
      </c>
      <c r="D387" s="1052" t="s">
        <v>1534</v>
      </c>
      <c r="E387" s="551">
        <f ca="1">VLOOKUP(A387,Data!C:I,7,FALSE)</f>
        <v>0</v>
      </c>
      <c r="F387" s="631" t="str">
        <f t="shared" ref="F387:F450" si="60">CONCATENATE($D387,$B387)</f>
        <v>RS.CO-22</v>
      </c>
      <c r="G387" s="631" t="str">
        <f t="shared" ref="G387:G450" ca="1" si="61">_xlfn.IFNA(CONCATENATE(F387,$E387),CONCATENATE(F387,$E387,0))</f>
        <v>RS.CO-220</v>
      </c>
    </row>
    <row r="388" spans="1:7" x14ac:dyDescent="0.25">
      <c r="A388" t="s">
        <v>259</v>
      </c>
      <c r="B388" s="551">
        <v>2</v>
      </c>
      <c r="C388" t="s">
        <v>1464</v>
      </c>
      <c r="D388" s="1052" t="s">
        <v>1535</v>
      </c>
      <c r="E388" s="551">
        <f ca="1">VLOOKUP(A388,Data!C:I,7,FALSE)</f>
        <v>0</v>
      </c>
      <c r="F388" s="631" t="str">
        <f t="shared" si="60"/>
        <v>RS.CO-32</v>
      </c>
      <c r="G388" s="631" t="str">
        <f t="shared" ca="1" si="61"/>
        <v>RS.CO-320</v>
      </c>
    </row>
    <row r="389" spans="1:7" x14ac:dyDescent="0.25">
      <c r="A389" t="s">
        <v>259</v>
      </c>
      <c r="B389" s="551">
        <v>2</v>
      </c>
      <c r="C389" t="s">
        <v>1464</v>
      </c>
      <c r="D389" s="1052" t="s">
        <v>1533</v>
      </c>
      <c r="E389" s="551">
        <f ca="1">VLOOKUP(A389,Data!C:I,7,FALSE)</f>
        <v>0</v>
      </c>
      <c r="F389" s="631" t="str">
        <f t="shared" si="60"/>
        <v>RS.CO-42</v>
      </c>
      <c r="G389" s="631" t="str">
        <f t="shared" ca="1" si="61"/>
        <v>RS.CO-420</v>
      </c>
    </row>
    <row r="390" spans="1:7" x14ac:dyDescent="0.25">
      <c r="A390" t="s">
        <v>259</v>
      </c>
      <c r="B390" s="551">
        <v>2</v>
      </c>
      <c r="C390" t="s">
        <v>1464</v>
      </c>
      <c r="D390" s="1052" t="s">
        <v>1545</v>
      </c>
      <c r="E390" s="551">
        <f ca="1">VLOOKUP(A390,Data!C:I,7,FALSE)</f>
        <v>0</v>
      </c>
      <c r="F390" s="631" t="str">
        <f t="shared" si="60"/>
        <v>RS.AN-42</v>
      </c>
      <c r="G390" s="631" t="str">
        <f t="shared" ca="1" si="61"/>
        <v>RS.AN-420</v>
      </c>
    </row>
    <row r="391" spans="1:7" x14ac:dyDescent="0.25">
      <c r="A391" t="s">
        <v>259</v>
      </c>
      <c r="B391" s="551">
        <v>2</v>
      </c>
      <c r="C391" t="s">
        <v>1464</v>
      </c>
      <c r="D391" s="1052" t="s">
        <v>1551</v>
      </c>
      <c r="E391" s="551">
        <f ca="1">VLOOKUP(A391,Data!C:I,7,FALSE)</f>
        <v>0</v>
      </c>
      <c r="F391" s="631" t="str">
        <f t="shared" si="60"/>
        <v>RS.MI-12</v>
      </c>
      <c r="G391" s="631" t="str">
        <f t="shared" ca="1" si="61"/>
        <v>RS.MI-120</v>
      </c>
    </row>
    <row r="392" spans="1:7" x14ac:dyDescent="0.25">
      <c r="A392" t="s">
        <v>259</v>
      </c>
      <c r="B392" s="551">
        <v>2</v>
      </c>
      <c r="C392" t="s">
        <v>1464</v>
      </c>
      <c r="D392" s="1052" t="s">
        <v>1552</v>
      </c>
      <c r="E392" s="551">
        <f ca="1">VLOOKUP(A392,Data!C:I,7,FALSE)</f>
        <v>0</v>
      </c>
      <c r="F392" s="631" t="str">
        <f t="shared" si="60"/>
        <v>RS.MI-22</v>
      </c>
      <c r="G392" s="631" t="str">
        <f t="shared" ca="1" si="61"/>
        <v>RS.MI-220</v>
      </c>
    </row>
    <row r="393" spans="1:7" x14ac:dyDescent="0.25">
      <c r="A393" t="s">
        <v>259</v>
      </c>
      <c r="B393" s="551">
        <v>2</v>
      </c>
      <c r="C393" t="s">
        <v>1465</v>
      </c>
      <c r="D393" s="1056" t="s">
        <v>1550</v>
      </c>
      <c r="E393" s="551">
        <f ca="1">VLOOKUP(A393,Data!C:I,7,FALSE)</f>
        <v>0</v>
      </c>
      <c r="F393" s="631" t="str">
        <f t="shared" si="60"/>
        <v>RC.RP-12</v>
      </c>
      <c r="G393" s="631" t="str">
        <f t="shared" ca="1" si="61"/>
        <v>RC.RP-120</v>
      </c>
    </row>
    <row r="394" spans="1:7" x14ac:dyDescent="0.25">
      <c r="A394" t="s">
        <v>260</v>
      </c>
      <c r="B394" s="551">
        <v>2</v>
      </c>
      <c r="C394" t="s">
        <v>1465</v>
      </c>
      <c r="D394" s="1056" t="s">
        <v>1800</v>
      </c>
      <c r="E394" s="551">
        <f ca="1">VLOOKUP(A394,Data!C:I,7,FALSE)</f>
        <v>0</v>
      </c>
      <c r="F394" s="631" t="str">
        <f t="shared" si="60"/>
        <v>RC.CO-12</v>
      </c>
      <c r="G394" s="631" t="str">
        <f t="shared" ca="1" si="61"/>
        <v>RC.CO-120</v>
      </c>
    </row>
    <row r="395" spans="1:7" x14ac:dyDescent="0.25">
      <c r="A395" t="s">
        <v>260</v>
      </c>
      <c r="B395" s="551">
        <v>2</v>
      </c>
      <c r="C395" t="s">
        <v>1465</v>
      </c>
      <c r="D395" s="1056" t="s">
        <v>1553</v>
      </c>
      <c r="E395" s="551">
        <f ca="1">VLOOKUP(A395,Data!C:I,7,FALSE)</f>
        <v>0</v>
      </c>
      <c r="F395" s="631" t="str">
        <f t="shared" si="60"/>
        <v>RC.CO-22</v>
      </c>
      <c r="G395" s="631" t="str">
        <f t="shared" ca="1" si="61"/>
        <v>RC.CO-220</v>
      </c>
    </row>
    <row r="396" spans="1:7" x14ac:dyDescent="0.25">
      <c r="A396" t="s">
        <v>260</v>
      </c>
      <c r="B396" s="551">
        <v>2</v>
      </c>
      <c r="C396" t="s">
        <v>1465</v>
      </c>
      <c r="D396" s="1056" t="s">
        <v>1549</v>
      </c>
      <c r="E396" s="551">
        <f ca="1">VLOOKUP(A396,Data!C:I,7,FALSE)</f>
        <v>0</v>
      </c>
      <c r="F396" s="631" t="str">
        <f t="shared" si="60"/>
        <v>RC.CO-32</v>
      </c>
      <c r="G396" s="631" t="str">
        <f t="shared" ca="1" si="61"/>
        <v>RC.CO-320</v>
      </c>
    </row>
    <row r="397" spans="1:7" x14ac:dyDescent="0.25">
      <c r="A397" t="s">
        <v>261</v>
      </c>
      <c r="B397" s="551">
        <v>2</v>
      </c>
      <c r="C397" t="s">
        <v>446</v>
      </c>
      <c r="D397" s="1051" t="s">
        <v>1532</v>
      </c>
      <c r="E397" s="551">
        <f ca="1">VLOOKUP(A397,Data!C:I,7,FALSE)</f>
        <v>0</v>
      </c>
      <c r="F397" s="631" t="str">
        <f t="shared" si="60"/>
        <v>ID.SC-52</v>
      </c>
      <c r="G397" s="631" t="str">
        <f t="shared" ca="1" si="61"/>
        <v>ID.SC-520</v>
      </c>
    </row>
    <row r="398" spans="1:7" x14ac:dyDescent="0.25">
      <c r="A398" t="s">
        <v>261</v>
      </c>
      <c r="B398" s="551">
        <v>2</v>
      </c>
      <c r="C398" t="s">
        <v>1462</v>
      </c>
      <c r="D398" s="1047" t="s">
        <v>1712</v>
      </c>
      <c r="E398" s="551">
        <f ca="1">VLOOKUP(A398,Data!C:I,7,FALSE)</f>
        <v>0</v>
      </c>
      <c r="F398" s="631" t="str">
        <f t="shared" si="60"/>
        <v>PR.IP-72</v>
      </c>
      <c r="G398" s="631" t="str">
        <f t="shared" ca="1" si="61"/>
        <v>PR.IP-720</v>
      </c>
    </row>
    <row r="399" spans="1:7" x14ac:dyDescent="0.25">
      <c r="A399" t="s">
        <v>261</v>
      </c>
      <c r="B399" s="551">
        <v>2</v>
      </c>
      <c r="C399" t="s">
        <v>1462</v>
      </c>
      <c r="D399" s="1047" t="s">
        <v>1554</v>
      </c>
      <c r="E399" s="551">
        <f ca="1">VLOOKUP(A399,Data!C:I,7,FALSE)</f>
        <v>0</v>
      </c>
      <c r="F399" s="631" t="str">
        <f t="shared" si="60"/>
        <v>PR.IP-102</v>
      </c>
      <c r="G399" s="631" t="str">
        <f t="shared" ca="1" si="61"/>
        <v>PR.IP-1020</v>
      </c>
    </row>
    <row r="400" spans="1:7" x14ac:dyDescent="0.25">
      <c r="A400" t="s">
        <v>261</v>
      </c>
      <c r="B400" s="551">
        <v>2</v>
      </c>
      <c r="C400" t="s">
        <v>1463</v>
      </c>
      <c r="D400" s="1048" t="s">
        <v>1548</v>
      </c>
      <c r="E400" s="551">
        <f ca="1">VLOOKUP(A400,Data!C:I,7,FALSE)</f>
        <v>0</v>
      </c>
      <c r="F400" s="631" t="str">
        <f t="shared" si="60"/>
        <v>DE.DP-32</v>
      </c>
      <c r="G400" s="631" t="str">
        <f t="shared" ca="1" si="61"/>
        <v>DE.DP-320</v>
      </c>
    </row>
    <row r="401" spans="1:7" x14ac:dyDescent="0.25">
      <c r="A401" t="s">
        <v>262</v>
      </c>
      <c r="B401" s="551">
        <v>2</v>
      </c>
      <c r="C401" t="s">
        <v>1462</v>
      </c>
      <c r="D401" s="1047" t="s">
        <v>1712</v>
      </c>
      <c r="E401" s="551">
        <f ca="1">VLOOKUP(A401,Data!C:I,7,FALSE)</f>
        <v>0</v>
      </c>
      <c r="F401" s="631" t="str">
        <f t="shared" si="60"/>
        <v>PR.IP-72</v>
      </c>
      <c r="G401" s="631" t="str">
        <f t="shared" ca="1" si="61"/>
        <v>PR.IP-720</v>
      </c>
    </row>
    <row r="402" spans="1:7" x14ac:dyDescent="0.25">
      <c r="A402" t="s">
        <v>262</v>
      </c>
      <c r="B402" s="551">
        <v>2</v>
      </c>
      <c r="C402" t="s">
        <v>1462</v>
      </c>
      <c r="D402" s="1047" t="s">
        <v>1529</v>
      </c>
      <c r="E402" s="551">
        <f ca="1">VLOOKUP(A402,Data!C:I,7,FALSE)</f>
        <v>0</v>
      </c>
      <c r="F402" s="631" t="str">
        <f t="shared" si="60"/>
        <v>PR.IP-92</v>
      </c>
      <c r="G402" s="631" t="str">
        <f t="shared" ca="1" si="61"/>
        <v>PR.IP-920</v>
      </c>
    </row>
    <row r="403" spans="1:7" x14ac:dyDescent="0.25">
      <c r="A403" t="s">
        <v>262</v>
      </c>
      <c r="B403" s="551">
        <v>2</v>
      </c>
      <c r="C403" t="s">
        <v>1463</v>
      </c>
      <c r="D403" s="1054" t="s">
        <v>1543</v>
      </c>
      <c r="E403" s="551">
        <f ca="1">VLOOKUP(A403,Data!C:I,7,FALSE)</f>
        <v>0</v>
      </c>
      <c r="F403" s="631" t="str">
        <f t="shared" si="60"/>
        <v>DE.DP-52</v>
      </c>
      <c r="G403" s="631" t="str">
        <f t="shared" ca="1" si="61"/>
        <v>DE.DP-520</v>
      </c>
    </row>
    <row r="404" spans="1:7" x14ac:dyDescent="0.25">
      <c r="A404" t="s">
        <v>262</v>
      </c>
      <c r="B404" s="551">
        <v>2</v>
      </c>
      <c r="C404" t="s">
        <v>1464</v>
      </c>
      <c r="D404" s="1052" t="s">
        <v>1557</v>
      </c>
      <c r="E404" s="551">
        <f ca="1">VLOOKUP(A404,Data!C:I,7,FALSE)</f>
        <v>0</v>
      </c>
      <c r="F404" s="631" t="str">
        <f t="shared" si="60"/>
        <v>RS.IM-12</v>
      </c>
      <c r="G404" s="631" t="str">
        <f t="shared" ca="1" si="61"/>
        <v>RS.IM-120</v>
      </c>
    </row>
    <row r="405" spans="1:7" x14ac:dyDescent="0.25">
      <c r="A405" t="s">
        <v>262</v>
      </c>
      <c r="B405" s="551">
        <v>2</v>
      </c>
      <c r="C405" t="s">
        <v>1464</v>
      </c>
      <c r="D405" s="1052" t="s">
        <v>1558</v>
      </c>
      <c r="E405" s="551">
        <f ca="1">VLOOKUP(A405,Data!C:I,7,FALSE)</f>
        <v>0</v>
      </c>
      <c r="F405" s="631" t="str">
        <f t="shared" si="60"/>
        <v>RS.IM-22</v>
      </c>
      <c r="G405" s="631" t="str">
        <f t="shared" ca="1" si="61"/>
        <v>RS.IM-220</v>
      </c>
    </row>
    <row r="406" spans="1:7" x14ac:dyDescent="0.25">
      <c r="A406" t="s">
        <v>262</v>
      </c>
      <c r="B406" s="551">
        <v>2</v>
      </c>
      <c r="C406" t="s">
        <v>1465</v>
      </c>
      <c r="D406" s="1056" t="s">
        <v>1555</v>
      </c>
      <c r="E406" s="551">
        <f ca="1">VLOOKUP(A406,Data!C:I,7,FALSE)</f>
        <v>0</v>
      </c>
      <c r="F406" s="631" t="str">
        <f t="shared" si="60"/>
        <v>RC.IM-12</v>
      </c>
      <c r="G406" s="631" t="str">
        <f t="shared" ca="1" si="61"/>
        <v>RC.IM-120</v>
      </c>
    </row>
    <row r="407" spans="1:7" x14ac:dyDescent="0.25">
      <c r="A407" t="s">
        <v>262</v>
      </c>
      <c r="B407" s="551">
        <v>2</v>
      </c>
      <c r="C407" t="s">
        <v>1465</v>
      </c>
      <c r="D407" s="1056" t="s">
        <v>1556</v>
      </c>
      <c r="E407" s="551">
        <f ca="1">VLOOKUP(A407,Data!C:I,7,FALSE)</f>
        <v>0</v>
      </c>
      <c r="F407" s="631" t="str">
        <f t="shared" si="60"/>
        <v>RC.IM-22</v>
      </c>
      <c r="G407" s="631" t="str">
        <f t="shared" ca="1" si="61"/>
        <v>RC.IM-220</v>
      </c>
    </row>
    <row r="408" spans="1:7" x14ac:dyDescent="0.25">
      <c r="A408" t="s">
        <v>263</v>
      </c>
      <c r="B408" s="551">
        <v>3</v>
      </c>
      <c r="C408" t="s">
        <v>1462</v>
      </c>
      <c r="D408" s="1047" t="s">
        <v>1712</v>
      </c>
      <c r="E408" s="551">
        <f ca="1">VLOOKUP(A408,Data!C:I,7,FALSE)</f>
        <v>0</v>
      </c>
      <c r="F408" s="631" t="str">
        <f t="shared" si="60"/>
        <v>PR.IP-73</v>
      </c>
      <c r="G408" s="631" t="str">
        <f t="shared" ca="1" si="61"/>
        <v>PR.IP-730</v>
      </c>
    </row>
    <row r="409" spans="1:7" x14ac:dyDescent="0.25">
      <c r="A409" t="s">
        <v>263</v>
      </c>
      <c r="B409" s="551">
        <v>3</v>
      </c>
      <c r="C409" t="s">
        <v>1462</v>
      </c>
      <c r="D409" s="1047" t="s">
        <v>1529</v>
      </c>
      <c r="E409" s="551">
        <f ca="1">VLOOKUP(A409,Data!C:I,7,FALSE)</f>
        <v>0</v>
      </c>
      <c r="F409" s="631" t="str">
        <f t="shared" si="60"/>
        <v>PR.IP-93</v>
      </c>
      <c r="G409" s="631" t="str">
        <f t="shared" ca="1" si="61"/>
        <v>PR.IP-930</v>
      </c>
    </row>
    <row r="410" spans="1:7" x14ac:dyDescent="0.25">
      <c r="A410" t="s">
        <v>263</v>
      </c>
      <c r="B410" s="551">
        <v>3</v>
      </c>
      <c r="C410" t="s">
        <v>1463</v>
      </c>
      <c r="D410" s="1054" t="s">
        <v>1542</v>
      </c>
      <c r="E410" s="551">
        <f ca="1">VLOOKUP(A410,Data!C:I,7,FALSE)</f>
        <v>0</v>
      </c>
      <c r="F410" s="631" t="str">
        <f t="shared" si="60"/>
        <v>DE.AE-23</v>
      </c>
      <c r="G410" s="631" t="str">
        <f t="shared" ca="1" si="61"/>
        <v>DE.AE-230</v>
      </c>
    </row>
    <row r="411" spans="1:7" x14ac:dyDescent="0.25">
      <c r="A411" t="s">
        <v>263</v>
      </c>
      <c r="B411" s="551">
        <v>3</v>
      </c>
      <c r="C411" t="s">
        <v>1463</v>
      </c>
      <c r="D411" s="1054" t="s">
        <v>1543</v>
      </c>
      <c r="E411" s="551">
        <f ca="1">VLOOKUP(A411,Data!C:I,7,FALSE)</f>
        <v>0</v>
      </c>
      <c r="F411" s="631" t="str">
        <f t="shared" si="60"/>
        <v>DE.DP-53</v>
      </c>
      <c r="G411" s="631" t="str">
        <f t="shared" ca="1" si="61"/>
        <v>DE.DP-530</v>
      </c>
    </row>
    <row r="412" spans="1:7" x14ac:dyDescent="0.25">
      <c r="A412" t="s">
        <v>263</v>
      </c>
      <c r="B412" s="551">
        <v>3</v>
      </c>
      <c r="C412" t="s">
        <v>1464</v>
      </c>
      <c r="D412" s="1052" t="s">
        <v>1530</v>
      </c>
      <c r="E412" s="551">
        <f ca="1">VLOOKUP(A412,Data!C:I,7,FALSE)</f>
        <v>0</v>
      </c>
      <c r="F412" s="631" t="str">
        <f t="shared" si="60"/>
        <v>RS.RP-13</v>
      </c>
      <c r="G412" s="631" t="str">
        <f t="shared" ca="1" si="61"/>
        <v>RS.RP-130</v>
      </c>
    </row>
    <row r="413" spans="1:7" x14ac:dyDescent="0.25">
      <c r="A413" t="s">
        <v>263</v>
      </c>
      <c r="B413" s="551">
        <v>3</v>
      </c>
      <c r="C413" t="s">
        <v>1464</v>
      </c>
      <c r="D413" s="1055" t="s">
        <v>1541</v>
      </c>
      <c r="E413" s="551">
        <f ca="1">VLOOKUP(A413,Data!C:I,7,FALSE)</f>
        <v>0</v>
      </c>
      <c r="F413" s="631" t="str">
        <f t="shared" si="60"/>
        <v>RS.AN-13</v>
      </c>
      <c r="G413" s="631" t="str">
        <f t="shared" ca="1" si="61"/>
        <v>RS.AN-130</v>
      </c>
    </row>
    <row r="414" spans="1:7" x14ac:dyDescent="0.25">
      <c r="A414" t="s">
        <v>263</v>
      </c>
      <c r="B414" s="551">
        <v>3</v>
      </c>
      <c r="C414" t="s">
        <v>1464</v>
      </c>
      <c r="D414" s="1052" t="s">
        <v>1547</v>
      </c>
      <c r="E414" s="551">
        <f ca="1">VLOOKUP(A414,Data!C:I,7,FALSE)</f>
        <v>0</v>
      </c>
      <c r="F414" s="631" t="str">
        <f t="shared" si="60"/>
        <v>RS.AN-23</v>
      </c>
      <c r="G414" s="631" t="str">
        <f t="shared" ca="1" si="61"/>
        <v>RS.AN-230</v>
      </c>
    </row>
    <row r="415" spans="1:7" x14ac:dyDescent="0.25">
      <c r="A415" t="s">
        <v>263</v>
      </c>
      <c r="B415" s="551">
        <v>3</v>
      </c>
      <c r="C415" t="s">
        <v>1464</v>
      </c>
      <c r="D415" s="1052" t="s">
        <v>1559</v>
      </c>
      <c r="E415" s="551">
        <f ca="1">VLOOKUP(A415,Data!C:I,7,FALSE)</f>
        <v>0</v>
      </c>
      <c r="F415" s="631" t="str">
        <f t="shared" si="60"/>
        <v>RS.AN-33</v>
      </c>
      <c r="G415" s="631" t="str">
        <f t="shared" ca="1" si="61"/>
        <v>RS.AN-330</v>
      </c>
    </row>
    <row r="416" spans="1:7" x14ac:dyDescent="0.25">
      <c r="A416" t="s">
        <v>263</v>
      </c>
      <c r="B416" s="551">
        <v>3</v>
      </c>
      <c r="C416" t="s">
        <v>1464</v>
      </c>
      <c r="D416" s="1052" t="s">
        <v>1557</v>
      </c>
      <c r="E416" s="551">
        <f ca="1">VLOOKUP(A416,Data!C:I,7,FALSE)</f>
        <v>0</v>
      </c>
      <c r="F416" s="631" t="str">
        <f t="shared" si="60"/>
        <v>RS.IM-13</v>
      </c>
      <c r="G416" s="631" t="str">
        <f t="shared" ca="1" si="61"/>
        <v>RS.IM-130</v>
      </c>
    </row>
    <row r="417" spans="1:7" x14ac:dyDescent="0.25">
      <c r="A417" t="s">
        <v>263</v>
      </c>
      <c r="B417" s="551">
        <v>3</v>
      </c>
      <c r="C417" t="s">
        <v>1464</v>
      </c>
      <c r="D417" s="1052" t="s">
        <v>1558</v>
      </c>
      <c r="E417" s="551">
        <f ca="1">VLOOKUP(A417,Data!C:I,7,FALSE)</f>
        <v>0</v>
      </c>
      <c r="F417" s="631" t="str">
        <f t="shared" si="60"/>
        <v>RS.IM-23</v>
      </c>
      <c r="G417" s="631" t="str">
        <f t="shared" ca="1" si="61"/>
        <v>RS.IM-230</v>
      </c>
    </row>
    <row r="418" spans="1:7" x14ac:dyDescent="0.25">
      <c r="A418" t="s">
        <v>263</v>
      </c>
      <c r="B418" s="551">
        <v>3</v>
      </c>
      <c r="C418" t="s">
        <v>1465</v>
      </c>
      <c r="D418" s="1056" t="s">
        <v>1555</v>
      </c>
      <c r="E418" s="551">
        <f ca="1">VLOOKUP(A418,Data!C:I,7,FALSE)</f>
        <v>0</v>
      </c>
      <c r="F418" s="631" t="str">
        <f t="shared" si="60"/>
        <v>RC.IM-13</v>
      </c>
      <c r="G418" s="631" t="str">
        <f t="shared" ca="1" si="61"/>
        <v>RC.IM-130</v>
      </c>
    </row>
    <row r="419" spans="1:7" x14ac:dyDescent="0.25">
      <c r="A419" t="s">
        <v>263</v>
      </c>
      <c r="B419" s="551">
        <v>3</v>
      </c>
      <c r="C419" t="s">
        <v>1465</v>
      </c>
      <c r="D419" s="1056" t="s">
        <v>1556</v>
      </c>
      <c r="E419" s="551">
        <f ca="1">VLOOKUP(A419,Data!C:I,7,FALSE)</f>
        <v>0</v>
      </c>
      <c r="F419" s="631" t="str">
        <f t="shared" si="60"/>
        <v>RC.IM-23</v>
      </c>
      <c r="G419" s="631" t="str">
        <f t="shared" ca="1" si="61"/>
        <v>RC.IM-230</v>
      </c>
    </row>
    <row r="420" spans="1:7" x14ac:dyDescent="0.25">
      <c r="A420" t="s">
        <v>265</v>
      </c>
      <c r="B420" s="551">
        <v>3</v>
      </c>
      <c r="C420" t="s">
        <v>446</v>
      </c>
      <c r="D420" s="1051" t="s">
        <v>1532</v>
      </c>
      <c r="E420" s="551">
        <f ca="1">VLOOKUP(A420,Data!C:I,7,FALSE)</f>
        <v>0</v>
      </c>
      <c r="F420" s="631" t="str">
        <f t="shared" si="60"/>
        <v>ID.SC-53</v>
      </c>
      <c r="G420" s="631" t="str">
        <f t="shared" ca="1" si="61"/>
        <v>ID.SC-530</v>
      </c>
    </row>
    <row r="421" spans="1:7" x14ac:dyDescent="0.25">
      <c r="A421" t="s">
        <v>265</v>
      </c>
      <c r="B421" s="551">
        <v>3</v>
      </c>
      <c r="C421" t="s">
        <v>1463</v>
      </c>
      <c r="D421" s="1054" t="s">
        <v>1539</v>
      </c>
      <c r="E421" s="551">
        <f ca="1">VLOOKUP(A421,Data!C:I,7,FALSE)</f>
        <v>0</v>
      </c>
      <c r="F421" s="631" t="str">
        <f t="shared" si="60"/>
        <v>DE.DP-43</v>
      </c>
      <c r="G421" s="631" t="str">
        <f t="shared" ca="1" si="61"/>
        <v>DE.DP-430</v>
      </c>
    </row>
    <row r="422" spans="1:7" x14ac:dyDescent="0.25">
      <c r="A422" t="s">
        <v>265</v>
      </c>
      <c r="B422" s="551">
        <v>3</v>
      </c>
      <c r="C422" t="s">
        <v>1464</v>
      </c>
      <c r="D422" s="1055" t="s">
        <v>1530</v>
      </c>
      <c r="E422" s="551">
        <f ca="1">VLOOKUP(A422,Data!C:I,7,FALSE)</f>
        <v>0</v>
      </c>
      <c r="F422" s="631" t="str">
        <f t="shared" si="60"/>
        <v>RS.RP-13</v>
      </c>
      <c r="G422" s="631" t="str">
        <f t="shared" ca="1" si="61"/>
        <v>RS.RP-130</v>
      </c>
    </row>
    <row r="423" spans="1:7" x14ac:dyDescent="0.25">
      <c r="A423" t="s">
        <v>265</v>
      </c>
      <c r="B423" s="551">
        <v>3</v>
      </c>
      <c r="C423" t="s">
        <v>1464</v>
      </c>
      <c r="D423" s="1052" t="s">
        <v>1535</v>
      </c>
      <c r="E423" s="551">
        <f ca="1">VLOOKUP(A423,Data!C:I,7,FALSE)</f>
        <v>0</v>
      </c>
      <c r="F423" s="631" t="str">
        <f t="shared" si="60"/>
        <v>RS.CO-33</v>
      </c>
      <c r="G423" s="631" t="str">
        <f t="shared" ca="1" si="61"/>
        <v>RS.CO-330</v>
      </c>
    </row>
    <row r="424" spans="1:7" x14ac:dyDescent="0.25">
      <c r="A424" t="s">
        <v>265</v>
      </c>
      <c r="B424" s="551">
        <v>3</v>
      </c>
      <c r="C424" t="s">
        <v>1464</v>
      </c>
      <c r="D424" s="1052" t="s">
        <v>1533</v>
      </c>
      <c r="E424" s="551">
        <f ca="1">VLOOKUP(A424,Data!C:I,7,FALSE)</f>
        <v>0</v>
      </c>
      <c r="F424" s="631" t="str">
        <f t="shared" si="60"/>
        <v>RS.CO-43</v>
      </c>
      <c r="G424" s="631" t="str">
        <f t="shared" ca="1" si="61"/>
        <v>RS.CO-430</v>
      </c>
    </row>
    <row r="425" spans="1:7" x14ac:dyDescent="0.25">
      <c r="A425" t="s">
        <v>265</v>
      </c>
      <c r="B425" s="551">
        <v>3</v>
      </c>
      <c r="C425" t="s">
        <v>1464</v>
      </c>
      <c r="D425" s="1052" t="s">
        <v>1566</v>
      </c>
      <c r="E425" s="551">
        <f ca="1">VLOOKUP(A425,Data!C:I,7,FALSE)</f>
        <v>0</v>
      </c>
      <c r="F425" s="631" t="str">
        <f t="shared" si="60"/>
        <v>RS.CO-53</v>
      </c>
      <c r="G425" s="631" t="str">
        <f t="shared" ca="1" si="61"/>
        <v>RS.CO-530</v>
      </c>
    </row>
    <row r="426" spans="1:7" x14ac:dyDescent="0.25">
      <c r="A426" t="s">
        <v>265</v>
      </c>
      <c r="B426" s="551">
        <v>3</v>
      </c>
      <c r="C426" t="s">
        <v>1464</v>
      </c>
      <c r="D426" s="1052" t="s">
        <v>1559</v>
      </c>
      <c r="E426" s="551">
        <f ca="1">VLOOKUP(A426,Data!C:I,7,FALSE)</f>
        <v>0</v>
      </c>
      <c r="F426" s="631" t="str">
        <f t="shared" si="60"/>
        <v>RS.AN-33</v>
      </c>
      <c r="G426" s="631" t="str">
        <f t="shared" ca="1" si="61"/>
        <v>RS.AN-330</v>
      </c>
    </row>
    <row r="427" spans="1:7" x14ac:dyDescent="0.25">
      <c r="A427" t="s">
        <v>265</v>
      </c>
      <c r="B427" s="551">
        <v>3</v>
      </c>
      <c r="C427" t="s">
        <v>1465</v>
      </c>
      <c r="D427" s="1056" t="s">
        <v>1550</v>
      </c>
      <c r="E427" s="551">
        <f ca="1">VLOOKUP(A427,Data!C:I,7,FALSE)</f>
        <v>0</v>
      </c>
      <c r="F427" s="631" t="str">
        <f t="shared" si="60"/>
        <v>RC.RP-13</v>
      </c>
      <c r="G427" s="631" t="str">
        <f t="shared" ca="1" si="61"/>
        <v>RC.RP-130</v>
      </c>
    </row>
    <row r="428" spans="1:7" x14ac:dyDescent="0.25">
      <c r="A428" t="s">
        <v>265</v>
      </c>
      <c r="B428" s="551">
        <v>3</v>
      </c>
      <c r="C428" t="s">
        <v>1465</v>
      </c>
      <c r="D428" s="1056" t="s">
        <v>1549</v>
      </c>
      <c r="E428" s="551">
        <f ca="1">VLOOKUP(A428,Data!C:I,7,FALSE)</f>
        <v>0</v>
      </c>
      <c r="F428" s="631" t="str">
        <f t="shared" si="60"/>
        <v>RC.CO-33</v>
      </c>
      <c r="G428" s="631" t="str">
        <f t="shared" ca="1" si="61"/>
        <v>RC.CO-330</v>
      </c>
    </row>
    <row r="429" spans="1:7" x14ac:dyDescent="0.25">
      <c r="A429" t="s">
        <v>943</v>
      </c>
      <c r="B429" s="551">
        <v>3</v>
      </c>
      <c r="C429" t="s">
        <v>446</v>
      </c>
      <c r="D429" s="1051" t="s">
        <v>1532</v>
      </c>
      <c r="E429" s="551">
        <f ca="1">VLOOKUP(A429,Data!C:I,7,FALSE)</f>
        <v>0</v>
      </c>
      <c r="F429" s="631" t="str">
        <f t="shared" si="60"/>
        <v>ID.SC-53</v>
      </c>
      <c r="G429" s="631" t="str">
        <f t="shared" ca="1" si="61"/>
        <v>ID.SC-530</v>
      </c>
    </row>
    <row r="430" spans="1:7" x14ac:dyDescent="0.25">
      <c r="A430" t="s">
        <v>943</v>
      </c>
      <c r="B430" s="551">
        <v>3</v>
      </c>
      <c r="C430" t="s">
        <v>1462</v>
      </c>
      <c r="D430" s="1047" t="s">
        <v>1554</v>
      </c>
      <c r="E430" s="551">
        <f ca="1">VLOOKUP(A430,Data!C:I,7,FALSE)</f>
        <v>0</v>
      </c>
      <c r="F430" s="631" t="str">
        <f t="shared" si="60"/>
        <v>PR.IP-103</v>
      </c>
      <c r="G430" s="631" t="str">
        <f t="shared" ca="1" si="61"/>
        <v>PR.IP-1030</v>
      </c>
    </row>
    <row r="431" spans="1:7" x14ac:dyDescent="0.25">
      <c r="A431" t="s">
        <v>2538</v>
      </c>
      <c r="B431" s="551">
        <v>3</v>
      </c>
      <c r="C431" t="s">
        <v>1462</v>
      </c>
      <c r="D431" s="1047" t="s">
        <v>1496</v>
      </c>
      <c r="E431" s="551">
        <f ca="1">VLOOKUP(A431,Data!C:I,7,FALSE)</f>
        <v>0</v>
      </c>
      <c r="F431" s="631" t="str">
        <f t="shared" si="60"/>
        <v>PR.PT-53</v>
      </c>
      <c r="G431" s="631" t="str">
        <f t="shared" ca="1" si="61"/>
        <v>PR.PT-530</v>
      </c>
    </row>
    <row r="432" spans="1:7" x14ac:dyDescent="0.25">
      <c r="A432" t="s">
        <v>267</v>
      </c>
      <c r="B432" s="551">
        <v>1</v>
      </c>
      <c r="C432" t="s">
        <v>446</v>
      </c>
      <c r="D432" s="1053" t="s">
        <v>1528</v>
      </c>
      <c r="E432" s="551">
        <f ca="1">VLOOKUP(A432,Data!C:I,7,FALSE)</f>
        <v>0</v>
      </c>
      <c r="F432" s="631" t="str">
        <f t="shared" si="60"/>
        <v>ID.BE-51</v>
      </c>
      <c r="G432" s="631" t="str">
        <f t="shared" ca="1" si="61"/>
        <v>ID.BE-510</v>
      </c>
    </row>
    <row r="433" spans="1:7" x14ac:dyDescent="0.25">
      <c r="A433" t="s">
        <v>267</v>
      </c>
      <c r="B433" s="551">
        <v>1</v>
      </c>
      <c r="C433" t="s">
        <v>1462</v>
      </c>
      <c r="D433" s="1047" t="s">
        <v>1529</v>
      </c>
      <c r="E433" s="551">
        <f ca="1">VLOOKUP(A433,Data!C:I,7,FALSE)</f>
        <v>0</v>
      </c>
      <c r="F433" s="631" t="str">
        <f t="shared" si="60"/>
        <v>PR.IP-91</v>
      </c>
      <c r="G433" s="631" t="str">
        <f t="shared" ca="1" si="61"/>
        <v>PR.IP-910</v>
      </c>
    </row>
    <row r="434" spans="1:7" x14ac:dyDescent="0.25">
      <c r="A434" t="s">
        <v>267</v>
      </c>
      <c r="B434" s="551">
        <v>1</v>
      </c>
      <c r="C434" t="s">
        <v>1462</v>
      </c>
      <c r="D434" s="1047" t="s">
        <v>1496</v>
      </c>
      <c r="E434" s="551">
        <f ca="1">VLOOKUP(A434,Data!C:I,7,FALSE)</f>
        <v>0</v>
      </c>
      <c r="F434" s="631" t="str">
        <f t="shared" si="60"/>
        <v>PR.PT-51</v>
      </c>
      <c r="G434" s="631" t="str">
        <f t="shared" ca="1" si="61"/>
        <v>PR.PT-510</v>
      </c>
    </row>
    <row r="435" spans="1:7" x14ac:dyDescent="0.25">
      <c r="A435" t="s">
        <v>267</v>
      </c>
      <c r="B435" s="551">
        <v>1</v>
      </c>
      <c r="C435" t="s">
        <v>1464</v>
      </c>
      <c r="D435" s="1052" t="s">
        <v>1530</v>
      </c>
      <c r="E435" s="551">
        <f ca="1">VLOOKUP(A435,Data!C:I,7,FALSE)</f>
        <v>0</v>
      </c>
      <c r="F435" s="631" t="str">
        <f t="shared" si="60"/>
        <v>RS.RP-11</v>
      </c>
      <c r="G435" s="631" t="str">
        <f t="shared" ca="1" si="61"/>
        <v>RS.RP-110</v>
      </c>
    </row>
    <row r="436" spans="1:7" x14ac:dyDescent="0.25">
      <c r="A436" t="s">
        <v>267</v>
      </c>
      <c r="B436" s="551">
        <v>1</v>
      </c>
      <c r="C436" t="s">
        <v>1465</v>
      </c>
      <c r="D436" s="1056" t="s">
        <v>1550</v>
      </c>
      <c r="E436" s="551">
        <f ca="1">VLOOKUP(A436,Data!C:I,7,FALSE)</f>
        <v>0</v>
      </c>
      <c r="F436" s="631" t="str">
        <f t="shared" si="60"/>
        <v>RC.RP-11</v>
      </c>
      <c r="G436" s="631" t="str">
        <f t="shared" ca="1" si="61"/>
        <v>RC.RP-110</v>
      </c>
    </row>
    <row r="437" spans="1:7" x14ac:dyDescent="0.25">
      <c r="A437" t="s">
        <v>268</v>
      </c>
      <c r="B437" s="551">
        <v>1</v>
      </c>
      <c r="C437" t="s">
        <v>1462</v>
      </c>
      <c r="D437" s="1047" t="s">
        <v>1494</v>
      </c>
      <c r="E437" s="551">
        <f ca="1">VLOOKUP(A437,Data!C:I,7,FALSE)</f>
        <v>0</v>
      </c>
      <c r="F437" s="631" t="str">
        <f t="shared" si="60"/>
        <v>PR.DS-41</v>
      </c>
      <c r="G437" s="631" t="str">
        <f t="shared" ca="1" si="61"/>
        <v>PR.DS-410</v>
      </c>
    </row>
    <row r="438" spans="1:7" x14ac:dyDescent="0.25">
      <c r="A438" t="s">
        <v>268</v>
      </c>
      <c r="B438" s="551">
        <v>1</v>
      </c>
      <c r="C438" t="s">
        <v>1462</v>
      </c>
      <c r="D438" s="1047" t="s">
        <v>1560</v>
      </c>
      <c r="E438" s="551">
        <f ca="1">VLOOKUP(A438,Data!C:I,7,FALSE)</f>
        <v>0</v>
      </c>
      <c r="F438" s="631" t="str">
        <f t="shared" si="60"/>
        <v>PR.IP-41</v>
      </c>
      <c r="G438" s="631" t="str">
        <f t="shared" ca="1" si="61"/>
        <v>PR.IP-410</v>
      </c>
    </row>
    <row r="439" spans="1:7" x14ac:dyDescent="0.25">
      <c r="A439" t="s">
        <v>268</v>
      </c>
      <c r="B439" s="551">
        <v>1</v>
      </c>
      <c r="C439" t="s">
        <v>1462</v>
      </c>
      <c r="D439" s="1047" t="s">
        <v>1496</v>
      </c>
      <c r="E439" s="551">
        <f ca="1">VLOOKUP(A439,Data!C:I,7,FALSE)</f>
        <v>0</v>
      </c>
      <c r="F439" s="631" t="str">
        <f t="shared" si="60"/>
        <v>PR.PT-51</v>
      </c>
      <c r="G439" s="631" t="str">
        <f t="shared" ca="1" si="61"/>
        <v>PR.PT-510</v>
      </c>
    </row>
    <row r="440" spans="1:7" x14ac:dyDescent="0.25">
      <c r="A440" t="s">
        <v>269</v>
      </c>
      <c r="B440" s="551">
        <v>1</v>
      </c>
      <c r="C440" t="s">
        <v>1462</v>
      </c>
      <c r="D440" s="1047" t="s">
        <v>1494</v>
      </c>
      <c r="E440" s="551">
        <f ca="1">VLOOKUP(A440,Data!C:I,7,FALSE)</f>
        <v>0</v>
      </c>
      <c r="F440" s="631" t="str">
        <f t="shared" si="60"/>
        <v>PR.DS-41</v>
      </c>
      <c r="G440" s="631" t="str">
        <f t="shared" ca="1" si="61"/>
        <v>PR.DS-410</v>
      </c>
    </row>
    <row r="441" spans="1:7" x14ac:dyDescent="0.25">
      <c r="A441" t="s">
        <v>269</v>
      </c>
      <c r="B441" s="551">
        <v>1</v>
      </c>
      <c r="C441" t="s">
        <v>1462</v>
      </c>
      <c r="D441" s="1047" t="s">
        <v>1496</v>
      </c>
      <c r="E441" s="551">
        <f ca="1">VLOOKUP(A441,Data!C:I,7,FALSE)</f>
        <v>0</v>
      </c>
      <c r="F441" s="631" t="str">
        <f t="shared" si="60"/>
        <v>PR.PT-51</v>
      </c>
      <c r="G441" s="631" t="str">
        <f t="shared" ca="1" si="61"/>
        <v>PR.PT-510</v>
      </c>
    </row>
    <row r="442" spans="1:7" x14ac:dyDescent="0.25">
      <c r="A442" t="s">
        <v>270</v>
      </c>
      <c r="B442" s="551">
        <v>2</v>
      </c>
      <c r="C442" t="s">
        <v>446</v>
      </c>
      <c r="D442" s="1051" t="s">
        <v>1573</v>
      </c>
      <c r="E442" s="551">
        <f ca="1">VLOOKUP(A442,Data!C:I,7,FALSE)</f>
        <v>0</v>
      </c>
      <c r="F442" s="631" t="str">
        <f t="shared" si="60"/>
        <v>ID.RA-42</v>
      </c>
      <c r="G442" s="631" t="str">
        <f t="shared" ca="1" si="61"/>
        <v>ID.RA-420</v>
      </c>
    </row>
    <row r="443" spans="1:7" x14ac:dyDescent="0.25">
      <c r="A443" t="s">
        <v>270</v>
      </c>
      <c r="B443" s="551">
        <v>2</v>
      </c>
      <c r="C443" t="s">
        <v>1462</v>
      </c>
      <c r="D443" s="1047" t="s">
        <v>1529</v>
      </c>
      <c r="E443" s="551">
        <f ca="1">VLOOKUP(A443,Data!C:I,7,FALSE)</f>
        <v>0</v>
      </c>
      <c r="F443" s="631" t="str">
        <f t="shared" si="60"/>
        <v>PR.IP-92</v>
      </c>
      <c r="G443" s="631" t="str">
        <f t="shared" ca="1" si="61"/>
        <v>PR.IP-920</v>
      </c>
    </row>
    <row r="444" spans="1:7" x14ac:dyDescent="0.25">
      <c r="A444" t="s">
        <v>270</v>
      </c>
      <c r="B444" s="551">
        <v>2</v>
      </c>
      <c r="C444" t="s">
        <v>1464</v>
      </c>
      <c r="D444" s="1052" t="s">
        <v>1547</v>
      </c>
      <c r="E444" s="551">
        <f ca="1">VLOOKUP(A444,Data!C:I,7,FALSE)</f>
        <v>0</v>
      </c>
      <c r="F444" s="631" t="str">
        <f t="shared" si="60"/>
        <v>RS.AN-22</v>
      </c>
      <c r="G444" s="631" t="str">
        <f t="shared" ca="1" si="61"/>
        <v>RS.AN-220</v>
      </c>
    </row>
    <row r="445" spans="1:7" x14ac:dyDescent="0.25">
      <c r="A445" t="s">
        <v>270</v>
      </c>
      <c r="B445" s="551">
        <v>2</v>
      </c>
      <c r="C445" t="s">
        <v>1464</v>
      </c>
      <c r="D445" s="1052" t="s">
        <v>1558</v>
      </c>
      <c r="E445" s="551">
        <f ca="1">VLOOKUP(A445,Data!C:I,7,FALSE)</f>
        <v>0</v>
      </c>
      <c r="F445" s="631" t="str">
        <f t="shared" si="60"/>
        <v>RS.IM-22</v>
      </c>
      <c r="G445" s="631" t="str">
        <f t="shared" ca="1" si="61"/>
        <v>RS.IM-220</v>
      </c>
    </row>
    <row r="446" spans="1:7" x14ac:dyDescent="0.25">
      <c r="A446" t="s">
        <v>270</v>
      </c>
      <c r="B446" s="551">
        <v>2</v>
      </c>
      <c r="C446" t="s">
        <v>1465</v>
      </c>
      <c r="D446" s="1056" t="s">
        <v>1556</v>
      </c>
      <c r="E446" s="551">
        <f ca="1">VLOOKUP(A446,Data!C:I,7,FALSE)</f>
        <v>0</v>
      </c>
      <c r="F446" s="631" t="str">
        <f t="shared" si="60"/>
        <v>RC.IM-22</v>
      </c>
      <c r="G446" s="631" t="str">
        <f t="shared" ca="1" si="61"/>
        <v>RC.IM-220</v>
      </c>
    </row>
    <row r="447" spans="1:7" x14ac:dyDescent="0.25">
      <c r="A447" t="s">
        <v>271</v>
      </c>
      <c r="B447" s="551">
        <v>2</v>
      </c>
      <c r="C447" t="s">
        <v>446</v>
      </c>
      <c r="D447" s="1051" t="s">
        <v>1511</v>
      </c>
      <c r="E447" s="551">
        <f ca="1">VLOOKUP(A447,Data!C:I,7,FALSE)</f>
        <v>0</v>
      </c>
      <c r="F447" s="631" t="str">
        <f t="shared" si="60"/>
        <v>ID.BE-42</v>
      </c>
      <c r="G447" s="631" t="str">
        <f t="shared" ca="1" si="61"/>
        <v>ID.BE-420</v>
      </c>
    </row>
    <row r="448" spans="1:7" x14ac:dyDescent="0.25">
      <c r="A448" t="s">
        <v>271</v>
      </c>
      <c r="B448" s="551">
        <v>2</v>
      </c>
      <c r="C448" t="s">
        <v>446</v>
      </c>
      <c r="D448" s="1051" t="s">
        <v>1528</v>
      </c>
      <c r="E448" s="551">
        <f ca="1">VLOOKUP(A448,Data!C:I,7,FALSE)</f>
        <v>0</v>
      </c>
      <c r="F448" s="631" t="str">
        <f t="shared" si="60"/>
        <v>ID.BE-52</v>
      </c>
      <c r="G448" s="631" t="str">
        <f t="shared" ca="1" si="61"/>
        <v>ID.BE-520</v>
      </c>
    </row>
    <row r="449" spans="1:7" x14ac:dyDescent="0.25">
      <c r="A449" t="s">
        <v>271</v>
      </c>
      <c r="B449" s="551">
        <v>2</v>
      </c>
      <c r="C449" t="s">
        <v>1462</v>
      </c>
      <c r="D449" s="1047" t="s">
        <v>1494</v>
      </c>
      <c r="E449" s="551">
        <f ca="1">VLOOKUP(A449,Data!C:I,7,FALSE)</f>
        <v>0</v>
      </c>
      <c r="F449" s="631" t="str">
        <f t="shared" si="60"/>
        <v>PR.DS-42</v>
      </c>
      <c r="G449" s="631" t="str">
        <f t="shared" ca="1" si="61"/>
        <v>PR.DS-420</v>
      </c>
    </row>
    <row r="450" spans="1:7" x14ac:dyDescent="0.25">
      <c r="A450" t="s">
        <v>271</v>
      </c>
      <c r="B450" s="551">
        <v>2</v>
      </c>
      <c r="C450" t="s">
        <v>1462</v>
      </c>
      <c r="D450" s="1047" t="s">
        <v>1529</v>
      </c>
      <c r="E450" s="551">
        <f ca="1">VLOOKUP(A450,Data!C:I,7,FALSE)</f>
        <v>0</v>
      </c>
      <c r="F450" s="631" t="str">
        <f t="shared" si="60"/>
        <v>PR.IP-92</v>
      </c>
      <c r="G450" s="631" t="str">
        <f t="shared" ca="1" si="61"/>
        <v>PR.IP-920</v>
      </c>
    </row>
    <row r="451" spans="1:7" x14ac:dyDescent="0.25">
      <c r="A451" t="s">
        <v>271</v>
      </c>
      <c r="B451" s="551">
        <v>2</v>
      </c>
      <c r="C451" t="s">
        <v>1462</v>
      </c>
      <c r="D451" s="1047" t="s">
        <v>1496</v>
      </c>
      <c r="E451" s="551">
        <f ca="1">VLOOKUP(A451,Data!C:I,7,FALSE)</f>
        <v>0</v>
      </c>
      <c r="F451" s="631" t="str">
        <f t="shared" ref="F451:F514" si="62">CONCATENATE($D451,$B451)</f>
        <v>PR.PT-52</v>
      </c>
      <c r="G451" s="631" t="str">
        <f t="shared" ref="G451:G514" ca="1" si="63">_xlfn.IFNA(CONCATENATE(F451,$E451),CONCATENATE(F451,$E451,0))</f>
        <v>PR.PT-520</v>
      </c>
    </row>
    <row r="452" spans="1:7" x14ac:dyDescent="0.25">
      <c r="A452" t="s">
        <v>272</v>
      </c>
      <c r="B452" s="551">
        <v>2</v>
      </c>
      <c r="C452" t="s">
        <v>446</v>
      </c>
      <c r="D452" s="1051" t="s">
        <v>1511</v>
      </c>
      <c r="E452" s="551">
        <f ca="1">VLOOKUP(A452,Data!C:I,7,FALSE)</f>
        <v>0</v>
      </c>
      <c r="F452" s="631" t="str">
        <f t="shared" si="62"/>
        <v>ID.BE-42</v>
      </c>
      <c r="G452" s="631" t="str">
        <f t="shared" ca="1" si="63"/>
        <v>ID.BE-420</v>
      </c>
    </row>
    <row r="453" spans="1:7" x14ac:dyDescent="0.25">
      <c r="A453" t="s">
        <v>272</v>
      </c>
      <c r="B453" s="551">
        <v>2</v>
      </c>
      <c r="C453" t="s">
        <v>446</v>
      </c>
      <c r="D453" s="1051" t="s">
        <v>1528</v>
      </c>
      <c r="E453" s="551">
        <f ca="1">VLOOKUP(A453,Data!C:I,7,FALSE)</f>
        <v>0</v>
      </c>
      <c r="F453" s="631" t="str">
        <f t="shared" si="62"/>
        <v>ID.BE-52</v>
      </c>
      <c r="G453" s="631" t="str">
        <f t="shared" ca="1" si="63"/>
        <v>ID.BE-520</v>
      </c>
    </row>
    <row r="454" spans="1:7" x14ac:dyDescent="0.25">
      <c r="A454" t="s">
        <v>272</v>
      </c>
      <c r="B454" s="551">
        <v>2</v>
      </c>
      <c r="C454" t="s">
        <v>1462</v>
      </c>
      <c r="D454" s="1047" t="s">
        <v>1494</v>
      </c>
      <c r="E454" s="551">
        <f ca="1">VLOOKUP(A454,Data!C:I,7,FALSE)</f>
        <v>0</v>
      </c>
      <c r="F454" s="631" t="str">
        <f t="shared" si="62"/>
        <v>PR.DS-42</v>
      </c>
      <c r="G454" s="631" t="str">
        <f t="shared" ca="1" si="63"/>
        <v>PR.DS-420</v>
      </c>
    </row>
    <row r="455" spans="1:7" x14ac:dyDescent="0.25">
      <c r="A455" t="s">
        <v>272</v>
      </c>
      <c r="B455" s="551">
        <v>2</v>
      </c>
      <c r="C455" t="s">
        <v>1462</v>
      </c>
      <c r="D455" s="1047" t="s">
        <v>1529</v>
      </c>
      <c r="E455" s="551">
        <f ca="1">VLOOKUP(A455,Data!C:I,7,FALSE)</f>
        <v>0</v>
      </c>
      <c r="F455" s="631" t="str">
        <f t="shared" si="62"/>
        <v>PR.IP-92</v>
      </c>
      <c r="G455" s="631" t="str">
        <f t="shared" ca="1" si="63"/>
        <v>PR.IP-920</v>
      </c>
    </row>
    <row r="456" spans="1:7" x14ac:dyDescent="0.25">
      <c r="A456" t="s">
        <v>272</v>
      </c>
      <c r="B456" s="551">
        <v>2</v>
      </c>
      <c r="C456" t="s">
        <v>1462</v>
      </c>
      <c r="D456" s="1047" t="s">
        <v>1496</v>
      </c>
      <c r="E456" s="551">
        <f ca="1">VLOOKUP(A456,Data!C:I,7,FALSE)</f>
        <v>0</v>
      </c>
      <c r="F456" s="631" t="str">
        <f t="shared" si="62"/>
        <v>PR.PT-52</v>
      </c>
      <c r="G456" s="631" t="str">
        <f t="shared" ca="1" si="63"/>
        <v>PR.PT-520</v>
      </c>
    </row>
    <row r="457" spans="1:7" x14ac:dyDescent="0.25">
      <c r="A457" t="s">
        <v>273</v>
      </c>
      <c r="B457" s="551">
        <v>2</v>
      </c>
      <c r="C457" t="s">
        <v>446</v>
      </c>
      <c r="D457" s="1051" t="s">
        <v>1528</v>
      </c>
      <c r="E457" s="551">
        <f ca="1">VLOOKUP(A457,Data!C:I,7,FALSE)</f>
        <v>0</v>
      </c>
      <c r="F457" s="631" t="str">
        <f t="shared" si="62"/>
        <v>ID.BE-52</v>
      </c>
      <c r="G457" s="631" t="str">
        <f t="shared" ca="1" si="63"/>
        <v>ID.BE-520</v>
      </c>
    </row>
    <row r="458" spans="1:7" x14ac:dyDescent="0.25">
      <c r="A458" t="s">
        <v>273</v>
      </c>
      <c r="B458" s="551">
        <v>2</v>
      </c>
      <c r="C458" t="s">
        <v>446</v>
      </c>
      <c r="D458" s="1051" t="s">
        <v>1532</v>
      </c>
      <c r="E458" s="551">
        <f ca="1">VLOOKUP(A458,Data!C:I,7,FALSE)</f>
        <v>0</v>
      </c>
      <c r="F458" s="631" t="str">
        <f t="shared" si="62"/>
        <v>ID.SC-52</v>
      </c>
      <c r="G458" s="631" t="str">
        <f t="shared" ca="1" si="63"/>
        <v>ID.SC-520</v>
      </c>
    </row>
    <row r="459" spans="1:7" x14ac:dyDescent="0.25">
      <c r="A459" t="s">
        <v>944</v>
      </c>
      <c r="B459" s="551">
        <v>2</v>
      </c>
      <c r="C459" t="s">
        <v>1462</v>
      </c>
      <c r="D459" s="1047" t="s">
        <v>1529</v>
      </c>
      <c r="E459" s="551">
        <f ca="1">VLOOKUP(A459,Data!C:I,7,FALSE)</f>
        <v>0</v>
      </c>
      <c r="F459" s="631" t="str">
        <f t="shared" si="62"/>
        <v>PR.IP-92</v>
      </c>
      <c r="G459" s="631" t="str">
        <f t="shared" ca="1" si="63"/>
        <v>PR.IP-920</v>
      </c>
    </row>
    <row r="460" spans="1:7" x14ac:dyDescent="0.25">
      <c r="A460" t="s">
        <v>944</v>
      </c>
      <c r="B460" s="551">
        <v>2</v>
      </c>
      <c r="C460" t="s">
        <v>1463</v>
      </c>
      <c r="D460" s="1048" t="s">
        <v>1544</v>
      </c>
      <c r="E460" s="551">
        <f ca="1">VLOOKUP(A460,Data!C:I,7,FALSE)</f>
        <v>0</v>
      </c>
      <c r="F460" s="631" t="str">
        <f t="shared" si="62"/>
        <v>DE.AE-52</v>
      </c>
      <c r="G460" s="631" t="str">
        <f t="shared" ca="1" si="63"/>
        <v>DE.AE-520</v>
      </c>
    </row>
    <row r="461" spans="1:7" x14ac:dyDescent="0.25">
      <c r="A461" t="s">
        <v>944</v>
      </c>
      <c r="B461" s="551">
        <v>2</v>
      </c>
      <c r="C461" t="s">
        <v>1464</v>
      </c>
      <c r="D461" s="1052" t="s">
        <v>1547</v>
      </c>
      <c r="E461" s="551">
        <f ca="1">VLOOKUP(A461,Data!C:I,7,FALSE)</f>
        <v>0</v>
      </c>
      <c r="F461" s="631" t="str">
        <f t="shared" si="62"/>
        <v>RS.AN-22</v>
      </c>
      <c r="G461" s="631" t="str">
        <f t="shared" ca="1" si="63"/>
        <v>RS.AN-220</v>
      </c>
    </row>
    <row r="462" spans="1:7" x14ac:dyDescent="0.25">
      <c r="A462" t="s">
        <v>944</v>
      </c>
      <c r="B462" s="551">
        <v>2</v>
      </c>
      <c r="C462" t="s">
        <v>1464</v>
      </c>
      <c r="D462" s="1052" t="s">
        <v>1545</v>
      </c>
      <c r="E462" s="551">
        <f ca="1">VLOOKUP(A462,Data!C:I,7,FALSE)</f>
        <v>0</v>
      </c>
      <c r="F462" s="631" t="str">
        <f t="shared" si="62"/>
        <v>RS.AN-42</v>
      </c>
      <c r="G462" s="631" t="str">
        <f t="shared" ca="1" si="63"/>
        <v>RS.AN-420</v>
      </c>
    </row>
    <row r="463" spans="1:7" x14ac:dyDescent="0.25">
      <c r="A463" t="s">
        <v>945</v>
      </c>
      <c r="B463" s="551">
        <v>2</v>
      </c>
      <c r="C463" t="s">
        <v>446</v>
      </c>
      <c r="D463" s="1051" t="s">
        <v>1532</v>
      </c>
      <c r="E463" s="551">
        <f ca="1">VLOOKUP(A463,Data!C:I,7,FALSE)</f>
        <v>0</v>
      </c>
      <c r="F463" s="631" t="str">
        <f t="shared" si="62"/>
        <v>ID.SC-52</v>
      </c>
      <c r="G463" s="631" t="str">
        <f t="shared" ca="1" si="63"/>
        <v>ID.SC-520</v>
      </c>
    </row>
    <row r="464" spans="1:7" x14ac:dyDescent="0.25">
      <c r="A464" t="s">
        <v>945</v>
      </c>
      <c r="B464" s="551">
        <v>2</v>
      </c>
      <c r="C464" t="s">
        <v>1462</v>
      </c>
      <c r="D464" s="1047" t="s">
        <v>1529</v>
      </c>
      <c r="E464" s="551">
        <f ca="1">VLOOKUP(A464,Data!C:I,7,FALSE)</f>
        <v>0</v>
      </c>
      <c r="F464" s="631" t="str">
        <f t="shared" si="62"/>
        <v>PR.IP-92</v>
      </c>
      <c r="G464" s="631" t="str">
        <f t="shared" ca="1" si="63"/>
        <v>PR.IP-920</v>
      </c>
    </row>
    <row r="465" spans="1:7" x14ac:dyDescent="0.25">
      <c r="A465" t="s">
        <v>945</v>
      </c>
      <c r="B465" s="551">
        <v>2</v>
      </c>
      <c r="C465" t="s">
        <v>1462</v>
      </c>
      <c r="D465" s="1047" t="s">
        <v>1554</v>
      </c>
      <c r="E465" s="551">
        <f ca="1">VLOOKUP(A465,Data!C:I,7,FALSE)</f>
        <v>0</v>
      </c>
      <c r="F465" s="631" t="str">
        <f t="shared" si="62"/>
        <v>PR.IP-102</v>
      </c>
      <c r="G465" s="631" t="str">
        <f t="shared" ca="1" si="63"/>
        <v>PR.IP-1020</v>
      </c>
    </row>
    <row r="466" spans="1:7" x14ac:dyDescent="0.25">
      <c r="A466" t="s">
        <v>945</v>
      </c>
      <c r="B466" s="551">
        <v>2</v>
      </c>
      <c r="C466" t="s">
        <v>1462</v>
      </c>
      <c r="D466" s="1047" t="s">
        <v>1496</v>
      </c>
      <c r="E466" s="551">
        <f ca="1">VLOOKUP(A466,Data!C:I,7,FALSE)</f>
        <v>0</v>
      </c>
      <c r="F466" s="631" t="str">
        <f t="shared" si="62"/>
        <v>PR.PT-52</v>
      </c>
      <c r="G466" s="631" t="str">
        <f t="shared" ca="1" si="63"/>
        <v>PR.PT-520</v>
      </c>
    </row>
    <row r="467" spans="1:7" x14ac:dyDescent="0.25">
      <c r="A467" t="s">
        <v>945</v>
      </c>
      <c r="B467" s="551">
        <v>2</v>
      </c>
      <c r="C467" t="s">
        <v>1465</v>
      </c>
      <c r="D467" s="1050" t="s">
        <v>1555</v>
      </c>
      <c r="E467" s="551">
        <f ca="1">VLOOKUP(A467,Data!C:I,7,FALSE)</f>
        <v>0</v>
      </c>
      <c r="F467" s="631" t="str">
        <f t="shared" si="62"/>
        <v>RC.IM-12</v>
      </c>
      <c r="G467" s="631" t="str">
        <f t="shared" ca="1" si="63"/>
        <v>RC.IM-120</v>
      </c>
    </row>
    <row r="468" spans="1:7" x14ac:dyDescent="0.25">
      <c r="A468" t="s">
        <v>946</v>
      </c>
      <c r="B468" s="551">
        <v>2</v>
      </c>
      <c r="C468" t="s">
        <v>1462</v>
      </c>
      <c r="D468" s="1047" t="s">
        <v>1506</v>
      </c>
      <c r="E468" s="551">
        <f ca="1">VLOOKUP(A468,Data!C:I,7,FALSE)</f>
        <v>0</v>
      </c>
      <c r="F468" s="631" t="str">
        <f t="shared" si="62"/>
        <v>PR.DS-12</v>
      </c>
      <c r="G468" s="631" t="str">
        <f t="shared" ca="1" si="63"/>
        <v>PR.DS-120</v>
      </c>
    </row>
    <row r="469" spans="1:7" x14ac:dyDescent="0.25">
      <c r="A469" t="s">
        <v>947</v>
      </c>
      <c r="B469" s="551">
        <v>2</v>
      </c>
      <c r="C469" t="s">
        <v>1462</v>
      </c>
      <c r="D469" s="1047" t="s">
        <v>1506</v>
      </c>
      <c r="E469" s="551">
        <f ca="1">VLOOKUP(A469,Data!C:I,7,FALSE)</f>
        <v>0</v>
      </c>
      <c r="F469" s="631" t="str">
        <f t="shared" si="62"/>
        <v>PR.DS-12</v>
      </c>
      <c r="G469" s="631" t="str">
        <f t="shared" ca="1" si="63"/>
        <v>PR.DS-120</v>
      </c>
    </row>
    <row r="470" spans="1:7" x14ac:dyDescent="0.25">
      <c r="A470" t="s">
        <v>948</v>
      </c>
      <c r="B470" s="551">
        <v>2</v>
      </c>
      <c r="C470" t="s">
        <v>1462</v>
      </c>
      <c r="D470" s="1047" t="s">
        <v>1494</v>
      </c>
      <c r="E470" s="551">
        <f ca="1">VLOOKUP(A470,Data!C:I,7,FALSE)</f>
        <v>0</v>
      </c>
      <c r="F470" s="631" t="str">
        <f t="shared" si="62"/>
        <v>PR.DS-42</v>
      </c>
      <c r="G470" s="631" t="str">
        <f t="shared" ca="1" si="63"/>
        <v>PR.DS-420</v>
      </c>
    </row>
    <row r="471" spans="1:7" x14ac:dyDescent="0.25">
      <c r="A471" t="s">
        <v>948</v>
      </c>
      <c r="B471" s="551">
        <v>2</v>
      </c>
      <c r="C471" t="s">
        <v>1462</v>
      </c>
      <c r="D471" s="1047" t="s">
        <v>1496</v>
      </c>
      <c r="E471" s="551">
        <f ca="1">VLOOKUP(A471,Data!C:I,7,FALSE)</f>
        <v>0</v>
      </c>
      <c r="F471" s="631" t="str">
        <f t="shared" si="62"/>
        <v>PR.PT-52</v>
      </c>
      <c r="G471" s="631" t="str">
        <f t="shared" ca="1" si="63"/>
        <v>PR.PT-520</v>
      </c>
    </row>
    <row r="472" spans="1:7" x14ac:dyDescent="0.25">
      <c r="A472" t="s">
        <v>950</v>
      </c>
      <c r="B472" s="551">
        <v>3</v>
      </c>
      <c r="C472" t="s">
        <v>1462</v>
      </c>
      <c r="D472" s="1047" t="s">
        <v>1554</v>
      </c>
      <c r="E472" s="551">
        <f ca="1">VLOOKUP(A472,Data!C:I,7,FALSE)</f>
        <v>0</v>
      </c>
      <c r="F472" s="631" t="str">
        <f t="shared" si="62"/>
        <v>PR.IP-103</v>
      </c>
      <c r="G472" s="631" t="str">
        <f t="shared" ca="1" si="63"/>
        <v>PR.IP-1030</v>
      </c>
    </row>
    <row r="473" spans="1:7" x14ac:dyDescent="0.25">
      <c r="A473" t="s">
        <v>951</v>
      </c>
      <c r="B473" s="551">
        <v>3</v>
      </c>
      <c r="C473" t="s">
        <v>1462</v>
      </c>
      <c r="D473" s="1047" t="s">
        <v>1529</v>
      </c>
      <c r="E473" s="551">
        <f ca="1">VLOOKUP(A473,Data!C:I,7,FALSE)</f>
        <v>0</v>
      </c>
      <c r="F473" s="631" t="str">
        <f t="shared" si="62"/>
        <v>PR.IP-93</v>
      </c>
      <c r="G473" s="631" t="str">
        <f t="shared" ca="1" si="63"/>
        <v>PR.IP-930</v>
      </c>
    </row>
    <row r="474" spans="1:7" x14ac:dyDescent="0.25">
      <c r="A474" t="s">
        <v>951</v>
      </c>
      <c r="B474" s="551">
        <v>3</v>
      </c>
      <c r="C474" t="s">
        <v>1464</v>
      </c>
      <c r="D474" s="1052" t="s">
        <v>1557</v>
      </c>
      <c r="E474" s="551">
        <f ca="1">VLOOKUP(A474,Data!C:I,7,FALSE)</f>
        <v>0</v>
      </c>
      <c r="F474" s="631" t="str">
        <f t="shared" si="62"/>
        <v>RS.IM-13</v>
      </c>
      <c r="G474" s="631" t="str">
        <f t="shared" ca="1" si="63"/>
        <v>RS.IM-130</v>
      </c>
    </row>
    <row r="475" spans="1:7" x14ac:dyDescent="0.25">
      <c r="A475" t="s">
        <v>951</v>
      </c>
      <c r="B475" s="551">
        <v>3</v>
      </c>
      <c r="C475" t="s">
        <v>1464</v>
      </c>
      <c r="D475" s="1052" t="s">
        <v>1558</v>
      </c>
      <c r="E475" s="551">
        <f ca="1">VLOOKUP(A475,Data!C:I,7,FALSE)</f>
        <v>0</v>
      </c>
      <c r="F475" s="631" t="str">
        <f t="shared" si="62"/>
        <v>RS.IM-23</v>
      </c>
      <c r="G475" s="631" t="str">
        <f t="shared" ca="1" si="63"/>
        <v>RS.IM-230</v>
      </c>
    </row>
    <row r="476" spans="1:7" x14ac:dyDescent="0.25">
      <c r="A476" t="s">
        <v>951</v>
      </c>
      <c r="B476" s="551">
        <v>3</v>
      </c>
      <c r="C476" t="s">
        <v>1465</v>
      </c>
      <c r="D476" s="1056" t="s">
        <v>1555</v>
      </c>
      <c r="E476" s="551">
        <f ca="1">VLOOKUP(A476,Data!C:I,7,FALSE)</f>
        <v>0</v>
      </c>
      <c r="F476" s="631" t="str">
        <f t="shared" si="62"/>
        <v>RC.IM-13</v>
      </c>
      <c r="G476" s="631" t="str">
        <f t="shared" ca="1" si="63"/>
        <v>RC.IM-130</v>
      </c>
    </row>
    <row r="477" spans="1:7" x14ac:dyDescent="0.25">
      <c r="A477" t="s">
        <v>951</v>
      </c>
      <c r="B477" s="551">
        <v>3</v>
      </c>
      <c r="C477" t="s">
        <v>1465</v>
      </c>
      <c r="D477" s="1056" t="s">
        <v>1556</v>
      </c>
      <c r="E477" s="551">
        <f ca="1">VLOOKUP(A477,Data!C:I,7,FALSE)</f>
        <v>0</v>
      </c>
      <c r="F477" s="631" t="str">
        <f t="shared" si="62"/>
        <v>RC.IM-23</v>
      </c>
      <c r="G477" s="631" t="str">
        <f t="shared" ca="1" si="63"/>
        <v>RC.IM-230</v>
      </c>
    </row>
    <row r="478" spans="1:7" x14ac:dyDescent="0.25">
      <c r="A478" t="s">
        <v>952</v>
      </c>
      <c r="B478" s="551">
        <v>3</v>
      </c>
      <c r="C478" t="s">
        <v>1462</v>
      </c>
      <c r="D478" s="1047" t="s">
        <v>1529</v>
      </c>
      <c r="E478" s="551">
        <f ca="1">VLOOKUP(A478,Data!C:I,7,FALSE)</f>
        <v>0</v>
      </c>
      <c r="F478" s="631" t="str">
        <f t="shared" si="62"/>
        <v>PR.IP-93</v>
      </c>
      <c r="G478" s="631" t="str">
        <f t="shared" ca="1" si="63"/>
        <v>PR.IP-930</v>
      </c>
    </row>
    <row r="479" spans="1:7" x14ac:dyDescent="0.25">
      <c r="A479" t="s">
        <v>952</v>
      </c>
      <c r="B479" s="551">
        <v>3</v>
      </c>
      <c r="C479" t="s">
        <v>1464</v>
      </c>
      <c r="D479" s="1052" t="s">
        <v>1557</v>
      </c>
      <c r="E479" s="551">
        <f ca="1">VLOOKUP(A479,Data!C:I,7,FALSE)</f>
        <v>0</v>
      </c>
      <c r="F479" s="631" t="str">
        <f t="shared" si="62"/>
        <v>RS.IM-13</v>
      </c>
      <c r="G479" s="631" t="str">
        <f t="shared" ca="1" si="63"/>
        <v>RS.IM-130</v>
      </c>
    </row>
    <row r="480" spans="1:7" x14ac:dyDescent="0.25">
      <c r="A480" t="s">
        <v>952</v>
      </c>
      <c r="B480" s="551">
        <v>3</v>
      </c>
      <c r="C480" t="s">
        <v>1464</v>
      </c>
      <c r="D480" s="1052" t="s">
        <v>1558</v>
      </c>
      <c r="E480" s="551">
        <f ca="1">VLOOKUP(A480,Data!C:I,7,FALSE)</f>
        <v>0</v>
      </c>
      <c r="F480" s="631" t="str">
        <f t="shared" si="62"/>
        <v>RS.IM-23</v>
      </c>
      <c r="G480" s="631" t="str">
        <f t="shared" ca="1" si="63"/>
        <v>RS.IM-230</v>
      </c>
    </row>
    <row r="481" spans="1:7" x14ac:dyDescent="0.25">
      <c r="A481" t="s">
        <v>952</v>
      </c>
      <c r="B481" s="551">
        <v>3</v>
      </c>
      <c r="C481" t="s">
        <v>1465</v>
      </c>
      <c r="D481" s="1056" t="s">
        <v>1555</v>
      </c>
      <c r="E481" s="551">
        <f ca="1">VLOOKUP(A481,Data!C:I,7,FALSE)</f>
        <v>0</v>
      </c>
      <c r="F481" s="631" t="str">
        <f t="shared" si="62"/>
        <v>RC.IM-13</v>
      </c>
      <c r="G481" s="631" t="str">
        <f t="shared" ca="1" si="63"/>
        <v>RC.IM-130</v>
      </c>
    </row>
    <row r="482" spans="1:7" x14ac:dyDescent="0.25">
      <c r="A482" t="s">
        <v>952</v>
      </c>
      <c r="B482" s="551">
        <v>3</v>
      </c>
      <c r="C482" t="s">
        <v>1465</v>
      </c>
      <c r="D482" s="1056" t="s">
        <v>1556</v>
      </c>
      <c r="E482" s="551">
        <f ca="1">VLOOKUP(A482,Data!C:I,7,FALSE)</f>
        <v>0</v>
      </c>
      <c r="F482" s="631" t="str">
        <f t="shared" si="62"/>
        <v>RC.IM-23</v>
      </c>
      <c r="G482" s="631" t="str">
        <f t="shared" ca="1" si="63"/>
        <v>RC.IM-230</v>
      </c>
    </row>
    <row r="483" spans="1:7" x14ac:dyDescent="0.25">
      <c r="A483" t="s">
        <v>954</v>
      </c>
      <c r="B483" s="551">
        <v>2</v>
      </c>
      <c r="C483" t="s">
        <v>1462</v>
      </c>
      <c r="D483" s="1047" t="s">
        <v>1529</v>
      </c>
      <c r="E483" s="551">
        <f ca="1">VLOOKUP(A483,Data!C:I,7,FALSE)</f>
        <v>0</v>
      </c>
      <c r="F483" s="631" t="str">
        <f t="shared" si="62"/>
        <v>PR.IP-92</v>
      </c>
      <c r="G483" s="631" t="str">
        <f t="shared" ca="1" si="63"/>
        <v>PR.IP-920</v>
      </c>
    </row>
    <row r="484" spans="1:7" x14ac:dyDescent="0.25">
      <c r="A484" t="s">
        <v>954</v>
      </c>
      <c r="B484" s="551">
        <v>2</v>
      </c>
      <c r="C484" t="s">
        <v>1464</v>
      </c>
      <c r="D484" s="1055" t="s">
        <v>1530</v>
      </c>
      <c r="E484" s="551">
        <f ca="1">VLOOKUP(A484,Data!C:I,7,FALSE)</f>
        <v>0</v>
      </c>
      <c r="F484" s="631" t="str">
        <f t="shared" si="62"/>
        <v>RS.RP-12</v>
      </c>
      <c r="G484" s="631" t="str">
        <f t="shared" ca="1" si="63"/>
        <v>RS.RP-120</v>
      </c>
    </row>
    <row r="485" spans="1:7" x14ac:dyDescent="0.25">
      <c r="A485" t="s">
        <v>954</v>
      </c>
      <c r="B485" s="551">
        <v>2</v>
      </c>
      <c r="C485" t="s">
        <v>1464</v>
      </c>
      <c r="D485" s="1052" t="s">
        <v>1557</v>
      </c>
      <c r="E485" s="551">
        <f ca="1">VLOOKUP(A485,Data!C:I,7,FALSE)</f>
        <v>0</v>
      </c>
      <c r="F485" s="631" t="str">
        <f t="shared" si="62"/>
        <v>RS.IM-12</v>
      </c>
      <c r="G485" s="631" t="str">
        <f t="shared" ca="1" si="63"/>
        <v>RS.IM-120</v>
      </c>
    </row>
    <row r="486" spans="1:7" x14ac:dyDescent="0.25">
      <c r="A486" t="s">
        <v>954</v>
      </c>
      <c r="B486" s="551">
        <v>2</v>
      </c>
      <c r="C486" t="s">
        <v>1465</v>
      </c>
      <c r="D486" s="1057" t="s">
        <v>1550</v>
      </c>
      <c r="E486" s="551">
        <f ca="1">VLOOKUP(A486,Data!C:I,7,FALSE)</f>
        <v>0</v>
      </c>
      <c r="F486" s="631" t="str">
        <f t="shared" si="62"/>
        <v>RC.RP-12</v>
      </c>
      <c r="G486" s="631" t="str">
        <f t="shared" ca="1" si="63"/>
        <v>RC.RP-120</v>
      </c>
    </row>
    <row r="487" spans="1:7" x14ac:dyDescent="0.25">
      <c r="A487" t="s">
        <v>954</v>
      </c>
      <c r="B487" s="551">
        <v>2</v>
      </c>
      <c r="C487" t="s">
        <v>1465</v>
      </c>
      <c r="D487" s="1056" t="s">
        <v>1555</v>
      </c>
      <c r="E487" s="551">
        <f ca="1">VLOOKUP(A487,Data!C:I,7,FALSE)</f>
        <v>0</v>
      </c>
      <c r="F487" s="631" t="str">
        <f t="shared" si="62"/>
        <v>RC.IM-12</v>
      </c>
      <c r="G487" s="631" t="str">
        <f t="shared" ca="1" si="63"/>
        <v>RC.IM-120</v>
      </c>
    </row>
    <row r="488" spans="1:7" x14ac:dyDescent="0.25">
      <c r="A488" t="s">
        <v>956</v>
      </c>
      <c r="B488" s="551">
        <v>3</v>
      </c>
      <c r="C488" t="s">
        <v>446</v>
      </c>
      <c r="D488" s="1051" t="s">
        <v>1522</v>
      </c>
      <c r="E488" s="551">
        <f ca="1">VLOOKUP(A488,Data!C:I,7,FALSE)</f>
        <v>0</v>
      </c>
      <c r="F488" s="631" t="str">
        <f t="shared" si="62"/>
        <v>ID.GV-13</v>
      </c>
      <c r="G488" s="631" t="str">
        <f t="shared" ca="1" si="63"/>
        <v>ID.GV-130</v>
      </c>
    </row>
    <row r="489" spans="1:7" x14ac:dyDescent="0.25">
      <c r="A489" t="s">
        <v>956</v>
      </c>
      <c r="B489" s="551">
        <v>3</v>
      </c>
      <c r="C489" t="s">
        <v>446</v>
      </c>
      <c r="D489" s="1051" t="s">
        <v>1536</v>
      </c>
      <c r="E489" s="551">
        <f ca="1">VLOOKUP(A489,Data!C:I,7,FALSE)</f>
        <v>0</v>
      </c>
      <c r="F489" s="631" t="str">
        <f t="shared" si="62"/>
        <v>ID.GV-33</v>
      </c>
      <c r="G489" s="631" t="str">
        <f t="shared" ca="1" si="63"/>
        <v>ID.GV-330</v>
      </c>
    </row>
    <row r="490" spans="1:7" x14ac:dyDescent="0.25">
      <c r="A490" t="s">
        <v>956</v>
      </c>
      <c r="B490" s="551">
        <v>3</v>
      </c>
      <c r="C490" t="s">
        <v>1463</v>
      </c>
      <c r="D490" s="1048" t="s">
        <v>1540</v>
      </c>
      <c r="E490" s="551">
        <f ca="1">VLOOKUP(A490,Data!C:I,7,FALSE)</f>
        <v>0</v>
      </c>
      <c r="F490" s="631" t="str">
        <f t="shared" si="62"/>
        <v>DE.DP-23</v>
      </c>
      <c r="G490" s="631" t="str">
        <f t="shared" ca="1" si="63"/>
        <v>DE.DP-230</v>
      </c>
    </row>
    <row r="491" spans="1:7" x14ac:dyDescent="0.25">
      <c r="A491" t="s">
        <v>956</v>
      </c>
      <c r="B491" s="551">
        <v>3</v>
      </c>
      <c r="C491" t="s">
        <v>1464</v>
      </c>
      <c r="D491" s="1052" t="s">
        <v>1558</v>
      </c>
      <c r="E491" s="551">
        <f ca="1">VLOOKUP(A491,Data!C:I,7,FALSE)</f>
        <v>0</v>
      </c>
      <c r="F491" s="631" t="str">
        <f t="shared" si="62"/>
        <v>RS.IM-23</v>
      </c>
      <c r="G491" s="631" t="str">
        <f t="shared" ca="1" si="63"/>
        <v>RS.IM-230</v>
      </c>
    </row>
    <row r="492" spans="1:7" x14ac:dyDescent="0.25">
      <c r="A492" t="s">
        <v>956</v>
      </c>
      <c r="B492" s="551">
        <v>3</v>
      </c>
      <c r="C492" t="s">
        <v>1465</v>
      </c>
      <c r="D492" s="1056" t="s">
        <v>1556</v>
      </c>
      <c r="E492" s="551">
        <f ca="1">VLOOKUP(A492,Data!C:I,7,FALSE)</f>
        <v>0</v>
      </c>
      <c r="F492" s="631" t="str">
        <f t="shared" si="62"/>
        <v>RC.IM-23</v>
      </c>
      <c r="G492" s="631" t="str">
        <f t="shared" ca="1" si="63"/>
        <v>RC.IM-230</v>
      </c>
    </row>
    <row r="493" spans="1:7" x14ac:dyDescent="0.25">
      <c r="A493" t="s">
        <v>957</v>
      </c>
      <c r="B493" s="551">
        <v>3</v>
      </c>
      <c r="C493" t="s">
        <v>446</v>
      </c>
      <c r="D493" s="1051" t="s">
        <v>1489</v>
      </c>
      <c r="E493" s="551">
        <f ca="1">VLOOKUP(A493,Data!C:I,7,FALSE)</f>
        <v>0</v>
      </c>
      <c r="F493" s="631" t="str">
        <f t="shared" si="62"/>
        <v>ID.AM-63</v>
      </c>
      <c r="G493" s="631" t="str">
        <f t="shared" ca="1" si="63"/>
        <v>ID.AM-630</v>
      </c>
    </row>
    <row r="494" spans="1:7" x14ac:dyDescent="0.25">
      <c r="A494" t="s">
        <v>957</v>
      </c>
      <c r="B494" s="551">
        <v>3</v>
      </c>
      <c r="C494" t="s">
        <v>446</v>
      </c>
      <c r="D494" s="1051" t="s">
        <v>1522</v>
      </c>
      <c r="E494" s="551">
        <f ca="1">VLOOKUP(A494,Data!C:I,7,FALSE)</f>
        <v>0</v>
      </c>
      <c r="F494" s="631" t="str">
        <f t="shared" si="62"/>
        <v>ID.GV-13</v>
      </c>
      <c r="G494" s="631" t="str">
        <f t="shared" ca="1" si="63"/>
        <v>ID.GV-130</v>
      </c>
    </row>
    <row r="495" spans="1:7" x14ac:dyDescent="0.25">
      <c r="A495" t="s">
        <v>957</v>
      </c>
      <c r="B495" s="551">
        <v>3</v>
      </c>
      <c r="C495" t="s">
        <v>446</v>
      </c>
      <c r="D495" s="1051" t="s">
        <v>1490</v>
      </c>
      <c r="E495" s="551">
        <f ca="1">VLOOKUP(A495,Data!C:I,7,FALSE)</f>
        <v>0</v>
      </c>
      <c r="F495" s="631" t="str">
        <f t="shared" si="62"/>
        <v>ID.GV-23</v>
      </c>
      <c r="G495" s="631" t="str">
        <f t="shared" ca="1" si="63"/>
        <v>ID.GV-230</v>
      </c>
    </row>
    <row r="496" spans="1:7" x14ac:dyDescent="0.25">
      <c r="A496" t="s">
        <v>957</v>
      </c>
      <c r="B496" s="551">
        <v>3</v>
      </c>
      <c r="C496" t="s">
        <v>446</v>
      </c>
      <c r="D496" s="1051" t="s">
        <v>1536</v>
      </c>
      <c r="E496" s="551">
        <f ca="1">VLOOKUP(A496,Data!C:I,7,FALSE)</f>
        <v>0</v>
      </c>
      <c r="F496" s="631" t="str">
        <f t="shared" si="62"/>
        <v>ID.GV-33</v>
      </c>
      <c r="G496" s="631" t="str">
        <f t="shared" ca="1" si="63"/>
        <v>ID.GV-330</v>
      </c>
    </row>
    <row r="497" spans="1:7" x14ac:dyDescent="0.25">
      <c r="A497" t="s">
        <v>957</v>
      </c>
      <c r="B497" s="551">
        <v>3</v>
      </c>
      <c r="C497" t="s">
        <v>1462</v>
      </c>
      <c r="D497" s="1047" t="s">
        <v>1575</v>
      </c>
      <c r="E497" s="551">
        <f ca="1">VLOOKUP(A497,Data!C:I,7,FALSE)</f>
        <v>0</v>
      </c>
      <c r="F497" s="631" t="str">
        <f t="shared" si="62"/>
        <v>PR.AT-23</v>
      </c>
      <c r="G497" s="631" t="str">
        <f t="shared" ca="1" si="63"/>
        <v>PR.AT-230</v>
      </c>
    </row>
    <row r="498" spans="1:7" x14ac:dyDescent="0.25">
      <c r="A498" t="s">
        <v>957</v>
      </c>
      <c r="B498" s="551">
        <v>3</v>
      </c>
      <c r="C498" t="s">
        <v>1462</v>
      </c>
      <c r="D498" s="1047" t="s">
        <v>1576</v>
      </c>
      <c r="E498" s="551">
        <f ca="1">VLOOKUP(A498,Data!C:I,7,FALSE)</f>
        <v>0</v>
      </c>
      <c r="F498" s="631" t="str">
        <f t="shared" si="62"/>
        <v>PR.AT-33</v>
      </c>
      <c r="G498" s="631" t="str">
        <f t="shared" ca="1" si="63"/>
        <v>PR.AT-330</v>
      </c>
    </row>
    <row r="499" spans="1:7" x14ac:dyDescent="0.25">
      <c r="A499" t="s">
        <v>957</v>
      </c>
      <c r="B499" s="551">
        <v>3</v>
      </c>
      <c r="C499" t="s">
        <v>1462</v>
      </c>
      <c r="D499" s="1047" t="s">
        <v>1525</v>
      </c>
      <c r="E499" s="551">
        <f ca="1">VLOOKUP(A499,Data!C:I,7,FALSE)</f>
        <v>0</v>
      </c>
      <c r="F499" s="631" t="str">
        <f t="shared" si="62"/>
        <v>PR.AT-43</v>
      </c>
      <c r="G499" s="631" t="str">
        <f t="shared" ca="1" si="63"/>
        <v>PR.AT-430</v>
      </c>
    </row>
    <row r="500" spans="1:7" x14ac:dyDescent="0.25">
      <c r="A500" t="s">
        <v>957</v>
      </c>
      <c r="B500" s="551">
        <v>3</v>
      </c>
      <c r="C500" t="s">
        <v>1462</v>
      </c>
      <c r="D500" s="1047" t="s">
        <v>1577</v>
      </c>
      <c r="E500" s="551">
        <f ca="1">VLOOKUP(A500,Data!C:I,7,FALSE)</f>
        <v>0</v>
      </c>
      <c r="F500" s="631" t="str">
        <f t="shared" si="62"/>
        <v>PR.AT-53</v>
      </c>
      <c r="G500" s="631" t="str">
        <f t="shared" ca="1" si="63"/>
        <v>PR.AT-530</v>
      </c>
    </row>
    <row r="501" spans="1:7" x14ac:dyDescent="0.25">
      <c r="A501" t="s">
        <v>957</v>
      </c>
      <c r="B501" s="551">
        <v>3</v>
      </c>
      <c r="C501" t="s">
        <v>1463</v>
      </c>
      <c r="D501" s="1048" t="s">
        <v>1538</v>
      </c>
      <c r="E501" s="551">
        <f ca="1">VLOOKUP(A501,Data!C:I,7,FALSE)</f>
        <v>0</v>
      </c>
      <c r="F501" s="631" t="str">
        <f t="shared" si="62"/>
        <v>DE.DP-13</v>
      </c>
      <c r="G501" s="631" t="str">
        <f t="shared" ca="1" si="63"/>
        <v>DE.DP-130</v>
      </c>
    </row>
    <row r="502" spans="1:7" x14ac:dyDescent="0.25">
      <c r="A502" t="s">
        <v>957</v>
      </c>
      <c r="B502" s="551">
        <v>3</v>
      </c>
      <c r="C502" t="s">
        <v>1464</v>
      </c>
      <c r="D502" s="1052" t="s">
        <v>1531</v>
      </c>
      <c r="E502" s="551">
        <f ca="1">VLOOKUP(A502,Data!C:I,7,FALSE)</f>
        <v>0</v>
      </c>
      <c r="F502" s="631" t="str">
        <f t="shared" si="62"/>
        <v>RS.CO-13</v>
      </c>
      <c r="G502" s="631" t="str">
        <f t="shared" ca="1" si="63"/>
        <v>RS.CO-130</v>
      </c>
    </row>
    <row r="503" spans="1:7" x14ac:dyDescent="0.25">
      <c r="A503" t="s">
        <v>958</v>
      </c>
      <c r="B503" s="551">
        <v>3</v>
      </c>
      <c r="C503" t="s">
        <v>1462</v>
      </c>
      <c r="D503" s="1047" t="s">
        <v>1579</v>
      </c>
      <c r="E503" s="551">
        <f ca="1">VLOOKUP(A503,Data!C:I,7,FALSE)</f>
        <v>0</v>
      </c>
      <c r="F503" s="631" t="str">
        <f t="shared" si="62"/>
        <v>PR.AT-13</v>
      </c>
      <c r="G503" s="631" t="str">
        <f t="shared" ca="1" si="63"/>
        <v>PR.AT-130</v>
      </c>
    </row>
    <row r="504" spans="1:7" x14ac:dyDescent="0.25">
      <c r="A504" t="s">
        <v>958</v>
      </c>
      <c r="B504" s="551">
        <v>3</v>
      </c>
      <c r="C504" t="s">
        <v>1464</v>
      </c>
      <c r="D504" s="1052" t="s">
        <v>1531</v>
      </c>
      <c r="E504" s="551">
        <f ca="1">VLOOKUP(A504,Data!C:I,7,FALSE)</f>
        <v>0</v>
      </c>
      <c r="F504" s="631" t="str">
        <f t="shared" si="62"/>
        <v>RS.CO-13</v>
      </c>
      <c r="G504" s="631" t="str">
        <f t="shared" ca="1" si="63"/>
        <v>RS.CO-130</v>
      </c>
    </row>
    <row r="505" spans="1:7" x14ac:dyDescent="0.25">
      <c r="A505" t="s">
        <v>959</v>
      </c>
      <c r="B505" s="551">
        <v>3</v>
      </c>
      <c r="C505" t="s">
        <v>1462</v>
      </c>
      <c r="D505" s="1047" t="s">
        <v>1712</v>
      </c>
      <c r="E505" s="551">
        <f ca="1">VLOOKUP(A505,Data!C:I,7,FALSE)</f>
        <v>0</v>
      </c>
      <c r="F505" s="631" t="str">
        <f t="shared" si="62"/>
        <v>PR.IP-73</v>
      </c>
      <c r="G505" s="631" t="str">
        <f t="shared" ca="1" si="63"/>
        <v>PR.IP-730</v>
      </c>
    </row>
    <row r="506" spans="1:7" x14ac:dyDescent="0.25">
      <c r="A506" t="s">
        <v>959</v>
      </c>
      <c r="B506" s="551">
        <v>3</v>
      </c>
      <c r="C506" t="s">
        <v>1463</v>
      </c>
      <c r="D506" s="1048" t="s">
        <v>1543</v>
      </c>
      <c r="E506" s="551">
        <f ca="1">VLOOKUP(A506,Data!C:I,7,FALSE)</f>
        <v>0</v>
      </c>
      <c r="F506" s="631" t="str">
        <f t="shared" si="62"/>
        <v>DE.DP-53</v>
      </c>
      <c r="G506" s="631" t="str">
        <f t="shared" ca="1" si="63"/>
        <v>DE.DP-530</v>
      </c>
    </row>
    <row r="507" spans="1:7" x14ac:dyDescent="0.25">
      <c r="A507" t="s">
        <v>41</v>
      </c>
      <c r="B507" s="551">
        <v>1</v>
      </c>
      <c r="C507" t="s">
        <v>446</v>
      </c>
      <c r="D507" s="1051" t="s">
        <v>1526</v>
      </c>
      <c r="E507" s="551">
        <f ca="1">VLOOKUP(A507,Data!C:I,7,FALSE)</f>
        <v>0</v>
      </c>
      <c r="F507" s="631" t="str">
        <f t="shared" si="62"/>
        <v>ID.GV-41</v>
      </c>
      <c r="G507" s="631" t="str">
        <f t="shared" ca="1" si="63"/>
        <v>ID.GV-410</v>
      </c>
    </row>
    <row r="508" spans="1:7" x14ac:dyDescent="0.25">
      <c r="A508" t="s">
        <v>41</v>
      </c>
      <c r="B508" s="551">
        <v>1</v>
      </c>
      <c r="C508" t="s">
        <v>446</v>
      </c>
      <c r="D508" s="1051" t="s">
        <v>1527</v>
      </c>
      <c r="E508" s="551">
        <f ca="1">VLOOKUP(A508,Data!C:I,7,FALSE)</f>
        <v>0</v>
      </c>
      <c r="F508" s="631" t="str">
        <f t="shared" si="62"/>
        <v>ID.RM-11</v>
      </c>
      <c r="G508" s="631" t="str">
        <f t="shared" ca="1" si="63"/>
        <v>ID.RM-110</v>
      </c>
    </row>
    <row r="509" spans="1:7" x14ac:dyDescent="0.25">
      <c r="A509" t="s">
        <v>41</v>
      </c>
      <c r="B509" s="551">
        <v>1</v>
      </c>
      <c r="C509" t="s">
        <v>446</v>
      </c>
      <c r="D509" s="1051" t="s">
        <v>1564</v>
      </c>
      <c r="E509" s="551">
        <f ca="1">VLOOKUP(A509,Data!C:I,7,FALSE)</f>
        <v>0</v>
      </c>
      <c r="F509" s="631" t="str">
        <f t="shared" si="62"/>
        <v>ID.RM-21</v>
      </c>
      <c r="G509" s="631" t="str">
        <f t="shared" ca="1" si="63"/>
        <v>ID.RM-210</v>
      </c>
    </row>
    <row r="510" spans="1:7" x14ac:dyDescent="0.25">
      <c r="A510" t="s">
        <v>41</v>
      </c>
      <c r="B510" s="551">
        <v>1</v>
      </c>
      <c r="C510" t="s">
        <v>446</v>
      </c>
      <c r="D510" s="1051" t="s">
        <v>1664</v>
      </c>
      <c r="E510" s="551">
        <f ca="1">VLOOKUP(A510,Data!C:I,7,FALSE)</f>
        <v>0</v>
      </c>
      <c r="F510" s="631" t="str">
        <f t="shared" si="62"/>
        <v>ID.RM-31</v>
      </c>
      <c r="G510" s="631" t="str">
        <f t="shared" ca="1" si="63"/>
        <v>ID.RM-310</v>
      </c>
    </row>
    <row r="511" spans="1:7" x14ac:dyDescent="0.25">
      <c r="A511" t="s">
        <v>42</v>
      </c>
      <c r="B511" s="551">
        <v>2</v>
      </c>
      <c r="C511" t="s">
        <v>446</v>
      </c>
      <c r="D511" s="1051" t="s">
        <v>1527</v>
      </c>
      <c r="E511" s="551">
        <f ca="1">VLOOKUP(A511,Data!C:I,7,FALSE)</f>
        <v>0</v>
      </c>
      <c r="F511" s="631" t="str">
        <f t="shared" si="62"/>
        <v>ID.RM-12</v>
      </c>
      <c r="G511" s="631" t="str">
        <f t="shared" ca="1" si="63"/>
        <v>ID.RM-120</v>
      </c>
    </row>
    <row r="512" spans="1:7" x14ac:dyDescent="0.25">
      <c r="A512" t="s">
        <v>42</v>
      </c>
      <c r="B512" s="551">
        <v>2</v>
      </c>
      <c r="C512" t="s">
        <v>446</v>
      </c>
      <c r="D512" s="1051" t="s">
        <v>1564</v>
      </c>
      <c r="E512" s="551">
        <f ca="1">VLOOKUP(A512,Data!C:I,7,FALSE)</f>
        <v>0</v>
      </c>
      <c r="F512" s="631" t="str">
        <f t="shared" si="62"/>
        <v>ID.RM-22</v>
      </c>
      <c r="G512" s="631" t="str">
        <f t="shared" ca="1" si="63"/>
        <v>ID.RM-220</v>
      </c>
    </row>
    <row r="513" spans="1:7" x14ac:dyDescent="0.25">
      <c r="A513" t="s">
        <v>42</v>
      </c>
      <c r="B513" s="551">
        <v>2</v>
      </c>
      <c r="C513" t="s">
        <v>446</v>
      </c>
      <c r="D513" s="1051" t="s">
        <v>1664</v>
      </c>
      <c r="E513" s="551">
        <f ca="1">VLOOKUP(A513,Data!C:I,7,FALSE)</f>
        <v>0</v>
      </c>
      <c r="F513" s="631" t="str">
        <f t="shared" si="62"/>
        <v>ID.RM-32</v>
      </c>
      <c r="G513" s="631" t="str">
        <f t="shared" ca="1" si="63"/>
        <v>ID.RM-320</v>
      </c>
    </row>
    <row r="514" spans="1:7" x14ac:dyDescent="0.25">
      <c r="A514" t="s">
        <v>43</v>
      </c>
      <c r="B514" s="551">
        <v>2</v>
      </c>
      <c r="C514" t="s">
        <v>446</v>
      </c>
      <c r="D514" s="1051" t="s">
        <v>1526</v>
      </c>
      <c r="E514" s="551">
        <f ca="1">VLOOKUP(A514,Data!C:I,7,FALSE)</f>
        <v>0</v>
      </c>
      <c r="F514" s="631" t="str">
        <f t="shared" si="62"/>
        <v>ID.GV-42</v>
      </c>
      <c r="G514" s="631" t="str">
        <f t="shared" ca="1" si="63"/>
        <v>ID.GV-420</v>
      </c>
    </row>
    <row r="515" spans="1:7" x14ac:dyDescent="0.25">
      <c r="A515" t="s">
        <v>45</v>
      </c>
      <c r="B515" s="551">
        <v>2</v>
      </c>
      <c r="C515" t="s">
        <v>446</v>
      </c>
      <c r="D515" s="1051" t="s">
        <v>1526</v>
      </c>
      <c r="E515" s="551">
        <f ca="1">VLOOKUP(A515,Data!C:I,7,FALSE)</f>
        <v>0</v>
      </c>
      <c r="F515" s="631" t="str">
        <f t="shared" ref="F515:F578" si="64">CONCATENATE($D515,$B515)</f>
        <v>ID.GV-42</v>
      </c>
      <c r="G515" s="631" t="str">
        <f t="shared" ref="G515:G578" ca="1" si="65">_xlfn.IFNA(CONCATENATE(F515,$E515),CONCATENATE(F515,$E515,0))</f>
        <v>ID.GV-420</v>
      </c>
    </row>
    <row r="516" spans="1:7" x14ac:dyDescent="0.25">
      <c r="A516" t="s">
        <v>45</v>
      </c>
      <c r="B516" s="551">
        <v>2</v>
      </c>
      <c r="C516" t="s">
        <v>1462</v>
      </c>
      <c r="D516" s="1047" t="s">
        <v>1491</v>
      </c>
      <c r="E516" s="551">
        <f ca="1">VLOOKUP(A516,Data!C:I,7,FALSE)</f>
        <v>0</v>
      </c>
      <c r="F516" s="631" t="str">
        <f t="shared" si="64"/>
        <v>PR.IP-82</v>
      </c>
      <c r="G516" s="631" t="str">
        <f t="shared" ca="1" si="65"/>
        <v>PR.IP-820</v>
      </c>
    </row>
    <row r="517" spans="1:7" x14ac:dyDescent="0.25">
      <c r="A517" t="s">
        <v>47</v>
      </c>
      <c r="B517" s="551">
        <v>2</v>
      </c>
      <c r="C517" t="s">
        <v>446</v>
      </c>
      <c r="D517" s="1051" t="s">
        <v>1522</v>
      </c>
      <c r="E517" s="551">
        <f ca="1">VLOOKUP(A517,Data!C:I,7,FALSE)</f>
        <v>0</v>
      </c>
      <c r="F517" s="631" t="str">
        <f t="shared" si="64"/>
        <v>ID.GV-12</v>
      </c>
      <c r="G517" s="631" t="str">
        <f t="shared" ca="1" si="65"/>
        <v>ID.GV-120</v>
      </c>
    </row>
    <row r="518" spans="1:7" x14ac:dyDescent="0.25">
      <c r="A518" t="s">
        <v>47</v>
      </c>
      <c r="B518" s="551">
        <v>2</v>
      </c>
      <c r="C518" t="s">
        <v>446</v>
      </c>
      <c r="D518" s="1051" t="s">
        <v>1526</v>
      </c>
      <c r="E518" s="551">
        <f ca="1">VLOOKUP(A518,Data!C:I,7,FALSE)</f>
        <v>0</v>
      </c>
      <c r="F518" s="631" t="str">
        <f t="shared" si="64"/>
        <v>ID.GV-42</v>
      </c>
      <c r="G518" s="631" t="str">
        <f t="shared" ca="1" si="65"/>
        <v>ID.GV-420</v>
      </c>
    </row>
    <row r="519" spans="1:7" x14ac:dyDescent="0.25">
      <c r="A519" t="s">
        <v>47</v>
      </c>
      <c r="B519" s="551">
        <v>2</v>
      </c>
      <c r="C519" t="s">
        <v>446</v>
      </c>
      <c r="D519" s="1051" t="s">
        <v>1527</v>
      </c>
      <c r="E519" s="551">
        <f ca="1">VLOOKUP(A519,Data!C:I,7,FALSE)</f>
        <v>0</v>
      </c>
      <c r="F519" s="631" t="str">
        <f t="shared" si="64"/>
        <v>ID.RM-12</v>
      </c>
      <c r="G519" s="631" t="str">
        <f t="shared" ca="1" si="65"/>
        <v>ID.RM-120</v>
      </c>
    </row>
    <row r="520" spans="1:7" x14ac:dyDescent="0.25">
      <c r="A520" t="s">
        <v>49</v>
      </c>
      <c r="B520" s="551">
        <v>2</v>
      </c>
      <c r="C520" t="s">
        <v>446</v>
      </c>
      <c r="D520" s="1051" t="s">
        <v>1564</v>
      </c>
      <c r="E520" s="551">
        <f ca="1">VLOOKUP(A520,Data!C:I,7,FALSE)</f>
        <v>0</v>
      </c>
      <c r="F520" s="631" t="str">
        <f t="shared" si="64"/>
        <v>ID.RM-22</v>
      </c>
      <c r="G520" s="631" t="str">
        <f t="shared" ca="1" si="65"/>
        <v>ID.RM-220</v>
      </c>
    </row>
    <row r="521" spans="1:7" x14ac:dyDescent="0.25">
      <c r="A521" t="s">
        <v>49</v>
      </c>
      <c r="B521" s="551">
        <v>2</v>
      </c>
      <c r="C521" t="s">
        <v>446</v>
      </c>
      <c r="D521" s="1051" t="s">
        <v>1664</v>
      </c>
      <c r="E521" s="551">
        <f ca="1">VLOOKUP(A521,Data!C:I,7,FALSE)</f>
        <v>0</v>
      </c>
      <c r="F521" s="631" t="str">
        <f t="shared" si="64"/>
        <v>ID.RM-32</v>
      </c>
      <c r="G521" s="631" t="str">
        <f t="shared" ca="1" si="65"/>
        <v>ID.RM-320</v>
      </c>
    </row>
    <row r="522" spans="1:7" x14ac:dyDescent="0.25">
      <c r="A522" t="s">
        <v>49</v>
      </c>
      <c r="B522" s="551">
        <v>2</v>
      </c>
      <c r="C522" t="s">
        <v>446</v>
      </c>
      <c r="D522" s="1051" t="s">
        <v>1523</v>
      </c>
      <c r="E522" s="551">
        <f ca="1">VLOOKUP(A522,Data!C:I,7,FALSE)</f>
        <v>0</v>
      </c>
      <c r="F522" s="631" t="str">
        <f t="shared" si="64"/>
        <v>ID.SC-12</v>
      </c>
      <c r="G522" s="631" t="str">
        <f t="shared" ca="1" si="65"/>
        <v>ID.SC-120</v>
      </c>
    </row>
    <row r="523" spans="1:7" x14ac:dyDescent="0.25">
      <c r="A523" t="s">
        <v>51</v>
      </c>
      <c r="B523" s="551">
        <v>3</v>
      </c>
      <c r="C523" t="s">
        <v>446</v>
      </c>
      <c r="D523" s="1051" t="s">
        <v>1526</v>
      </c>
      <c r="E523" s="551">
        <f ca="1">VLOOKUP(A523,Data!C:I,7,FALSE)</f>
        <v>0</v>
      </c>
      <c r="F523" s="631" t="str">
        <f t="shared" si="64"/>
        <v>ID.GV-43</v>
      </c>
      <c r="G523" s="631" t="str">
        <f t="shared" ca="1" si="65"/>
        <v>ID.GV-430</v>
      </c>
    </row>
    <row r="524" spans="1:7" x14ac:dyDescent="0.25">
      <c r="A524" t="s">
        <v>51</v>
      </c>
      <c r="B524" s="551">
        <v>3</v>
      </c>
      <c r="C524" t="s">
        <v>446</v>
      </c>
      <c r="D524" s="1051" t="s">
        <v>1527</v>
      </c>
      <c r="E524" s="551">
        <f ca="1">VLOOKUP(A524,Data!C:I,7,FALSE)</f>
        <v>0</v>
      </c>
      <c r="F524" s="631" t="str">
        <f t="shared" si="64"/>
        <v>ID.RM-13</v>
      </c>
      <c r="G524" s="631" t="str">
        <f t="shared" ca="1" si="65"/>
        <v>ID.RM-130</v>
      </c>
    </row>
    <row r="525" spans="1:7" x14ac:dyDescent="0.25">
      <c r="A525" t="s">
        <v>53</v>
      </c>
      <c r="B525" s="551">
        <v>3</v>
      </c>
      <c r="C525" t="s">
        <v>446</v>
      </c>
      <c r="D525" s="1051" t="s">
        <v>1526</v>
      </c>
      <c r="E525" s="551">
        <f ca="1">VLOOKUP(A525,Data!C:I,7,FALSE)</f>
        <v>0</v>
      </c>
      <c r="F525" s="631" t="str">
        <f t="shared" si="64"/>
        <v>ID.GV-43</v>
      </c>
      <c r="G525" s="631" t="str">
        <f t="shared" ca="1" si="65"/>
        <v>ID.GV-430</v>
      </c>
    </row>
    <row r="526" spans="1:7" x14ac:dyDescent="0.25">
      <c r="A526" t="s">
        <v>58</v>
      </c>
      <c r="B526" s="551">
        <v>1</v>
      </c>
      <c r="C526" t="s">
        <v>446</v>
      </c>
      <c r="D526" s="1051" t="s">
        <v>1526</v>
      </c>
      <c r="E526" s="551">
        <f ca="1">VLOOKUP(A526,Data!C:I,7,FALSE)</f>
        <v>0</v>
      </c>
      <c r="F526" s="631" t="str">
        <f t="shared" si="64"/>
        <v>ID.GV-41</v>
      </c>
      <c r="G526" s="631" t="str">
        <f t="shared" ca="1" si="65"/>
        <v>ID.GV-410</v>
      </c>
    </row>
    <row r="527" spans="1:7" x14ac:dyDescent="0.25">
      <c r="A527" t="s">
        <v>60</v>
      </c>
      <c r="B527" s="551">
        <v>2</v>
      </c>
      <c r="C527" t="s">
        <v>446</v>
      </c>
      <c r="D527" s="1051" t="s">
        <v>1573</v>
      </c>
      <c r="E527" s="551">
        <f ca="1">VLOOKUP(A527,Data!C:I,7,FALSE)</f>
        <v>0</v>
      </c>
      <c r="F527" s="631" t="str">
        <f t="shared" si="64"/>
        <v>ID.RA-42</v>
      </c>
      <c r="G527" s="631" t="str">
        <f t="shared" ca="1" si="65"/>
        <v>ID.RA-420</v>
      </c>
    </row>
    <row r="528" spans="1:7" x14ac:dyDescent="0.25">
      <c r="A528" t="s">
        <v>60</v>
      </c>
      <c r="B528" s="551">
        <v>2</v>
      </c>
      <c r="C528" t="s">
        <v>446</v>
      </c>
      <c r="D528" s="1051" t="s">
        <v>1512</v>
      </c>
      <c r="E528" s="551">
        <f ca="1">VLOOKUP(A528,Data!C:I,7,FALSE)</f>
        <v>0</v>
      </c>
      <c r="F528" s="631" t="str">
        <f t="shared" si="64"/>
        <v>ID.RA-52</v>
      </c>
      <c r="G528" s="631" t="str">
        <f t="shared" ca="1" si="65"/>
        <v>ID.RA-520</v>
      </c>
    </row>
    <row r="529" spans="1:7" x14ac:dyDescent="0.25">
      <c r="A529" t="s">
        <v>60</v>
      </c>
      <c r="B529" s="551">
        <v>2</v>
      </c>
      <c r="C529" t="s">
        <v>446</v>
      </c>
      <c r="D529" s="1050" t="s">
        <v>1527</v>
      </c>
      <c r="E529" s="551">
        <f ca="1">VLOOKUP(A529,Data!C:I,7,FALSE)</f>
        <v>0</v>
      </c>
      <c r="F529" s="631" t="str">
        <f t="shared" si="64"/>
        <v>ID.RM-12</v>
      </c>
      <c r="G529" s="631" t="str">
        <f t="shared" ca="1" si="65"/>
        <v>ID.RM-120</v>
      </c>
    </row>
    <row r="530" spans="1:7" x14ac:dyDescent="0.25">
      <c r="A530" t="s">
        <v>915</v>
      </c>
      <c r="B530" s="551">
        <v>2</v>
      </c>
      <c r="C530" t="s">
        <v>446</v>
      </c>
      <c r="D530" s="1050" t="s">
        <v>1527</v>
      </c>
      <c r="E530" s="551">
        <f ca="1">VLOOKUP(A530,Data!C:I,7,FALSE)</f>
        <v>0</v>
      </c>
      <c r="F530" s="631" t="str">
        <f t="shared" si="64"/>
        <v>ID.RM-12</v>
      </c>
      <c r="G530" s="631" t="str">
        <f t="shared" ca="1" si="65"/>
        <v>ID.RM-120</v>
      </c>
    </row>
    <row r="531" spans="1:7" x14ac:dyDescent="0.25">
      <c r="A531" t="s">
        <v>917</v>
      </c>
      <c r="B531" s="551">
        <v>3</v>
      </c>
      <c r="C531" t="s">
        <v>446</v>
      </c>
      <c r="D531" s="1051" t="s">
        <v>1512</v>
      </c>
      <c r="E531" s="551">
        <f ca="1">VLOOKUP(A531,Data!C:I,7,FALSE)</f>
        <v>0</v>
      </c>
      <c r="F531" s="631" t="str">
        <f t="shared" si="64"/>
        <v>ID.RA-53</v>
      </c>
      <c r="G531" s="631" t="str">
        <f t="shared" ca="1" si="65"/>
        <v>ID.RA-530</v>
      </c>
    </row>
    <row r="532" spans="1:7" x14ac:dyDescent="0.25">
      <c r="A532" t="s">
        <v>917</v>
      </c>
      <c r="B532" s="551">
        <v>3</v>
      </c>
      <c r="C532" t="s">
        <v>1464</v>
      </c>
      <c r="D532" s="1052" t="s">
        <v>1561</v>
      </c>
      <c r="E532" s="551">
        <f ca="1">VLOOKUP(A532,Data!C:I,7,FALSE)</f>
        <v>0</v>
      </c>
      <c r="F532" s="631" t="str">
        <f t="shared" si="64"/>
        <v>RS.MI-33</v>
      </c>
      <c r="G532" s="631" t="str">
        <f t="shared" ca="1" si="65"/>
        <v>RS.MI-330</v>
      </c>
    </row>
    <row r="533" spans="1:7" x14ac:dyDescent="0.25">
      <c r="A533" t="s">
        <v>918</v>
      </c>
      <c r="B533" s="551">
        <v>3</v>
      </c>
      <c r="C533" t="s">
        <v>446</v>
      </c>
      <c r="D533" s="1051" t="s">
        <v>1512</v>
      </c>
      <c r="E533" s="551">
        <f ca="1">VLOOKUP(A533,Data!C:I,7,FALSE)</f>
        <v>0</v>
      </c>
      <c r="F533" s="631" t="str">
        <f t="shared" si="64"/>
        <v>ID.RA-53</v>
      </c>
      <c r="G533" s="631" t="str">
        <f t="shared" ca="1" si="65"/>
        <v>ID.RA-530</v>
      </c>
    </row>
    <row r="534" spans="1:7" x14ac:dyDescent="0.25">
      <c r="A534" t="s">
        <v>919</v>
      </c>
      <c r="B534" s="551">
        <v>3</v>
      </c>
      <c r="C534" t="s">
        <v>446</v>
      </c>
      <c r="D534" s="1051" t="s">
        <v>1523</v>
      </c>
      <c r="E534" s="551">
        <f ca="1">VLOOKUP(A534,Data!C:I,7,FALSE)</f>
        <v>0</v>
      </c>
      <c r="F534" s="631" t="str">
        <f t="shared" si="64"/>
        <v>ID.SC-13</v>
      </c>
      <c r="G534" s="631" t="str">
        <f t="shared" ca="1" si="65"/>
        <v>ID.SC-130</v>
      </c>
    </row>
    <row r="535" spans="1:7" x14ac:dyDescent="0.25">
      <c r="A535" t="s">
        <v>921</v>
      </c>
      <c r="B535" s="551">
        <v>3</v>
      </c>
      <c r="C535" t="s">
        <v>446</v>
      </c>
      <c r="D535" s="1051" t="s">
        <v>1521</v>
      </c>
      <c r="E535" s="551">
        <f ca="1">VLOOKUP(A535,Data!C:I,7,FALSE)</f>
        <v>0</v>
      </c>
      <c r="F535" s="631" t="str">
        <f t="shared" si="64"/>
        <v>ID.BE-13</v>
      </c>
      <c r="G535" s="631" t="str">
        <f t="shared" ca="1" si="65"/>
        <v>ID.BE-130</v>
      </c>
    </row>
    <row r="536" spans="1:7" x14ac:dyDescent="0.25">
      <c r="A536" t="s">
        <v>921</v>
      </c>
      <c r="B536" s="551">
        <v>3</v>
      </c>
      <c r="C536" t="s">
        <v>446</v>
      </c>
      <c r="D536" s="1051" t="s">
        <v>1519</v>
      </c>
      <c r="E536" s="551">
        <f ca="1">VLOOKUP(A536,Data!C:I,7,FALSE)</f>
        <v>0</v>
      </c>
      <c r="F536" s="631" t="str">
        <f t="shared" si="64"/>
        <v>ID.BE-23</v>
      </c>
      <c r="G536" s="631" t="str">
        <f t="shared" ca="1" si="65"/>
        <v>ID.BE-230</v>
      </c>
    </row>
    <row r="537" spans="1:7" x14ac:dyDescent="0.25">
      <c r="A537" t="s">
        <v>921</v>
      </c>
      <c r="B537" s="551">
        <v>3</v>
      </c>
      <c r="C537" t="s">
        <v>446</v>
      </c>
      <c r="D537" s="1051" t="s">
        <v>1511</v>
      </c>
      <c r="E537" s="551">
        <f ca="1">VLOOKUP(A537,Data!C:I,7,FALSE)</f>
        <v>0</v>
      </c>
      <c r="F537" s="631" t="str">
        <f t="shared" si="64"/>
        <v>ID.BE-43</v>
      </c>
      <c r="G537" s="631" t="str">
        <f t="shared" ca="1" si="65"/>
        <v>ID.BE-430</v>
      </c>
    </row>
    <row r="538" spans="1:7" x14ac:dyDescent="0.25">
      <c r="A538" t="s">
        <v>921</v>
      </c>
      <c r="B538" s="551">
        <v>3</v>
      </c>
      <c r="C538" t="s">
        <v>446</v>
      </c>
      <c r="D538" s="1053" t="s">
        <v>1512</v>
      </c>
      <c r="E538" s="551">
        <f ca="1">VLOOKUP(A538,Data!C:I,7,FALSE)</f>
        <v>0</v>
      </c>
      <c r="F538" s="631" t="str">
        <f t="shared" si="64"/>
        <v>ID.RA-53</v>
      </c>
      <c r="G538" s="631" t="str">
        <f t="shared" ca="1" si="65"/>
        <v>ID.RA-530</v>
      </c>
    </row>
    <row r="539" spans="1:7" x14ac:dyDescent="0.25">
      <c r="A539" t="s">
        <v>921</v>
      </c>
      <c r="B539" s="551">
        <v>3</v>
      </c>
      <c r="C539" t="s">
        <v>446</v>
      </c>
      <c r="D539" s="1051" t="s">
        <v>1664</v>
      </c>
      <c r="E539" s="551">
        <f ca="1">VLOOKUP(A539,Data!C:I,7,FALSE)</f>
        <v>0</v>
      </c>
      <c r="F539" s="631" t="str">
        <f t="shared" si="64"/>
        <v>ID.RM-33</v>
      </c>
      <c r="G539" s="631" t="str">
        <f t="shared" ca="1" si="65"/>
        <v>ID.RM-330</v>
      </c>
    </row>
    <row r="540" spans="1:7" x14ac:dyDescent="0.25">
      <c r="A540" t="s">
        <v>70</v>
      </c>
      <c r="B540" s="551">
        <v>1</v>
      </c>
      <c r="C540" t="s">
        <v>446</v>
      </c>
      <c r="D540" s="1051" t="s">
        <v>1573</v>
      </c>
      <c r="E540" s="551">
        <f ca="1">VLOOKUP(A540,Data!C:I,7,FALSE)</f>
        <v>0</v>
      </c>
      <c r="F540" s="631" t="str">
        <f t="shared" si="64"/>
        <v>ID.RA-41</v>
      </c>
      <c r="G540" s="631" t="str">
        <f t="shared" ca="1" si="65"/>
        <v>ID.RA-410</v>
      </c>
    </row>
    <row r="541" spans="1:7" x14ac:dyDescent="0.25">
      <c r="A541" t="s">
        <v>70</v>
      </c>
      <c r="B541" s="551">
        <v>1</v>
      </c>
      <c r="C541" t="s">
        <v>446</v>
      </c>
      <c r="D541" s="1051" t="s">
        <v>1512</v>
      </c>
      <c r="E541" s="551">
        <f ca="1">VLOOKUP(A541,Data!C:I,7,FALSE)</f>
        <v>0</v>
      </c>
      <c r="F541" s="631" t="str">
        <f t="shared" si="64"/>
        <v>ID.RA-51</v>
      </c>
      <c r="G541" s="631" t="str">
        <f t="shared" ca="1" si="65"/>
        <v>ID.RA-510</v>
      </c>
    </row>
    <row r="542" spans="1:7" x14ac:dyDescent="0.25">
      <c r="A542" t="s">
        <v>72</v>
      </c>
      <c r="B542" s="551">
        <v>2</v>
      </c>
      <c r="C542" t="s">
        <v>446</v>
      </c>
      <c r="D542" s="1051" t="s">
        <v>1573</v>
      </c>
      <c r="E542" s="551">
        <f ca="1">VLOOKUP(A542,Data!C:I,7,FALSE)</f>
        <v>0</v>
      </c>
      <c r="F542" s="631" t="str">
        <f t="shared" si="64"/>
        <v>ID.RA-42</v>
      </c>
      <c r="G542" s="631" t="str">
        <f t="shared" ca="1" si="65"/>
        <v>ID.RA-420</v>
      </c>
    </row>
    <row r="543" spans="1:7" x14ac:dyDescent="0.25">
      <c r="A543" t="s">
        <v>72</v>
      </c>
      <c r="B543" s="551">
        <v>2</v>
      </c>
      <c r="C543" t="s">
        <v>446</v>
      </c>
      <c r="D543" s="1051" t="s">
        <v>1512</v>
      </c>
      <c r="E543" s="551">
        <f ca="1">VLOOKUP(A543,Data!C:I,7,FALSE)</f>
        <v>0</v>
      </c>
      <c r="F543" s="631" t="str">
        <f t="shared" si="64"/>
        <v>ID.RA-52</v>
      </c>
      <c r="G543" s="631" t="str">
        <f t="shared" ca="1" si="65"/>
        <v>ID.RA-520</v>
      </c>
    </row>
    <row r="544" spans="1:7" x14ac:dyDescent="0.25">
      <c r="A544" t="s">
        <v>72</v>
      </c>
      <c r="B544" s="551">
        <v>2</v>
      </c>
      <c r="C544" t="s">
        <v>446</v>
      </c>
      <c r="D544" s="1051" t="s">
        <v>1527</v>
      </c>
      <c r="E544" s="551">
        <f ca="1">VLOOKUP(A544,Data!C:I,7,FALSE)</f>
        <v>0</v>
      </c>
      <c r="F544" s="631" t="str">
        <f t="shared" si="64"/>
        <v>ID.RM-12</v>
      </c>
      <c r="G544" s="631" t="str">
        <f t="shared" ca="1" si="65"/>
        <v>ID.RM-120</v>
      </c>
    </row>
    <row r="545" spans="1:7" x14ac:dyDescent="0.25">
      <c r="A545" t="s">
        <v>72</v>
      </c>
      <c r="B545" s="551">
        <v>2</v>
      </c>
      <c r="C545" t="s">
        <v>446</v>
      </c>
      <c r="D545" s="1051" t="s">
        <v>1564</v>
      </c>
      <c r="E545" s="551">
        <f ca="1">VLOOKUP(A545,Data!C:I,7,FALSE)</f>
        <v>0</v>
      </c>
      <c r="F545" s="631" t="str">
        <f t="shared" si="64"/>
        <v>ID.RM-22</v>
      </c>
      <c r="G545" s="631" t="str">
        <f t="shared" ca="1" si="65"/>
        <v>ID.RM-220</v>
      </c>
    </row>
    <row r="546" spans="1:7" x14ac:dyDescent="0.25">
      <c r="A546" t="s">
        <v>72</v>
      </c>
      <c r="B546" s="551">
        <v>2</v>
      </c>
      <c r="C546" t="s">
        <v>446</v>
      </c>
      <c r="D546" s="1051" t="s">
        <v>1664</v>
      </c>
      <c r="E546" s="551">
        <f ca="1">VLOOKUP(A546,Data!C:I,7,FALSE)</f>
        <v>0</v>
      </c>
      <c r="F546" s="631" t="str">
        <f t="shared" si="64"/>
        <v>ID.RM-32</v>
      </c>
      <c r="G546" s="631" t="str">
        <f t="shared" ca="1" si="65"/>
        <v>ID.RM-320</v>
      </c>
    </row>
    <row r="547" spans="1:7" x14ac:dyDescent="0.25">
      <c r="A547" t="s">
        <v>75</v>
      </c>
      <c r="B547" s="551">
        <v>2</v>
      </c>
      <c r="C547" t="s">
        <v>446</v>
      </c>
      <c r="D547" s="1051" t="s">
        <v>1573</v>
      </c>
      <c r="E547" s="551">
        <f ca="1">VLOOKUP(A547,Data!C:I,7,FALSE)</f>
        <v>0</v>
      </c>
      <c r="F547" s="631" t="str">
        <f t="shared" si="64"/>
        <v>ID.RA-42</v>
      </c>
      <c r="G547" s="631" t="str">
        <f t="shared" ca="1" si="65"/>
        <v>ID.RA-420</v>
      </c>
    </row>
    <row r="548" spans="1:7" x14ac:dyDescent="0.25">
      <c r="A548" t="s">
        <v>75</v>
      </c>
      <c r="B548" s="551">
        <v>2</v>
      </c>
      <c r="C548" t="s">
        <v>446</v>
      </c>
      <c r="D548" s="1051" t="s">
        <v>1512</v>
      </c>
      <c r="E548" s="551">
        <f ca="1">VLOOKUP(A548,Data!C:I,7,FALSE)</f>
        <v>0</v>
      </c>
      <c r="F548" s="631" t="str">
        <f t="shared" si="64"/>
        <v>ID.RA-52</v>
      </c>
      <c r="G548" s="631" t="str">
        <f t="shared" ca="1" si="65"/>
        <v>ID.RA-520</v>
      </c>
    </row>
    <row r="549" spans="1:7" x14ac:dyDescent="0.25">
      <c r="A549" t="s">
        <v>75</v>
      </c>
      <c r="B549" s="551">
        <v>2</v>
      </c>
      <c r="C549" t="s">
        <v>446</v>
      </c>
      <c r="D549" s="1051" t="s">
        <v>1527</v>
      </c>
      <c r="E549" s="551">
        <f ca="1">VLOOKUP(A549,Data!C:I,7,FALSE)</f>
        <v>0</v>
      </c>
      <c r="F549" s="631" t="str">
        <f t="shared" si="64"/>
        <v>ID.RM-12</v>
      </c>
      <c r="G549" s="631" t="str">
        <f t="shared" ca="1" si="65"/>
        <v>ID.RM-120</v>
      </c>
    </row>
    <row r="550" spans="1:7" x14ac:dyDescent="0.25">
      <c r="A550" t="s">
        <v>78</v>
      </c>
      <c r="B550" s="551">
        <v>2</v>
      </c>
      <c r="C550" t="s">
        <v>446</v>
      </c>
      <c r="D550" s="1051" t="s">
        <v>1573</v>
      </c>
      <c r="E550" s="551">
        <f ca="1">VLOOKUP(A550,Data!C:I,7,FALSE)</f>
        <v>0</v>
      </c>
      <c r="F550" s="631" t="str">
        <f t="shared" si="64"/>
        <v>ID.RA-42</v>
      </c>
      <c r="G550" s="631" t="str">
        <f t="shared" ca="1" si="65"/>
        <v>ID.RA-420</v>
      </c>
    </row>
    <row r="551" spans="1:7" x14ac:dyDescent="0.25">
      <c r="A551" t="s">
        <v>78</v>
      </c>
      <c r="B551" s="551">
        <v>2</v>
      </c>
      <c r="C551" t="s">
        <v>446</v>
      </c>
      <c r="D551" s="1051" t="s">
        <v>1512</v>
      </c>
      <c r="E551" s="551">
        <f ca="1">VLOOKUP(A551,Data!C:I,7,FALSE)</f>
        <v>0</v>
      </c>
      <c r="F551" s="631" t="str">
        <f t="shared" si="64"/>
        <v>ID.RA-52</v>
      </c>
      <c r="G551" s="631" t="str">
        <f t="shared" ca="1" si="65"/>
        <v>ID.RA-520</v>
      </c>
    </row>
    <row r="552" spans="1:7" x14ac:dyDescent="0.25">
      <c r="A552" t="s">
        <v>78</v>
      </c>
      <c r="B552" s="551">
        <v>2</v>
      </c>
      <c r="C552" t="s">
        <v>446</v>
      </c>
      <c r="D552" s="1051" t="s">
        <v>1527</v>
      </c>
      <c r="E552" s="551">
        <f ca="1">VLOOKUP(A552,Data!C:I,7,FALSE)</f>
        <v>0</v>
      </c>
      <c r="F552" s="631" t="str">
        <f t="shared" si="64"/>
        <v>ID.RM-12</v>
      </c>
      <c r="G552" s="631" t="str">
        <f t="shared" ca="1" si="65"/>
        <v>ID.RM-120</v>
      </c>
    </row>
    <row r="553" spans="1:7" x14ac:dyDescent="0.25">
      <c r="A553" t="s">
        <v>922</v>
      </c>
      <c r="B553" s="551">
        <v>1</v>
      </c>
      <c r="C553" t="s">
        <v>446</v>
      </c>
      <c r="D553" s="1051" t="s">
        <v>1526</v>
      </c>
      <c r="E553" s="551">
        <f ca="1">VLOOKUP(A553,Data!C:I,7,FALSE)</f>
        <v>0</v>
      </c>
      <c r="F553" s="631" t="str">
        <f t="shared" si="64"/>
        <v>ID.GV-41</v>
      </c>
      <c r="G553" s="631" t="str">
        <f t="shared" ca="1" si="65"/>
        <v>ID.GV-410</v>
      </c>
    </row>
    <row r="554" spans="1:7" x14ac:dyDescent="0.25">
      <c r="A554" t="s">
        <v>922</v>
      </c>
      <c r="B554" s="551">
        <v>1</v>
      </c>
      <c r="C554" t="s">
        <v>446</v>
      </c>
      <c r="D554" s="1051" t="s">
        <v>1562</v>
      </c>
      <c r="E554" s="551">
        <f ca="1">VLOOKUP(A554,Data!C:I,7,FALSE)</f>
        <v>0</v>
      </c>
      <c r="F554" s="631" t="str">
        <f t="shared" si="64"/>
        <v>ID.RA-61</v>
      </c>
      <c r="G554" s="631" t="str">
        <f t="shared" ca="1" si="65"/>
        <v>ID.RA-610</v>
      </c>
    </row>
    <row r="555" spans="1:7" x14ac:dyDescent="0.25">
      <c r="A555" t="s">
        <v>923</v>
      </c>
      <c r="B555" s="551">
        <v>2</v>
      </c>
      <c r="C555" t="s">
        <v>446</v>
      </c>
      <c r="D555" s="1051" t="s">
        <v>1562</v>
      </c>
      <c r="E555" s="551">
        <f ca="1">VLOOKUP(A555,Data!C:I,7,FALSE)</f>
        <v>0</v>
      </c>
      <c r="F555" s="631" t="str">
        <f t="shared" si="64"/>
        <v>ID.RA-62</v>
      </c>
      <c r="G555" s="631" t="str">
        <f t="shared" ca="1" si="65"/>
        <v>ID.RA-620</v>
      </c>
    </row>
    <row r="556" spans="1:7" x14ac:dyDescent="0.25">
      <c r="A556" t="s">
        <v>923</v>
      </c>
      <c r="B556" s="551">
        <v>2</v>
      </c>
      <c r="C556" t="s">
        <v>446</v>
      </c>
      <c r="D556" s="1051" t="s">
        <v>1527</v>
      </c>
      <c r="E556" s="551">
        <f ca="1">VLOOKUP(A556,Data!C:I,7,FALSE)</f>
        <v>0</v>
      </c>
      <c r="F556" s="631" t="str">
        <f t="shared" si="64"/>
        <v>ID.RM-12</v>
      </c>
      <c r="G556" s="631" t="str">
        <f t="shared" ca="1" si="65"/>
        <v>ID.RM-120</v>
      </c>
    </row>
    <row r="557" spans="1:7" x14ac:dyDescent="0.25">
      <c r="A557" t="s">
        <v>924</v>
      </c>
      <c r="B557" s="551">
        <v>3</v>
      </c>
      <c r="C557" t="s">
        <v>1462</v>
      </c>
      <c r="D557" s="1047" t="s">
        <v>1712</v>
      </c>
      <c r="E557" s="551">
        <f ca="1">VLOOKUP(A557,Data!C:I,7,FALSE)</f>
        <v>0</v>
      </c>
      <c r="F557" s="631" t="str">
        <f t="shared" si="64"/>
        <v>PR.IP-73</v>
      </c>
      <c r="G557" s="631" t="str">
        <f t="shared" ca="1" si="65"/>
        <v>PR.IP-730</v>
      </c>
    </row>
    <row r="558" spans="1:7" x14ac:dyDescent="0.25">
      <c r="A558" t="s">
        <v>924</v>
      </c>
      <c r="B558" s="551">
        <v>3</v>
      </c>
      <c r="C558" t="s">
        <v>1463</v>
      </c>
      <c r="D558" s="1048" t="s">
        <v>1548</v>
      </c>
      <c r="E558" s="551">
        <f ca="1">VLOOKUP(A558,Data!C:I,7,FALSE)</f>
        <v>0</v>
      </c>
      <c r="F558" s="631" t="str">
        <f t="shared" si="64"/>
        <v>DE.DP-33</v>
      </c>
      <c r="G558" s="631" t="str">
        <f t="shared" ca="1" si="65"/>
        <v>DE.DP-330</v>
      </c>
    </row>
    <row r="559" spans="1:7" x14ac:dyDescent="0.25">
      <c r="A559" t="s">
        <v>925</v>
      </c>
      <c r="B559" s="551">
        <v>3</v>
      </c>
      <c r="C559" t="s">
        <v>1462</v>
      </c>
      <c r="D559" s="1047" t="s">
        <v>1712</v>
      </c>
      <c r="E559" s="551">
        <f ca="1">VLOOKUP(A559,Data!C:I,7,FALSE)</f>
        <v>0</v>
      </c>
      <c r="F559" s="631" t="str">
        <f t="shared" si="64"/>
        <v>PR.IP-73</v>
      </c>
      <c r="G559" s="631" t="str">
        <f t="shared" ca="1" si="65"/>
        <v>PR.IP-730</v>
      </c>
    </row>
    <row r="560" spans="1:7" x14ac:dyDescent="0.25">
      <c r="A560" t="s">
        <v>925</v>
      </c>
      <c r="B560" s="551">
        <v>3</v>
      </c>
      <c r="C560" t="s">
        <v>1462</v>
      </c>
      <c r="D560" s="1047" t="s">
        <v>1491</v>
      </c>
      <c r="E560" s="551">
        <f ca="1">VLOOKUP(A560,Data!C:I,7,FALSE)</f>
        <v>0</v>
      </c>
      <c r="F560" s="631" t="str">
        <f t="shared" si="64"/>
        <v>PR.IP-83</v>
      </c>
      <c r="G560" s="631" t="str">
        <f t="shared" ca="1" si="65"/>
        <v>PR.IP-830</v>
      </c>
    </row>
    <row r="561" spans="1:7" x14ac:dyDescent="0.25">
      <c r="A561" t="s">
        <v>925</v>
      </c>
      <c r="B561" s="551">
        <v>3</v>
      </c>
      <c r="C561" t="s">
        <v>1464</v>
      </c>
      <c r="D561" s="1052" t="s">
        <v>1547</v>
      </c>
      <c r="E561" s="551">
        <f ca="1">VLOOKUP(A561,Data!C:I,7,FALSE)</f>
        <v>0</v>
      </c>
      <c r="F561" s="631" t="str">
        <f t="shared" si="64"/>
        <v>RS.AN-23</v>
      </c>
      <c r="G561" s="631" t="str">
        <f t="shared" ca="1" si="65"/>
        <v>RS.AN-230</v>
      </c>
    </row>
    <row r="562" spans="1:7" x14ac:dyDescent="0.25">
      <c r="A562" t="s">
        <v>926</v>
      </c>
      <c r="B562" s="551">
        <v>3</v>
      </c>
      <c r="C562" t="s">
        <v>1462</v>
      </c>
      <c r="D562" s="1047" t="s">
        <v>1712</v>
      </c>
      <c r="E562" s="551">
        <f ca="1">VLOOKUP(A562,Data!C:I,7,FALSE)</f>
        <v>0</v>
      </c>
      <c r="F562" s="631" t="str">
        <f t="shared" si="64"/>
        <v>PR.IP-73</v>
      </c>
      <c r="G562" s="631" t="str">
        <f t="shared" ca="1" si="65"/>
        <v>PR.IP-730</v>
      </c>
    </row>
    <row r="563" spans="1:7" x14ac:dyDescent="0.25">
      <c r="A563" t="s">
        <v>927</v>
      </c>
      <c r="B563" s="551">
        <v>2</v>
      </c>
      <c r="C563" t="s">
        <v>446</v>
      </c>
      <c r="D563" s="1051" t="s">
        <v>1527</v>
      </c>
      <c r="E563" s="551">
        <f ca="1">VLOOKUP(A563,Data!C:I,7,FALSE)</f>
        <v>0</v>
      </c>
      <c r="F563" s="631" t="str">
        <f t="shared" si="64"/>
        <v>ID.RM-12</v>
      </c>
      <c r="G563" s="631" t="str">
        <f t="shared" ca="1" si="65"/>
        <v>ID.RM-120</v>
      </c>
    </row>
    <row r="564" spans="1:7" x14ac:dyDescent="0.25">
      <c r="A564" t="s">
        <v>927</v>
      </c>
      <c r="B564" s="551">
        <v>2</v>
      </c>
      <c r="C564" t="s">
        <v>446</v>
      </c>
      <c r="D564" s="1051" t="s">
        <v>1523</v>
      </c>
      <c r="E564" s="551">
        <f ca="1">VLOOKUP(A564,Data!C:I,7,FALSE)</f>
        <v>0</v>
      </c>
      <c r="F564" s="631" t="str">
        <f t="shared" si="64"/>
        <v>ID.SC-12</v>
      </c>
      <c r="G564" s="631" t="str">
        <f t="shared" ca="1" si="65"/>
        <v>ID.SC-120</v>
      </c>
    </row>
    <row r="565" spans="1:7" x14ac:dyDescent="0.25">
      <c r="A565" t="s">
        <v>929</v>
      </c>
      <c r="B565" s="551">
        <v>3</v>
      </c>
      <c r="C565" t="s">
        <v>446</v>
      </c>
      <c r="D565" s="1051" t="s">
        <v>1522</v>
      </c>
      <c r="E565" s="551">
        <f ca="1">VLOOKUP(A565,Data!C:I,7,FALSE)</f>
        <v>0</v>
      </c>
      <c r="F565" s="631" t="str">
        <f t="shared" si="64"/>
        <v>ID.GV-13</v>
      </c>
      <c r="G565" s="631" t="str">
        <f t="shared" ca="1" si="65"/>
        <v>ID.GV-130</v>
      </c>
    </row>
    <row r="566" spans="1:7" x14ac:dyDescent="0.25">
      <c r="A566" t="s">
        <v>929</v>
      </c>
      <c r="B566" s="551">
        <v>3</v>
      </c>
      <c r="C566" t="s">
        <v>446</v>
      </c>
      <c r="D566" s="1051" t="s">
        <v>1536</v>
      </c>
      <c r="E566" s="551">
        <f ca="1">VLOOKUP(A566,Data!C:I,7,FALSE)</f>
        <v>0</v>
      </c>
      <c r="F566" s="631" t="str">
        <f t="shared" si="64"/>
        <v>ID.GV-33</v>
      </c>
      <c r="G566" s="631" t="str">
        <f t="shared" ca="1" si="65"/>
        <v>ID.GV-330</v>
      </c>
    </row>
    <row r="567" spans="1:7" x14ac:dyDescent="0.25">
      <c r="A567" t="s">
        <v>929</v>
      </c>
      <c r="B567" s="551">
        <v>3</v>
      </c>
      <c r="C567" t="s">
        <v>446</v>
      </c>
      <c r="D567" s="1051" t="s">
        <v>1526</v>
      </c>
      <c r="E567" s="551">
        <f ca="1">VLOOKUP(A567,Data!C:I,7,FALSE)</f>
        <v>0</v>
      </c>
      <c r="F567" s="631" t="str">
        <f t="shared" si="64"/>
        <v>ID.GV-43</v>
      </c>
      <c r="G567" s="631" t="str">
        <f t="shared" ca="1" si="65"/>
        <v>ID.GV-430</v>
      </c>
    </row>
    <row r="568" spans="1:7" x14ac:dyDescent="0.25">
      <c r="A568" t="s">
        <v>929</v>
      </c>
      <c r="B568" s="551">
        <v>3</v>
      </c>
      <c r="C568" t="s">
        <v>446</v>
      </c>
      <c r="D568" s="1051" t="s">
        <v>1527</v>
      </c>
      <c r="E568" s="551">
        <f ca="1">VLOOKUP(A568,Data!C:I,7,FALSE)</f>
        <v>0</v>
      </c>
      <c r="F568" s="631" t="str">
        <f t="shared" si="64"/>
        <v>ID.RM-13</v>
      </c>
      <c r="G568" s="631" t="str">
        <f t="shared" ca="1" si="65"/>
        <v>ID.RM-130</v>
      </c>
    </row>
    <row r="569" spans="1:7" x14ac:dyDescent="0.25">
      <c r="A569" t="s">
        <v>930</v>
      </c>
      <c r="B569" s="551">
        <v>3</v>
      </c>
      <c r="C569" t="s">
        <v>446</v>
      </c>
      <c r="D569" s="1051" t="s">
        <v>1489</v>
      </c>
      <c r="E569" s="551">
        <f ca="1">VLOOKUP(A569,Data!C:I,7,FALSE)</f>
        <v>0</v>
      </c>
      <c r="F569" s="631" t="str">
        <f t="shared" si="64"/>
        <v>ID.AM-63</v>
      </c>
      <c r="G569" s="631" t="str">
        <f t="shared" ca="1" si="65"/>
        <v>ID.AM-630</v>
      </c>
    </row>
    <row r="570" spans="1:7" x14ac:dyDescent="0.25">
      <c r="A570" t="s">
        <v>930</v>
      </c>
      <c r="B570" s="551">
        <v>3</v>
      </c>
      <c r="C570" t="s">
        <v>446</v>
      </c>
      <c r="D570" s="1051" t="s">
        <v>1522</v>
      </c>
      <c r="E570" s="551">
        <f ca="1">VLOOKUP(A570,Data!C:I,7,FALSE)</f>
        <v>0</v>
      </c>
      <c r="F570" s="631" t="str">
        <f t="shared" si="64"/>
        <v>ID.GV-13</v>
      </c>
      <c r="G570" s="631" t="str">
        <f t="shared" ca="1" si="65"/>
        <v>ID.GV-130</v>
      </c>
    </row>
    <row r="571" spans="1:7" x14ac:dyDescent="0.25">
      <c r="A571" t="s">
        <v>930</v>
      </c>
      <c r="B571" s="551">
        <v>3</v>
      </c>
      <c r="C571" t="s">
        <v>446</v>
      </c>
      <c r="D571" s="1051" t="s">
        <v>1490</v>
      </c>
      <c r="E571" s="551">
        <f ca="1">VLOOKUP(A571,Data!C:I,7,FALSE)</f>
        <v>0</v>
      </c>
      <c r="F571" s="631" t="str">
        <f t="shared" si="64"/>
        <v>ID.GV-23</v>
      </c>
      <c r="G571" s="631" t="str">
        <f t="shared" ca="1" si="65"/>
        <v>ID.GV-230</v>
      </c>
    </row>
    <row r="572" spans="1:7" x14ac:dyDescent="0.25">
      <c r="A572" t="s">
        <v>930</v>
      </c>
      <c r="B572" s="551">
        <v>3</v>
      </c>
      <c r="C572" t="s">
        <v>446</v>
      </c>
      <c r="D572" s="1051" t="s">
        <v>1536</v>
      </c>
      <c r="E572" s="551">
        <f ca="1">VLOOKUP(A572,Data!C:I,7,FALSE)</f>
        <v>0</v>
      </c>
      <c r="F572" s="631" t="str">
        <f t="shared" si="64"/>
        <v>ID.GV-33</v>
      </c>
      <c r="G572" s="631" t="str">
        <f t="shared" ca="1" si="65"/>
        <v>ID.GV-330</v>
      </c>
    </row>
    <row r="573" spans="1:7" x14ac:dyDescent="0.25">
      <c r="A573" t="s">
        <v>930</v>
      </c>
      <c r="B573" s="551">
        <v>3</v>
      </c>
      <c r="C573" t="s">
        <v>1462</v>
      </c>
      <c r="D573" s="1047" t="s">
        <v>1575</v>
      </c>
      <c r="E573" s="551">
        <f ca="1">VLOOKUP(A573,Data!C:I,7,FALSE)</f>
        <v>0</v>
      </c>
      <c r="F573" s="631" t="str">
        <f t="shared" si="64"/>
        <v>PR.AT-23</v>
      </c>
      <c r="G573" s="631" t="str">
        <f t="shared" ca="1" si="65"/>
        <v>PR.AT-230</v>
      </c>
    </row>
    <row r="574" spans="1:7" x14ac:dyDescent="0.25">
      <c r="A574" t="s">
        <v>930</v>
      </c>
      <c r="B574" s="551">
        <v>3</v>
      </c>
      <c r="C574" t="s">
        <v>1462</v>
      </c>
      <c r="D574" s="1047" t="s">
        <v>1576</v>
      </c>
      <c r="E574" s="551">
        <f ca="1">VLOOKUP(A574,Data!C:I,7,FALSE)</f>
        <v>0</v>
      </c>
      <c r="F574" s="631" t="str">
        <f t="shared" si="64"/>
        <v>PR.AT-33</v>
      </c>
      <c r="G574" s="631" t="str">
        <f t="shared" ca="1" si="65"/>
        <v>PR.AT-330</v>
      </c>
    </row>
    <row r="575" spans="1:7" x14ac:dyDescent="0.25">
      <c r="A575" t="s">
        <v>930</v>
      </c>
      <c r="B575" s="551">
        <v>3</v>
      </c>
      <c r="C575" t="s">
        <v>1462</v>
      </c>
      <c r="D575" s="1047" t="s">
        <v>1525</v>
      </c>
      <c r="E575" s="551">
        <f ca="1">VLOOKUP(A575,Data!C:I,7,FALSE)</f>
        <v>0</v>
      </c>
      <c r="F575" s="631" t="str">
        <f t="shared" si="64"/>
        <v>PR.AT-43</v>
      </c>
      <c r="G575" s="631" t="str">
        <f t="shared" ca="1" si="65"/>
        <v>PR.AT-430</v>
      </c>
    </row>
    <row r="576" spans="1:7" x14ac:dyDescent="0.25">
      <c r="A576" t="s">
        <v>930</v>
      </c>
      <c r="B576" s="551">
        <v>3</v>
      </c>
      <c r="C576" t="s">
        <v>1462</v>
      </c>
      <c r="D576" s="1047" t="s">
        <v>1577</v>
      </c>
      <c r="E576" s="551">
        <f ca="1">VLOOKUP(A576,Data!C:I,7,FALSE)</f>
        <v>0</v>
      </c>
      <c r="F576" s="631" t="str">
        <f t="shared" si="64"/>
        <v>PR.AT-53</v>
      </c>
      <c r="G576" s="631" t="str">
        <f t="shared" ca="1" si="65"/>
        <v>PR.AT-530</v>
      </c>
    </row>
    <row r="577" spans="1:7" x14ac:dyDescent="0.25">
      <c r="A577" t="s">
        <v>931</v>
      </c>
      <c r="B577" s="551">
        <v>3</v>
      </c>
      <c r="C577" t="s">
        <v>1462</v>
      </c>
      <c r="D577" s="1047" t="s">
        <v>1579</v>
      </c>
      <c r="E577" s="551">
        <f ca="1">VLOOKUP(A577,Data!C:I,7,FALSE)</f>
        <v>0</v>
      </c>
      <c r="F577" s="631" t="str">
        <f t="shared" si="64"/>
        <v>PR.AT-13</v>
      </c>
      <c r="G577" s="631" t="str">
        <f t="shared" ca="1" si="65"/>
        <v>PR.AT-130</v>
      </c>
    </row>
    <row r="578" spans="1:7" x14ac:dyDescent="0.25">
      <c r="A578" t="s">
        <v>932</v>
      </c>
      <c r="B578" s="551">
        <v>3</v>
      </c>
      <c r="C578" t="s">
        <v>1462</v>
      </c>
      <c r="D578" s="1047" t="s">
        <v>1712</v>
      </c>
      <c r="E578" s="551">
        <f ca="1">VLOOKUP(A578,Data!C:I,7,FALSE)</f>
        <v>0</v>
      </c>
      <c r="F578" s="631" t="str">
        <f t="shared" si="64"/>
        <v>PR.IP-73</v>
      </c>
      <c r="G578" s="631" t="str">
        <f t="shared" ca="1" si="65"/>
        <v>PR.IP-730</v>
      </c>
    </row>
    <row r="579" spans="1:7" x14ac:dyDescent="0.25">
      <c r="A579" t="s">
        <v>211</v>
      </c>
      <c r="B579" s="551">
        <v>1</v>
      </c>
      <c r="C579" t="s">
        <v>1462</v>
      </c>
      <c r="D579" s="1047" t="s">
        <v>1488</v>
      </c>
      <c r="E579" s="551">
        <f ca="1">VLOOKUP(A579,Data!C:I,7,FALSE)</f>
        <v>0</v>
      </c>
      <c r="F579" s="631" t="str">
        <f t="shared" ref="F579:F642" si="66">CONCATENATE($D579,$B579)</f>
        <v>PR.PT-11</v>
      </c>
      <c r="G579" s="631" t="str">
        <f t="shared" ref="G579:G642" ca="1" si="67">_xlfn.IFNA(CONCATENATE(F579,$E579),CONCATENATE(F579,$E579,0))</f>
        <v>PR.PT-110</v>
      </c>
    </row>
    <row r="580" spans="1:7" x14ac:dyDescent="0.25">
      <c r="A580" t="s">
        <v>211</v>
      </c>
      <c r="B580" s="551">
        <v>1</v>
      </c>
      <c r="C580" t="s">
        <v>1463</v>
      </c>
      <c r="D580" s="1048" t="s">
        <v>1497</v>
      </c>
      <c r="E580" s="551">
        <f ca="1">VLOOKUP(A580,Data!C:I,7,FALSE)</f>
        <v>0</v>
      </c>
      <c r="F580" s="631" t="str">
        <f t="shared" si="66"/>
        <v>DE.CM-11</v>
      </c>
      <c r="G580" s="631" t="str">
        <f t="shared" ca="1" si="67"/>
        <v>DE.CM-110</v>
      </c>
    </row>
    <row r="581" spans="1:7" x14ac:dyDescent="0.25">
      <c r="A581" t="s">
        <v>212</v>
      </c>
      <c r="B581" s="551">
        <v>2</v>
      </c>
      <c r="C581" t="s">
        <v>1462</v>
      </c>
      <c r="D581" s="1047" t="s">
        <v>1488</v>
      </c>
      <c r="E581" s="551">
        <f ca="1">VLOOKUP(A581,Data!C:I,7,FALSE)</f>
        <v>0</v>
      </c>
      <c r="F581" s="631" t="str">
        <f t="shared" si="66"/>
        <v>PR.PT-12</v>
      </c>
      <c r="G581" s="631" t="str">
        <f t="shared" ca="1" si="67"/>
        <v>PR.PT-120</v>
      </c>
    </row>
    <row r="582" spans="1:7" x14ac:dyDescent="0.25">
      <c r="A582" t="s">
        <v>213</v>
      </c>
      <c r="B582" s="551">
        <v>2</v>
      </c>
      <c r="C582" t="s">
        <v>1462</v>
      </c>
      <c r="D582" s="1047" t="s">
        <v>1488</v>
      </c>
      <c r="E582" s="551">
        <f ca="1">VLOOKUP(A582,Data!C:I,7,FALSE)</f>
        <v>0</v>
      </c>
      <c r="F582" s="631" t="str">
        <f t="shared" si="66"/>
        <v>PR.PT-12</v>
      </c>
      <c r="G582" s="631" t="str">
        <f t="shared" ca="1" si="67"/>
        <v>PR.PT-120</v>
      </c>
    </row>
    <row r="583" spans="1:7" x14ac:dyDescent="0.25">
      <c r="A583" t="s">
        <v>214</v>
      </c>
      <c r="B583" s="551">
        <v>2</v>
      </c>
      <c r="C583" t="s">
        <v>1462</v>
      </c>
      <c r="D583" s="1047" t="s">
        <v>1488</v>
      </c>
      <c r="E583" s="551">
        <f ca="1">VLOOKUP(A583,Data!C:I,7,FALSE)</f>
        <v>0</v>
      </c>
      <c r="F583" s="631" t="str">
        <f t="shared" si="66"/>
        <v>PR.PT-12</v>
      </c>
      <c r="G583" s="631" t="str">
        <f t="shared" ca="1" si="67"/>
        <v>PR.PT-120</v>
      </c>
    </row>
    <row r="584" spans="1:7" x14ac:dyDescent="0.25">
      <c r="A584" t="s">
        <v>942</v>
      </c>
      <c r="B584" s="551">
        <v>2</v>
      </c>
      <c r="C584" t="s">
        <v>1463</v>
      </c>
      <c r="D584" s="1048" t="s">
        <v>1537</v>
      </c>
      <c r="E584" s="551">
        <f ca="1">VLOOKUP(A584,Data!C:I,7,FALSE)</f>
        <v>0</v>
      </c>
      <c r="F584" s="631" t="str">
        <f t="shared" si="66"/>
        <v>DE.AE-32</v>
      </c>
      <c r="G584" s="631" t="str">
        <f t="shared" ca="1" si="67"/>
        <v>DE.AE-320</v>
      </c>
    </row>
    <row r="585" spans="1:7" x14ac:dyDescent="0.25">
      <c r="A585" t="s">
        <v>2539</v>
      </c>
      <c r="B585" s="551">
        <v>3</v>
      </c>
      <c r="C585" t="s">
        <v>1462</v>
      </c>
      <c r="D585" s="1047" t="s">
        <v>1488</v>
      </c>
      <c r="E585" s="551">
        <f ca="1">VLOOKUP(A585,Data!C:I,7,FALSE)</f>
        <v>0</v>
      </c>
      <c r="F585" s="631" t="str">
        <f t="shared" si="66"/>
        <v>PR.PT-13</v>
      </c>
      <c r="G585" s="631" t="str">
        <f t="shared" ca="1" si="67"/>
        <v>PR.PT-130</v>
      </c>
    </row>
    <row r="586" spans="1:7" x14ac:dyDescent="0.25">
      <c r="A586" t="s">
        <v>215</v>
      </c>
      <c r="B586" s="551">
        <v>1</v>
      </c>
      <c r="C586" t="s">
        <v>1462</v>
      </c>
      <c r="D586" s="1047" t="s">
        <v>1488</v>
      </c>
      <c r="E586" s="551">
        <f ca="1">VLOOKUP(A586,Data!C:I,7,FALSE)</f>
        <v>0</v>
      </c>
      <c r="F586" s="631" t="str">
        <f t="shared" si="66"/>
        <v>PR.PT-11</v>
      </c>
      <c r="G586" s="631" t="str">
        <f t="shared" ca="1" si="67"/>
        <v>PR.PT-110</v>
      </c>
    </row>
    <row r="587" spans="1:7" x14ac:dyDescent="0.25">
      <c r="A587" t="s">
        <v>215</v>
      </c>
      <c r="B587" s="551">
        <v>1</v>
      </c>
      <c r="C587" t="s">
        <v>1463</v>
      </c>
      <c r="D587" s="1048" t="s">
        <v>1497</v>
      </c>
      <c r="E587" s="551">
        <f ca="1">VLOOKUP(A587,Data!C:I,7,FALSE)</f>
        <v>0</v>
      </c>
      <c r="F587" s="631" t="str">
        <f t="shared" si="66"/>
        <v>DE.CM-11</v>
      </c>
      <c r="G587" s="631" t="str">
        <f t="shared" ca="1" si="67"/>
        <v>DE.CM-110</v>
      </c>
    </row>
    <row r="588" spans="1:7" x14ac:dyDescent="0.25">
      <c r="A588" t="s">
        <v>216</v>
      </c>
      <c r="B588" s="551">
        <v>1</v>
      </c>
      <c r="C588" t="s">
        <v>1462</v>
      </c>
      <c r="D588" s="1047" t="s">
        <v>1488</v>
      </c>
      <c r="E588" s="551">
        <f ca="1">VLOOKUP(A588,Data!C:I,7,FALSE)</f>
        <v>0</v>
      </c>
      <c r="F588" s="631" t="str">
        <f t="shared" si="66"/>
        <v>PR.PT-11</v>
      </c>
      <c r="G588" s="631" t="str">
        <f t="shared" ca="1" si="67"/>
        <v>PR.PT-110</v>
      </c>
    </row>
    <row r="589" spans="1:7" x14ac:dyDescent="0.25">
      <c r="A589" t="s">
        <v>216</v>
      </c>
      <c r="B589" s="551">
        <v>1</v>
      </c>
      <c r="C589" t="s">
        <v>1463</v>
      </c>
      <c r="D589" s="1048" t="s">
        <v>1537</v>
      </c>
      <c r="E589" s="551">
        <f ca="1">VLOOKUP(A589,Data!C:I,7,FALSE)</f>
        <v>0</v>
      </c>
      <c r="F589" s="631" t="str">
        <f t="shared" si="66"/>
        <v>DE.AE-31</v>
      </c>
      <c r="G589" s="631" t="str">
        <f t="shared" ca="1" si="67"/>
        <v>DE.AE-310</v>
      </c>
    </row>
    <row r="590" spans="1:7" x14ac:dyDescent="0.25">
      <c r="A590" t="s">
        <v>216</v>
      </c>
      <c r="B590" s="551">
        <v>1</v>
      </c>
      <c r="C590" t="s">
        <v>1463</v>
      </c>
      <c r="D590" s="1048" t="s">
        <v>1497</v>
      </c>
      <c r="E590" s="551">
        <f ca="1">VLOOKUP(A590,Data!C:I,7,FALSE)</f>
        <v>0</v>
      </c>
      <c r="F590" s="631" t="str">
        <f t="shared" si="66"/>
        <v>DE.CM-11</v>
      </c>
      <c r="G590" s="631" t="str">
        <f t="shared" ca="1" si="67"/>
        <v>DE.CM-110</v>
      </c>
    </row>
    <row r="591" spans="1:7" x14ac:dyDescent="0.25">
      <c r="A591" t="s">
        <v>216</v>
      </c>
      <c r="B591" s="551">
        <v>1</v>
      </c>
      <c r="C591" t="s">
        <v>1463</v>
      </c>
      <c r="D591" s="1048" t="s">
        <v>1487</v>
      </c>
      <c r="E591" s="551">
        <f ca="1">VLOOKUP(A591,Data!C:I,7,FALSE)</f>
        <v>0</v>
      </c>
      <c r="F591" s="631" t="str">
        <f t="shared" si="66"/>
        <v>DE.CM-21</v>
      </c>
      <c r="G591" s="631" t="str">
        <f t="shared" ca="1" si="67"/>
        <v>DE.CM-210</v>
      </c>
    </row>
    <row r="592" spans="1:7" x14ac:dyDescent="0.25">
      <c r="A592" t="s">
        <v>216</v>
      </c>
      <c r="B592" s="551">
        <v>1</v>
      </c>
      <c r="C592" t="s">
        <v>1463</v>
      </c>
      <c r="D592" s="1048" t="s">
        <v>1483</v>
      </c>
      <c r="E592" s="551">
        <f ca="1">VLOOKUP(A592,Data!C:I,7,FALSE)</f>
        <v>0</v>
      </c>
      <c r="F592" s="631" t="str">
        <f t="shared" si="66"/>
        <v>DE.CM-31</v>
      </c>
      <c r="G592" s="631" t="str">
        <f t="shared" ca="1" si="67"/>
        <v>DE.CM-310</v>
      </c>
    </row>
    <row r="593" spans="1:7" x14ac:dyDescent="0.25">
      <c r="A593" t="s">
        <v>216</v>
      </c>
      <c r="B593" s="551">
        <v>1</v>
      </c>
      <c r="C593" t="s">
        <v>1463</v>
      </c>
      <c r="D593" s="1048" t="s">
        <v>1501</v>
      </c>
      <c r="E593" s="551">
        <f ca="1">VLOOKUP(A593,Data!C:I,7,FALSE)</f>
        <v>0</v>
      </c>
      <c r="F593" s="631" t="str">
        <f t="shared" si="66"/>
        <v>DE.CM-41</v>
      </c>
      <c r="G593" s="631" t="str">
        <f t="shared" ca="1" si="67"/>
        <v>DE.CM-410</v>
      </c>
    </row>
    <row r="594" spans="1:7" x14ac:dyDescent="0.25">
      <c r="A594" t="s">
        <v>216</v>
      </c>
      <c r="B594" s="551">
        <v>1</v>
      </c>
      <c r="C594" t="s">
        <v>1463</v>
      </c>
      <c r="D594" s="1048" t="s">
        <v>1505</v>
      </c>
      <c r="E594" s="551">
        <f ca="1">VLOOKUP(A594,Data!C:I,7,FALSE)</f>
        <v>0</v>
      </c>
      <c r="F594" s="631" t="str">
        <f t="shared" si="66"/>
        <v>DE.CM-51</v>
      </c>
      <c r="G594" s="631" t="str">
        <f t="shared" ca="1" si="67"/>
        <v>DE.CM-510</v>
      </c>
    </row>
    <row r="595" spans="1:7" x14ac:dyDescent="0.25">
      <c r="A595" t="s">
        <v>216</v>
      </c>
      <c r="B595" s="551">
        <v>1</v>
      </c>
      <c r="C595" t="s">
        <v>1463</v>
      </c>
      <c r="D595" s="1048" t="s">
        <v>1484</v>
      </c>
      <c r="E595" s="551">
        <f ca="1">VLOOKUP(A595,Data!C:I,7,FALSE)</f>
        <v>0</v>
      </c>
      <c r="F595" s="631" t="str">
        <f t="shared" si="66"/>
        <v>DE.CM-61</v>
      </c>
      <c r="G595" s="631" t="str">
        <f t="shared" ca="1" si="67"/>
        <v>DE.CM-610</v>
      </c>
    </row>
    <row r="596" spans="1:7" x14ac:dyDescent="0.25">
      <c r="A596" t="s">
        <v>216</v>
      </c>
      <c r="B596" s="551">
        <v>1</v>
      </c>
      <c r="C596" t="s">
        <v>1463</v>
      </c>
      <c r="D596" s="1048" t="s">
        <v>1485</v>
      </c>
      <c r="E596" s="551">
        <f ca="1">VLOOKUP(A596,Data!C:I,7,FALSE)</f>
        <v>0</v>
      </c>
      <c r="F596" s="631" t="str">
        <f t="shared" si="66"/>
        <v>DE.CM-71</v>
      </c>
      <c r="G596" s="631" t="str">
        <f t="shared" ca="1" si="67"/>
        <v>DE.CM-710</v>
      </c>
    </row>
    <row r="597" spans="1:7" x14ac:dyDescent="0.25">
      <c r="A597" t="s">
        <v>216</v>
      </c>
      <c r="B597" s="551">
        <v>1</v>
      </c>
      <c r="C597" t="s">
        <v>1464</v>
      </c>
      <c r="D597" s="1055" t="s">
        <v>1541</v>
      </c>
      <c r="E597" s="551">
        <f ca="1">VLOOKUP(A597,Data!C:I,7,FALSE)</f>
        <v>0</v>
      </c>
      <c r="F597" s="631" t="str">
        <f t="shared" si="66"/>
        <v>RS.AN-11</v>
      </c>
      <c r="G597" s="631" t="str">
        <f t="shared" ca="1" si="67"/>
        <v>RS.AN-110</v>
      </c>
    </row>
    <row r="598" spans="1:7" x14ac:dyDescent="0.25">
      <c r="A598" t="s">
        <v>217</v>
      </c>
      <c r="B598" s="551">
        <v>2</v>
      </c>
      <c r="C598" t="s">
        <v>1463</v>
      </c>
      <c r="D598" s="1048" t="s">
        <v>1538</v>
      </c>
      <c r="E598" s="551">
        <f ca="1">VLOOKUP(A598,Data!C:I,7,FALSE)</f>
        <v>0</v>
      </c>
      <c r="F598" s="631" t="str">
        <f t="shared" si="66"/>
        <v>DE.DP-12</v>
      </c>
      <c r="G598" s="631" t="str">
        <f t="shared" ca="1" si="67"/>
        <v>DE.DP-120</v>
      </c>
    </row>
    <row r="599" spans="1:7" x14ac:dyDescent="0.25">
      <c r="A599" t="s">
        <v>217</v>
      </c>
      <c r="B599" s="551">
        <v>2</v>
      </c>
      <c r="C599" t="s">
        <v>1463</v>
      </c>
      <c r="D599" s="1048" t="s">
        <v>1540</v>
      </c>
      <c r="E599" s="551">
        <f ca="1">VLOOKUP(A599,Data!C:I,7,FALSE)</f>
        <v>0</v>
      </c>
      <c r="F599" s="631" t="str">
        <f t="shared" si="66"/>
        <v>DE.DP-22</v>
      </c>
      <c r="G599" s="631" t="str">
        <f t="shared" ca="1" si="67"/>
        <v>DE.DP-220</v>
      </c>
    </row>
    <row r="600" spans="1:7" x14ac:dyDescent="0.25">
      <c r="A600" t="s">
        <v>217</v>
      </c>
      <c r="B600" s="551">
        <v>2</v>
      </c>
      <c r="C600" t="s">
        <v>1463</v>
      </c>
      <c r="D600" s="1048" t="s">
        <v>1548</v>
      </c>
      <c r="E600" s="551">
        <f ca="1">VLOOKUP(A600,Data!C:I,7,FALSE)</f>
        <v>0</v>
      </c>
      <c r="F600" s="631" t="str">
        <f t="shared" si="66"/>
        <v>DE.DP-32</v>
      </c>
      <c r="G600" s="631" t="str">
        <f t="shared" ca="1" si="67"/>
        <v>DE.DP-320</v>
      </c>
    </row>
    <row r="601" spans="1:7" x14ac:dyDescent="0.25">
      <c r="A601" t="s">
        <v>217</v>
      </c>
      <c r="B601" s="551">
        <v>2</v>
      </c>
      <c r="C601" t="s">
        <v>1463</v>
      </c>
      <c r="D601" s="1048" t="s">
        <v>1543</v>
      </c>
      <c r="E601" s="551">
        <f ca="1">VLOOKUP(A601,Data!C:I,7,FALSE)</f>
        <v>0</v>
      </c>
      <c r="F601" s="631" t="str">
        <f t="shared" si="66"/>
        <v>DE.DP-52</v>
      </c>
      <c r="G601" s="631" t="str">
        <f t="shared" ca="1" si="67"/>
        <v>DE.DP-520</v>
      </c>
    </row>
    <row r="602" spans="1:7" x14ac:dyDescent="0.25">
      <c r="A602" t="s">
        <v>221</v>
      </c>
      <c r="B602" s="551">
        <v>3</v>
      </c>
      <c r="C602" t="s">
        <v>1463</v>
      </c>
      <c r="D602" s="1054" t="s">
        <v>1497</v>
      </c>
      <c r="E602" s="551">
        <f ca="1">VLOOKUP(A602,Data!C:I,7,FALSE)</f>
        <v>0</v>
      </c>
      <c r="F602" s="631" t="str">
        <f t="shared" si="66"/>
        <v>DE.CM-13</v>
      </c>
      <c r="G602" s="631" t="str">
        <f t="shared" ca="1" si="67"/>
        <v>DE.CM-130</v>
      </c>
    </row>
    <row r="603" spans="1:7" x14ac:dyDescent="0.25">
      <c r="A603" t="s">
        <v>221</v>
      </c>
      <c r="B603" s="551">
        <v>3</v>
      </c>
      <c r="C603" t="s">
        <v>1463</v>
      </c>
      <c r="D603" s="1054" t="s">
        <v>1487</v>
      </c>
      <c r="E603" s="551">
        <f ca="1">VLOOKUP(A603,Data!C:I,7,FALSE)</f>
        <v>0</v>
      </c>
      <c r="F603" s="631" t="str">
        <f t="shared" si="66"/>
        <v>DE.CM-23</v>
      </c>
      <c r="G603" s="631" t="str">
        <f t="shared" ca="1" si="67"/>
        <v>DE.CM-230</v>
      </c>
    </row>
    <row r="604" spans="1:7" x14ac:dyDescent="0.25">
      <c r="A604" t="s">
        <v>221</v>
      </c>
      <c r="B604" s="551">
        <v>3</v>
      </c>
      <c r="C604" t="s">
        <v>1463</v>
      </c>
      <c r="D604" s="1048" t="s">
        <v>1484</v>
      </c>
      <c r="E604" s="551">
        <f ca="1">VLOOKUP(A604,Data!C:I,7,FALSE)</f>
        <v>0</v>
      </c>
      <c r="F604" s="631" t="str">
        <f t="shared" si="66"/>
        <v>DE.CM-63</v>
      </c>
      <c r="G604" s="631" t="str">
        <f t="shared" ca="1" si="67"/>
        <v>DE.CM-630</v>
      </c>
    </row>
    <row r="605" spans="1:7" x14ac:dyDescent="0.25">
      <c r="A605" t="s">
        <v>221</v>
      </c>
      <c r="B605" s="551">
        <v>3</v>
      </c>
      <c r="C605" t="s">
        <v>1463</v>
      </c>
      <c r="D605" s="1048" t="s">
        <v>1485</v>
      </c>
      <c r="E605" s="551">
        <f ca="1">VLOOKUP(A605,Data!C:I,7,FALSE)</f>
        <v>0</v>
      </c>
      <c r="F605" s="631" t="str">
        <f t="shared" si="66"/>
        <v>DE.CM-73</v>
      </c>
      <c r="G605" s="631" t="str">
        <f t="shared" ca="1" si="67"/>
        <v>DE.CM-730</v>
      </c>
    </row>
    <row r="606" spans="1:7" x14ac:dyDescent="0.25">
      <c r="A606" t="s">
        <v>223</v>
      </c>
      <c r="B606" s="551">
        <v>3</v>
      </c>
      <c r="C606" t="s">
        <v>1463</v>
      </c>
      <c r="D606" s="1048" t="s">
        <v>1565</v>
      </c>
      <c r="E606" s="551">
        <f ca="1">VLOOKUP(A606,Data!C:I,7,FALSE)</f>
        <v>0</v>
      </c>
      <c r="F606" s="631" t="str">
        <f t="shared" si="66"/>
        <v>DE.AE-13</v>
      </c>
      <c r="G606" s="631" t="str">
        <f t="shared" ca="1" si="67"/>
        <v>DE.AE-130</v>
      </c>
    </row>
    <row r="607" spans="1:7" x14ac:dyDescent="0.25">
      <c r="A607" t="s">
        <v>223</v>
      </c>
      <c r="B607" s="551">
        <v>3</v>
      </c>
      <c r="C607" t="s">
        <v>1463</v>
      </c>
      <c r="D607" s="1048" t="s">
        <v>1548</v>
      </c>
      <c r="E607" s="551">
        <f ca="1">VLOOKUP(A607,Data!C:I,7,FALSE)</f>
        <v>0</v>
      </c>
      <c r="F607" s="631" t="str">
        <f t="shared" si="66"/>
        <v>DE.DP-33</v>
      </c>
      <c r="G607" s="631" t="str">
        <f t="shared" ca="1" si="67"/>
        <v>DE.DP-330</v>
      </c>
    </row>
    <row r="608" spans="1:7" x14ac:dyDescent="0.25">
      <c r="A608" t="s">
        <v>225</v>
      </c>
      <c r="B608" s="551">
        <v>2</v>
      </c>
      <c r="C608" t="s">
        <v>1464</v>
      </c>
      <c r="D608" s="1052" t="s">
        <v>1535</v>
      </c>
      <c r="E608" s="551">
        <f ca="1">VLOOKUP(A608,Data!C:I,7,FALSE)</f>
        <v>0</v>
      </c>
      <c r="F608" s="631" t="str">
        <f t="shared" si="66"/>
        <v>RS.CO-32</v>
      </c>
      <c r="G608" s="631" t="str">
        <f t="shared" ca="1" si="67"/>
        <v>RS.CO-320</v>
      </c>
    </row>
    <row r="609" spans="1:7" x14ac:dyDescent="0.25">
      <c r="A609" t="s">
        <v>226</v>
      </c>
      <c r="B609" s="551">
        <v>2</v>
      </c>
      <c r="C609" t="s">
        <v>1463</v>
      </c>
      <c r="D609" s="1048" t="s">
        <v>1537</v>
      </c>
      <c r="E609" s="551">
        <f ca="1">VLOOKUP(A609,Data!C:I,7,FALSE)</f>
        <v>0</v>
      </c>
      <c r="F609" s="631" t="str">
        <f t="shared" si="66"/>
        <v>DE.AE-32</v>
      </c>
      <c r="G609" s="631" t="str">
        <f t="shared" ca="1" si="67"/>
        <v>DE.AE-320</v>
      </c>
    </row>
    <row r="610" spans="1:7" x14ac:dyDescent="0.25">
      <c r="A610" t="s">
        <v>227</v>
      </c>
      <c r="B610" s="551">
        <v>2</v>
      </c>
      <c r="C610" t="s">
        <v>1463</v>
      </c>
      <c r="D610" s="1048" t="s">
        <v>1537</v>
      </c>
      <c r="E610" s="551">
        <f ca="1">VLOOKUP(A610,Data!C:I,7,FALSE)</f>
        <v>0</v>
      </c>
      <c r="F610" s="631" t="str">
        <f t="shared" si="66"/>
        <v>DE.AE-32</v>
      </c>
      <c r="G610" s="631" t="str">
        <f t="shared" ca="1" si="67"/>
        <v>DE.AE-320</v>
      </c>
    </row>
    <row r="611" spans="1:7" x14ac:dyDescent="0.25">
      <c r="A611" t="s">
        <v>227</v>
      </c>
      <c r="B611" s="551">
        <v>2</v>
      </c>
      <c r="C611" t="s">
        <v>1464</v>
      </c>
      <c r="D611" s="1052" t="s">
        <v>1535</v>
      </c>
      <c r="E611" s="551">
        <f ca="1">VLOOKUP(A611,Data!C:I,7,FALSE)</f>
        <v>0</v>
      </c>
      <c r="F611" s="631" t="str">
        <f t="shared" si="66"/>
        <v>RS.CO-32</v>
      </c>
      <c r="G611" s="631" t="str">
        <f t="shared" ca="1" si="67"/>
        <v>RS.CO-320</v>
      </c>
    </row>
    <row r="612" spans="1:7" x14ac:dyDescent="0.25">
      <c r="A612" t="s">
        <v>227</v>
      </c>
      <c r="B612" s="551">
        <v>2</v>
      </c>
      <c r="C612" t="s">
        <v>1464</v>
      </c>
      <c r="D612" s="1052" t="s">
        <v>1566</v>
      </c>
      <c r="E612" s="551">
        <f ca="1">VLOOKUP(A612,Data!C:I,7,FALSE)</f>
        <v>0</v>
      </c>
      <c r="F612" s="631" t="str">
        <f t="shared" si="66"/>
        <v>RS.CO-52</v>
      </c>
      <c r="G612" s="631" t="str">
        <f t="shared" ca="1" si="67"/>
        <v>RS.CO-520</v>
      </c>
    </row>
    <row r="613" spans="1:7" x14ac:dyDescent="0.25">
      <c r="A613" t="s">
        <v>228</v>
      </c>
      <c r="B613" s="551">
        <v>3</v>
      </c>
      <c r="C613" t="s">
        <v>1463</v>
      </c>
      <c r="D613" s="1048" t="s">
        <v>1544</v>
      </c>
      <c r="E613" s="551">
        <f ca="1">VLOOKUP(A613,Data!C:I,7,FALSE)</f>
        <v>0</v>
      </c>
      <c r="F613" s="631" t="str">
        <f t="shared" si="66"/>
        <v>DE.AE-53</v>
      </c>
      <c r="G613" s="631" t="str">
        <f t="shared" ca="1" si="67"/>
        <v>DE.AE-530</v>
      </c>
    </row>
    <row r="614" spans="1:7" x14ac:dyDescent="0.25">
      <c r="A614" t="s">
        <v>228</v>
      </c>
      <c r="B614" s="551">
        <v>3</v>
      </c>
      <c r="C614" t="s">
        <v>1463</v>
      </c>
      <c r="D614" s="1048" t="s">
        <v>1539</v>
      </c>
      <c r="E614" s="551">
        <f ca="1">VLOOKUP(A614,Data!C:I,7,FALSE)</f>
        <v>0</v>
      </c>
      <c r="F614" s="631" t="str">
        <f t="shared" si="66"/>
        <v>DE.DP-43</v>
      </c>
      <c r="G614" s="631" t="str">
        <f t="shared" ca="1" si="67"/>
        <v>DE.DP-430</v>
      </c>
    </row>
    <row r="615" spans="1:7" x14ac:dyDescent="0.25">
      <c r="A615" t="s">
        <v>228</v>
      </c>
      <c r="B615" s="551">
        <v>3</v>
      </c>
      <c r="C615" t="s">
        <v>1464</v>
      </c>
      <c r="D615" s="1052" t="s">
        <v>1534</v>
      </c>
      <c r="E615" s="551">
        <f ca="1">VLOOKUP(A615,Data!C:I,7,FALSE)</f>
        <v>0</v>
      </c>
      <c r="F615" s="631" t="str">
        <f t="shared" si="66"/>
        <v>RS.CO-23</v>
      </c>
      <c r="G615" s="631" t="str">
        <f t="shared" ca="1" si="67"/>
        <v>RS.CO-230</v>
      </c>
    </row>
    <row r="616" spans="1:7" x14ac:dyDescent="0.25">
      <c r="A616" t="s">
        <v>228</v>
      </c>
      <c r="B616" s="551">
        <v>3</v>
      </c>
      <c r="C616" t="s">
        <v>1464</v>
      </c>
      <c r="D616" s="1052" t="s">
        <v>1535</v>
      </c>
      <c r="E616" s="551">
        <f ca="1">VLOOKUP(A616,Data!C:I,7,FALSE)</f>
        <v>0</v>
      </c>
      <c r="F616" s="631" t="str">
        <f t="shared" si="66"/>
        <v>RS.CO-33</v>
      </c>
      <c r="G616" s="631" t="str">
        <f t="shared" ca="1" si="67"/>
        <v>RS.CO-330</v>
      </c>
    </row>
    <row r="617" spans="1:7" x14ac:dyDescent="0.25">
      <c r="A617" t="s">
        <v>228</v>
      </c>
      <c r="B617" s="551">
        <v>3</v>
      </c>
      <c r="C617" t="s">
        <v>1464</v>
      </c>
      <c r="D617" s="1052" t="s">
        <v>1533</v>
      </c>
      <c r="E617" s="551">
        <f ca="1">VLOOKUP(A617,Data!C:I,7,FALSE)</f>
        <v>0</v>
      </c>
      <c r="F617" s="631" t="str">
        <f t="shared" si="66"/>
        <v>RS.CO-43</v>
      </c>
      <c r="G617" s="631" t="str">
        <f t="shared" ca="1" si="67"/>
        <v>RS.CO-430</v>
      </c>
    </row>
    <row r="618" spans="1:7" x14ac:dyDescent="0.25">
      <c r="A618" t="s">
        <v>228</v>
      </c>
      <c r="B618" s="551">
        <v>3</v>
      </c>
      <c r="C618" t="s">
        <v>1464</v>
      </c>
      <c r="D618" s="1052" t="s">
        <v>1566</v>
      </c>
      <c r="E618" s="551">
        <f ca="1">VLOOKUP(A618,Data!C:I,7,FALSE)</f>
        <v>0</v>
      </c>
      <c r="F618" s="631" t="str">
        <f t="shared" si="66"/>
        <v>RS.CO-53</v>
      </c>
      <c r="G618" s="631" t="str">
        <f t="shared" ca="1" si="67"/>
        <v>RS.CO-530</v>
      </c>
    </row>
    <row r="619" spans="1:7" x14ac:dyDescent="0.25">
      <c r="A619" t="s">
        <v>228</v>
      </c>
      <c r="B619" s="551">
        <v>3</v>
      </c>
      <c r="C619" t="s">
        <v>1465</v>
      </c>
      <c r="D619" s="1056" t="s">
        <v>1549</v>
      </c>
      <c r="E619" s="551">
        <f ca="1">VLOOKUP(A619,Data!C:I,7,FALSE)</f>
        <v>0</v>
      </c>
      <c r="F619" s="631" t="str">
        <f t="shared" si="66"/>
        <v>RC.CO-33</v>
      </c>
      <c r="G619" s="631" t="str">
        <f t="shared" ca="1" si="67"/>
        <v>RC.CO-330</v>
      </c>
    </row>
    <row r="620" spans="1:7" x14ac:dyDescent="0.25">
      <c r="A620" t="s">
        <v>229</v>
      </c>
      <c r="B620" s="551">
        <v>3</v>
      </c>
      <c r="C620" t="s">
        <v>446</v>
      </c>
      <c r="D620" s="1051" t="s">
        <v>1570</v>
      </c>
      <c r="E620" s="551">
        <f ca="1">VLOOKUP(A620,Data!C:I,7,FALSE)</f>
        <v>0</v>
      </c>
      <c r="F620" s="631" t="str">
        <f t="shared" si="66"/>
        <v>ID.RA-23</v>
      </c>
      <c r="G620" s="631" t="str">
        <f t="shared" ca="1" si="67"/>
        <v>ID.RA-230</v>
      </c>
    </row>
    <row r="621" spans="1:7" x14ac:dyDescent="0.25">
      <c r="A621" t="s">
        <v>229</v>
      </c>
      <c r="B621" s="551">
        <v>3</v>
      </c>
      <c r="C621" t="s">
        <v>446</v>
      </c>
      <c r="D621" s="1051" t="s">
        <v>1572</v>
      </c>
      <c r="E621" s="551">
        <f ca="1">VLOOKUP(A621,Data!C:I,7,FALSE)</f>
        <v>0</v>
      </c>
      <c r="F621" s="631" t="str">
        <f t="shared" si="66"/>
        <v>ID.RA-33</v>
      </c>
      <c r="G621" s="631" t="str">
        <f t="shared" ca="1" si="67"/>
        <v>ID.RA-330</v>
      </c>
    </row>
    <row r="622" spans="1:7" x14ac:dyDescent="0.25">
      <c r="A622" t="s">
        <v>229</v>
      </c>
      <c r="B622" s="551">
        <v>3</v>
      </c>
      <c r="C622" t="s">
        <v>1464</v>
      </c>
      <c r="D622" s="1050" t="s">
        <v>1566</v>
      </c>
      <c r="E622" s="551">
        <f ca="1">VLOOKUP(A622,Data!C:I,7,FALSE)</f>
        <v>0</v>
      </c>
      <c r="F622" s="631" t="str">
        <f t="shared" si="66"/>
        <v>RS.CO-53</v>
      </c>
      <c r="G622" s="631" t="str">
        <f t="shared" ca="1" si="67"/>
        <v>RS.CO-530</v>
      </c>
    </row>
    <row r="623" spans="1:7" x14ac:dyDescent="0.25">
      <c r="A623" t="s">
        <v>229</v>
      </c>
      <c r="B623" s="551">
        <v>3</v>
      </c>
      <c r="C623" t="s">
        <v>1464</v>
      </c>
      <c r="D623" s="1052" t="s">
        <v>1571</v>
      </c>
      <c r="E623" s="551">
        <f ca="1">VLOOKUP(A623,Data!C:I,7,FALSE)</f>
        <v>0</v>
      </c>
      <c r="F623" s="631" t="str">
        <f t="shared" si="66"/>
        <v>RS.AN-53</v>
      </c>
      <c r="G623" s="631" t="str">
        <f t="shared" ca="1" si="67"/>
        <v>RS.AN-530</v>
      </c>
    </row>
    <row r="624" spans="1:7" x14ac:dyDescent="0.25">
      <c r="A624" t="s">
        <v>230</v>
      </c>
      <c r="B624" s="551">
        <v>3</v>
      </c>
      <c r="C624" t="s">
        <v>446</v>
      </c>
      <c r="D624" s="1051" t="s">
        <v>1570</v>
      </c>
      <c r="E624" s="551">
        <f ca="1">VLOOKUP(A624,Data!C:I,7,FALSE)</f>
        <v>0</v>
      </c>
      <c r="F624" s="631" t="str">
        <f t="shared" si="66"/>
        <v>ID.RA-23</v>
      </c>
      <c r="G624" s="631" t="str">
        <f t="shared" ca="1" si="67"/>
        <v>ID.RA-230</v>
      </c>
    </row>
    <row r="625" spans="1:7" x14ac:dyDescent="0.25">
      <c r="A625" t="s">
        <v>230</v>
      </c>
      <c r="B625" s="551">
        <v>3</v>
      </c>
      <c r="C625" t="s">
        <v>446</v>
      </c>
      <c r="D625" s="1051" t="s">
        <v>1572</v>
      </c>
      <c r="E625" s="551">
        <f ca="1">VLOOKUP(A625,Data!C:I,7,FALSE)</f>
        <v>0</v>
      </c>
      <c r="F625" s="631" t="str">
        <f t="shared" si="66"/>
        <v>ID.RA-33</v>
      </c>
      <c r="G625" s="631" t="str">
        <f t="shared" ca="1" si="67"/>
        <v>ID.RA-330</v>
      </c>
    </row>
    <row r="626" spans="1:7" x14ac:dyDescent="0.25">
      <c r="A626" t="s">
        <v>230</v>
      </c>
      <c r="B626" s="551">
        <v>3</v>
      </c>
      <c r="C626" t="s">
        <v>1463</v>
      </c>
      <c r="D626" s="1048" t="s">
        <v>1537</v>
      </c>
      <c r="E626" s="551">
        <f ca="1">VLOOKUP(A626,Data!C:I,7,FALSE)</f>
        <v>0</v>
      </c>
      <c r="F626" s="631" t="str">
        <f t="shared" si="66"/>
        <v>DE.AE-33</v>
      </c>
      <c r="G626" s="631" t="str">
        <f t="shared" ca="1" si="67"/>
        <v>DE.AE-330</v>
      </c>
    </row>
    <row r="627" spans="1:7" x14ac:dyDescent="0.25">
      <c r="A627" t="s">
        <v>230</v>
      </c>
      <c r="B627" s="551">
        <v>3</v>
      </c>
      <c r="C627" t="s">
        <v>1463</v>
      </c>
      <c r="D627" s="1054" t="s">
        <v>1497</v>
      </c>
      <c r="E627" s="551">
        <f ca="1">VLOOKUP(A627,Data!C:I,7,FALSE)</f>
        <v>0</v>
      </c>
      <c r="F627" s="631" t="str">
        <f t="shared" si="66"/>
        <v>DE.CM-13</v>
      </c>
      <c r="G627" s="631" t="str">
        <f t="shared" ca="1" si="67"/>
        <v>DE.CM-130</v>
      </c>
    </row>
    <row r="628" spans="1:7" x14ac:dyDescent="0.25">
      <c r="A628" t="s">
        <v>230</v>
      </c>
      <c r="B628" s="551">
        <v>3</v>
      </c>
      <c r="C628" t="s">
        <v>1463</v>
      </c>
      <c r="D628" s="1054" t="s">
        <v>1487</v>
      </c>
      <c r="E628" s="551">
        <f ca="1">VLOOKUP(A628,Data!C:I,7,FALSE)</f>
        <v>0</v>
      </c>
      <c r="F628" s="631" t="str">
        <f t="shared" si="66"/>
        <v>DE.CM-23</v>
      </c>
      <c r="G628" s="631" t="str">
        <f t="shared" ca="1" si="67"/>
        <v>DE.CM-230</v>
      </c>
    </row>
    <row r="629" spans="1:7" x14ac:dyDescent="0.25">
      <c r="A629" t="s">
        <v>230</v>
      </c>
      <c r="B629" s="551">
        <v>3</v>
      </c>
      <c r="C629" t="s">
        <v>1463</v>
      </c>
      <c r="D629" s="1048" t="s">
        <v>1483</v>
      </c>
      <c r="E629" s="551">
        <f ca="1">VLOOKUP(A629,Data!C:I,7,FALSE)</f>
        <v>0</v>
      </c>
      <c r="F629" s="631" t="str">
        <f t="shared" si="66"/>
        <v>DE.CM-33</v>
      </c>
      <c r="G629" s="631" t="str">
        <f t="shared" ca="1" si="67"/>
        <v>DE.CM-330</v>
      </c>
    </row>
    <row r="630" spans="1:7" x14ac:dyDescent="0.25">
      <c r="A630" t="s">
        <v>230</v>
      </c>
      <c r="B630" s="551">
        <v>3</v>
      </c>
      <c r="C630" t="s">
        <v>1463</v>
      </c>
      <c r="D630" s="1048" t="s">
        <v>1501</v>
      </c>
      <c r="E630" s="551">
        <f ca="1">VLOOKUP(A630,Data!C:I,7,FALSE)</f>
        <v>0</v>
      </c>
      <c r="F630" s="631" t="str">
        <f t="shared" si="66"/>
        <v>DE.CM-43</v>
      </c>
      <c r="G630" s="631" t="str">
        <f t="shared" ca="1" si="67"/>
        <v>DE.CM-430</v>
      </c>
    </row>
    <row r="631" spans="1:7" x14ac:dyDescent="0.25">
      <c r="A631" t="s">
        <v>230</v>
      </c>
      <c r="B631" s="551">
        <v>3</v>
      </c>
      <c r="C631" t="s">
        <v>1463</v>
      </c>
      <c r="D631" s="1048" t="s">
        <v>1505</v>
      </c>
      <c r="E631" s="551">
        <f ca="1">VLOOKUP(A631,Data!C:I,7,FALSE)</f>
        <v>0</v>
      </c>
      <c r="F631" s="631" t="str">
        <f t="shared" si="66"/>
        <v>DE.CM-53</v>
      </c>
      <c r="G631" s="631" t="str">
        <f t="shared" ca="1" si="67"/>
        <v>DE.CM-530</v>
      </c>
    </row>
    <row r="632" spans="1:7" x14ac:dyDescent="0.25">
      <c r="A632" t="s">
        <v>230</v>
      </c>
      <c r="B632" s="551">
        <v>3</v>
      </c>
      <c r="C632" t="s">
        <v>1463</v>
      </c>
      <c r="D632" s="1048" t="s">
        <v>1484</v>
      </c>
      <c r="E632" s="551">
        <f ca="1">VLOOKUP(A632,Data!C:I,7,FALSE)</f>
        <v>0</v>
      </c>
      <c r="F632" s="631" t="str">
        <f t="shared" si="66"/>
        <v>DE.CM-63</v>
      </c>
      <c r="G632" s="631" t="str">
        <f t="shared" ca="1" si="67"/>
        <v>DE.CM-630</v>
      </c>
    </row>
    <row r="633" spans="1:7" x14ac:dyDescent="0.25">
      <c r="A633" t="s">
        <v>230</v>
      </c>
      <c r="B633" s="551">
        <v>3</v>
      </c>
      <c r="C633" t="s">
        <v>1463</v>
      </c>
      <c r="D633" s="1048" t="s">
        <v>1485</v>
      </c>
      <c r="E633" s="551">
        <f ca="1">VLOOKUP(A633,Data!C:I,7,FALSE)</f>
        <v>0</v>
      </c>
      <c r="F633" s="631" t="str">
        <f t="shared" si="66"/>
        <v>DE.CM-73</v>
      </c>
      <c r="G633" s="631" t="str">
        <f t="shared" ca="1" si="67"/>
        <v>DE.CM-730</v>
      </c>
    </row>
    <row r="634" spans="1:7" x14ac:dyDescent="0.25">
      <c r="A634" t="s">
        <v>230</v>
      </c>
      <c r="B634" s="551">
        <v>3</v>
      </c>
      <c r="C634" t="s">
        <v>1464</v>
      </c>
      <c r="D634" s="1052" t="s">
        <v>1571</v>
      </c>
      <c r="E634" s="551">
        <f ca="1">VLOOKUP(A634,Data!C:I,7,FALSE)</f>
        <v>0</v>
      </c>
      <c r="F634" s="631" t="str">
        <f t="shared" si="66"/>
        <v>RS.AN-53</v>
      </c>
      <c r="G634" s="631" t="str">
        <f t="shared" ca="1" si="67"/>
        <v>RS.AN-530</v>
      </c>
    </row>
    <row r="635" spans="1:7" x14ac:dyDescent="0.25">
      <c r="A635" t="s">
        <v>231</v>
      </c>
      <c r="B635" s="551">
        <v>3</v>
      </c>
      <c r="C635" t="s">
        <v>446</v>
      </c>
      <c r="D635" s="1051" t="s">
        <v>1528</v>
      </c>
      <c r="E635" s="551">
        <f ca="1">VLOOKUP(A635,Data!C:I,7,FALSE)</f>
        <v>0</v>
      </c>
      <c r="F635" s="631" t="str">
        <f t="shared" si="66"/>
        <v>ID.BE-53</v>
      </c>
      <c r="G635" s="631" t="str">
        <f t="shared" ca="1" si="67"/>
        <v>ID.BE-530</v>
      </c>
    </row>
    <row r="636" spans="1:7" x14ac:dyDescent="0.25">
      <c r="A636" t="s">
        <v>231</v>
      </c>
      <c r="B636" s="551">
        <v>3</v>
      </c>
      <c r="C636" t="s">
        <v>1462</v>
      </c>
      <c r="D636" s="1047" t="s">
        <v>1515</v>
      </c>
      <c r="E636" s="551">
        <f ca="1">VLOOKUP(A636,Data!C:I,7,FALSE)</f>
        <v>0</v>
      </c>
      <c r="F636" s="631" t="str">
        <f t="shared" si="66"/>
        <v>PR.IP-13</v>
      </c>
      <c r="G636" s="631" t="str">
        <f t="shared" ca="1" si="67"/>
        <v>PR.IP-130</v>
      </c>
    </row>
    <row r="637" spans="1:7" x14ac:dyDescent="0.25">
      <c r="A637" t="s">
        <v>231</v>
      </c>
      <c r="B637" s="551">
        <v>3</v>
      </c>
      <c r="C637" t="s">
        <v>1462</v>
      </c>
      <c r="D637" s="1047" t="s">
        <v>1496</v>
      </c>
      <c r="E637" s="551">
        <f ca="1">VLOOKUP(A637,Data!C:I,7,FALSE)</f>
        <v>0</v>
      </c>
      <c r="F637" s="631" t="str">
        <f t="shared" si="66"/>
        <v>PR.PT-53</v>
      </c>
      <c r="G637" s="631" t="str">
        <f t="shared" ca="1" si="67"/>
        <v>PR.PT-530</v>
      </c>
    </row>
    <row r="638" spans="1:7" x14ac:dyDescent="0.25">
      <c r="A638" t="s">
        <v>235</v>
      </c>
      <c r="B638" s="551">
        <v>3</v>
      </c>
      <c r="C638" t="s">
        <v>446</v>
      </c>
      <c r="D638" s="1051" t="s">
        <v>1522</v>
      </c>
      <c r="E638" s="551">
        <f ca="1">VLOOKUP(A638,Data!C:I,7,FALSE)</f>
        <v>0</v>
      </c>
      <c r="F638" s="631" t="str">
        <f t="shared" si="66"/>
        <v>ID.GV-13</v>
      </c>
      <c r="G638" s="631" t="str">
        <f t="shared" ca="1" si="67"/>
        <v>ID.GV-130</v>
      </c>
    </row>
    <row r="639" spans="1:7" x14ac:dyDescent="0.25">
      <c r="A639" t="s">
        <v>235</v>
      </c>
      <c r="B639" s="551">
        <v>3</v>
      </c>
      <c r="C639" t="s">
        <v>446</v>
      </c>
      <c r="D639" s="1051" t="s">
        <v>1536</v>
      </c>
      <c r="E639" s="551">
        <f ca="1">VLOOKUP(A639,Data!C:I,7,FALSE)</f>
        <v>0</v>
      </c>
      <c r="F639" s="631" t="str">
        <f t="shared" si="66"/>
        <v>ID.GV-33</v>
      </c>
      <c r="G639" s="631" t="str">
        <f t="shared" ca="1" si="67"/>
        <v>ID.GV-330</v>
      </c>
    </row>
    <row r="640" spans="1:7" x14ac:dyDescent="0.25">
      <c r="A640" t="s">
        <v>236</v>
      </c>
      <c r="B640" s="551">
        <v>3</v>
      </c>
      <c r="C640" t="s">
        <v>446</v>
      </c>
      <c r="D640" s="1051" t="s">
        <v>1489</v>
      </c>
      <c r="E640" s="551">
        <f ca="1">VLOOKUP(A640,Data!C:I,7,FALSE)</f>
        <v>0</v>
      </c>
      <c r="F640" s="631" t="str">
        <f t="shared" si="66"/>
        <v>ID.AM-63</v>
      </c>
      <c r="G640" s="631" t="str">
        <f t="shared" ca="1" si="67"/>
        <v>ID.AM-630</v>
      </c>
    </row>
    <row r="641" spans="1:7" x14ac:dyDescent="0.25">
      <c r="A641" t="s">
        <v>236</v>
      </c>
      <c r="B641" s="551">
        <v>3</v>
      </c>
      <c r="C641" t="s">
        <v>446</v>
      </c>
      <c r="D641" s="1051" t="s">
        <v>1522</v>
      </c>
      <c r="E641" s="551">
        <f ca="1">VLOOKUP(A641,Data!C:I,7,FALSE)</f>
        <v>0</v>
      </c>
      <c r="F641" s="631" t="str">
        <f t="shared" si="66"/>
        <v>ID.GV-13</v>
      </c>
      <c r="G641" s="631" t="str">
        <f t="shared" ca="1" si="67"/>
        <v>ID.GV-130</v>
      </c>
    </row>
    <row r="642" spans="1:7" x14ac:dyDescent="0.25">
      <c r="A642" t="s">
        <v>236</v>
      </c>
      <c r="B642" s="551">
        <v>3</v>
      </c>
      <c r="C642" t="s">
        <v>446</v>
      </c>
      <c r="D642" s="1051" t="s">
        <v>1490</v>
      </c>
      <c r="E642" s="551">
        <f ca="1">VLOOKUP(A642,Data!C:I,7,FALSE)</f>
        <v>0</v>
      </c>
      <c r="F642" s="631" t="str">
        <f t="shared" si="66"/>
        <v>ID.GV-23</v>
      </c>
      <c r="G642" s="631" t="str">
        <f t="shared" ca="1" si="67"/>
        <v>ID.GV-230</v>
      </c>
    </row>
    <row r="643" spans="1:7" x14ac:dyDescent="0.25">
      <c r="A643" t="s">
        <v>236</v>
      </c>
      <c r="B643" s="551">
        <v>3</v>
      </c>
      <c r="C643" t="s">
        <v>446</v>
      </c>
      <c r="D643" s="1051" t="s">
        <v>1536</v>
      </c>
      <c r="E643" s="551">
        <f ca="1">VLOOKUP(A643,Data!C:I,7,FALSE)</f>
        <v>0</v>
      </c>
      <c r="F643" s="631" t="str">
        <f t="shared" ref="F643:F706" si="68">CONCATENATE($D643,$B643)</f>
        <v>ID.GV-33</v>
      </c>
      <c r="G643" s="631" t="str">
        <f t="shared" ref="G643:G706" ca="1" si="69">_xlfn.IFNA(CONCATENATE(F643,$E643),CONCATENATE(F643,$E643,0))</f>
        <v>ID.GV-330</v>
      </c>
    </row>
    <row r="644" spans="1:7" x14ac:dyDescent="0.25">
      <c r="A644" t="s">
        <v>236</v>
      </c>
      <c r="B644" s="551">
        <v>3</v>
      </c>
      <c r="C644" t="s">
        <v>1462</v>
      </c>
      <c r="D644" s="1047" t="s">
        <v>1575</v>
      </c>
      <c r="E644" s="551">
        <f ca="1">VLOOKUP(A644,Data!C:I,7,FALSE)</f>
        <v>0</v>
      </c>
      <c r="F644" s="631" t="str">
        <f t="shared" si="68"/>
        <v>PR.AT-23</v>
      </c>
      <c r="G644" s="631" t="str">
        <f t="shared" ca="1" si="69"/>
        <v>PR.AT-230</v>
      </c>
    </row>
    <row r="645" spans="1:7" x14ac:dyDescent="0.25">
      <c r="A645" t="s">
        <v>236</v>
      </c>
      <c r="B645" s="551">
        <v>3</v>
      </c>
      <c r="C645" t="s">
        <v>1462</v>
      </c>
      <c r="D645" s="1047" t="s">
        <v>1576</v>
      </c>
      <c r="E645" s="551">
        <f ca="1">VLOOKUP(A645,Data!C:I,7,FALSE)</f>
        <v>0</v>
      </c>
      <c r="F645" s="631" t="str">
        <f t="shared" si="68"/>
        <v>PR.AT-33</v>
      </c>
      <c r="G645" s="631" t="str">
        <f t="shared" ca="1" si="69"/>
        <v>PR.AT-330</v>
      </c>
    </row>
    <row r="646" spans="1:7" x14ac:dyDescent="0.25">
      <c r="A646" t="s">
        <v>236</v>
      </c>
      <c r="B646" s="551">
        <v>3</v>
      </c>
      <c r="C646" t="s">
        <v>1462</v>
      </c>
      <c r="D646" s="1047" t="s">
        <v>1525</v>
      </c>
      <c r="E646" s="551">
        <f ca="1">VLOOKUP(A646,Data!C:I,7,FALSE)</f>
        <v>0</v>
      </c>
      <c r="F646" s="631" t="str">
        <f t="shared" si="68"/>
        <v>PR.AT-43</v>
      </c>
      <c r="G646" s="631" t="str">
        <f t="shared" ca="1" si="69"/>
        <v>PR.AT-430</v>
      </c>
    </row>
    <row r="647" spans="1:7" x14ac:dyDescent="0.25">
      <c r="A647" t="s">
        <v>236</v>
      </c>
      <c r="B647" s="551">
        <v>3</v>
      </c>
      <c r="C647" t="s">
        <v>1462</v>
      </c>
      <c r="D647" s="1047" t="s">
        <v>1577</v>
      </c>
      <c r="E647" s="551">
        <f ca="1">VLOOKUP(A647,Data!C:I,7,FALSE)</f>
        <v>0</v>
      </c>
      <c r="F647" s="631" t="str">
        <f t="shared" si="68"/>
        <v>PR.AT-53</v>
      </c>
      <c r="G647" s="631" t="str">
        <f t="shared" ca="1" si="69"/>
        <v>PR.AT-530</v>
      </c>
    </row>
    <row r="648" spans="1:7" x14ac:dyDescent="0.25">
      <c r="A648" t="s">
        <v>236</v>
      </c>
      <c r="B648" s="551">
        <v>3</v>
      </c>
      <c r="C648" t="s">
        <v>1463</v>
      </c>
      <c r="D648" s="1048" t="s">
        <v>1538</v>
      </c>
      <c r="E648" s="551">
        <f ca="1">VLOOKUP(A648,Data!C:I,7,FALSE)</f>
        <v>0</v>
      </c>
      <c r="F648" s="631" t="str">
        <f t="shared" si="68"/>
        <v>DE.DP-13</v>
      </c>
      <c r="G648" s="631" t="str">
        <f t="shared" ca="1" si="69"/>
        <v>DE.DP-130</v>
      </c>
    </row>
    <row r="649" spans="1:7" x14ac:dyDescent="0.25">
      <c r="A649" t="s">
        <v>236</v>
      </c>
      <c r="B649" s="551">
        <v>3</v>
      </c>
      <c r="C649" t="s">
        <v>1464</v>
      </c>
      <c r="D649" s="1052" t="s">
        <v>1531</v>
      </c>
      <c r="E649" s="551">
        <f ca="1">VLOOKUP(A649,Data!C:I,7,FALSE)</f>
        <v>0</v>
      </c>
      <c r="F649" s="631" t="str">
        <f t="shared" si="68"/>
        <v>RS.CO-13</v>
      </c>
      <c r="G649" s="631" t="str">
        <f t="shared" ca="1" si="69"/>
        <v>RS.CO-130</v>
      </c>
    </row>
    <row r="650" spans="1:7" x14ac:dyDescent="0.25">
      <c r="A650" t="s">
        <v>237</v>
      </c>
      <c r="B650" s="551">
        <v>3</v>
      </c>
      <c r="C650" t="s">
        <v>1462</v>
      </c>
      <c r="D650" s="1047" t="s">
        <v>1579</v>
      </c>
      <c r="E650" s="551">
        <f ca="1">VLOOKUP(A650,Data!C:I,7,FALSE)</f>
        <v>0</v>
      </c>
      <c r="F650" s="631" t="str">
        <f t="shared" si="68"/>
        <v>PR.AT-13</v>
      </c>
      <c r="G650" s="631" t="str">
        <f t="shared" ca="1" si="69"/>
        <v>PR.AT-130</v>
      </c>
    </row>
    <row r="651" spans="1:7" x14ac:dyDescent="0.25">
      <c r="A651" t="s">
        <v>238</v>
      </c>
      <c r="B651" s="551">
        <v>3</v>
      </c>
      <c r="C651" t="s">
        <v>1462</v>
      </c>
      <c r="D651" s="1047" t="s">
        <v>1712</v>
      </c>
      <c r="E651" s="551">
        <f ca="1">VLOOKUP(A651,Data!C:I,7,FALSE)</f>
        <v>0</v>
      </c>
      <c r="F651" s="631" t="str">
        <f t="shared" si="68"/>
        <v>PR.IP-73</v>
      </c>
      <c r="G651" s="631" t="str">
        <f t="shared" ca="1" si="69"/>
        <v>PR.IP-730</v>
      </c>
    </row>
    <row r="652" spans="1:7" x14ac:dyDescent="0.25">
      <c r="A652" t="s">
        <v>238</v>
      </c>
      <c r="B652" s="551">
        <v>3</v>
      </c>
      <c r="C652" t="s">
        <v>1463</v>
      </c>
      <c r="D652" s="1048" t="s">
        <v>1543</v>
      </c>
      <c r="E652" s="551">
        <f ca="1">VLOOKUP(A652,Data!C:I,7,FALSE)</f>
        <v>0</v>
      </c>
      <c r="F652" s="631" t="str">
        <f t="shared" si="68"/>
        <v>DE.DP-53</v>
      </c>
      <c r="G652" s="631" t="str">
        <f t="shared" ca="1" si="69"/>
        <v>DE.DP-530</v>
      </c>
    </row>
    <row r="653" spans="1:7" x14ac:dyDescent="0.25">
      <c r="A653" t="s">
        <v>2544</v>
      </c>
      <c r="B653" s="551">
        <v>1</v>
      </c>
      <c r="C653" t="s">
        <v>446</v>
      </c>
      <c r="D653" s="1051" t="s">
        <v>1521</v>
      </c>
      <c r="E653" s="551">
        <f ca="1">VLOOKUP(A653,Data!C:I,7,FALSE)</f>
        <v>0</v>
      </c>
      <c r="F653" s="631" t="str">
        <f t="shared" si="68"/>
        <v>ID.BE-11</v>
      </c>
      <c r="G653" s="631" t="str">
        <f t="shared" ca="1" si="69"/>
        <v>ID.BE-110</v>
      </c>
    </row>
    <row r="654" spans="1:7" x14ac:dyDescent="0.25">
      <c r="A654" t="s">
        <v>2544</v>
      </c>
      <c r="B654" s="551">
        <v>1</v>
      </c>
      <c r="C654" t="s">
        <v>446</v>
      </c>
      <c r="D654" s="1051" t="s">
        <v>1519</v>
      </c>
      <c r="E654" s="551">
        <f ca="1">VLOOKUP(A654,Data!C:I,7,FALSE)</f>
        <v>0</v>
      </c>
      <c r="F654" s="631" t="str">
        <f t="shared" si="68"/>
        <v>ID.BE-21</v>
      </c>
      <c r="G654" s="631" t="str">
        <f t="shared" ca="1" si="69"/>
        <v>ID.BE-210</v>
      </c>
    </row>
    <row r="655" spans="1:7" x14ac:dyDescent="0.25">
      <c r="A655" t="s">
        <v>2544</v>
      </c>
      <c r="B655" s="551">
        <v>1</v>
      </c>
      <c r="C655" t="s">
        <v>446</v>
      </c>
      <c r="D655" s="1053" t="s">
        <v>1511</v>
      </c>
      <c r="E655" s="551">
        <f ca="1">VLOOKUP(A655,Data!C:I,7,FALSE)</f>
        <v>0</v>
      </c>
      <c r="F655" s="631" t="str">
        <f t="shared" si="68"/>
        <v>ID.BE-41</v>
      </c>
      <c r="G655" s="631" t="str">
        <f t="shared" ca="1" si="69"/>
        <v>ID.BE-410</v>
      </c>
    </row>
    <row r="656" spans="1:7" x14ac:dyDescent="0.25">
      <c r="A656" t="s">
        <v>2544</v>
      </c>
      <c r="B656" s="551">
        <v>1</v>
      </c>
      <c r="C656" t="s">
        <v>446</v>
      </c>
      <c r="D656" s="1051" t="s">
        <v>1503</v>
      </c>
      <c r="E656" s="551">
        <f ca="1">VLOOKUP(A656,Data!C:I,7,FALSE)</f>
        <v>0</v>
      </c>
      <c r="F656" s="631" t="str">
        <f t="shared" si="68"/>
        <v>ID.SC-21</v>
      </c>
      <c r="G656" s="631" t="str">
        <f t="shared" ca="1" si="69"/>
        <v>ID.SC-210</v>
      </c>
    </row>
    <row r="657" spans="1:7" x14ac:dyDescent="0.25">
      <c r="A657" t="s">
        <v>2544</v>
      </c>
      <c r="B657" s="551">
        <v>1</v>
      </c>
      <c r="C657" t="s">
        <v>1462</v>
      </c>
      <c r="D657" s="1047" t="s">
        <v>1494</v>
      </c>
      <c r="E657" s="551">
        <f ca="1">VLOOKUP(A657,Data!C:I,7,FALSE)</f>
        <v>0</v>
      </c>
      <c r="F657" s="631" t="str">
        <f t="shared" si="68"/>
        <v>PR.DS-41</v>
      </c>
      <c r="G657" s="631" t="str">
        <f t="shared" ca="1" si="69"/>
        <v>PR.DS-410</v>
      </c>
    </row>
    <row r="658" spans="1:7" x14ac:dyDescent="0.25">
      <c r="A658" t="s">
        <v>2545</v>
      </c>
      <c r="B658" s="551">
        <v>1</v>
      </c>
      <c r="C658" t="s">
        <v>446</v>
      </c>
      <c r="D658" s="1051" t="s">
        <v>1503</v>
      </c>
      <c r="E658" s="551">
        <f ca="1">VLOOKUP(A658,Data!C:I,7,FALSE)</f>
        <v>0</v>
      </c>
      <c r="F658" s="631" t="str">
        <f t="shared" si="68"/>
        <v>ID.SC-21</v>
      </c>
      <c r="G658" s="631" t="str">
        <f t="shared" ca="1" si="69"/>
        <v>ID.SC-210</v>
      </c>
    </row>
    <row r="659" spans="1:7" x14ac:dyDescent="0.25">
      <c r="A659" t="s">
        <v>2546</v>
      </c>
      <c r="B659" s="551">
        <v>2</v>
      </c>
      <c r="C659" t="s">
        <v>446</v>
      </c>
      <c r="D659" s="1051" t="s">
        <v>1527</v>
      </c>
      <c r="E659" s="551">
        <f ca="1">VLOOKUP(A659,Data!C:I,7,FALSE)</f>
        <v>0</v>
      </c>
      <c r="F659" s="631" t="str">
        <f t="shared" si="68"/>
        <v>ID.RM-12</v>
      </c>
      <c r="G659" s="631" t="str">
        <f t="shared" ca="1" si="69"/>
        <v>ID.RM-120</v>
      </c>
    </row>
    <row r="660" spans="1:7" x14ac:dyDescent="0.25">
      <c r="A660" t="s">
        <v>2547</v>
      </c>
      <c r="B660" s="551">
        <v>2</v>
      </c>
      <c r="C660" t="s">
        <v>446</v>
      </c>
      <c r="D660" s="1051" t="s">
        <v>1510</v>
      </c>
      <c r="E660" s="551">
        <f ca="1">VLOOKUP(A660,Data!C:I,7,FALSE)</f>
        <v>0</v>
      </c>
      <c r="F660" s="631" t="str">
        <f t="shared" si="68"/>
        <v>ID.AM-52</v>
      </c>
      <c r="G660" s="631" t="str">
        <f t="shared" ca="1" si="69"/>
        <v>ID.AM-520</v>
      </c>
    </row>
    <row r="661" spans="1:7" x14ac:dyDescent="0.25">
      <c r="A661" t="s">
        <v>2547</v>
      </c>
      <c r="B661" s="551">
        <v>2</v>
      </c>
      <c r="C661" t="s">
        <v>446</v>
      </c>
      <c r="D661" s="1051" t="s">
        <v>1503</v>
      </c>
      <c r="E661" s="551">
        <f ca="1">VLOOKUP(A661,Data!C:I,7,FALSE)</f>
        <v>0</v>
      </c>
      <c r="F661" s="631" t="str">
        <f t="shared" si="68"/>
        <v>ID.SC-22</v>
      </c>
      <c r="G661" s="631" t="str">
        <f t="shared" ca="1" si="69"/>
        <v>ID.SC-220</v>
      </c>
    </row>
    <row r="662" spans="1:7" x14ac:dyDescent="0.25">
      <c r="A662" t="s">
        <v>2548</v>
      </c>
      <c r="B662" s="551">
        <v>2</v>
      </c>
      <c r="C662" t="s">
        <v>1462</v>
      </c>
      <c r="D662" s="1047" t="s">
        <v>1494</v>
      </c>
      <c r="E662" s="551">
        <f ca="1">VLOOKUP(A662,Data!C:I,7,FALSE)</f>
        <v>0</v>
      </c>
      <c r="F662" s="631" t="str">
        <f t="shared" si="68"/>
        <v>PR.DS-42</v>
      </c>
      <c r="G662" s="631" t="str">
        <f t="shared" ca="1" si="69"/>
        <v>PR.DS-420</v>
      </c>
    </row>
    <row r="663" spans="1:7" x14ac:dyDescent="0.25">
      <c r="A663" t="s">
        <v>2549</v>
      </c>
      <c r="B663" s="551">
        <v>3</v>
      </c>
      <c r="C663" t="s">
        <v>446</v>
      </c>
      <c r="D663" s="1051" t="s">
        <v>1503</v>
      </c>
      <c r="E663" s="551">
        <f ca="1">VLOOKUP(A663,Data!C:I,7,FALSE)</f>
        <v>0</v>
      </c>
      <c r="F663" s="631" t="str">
        <f t="shared" si="68"/>
        <v>ID.SC-23</v>
      </c>
      <c r="G663" s="631" t="str">
        <f t="shared" ca="1" si="69"/>
        <v>ID.SC-230</v>
      </c>
    </row>
    <row r="664" spans="1:7" x14ac:dyDescent="0.25">
      <c r="A664" t="s">
        <v>2555</v>
      </c>
      <c r="B664" s="551">
        <v>2</v>
      </c>
      <c r="C664" t="s">
        <v>446</v>
      </c>
      <c r="D664" s="1051" t="s">
        <v>1503</v>
      </c>
      <c r="E664" s="551">
        <f ca="1">VLOOKUP(A664,Data!C:I,7,FALSE)</f>
        <v>0</v>
      </c>
      <c r="F664" s="631" t="str">
        <f t="shared" si="68"/>
        <v>ID.SC-22</v>
      </c>
      <c r="G664" s="631" t="str">
        <f t="shared" ca="1" si="69"/>
        <v>ID.SC-220</v>
      </c>
    </row>
    <row r="665" spans="1:7" x14ac:dyDescent="0.25">
      <c r="A665" t="s">
        <v>2557</v>
      </c>
      <c r="B665" s="551">
        <v>2</v>
      </c>
      <c r="C665" t="s">
        <v>446</v>
      </c>
      <c r="D665" s="1051" t="s">
        <v>1567</v>
      </c>
      <c r="E665" s="551">
        <f ca="1">VLOOKUP(A665,Data!C:I,7,FALSE)</f>
        <v>0</v>
      </c>
      <c r="F665" s="631" t="str">
        <f t="shared" si="68"/>
        <v>ID.SC-32</v>
      </c>
      <c r="G665" s="631" t="str">
        <f t="shared" ca="1" si="69"/>
        <v>ID.SC-320</v>
      </c>
    </row>
    <row r="666" spans="1:7" x14ac:dyDescent="0.25">
      <c r="A666" t="s">
        <v>2558</v>
      </c>
      <c r="B666" s="551">
        <v>2</v>
      </c>
      <c r="C666" t="s">
        <v>446</v>
      </c>
      <c r="D666" s="1051" t="s">
        <v>1503</v>
      </c>
      <c r="E666" s="551">
        <f ca="1">VLOOKUP(A666,Data!C:I,7,FALSE)</f>
        <v>0</v>
      </c>
      <c r="F666" s="631" t="str">
        <f t="shared" si="68"/>
        <v>ID.SC-22</v>
      </c>
      <c r="G666" s="631" t="str">
        <f t="shared" ca="1" si="69"/>
        <v>ID.SC-220</v>
      </c>
    </row>
    <row r="667" spans="1:7" x14ac:dyDescent="0.25">
      <c r="A667" t="s">
        <v>2558</v>
      </c>
      <c r="B667" s="551">
        <v>2</v>
      </c>
      <c r="C667" t="s">
        <v>446</v>
      </c>
      <c r="D667" s="1051" t="s">
        <v>1568</v>
      </c>
      <c r="E667" s="551">
        <f ca="1">VLOOKUP(A667,Data!C:I,7,FALSE)</f>
        <v>0</v>
      </c>
      <c r="F667" s="631" t="str">
        <f t="shared" si="68"/>
        <v>ID.SC-42</v>
      </c>
      <c r="G667" s="631" t="str">
        <f t="shared" ca="1" si="69"/>
        <v>ID.SC-420</v>
      </c>
    </row>
    <row r="668" spans="1:7" x14ac:dyDescent="0.25">
      <c r="A668" t="s">
        <v>2559</v>
      </c>
      <c r="B668" s="551">
        <v>3</v>
      </c>
      <c r="C668" t="s">
        <v>446</v>
      </c>
      <c r="D668" s="1051" t="s">
        <v>1567</v>
      </c>
      <c r="E668" s="551">
        <f ca="1">VLOOKUP(A668,Data!C:I,7,FALSE)</f>
        <v>0</v>
      </c>
      <c r="F668" s="631" t="str">
        <f t="shared" si="68"/>
        <v>ID.SC-33</v>
      </c>
      <c r="G668" s="631" t="str">
        <f t="shared" ca="1" si="69"/>
        <v>ID.SC-330</v>
      </c>
    </row>
    <row r="669" spans="1:7" x14ac:dyDescent="0.25">
      <c r="A669" t="s">
        <v>2563</v>
      </c>
      <c r="B669" s="551">
        <v>3</v>
      </c>
      <c r="C669" t="s">
        <v>446</v>
      </c>
      <c r="D669" s="1051" t="s">
        <v>1568</v>
      </c>
      <c r="E669" s="551">
        <f ca="1">VLOOKUP(A669,Data!C:I,7,FALSE)</f>
        <v>0</v>
      </c>
      <c r="F669" s="631" t="str">
        <f t="shared" si="68"/>
        <v>ID.SC-43</v>
      </c>
      <c r="G669" s="631" t="str">
        <f t="shared" ca="1" si="69"/>
        <v>ID.SC-430</v>
      </c>
    </row>
    <row r="670" spans="1:7" x14ac:dyDescent="0.25">
      <c r="A670" t="s">
        <v>2564</v>
      </c>
      <c r="B670" s="551">
        <v>3</v>
      </c>
      <c r="C670" t="s">
        <v>1462</v>
      </c>
      <c r="D670" s="1047" t="s">
        <v>1498</v>
      </c>
      <c r="E670" s="551">
        <f ca="1">VLOOKUP(A670,Data!C:I,7,FALSE)</f>
        <v>0</v>
      </c>
      <c r="F670" s="631" t="str">
        <f t="shared" si="68"/>
        <v>PR.DS-63</v>
      </c>
      <c r="G670" s="631" t="str">
        <f t="shared" ca="1" si="69"/>
        <v>PR.DS-630</v>
      </c>
    </row>
    <row r="671" spans="1:7" x14ac:dyDescent="0.25">
      <c r="A671" t="s">
        <v>2564</v>
      </c>
      <c r="B671" s="551">
        <v>3</v>
      </c>
      <c r="C671" t="s">
        <v>1462</v>
      </c>
      <c r="D671" s="1047" t="s">
        <v>1499</v>
      </c>
      <c r="E671" s="551">
        <f ca="1">VLOOKUP(A671,Data!C:I,7,FALSE)</f>
        <v>0</v>
      </c>
      <c r="F671" s="631" t="str">
        <f t="shared" si="68"/>
        <v>PR.DS-83</v>
      </c>
      <c r="G671" s="631" t="str">
        <f t="shared" ca="1" si="69"/>
        <v>PR.DS-830</v>
      </c>
    </row>
    <row r="672" spans="1:7" x14ac:dyDescent="0.25">
      <c r="A672" t="s">
        <v>2567</v>
      </c>
      <c r="B672" s="551">
        <v>2</v>
      </c>
      <c r="C672" t="s">
        <v>446</v>
      </c>
      <c r="D672" s="1051" t="s">
        <v>1523</v>
      </c>
      <c r="E672" s="551">
        <f ca="1">VLOOKUP(A672,Data!C:I,7,FALSE)</f>
        <v>0</v>
      </c>
      <c r="F672" s="631" t="str">
        <f t="shared" si="68"/>
        <v>ID.SC-12</v>
      </c>
      <c r="G672" s="631" t="str">
        <f t="shared" ca="1" si="69"/>
        <v>ID.SC-120</v>
      </c>
    </row>
    <row r="673" spans="1:7" x14ac:dyDescent="0.25">
      <c r="A673" t="s">
        <v>2569</v>
      </c>
      <c r="B673" s="551">
        <v>3</v>
      </c>
      <c r="C673" t="s">
        <v>446</v>
      </c>
      <c r="D673" s="1051" t="s">
        <v>1522</v>
      </c>
      <c r="E673" s="551">
        <f ca="1">VLOOKUP(A673,Data!C:I,7,FALSE)</f>
        <v>0</v>
      </c>
      <c r="F673" s="631" t="str">
        <f t="shared" si="68"/>
        <v>ID.GV-13</v>
      </c>
      <c r="G673" s="631" t="str">
        <f t="shared" ca="1" si="69"/>
        <v>ID.GV-130</v>
      </c>
    </row>
    <row r="674" spans="1:7" x14ac:dyDescent="0.25">
      <c r="A674" t="s">
        <v>2569</v>
      </c>
      <c r="B674" s="551">
        <v>3</v>
      </c>
      <c r="C674" t="s">
        <v>446</v>
      </c>
      <c r="D674" s="1051" t="s">
        <v>1536</v>
      </c>
      <c r="E674" s="551">
        <f ca="1">VLOOKUP(A674,Data!C:I,7,FALSE)</f>
        <v>0</v>
      </c>
      <c r="F674" s="631" t="str">
        <f t="shared" si="68"/>
        <v>ID.GV-33</v>
      </c>
      <c r="G674" s="631" t="str">
        <f t="shared" ca="1" si="69"/>
        <v>ID.GV-330</v>
      </c>
    </row>
    <row r="675" spans="1:7" x14ac:dyDescent="0.25">
      <c r="A675" t="s">
        <v>2569</v>
      </c>
      <c r="B675" s="551">
        <v>3</v>
      </c>
      <c r="C675" t="s">
        <v>446</v>
      </c>
      <c r="D675" s="1051" t="s">
        <v>1523</v>
      </c>
      <c r="E675" s="551">
        <f ca="1">VLOOKUP(A675,Data!C:I,7,FALSE)</f>
        <v>0</v>
      </c>
      <c r="F675" s="631" t="str">
        <f t="shared" si="68"/>
        <v>ID.SC-13</v>
      </c>
      <c r="G675" s="631" t="str">
        <f t="shared" ca="1" si="69"/>
        <v>ID.SC-130</v>
      </c>
    </row>
    <row r="676" spans="1:7" x14ac:dyDescent="0.25">
      <c r="A676" t="s">
        <v>2570</v>
      </c>
      <c r="B676" s="551">
        <v>3</v>
      </c>
      <c r="C676" t="s">
        <v>446</v>
      </c>
      <c r="D676" s="1051" t="s">
        <v>1489</v>
      </c>
      <c r="E676" s="551">
        <f ca="1">VLOOKUP(A676,Data!C:I,7,FALSE)</f>
        <v>0</v>
      </c>
      <c r="F676" s="631" t="str">
        <f t="shared" si="68"/>
        <v>ID.AM-63</v>
      </c>
      <c r="G676" s="631" t="str">
        <f t="shared" ca="1" si="69"/>
        <v>ID.AM-630</v>
      </c>
    </row>
    <row r="677" spans="1:7" x14ac:dyDescent="0.25">
      <c r="A677" t="s">
        <v>2570</v>
      </c>
      <c r="B677" s="551">
        <v>3</v>
      </c>
      <c r="C677" t="s">
        <v>446</v>
      </c>
      <c r="D677" s="1051" t="s">
        <v>1522</v>
      </c>
      <c r="E677" s="551">
        <f ca="1">VLOOKUP(A677,Data!C:I,7,FALSE)</f>
        <v>0</v>
      </c>
      <c r="F677" s="631" t="str">
        <f t="shared" si="68"/>
        <v>ID.GV-13</v>
      </c>
      <c r="G677" s="631" t="str">
        <f t="shared" ca="1" si="69"/>
        <v>ID.GV-130</v>
      </c>
    </row>
    <row r="678" spans="1:7" x14ac:dyDescent="0.25">
      <c r="A678" t="s">
        <v>2570</v>
      </c>
      <c r="B678" s="551">
        <v>3</v>
      </c>
      <c r="C678" t="s">
        <v>446</v>
      </c>
      <c r="D678" s="1051" t="s">
        <v>1490</v>
      </c>
      <c r="E678" s="551">
        <f ca="1">VLOOKUP(A678,Data!C:I,7,FALSE)</f>
        <v>0</v>
      </c>
      <c r="F678" s="631" t="str">
        <f t="shared" si="68"/>
        <v>ID.GV-23</v>
      </c>
      <c r="G678" s="631" t="str">
        <f t="shared" ca="1" si="69"/>
        <v>ID.GV-230</v>
      </c>
    </row>
    <row r="679" spans="1:7" x14ac:dyDescent="0.25">
      <c r="A679" t="s">
        <v>2570</v>
      </c>
      <c r="B679" s="551">
        <v>3</v>
      </c>
      <c r="C679" t="s">
        <v>446</v>
      </c>
      <c r="D679" s="1051" t="s">
        <v>1536</v>
      </c>
      <c r="E679" s="551">
        <f ca="1">VLOOKUP(A679,Data!C:I,7,FALSE)</f>
        <v>0</v>
      </c>
      <c r="F679" s="631" t="str">
        <f t="shared" si="68"/>
        <v>ID.GV-33</v>
      </c>
      <c r="G679" s="631" t="str">
        <f t="shared" ca="1" si="69"/>
        <v>ID.GV-330</v>
      </c>
    </row>
    <row r="680" spans="1:7" x14ac:dyDescent="0.25">
      <c r="A680" t="s">
        <v>2570</v>
      </c>
      <c r="B680" s="551">
        <v>3</v>
      </c>
      <c r="C680" t="s">
        <v>1462</v>
      </c>
      <c r="D680" s="1047" t="s">
        <v>1575</v>
      </c>
      <c r="E680" s="551">
        <f ca="1">VLOOKUP(A680,Data!C:I,7,FALSE)</f>
        <v>0</v>
      </c>
      <c r="F680" s="631" t="str">
        <f t="shared" si="68"/>
        <v>PR.AT-23</v>
      </c>
      <c r="G680" s="631" t="str">
        <f t="shared" ca="1" si="69"/>
        <v>PR.AT-230</v>
      </c>
    </row>
    <row r="681" spans="1:7" x14ac:dyDescent="0.25">
      <c r="A681" t="s">
        <v>2570</v>
      </c>
      <c r="B681" s="551">
        <v>3</v>
      </c>
      <c r="C681" t="s">
        <v>1462</v>
      </c>
      <c r="D681" s="1047" t="s">
        <v>1576</v>
      </c>
      <c r="E681" s="551">
        <f ca="1">VLOOKUP(A681,Data!C:I,7,FALSE)</f>
        <v>0</v>
      </c>
      <c r="F681" s="631" t="str">
        <f t="shared" si="68"/>
        <v>PR.AT-33</v>
      </c>
      <c r="G681" s="631" t="str">
        <f t="shared" ca="1" si="69"/>
        <v>PR.AT-330</v>
      </c>
    </row>
    <row r="682" spans="1:7" x14ac:dyDescent="0.25">
      <c r="A682" t="s">
        <v>2570</v>
      </c>
      <c r="B682" s="551">
        <v>3</v>
      </c>
      <c r="C682" t="s">
        <v>1462</v>
      </c>
      <c r="D682" s="1047" t="s">
        <v>1525</v>
      </c>
      <c r="E682" s="551">
        <f ca="1">VLOOKUP(A682,Data!C:I,7,FALSE)</f>
        <v>0</v>
      </c>
      <c r="F682" s="631" t="str">
        <f t="shared" si="68"/>
        <v>PR.AT-43</v>
      </c>
      <c r="G682" s="631" t="str">
        <f t="shared" ca="1" si="69"/>
        <v>PR.AT-430</v>
      </c>
    </row>
    <row r="683" spans="1:7" x14ac:dyDescent="0.25">
      <c r="A683" t="s">
        <v>2570</v>
      </c>
      <c r="B683" s="551">
        <v>3</v>
      </c>
      <c r="C683" t="s">
        <v>1462</v>
      </c>
      <c r="D683" s="1047" t="s">
        <v>1577</v>
      </c>
      <c r="E683" s="551">
        <f ca="1">VLOOKUP(A683,Data!C:I,7,FALSE)</f>
        <v>0</v>
      </c>
      <c r="F683" s="631" t="str">
        <f t="shared" si="68"/>
        <v>PR.AT-53</v>
      </c>
      <c r="G683" s="631" t="str">
        <f t="shared" ca="1" si="69"/>
        <v>PR.AT-530</v>
      </c>
    </row>
    <row r="684" spans="1:7" x14ac:dyDescent="0.25">
      <c r="A684" t="s">
        <v>2571</v>
      </c>
      <c r="B684" s="551">
        <v>3</v>
      </c>
      <c r="C684" t="s">
        <v>1462</v>
      </c>
      <c r="D684" s="1047" t="s">
        <v>1579</v>
      </c>
      <c r="E684" s="551">
        <f ca="1">VLOOKUP(A684,Data!C:I,7,FALSE)</f>
        <v>0</v>
      </c>
      <c r="F684" s="631" t="str">
        <f t="shared" si="68"/>
        <v>PR.AT-13</v>
      </c>
      <c r="G684" s="631" t="str">
        <f t="shared" ca="1" si="69"/>
        <v>PR.AT-130</v>
      </c>
    </row>
    <row r="685" spans="1:7" x14ac:dyDescent="0.25">
      <c r="A685" t="s">
        <v>2572</v>
      </c>
      <c r="B685" s="551">
        <v>3</v>
      </c>
      <c r="C685" t="s">
        <v>446</v>
      </c>
      <c r="D685" s="1051" t="s">
        <v>1523</v>
      </c>
      <c r="E685" s="551">
        <f ca="1">VLOOKUP(A685,Data!C:I,7,FALSE)</f>
        <v>0</v>
      </c>
      <c r="F685" s="631" t="str">
        <f t="shared" si="68"/>
        <v>ID.SC-13</v>
      </c>
      <c r="G685" s="631" t="str">
        <f t="shared" ca="1" si="69"/>
        <v>ID.SC-130</v>
      </c>
    </row>
    <row r="686" spans="1:7" x14ac:dyDescent="0.25">
      <c r="A686" t="s">
        <v>2572</v>
      </c>
      <c r="B686" s="551">
        <v>3</v>
      </c>
      <c r="C686" t="s">
        <v>1462</v>
      </c>
      <c r="D686" s="1047" t="s">
        <v>1712</v>
      </c>
      <c r="E686" s="551">
        <f ca="1">VLOOKUP(A686,Data!C:I,7,FALSE)</f>
        <v>0</v>
      </c>
      <c r="F686" s="631" t="str">
        <f t="shared" si="68"/>
        <v>PR.IP-73</v>
      </c>
      <c r="G686" s="631" t="str">
        <f t="shared" ca="1" si="69"/>
        <v>PR.IP-730</v>
      </c>
    </row>
    <row r="687" spans="1:7" x14ac:dyDescent="0.25">
      <c r="A687" t="s">
        <v>175</v>
      </c>
      <c r="B687" s="551">
        <v>1</v>
      </c>
      <c r="C687" t="s">
        <v>446</v>
      </c>
      <c r="D687" s="1051" t="s">
        <v>1569</v>
      </c>
      <c r="E687" s="551">
        <f ca="1">VLOOKUP(A687,Data!C:I,7,FALSE)</f>
        <v>0</v>
      </c>
      <c r="F687" s="631" t="str">
        <f t="shared" si="68"/>
        <v>ID.RA-11</v>
      </c>
      <c r="G687" s="631" t="str">
        <f t="shared" ca="1" si="69"/>
        <v>ID.RA-110</v>
      </c>
    </row>
    <row r="688" spans="1:7" x14ac:dyDescent="0.25">
      <c r="A688" t="s">
        <v>175</v>
      </c>
      <c r="B688" s="551">
        <v>1</v>
      </c>
      <c r="C688" t="s">
        <v>446</v>
      </c>
      <c r="D688" s="1051" t="s">
        <v>1570</v>
      </c>
      <c r="E688" s="551">
        <f ca="1">VLOOKUP(A688,Data!C:I,7,FALSE)</f>
        <v>0</v>
      </c>
      <c r="F688" s="631" t="str">
        <f t="shared" si="68"/>
        <v>ID.RA-21</v>
      </c>
      <c r="G688" s="631" t="str">
        <f t="shared" ca="1" si="69"/>
        <v>ID.RA-210</v>
      </c>
    </row>
    <row r="689" spans="1:7" x14ac:dyDescent="0.25">
      <c r="A689" t="s">
        <v>175</v>
      </c>
      <c r="B689" s="551">
        <v>1</v>
      </c>
      <c r="C689" t="s">
        <v>1464</v>
      </c>
      <c r="D689" s="1052" t="s">
        <v>1571</v>
      </c>
      <c r="E689" s="551">
        <f ca="1">VLOOKUP(A689,Data!C:I,7,FALSE)</f>
        <v>0</v>
      </c>
      <c r="F689" s="631" t="str">
        <f t="shared" si="68"/>
        <v>RS.AN-51</v>
      </c>
      <c r="G689" s="631" t="str">
        <f t="shared" ca="1" si="69"/>
        <v>RS.AN-510</v>
      </c>
    </row>
    <row r="690" spans="1:7" x14ac:dyDescent="0.25">
      <c r="A690" t="s">
        <v>176</v>
      </c>
      <c r="B690" s="551">
        <v>1</v>
      </c>
      <c r="C690" t="s">
        <v>446</v>
      </c>
      <c r="D690" s="1051" t="s">
        <v>1569</v>
      </c>
      <c r="E690" s="551">
        <f ca="1">VLOOKUP(A690,Data!C:I,7,FALSE)</f>
        <v>0</v>
      </c>
      <c r="F690" s="631" t="str">
        <f t="shared" si="68"/>
        <v>ID.RA-11</v>
      </c>
      <c r="G690" s="631" t="str">
        <f t="shared" ca="1" si="69"/>
        <v>ID.RA-110</v>
      </c>
    </row>
    <row r="691" spans="1:7" x14ac:dyDescent="0.25">
      <c r="A691" t="s">
        <v>176</v>
      </c>
      <c r="B691" s="551">
        <v>1</v>
      </c>
      <c r="C691" t="s">
        <v>1464</v>
      </c>
      <c r="D691" s="1052" t="s">
        <v>1571</v>
      </c>
      <c r="E691" s="551">
        <f ca="1">VLOOKUP(A691,Data!C:I,7,FALSE)</f>
        <v>0</v>
      </c>
      <c r="F691" s="631" t="str">
        <f t="shared" si="68"/>
        <v>RS.AN-51</v>
      </c>
      <c r="G691" s="631" t="str">
        <f t="shared" ca="1" si="69"/>
        <v>RS.AN-510</v>
      </c>
    </row>
    <row r="692" spans="1:7" x14ac:dyDescent="0.25">
      <c r="A692" t="s">
        <v>177</v>
      </c>
      <c r="B692" s="551">
        <v>1</v>
      </c>
      <c r="C692" t="s">
        <v>446</v>
      </c>
      <c r="D692" s="1051" t="s">
        <v>1569</v>
      </c>
      <c r="E692" s="551">
        <f ca="1">VLOOKUP(A692,Data!C:I,7,FALSE)</f>
        <v>0</v>
      </c>
      <c r="F692" s="631" t="str">
        <f t="shared" si="68"/>
        <v>ID.RA-11</v>
      </c>
      <c r="G692" s="631" t="str">
        <f t="shared" ca="1" si="69"/>
        <v>ID.RA-110</v>
      </c>
    </row>
    <row r="693" spans="1:7" x14ac:dyDescent="0.25">
      <c r="A693" t="s">
        <v>177</v>
      </c>
      <c r="B693" s="551">
        <v>1</v>
      </c>
      <c r="C693" t="s">
        <v>1463</v>
      </c>
      <c r="D693" s="1048" t="s">
        <v>1563</v>
      </c>
      <c r="E693" s="551">
        <f ca="1">VLOOKUP(A693,Data!C:I,7,FALSE)</f>
        <v>0</v>
      </c>
      <c r="F693" s="631" t="str">
        <f t="shared" si="68"/>
        <v>DE.CM-81</v>
      </c>
      <c r="G693" s="631" t="str">
        <f t="shared" ca="1" si="69"/>
        <v>DE.CM-810</v>
      </c>
    </row>
    <row r="694" spans="1:7" x14ac:dyDescent="0.25">
      <c r="A694" t="s">
        <v>177</v>
      </c>
      <c r="B694" s="551">
        <v>1</v>
      </c>
      <c r="C694" t="s">
        <v>1463</v>
      </c>
      <c r="D694" s="1048" t="s">
        <v>1548</v>
      </c>
      <c r="E694" s="551">
        <f ca="1">VLOOKUP(A694,Data!C:I,7,FALSE)</f>
        <v>0</v>
      </c>
      <c r="F694" s="631" t="str">
        <f t="shared" si="68"/>
        <v>DE.DP-31</v>
      </c>
      <c r="G694" s="631" t="str">
        <f t="shared" ca="1" si="69"/>
        <v>DE.DP-310</v>
      </c>
    </row>
    <row r="695" spans="1:7" x14ac:dyDescent="0.25">
      <c r="A695" t="s">
        <v>178</v>
      </c>
      <c r="B695" s="551">
        <v>1</v>
      </c>
      <c r="C695" t="s">
        <v>1464</v>
      </c>
      <c r="D695" s="1052" t="s">
        <v>1561</v>
      </c>
      <c r="E695" s="551">
        <f ca="1">VLOOKUP(A695,Data!C:I,7,FALSE)</f>
        <v>0</v>
      </c>
      <c r="F695" s="631" t="str">
        <f t="shared" si="68"/>
        <v>RS.MI-31</v>
      </c>
      <c r="G695" s="631" t="str">
        <f t="shared" ca="1" si="69"/>
        <v>RS.MI-310</v>
      </c>
    </row>
    <row r="696" spans="1:7" x14ac:dyDescent="0.25">
      <c r="A696" t="s">
        <v>179</v>
      </c>
      <c r="B696" s="551">
        <v>2</v>
      </c>
      <c r="C696" t="s">
        <v>446</v>
      </c>
      <c r="D696" s="1051" t="s">
        <v>1569</v>
      </c>
      <c r="E696" s="551">
        <f ca="1">VLOOKUP(A696,Data!C:I,7,FALSE)</f>
        <v>0</v>
      </c>
      <c r="F696" s="631" t="str">
        <f t="shared" si="68"/>
        <v>ID.RA-12</v>
      </c>
      <c r="G696" s="631" t="str">
        <f t="shared" ca="1" si="69"/>
        <v>ID.RA-120</v>
      </c>
    </row>
    <row r="697" spans="1:7" x14ac:dyDescent="0.25">
      <c r="A697" t="s">
        <v>179</v>
      </c>
      <c r="B697" s="551">
        <v>2</v>
      </c>
      <c r="C697" t="s">
        <v>1464</v>
      </c>
      <c r="D697" s="1055" t="s">
        <v>1571</v>
      </c>
      <c r="E697" s="551">
        <f ca="1">VLOOKUP(A697,Data!C:I,7,FALSE)</f>
        <v>0</v>
      </c>
      <c r="F697" s="631" t="str">
        <f t="shared" si="68"/>
        <v>RS.AN-52</v>
      </c>
      <c r="G697" s="631" t="str">
        <f t="shared" ca="1" si="69"/>
        <v>RS.AN-520</v>
      </c>
    </row>
    <row r="698" spans="1:7" x14ac:dyDescent="0.25">
      <c r="A698" t="s">
        <v>180</v>
      </c>
      <c r="B698" s="551">
        <v>2</v>
      </c>
      <c r="C698" t="s">
        <v>446</v>
      </c>
      <c r="D698" s="1051" t="s">
        <v>1569</v>
      </c>
      <c r="E698" s="551">
        <f ca="1">VLOOKUP(A698,Data!C:I,7,FALSE)</f>
        <v>0</v>
      </c>
      <c r="F698" s="631" t="str">
        <f t="shared" si="68"/>
        <v>ID.RA-12</v>
      </c>
      <c r="G698" s="631" t="str">
        <f t="shared" ca="1" si="69"/>
        <v>ID.RA-120</v>
      </c>
    </row>
    <row r="699" spans="1:7" x14ac:dyDescent="0.25">
      <c r="A699" t="s">
        <v>180</v>
      </c>
      <c r="B699" s="551">
        <v>2</v>
      </c>
      <c r="C699" t="s">
        <v>1463</v>
      </c>
      <c r="D699" s="1048" t="s">
        <v>1563</v>
      </c>
      <c r="E699" s="551">
        <f ca="1">VLOOKUP(A699,Data!C:I,7,FALSE)</f>
        <v>0</v>
      </c>
      <c r="F699" s="631" t="str">
        <f t="shared" si="68"/>
        <v>DE.CM-82</v>
      </c>
      <c r="G699" s="631" t="str">
        <f t="shared" ca="1" si="69"/>
        <v>DE.CM-820</v>
      </c>
    </row>
    <row r="700" spans="1:7" x14ac:dyDescent="0.25">
      <c r="A700" t="s">
        <v>181</v>
      </c>
      <c r="B700" s="551">
        <v>2</v>
      </c>
      <c r="C700" t="s">
        <v>1464</v>
      </c>
      <c r="D700" s="1052" t="s">
        <v>1571</v>
      </c>
      <c r="E700" s="551">
        <f ca="1">VLOOKUP(A700,Data!C:I,7,FALSE)</f>
        <v>0</v>
      </c>
      <c r="F700" s="631" t="str">
        <f t="shared" si="68"/>
        <v>RS.AN-52</v>
      </c>
      <c r="G700" s="631" t="str">
        <f t="shared" ca="1" si="69"/>
        <v>RS.AN-520</v>
      </c>
    </row>
    <row r="701" spans="1:7" x14ac:dyDescent="0.25">
      <c r="A701" t="s">
        <v>181</v>
      </c>
      <c r="B701" s="551">
        <v>2</v>
      </c>
      <c r="C701" t="s">
        <v>1464</v>
      </c>
      <c r="D701" s="1052" t="s">
        <v>1561</v>
      </c>
      <c r="E701" s="551">
        <f ca="1">VLOOKUP(A701,Data!C:I,7,FALSE)</f>
        <v>0</v>
      </c>
      <c r="F701" s="631" t="str">
        <f t="shared" si="68"/>
        <v>RS.MI-32</v>
      </c>
      <c r="G701" s="631" t="str">
        <f t="shared" ca="1" si="69"/>
        <v>RS.MI-320</v>
      </c>
    </row>
    <row r="702" spans="1:7" x14ac:dyDescent="0.25">
      <c r="A702" t="s">
        <v>183</v>
      </c>
      <c r="B702" s="551">
        <v>2</v>
      </c>
      <c r="C702" t="s">
        <v>1464</v>
      </c>
      <c r="D702" s="1052" t="s">
        <v>1535</v>
      </c>
      <c r="E702" s="551">
        <f ca="1">VLOOKUP(A702,Data!C:I,7,FALSE)</f>
        <v>0</v>
      </c>
      <c r="F702" s="631" t="str">
        <f t="shared" si="68"/>
        <v>RS.CO-32</v>
      </c>
      <c r="G702" s="631" t="str">
        <f t="shared" ca="1" si="69"/>
        <v>RS.CO-320</v>
      </c>
    </row>
    <row r="703" spans="1:7" x14ac:dyDescent="0.25">
      <c r="A703" t="s">
        <v>183</v>
      </c>
      <c r="B703" s="551">
        <v>2</v>
      </c>
      <c r="C703" t="s">
        <v>1464</v>
      </c>
      <c r="D703" s="1052" t="s">
        <v>1566</v>
      </c>
      <c r="E703" s="551">
        <f ca="1">VLOOKUP(A703,Data!C:I,7,FALSE)</f>
        <v>0</v>
      </c>
      <c r="F703" s="631" t="str">
        <f t="shared" si="68"/>
        <v>RS.CO-52</v>
      </c>
      <c r="G703" s="631" t="str">
        <f t="shared" ca="1" si="69"/>
        <v>RS.CO-520</v>
      </c>
    </row>
    <row r="704" spans="1:7" x14ac:dyDescent="0.25">
      <c r="A704" t="s">
        <v>184</v>
      </c>
      <c r="B704" s="551">
        <v>3</v>
      </c>
      <c r="C704" t="s">
        <v>446</v>
      </c>
      <c r="D704" s="1051" t="s">
        <v>1569</v>
      </c>
      <c r="E704" s="551">
        <f ca="1">VLOOKUP(A704,Data!C:I,7,FALSE)</f>
        <v>0</v>
      </c>
      <c r="F704" s="631" t="str">
        <f t="shared" si="68"/>
        <v>ID.RA-13</v>
      </c>
      <c r="G704" s="631" t="str">
        <f t="shared" ca="1" si="69"/>
        <v>ID.RA-130</v>
      </c>
    </row>
    <row r="705" spans="1:7" x14ac:dyDescent="0.25">
      <c r="A705" t="s">
        <v>184</v>
      </c>
      <c r="B705" s="551">
        <v>3</v>
      </c>
      <c r="C705" t="s">
        <v>446</v>
      </c>
      <c r="D705" s="1051" t="s">
        <v>1570</v>
      </c>
      <c r="E705" s="551">
        <f ca="1">VLOOKUP(A705,Data!C:I,7,FALSE)</f>
        <v>0</v>
      </c>
      <c r="F705" s="631" t="str">
        <f t="shared" si="68"/>
        <v>ID.RA-23</v>
      </c>
      <c r="G705" s="631" t="str">
        <f t="shared" ca="1" si="69"/>
        <v>ID.RA-230</v>
      </c>
    </row>
    <row r="706" spans="1:7" x14ac:dyDescent="0.25">
      <c r="A706" t="s">
        <v>184</v>
      </c>
      <c r="B706" s="551">
        <v>3</v>
      </c>
      <c r="C706" t="s">
        <v>1464</v>
      </c>
      <c r="D706" s="1052" t="s">
        <v>1571</v>
      </c>
      <c r="E706" s="551">
        <f ca="1">VLOOKUP(A706,Data!C:I,7,FALSE)</f>
        <v>0</v>
      </c>
      <c r="F706" s="631" t="str">
        <f t="shared" si="68"/>
        <v>RS.AN-53</v>
      </c>
      <c r="G706" s="631" t="str">
        <f t="shared" ca="1" si="69"/>
        <v>RS.AN-530</v>
      </c>
    </row>
    <row r="707" spans="1:7" x14ac:dyDescent="0.25">
      <c r="A707" t="s">
        <v>187</v>
      </c>
      <c r="B707" s="551">
        <v>3</v>
      </c>
      <c r="C707" t="s">
        <v>1464</v>
      </c>
      <c r="D707" s="1052" t="s">
        <v>1571</v>
      </c>
      <c r="E707" s="551">
        <f ca="1">VLOOKUP(A707,Data!C:I,7,FALSE)</f>
        <v>0</v>
      </c>
      <c r="F707" s="631" t="str">
        <f t="shared" ref="F707:F770" si="70">CONCATENATE($D707,$B707)</f>
        <v>RS.AN-53</v>
      </c>
      <c r="G707" s="631" t="str">
        <f t="shared" ref="G707:G770" ca="1" si="71">_xlfn.IFNA(CONCATENATE(F707,$E707),CONCATENATE(F707,$E707,0))</f>
        <v>RS.AN-530</v>
      </c>
    </row>
    <row r="708" spans="1:7" x14ac:dyDescent="0.25">
      <c r="A708" t="s">
        <v>2573</v>
      </c>
      <c r="B708" s="551">
        <v>3</v>
      </c>
      <c r="C708" t="s">
        <v>446</v>
      </c>
      <c r="D708" s="1051" t="s">
        <v>1570</v>
      </c>
      <c r="E708" s="551">
        <f ca="1">VLOOKUP(A708,Data!C:I,7,FALSE)</f>
        <v>0</v>
      </c>
      <c r="F708" s="631" t="str">
        <f t="shared" si="70"/>
        <v>ID.RA-23</v>
      </c>
      <c r="G708" s="631" t="str">
        <f t="shared" ca="1" si="71"/>
        <v>ID.RA-230</v>
      </c>
    </row>
    <row r="709" spans="1:7" x14ac:dyDescent="0.25">
      <c r="A709" t="s">
        <v>2573</v>
      </c>
      <c r="B709" s="551">
        <v>3</v>
      </c>
      <c r="C709" t="s">
        <v>1464</v>
      </c>
      <c r="D709" s="1052" t="s">
        <v>1566</v>
      </c>
      <c r="E709" s="551">
        <f ca="1">VLOOKUP(A709,Data!C:I,7,FALSE)</f>
        <v>0</v>
      </c>
      <c r="F709" s="631" t="str">
        <f t="shared" si="70"/>
        <v>RS.CO-53</v>
      </c>
      <c r="G709" s="631" t="str">
        <f t="shared" ca="1" si="71"/>
        <v>RS.CO-530</v>
      </c>
    </row>
    <row r="710" spans="1:7" x14ac:dyDescent="0.25">
      <c r="A710" t="s">
        <v>2573</v>
      </c>
      <c r="B710" s="551">
        <v>3</v>
      </c>
      <c r="C710" t="s">
        <v>1464</v>
      </c>
      <c r="D710" s="1052" t="s">
        <v>1571</v>
      </c>
      <c r="E710" s="551">
        <f ca="1">VLOOKUP(A710,Data!C:I,7,FALSE)</f>
        <v>0</v>
      </c>
      <c r="F710" s="631" t="str">
        <f t="shared" si="70"/>
        <v>RS.AN-53</v>
      </c>
      <c r="G710" s="631" t="str">
        <f t="shared" ca="1" si="71"/>
        <v>RS.AN-530</v>
      </c>
    </row>
    <row r="711" spans="1:7" x14ac:dyDescent="0.25">
      <c r="A711" t="s">
        <v>189</v>
      </c>
      <c r="B711" s="551">
        <v>1</v>
      </c>
      <c r="C711" t="s">
        <v>446</v>
      </c>
      <c r="D711" s="1051" t="s">
        <v>1570</v>
      </c>
      <c r="E711" s="551">
        <f ca="1">VLOOKUP(A711,Data!C:I,7,FALSE)</f>
        <v>0</v>
      </c>
      <c r="F711" s="631" t="str">
        <f t="shared" si="70"/>
        <v>ID.RA-21</v>
      </c>
      <c r="G711" s="631" t="str">
        <f t="shared" ca="1" si="71"/>
        <v>ID.RA-210</v>
      </c>
    </row>
    <row r="712" spans="1:7" x14ac:dyDescent="0.25">
      <c r="A712" t="s">
        <v>189</v>
      </c>
      <c r="B712" s="551">
        <v>1</v>
      </c>
      <c r="C712" t="s">
        <v>1464</v>
      </c>
      <c r="D712" s="1052" t="s">
        <v>1571</v>
      </c>
      <c r="E712" s="551">
        <f ca="1">VLOOKUP(A712,Data!C:I,7,FALSE)</f>
        <v>0</v>
      </c>
      <c r="F712" s="631" t="str">
        <f t="shared" si="70"/>
        <v>RS.AN-51</v>
      </c>
      <c r="G712" s="631" t="str">
        <f t="shared" ca="1" si="71"/>
        <v>RS.AN-510</v>
      </c>
    </row>
    <row r="713" spans="1:7" x14ac:dyDescent="0.25">
      <c r="A713" t="s">
        <v>190</v>
      </c>
      <c r="B713" s="551">
        <v>1</v>
      </c>
      <c r="C713" t="s">
        <v>446</v>
      </c>
      <c r="D713" s="1051" t="s">
        <v>1570</v>
      </c>
      <c r="E713" s="551">
        <f ca="1">VLOOKUP(A713,Data!C:I,7,FALSE)</f>
        <v>0</v>
      </c>
      <c r="F713" s="631" t="str">
        <f t="shared" si="70"/>
        <v>ID.RA-21</v>
      </c>
      <c r="G713" s="631" t="str">
        <f t="shared" ca="1" si="71"/>
        <v>ID.RA-210</v>
      </c>
    </row>
    <row r="714" spans="1:7" x14ac:dyDescent="0.25">
      <c r="A714" t="s">
        <v>190</v>
      </c>
      <c r="B714" s="551">
        <v>1</v>
      </c>
      <c r="C714" t="s">
        <v>446</v>
      </c>
      <c r="D714" s="1051" t="s">
        <v>1572</v>
      </c>
      <c r="E714" s="551">
        <f ca="1">VLOOKUP(A714,Data!C:I,7,FALSE)</f>
        <v>0</v>
      </c>
      <c r="F714" s="631" t="str">
        <f t="shared" si="70"/>
        <v>ID.RA-31</v>
      </c>
      <c r="G714" s="631" t="str">
        <f t="shared" ca="1" si="71"/>
        <v>ID.RA-310</v>
      </c>
    </row>
    <row r="715" spans="1:7" x14ac:dyDescent="0.25">
      <c r="A715" t="s">
        <v>190</v>
      </c>
      <c r="B715" s="551">
        <v>1</v>
      </c>
      <c r="C715" t="s">
        <v>1464</v>
      </c>
      <c r="D715" s="1052" t="s">
        <v>1571</v>
      </c>
      <c r="E715" s="551">
        <f ca="1">VLOOKUP(A715,Data!C:I,7,FALSE)</f>
        <v>0</v>
      </c>
      <c r="F715" s="631" t="str">
        <f t="shared" si="70"/>
        <v>RS.AN-51</v>
      </c>
      <c r="G715" s="631" t="str">
        <f t="shared" ca="1" si="71"/>
        <v>RS.AN-510</v>
      </c>
    </row>
    <row r="716" spans="1:7" x14ac:dyDescent="0.25">
      <c r="A716" t="s">
        <v>191</v>
      </c>
      <c r="B716" s="551">
        <v>1</v>
      </c>
      <c r="C716" t="s">
        <v>446</v>
      </c>
      <c r="D716" s="1051" t="s">
        <v>1572</v>
      </c>
      <c r="E716" s="551">
        <f ca="1">VLOOKUP(A716,Data!C:I,7,FALSE)</f>
        <v>0</v>
      </c>
      <c r="F716" s="631" t="str">
        <f t="shared" si="70"/>
        <v>ID.RA-31</v>
      </c>
      <c r="G716" s="631" t="str">
        <f t="shared" ca="1" si="71"/>
        <v>ID.RA-310</v>
      </c>
    </row>
    <row r="717" spans="1:7" x14ac:dyDescent="0.25">
      <c r="A717" t="s">
        <v>192</v>
      </c>
      <c r="B717" s="551">
        <v>1</v>
      </c>
      <c r="C717" t="s">
        <v>446</v>
      </c>
      <c r="D717" s="1051" t="s">
        <v>1572</v>
      </c>
      <c r="E717" s="551">
        <f ca="1">VLOOKUP(A717,Data!C:I,7,FALSE)</f>
        <v>0</v>
      </c>
      <c r="F717" s="631" t="str">
        <f t="shared" si="70"/>
        <v>ID.RA-31</v>
      </c>
      <c r="G717" s="631" t="str">
        <f t="shared" ca="1" si="71"/>
        <v>ID.RA-310</v>
      </c>
    </row>
    <row r="718" spans="1:7" x14ac:dyDescent="0.25">
      <c r="A718" t="s">
        <v>192</v>
      </c>
      <c r="B718" s="551">
        <v>1</v>
      </c>
      <c r="C718" t="s">
        <v>446</v>
      </c>
      <c r="D718" s="1051" t="s">
        <v>1512</v>
      </c>
      <c r="E718" s="551">
        <f ca="1">VLOOKUP(A718,Data!C:I,7,FALSE)</f>
        <v>0</v>
      </c>
      <c r="F718" s="631" t="str">
        <f t="shared" si="70"/>
        <v>ID.RA-51</v>
      </c>
      <c r="G718" s="631" t="str">
        <f t="shared" ca="1" si="71"/>
        <v>ID.RA-510</v>
      </c>
    </row>
    <row r="719" spans="1:7" x14ac:dyDescent="0.25">
      <c r="A719" t="s">
        <v>193</v>
      </c>
      <c r="B719" s="551">
        <v>2</v>
      </c>
      <c r="C719" t="s">
        <v>446</v>
      </c>
      <c r="D719" s="1051" t="s">
        <v>1572</v>
      </c>
      <c r="E719" s="551">
        <f ca="1">VLOOKUP(A719,Data!C:I,7,FALSE)</f>
        <v>0</v>
      </c>
      <c r="F719" s="631" t="str">
        <f t="shared" si="70"/>
        <v>ID.RA-32</v>
      </c>
      <c r="G719" s="631" t="str">
        <f t="shared" ca="1" si="71"/>
        <v>ID.RA-320</v>
      </c>
    </row>
    <row r="720" spans="1:7" x14ac:dyDescent="0.25">
      <c r="A720" t="s">
        <v>195</v>
      </c>
      <c r="B720" s="551">
        <v>2</v>
      </c>
      <c r="C720" t="s">
        <v>446</v>
      </c>
      <c r="D720" s="1051" t="s">
        <v>1512</v>
      </c>
      <c r="E720" s="551">
        <f ca="1">VLOOKUP(A720,Data!C:I,7,FALSE)</f>
        <v>0</v>
      </c>
      <c r="F720" s="631" t="str">
        <f t="shared" si="70"/>
        <v>ID.RA-52</v>
      </c>
      <c r="G720" s="631" t="str">
        <f t="shared" ca="1" si="71"/>
        <v>ID.RA-520</v>
      </c>
    </row>
    <row r="721" spans="1:7" x14ac:dyDescent="0.25">
      <c r="A721" t="s">
        <v>196</v>
      </c>
      <c r="B721" s="551">
        <v>2</v>
      </c>
      <c r="C721" t="s">
        <v>446</v>
      </c>
      <c r="D721" s="1050" t="s">
        <v>1570</v>
      </c>
      <c r="E721" s="551">
        <f ca="1">VLOOKUP(A721,Data!C:I,7,FALSE)</f>
        <v>0</v>
      </c>
      <c r="F721" s="631" t="str">
        <f t="shared" si="70"/>
        <v>ID.RA-22</v>
      </c>
      <c r="G721" s="631" t="str">
        <f t="shared" ca="1" si="71"/>
        <v>ID.RA-220</v>
      </c>
    </row>
    <row r="722" spans="1:7" x14ac:dyDescent="0.25">
      <c r="A722" t="s">
        <v>196</v>
      </c>
      <c r="B722" s="551">
        <v>2</v>
      </c>
      <c r="C722" t="s">
        <v>1463</v>
      </c>
      <c r="D722" s="1048" t="s">
        <v>1539</v>
      </c>
      <c r="E722" s="551">
        <f ca="1">VLOOKUP(A722,Data!C:I,7,FALSE)</f>
        <v>0</v>
      </c>
      <c r="F722" s="631" t="str">
        <f t="shared" si="70"/>
        <v>DE.DP-42</v>
      </c>
      <c r="G722" s="631" t="str">
        <f t="shared" ca="1" si="71"/>
        <v>DE.DP-420</v>
      </c>
    </row>
    <row r="723" spans="1:7" x14ac:dyDescent="0.25">
      <c r="A723" t="s">
        <v>196</v>
      </c>
      <c r="B723" s="551">
        <v>2</v>
      </c>
      <c r="C723" t="s">
        <v>1464</v>
      </c>
      <c r="D723" s="1052" t="s">
        <v>1566</v>
      </c>
      <c r="E723" s="551">
        <f ca="1">VLOOKUP(A723,Data!C:I,7,FALSE)</f>
        <v>0</v>
      </c>
      <c r="F723" s="631" t="str">
        <f t="shared" si="70"/>
        <v>RS.CO-52</v>
      </c>
      <c r="G723" s="631" t="str">
        <f t="shared" ca="1" si="71"/>
        <v>RS.CO-520</v>
      </c>
    </row>
    <row r="724" spans="1:7" x14ac:dyDescent="0.25">
      <c r="A724" t="s">
        <v>201</v>
      </c>
      <c r="B724" s="551">
        <v>3</v>
      </c>
      <c r="C724" t="s">
        <v>446</v>
      </c>
      <c r="D724" s="1051" t="s">
        <v>1570</v>
      </c>
      <c r="E724" s="551">
        <f ca="1">VLOOKUP(A724,Data!C:I,7,FALSE)</f>
        <v>0</v>
      </c>
      <c r="F724" s="631" t="str">
        <f t="shared" si="70"/>
        <v>ID.RA-23</v>
      </c>
      <c r="G724" s="631" t="str">
        <f t="shared" ca="1" si="71"/>
        <v>ID.RA-230</v>
      </c>
    </row>
    <row r="725" spans="1:7" x14ac:dyDescent="0.25">
      <c r="A725" t="s">
        <v>205</v>
      </c>
      <c r="B725" s="551">
        <v>2</v>
      </c>
      <c r="C725" t="s">
        <v>1462</v>
      </c>
      <c r="D725" s="1047" t="s">
        <v>1574</v>
      </c>
      <c r="E725" s="551">
        <f ca="1">VLOOKUP(A725,Data!C:I,7,FALSE)</f>
        <v>0</v>
      </c>
      <c r="F725" s="631" t="str">
        <f t="shared" si="70"/>
        <v>PR.IP-122</v>
      </c>
      <c r="G725" s="631" t="str">
        <f t="shared" ca="1" si="71"/>
        <v>PR.IP-1220</v>
      </c>
    </row>
    <row r="726" spans="1:7" x14ac:dyDescent="0.25">
      <c r="A726" t="s">
        <v>205</v>
      </c>
      <c r="B726" s="551">
        <v>2</v>
      </c>
      <c r="C726" t="s">
        <v>1464</v>
      </c>
      <c r="D726" s="1052" t="s">
        <v>1571</v>
      </c>
      <c r="E726" s="551">
        <f ca="1">VLOOKUP(A726,Data!C:I,7,FALSE)</f>
        <v>0</v>
      </c>
      <c r="F726" s="631" t="str">
        <f t="shared" si="70"/>
        <v>RS.AN-52</v>
      </c>
      <c r="G726" s="631" t="str">
        <f t="shared" ca="1" si="71"/>
        <v>RS.AN-520</v>
      </c>
    </row>
    <row r="727" spans="1:7" x14ac:dyDescent="0.25">
      <c r="A727" t="s">
        <v>207</v>
      </c>
      <c r="B727" s="551">
        <v>3</v>
      </c>
      <c r="C727" t="s">
        <v>446</v>
      </c>
      <c r="D727" s="1051" t="s">
        <v>1522</v>
      </c>
      <c r="E727" s="551">
        <f ca="1">VLOOKUP(A727,Data!C:I,7,FALSE)</f>
        <v>0</v>
      </c>
      <c r="F727" s="631" t="str">
        <f t="shared" si="70"/>
        <v>ID.GV-13</v>
      </c>
      <c r="G727" s="631" t="str">
        <f t="shared" ca="1" si="71"/>
        <v>ID.GV-130</v>
      </c>
    </row>
    <row r="728" spans="1:7" x14ac:dyDescent="0.25">
      <c r="A728" t="s">
        <v>207</v>
      </c>
      <c r="B728" s="551">
        <v>3</v>
      </c>
      <c r="C728" t="s">
        <v>446</v>
      </c>
      <c r="D728" s="1051" t="s">
        <v>1536</v>
      </c>
      <c r="E728" s="551">
        <f ca="1">VLOOKUP(A728,Data!C:I,7,FALSE)</f>
        <v>0</v>
      </c>
      <c r="F728" s="631" t="str">
        <f t="shared" si="70"/>
        <v>ID.GV-33</v>
      </c>
      <c r="G728" s="631" t="str">
        <f t="shared" ca="1" si="71"/>
        <v>ID.GV-330</v>
      </c>
    </row>
    <row r="729" spans="1:7" x14ac:dyDescent="0.25">
      <c r="A729" t="s">
        <v>207</v>
      </c>
      <c r="B729" s="551">
        <v>3</v>
      </c>
      <c r="C729" t="s">
        <v>1462</v>
      </c>
      <c r="D729" s="1047" t="s">
        <v>1574</v>
      </c>
      <c r="E729" s="551">
        <f ca="1">VLOOKUP(A729,Data!C:I,7,FALSE)</f>
        <v>0</v>
      </c>
      <c r="F729" s="631" t="str">
        <f t="shared" si="70"/>
        <v>PR.IP-123</v>
      </c>
      <c r="G729" s="631" t="str">
        <f t="shared" ca="1" si="71"/>
        <v>PR.IP-1230</v>
      </c>
    </row>
    <row r="730" spans="1:7" x14ac:dyDescent="0.25">
      <c r="A730" t="s">
        <v>208</v>
      </c>
      <c r="B730" s="551">
        <v>3</v>
      </c>
      <c r="C730" t="s">
        <v>446</v>
      </c>
      <c r="D730" s="1051" t="s">
        <v>1489</v>
      </c>
      <c r="E730" s="551">
        <f ca="1">VLOOKUP(A730,Data!C:I,7,FALSE)</f>
        <v>0</v>
      </c>
      <c r="F730" s="631" t="str">
        <f t="shared" si="70"/>
        <v>ID.AM-63</v>
      </c>
      <c r="G730" s="631" t="str">
        <f t="shared" ca="1" si="71"/>
        <v>ID.AM-630</v>
      </c>
    </row>
    <row r="731" spans="1:7" x14ac:dyDescent="0.25">
      <c r="A731" t="s">
        <v>208</v>
      </c>
      <c r="B731" s="551">
        <v>3</v>
      </c>
      <c r="C731" t="s">
        <v>446</v>
      </c>
      <c r="D731" s="1051" t="s">
        <v>1522</v>
      </c>
      <c r="E731" s="551">
        <f ca="1">VLOOKUP(A731,Data!C:I,7,FALSE)</f>
        <v>0</v>
      </c>
      <c r="F731" s="631" t="str">
        <f t="shared" si="70"/>
        <v>ID.GV-13</v>
      </c>
      <c r="G731" s="631" t="str">
        <f t="shared" ca="1" si="71"/>
        <v>ID.GV-130</v>
      </c>
    </row>
    <row r="732" spans="1:7" x14ac:dyDescent="0.25">
      <c r="A732" t="s">
        <v>208</v>
      </c>
      <c r="B732" s="551">
        <v>3</v>
      </c>
      <c r="C732" t="s">
        <v>446</v>
      </c>
      <c r="D732" s="1051" t="s">
        <v>1490</v>
      </c>
      <c r="E732" s="551">
        <f ca="1">VLOOKUP(A732,Data!C:I,7,FALSE)</f>
        <v>0</v>
      </c>
      <c r="F732" s="631" t="str">
        <f t="shared" si="70"/>
        <v>ID.GV-23</v>
      </c>
      <c r="G732" s="631" t="str">
        <f t="shared" ca="1" si="71"/>
        <v>ID.GV-230</v>
      </c>
    </row>
    <row r="733" spans="1:7" x14ac:dyDescent="0.25">
      <c r="A733" t="s">
        <v>208</v>
      </c>
      <c r="B733" s="551">
        <v>3</v>
      </c>
      <c r="C733" t="s">
        <v>446</v>
      </c>
      <c r="D733" s="1051" t="s">
        <v>1536</v>
      </c>
      <c r="E733" s="551">
        <f ca="1">VLOOKUP(A733,Data!C:I,7,FALSE)</f>
        <v>0</v>
      </c>
      <c r="F733" s="631" t="str">
        <f t="shared" si="70"/>
        <v>ID.GV-33</v>
      </c>
      <c r="G733" s="631" t="str">
        <f t="shared" ca="1" si="71"/>
        <v>ID.GV-330</v>
      </c>
    </row>
    <row r="734" spans="1:7" x14ac:dyDescent="0.25">
      <c r="A734" t="s">
        <v>208</v>
      </c>
      <c r="B734" s="551">
        <v>3</v>
      </c>
      <c r="C734" t="s">
        <v>1462</v>
      </c>
      <c r="D734" s="1047" t="s">
        <v>1575</v>
      </c>
      <c r="E734" s="551">
        <f ca="1">VLOOKUP(A734,Data!C:I,7,FALSE)</f>
        <v>0</v>
      </c>
      <c r="F734" s="631" t="str">
        <f t="shared" si="70"/>
        <v>PR.AT-23</v>
      </c>
      <c r="G734" s="631" t="str">
        <f t="shared" ca="1" si="71"/>
        <v>PR.AT-230</v>
      </c>
    </row>
    <row r="735" spans="1:7" x14ac:dyDescent="0.25">
      <c r="A735" t="s">
        <v>208</v>
      </c>
      <c r="B735" s="551">
        <v>3</v>
      </c>
      <c r="C735" t="s">
        <v>1462</v>
      </c>
      <c r="D735" s="1047" t="s">
        <v>1576</v>
      </c>
      <c r="E735" s="551">
        <f ca="1">VLOOKUP(A735,Data!C:I,7,FALSE)</f>
        <v>0</v>
      </c>
      <c r="F735" s="631" t="str">
        <f t="shared" si="70"/>
        <v>PR.AT-33</v>
      </c>
      <c r="G735" s="631" t="str">
        <f t="shared" ca="1" si="71"/>
        <v>PR.AT-330</v>
      </c>
    </row>
    <row r="736" spans="1:7" x14ac:dyDescent="0.25">
      <c r="A736" t="s">
        <v>208</v>
      </c>
      <c r="B736" s="551">
        <v>3</v>
      </c>
      <c r="C736" t="s">
        <v>1462</v>
      </c>
      <c r="D736" s="1047" t="s">
        <v>1525</v>
      </c>
      <c r="E736" s="551">
        <f ca="1">VLOOKUP(A736,Data!C:I,7,FALSE)</f>
        <v>0</v>
      </c>
      <c r="F736" s="631" t="str">
        <f t="shared" si="70"/>
        <v>PR.AT-43</v>
      </c>
      <c r="G736" s="631" t="str">
        <f t="shared" ca="1" si="71"/>
        <v>PR.AT-430</v>
      </c>
    </row>
    <row r="737" spans="1:7" x14ac:dyDescent="0.25">
      <c r="A737" t="s">
        <v>208</v>
      </c>
      <c r="B737" s="551">
        <v>3</v>
      </c>
      <c r="C737" t="s">
        <v>1462</v>
      </c>
      <c r="D737" s="1047" t="s">
        <v>1577</v>
      </c>
      <c r="E737" s="551">
        <f ca="1">VLOOKUP(A737,Data!C:I,7,FALSE)</f>
        <v>0</v>
      </c>
      <c r="F737" s="631" t="str">
        <f t="shared" si="70"/>
        <v>PR.AT-53</v>
      </c>
      <c r="G737" s="631" t="str">
        <f t="shared" ca="1" si="71"/>
        <v>PR.AT-530</v>
      </c>
    </row>
    <row r="738" spans="1:7" x14ac:dyDescent="0.25">
      <c r="A738" t="s">
        <v>209</v>
      </c>
      <c r="B738" s="551">
        <v>3</v>
      </c>
      <c r="C738" t="s">
        <v>1462</v>
      </c>
      <c r="D738" s="1047" t="s">
        <v>1579</v>
      </c>
      <c r="E738" s="551">
        <f ca="1">VLOOKUP(A738,Data!C:I,7,FALSE)</f>
        <v>0</v>
      </c>
      <c r="F738" s="631" t="str">
        <f t="shared" si="70"/>
        <v>PR.AT-13</v>
      </c>
      <c r="G738" s="631" t="str">
        <f t="shared" ca="1" si="71"/>
        <v>PR.AT-130</v>
      </c>
    </row>
    <row r="739" spans="1:7" x14ac:dyDescent="0.25">
      <c r="A739" t="s">
        <v>210</v>
      </c>
      <c r="B739" s="551">
        <v>3</v>
      </c>
      <c r="C739" t="s">
        <v>1462</v>
      </c>
      <c r="D739" s="1047" t="s">
        <v>1712</v>
      </c>
      <c r="E739" s="551">
        <f ca="1">VLOOKUP(A739,Data!C:I,7,FALSE)</f>
        <v>0</v>
      </c>
      <c r="F739" s="631" t="str">
        <f t="shared" si="70"/>
        <v>PR.IP-73</v>
      </c>
      <c r="G739" s="631" t="str">
        <f t="shared" ca="1" si="71"/>
        <v>PR.IP-730</v>
      </c>
    </row>
    <row r="740" spans="1:7" x14ac:dyDescent="0.25">
      <c r="A740" t="s">
        <v>274</v>
      </c>
      <c r="B740" s="551">
        <v>1</v>
      </c>
      <c r="C740" t="s">
        <v>1462</v>
      </c>
      <c r="D740" s="1047" t="s">
        <v>1578</v>
      </c>
      <c r="E740" s="551">
        <f ca="1">VLOOKUP(A740,Data!C:I,7,FALSE)</f>
        <v>0</v>
      </c>
      <c r="F740" s="631" t="str">
        <f t="shared" si="70"/>
        <v>PR.IP-111</v>
      </c>
      <c r="G740" s="631" t="str">
        <f t="shared" ca="1" si="71"/>
        <v>PR.IP-1110</v>
      </c>
    </row>
    <row r="741" spans="1:7" x14ac:dyDescent="0.25">
      <c r="A741" t="s">
        <v>275</v>
      </c>
      <c r="B741" s="551">
        <v>1</v>
      </c>
      <c r="C741" t="s">
        <v>1462</v>
      </c>
      <c r="D741" s="1047" t="s">
        <v>1578</v>
      </c>
      <c r="E741" s="551">
        <f ca="1">VLOOKUP(A741,Data!C:I,7,FALSE)</f>
        <v>0</v>
      </c>
      <c r="F741" s="631" t="str">
        <f t="shared" si="70"/>
        <v>PR.IP-111</v>
      </c>
      <c r="G741" s="631" t="str">
        <f t="shared" ca="1" si="71"/>
        <v>PR.IP-1110</v>
      </c>
    </row>
    <row r="742" spans="1:7" x14ac:dyDescent="0.25">
      <c r="A742" t="s">
        <v>276</v>
      </c>
      <c r="B742" s="551">
        <v>2</v>
      </c>
      <c r="C742" t="s">
        <v>1462</v>
      </c>
      <c r="D742" s="1047" t="s">
        <v>1578</v>
      </c>
      <c r="E742" s="551">
        <f ca="1">VLOOKUP(A742,Data!C:I,7,FALSE)</f>
        <v>0</v>
      </c>
      <c r="F742" s="631" t="str">
        <f t="shared" si="70"/>
        <v>PR.IP-112</v>
      </c>
      <c r="G742" s="631" t="str">
        <f t="shared" ca="1" si="71"/>
        <v>PR.IP-1120</v>
      </c>
    </row>
    <row r="743" spans="1:7" x14ac:dyDescent="0.25">
      <c r="A743" t="s">
        <v>277</v>
      </c>
      <c r="B743" s="551">
        <v>2</v>
      </c>
      <c r="C743" t="s">
        <v>1462</v>
      </c>
      <c r="D743" s="1047" t="s">
        <v>1578</v>
      </c>
      <c r="E743" s="551">
        <f ca="1">VLOOKUP(A743,Data!C:I,7,FALSE)</f>
        <v>0</v>
      </c>
      <c r="F743" s="631" t="str">
        <f t="shared" si="70"/>
        <v>PR.IP-112</v>
      </c>
      <c r="G743" s="631" t="str">
        <f t="shared" ca="1" si="71"/>
        <v>PR.IP-1120</v>
      </c>
    </row>
    <row r="744" spans="1:7" x14ac:dyDescent="0.25">
      <c r="A744" t="s">
        <v>278</v>
      </c>
      <c r="B744" s="551">
        <v>2</v>
      </c>
      <c r="C744" t="s">
        <v>446</v>
      </c>
      <c r="D744" s="1051" t="s">
        <v>1489</v>
      </c>
      <c r="E744" s="551">
        <f ca="1">VLOOKUP(A744,Data!C:I,7,FALSE)</f>
        <v>0</v>
      </c>
      <c r="F744" s="631" t="str">
        <f t="shared" si="70"/>
        <v>ID.AM-62</v>
      </c>
      <c r="G744" s="631" t="str">
        <f t="shared" ca="1" si="71"/>
        <v>ID.AM-620</v>
      </c>
    </row>
    <row r="745" spans="1:7" x14ac:dyDescent="0.25">
      <c r="A745" t="s">
        <v>278</v>
      </c>
      <c r="B745" s="551">
        <v>2</v>
      </c>
      <c r="C745" t="s">
        <v>1462</v>
      </c>
      <c r="D745" s="1047" t="s">
        <v>1579</v>
      </c>
      <c r="E745" s="551">
        <f ca="1">VLOOKUP(A745,Data!C:I,7,FALSE)</f>
        <v>0</v>
      </c>
      <c r="F745" s="631" t="str">
        <f t="shared" si="70"/>
        <v>PR.AT-12</v>
      </c>
      <c r="G745" s="631" t="str">
        <f t="shared" ca="1" si="71"/>
        <v>PR.AT-120</v>
      </c>
    </row>
    <row r="746" spans="1:7" x14ac:dyDescent="0.25">
      <c r="A746" t="s">
        <v>278</v>
      </c>
      <c r="B746" s="551">
        <v>2</v>
      </c>
      <c r="C746" t="s">
        <v>1462</v>
      </c>
      <c r="D746" s="1047" t="s">
        <v>1575</v>
      </c>
      <c r="E746" s="551">
        <f ca="1">VLOOKUP(A746,Data!C:I,7,FALSE)</f>
        <v>0</v>
      </c>
      <c r="F746" s="631" t="str">
        <f t="shared" si="70"/>
        <v>PR.AT-22</v>
      </c>
      <c r="G746" s="631" t="str">
        <f t="shared" ca="1" si="71"/>
        <v>PR.AT-220</v>
      </c>
    </row>
    <row r="747" spans="1:7" x14ac:dyDescent="0.25">
      <c r="A747" t="s">
        <v>278</v>
      </c>
      <c r="B747" s="551">
        <v>2</v>
      </c>
      <c r="C747" t="s">
        <v>1462</v>
      </c>
      <c r="D747" s="1047" t="s">
        <v>1576</v>
      </c>
      <c r="E747" s="551">
        <f ca="1">VLOOKUP(A747,Data!C:I,7,FALSE)</f>
        <v>0</v>
      </c>
      <c r="F747" s="631" t="str">
        <f t="shared" si="70"/>
        <v>PR.AT-32</v>
      </c>
      <c r="G747" s="631" t="str">
        <f t="shared" ca="1" si="71"/>
        <v>PR.AT-320</v>
      </c>
    </row>
    <row r="748" spans="1:7" x14ac:dyDescent="0.25">
      <c r="A748" t="s">
        <v>278</v>
      </c>
      <c r="B748" s="551">
        <v>2</v>
      </c>
      <c r="C748" t="s">
        <v>1462</v>
      </c>
      <c r="D748" s="1047" t="s">
        <v>1525</v>
      </c>
      <c r="E748" s="551">
        <f ca="1">VLOOKUP(A748,Data!C:I,7,FALSE)</f>
        <v>0</v>
      </c>
      <c r="F748" s="631" t="str">
        <f t="shared" si="70"/>
        <v>PR.AT-42</v>
      </c>
      <c r="G748" s="631" t="str">
        <f t="shared" ca="1" si="71"/>
        <v>PR.AT-420</v>
      </c>
    </row>
    <row r="749" spans="1:7" x14ac:dyDescent="0.25">
      <c r="A749" t="s">
        <v>278</v>
      </c>
      <c r="B749" s="551">
        <v>2</v>
      </c>
      <c r="C749" t="s">
        <v>1462</v>
      </c>
      <c r="D749" s="1047" t="s">
        <v>1577</v>
      </c>
      <c r="E749" s="551">
        <f ca="1">VLOOKUP(A749,Data!C:I,7,FALSE)</f>
        <v>0</v>
      </c>
      <c r="F749" s="631" t="str">
        <f t="shared" si="70"/>
        <v>PR.AT-52</v>
      </c>
      <c r="G749" s="631" t="str">
        <f t="shared" ca="1" si="71"/>
        <v>PR.AT-520</v>
      </c>
    </row>
    <row r="750" spans="1:7" x14ac:dyDescent="0.25">
      <c r="A750" t="s">
        <v>278</v>
      </c>
      <c r="B750" s="551">
        <v>2</v>
      </c>
      <c r="C750" t="s">
        <v>1462</v>
      </c>
      <c r="D750" s="1047" t="s">
        <v>1495</v>
      </c>
      <c r="E750" s="551">
        <f ca="1">VLOOKUP(A750,Data!C:I,7,FALSE)</f>
        <v>0</v>
      </c>
      <c r="F750" s="631" t="str">
        <f t="shared" si="70"/>
        <v>PR.DS-52</v>
      </c>
      <c r="G750" s="631" t="str">
        <f t="shared" ca="1" si="71"/>
        <v>PR.DS-520</v>
      </c>
    </row>
    <row r="751" spans="1:7" x14ac:dyDescent="0.25">
      <c r="A751" t="s">
        <v>278</v>
      </c>
      <c r="B751" s="551">
        <v>2</v>
      </c>
      <c r="C751" t="s">
        <v>1462</v>
      </c>
      <c r="D751" s="1047" t="s">
        <v>1578</v>
      </c>
      <c r="E751" s="551">
        <f ca="1">VLOOKUP(A751,Data!C:I,7,FALSE)</f>
        <v>0</v>
      </c>
      <c r="F751" s="631" t="str">
        <f t="shared" si="70"/>
        <v>PR.IP-112</v>
      </c>
      <c r="G751" s="631" t="str">
        <f t="shared" ca="1" si="71"/>
        <v>PR.IP-1120</v>
      </c>
    </row>
    <row r="752" spans="1:7" x14ac:dyDescent="0.25">
      <c r="A752" t="s">
        <v>279</v>
      </c>
      <c r="B752" s="551">
        <v>3</v>
      </c>
      <c r="C752" t="s">
        <v>1462</v>
      </c>
      <c r="D752" s="1047" t="s">
        <v>1578</v>
      </c>
      <c r="E752" s="551">
        <f ca="1">VLOOKUP(A752,Data!C:I,7,FALSE)</f>
        <v>0</v>
      </c>
      <c r="F752" s="631" t="str">
        <f t="shared" si="70"/>
        <v>PR.IP-113</v>
      </c>
      <c r="G752" s="631" t="str">
        <f t="shared" ca="1" si="71"/>
        <v>PR.IP-1130</v>
      </c>
    </row>
    <row r="753" spans="1:7" x14ac:dyDescent="0.25">
      <c r="A753" t="s">
        <v>2574</v>
      </c>
      <c r="B753" s="551">
        <v>3</v>
      </c>
      <c r="C753" t="s">
        <v>1462</v>
      </c>
      <c r="D753" s="1047" t="s">
        <v>1578</v>
      </c>
      <c r="E753" s="551">
        <f ca="1">VLOOKUP(A753,Data!C:I,7,FALSE)</f>
        <v>0</v>
      </c>
      <c r="F753" s="631" t="str">
        <f t="shared" si="70"/>
        <v>PR.IP-113</v>
      </c>
      <c r="G753" s="631" t="str">
        <f t="shared" ca="1" si="71"/>
        <v>PR.IP-1130</v>
      </c>
    </row>
    <row r="754" spans="1:7" x14ac:dyDescent="0.25">
      <c r="A754" t="s">
        <v>280</v>
      </c>
      <c r="B754" s="551">
        <v>1</v>
      </c>
      <c r="C754" t="s">
        <v>1462</v>
      </c>
      <c r="D754" s="1047" t="s">
        <v>1579</v>
      </c>
      <c r="E754" s="551">
        <f ca="1">VLOOKUP(A754,Data!C:I,7,FALSE)</f>
        <v>0</v>
      </c>
      <c r="F754" s="631" t="str">
        <f t="shared" si="70"/>
        <v>PR.AT-11</v>
      </c>
      <c r="G754" s="631" t="str">
        <f t="shared" ca="1" si="71"/>
        <v>PR.AT-110</v>
      </c>
    </row>
    <row r="755" spans="1:7" x14ac:dyDescent="0.25">
      <c r="A755" t="s">
        <v>281</v>
      </c>
      <c r="B755" s="551">
        <v>2</v>
      </c>
      <c r="C755" t="s">
        <v>446</v>
      </c>
      <c r="D755" s="1051" t="s">
        <v>1522</v>
      </c>
      <c r="E755" s="551">
        <f ca="1">VLOOKUP(A755,Data!C:I,7,FALSE)</f>
        <v>0</v>
      </c>
      <c r="F755" s="631" t="str">
        <f t="shared" si="70"/>
        <v>ID.GV-12</v>
      </c>
      <c r="G755" s="631" t="str">
        <f t="shared" ca="1" si="71"/>
        <v>ID.GV-120</v>
      </c>
    </row>
    <row r="756" spans="1:7" x14ac:dyDescent="0.25">
      <c r="A756" t="s">
        <v>283</v>
      </c>
      <c r="B756" s="551">
        <v>2</v>
      </c>
      <c r="C756" t="s">
        <v>1462</v>
      </c>
      <c r="D756" s="1050" t="s">
        <v>1579</v>
      </c>
      <c r="E756" s="551">
        <f ca="1">VLOOKUP(A756,Data!C:I,7,FALSE)</f>
        <v>0</v>
      </c>
      <c r="F756" s="631" t="str">
        <f t="shared" si="70"/>
        <v>PR.AT-12</v>
      </c>
      <c r="G756" s="631" t="str">
        <f t="shared" ca="1" si="71"/>
        <v>PR.AT-120</v>
      </c>
    </row>
    <row r="757" spans="1:7" x14ac:dyDescent="0.25">
      <c r="A757" t="s">
        <v>286</v>
      </c>
      <c r="B757" s="551">
        <v>1</v>
      </c>
      <c r="C757" t="s">
        <v>446</v>
      </c>
      <c r="D757" s="1051" t="s">
        <v>1489</v>
      </c>
      <c r="E757" s="551">
        <f ca="1">VLOOKUP(A757,Data!C:I,7,FALSE)</f>
        <v>0</v>
      </c>
      <c r="F757" s="631" t="str">
        <f t="shared" si="70"/>
        <v>ID.AM-61</v>
      </c>
      <c r="G757" s="631" t="str">
        <f t="shared" ca="1" si="71"/>
        <v>ID.AM-610</v>
      </c>
    </row>
    <row r="758" spans="1:7" x14ac:dyDescent="0.25">
      <c r="A758" t="s">
        <v>286</v>
      </c>
      <c r="B758" s="551">
        <v>1</v>
      </c>
      <c r="C758" t="s">
        <v>1462</v>
      </c>
      <c r="D758" s="1047" t="s">
        <v>1578</v>
      </c>
      <c r="E758" s="551">
        <f ca="1">VLOOKUP(A758,Data!C:I,7,FALSE)</f>
        <v>0</v>
      </c>
      <c r="F758" s="631" t="str">
        <f t="shared" si="70"/>
        <v>PR.IP-111</v>
      </c>
      <c r="G758" s="631" t="str">
        <f t="shared" ca="1" si="71"/>
        <v>PR.IP-1110</v>
      </c>
    </row>
    <row r="759" spans="1:7" x14ac:dyDescent="0.25">
      <c r="A759" t="s">
        <v>286</v>
      </c>
      <c r="B759" s="551">
        <v>1</v>
      </c>
      <c r="C759" t="s">
        <v>1463</v>
      </c>
      <c r="D759" s="1048" t="s">
        <v>1538</v>
      </c>
      <c r="E759" s="551">
        <f ca="1">VLOOKUP(A759,Data!C:I,7,FALSE)</f>
        <v>0</v>
      </c>
      <c r="F759" s="631" t="str">
        <f t="shared" si="70"/>
        <v>DE.DP-11</v>
      </c>
      <c r="G759" s="631" t="str">
        <f t="shared" ca="1" si="71"/>
        <v>DE.DP-110</v>
      </c>
    </row>
    <row r="760" spans="1:7" x14ac:dyDescent="0.25">
      <c r="A760" t="s">
        <v>286</v>
      </c>
      <c r="B760" s="551">
        <v>1</v>
      </c>
      <c r="C760" t="s">
        <v>1464</v>
      </c>
      <c r="D760" s="1052" t="s">
        <v>1531</v>
      </c>
      <c r="E760" s="551">
        <f ca="1">VLOOKUP(A760,Data!C:I,7,FALSE)</f>
        <v>0</v>
      </c>
      <c r="F760" s="631" t="str">
        <f t="shared" si="70"/>
        <v>RS.CO-11</v>
      </c>
      <c r="G760" s="631" t="str">
        <f t="shared" ca="1" si="71"/>
        <v>RS.CO-110</v>
      </c>
    </row>
    <row r="761" spans="1:7" x14ac:dyDescent="0.25">
      <c r="A761" t="s">
        <v>287</v>
      </c>
      <c r="B761" s="551">
        <v>1</v>
      </c>
      <c r="C761" t="s">
        <v>446</v>
      </c>
      <c r="D761" s="1051" t="s">
        <v>1489</v>
      </c>
      <c r="E761" s="551">
        <f ca="1">VLOOKUP(A761,Data!C:I,7,FALSE)</f>
        <v>0</v>
      </c>
      <c r="F761" s="631" t="str">
        <f t="shared" si="70"/>
        <v>ID.AM-61</v>
      </c>
      <c r="G761" s="631" t="str">
        <f t="shared" ca="1" si="71"/>
        <v>ID.AM-610</v>
      </c>
    </row>
    <row r="762" spans="1:7" x14ac:dyDescent="0.25">
      <c r="A762" t="s">
        <v>287</v>
      </c>
      <c r="B762" s="551">
        <v>1</v>
      </c>
      <c r="C762" t="s">
        <v>446</v>
      </c>
      <c r="D762" s="1051" t="s">
        <v>1536</v>
      </c>
      <c r="E762" s="551">
        <f ca="1">VLOOKUP(A762,Data!C:I,7,FALSE)</f>
        <v>0</v>
      </c>
      <c r="F762" s="631" t="str">
        <f t="shared" si="70"/>
        <v>ID.GV-31</v>
      </c>
      <c r="G762" s="631" t="str">
        <f t="shared" ca="1" si="71"/>
        <v>ID.GV-310</v>
      </c>
    </row>
    <row r="763" spans="1:7" x14ac:dyDescent="0.25">
      <c r="A763" t="s">
        <v>287</v>
      </c>
      <c r="B763" s="551">
        <v>1</v>
      </c>
      <c r="C763" t="s">
        <v>1462</v>
      </c>
      <c r="D763" s="1047" t="s">
        <v>1575</v>
      </c>
      <c r="E763" s="551">
        <f ca="1">VLOOKUP(A763,Data!C:I,7,FALSE)</f>
        <v>0</v>
      </c>
      <c r="F763" s="631" t="str">
        <f t="shared" si="70"/>
        <v>PR.AT-21</v>
      </c>
      <c r="G763" s="631" t="str">
        <f t="shared" ca="1" si="71"/>
        <v>PR.AT-210</v>
      </c>
    </row>
    <row r="764" spans="1:7" x14ac:dyDescent="0.25">
      <c r="A764" t="s">
        <v>287</v>
      </c>
      <c r="B764" s="551">
        <v>1</v>
      </c>
      <c r="C764" t="s">
        <v>1462</v>
      </c>
      <c r="D764" s="1047" t="s">
        <v>1576</v>
      </c>
      <c r="E764" s="551">
        <f ca="1">VLOOKUP(A764,Data!C:I,7,FALSE)</f>
        <v>0</v>
      </c>
      <c r="F764" s="631" t="str">
        <f t="shared" si="70"/>
        <v>PR.AT-31</v>
      </c>
      <c r="G764" s="631" t="str">
        <f t="shared" ca="1" si="71"/>
        <v>PR.AT-310</v>
      </c>
    </row>
    <row r="765" spans="1:7" x14ac:dyDescent="0.25">
      <c r="A765" t="s">
        <v>287</v>
      </c>
      <c r="B765" s="551">
        <v>1</v>
      </c>
      <c r="C765" t="s">
        <v>1462</v>
      </c>
      <c r="D765" s="1047" t="s">
        <v>1525</v>
      </c>
      <c r="E765" s="551">
        <f ca="1">VLOOKUP(A765,Data!C:I,7,FALSE)</f>
        <v>0</v>
      </c>
      <c r="F765" s="631" t="str">
        <f t="shared" si="70"/>
        <v>PR.AT-41</v>
      </c>
      <c r="G765" s="631" t="str">
        <f t="shared" ca="1" si="71"/>
        <v>PR.AT-410</v>
      </c>
    </row>
    <row r="766" spans="1:7" x14ac:dyDescent="0.25">
      <c r="A766" t="s">
        <v>287</v>
      </c>
      <c r="B766" s="551">
        <v>1</v>
      </c>
      <c r="C766" t="s">
        <v>1462</v>
      </c>
      <c r="D766" s="1047" t="s">
        <v>1577</v>
      </c>
      <c r="E766" s="551">
        <f ca="1">VLOOKUP(A766,Data!C:I,7,FALSE)</f>
        <v>0</v>
      </c>
      <c r="F766" s="631" t="str">
        <f t="shared" si="70"/>
        <v>PR.AT-51</v>
      </c>
      <c r="G766" s="631" t="str">
        <f t="shared" ca="1" si="71"/>
        <v>PR.AT-510</v>
      </c>
    </row>
    <row r="767" spans="1:7" x14ac:dyDescent="0.25">
      <c r="A767" t="s">
        <v>287</v>
      </c>
      <c r="B767" s="551">
        <v>1</v>
      </c>
      <c r="C767" t="s">
        <v>1462</v>
      </c>
      <c r="D767" s="1047" t="s">
        <v>1578</v>
      </c>
      <c r="E767" s="551">
        <f ca="1">VLOOKUP(A767,Data!C:I,7,FALSE)</f>
        <v>0</v>
      </c>
      <c r="F767" s="631" t="str">
        <f t="shared" si="70"/>
        <v>PR.IP-111</v>
      </c>
      <c r="G767" s="631" t="str">
        <f t="shared" ca="1" si="71"/>
        <v>PR.IP-1110</v>
      </c>
    </row>
    <row r="768" spans="1:7" x14ac:dyDescent="0.25">
      <c r="A768" t="s">
        <v>287</v>
      </c>
      <c r="B768" s="551">
        <v>1</v>
      </c>
      <c r="C768" t="s">
        <v>1463</v>
      </c>
      <c r="D768" s="1048" t="s">
        <v>1538</v>
      </c>
      <c r="E768" s="551">
        <f ca="1">VLOOKUP(A768,Data!C:I,7,FALSE)</f>
        <v>0</v>
      </c>
      <c r="F768" s="631" t="str">
        <f t="shared" si="70"/>
        <v>DE.DP-11</v>
      </c>
      <c r="G768" s="631" t="str">
        <f t="shared" ca="1" si="71"/>
        <v>DE.DP-110</v>
      </c>
    </row>
    <row r="769" spans="1:7" x14ac:dyDescent="0.25">
      <c r="A769" t="s">
        <v>287</v>
      </c>
      <c r="B769" s="551">
        <v>1</v>
      </c>
      <c r="C769" t="s">
        <v>1464</v>
      </c>
      <c r="D769" s="1052" t="s">
        <v>1531</v>
      </c>
      <c r="E769" s="551">
        <f ca="1">VLOOKUP(A769,Data!C:I,7,FALSE)</f>
        <v>0</v>
      </c>
      <c r="F769" s="631" t="str">
        <f t="shared" si="70"/>
        <v>RS.CO-11</v>
      </c>
      <c r="G769" s="631" t="str">
        <f t="shared" ca="1" si="71"/>
        <v>RS.CO-110</v>
      </c>
    </row>
    <row r="770" spans="1:7" x14ac:dyDescent="0.25">
      <c r="A770" t="s">
        <v>288</v>
      </c>
      <c r="B770" s="551">
        <v>2</v>
      </c>
      <c r="C770" t="s">
        <v>446</v>
      </c>
      <c r="D770" s="1051" t="s">
        <v>1489</v>
      </c>
      <c r="E770" s="551">
        <f ca="1">VLOOKUP(A770,Data!C:I,7,FALSE)</f>
        <v>0</v>
      </c>
      <c r="F770" s="631" t="str">
        <f t="shared" si="70"/>
        <v>ID.AM-62</v>
      </c>
      <c r="G770" s="631" t="str">
        <f t="shared" ca="1" si="71"/>
        <v>ID.AM-620</v>
      </c>
    </row>
    <row r="771" spans="1:7" x14ac:dyDescent="0.25">
      <c r="A771" t="s">
        <v>288</v>
      </c>
      <c r="B771" s="551">
        <v>2</v>
      </c>
      <c r="C771" t="s">
        <v>446</v>
      </c>
      <c r="D771" s="1051" t="s">
        <v>1490</v>
      </c>
      <c r="E771" s="551">
        <f ca="1">VLOOKUP(A771,Data!C:I,7,FALSE)</f>
        <v>0</v>
      </c>
      <c r="F771" s="631" t="str">
        <f t="shared" ref="F771:F813" si="72">CONCATENATE($D771,$B771)</f>
        <v>ID.GV-22</v>
      </c>
      <c r="G771" s="631" t="str">
        <f t="shared" ref="G771:G813" ca="1" si="73">_xlfn.IFNA(CONCATENATE(F771,$E771),CONCATENATE(F771,$E771,0))</f>
        <v>ID.GV-220</v>
      </c>
    </row>
    <row r="772" spans="1:7" x14ac:dyDescent="0.25">
      <c r="A772" t="s">
        <v>288</v>
      </c>
      <c r="B772" s="551">
        <v>2</v>
      </c>
      <c r="C772" t="s">
        <v>446</v>
      </c>
      <c r="D772" s="1051" t="s">
        <v>1536</v>
      </c>
      <c r="E772" s="551">
        <f ca="1">VLOOKUP(A772,Data!C:I,7,FALSE)</f>
        <v>0</v>
      </c>
      <c r="F772" s="631" t="str">
        <f t="shared" si="72"/>
        <v>ID.GV-32</v>
      </c>
      <c r="G772" s="631" t="str">
        <f t="shared" ca="1" si="73"/>
        <v>ID.GV-320</v>
      </c>
    </row>
    <row r="773" spans="1:7" x14ac:dyDescent="0.25">
      <c r="A773" t="s">
        <v>288</v>
      </c>
      <c r="B773" s="551">
        <v>2</v>
      </c>
      <c r="C773" t="s">
        <v>1462</v>
      </c>
      <c r="D773" s="1047" t="s">
        <v>1575</v>
      </c>
      <c r="E773" s="551">
        <f ca="1">VLOOKUP(A773,Data!C:I,7,FALSE)</f>
        <v>0</v>
      </c>
      <c r="F773" s="631" t="str">
        <f t="shared" si="72"/>
        <v>PR.AT-22</v>
      </c>
      <c r="G773" s="631" t="str">
        <f t="shared" ca="1" si="73"/>
        <v>PR.AT-220</v>
      </c>
    </row>
    <row r="774" spans="1:7" x14ac:dyDescent="0.25">
      <c r="A774" t="s">
        <v>288</v>
      </c>
      <c r="B774" s="551">
        <v>2</v>
      </c>
      <c r="C774" t="s">
        <v>1462</v>
      </c>
      <c r="D774" s="1047" t="s">
        <v>1576</v>
      </c>
      <c r="E774" s="551">
        <f ca="1">VLOOKUP(A774,Data!C:I,7,FALSE)</f>
        <v>0</v>
      </c>
      <c r="F774" s="631" t="str">
        <f t="shared" si="72"/>
        <v>PR.AT-32</v>
      </c>
      <c r="G774" s="631" t="str">
        <f t="shared" ca="1" si="73"/>
        <v>PR.AT-320</v>
      </c>
    </row>
    <row r="775" spans="1:7" x14ac:dyDescent="0.25">
      <c r="A775" t="s">
        <v>288</v>
      </c>
      <c r="B775" s="551">
        <v>2</v>
      </c>
      <c r="C775" t="s">
        <v>1462</v>
      </c>
      <c r="D775" s="1047" t="s">
        <v>1525</v>
      </c>
      <c r="E775" s="551">
        <f ca="1">VLOOKUP(A775,Data!C:I,7,FALSE)</f>
        <v>0</v>
      </c>
      <c r="F775" s="631" t="str">
        <f t="shared" si="72"/>
        <v>PR.AT-42</v>
      </c>
      <c r="G775" s="631" t="str">
        <f t="shared" ca="1" si="73"/>
        <v>PR.AT-420</v>
      </c>
    </row>
    <row r="776" spans="1:7" x14ac:dyDescent="0.25">
      <c r="A776" t="s">
        <v>288</v>
      </c>
      <c r="B776" s="551">
        <v>2</v>
      </c>
      <c r="C776" t="s">
        <v>1462</v>
      </c>
      <c r="D776" s="1047" t="s">
        <v>1577</v>
      </c>
      <c r="E776" s="551">
        <f ca="1">VLOOKUP(A776,Data!C:I,7,FALSE)</f>
        <v>0</v>
      </c>
      <c r="F776" s="631" t="str">
        <f t="shared" si="72"/>
        <v>PR.AT-52</v>
      </c>
      <c r="G776" s="631" t="str">
        <f t="shared" ca="1" si="73"/>
        <v>PR.AT-520</v>
      </c>
    </row>
    <row r="777" spans="1:7" x14ac:dyDescent="0.25">
      <c r="A777" t="s">
        <v>288</v>
      </c>
      <c r="B777" s="551">
        <v>2</v>
      </c>
      <c r="C777" t="s">
        <v>1462</v>
      </c>
      <c r="D777" s="1047" t="s">
        <v>1578</v>
      </c>
      <c r="E777" s="551">
        <f ca="1">VLOOKUP(A777,Data!C:I,7,FALSE)</f>
        <v>0</v>
      </c>
      <c r="F777" s="631" t="str">
        <f t="shared" si="72"/>
        <v>PR.IP-112</v>
      </c>
      <c r="G777" s="631" t="str">
        <f t="shared" ca="1" si="73"/>
        <v>PR.IP-1120</v>
      </c>
    </row>
    <row r="778" spans="1:7" x14ac:dyDescent="0.25">
      <c r="A778" t="s">
        <v>288</v>
      </c>
      <c r="B778" s="551">
        <v>2</v>
      </c>
      <c r="C778" t="s">
        <v>1463</v>
      </c>
      <c r="D778" s="1048" t="s">
        <v>1538</v>
      </c>
      <c r="E778" s="551">
        <f ca="1">VLOOKUP(A778,Data!C:I,7,FALSE)</f>
        <v>0</v>
      </c>
      <c r="F778" s="631" t="str">
        <f t="shared" si="72"/>
        <v>DE.DP-12</v>
      </c>
      <c r="G778" s="631" t="str">
        <f t="shared" ca="1" si="73"/>
        <v>DE.DP-120</v>
      </c>
    </row>
    <row r="779" spans="1:7" x14ac:dyDescent="0.25">
      <c r="A779" t="s">
        <v>288</v>
      </c>
      <c r="B779" s="551">
        <v>2</v>
      </c>
      <c r="C779" t="s">
        <v>1464</v>
      </c>
      <c r="D779" s="1052" t="s">
        <v>1531</v>
      </c>
      <c r="E779" s="551">
        <f ca="1">VLOOKUP(A779,Data!C:I,7,FALSE)</f>
        <v>0</v>
      </c>
      <c r="F779" s="631" t="str">
        <f t="shared" si="72"/>
        <v>RS.CO-12</v>
      </c>
      <c r="G779" s="631" t="str">
        <f t="shared" ca="1" si="73"/>
        <v>RS.CO-120</v>
      </c>
    </row>
    <row r="780" spans="1:7" x14ac:dyDescent="0.25">
      <c r="A780" t="s">
        <v>289</v>
      </c>
      <c r="B780" s="551">
        <v>2</v>
      </c>
      <c r="C780" t="s">
        <v>446</v>
      </c>
      <c r="D780" s="1051" t="s">
        <v>1489</v>
      </c>
      <c r="E780" s="551">
        <f ca="1">VLOOKUP(A780,Data!C:I,7,FALSE)</f>
        <v>0</v>
      </c>
      <c r="F780" s="631" t="str">
        <f t="shared" si="72"/>
        <v>ID.AM-62</v>
      </c>
      <c r="G780" s="631" t="str">
        <f t="shared" ca="1" si="73"/>
        <v>ID.AM-620</v>
      </c>
    </row>
    <row r="781" spans="1:7" x14ac:dyDescent="0.25">
      <c r="A781" t="s">
        <v>289</v>
      </c>
      <c r="B781" s="551">
        <v>2</v>
      </c>
      <c r="C781" t="s">
        <v>1462</v>
      </c>
      <c r="D781" s="1047" t="s">
        <v>1575</v>
      </c>
      <c r="E781" s="551">
        <f ca="1">VLOOKUP(A781,Data!C:I,7,FALSE)</f>
        <v>0</v>
      </c>
      <c r="F781" s="631" t="str">
        <f t="shared" si="72"/>
        <v>PR.AT-22</v>
      </c>
      <c r="G781" s="631" t="str">
        <f t="shared" ca="1" si="73"/>
        <v>PR.AT-220</v>
      </c>
    </row>
    <row r="782" spans="1:7" x14ac:dyDescent="0.25">
      <c r="A782" t="s">
        <v>289</v>
      </c>
      <c r="B782" s="551">
        <v>2</v>
      </c>
      <c r="C782" t="s">
        <v>1462</v>
      </c>
      <c r="D782" s="1047" t="s">
        <v>1576</v>
      </c>
      <c r="E782" s="551">
        <f ca="1">VLOOKUP(A782,Data!C:I,7,FALSE)</f>
        <v>0</v>
      </c>
      <c r="F782" s="631" t="str">
        <f t="shared" si="72"/>
        <v>PR.AT-32</v>
      </c>
      <c r="G782" s="631" t="str">
        <f t="shared" ca="1" si="73"/>
        <v>PR.AT-320</v>
      </c>
    </row>
    <row r="783" spans="1:7" x14ac:dyDescent="0.25">
      <c r="A783" t="s">
        <v>289</v>
      </c>
      <c r="B783" s="551">
        <v>2</v>
      </c>
      <c r="C783" t="s">
        <v>1462</v>
      </c>
      <c r="D783" s="1047" t="s">
        <v>1525</v>
      </c>
      <c r="E783" s="551">
        <f ca="1">VLOOKUP(A783,Data!C:I,7,FALSE)</f>
        <v>0</v>
      </c>
      <c r="F783" s="631" t="str">
        <f t="shared" si="72"/>
        <v>PR.AT-42</v>
      </c>
      <c r="G783" s="631" t="str">
        <f t="shared" ca="1" si="73"/>
        <v>PR.AT-420</v>
      </c>
    </row>
    <row r="784" spans="1:7" x14ac:dyDescent="0.25">
      <c r="A784" t="s">
        <v>289</v>
      </c>
      <c r="B784" s="551">
        <v>2</v>
      </c>
      <c r="C784" t="s">
        <v>1462</v>
      </c>
      <c r="D784" s="1047" t="s">
        <v>1577</v>
      </c>
      <c r="E784" s="551">
        <f ca="1">VLOOKUP(A784,Data!C:I,7,FALSE)</f>
        <v>0</v>
      </c>
      <c r="F784" s="631" t="str">
        <f t="shared" si="72"/>
        <v>PR.AT-52</v>
      </c>
      <c r="G784" s="631" t="str">
        <f t="shared" ca="1" si="73"/>
        <v>PR.AT-520</v>
      </c>
    </row>
    <row r="785" spans="1:7" x14ac:dyDescent="0.25">
      <c r="A785" t="s">
        <v>289</v>
      </c>
      <c r="B785" s="551">
        <v>2</v>
      </c>
      <c r="C785" t="s">
        <v>1462</v>
      </c>
      <c r="D785" s="1047" t="s">
        <v>1578</v>
      </c>
      <c r="E785" s="551">
        <f ca="1">VLOOKUP(A785,Data!C:I,7,FALSE)</f>
        <v>0</v>
      </c>
      <c r="F785" s="631" t="str">
        <f t="shared" si="72"/>
        <v>PR.IP-112</v>
      </c>
      <c r="G785" s="631" t="str">
        <f t="shared" ca="1" si="73"/>
        <v>PR.IP-1120</v>
      </c>
    </row>
    <row r="786" spans="1:7" x14ac:dyDescent="0.25">
      <c r="A786" t="s">
        <v>289</v>
      </c>
      <c r="B786" s="551">
        <v>2</v>
      </c>
      <c r="C786" t="s">
        <v>1463</v>
      </c>
      <c r="D786" s="1050" t="s">
        <v>1538</v>
      </c>
      <c r="E786" s="551">
        <f ca="1">VLOOKUP(A786,Data!C:I,7,FALSE)</f>
        <v>0</v>
      </c>
      <c r="F786" s="631" t="str">
        <f t="shared" si="72"/>
        <v>DE.DP-12</v>
      </c>
      <c r="G786" s="631" t="str">
        <f t="shared" ca="1" si="73"/>
        <v>DE.DP-120</v>
      </c>
    </row>
    <row r="787" spans="1:7" x14ac:dyDescent="0.25">
      <c r="A787" t="s">
        <v>289</v>
      </c>
      <c r="B787" s="551">
        <v>2</v>
      </c>
      <c r="C787" t="s">
        <v>1464</v>
      </c>
      <c r="D787" s="1052" t="s">
        <v>1531</v>
      </c>
      <c r="E787" s="551">
        <f ca="1">VLOOKUP(A787,Data!C:I,7,FALSE)</f>
        <v>0</v>
      </c>
      <c r="F787" s="631" t="str">
        <f t="shared" si="72"/>
        <v>RS.CO-12</v>
      </c>
      <c r="G787" s="631" t="str">
        <f t="shared" ca="1" si="73"/>
        <v>RS.CO-120</v>
      </c>
    </row>
    <row r="788" spans="1:7" x14ac:dyDescent="0.25">
      <c r="A788" t="s">
        <v>290</v>
      </c>
      <c r="B788" s="551">
        <v>3</v>
      </c>
      <c r="C788" t="s">
        <v>446</v>
      </c>
      <c r="D788" s="1051" t="s">
        <v>1490</v>
      </c>
      <c r="E788" s="551">
        <f ca="1">VLOOKUP(A788,Data!C:I,7,FALSE)</f>
        <v>0</v>
      </c>
      <c r="F788" s="631" t="str">
        <f t="shared" si="72"/>
        <v>ID.GV-23</v>
      </c>
      <c r="G788" s="631" t="str">
        <f t="shared" ca="1" si="73"/>
        <v>ID.GV-230</v>
      </c>
    </row>
    <row r="789" spans="1:7" x14ac:dyDescent="0.25">
      <c r="A789" t="s">
        <v>290</v>
      </c>
      <c r="B789" s="551">
        <v>3</v>
      </c>
      <c r="C789" t="s">
        <v>1462</v>
      </c>
      <c r="D789" s="1047" t="s">
        <v>1578</v>
      </c>
      <c r="E789" s="551">
        <f ca="1">VLOOKUP(A789,Data!C:I,7,FALSE)</f>
        <v>0</v>
      </c>
      <c r="F789" s="631" t="str">
        <f t="shared" si="72"/>
        <v>PR.IP-113</v>
      </c>
      <c r="G789" s="631" t="str">
        <f t="shared" ca="1" si="73"/>
        <v>PR.IP-1130</v>
      </c>
    </row>
    <row r="790" spans="1:7" x14ac:dyDescent="0.25">
      <c r="A790" t="s">
        <v>290</v>
      </c>
      <c r="B790" s="551">
        <v>3</v>
      </c>
      <c r="C790" t="s">
        <v>1463</v>
      </c>
      <c r="D790" s="1050" t="s">
        <v>1538</v>
      </c>
      <c r="E790" s="551">
        <f ca="1">VLOOKUP(A790,Data!C:I,7,FALSE)</f>
        <v>0</v>
      </c>
      <c r="F790" s="631" t="str">
        <f t="shared" si="72"/>
        <v>DE.DP-13</v>
      </c>
      <c r="G790" s="631" t="str">
        <f t="shared" ca="1" si="73"/>
        <v>DE.DP-130</v>
      </c>
    </row>
    <row r="791" spans="1:7" x14ac:dyDescent="0.25">
      <c r="A791" t="s">
        <v>291</v>
      </c>
      <c r="B791" s="551">
        <v>3</v>
      </c>
      <c r="C791" t="s">
        <v>1462</v>
      </c>
      <c r="D791" s="1047" t="s">
        <v>1578</v>
      </c>
      <c r="E791" s="551">
        <f ca="1">VLOOKUP(A791,Data!C:I,7,FALSE)</f>
        <v>0</v>
      </c>
      <c r="F791" s="631" t="str">
        <f t="shared" si="72"/>
        <v>PR.IP-113</v>
      </c>
      <c r="G791" s="631" t="str">
        <f t="shared" ca="1" si="73"/>
        <v>PR.IP-1130</v>
      </c>
    </row>
    <row r="792" spans="1:7" x14ac:dyDescent="0.25">
      <c r="A792" t="s">
        <v>292</v>
      </c>
      <c r="B792" s="551">
        <v>1</v>
      </c>
      <c r="C792" t="s">
        <v>1462</v>
      </c>
      <c r="D792" s="1047" t="s">
        <v>1579</v>
      </c>
      <c r="E792" s="551">
        <f ca="1">VLOOKUP(A792,Data!C:I,7,FALSE)</f>
        <v>0</v>
      </c>
      <c r="F792" s="631" t="str">
        <f t="shared" si="72"/>
        <v>PR.AT-11</v>
      </c>
      <c r="G792" s="631" t="str">
        <f t="shared" ca="1" si="73"/>
        <v>PR.AT-110</v>
      </c>
    </row>
    <row r="793" spans="1:7" x14ac:dyDescent="0.25">
      <c r="A793" t="s">
        <v>292</v>
      </c>
      <c r="B793" s="551">
        <v>1</v>
      </c>
      <c r="C793" t="s">
        <v>1462</v>
      </c>
      <c r="D793" s="1047" t="s">
        <v>1578</v>
      </c>
      <c r="E793" s="551">
        <f ca="1">VLOOKUP(A793,Data!C:I,7,FALSE)</f>
        <v>0</v>
      </c>
      <c r="F793" s="631" t="str">
        <f t="shared" si="72"/>
        <v>PR.IP-111</v>
      </c>
      <c r="G793" s="631" t="str">
        <f t="shared" ca="1" si="73"/>
        <v>PR.IP-1110</v>
      </c>
    </row>
    <row r="794" spans="1:7" x14ac:dyDescent="0.25">
      <c r="A794" t="s">
        <v>293</v>
      </c>
      <c r="B794" s="551">
        <v>1</v>
      </c>
      <c r="C794" t="s">
        <v>1462</v>
      </c>
      <c r="D794" s="1047" t="s">
        <v>1578</v>
      </c>
      <c r="E794" s="551">
        <f ca="1">VLOOKUP(A794,Data!C:I,7,FALSE)</f>
        <v>0</v>
      </c>
      <c r="F794" s="631" t="str">
        <f t="shared" si="72"/>
        <v>PR.IP-111</v>
      </c>
      <c r="G794" s="631" t="str">
        <f t="shared" ca="1" si="73"/>
        <v>PR.IP-1110</v>
      </c>
    </row>
    <row r="795" spans="1:7" x14ac:dyDescent="0.25">
      <c r="A795" t="s">
        <v>294</v>
      </c>
      <c r="B795" s="551">
        <v>2</v>
      </c>
      <c r="C795" t="s">
        <v>1462</v>
      </c>
      <c r="D795" s="1047" t="s">
        <v>1578</v>
      </c>
      <c r="E795" s="551">
        <f ca="1">VLOOKUP(A795,Data!C:I,7,FALSE)</f>
        <v>0</v>
      </c>
      <c r="F795" s="631" t="str">
        <f t="shared" si="72"/>
        <v>PR.IP-112</v>
      </c>
      <c r="G795" s="631" t="str">
        <f t="shared" ca="1" si="73"/>
        <v>PR.IP-1120</v>
      </c>
    </row>
    <row r="796" spans="1:7" x14ac:dyDescent="0.25">
      <c r="A796" t="s">
        <v>295</v>
      </c>
      <c r="B796" s="551">
        <v>2</v>
      </c>
      <c r="C796" t="s">
        <v>1462</v>
      </c>
      <c r="D796" s="1047" t="s">
        <v>1579</v>
      </c>
      <c r="E796" s="551">
        <f ca="1">VLOOKUP(A796,Data!C:I,7,FALSE)</f>
        <v>0</v>
      </c>
      <c r="F796" s="631" t="str">
        <f t="shared" si="72"/>
        <v>PR.AT-12</v>
      </c>
      <c r="G796" s="631" t="str">
        <f t="shared" ca="1" si="73"/>
        <v>PR.AT-120</v>
      </c>
    </row>
    <row r="797" spans="1:7" x14ac:dyDescent="0.25">
      <c r="A797" t="s">
        <v>295</v>
      </c>
      <c r="B797" s="551">
        <v>2</v>
      </c>
      <c r="C797" t="s">
        <v>1462</v>
      </c>
      <c r="D797" s="1047" t="s">
        <v>1575</v>
      </c>
      <c r="E797" s="551">
        <f ca="1">VLOOKUP(A797,Data!C:I,7,FALSE)</f>
        <v>0</v>
      </c>
      <c r="F797" s="631" t="str">
        <f t="shared" si="72"/>
        <v>PR.AT-22</v>
      </c>
      <c r="G797" s="631" t="str">
        <f t="shared" ca="1" si="73"/>
        <v>PR.AT-220</v>
      </c>
    </row>
    <row r="798" spans="1:7" x14ac:dyDescent="0.25">
      <c r="A798" t="s">
        <v>295</v>
      </c>
      <c r="B798" s="551">
        <v>2</v>
      </c>
      <c r="C798" t="s">
        <v>1462</v>
      </c>
      <c r="D798" s="1047" t="s">
        <v>1578</v>
      </c>
      <c r="E798" s="551">
        <f ca="1">VLOOKUP(A798,Data!C:I,7,FALSE)</f>
        <v>0</v>
      </c>
      <c r="F798" s="631" t="str">
        <f t="shared" si="72"/>
        <v>PR.IP-112</v>
      </c>
      <c r="G798" s="631" t="str">
        <f t="shared" ca="1" si="73"/>
        <v>PR.IP-1120</v>
      </c>
    </row>
    <row r="799" spans="1:7" x14ac:dyDescent="0.25">
      <c r="A799" t="s">
        <v>2576</v>
      </c>
      <c r="B799" s="551">
        <v>3</v>
      </c>
      <c r="C799" t="s">
        <v>1462</v>
      </c>
      <c r="D799" s="1047" t="s">
        <v>1579</v>
      </c>
      <c r="E799" s="551">
        <f ca="1">VLOOKUP(A799,Data!C:I,7,FALSE)</f>
        <v>0</v>
      </c>
      <c r="F799" s="631" t="str">
        <f t="shared" si="72"/>
        <v>PR.AT-13</v>
      </c>
      <c r="G799" s="631" t="str">
        <f t="shared" ca="1" si="73"/>
        <v>PR.AT-130</v>
      </c>
    </row>
    <row r="800" spans="1:7" x14ac:dyDescent="0.25">
      <c r="A800" t="s">
        <v>2576</v>
      </c>
      <c r="B800" s="551">
        <v>3</v>
      </c>
      <c r="C800" t="s">
        <v>1462</v>
      </c>
      <c r="D800" s="1047" t="s">
        <v>1578</v>
      </c>
      <c r="E800" s="551">
        <f ca="1">VLOOKUP(A800,Data!C:I,7,FALSE)</f>
        <v>0</v>
      </c>
      <c r="F800" s="631" t="str">
        <f t="shared" si="72"/>
        <v>PR.IP-113</v>
      </c>
      <c r="G800" s="631" t="str">
        <f t="shared" ca="1" si="73"/>
        <v>PR.IP-1130</v>
      </c>
    </row>
    <row r="801" spans="1:7" x14ac:dyDescent="0.25">
      <c r="A801" t="s">
        <v>297</v>
      </c>
      <c r="B801" s="551">
        <v>2</v>
      </c>
      <c r="C801" t="s">
        <v>1462</v>
      </c>
      <c r="D801" s="1047" t="s">
        <v>1578</v>
      </c>
      <c r="E801" s="551">
        <f ca="1">VLOOKUP(A801,Data!C:I,7,FALSE)</f>
        <v>0</v>
      </c>
      <c r="F801" s="631" t="str">
        <f t="shared" si="72"/>
        <v>PR.IP-112</v>
      </c>
      <c r="G801" s="631" t="str">
        <f t="shared" ca="1" si="73"/>
        <v>PR.IP-1120</v>
      </c>
    </row>
    <row r="802" spans="1:7" x14ac:dyDescent="0.25">
      <c r="A802" t="s">
        <v>299</v>
      </c>
      <c r="B802" s="551">
        <v>3</v>
      </c>
      <c r="C802" t="s">
        <v>446</v>
      </c>
      <c r="D802" s="1051" t="s">
        <v>1522</v>
      </c>
      <c r="E802" s="551">
        <f ca="1">VLOOKUP(A802,Data!C:I,7,FALSE)</f>
        <v>0</v>
      </c>
      <c r="F802" s="631" t="str">
        <f t="shared" si="72"/>
        <v>ID.GV-13</v>
      </c>
      <c r="G802" s="631" t="str">
        <f t="shared" ca="1" si="73"/>
        <v>ID.GV-130</v>
      </c>
    </row>
    <row r="803" spans="1:7" x14ac:dyDescent="0.25">
      <c r="A803" t="s">
        <v>299</v>
      </c>
      <c r="B803" s="551">
        <v>3</v>
      </c>
      <c r="C803" t="s">
        <v>446</v>
      </c>
      <c r="D803" s="1051" t="s">
        <v>1536</v>
      </c>
      <c r="E803" s="551">
        <f ca="1">VLOOKUP(A803,Data!C:I,7,FALSE)</f>
        <v>0</v>
      </c>
      <c r="F803" s="631" t="str">
        <f t="shared" si="72"/>
        <v>ID.GV-33</v>
      </c>
      <c r="G803" s="631" t="str">
        <f t="shared" ca="1" si="73"/>
        <v>ID.GV-330</v>
      </c>
    </row>
    <row r="804" spans="1:7" x14ac:dyDescent="0.25">
      <c r="A804" t="s">
        <v>300</v>
      </c>
      <c r="B804" s="551">
        <v>3</v>
      </c>
      <c r="C804" t="s">
        <v>446</v>
      </c>
      <c r="D804" s="1051" t="s">
        <v>1489</v>
      </c>
      <c r="E804" s="551">
        <f ca="1">VLOOKUP(A804,Data!C:I,7,FALSE)</f>
        <v>0</v>
      </c>
      <c r="F804" s="631" t="str">
        <f t="shared" si="72"/>
        <v>ID.AM-63</v>
      </c>
      <c r="G804" s="631" t="str">
        <f t="shared" ca="1" si="73"/>
        <v>ID.AM-630</v>
      </c>
    </row>
    <row r="805" spans="1:7" x14ac:dyDescent="0.25">
      <c r="A805" t="s">
        <v>300</v>
      </c>
      <c r="B805" s="551">
        <v>3</v>
      </c>
      <c r="C805" t="s">
        <v>446</v>
      </c>
      <c r="D805" s="1051" t="s">
        <v>1522</v>
      </c>
      <c r="E805" s="551">
        <f ca="1">VLOOKUP(A805,Data!C:I,7,FALSE)</f>
        <v>0</v>
      </c>
      <c r="F805" s="631" t="str">
        <f t="shared" si="72"/>
        <v>ID.GV-13</v>
      </c>
      <c r="G805" s="631" t="str">
        <f t="shared" ca="1" si="73"/>
        <v>ID.GV-130</v>
      </c>
    </row>
    <row r="806" spans="1:7" x14ac:dyDescent="0.25">
      <c r="A806" t="s">
        <v>300</v>
      </c>
      <c r="B806" s="551">
        <v>3</v>
      </c>
      <c r="C806" t="s">
        <v>446</v>
      </c>
      <c r="D806" s="1051" t="s">
        <v>1490</v>
      </c>
      <c r="E806" s="551">
        <f ca="1">VLOOKUP(A806,Data!C:I,7,FALSE)</f>
        <v>0</v>
      </c>
      <c r="F806" s="631" t="str">
        <f t="shared" si="72"/>
        <v>ID.GV-23</v>
      </c>
      <c r="G806" s="631" t="str">
        <f t="shared" ca="1" si="73"/>
        <v>ID.GV-230</v>
      </c>
    </row>
    <row r="807" spans="1:7" x14ac:dyDescent="0.25">
      <c r="A807" t="s">
        <v>300</v>
      </c>
      <c r="B807" s="551">
        <v>3</v>
      </c>
      <c r="C807" t="s">
        <v>446</v>
      </c>
      <c r="D807" s="1051" t="s">
        <v>1536</v>
      </c>
      <c r="E807" s="551">
        <f ca="1">VLOOKUP(A807,Data!C:I,7,FALSE)</f>
        <v>0</v>
      </c>
      <c r="F807" s="631" t="str">
        <f t="shared" si="72"/>
        <v>ID.GV-33</v>
      </c>
      <c r="G807" s="631" t="str">
        <f t="shared" ca="1" si="73"/>
        <v>ID.GV-330</v>
      </c>
    </row>
    <row r="808" spans="1:7" x14ac:dyDescent="0.25">
      <c r="A808" t="s">
        <v>300</v>
      </c>
      <c r="B808" s="551">
        <v>3</v>
      </c>
      <c r="C808" t="s">
        <v>1462</v>
      </c>
      <c r="D808" s="1047" t="s">
        <v>1575</v>
      </c>
      <c r="E808" s="551">
        <f ca="1">VLOOKUP(A808,Data!C:I,7,FALSE)</f>
        <v>0</v>
      </c>
      <c r="F808" s="631" t="str">
        <f t="shared" si="72"/>
        <v>PR.AT-23</v>
      </c>
      <c r="G808" s="631" t="str">
        <f t="shared" ca="1" si="73"/>
        <v>PR.AT-230</v>
      </c>
    </row>
    <row r="809" spans="1:7" x14ac:dyDescent="0.25">
      <c r="A809" t="s">
        <v>300</v>
      </c>
      <c r="B809" s="551">
        <v>3</v>
      </c>
      <c r="C809" t="s">
        <v>1462</v>
      </c>
      <c r="D809" s="1047" t="s">
        <v>1576</v>
      </c>
      <c r="E809" s="551">
        <f ca="1">VLOOKUP(A809,Data!C:I,7,FALSE)</f>
        <v>0</v>
      </c>
      <c r="F809" s="631" t="str">
        <f t="shared" si="72"/>
        <v>PR.AT-33</v>
      </c>
      <c r="G809" s="631" t="str">
        <f t="shared" ca="1" si="73"/>
        <v>PR.AT-330</v>
      </c>
    </row>
    <row r="810" spans="1:7" x14ac:dyDescent="0.25">
      <c r="A810" t="s">
        <v>300</v>
      </c>
      <c r="B810" s="551">
        <v>3</v>
      </c>
      <c r="C810" t="s">
        <v>1462</v>
      </c>
      <c r="D810" s="1047" t="s">
        <v>1525</v>
      </c>
      <c r="E810" s="551">
        <f ca="1">VLOOKUP(A810,Data!C:I,7,FALSE)</f>
        <v>0</v>
      </c>
      <c r="F810" s="631" t="str">
        <f t="shared" si="72"/>
        <v>PR.AT-43</v>
      </c>
      <c r="G810" s="631" t="str">
        <f t="shared" ca="1" si="73"/>
        <v>PR.AT-430</v>
      </c>
    </row>
    <row r="811" spans="1:7" x14ac:dyDescent="0.25">
      <c r="A811" t="s">
        <v>300</v>
      </c>
      <c r="B811" s="551">
        <v>3</v>
      </c>
      <c r="C811" t="s">
        <v>1462</v>
      </c>
      <c r="D811" s="1047" t="s">
        <v>1577</v>
      </c>
      <c r="E811" s="551">
        <f ca="1">VLOOKUP(A811,Data!C:I,7,FALSE)</f>
        <v>0</v>
      </c>
      <c r="F811" s="631" t="str">
        <f t="shared" si="72"/>
        <v>PR.AT-53</v>
      </c>
      <c r="G811" s="631" t="str">
        <f t="shared" ca="1" si="73"/>
        <v>PR.AT-530</v>
      </c>
    </row>
    <row r="812" spans="1:7" x14ac:dyDescent="0.25">
      <c r="A812" t="s">
        <v>301</v>
      </c>
      <c r="B812" s="551">
        <v>3</v>
      </c>
      <c r="C812" t="s">
        <v>1462</v>
      </c>
      <c r="D812" s="1047" t="s">
        <v>1579</v>
      </c>
      <c r="E812" s="551">
        <f ca="1">VLOOKUP(A812,Data!C:I,7,FALSE)</f>
        <v>0</v>
      </c>
      <c r="F812" s="631" t="str">
        <f t="shared" si="72"/>
        <v>PR.AT-13</v>
      </c>
      <c r="G812" s="631" t="str">
        <f t="shared" ca="1" si="73"/>
        <v>PR.AT-130</v>
      </c>
    </row>
    <row r="813" spans="1:7" x14ac:dyDescent="0.25">
      <c r="A813" t="s">
        <v>302</v>
      </c>
      <c r="B813" s="551">
        <v>3</v>
      </c>
      <c r="C813" t="s">
        <v>1462</v>
      </c>
      <c r="D813" s="1047" t="s">
        <v>1712</v>
      </c>
      <c r="E813" s="551">
        <f ca="1">VLOOKUP(A813,Data!C:I,7,FALSE)</f>
        <v>0</v>
      </c>
      <c r="F813" s="631" t="str">
        <f t="shared" si="72"/>
        <v>PR.IP-73</v>
      </c>
      <c r="G813" s="631" t="str">
        <f t="shared" ca="1" si="73"/>
        <v>PR.IP-730</v>
      </c>
    </row>
    <row r="814" spans="1:7" x14ac:dyDescent="0.25">
      <c r="E814" s="551"/>
      <c r="F814" s="631"/>
      <c r="G814" s="631"/>
    </row>
    <row r="815" spans="1:7" x14ac:dyDescent="0.25">
      <c r="E815" s="551"/>
      <c r="F815" s="631"/>
      <c r="G815" s="631"/>
    </row>
    <row r="816" spans="1:7" x14ac:dyDescent="0.25">
      <c r="E816" s="551"/>
      <c r="F816" s="631"/>
      <c r="G816" s="631"/>
    </row>
    <row r="817" spans="5:7" x14ac:dyDescent="0.25">
      <c r="E817" s="551"/>
      <c r="F817" s="631"/>
      <c r="G817" s="631"/>
    </row>
    <row r="818" spans="5:7" x14ac:dyDescent="0.25">
      <c r="E818" s="551"/>
      <c r="F818" s="631"/>
      <c r="G818" s="631"/>
    </row>
    <row r="819" spans="5:7" x14ac:dyDescent="0.25">
      <c r="E819" s="551"/>
      <c r="F819" s="631"/>
      <c r="G819" s="631"/>
    </row>
    <row r="820" spans="5:7" x14ac:dyDescent="0.25">
      <c r="E820" s="551"/>
      <c r="F820" s="631"/>
      <c r="G820" s="631"/>
    </row>
    <row r="821" spans="5:7" x14ac:dyDescent="0.25">
      <c r="E821" s="551"/>
      <c r="F821" s="631"/>
      <c r="G821" s="631"/>
    </row>
    <row r="822" spans="5:7" x14ac:dyDescent="0.25">
      <c r="E822" s="551"/>
      <c r="F822" s="631"/>
      <c r="G822" s="631"/>
    </row>
    <row r="823" spans="5:7" x14ac:dyDescent="0.25">
      <c r="E823" s="551"/>
      <c r="F823" s="631"/>
      <c r="G823" s="631"/>
    </row>
    <row r="824" spans="5:7" x14ac:dyDescent="0.25">
      <c r="E824" s="551"/>
      <c r="F824" s="631"/>
      <c r="G824" s="631"/>
    </row>
    <row r="825" spans="5:7" x14ac:dyDescent="0.25">
      <c r="E825" s="551"/>
      <c r="F825" s="631"/>
      <c r="G825" s="631"/>
    </row>
    <row r="826" spans="5:7" x14ac:dyDescent="0.25">
      <c r="E826" s="551"/>
      <c r="F826" s="631"/>
      <c r="G826" s="631"/>
    </row>
    <row r="827" spans="5:7" x14ac:dyDescent="0.25">
      <c r="E827" s="551"/>
      <c r="F827" s="631"/>
      <c r="G827" s="631"/>
    </row>
    <row r="828" spans="5:7" x14ac:dyDescent="0.25">
      <c r="E828" s="551"/>
      <c r="F828" s="631"/>
      <c r="G828" s="631"/>
    </row>
    <row r="829" spans="5:7" x14ac:dyDescent="0.25">
      <c r="E829" s="551"/>
      <c r="F829" s="631"/>
      <c r="G829" s="631"/>
    </row>
    <row r="830" spans="5:7" x14ac:dyDescent="0.25">
      <c r="E830" s="551"/>
      <c r="F830" s="631"/>
      <c r="G830" s="631"/>
    </row>
    <row r="831" spans="5:7" x14ac:dyDescent="0.25">
      <c r="E831" s="551"/>
      <c r="F831" s="631"/>
      <c r="G831" s="631"/>
    </row>
    <row r="832" spans="5:7" x14ac:dyDescent="0.25">
      <c r="E832" s="551"/>
      <c r="F832" s="631"/>
      <c r="G832" s="631"/>
    </row>
    <row r="833" spans="5:7" x14ac:dyDescent="0.25">
      <c r="E833" s="551"/>
      <c r="F833" s="631"/>
      <c r="G833" s="631"/>
    </row>
    <row r="834" spans="5:7" x14ac:dyDescent="0.25">
      <c r="E834" s="551"/>
      <c r="F834" s="631"/>
      <c r="G834" s="631"/>
    </row>
    <row r="835" spans="5:7" x14ac:dyDescent="0.25">
      <c r="E835" s="551"/>
      <c r="F835" s="631"/>
      <c r="G835" s="631"/>
    </row>
    <row r="836" spans="5:7" x14ac:dyDescent="0.25">
      <c r="E836" s="551"/>
      <c r="F836" s="631"/>
      <c r="G836" s="631"/>
    </row>
    <row r="837" spans="5:7" x14ac:dyDescent="0.25">
      <c r="E837" s="551"/>
      <c r="F837" s="631"/>
      <c r="G837" s="631"/>
    </row>
    <row r="838" spans="5:7" x14ac:dyDescent="0.25">
      <c r="E838" s="551"/>
      <c r="F838" s="631"/>
      <c r="G838" s="631"/>
    </row>
    <row r="839" spans="5:7" x14ac:dyDescent="0.25">
      <c r="E839" s="551"/>
      <c r="F839" s="631"/>
      <c r="G839" s="631"/>
    </row>
    <row r="840" spans="5:7" x14ac:dyDescent="0.25">
      <c r="E840" s="551"/>
      <c r="F840" s="631"/>
      <c r="G840" s="631"/>
    </row>
    <row r="841" spans="5:7" x14ac:dyDescent="0.25">
      <c r="E841" s="551"/>
      <c r="F841" s="631"/>
      <c r="G841" s="631"/>
    </row>
    <row r="842" spans="5:7" x14ac:dyDescent="0.25">
      <c r="E842" s="551"/>
      <c r="F842" s="631"/>
      <c r="G842" s="631"/>
    </row>
    <row r="843" spans="5:7" x14ac:dyDescent="0.25">
      <c r="E843" s="551"/>
      <c r="F843" s="631"/>
      <c r="G843" s="631"/>
    </row>
    <row r="844" spans="5:7" x14ac:dyDescent="0.25">
      <c r="E844" s="551"/>
      <c r="F844" s="631"/>
      <c r="G844" s="631"/>
    </row>
    <row r="845" spans="5:7" x14ac:dyDescent="0.25">
      <c r="E845" s="551"/>
      <c r="F845" s="631"/>
      <c r="G845" s="631"/>
    </row>
    <row r="846" spans="5:7" x14ac:dyDescent="0.25">
      <c r="E846" s="551"/>
      <c r="F846" s="631"/>
      <c r="G846" s="631"/>
    </row>
    <row r="847" spans="5:7" x14ac:dyDescent="0.25">
      <c r="E847" s="551"/>
      <c r="F847" s="631"/>
      <c r="G847" s="631"/>
    </row>
  </sheetData>
  <sheetProtection sheet="1" objects="1" scenarios="1" autoFilter="0"/>
  <autoFilter ref="A1:G813" xr:uid="{00000000-0009-0000-0000-00001B000000}"/>
  <conditionalFormatting sqref="J16:J123">
    <cfRule type="containsText" dxfId="24" priority="1" operator="containsText" text="RC">
      <formula>NOT(ISERROR(SEARCH("RC",J16)))</formula>
    </cfRule>
    <cfRule type="containsText" dxfId="23" priority="2" operator="containsText" text="RS">
      <formula>NOT(ISERROR(SEARCH("RS",J16)))</formula>
    </cfRule>
    <cfRule type="containsText" dxfId="22" priority="3" operator="containsText" text="DE">
      <formula>NOT(ISERROR(SEARCH("DE",J16)))</formula>
    </cfRule>
    <cfRule type="containsText" dxfId="21" priority="4" operator="containsText" text="PR">
      <formula>NOT(ISERROR(SEARCH("PR",J16)))</formula>
    </cfRule>
    <cfRule type="containsText" dxfId="20" priority="5" operator="containsText" text="ID">
      <formula>NOT(ISERROR(SEARCH("ID",J16)))</formula>
    </cfRule>
  </conditionalFormatting>
  <conditionalFormatting sqref="D2:D813">
    <cfRule type="containsText" dxfId="19" priority="6" operator="containsText" text="RC">
      <formula>NOT(ISERROR(SEARCH("RC",D2)))</formula>
    </cfRule>
    <cfRule type="containsText" dxfId="18" priority="7" operator="containsText" text="RS">
      <formula>NOT(ISERROR(SEARCH("RS",D2)))</formula>
    </cfRule>
    <cfRule type="containsText" dxfId="17" priority="8" operator="containsText" text="DE">
      <formula>NOT(ISERROR(SEARCH("DE",D2)))</formula>
    </cfRule>
    <cfRule type="containsText" dxfId="16" priority="9" operator="containsText" text="PR">
      <formula>NOT(ISERROR(SEARCH("PR",D2)))</formula>
    </cfRule>
    <cfRule type="containsText" dxfId="15" priority="10" operator="containsText" text="ID">
      <formula>NOT(ISERROR(SEARCH("ID",D2)))</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76BCB-5DBB-4C44-89A0-BCB603D3DDFA}">
  <sheetPr codeName="Sheet36">
    <tabColor theme="6"/>
  </sheetPr>
  <dimension ref="A1:AB1025"/>
  <sheetViews>
    <sheetView zoomScale="80" zoomScaleNormal="80" workbookViewId="0">
      <selection activeCell="A1025" sqref="A1025"/>
    </sheetView>
  </sheetViews>
  <sheetFormatPr defaultRowHeight="13.8" x14ac:dyDescent="0.25"/>
  <cols>
    <col min="1" max="1" width="19.36328125" customWidth="1"/>
    <col min="2" max="2" width="6.6328125" style="551" customWidth="1"/>
    <col min="3" max="3" width="9.453125" style="551" customWidth="1"/>
    <col min="4" max="4" width="15.08984375" style="551" customWidth="1"/>
    <col min="5" max="5" width="8.90625" style="551" customWidth="1"/>
    <col min="6" max="6" width="12.1796875" customWidth="1"/>
    <col min="8" max="9" width="9.6328125" customWidth="1"/>
    <col min="10" max="10" width="5.6328125" customWidth="1"/>
    <col min="11" max="11" width="8.81640625" customWidth="1"/>
    <col min="12" max="12" width="11.6328125" customWidth="1"/>
    <col min="13" max="13" width="19.453125" customWidth="1"/>
    <col min="19" max="19" width="5.6328125" customWidth="1"/>
    <col min="27" max="27" width="61" customWidth="1"/>
  </cols>
  <sheetData>
    <row r="1" spans="1:28" x14ac:dyDescent="0.25">
      <c r="A1" s="24" t="s">
        <v>3880</v>
      </c>
      <c r="B1" s="70" t="s">
        <v>588</v>
      </c>
      <c r="C1" s="70" t="s">
        <v>3507</v>
      </c>
      <c r="D1" s="70" t="s">
        <v>3507</v>
      </c>
      <c r="E1" s="70" t="s">
        <v>1474</v>
      </c>
      <c r="F1" s="24" t="s">
        <v>1474</v>
      </c>
      <c r="G1" s="70" t="s">
        <v>1580</v>
      </c>
      <c r="J1" s="1648"/>
      <c r="M1" s="1101" t="s">
        <v>3386</v>
      </c>
      <c r="N1" s="1102" t="s">
        <v>446</v>
      </c>
      <c r="O1" s="1103" t="s">
        <v>1462</v>
      </c>
      <c r="P1" s="1104" t="s">
        <v>1463</v>
      </c>
      <c r="Q1" s="1105" t="s">
        <v>1464</v>
      </c>
      <c r="R1" s="550" t="s">
        <v>1465</v>
      </c>
      <c r="Z1" s="741"/>
      <c r="AA1" s="741"/>
      <c r="AB1" s="742"/>
    </row>
    <row r="2" spans="1:28" x14ac:dyDescent="0.25">
      <c r="A2" t="s">
        <v>150</v>
      </c>
      <c r="B2" s="551">
        <v>1</v>
      </c>
      <c r="C2" s="551" t="s">
        <v>1462</v>
      </c>
      <c r="D2" s="1589" t="s">
        <v>3442</v>
      </c>
      <c r="E2" s="551" t="s">
        <v>1462</v>
      </c>
      <c r="F2" s="1650" t="s">
        <v>1475</v>
      </c>
      <c r="G2" s="551">
        <f ca="1">VLOOKUP($A2,Data!$C:$I,7,FALSE)</f>
        <v>0</v>
      </c>
      <c r="H2" s="631" t="str">
        <f t="shared" ref="H2:H65" si="0">CONCATENATE($D2,$B2)</f>
        <v>PR.AA-011</v>
      </c>
      <c r="I2" s="631" t="str">
        <f t="shared" ref="I2:I65" ca="1" si="1">_xlfn.IFNA(CONCATENATE(H2,$G2),CONCATENATE(H2,$G2,0))</f>
        <v>PR.AA-0110</v>
      </c>
      <c r="J2" s="1649"/>
      <c r="K2" s="631"/>
      <c r="M2" s="551">
        <f>COUNTIFS($C:$C,M$1)</f>
        <v>324</v>
      </c>
      <c r="N2" s="551">
        <f>COUNTIFS($C:$C,N$1)</f>
        <v>193</v>
      </c>
      <c r="O2" s="551">
        <f t="shared" ref="O2:R2" si="2">COUNTIFS($C:$C,O$1)</f>
        <v>295</v>
      </c>
      <c r="P2" s="551">
        <f t="shared" si="2"/>
        <v>104</v>
      </c>
      <c r="Q2" s="551">
        <f t="shared" si="2"/>
        <v>74</v>
      </c>
      <c r="R2" s="551">
        <f t="shared" si="2"/>
        <v>34</v>
      </c>
      <c r="Z2" s="741"/>
      <c r="AA2" s="813" t="s">
        <v>1884</v>
      </c>
      <c r="AB2" s="742"/>
    </row>
    <row r="3" spans="1:28" x14ac:dyDescent="0.25">
      <c r="A3" t="s">
        <v>150</v>
      </c>
      <c r="B3" s="551">
        <v>1</v>
      </c>
      <c r="C3" s="551" t="s">
        <v>1462</v>
      </c>
      <c r="D3" s="1589" t="s">
        <v>3443</v>
      </c>
      <c r="E3" s="551" t="s">
        <v>1462</v>
      </c>
      <c r="F3" s="1650" t="s">
        <v>1476</v>
      </c>
      <c r="G3" s="551">
        <f ca="1">VLOOKUP($A3,Data!$C:$I,7,FALSE)</f>
        <v>0</v>
      </c>
      <c r="H3" s="631" t="str">
        <f t="shared" si="0"/>
        <v>PR.AA-021</v>
      </c>
      <c r="I3" s="631" t="str">
        <f t="shared" ca="1" si="1"/>
        <v>PR.AA-0210</v>
      </c>
      <c r="J3" s="1648"/>
      <c r="M3" s="551">
        <f ca="1">COUNTIFS($C:$C,M$1,$G:$G,1)</f>
        <v>0</v>
      </c>
      <c r="N3" s="551">
        <f t="shared" ref="N3:R3" ca="1" si="3">COUNTIFS($C:$C,N$1,$G:$G,1)</f>
        <v>0</v>
      </c>
      <c r="O3" s="551">
        <f t="shared" ca="1" si="3"/>
        <v>0</v>
      </c>
      <c r="P3" s="551">
        <f t="shared" ca="1" si="3"/>
        <v>0</v>
      </c>
      <c r="Q3" s="551">
        <f t="shared" ca="1" si="3"/>
        <v>0</v>
      </c>
      <c r="R3" s="551">
        <f t="shared" ca="1" si="3"/>
        <v>0</v>
      </c>
      <c r="Z3" s="741"/>
      <c r="AA3" s="814"/>
      <c r="AB3" s="742"/>
    </row>
    <row r="4" spans="1:28" x14ac:dyDescent="0.25">
      <c r="A4" t="s">
        <v>152</v>
      </c>
      <c r="B4" s="551">
        <v>1</v>
      </c>
      <c r="C4" s="551" t="s">
        <v>1462</v>
      </c>
      <c r="D4" s="1589" t="s">
        <v>3442</v>
      </c>
      <c r="E4" s="551" t="s">
        <v>1462</v>
      </c>
      <c r="F4" s="1650" t="s">
        <v>1475</v>
      </c>
      <c r="G4" s="551">
        <f ca="1">VLOOKUP($A4,Data!$C:$I,7,FALSE)</f>
        <v>0</v>
      </c>
      <c r="H4" s="631" t="str">
        <f t="shared" si="0"/>
        <v>PR.AA-011</v>
      </c>
      <c r="I4" s="631" t="str">
        <f t="shared" ca="1" si="1"/>
        <v>PR.AA-0110</v>
      </c>
      <c r="J4" s="1648"/>
      <c r="Z4" s="741"/>
      <c r="AA4" s="1888" t="s">
        <v>3879</v>
      </c>
      <c r="AB4" s="742"/>
    </row>
    <row r="5" spans="1:28" x14ac:dyDescent="0.25">
      <c r="A5" t="s">
        <v>152</v>
      </c>
      <c r="B5" s="551">
        <v>1</v>
      </c>
      <c r="C5" s="551" t="s">
        <v>1462</v>
      </c>
      <c r="D5" s="1589" t="s">
        <v>3443</v>
      </c>
      <c r="E5" s="551" t="s">
        <v>1462</v>
      </c>
      <c r="F5" s="1650" t="s">
        <v>1476</v>
      </c>
      <c r="G5" s="551">
        <f ca="1">VLOOKUP($A5,Data!$C:$I,7,FALSE)</f>
        <v>0</v>
      </c>
      <c r="H5" s="631" t="str">
        <f t="shared" si="0"/>
        <v>PR.AA-021</v>
      </c>
      <c r="I5" s="631" t="str">
        <f t="shared" ca="1" si="1"/>
        <v>PR.AA-0210</v>
      </c>
      <c r="J5" s="1648"/>
      <c r="M5" t="s">
        <v>3387</v>
      </c>
      <c r="N5" t="s">
        <v>1581</v>
      </c>
      <c r="O5" t="s">
        <v>1582</v>
      </c>
      <c r="P5" t="s">
        <v>1583</v>
      </c>
      <c r="Q5" t="s">
        <v>1584</v>
      </c>
      <c r="R5" t="s">
        <v>1585</v>
      </c>
      <c r="T5" s="552" t="s">
        <v>789</v>
      </c>
      <c r="U5" s="553" t="s">
        <v>790</v>
      </c>
      <c r="V5" s="553" t="s">
        <v>791</v>
      </c>
      <c r="W5" s="554" t="s">
        <v>792</v>
      </c>
      <c r="Z5" s="741"/>
      <c r="AA5" s="1843"/>
      <c r="AB5" s="742"/>
    </row>
    <row r="6" spans="1:28" x14ac:dyDescent="0.25">
      <c r="A6" t="s">
        <v>153</v>
      </c>
      <c r="B6" s="551">
        <v>1</v>
      </c>
      <c r="C6" s="551" t="s">
        <v>3386</v>
      </c>
      <c r="D6" s="1587" t="s">
        <v>3416</v>
      </c>
      <c r="E6" s="551" t="s">
        <v>1462</v>
      </c>
      <c r="F6" s="1650" t="s">
        <v>1578</v>
      </c>
      <c r="G6" s="551">
        <f ca="1">VLOOKUP($A6,Data!$C:$I,7,FALSE)</f>
        <v>0</v>
      </c>
      <c r="H6" s="631" t="str">
        <f t="shared" si="0"/>
        <v>GV.RR-041</v>
      </c>
      <c r="I6" s="631" t="str">
        <f t="shared" ca="1" si="1"/>
        <v>GV.RR-0410</v>
      </c>
      <c r="J6" s="1648"/>
      <c r="M6" s="1247" t="s">
        <v>3388</v>
      </c>
      <c r="N6" s="20" t="str">
        <f>IF(VLOOKUP(N$5,Languages!$A:$D,1,TRUE)=N$5,VLOOKUP(N$5,Languages!$A:$D,Summary!$C$7,TRUE),NA())</f>
        <v>Tunnistaminen</v>
      </c>
      <c r="O6" s="20" t="str">
        <f>IF(VLOOKUP(O$5,Languages!$A:$D,1,TRUE)=O$5,VLOOKUP(O$5,Languages!$A:$D,Summary!$C$7,TRUE),NA())</f>
        <v>Suojautuminen</v>
      </c>
      <c r="P6" s="20" t="str">
        <f>IF(VLOOKUP(P$5,Languages!$A:$D,1,TRUE)=P$5,VLOOKUP(P$5,Languages!$A:$D,Summary!$C$7,TRUE),NA())</f>
        <v>Havainnointi</v>
      </c>
      <c r="Q6" s="20" t="str">
        <f>IF(VLOOKUP(Q$5,Languages!$A:$D,1,TRUE)=Q$5,VLOOKUP(Q$5,Languages!$A:$D,Summary!$C$7,TRUE),NA())</f>
        <v>Vaste</v>
      </c>
      <c r="R6" s="20" t="str">
        <f>IF(VLOOKUP(R$5,Languages!$A:$D,1,TRUE)=R$5,VLOOKUP(R$5,Languages!$A:$D,Summary!$C$7,TRUE),NA())</f>
        <v>Palautuminen</v>
      </c>
      <c r="T6" s="555">
        <v>0.3</v>
      </c>
      <c r="U6" s="556">
        <v>0.3</v>
      </c>
      <c r="V6" s="556">
        <v>0.3</v>
      </c>
      <c r="W6" s="557">
        <v>0.1</v>
      </c>
      <c r="Z6" s="741"/>
      <c r="AA6" s="1843"/>
      <c r="AB6" s="741"/>
    </row>
    <row r="7" spans="1:28" x14ac:dyDescent="0.25">
      <c r="A7" t="s">
        <v>153</v>
      </c>
      <c r="B7" s="551">
        <v>1</v>
      </c>
      <c r="C7" s="551" t="s">
        <v>1462</v>
      </c>
      <c r="D7" s="1589" t="s">
        <v>3442</v>
      </c>
      <c r="E7" s="551" t="s">
        <v>1462</v>
      </c>
      <c r="F7" s="1650" t="s">
        <v>1475</v>
      </c>
      <c r="G7" s="551">
        <f ca="1">VLOOKUP($A7,Data!$C:$I,7,FALSE)</f>
        <v>0</v>
      </c>
      <c r="H7" s="631" t="str">
        <f t="shared" si="0"/>
        <v>PR.AA-011</v>
      </c>
      <c r="I7" s="631" t="str">
        <f t="shared" ca="1" si="1"/>
        <v>PR.AA-0110</v>
      </c>
      <c r="J7" s="1648"/>
      <c r="L7" s="24" t="s">
        <v>1466</v>
      </c>
      <c r="M7" s="560">
        <f t="shared" ref="M7:R7" ca="1" si="4">M3/M2</f>
        <v>0</v>
      </c>
      <c r="N7" s="560">
        <f t="shared" ca="1" si="4"/>
        <v>0</v>
      </c>
      <c r="O7" s="560">
        <f t="shared" ca="1" si="4"/>
        <v>0</v>
      </c>
      <c r="P7" s="560">
        <f t="shared" ca="1" si="4"/>
        <v>0</v>
      </c>
      <c r="Q7" s="560">
        <f t="shared" ca="1" si="4"/>
        <v>0</v>
      </c>
      <c r="R7" s="560">
        <f t="shared" ca="1" si="4"/>
        <v>0</v>
      </c>
      <c r="T7" s="117">
        <v>0.3</v>
      </c>
      <c r="U7" s="95">
        <v>0.3</v>
      </c>
      <c r="V7" s="95">
        <v>0.3</v>
      </c>
      <c r="W7" s="106">
        <v>0.1</v>
      </c>
      <c r="Z7" s="741"/>
      <c r="AA7" s="1843"/>
      <c r="AB7" s="741"/>
    </row>
    <row r="8" spans="1:28" x14ac:dyDescent="0.25">
      <c r="A8" t="s">
        <v>154</v>
      </c>
      <c r="B8" s="551">
        <v>2</v>
      </c>
      <c r="C8" s="551" t="s">
        <v>1462</v>
      </c>
      <c r="D8" s="1589" t="s">
        <v>3442</v>
      </c>
      <c r="E8" s="551" t="s">
        <v>1462</v>
      </c>
      <c r="F8" s="1650" t="s">
        <v>1475</v>
      </c>
      <c r="G8" s="551">
        <f ca="1">VLOOKUP($A8,Data!$C:$I,7,FALSE)</f>
        <v>0</v>
      </c>
      <c r="H8" s="631" t="str">
        <f t="shared" si="0"/>
        <v>PR.AA-012</v>
      </c>
      <c r="I8" s="631" t="str">
        <f t="shared" ca="1" si="1"/>
        <v>PR.AA-0120</v>
      </c>
      <c r="J8" s="1648"/>
      <c r="N8" s="551"/>
      <c r="O8" s="551"/>
      <c r="P8" s="551"/>
      <c r="Q8" s="551"/>
      <c r="R8" s="551"/>
      <c r="T8" s="117">
        <v>0.3</v>
      </c>
      <c r="U8" s="95">
        <v>0.3</v>
      </c>
      <c r="V8" s="95">
        <v>0.3</v>
      </c>
      <c r="W8" s="106">
        <v>0.1</v>
      </c>
      <c r="Z8" s="741"/>
      <c r="AA8" s="1843"/>
      <c r="AB8" s="741"/>
    </row>
    <row r="9" spans="1:28" x14ac:dyDescent="0.25">
      <c r="A9" t="s">
        <v>155</v>
      </c>
      <c r="B9" s="551">
        <v>2</v>
      </c>
      <c r="C9" s="551" t="s">
        <v>3386</v>
      </c>
      <c r="D9" s="1587" t="s">
        <v>3416</v>
      </c>
      <c r="E9" s="551" t="s">
        <v>1462</v>
      </c>
      <c r="F9" s="1650" t="s">
        <v>1578</v>
      </c>
      <c r="G9" s="551">
        <f ca="1">VLOOKUP($A9,Data!$C:$I,7,FALSE)</f>
        <v>0</v>
      </c>
      <c r="H9" s="631" t="str">
        <f t="shared" si="0"/>
        <v>GV.RR-042</v>
      </c>
      <c r="I9" s="631" t="str">
        <f t="shared" ca="1" si="1"/>
        <v>GV.RR-0420</v>
      </c>
      <c r="J9" s="1648"/>
      <c r="L9" s="24" t="s">
        <v>787</v>
      </c>
      <c r="M9" s="1246">
        <f>Import!K36</f>
        <v>0</v>
      </c>
      <c r="N9" s="1246">
        <f>Import!K37</f>
        <v>0</v>
      </c>
      <c r="O9" s="1246">
        <f>Import!K38</f>
        <v>0</v>
      </c>
      <c r="P9" s="1246">
        <f>Import!K39</f>
        <v>0</v>
      </c>
      <c r="Q9" s="1246">
        <f>Import!K40</f>
        <v>0</v>
      </c>
      <c r="R9" s="1246">
        <f>Import!K41</f>
        <v>0</v>
      </c>
      <c r="T9" s="117">
        <v>0.3</v>
      </c>
      <c r="U9" s="95">
        <v>0.3</v>
      </c>
      <c r="V9" s="95">
        <v>0.3</v>
      </c>
      <c r="W9" s="106">
        <v>0.1</v>
      </c>
      <c r="Z9" s="741"/>
      <c r="AA9" s="1843"/>
      <c r="AB9" s="741"/>
    </row>
    <row r="10" spans="1:28" x14ac:dyDescent="0.25">
      <c r="A10" t="s">
        <v>155</v>
      </c>
      <c r="B10" s="551">
        <v>2</v>
      </c>
      <c r="C10" s="551" t="s">
        <v>1462</v>
      </c>
      <c r="D10" s="1589" t="s">
        <v>3442</v>
      </c>
      <c r="E10" s="551" t="s">
        <v>1462</v>
      </c>
      <c r="F10" s="1650" t="s">
        <v>1475</v>
      </c>
      <c r="G10" s="551">
        <f ca="1">VLOOKUP($A10,Data!$C:$I,7,FALSE)</f>
        <v>0</v>
      </c>
      <c r="H10" s="631" t="str">
        <f t="shared" si="0"/>
        <v>PR.AA-012</v>
      </c>
      <c r="I10" s="631" t="str">
        <f t="shared" ca="1" si="1"/>
        <v>PR.AA-0120</v>
      </c>
      <c r="J10" s="1648"/>
      <c r="L10" s="24" t="s">
        <v>1472</v>
      </c>
      <c r="M10" s="1246">
        <f>Import!N36</f>
        <v>0</v>
      </c>
      <c r="N10" s="1246">
        <f>Import!N37</f>
        <v>0</v>
      </c>
      <c r="O10" s="1246">
        <f>Import!N38</f>
        <v>0</v>
      </c>
      <c r="P10" s="1246">
        <f>Import!N39</f>
        <v>0</v>
      </c>
      <c r="Q10" s="1246">
        <f>Import!N40</f>
        <v>0</v>
      </c>
      <c r="R10" s="1246">
        <f>Import!N41</f>
        <v>0</v>
      </c>
      <c r="T10" s="118">
        <v>0.3</v>
      </c>
      <c r="U10" s="114">
        <v>0.3</v>
      </c>
      <c r="V10" s="114">
        <v>0.3</v>
      </c>
      <c r="W10" s="115">
        <v>0.1</v>
      </c>
      <c r="Z10" s="741"/>
      <c r="AA10" s="1843"/>
      <c r="AB10" s="741"/>
    </row>
    <row r="11" spans="1:28" x14ac:dyDescent="0.25">
      <c r="A11" t="s">
        <v>156</v>
      </c>
      <c r="B11" s="551">
        <v>2</v>
      </c>
      <c r="C11" s="551" t="s">
        <v>3386</v>
      </c>
      <c r="D11" s="1587" t="s">
        <v>3416</v>
      </c>
      <c r="E11" s="551" t="s">
        <v>1462</v>
      </c>
      <c r="F11" s="1650" t="s">
        <v>1578</v>
      </c>
      <c r="G11" s="551">
        <f ca="1">VLOOKUP($A11,Data!$C:$I,7,FALSE)</f>
        <v>0</v>
      </c>
      <c r="H11" s="631" t="str">
        <f t="shared" si="0"/>
        <v>GV.RR-042</v>
      </c>
      <c r="I11" s="631" t="str">
        <f t="shared" ca="1" si="1"/>
        <v>GV.RR-0420</v>
      </c>
      <c r="J11" s="1648"/>
      <c r="T11" s="118">
        <v>0.3</v>
      </c>
      <c r="U11" s="114">
        <v>0.3</v>
      </c>
      <c r="V11" s="114">
        <v>0.3</v>
      </c>
      <c r="W11" s="115">
        <v>0.1</v>
      </c>
      <c r="Z11" s="741"/>
      <c r="AA11" s="1843"/>
      <c r="AB11" s="741"/>
    </row>
    <row r="12" spans="1:28" x14ac:dyDescent="0.25">
      <c r="A12" t="s">
        <v>156</v>
      </c>
      <c r="B12" s="551">
        <v>2</v>
      </c>
      <c r="C12" s="551" t="s">
        <v>1462</v>
      </c>
      <c r="D12" s="1589" t="s">
        <v>3442</v>
      </c>
      <c r="E12" s="551" t="s">
        <v>1462</v>
      </c>
      <c r="F12" s="1650" t="s">
        <v>1475</v>
      </c>
      <c r="G12" s="551">
        <f ca="1">VLOOKUP($A12,Data!$C:$I,7,FALSE)</f>
        <v>0</v>
      </c>
      <c r="H12" s="631" t="str">
        <f t="shared" si="0"/>
        <v>PR.AA-012</v>
      </c>
      <c r="I12" s="631" t="str">
        <f t="shared" ca="1" si="1"/>
        <v>PR.AA-0120</v>
      </c>
      <c r="J12" s="1648"/>
      <c r="Z12" s="741"/>
      <c r="AA12" s="1843"/>
      <c r="AB12" s="741"/>
    </row>
    <row r="13" spans="1:28" x14ac:dyDescent="0.25">
      <c r="A13" t="s">
        <v>157</v>
      </c>
      <c r="B13" s="551">
        <v>2</v>
      </c>
      <c r="C13" s="551" t="s">
        <v>1462</v>
      </c>
      <c r="D13" s="1589" t="s">
        <v>3446</v>
      </c>
      <c r="E13" s="551" t="s">
        <v>1462</v>
      </c>
      <c r="F13" s="1650" t="s">
        <v>1482</v>
      </c>
      <c r="G13" s="551">
        <f ca="1">VLOOKUP($A13,Data!$C:$I,7,FALSE)</f>
        <v>0</v>
      </c>
      <c r="H13" s="631" t="str">
        <f t="shared" si="0"/>
        <v>PR.AA-052</v>
      </c>
      <c r="I13" s="631" t="str">
        <f t="shared" ca="1" si="1"/>
        <v>PR.AA-0520</v>
      </c>
      <c r="J13" s="1648"/>
      <c r="Z13" s="741"/>
      <c r="AA13" s="1843"/>
      <c r="AB13" s="741"/>
    </row>
    <row r="14" spans="1:28" x14ac:dyDescent="0.25">
      <c r="A14" t="s">
        <v>2527</v>
      </c>
      <c r="B14" s="551">
        <v>2</v>
      </c>
      <c r="C14" s="551" t="s">
        <v>1462</v>
      </c>
      <c r="D14" s="1589" t="s">
        <v>3442</v>
      </c>
      <c r="E14" s="551" t="s">
        <v>1462</v>
      </c>
      <c r="F14" s="1650" t="s">
        <v>1475</v>
      </c>
      <c r="G14" s="551">
        <f ca="1">VLOOKUP($A14,Data!$C:$I,7,FALSE)</f>
        <v>0</v>
      </c>
      <c r="H14" s="631" t="str">
        <f t="shared" si="0"/>
        <v>PR.AA-012</v>
      </c>
      <c r="I14" s="631" t="str">
        <f t="shared" ca="1" si="1"/>
        <v>PR.AA-0120</v>
      </c>
      <c r="J14" s="1648"/>
      <c r="Z14" s="741"/>
      <c r="AA14" s="1843"/>
      <c r="AB14" s="741"/>
    </row>
    <row r="15" spans="1:28" x14ac:dyDescent="0.25">
      <c r="A15" t="s">
        <v>2527</v>
      </c>
      <c r="B15" s="551">
        <v>2</v>
      </c>
      <c r="C15" s="551" t="s">
        <v>1462</v>
      </c>
      <c r="D15" s="1589" t="s">
        <v>3444</v>
      </c>
      <c r="E15" s="551" t="s">
        <v>1462</v>
      </c>
      <c r="F15" s="1650" t="s">
        <v>1478</v>
      </c>
      <c r="G15" s="551">
        <f ca="1">VLOOKUP($A15,Data!$C:$I,7,FALSE)</f>
        <v>0</v>
      </c>
      <c r="H15" s="631" t="str">
        <f t="shared" si="0"/>
        <v>PR.AA-032</v>
      </c>
      <c r="I15" s="631" t="str">
        <f t="shared" ca="1" si="1"/>
        <v>PR.AA-0320</v>
      </c>
      <c r="J15" s="1648"/>
      <c r="K15" s="101" t="s">
        <v>3390</v>
      </c>
      <c r="L15" s="101" t="s">
        <v>3389</v>
      </c>
      <c r="M15" s="1248" t="s">
        <v>1804</v>
      </c>
      <c r="N15" s="1249" t="s">
        <v>1806</v>
      </c>
      <c r="O15" s="1249" t="s">
        <v>1805</v>
      </c>
      <c r="P15" s="1250">
        <v>1</v>
      </c>
      <c r="Q15" s="1249" t="s">
        <v>1806</v>
      </c>
      <c r="R15" s="1249" t="s">
        <v>1805</v>
      </c>
      <c r="S15" s="1250">
        <v>2</v>
      </c>
      <c r="T15" s="1249" t="s">
        <v>1806</v>
      </c>
      <c r="U15" s="1249" t="s">
        <v>1805</v>
      </c>
      <c r="V15" s="1250">
        <v>3</v>
      </c>
      <c r="W15" s="1249" t="s">
        <v>1806</v>
      </c>
      <c r="X15" s="1251" t="s">
        <v>1805</v>
      </c>
      <c r="Z15" s="741"/>
      <c r="AA15" s="1843"/>
      <c r="AB15" s="741"/>
    </row>
    <row r="16" spans="1:28" x14ac:dyDescent="0.25">
      <c r="A16" t="s">
        <v>2527</v>
      </c>
      <c r="B16" s="551">
        <v>2</v>
      </c>
      <c r="C16" s="551" t="s">
        <v>1462</v>
      </c>
      <c r="D16" s="1589" t="s">
        <v>3460</v>
      </c>
      <c r="F16" s="1650"/>
      <c r="G16" s="551">
        <f ca="1">VLOOKUP($A16,Data!$C:$I,7,FALSE)</f>
        <v>0</v>
      </c>
      <c r="H16" s="631" t="str">
        <f t="shared" si="0"/>
        <v>PR.IR-012</v>
      </c>
      <c r="I16" s="631" t="str">
        <f t="shared" ca="1" si="1"/>
        <v>PR.IR-0120</v>
      </c>
      <c r="J16" s="1648"/>
      <c r="K16" s="1260" t="s">
        <v>3496</v>
      </c>
      <c r="L16" s="1106" t="s">
        <v>3391</v>
      </c>
      <c r="M16" s="1252">
        <f ca="1">IF(N16=0,0,O16/N16)</f>
        <v>0</v>
      </c>
      <c r="N16" s="1253">
        <f>SUM(Q16+T16+W16)</f>
        <v>5</v>
      </c>
      <c r="O16" s="1253">
        <f ca="1">SUM(R16+U16+X16)</f>
        <v>0</v>
      </c>
      <c r="P16" s="1254">
        <f ca="1">IF(Q16=0,0,R16/Q16)</f>
        <v>0</v>
      </c>
      <c r="Q16" s="1253">
        <f t="shared" ref="Q16:Q47" si="5">COUNTIF($H:$H,CONCATENATE($L16,P$15))</f>
        <v>2</v>
      </c>
      <c r="R16" s="1253">
        <f t="shared" ref="R16:R47" ca="1" si="6">COUNTIF($I:$I,CONCATENATE($L16,P$15,1))</f>
        <v>0</v>
      </c>
      <c r="S16" s="1254">
        <f ca="1">IF(T16=0,0,U16/T16)</f>
        <v>0</v>
      </c>
      <c r="T16" s="1253">
        <f t="shared" ref="T16:T47" si="7">COUNTIF($H:$H,CONCATENATE($L16,S$15))</f>
        <v>2</v>
      </c>
      <c r="U16" s="1253">
        <f t="shared" ref="U16:U47" ca="1" si="8">COUNTIF($I:$I,CONCATENATE($L16,S$15,1))</f>
        <v>0</v>
      </c>
      <c r="V16" s="1254">
        <f ca="1">IF(W16=0,0,X16/W16)</f>
        <v>0</v>
      </c>
      <c r="W16" s="1253">
        <f t="shared" ref="W16:W47" si="9">COUNTIF($H:$H,CONCATENATE($L16,V$15))</f>
        <v>1</v>
      </c>
      <c r="X16" s="1255">
        <f t="shared" ref="X16:X47" ca="1" si="10">COUNTIF($I:$I,CONCATENATE($L16,V$15,1))</f>
        <v>0</v>
      </c>
      <c r="Z16" s="741"/>
      <c r="AA16" s="1843"/>
      <c r="AB16" s="741"/>
    </row>
    <row r="17" spans="1:28" x14ac:dyDescent="0.25">
      <c r="A17" t="s">
        <v>2528</v>
      </c>
      <c r="B17" s="551">
        <v>3</v>
      </c>
      <c r="C17" s="551" t="s">
        <v>1462</v>
      </c>
      <c r="D17" s="1589" t="s">
        <v>3444</v>
      </c>
      <c r="E17" s="551" t="s">
        <v>1462</v>
      </c>
      <c r="F17" s="1650" t="s">
        <v>1477</v>
      </c>
      <c r="G17" s="551">
        <f ca="1">VLOOKUP($A17,Data!$C:$I,7,FALSE)</f>
        <v>0</v>
      </c>
      <c r="H17" s="631" t="str">
        <f t="shared" si="0"/>
        <v>PR.AA-033</v>
      </c>
      <c r="I17" s="631" t="str">
        <f t="shared" ca="1" si="1"/>
        <v>PR.AA-0330</v>
      </c>
      <c r="J17" s="1648"/>
      <c r="K17" s="1261" t="s">
        <v>3496</v>
      </c>
      <c r="L17" s="1106" t="s">
        <v>3392</v>
      </c>
      <c r="M17" s="1252">
        <f t="shared" ref="M17:M80" ca="1" si="11">IF(N17=0,0,O17/N17)</f>
        <v>0</v>
      </c>
      <c r="N17" s="1253">
        <f t="shared" ref="N17:N80" si="12">SUM(Q17+T17+W17)</f>
        <v>22</v>
      </c>
      <c r="O17" s="1253">
        <f t="shared" ref="O17:O80" ca="1" si="13">SUM(R17+U17+X17)</f>
        <v>0</v>
      </c>
      <c r="P17" s="1254">
        <f t="shared" ref="P17:P80" ca="1" si="14">IF(Q17=0,0,R17/Q17)</f>
        <v>0</v>
      </c>
      <c r="Q17" s="1253">
        <f t="shared" si="5"/>
        <v>3</v>
      </c>
      <c r="R17" s="1253">
        <f t="shared" ca="1" si="6"/>
        <v>0</v>
      </c>
      <c r="S17" s="1254">
        <f t="shared" ref="S17:S80" ca="1" si="15">IF(T17=0,0,U17/T17)</f>
        <v>0</v>
      </c>
      <c r="T17" s="1253">
        <f t="shared" si="7"/>
        <v>7</v>
      </c>
      <c r="U17" s="1253">
        <f t="shared" ca="1" si="8"/>
        <v>0</v>
      </c>
      <c r="V17" s="1254">
        <f t="shared" ref="V17:V80" ca="1" si="16">IF(W17=0,0,X17/W17)</f>
        <v>0</v>
      </c>
      <c r="W17" s="1253">
        <f t="shared" si="9"/>
        <v>12</v>
      </c>
      <c r="X17" s="1255">
        <f t="shared" ca="1" si="10"/>
        <v>0</v>
      </c>
      <c r="Z17" s="741"/>
      <c r="AA17" s="1843"/>
      <c r="AB17" s="741"/>
    </row>
    <row r="18" spans="1:28" x14ac:dyDescent="0.25">
      <c r="A18" t="s">
        <v>2529</v>
      </c>
      <c r="B18" s="551">
        <v>3</v>
      </c>
      <c r="C18" s="551" t="s">
        <v>3386</v>
      </c>
      <c r="D18" s="1587" t="s">
        <v>3416</v>
      </c>
      <c r="E18" s="551" t="s">
        <v>1462</v>
      </c>
      <c r="F18" s="1650" t="s">
        <v>1578</v>
      </c>
      <c r="G18" s="551">
        <f ca="1">VLOOKUP($A18,Data!$C:$I,7,FALSE)</f>
        <v>0</v>
      </c>
      <c r="H18" s="631" t="str">
        <f t="shared" si="0"/>
        <v>GV.RR-043</v>
      </c>
      <c r="I18" s="631" t="str">
        <f t="shared" ca="1" si="1"/>
        <v>GV.RR-0430</v>
      </c>
      <c r="J18" s="1648"/>
      <c r="K18" s="1261" t="s">
        <v>3496</v>
      </c>
      <c r="L18" s="1106" t="s">
        <v>3393</v>
      </c>
      <c r="M18" s="1252">
        <f t="shared" ca="1" si="11"/>
        <v>0</v>
      </c>
      <c r="N18" s="1253">
        <f t="shared" si="12"/>
        <v>27</v>
      </c>
      <c r="O18" s="1253">
        <f t="shared" ca="1" si="13"/>
        <v>0</v>
      </c>
      <c r="P18" s="1254">
        <f t="shared" ca="1" si="14"/>
        <v>0</v>
      </c>
      <c r="Q18" s="1253">
        <f t="shared" si="5"/>
        <v>2</v>
      </c>
      <c r="R18" s="1253">
        <f t="shared" ca="1" si="6"/>
        <v>0</v>
      </c>
      <c r="S18" s="1254">
        <f t="shared" ca="1" si="15"/>
        <v>0</v>
      </c>
      <c r="T18" s="1253">
        <f t="shared" si="7"/>
        <v>4</v>
      </c>
      <c r="U18" s="1253">
        <f t="shared" ca="1" si="8"/>
        <v>0</v>
      </c>
      <c r="V18" s="1254">
        <f t="shared" ca="1" si="16"/>
        <v>0</v>
      </c>
      <c r="W18" s="1253">
        <f t="shared" si="9"/>
        <v>21</v>
      </c>
      <c r="X18" s="1255">
        <f t="shared" ca="1" si="10"/>
        <v>0</v>
      </c>
      <c r="Z18" s="741"/>
      <c r="AA18" s="1843"/>
      <c r="AB18" s="741"/>
    </row>
    <row r="19" spans="1:28" x14ac:dyDescent="0.25">
      <c r="A19" t="s">
        <v>2529</v>
      </c>
      <c r="B19" s="551">
        <v>3</v>
      </c>
      <c r="C19" s="551" t="s">
        <v>1462</v>
      </c>
      <c r="D19" s="1589" t="s">
        <v>3442</v>
      </c>
      <c r="E19" s="551" t="s">
        <v>1462</v>
      </c>
      <c r="F19" s="1650" t="s">
        <v>1475</v>
      </c>
      <c r="G19" s="551">
        <f ca="1">VLOOKUP($A19,Data!$C:$I,7,FALSE)</f>
        <v>0</v>
      </c>
      <c r="H19" s="631" t="str">
        <f t="shared" si="0"/>
        <v>PR.AA-013</v>
      </c>
      <c r="I19" s="631" t="str">
        <f t="shared" ca="1" si="1"/>
        <v>PR.AA-0130</v>
      </c>
      <c r="J19" s="1648"/>
      <c r="K19" s="1261" t="s">
        <v>3496</v>
      </c>
      <c r="L19" s="1106" t="s">
        <v>3394</v>
      </c>
      <c r="M19" s="1252">
        <f t="shared" ca="1" si="11"/>
        <v>0</v>
      </c>
      <c r="N19" s="1253">
        <f t="shared" si="12"/>
        <v>8</v>
      </c>
      <c r="O19" s="1253">
        <f t="shared" ca="1" si="13"/>
        <v>0</v>
      </c>
      <c r="P19" s="1254">
        <f t="shared" ca="1" si="14"/>
        <v>0</v>
      </c>
      <c r="Q19" s="1253">
        <f t="shared" si="5"/>
        <v>2</v>
      </c>
      <c r="R19" s="1253">
        <f t="shared" ca="1" si="6"/>
        <v>0</v>
      </c>
      <c r="S19" s="1254">
        <f t="shared" ca="1" si="15"/>
        <v>0</v>
      </c>
      <c r="T19" s="1253">
        <f t="shared" si="7"/>
        <v>3</v>
      </c>
      <c r="U19" s="1253">
        <f t="shared" ca="1" si="8"/>
        <v>0</v>
      </c>
      <c r="V19" s="1254">
        <f t="shared" ca="1" si="16"/>
        <v>0</v>
      </c>
      <c r="W19" s="1253">
        <f t="shared" si="9"/>
        <v>3</v>
      </c>
      <c r="X19" s="1255">
        <f t="shared" ca="1" si="10"/>
        <v>0</v>
      </c>
      <c r="Z19" s="741"/>
      <c r="AA19" s="1843"/>
      <c r="AB19" s="741"/>
    </row>
    <row r="20" spans="1:28" x14ac:dyDescent="0.25">
      <c r="A20" t="s">
        <v>158</v>
      </c>
      <c r="B20" s="551">
        <v>1</v>
      </c>
      <c r="C20" s="551" t="s">
        <v>1462</v>
      </c>
      <c r="D20" s="1589" t="s">
        <v>3443</v>
      </c>
      <c r="E20" s="551" t="s">
        <v>1462</v>
      </c>
      <c r="F20" s="1650" t="s">
        <v>1476</v>
      </c>
      <c r="G20" s="551">
        <f ca="1">VLOOKUP($A20,Data!$C:$I,7,FALSE)</f>
        <v>0</v>
      </c>
      <c r="H20" s="631" t="str">
        <f t="shared" si="0"/>
        <v>PR.AA-021</v>
      </c>
      <c r="I20" s="631" t="str">
        <f t="shared" ca="1" si="1"/>
        <v>PR.AA-0210</v>
      </c>
      <c r="J20" s="1648"/>
      <c r="K20" s="1261" t="s">
        <v>3496</v>
      </c>
      <c r="L20" s="1106" t="s">
        <v>3395</v>
      </c>
      <c r="M20" s="1252">
        <f t="shared" ca="1" si="11"/>
        <v>0</v>
      </c>
      <c r="N20" s="1253">
        <f t="shared" si="12"/>
        <v>5</v>
      </c>
      <c r="O20" s="1253">
        <f t="shared" ca="1" si="13"/>
        <v>0</v>
      </c>
      <c r="P20" s="1254">
        <f t="shared" ca="1" si="14"/>
        <v>0</v>
      </c>
      <c r="Q20" s="1253">
        <f t="shared" si="5"/>
        <v>1</v>
      </c>
      <c r="R20" s="1253">
        <f t="shared" ca="1" si="6"/>
        <v>0</v>
      </c>
      <c r="S20" s="1254">
        <f t="shared" ca="1" si="15"/>
        <v>0</v>
      </c>
      <c r="T20" s="1253">
        <f t="shared" si="7"/>
        <v>3</v>
      </c>
      <c r="U20" s="1253">
        <f t="shared" ca="1" si="8"/>
        <v>0</v>
      </c>
      <c r="V20" s="1254">
        <f t="shared" ca="1" si="16"/>
        <v>0</v>
      </c>
      <c r="W20" s="1253">
        <f t="shared" si="9"/>
        <v>1</v>
      </c>
      <c r="X20" s="1255">
        <f t="shared" ca="1" si="10"/>
        <v>0</v>
      </c>
      <c r="Z20" s="741"/>
      <c r="AA20" s="1843"/>
      <c r="AB20" s="741"/>
    </row>
    <row r="21" spans="1:28" x14ac:dyDescent="0.25">
      <c r="A21" t="s">
        <v>158</v>
      </c>
      <c r="B21" s="551">
        <v>1</v>
      </c>
      <c r="C21" s="551" t="s">
        <v>1462</v>
      </c>
      <c r="D21" s="1589" t="s">
        <v>3444</v>
      </c>
      <c r="E21" s="551" t="s">
        <v>1462</v>
      </c>
      <c r="F21" s="1650" t="s">
        <v>1477</v>
      </c>
      <c r="G21" s="551">
        <f ca="1">VLOOKUP($A21,Data!$C:$I,7,FALSE)</f>
        <v>0</v>
      </c>
      <c r="H21" s="631" t="str">
        <f t="shared" si="0"/>
        <v>PR.AA-031</v>
      </c>
      <c r="I21" s="631" t="str">
        <f t="shared" ca="1" si="1"/>
        <v>PR.AA-0310</v>
      </c>
      <c r="J21" s="1648"/>
      <c r="K21" s="1261" t="s">
        <v>3497</v>
      </c>
      <c r="L21" s="1106" t="s">
        <v>3396</v>
      </c>
      <c r="M21" s="1252">
        <f t="shared" ca="1" si="11"/>
        <v>0</v>
      </c>
      <c r="N21" s="1253">
        <f t="shared" si="12"/>
        <v>13</v>
      </c>
      <c r="O21" s="1253">
        <f t="shared" ca="1" si="13"/>
        <v>0</v>
      </c>
      <c r="P21" s="1254">
        <f t="shared" ca="1" si="14"/>
        <v>0</v>
      </c>
      <c r="Q21" s="1253">
        <f t="shared" si="5"/>
        <v>1</v>
      </c>
      <c r="R21" s="1253">
        <f t="shared" ca="1" si="6"/>
        <v>0</v>
      </c>
      <c r="S21" s="1254">
        <f t="shared" ca="1" si="15"/>
        <v>0</v>
      </c>
      <c r="T21" s="1253">
        <f t="shared" si="7"/>
        <v>10</v>
      </c>
      <c r="U21" s="1253">
        <f t="shared" ca="1" si="8"/>
        <v>0</v>
      </c>
      <c r="V21" s="1254">
        <f t="shared" ca="1" si="16"/>
        <v>0</v>
      </c>
      <c r="W21" s="1253">
        <f t="shared" si="9"/>
        <v>2</v>
      </c>
      <c r="X21" s="1255">
        <f t="shared" ca="1" si="10"/>
        <v>0</v>
      </c>
      <c r="Z21" s="741"/>
      <c r="AA21" s="1843"/>
      <c r="AB21" s="741"/>
    </row>
    <row r="22" spans="1:28" x14ac:dyDescent="0.25">
      <c r="A22" t="s">
        <v>158</v>
      </c>
      <c r="B22" s="551">
        <v>1</v>
      </c>
      <c r="C22" s="551" t="s">
        <v>1462</v>
      </c>
      <c r="D22" s="1589" t="s">
        <v>3446</v>
      </c>
      <c r="E22" s="551" t="s">
        <v>1462</v>
      </c>
      <c r="F22" s="1650" t="s">
        <v>1482</v>
      </c>
      <c r="G22" s="551">
        <f ca="1">VLOOKUP($A22,Data!$C:$I,7,FALSE)</f>
        <v>0</v>
      </c>
      <c r="H22" s="631" t="str">
        <f t="shared" si="0"/>
        <v>PR.AA-051</v>
      </c>
      <c r="I22" s="631" t="str">
        <f t="shared" ca="1" si="1"/>
        <v>PR.AA-0510</v>
      </c>
      <c r="J22" s="1648"/>
      <c r="K22" s="1261" t="s">
        <v>3497</v>
      </c>
      <c r="L22" s="1106" t="s">
        <v>3397</v>
      </c>
      <c r="M22" s="1252">
        <f t="shared" ca="1" si="11"/>
        <v>0</v>
      </c>
      <c r="N22" s="1253">
        <f t="shared" si="12"/>
        <v>5</v>
      </c>
      <c r="O22" s="1253">
        <f t="shared" ca="1" si="13"/>
        <v>0</v>
      </c>
      <c r="P22" s="1254">
        <f t="shared" ca="1" si="14"/>
        <v>0</v>
      </c>
      <c r="Q22" s="1253">
        <f t="shared" si="5"/>
        <v>1</v>
      </c>
      <c r="R22" s="1253">
        <f t="shared" ca="1" si="6"/>
        <v>0</v>
      </c>
      <c r="S22" s="1254">
        <f t="shared" ca="1" si="15"/>
        <v>0</v>
      </c>
      <c r="T22" s="1253">
        <f t="shared" si="7"/>
        <v>3</v>
      </c>
      <c r="U22" s="1253">
        <f t="shared" ca="1" si="8"/>
        <v>0</v>
      </c>
      <c r="V22" s="1254">
        <f t="shared" ca="1" si="16"/>
        <v>0</v>
      </c>
      <c r="W22" s="1253">
        <f t="shared" si="9"/>
        <v>1</v>
      </c>
      <c r="X22" s="1255">
        <f t="shared" ca="1" si="10"/>
        <v>0</v>
      </c>
      <c r="Z22" s="741"/>
      <c r="AA22" s="1843"/>
      <c r="AB22" s="741"/>
    </row>
    <row r="23" spans="1:28" x14ac:dyDescent="0.25">
      <c r="A23" t="s">
        <v>158</v>
      </c>
      <c r="B23" s="551">
        <v>1</v>
      </c>
      <c r="C23" s="551" t="s">
        <v>1462</v>
      </c>
      <c r="D23" s="1589" t="s">
        <v>3450</v>
      </c>
      <c r="E23" s="551" t="s">
        <v>1462</v>
      </c>
      <c r="F23" s="1650" t="s">
        <v>1479</v>
      </c>
      <c r="G23" s="551">
        <f ca="1">VLOOKUP($A23,Data!$C:$I,7,FALSE)</f>
        <v>0</v>
      </c>
      <c r="H23" s="631" t="str">
        <f t="shared" si="0"/>
        <v>PR.DS-011</v>
      </c>
      <c r="I23" s="631" t="str">
        <f t="shared" ca="1" si="1"/>
        <v>PR.DS-0110</v>
      </c>
      <c r="J23" s="1648"/>
      <c r="K23" s="1261" t="s">
        <v>3497</v>
      </c>
      <c r="L23" s="1106" t="s">
        <v>3398</v>
      </c>
      <c r="M23" s="1252">
        <f t="shared" ca="1" si="11"/>
        <v>0</v>
      </c>
      <c r="N23" s="1253">
        <f t="shared" si="12"/>
        <v>11</v>
      </c>
      <c r="O23" s="1253">
        <f t="shared" ca="1" si="13"/>
        <v>0</v>
      </c>
      <c r="P23" s="1254">
        <f t="shared" ca="1" si="14"/>
        <v>0</v>
      </c>
      <c r="Q23" s="1253">
        <f t="shared" si="5"/>
        <v>3</v>
      </c>
      <c r="R23" s="1253">
        <f t="shared" ca="1" si="6"/>
        <v>0</v>
      </c>
      <c r="S23" s="1254">
        <f t="shared" ca="1" si="15"/>
        <v>0</v>
      </c>
      <c r="T23" s="1253">
        <f t="shared" si="7"/>
        <v>5</v>
      </c>
      <c r="U23" s="1253">
        <f t="shared" ca="1" si="8"/>
        <v>0</v>
      </c>
      <c r="V23" s="1254">
        <f t="shared" ca="1" si="16"/>
        <v>0</v>
      </c>
      <c r="W23" s="1253">
        <f t="shared" si="9"/>
        <v>3</v>
      </c>
      <c r="X23" s="1255">
        <f t="shared" ca="1" si="10"/>
        <v>0</v>
      </c>
      <c r="Z23" s="741"/>
      <c r="AA23" s="1843"/>
      <c r="AB23" s="741"/>
    </row>
    <row r="24" spans="1:28" x14ac:dyDescent="0.25">
      <c r="A24" t="s">
        <v>158</v>
      </c>
      <c r="B24" s="551">
        <v>1</v>
      </c>
      <c r="C24" s="551" t="s">
        <v>1462</v>
      </c>
      <c r="D24" s="1589" t="s">
        <v>3451</v>
      </c>
      <c r="E24" s="551" t="s">
        <v>1462</v>
      </c>
      <c r="F24" s="1650" t="s">
        <v>1495</v>
      </c>
      <c r="G24" s="551">
        <f ca="1">VLOOKUP($A24,Data!$C:$I,7,FALSE)</f>
        <v>0</v>
      </c>
      <c r="H24" s="631" t="str">
        <f t="shared" si="0"/>
        <v>PR.DS-021</v>
      </c>
      <c r="I24" s="631" t="str">
        <f t="shared" ca="1" si="1"/>
        <v>PR.DS-0210</v>
      </c>
      <c r="J24" s="1648"/>
      <c r="K24" s="1261" t="s">
        <v>3497</v>
      </c>
      <c r="L24" s="1106" t="s">
        <v>3399</v>
      </c>
      <c r="M24" s="1252">
        <f t="shared" ca="1" si="11"/>
        <v>0</v>
      </c>
      <c r="N24" s="1253">
        <f t="shared" si="12"/>
        <v>4</v>
      </c>
      <c r="O24" s="1253">
        <f t="shared" ca="1" si="13"/>
        <v>0</v>
      </c>
      <c r="P24" s="1254">
        <f t="shared" ca="1" si="14"/>
        <v>0</v>
      </c>
      <c r="Q24" s="1253">
        <f t="shared" si="5"/>
        <v>1</v>
      </c>
      <c r="R24" s="1253">
        <f t="shared" ca="1" si="6"/>
        <v>0</v>
      </c>
      <c r="S24" s="1254">
        <f t="shared" ca="1" si="15"/>
        <v>0</v>
      </c>
      <c r="T24" s="1253">
        <f t="shared" si="7"/>
        <v>3</v>
      </c>
      <c r="U24" s="1253">
        <f t="shared" ca="1" si="8"/>
        <v>0</v>
      </c>
      <c r="V24" s="1254">
        <f t="shared" si="16"/>
        <v>0</v>
      </c>
      <c r="W24" s="1253">
        <f t="shared" si="9"/>
        <v>0</v>
      </c>
      <c r="X24" s="1255">
        <f t="shared" ca="1" si="10"/>
        <v>0</v>
      </c>
      <c r="Z24" s="741"/>
      <c r="AA24" s="1843"/>
      <c r="AB24" s="741"/>
    </row>
    <row r="25" spans="1:28" x14ac:dyDescent="0.25">
      <c r="A25" t="s">
        <v>158</v>
      </c>
      <c r="B25" s="551">
        <v>1</v>
      </c>
      <c r="C25" s="551" t="s">
        <v>1462</v>
      </c>
      <c r="D25" s="1589" t="s">
        <v>3452</v>
      </c>
      <c r="F25" s="1650"/>
      <c r="G25" s="551">
        <f ca="1">VLOOKUP($A25,Data!$C:$I,7,FALSE)</f>
        <v>0</v>
      </c>
      <c r="H25" s="631" t="str">
        <f t="shared" si="0"/>
        <v>PR.DS-101</v>
      </c>
      <c r="I25" s="631" t="str">
        <f t="shared" ca="1" si="1"/>
        <v>PR.DS-1010</v>
      </c>
      <c r="J25" s="1648"/>
      <c r="K25" s="1261" t="s">
        <v>3497</v>
      </c>
      <c r="L25" s="1106" t="s">
        <v>3400</v>
      </c>
      <c r="M25" s="1252">
        <f t="shared" ca="1" si="11"/>
        <v>0</v>
      </c>
      <c r="N25" s="1253">
        <f t="shared" si="12"/>
        <v>6</v>
      </c>
      <c r="O25" s="1253">
        <f t="shared" ca="1" si="13"/>
        <v>0</v>
      </c>
      <c r="P25" s="1254">
        <f t="shared" si="14"/>
        <v>0</v>
      </c>
      <c r="Q25" s="1253">
        <f t="shared" si="5"/>
        <v>0</v>
      </c>
      <c r="R25" s="1253">
        <f t="shared" ca="1" si="6"/>
        <v>0</v>
      </c>
      <c r="S25" s="1254">
        <f t="shared" ca="1" si="15"/>
        <v>0</v>
      </c>
      <c r="T25" s="1253">
        <f t="shared" si="7"/>
        <v>3</v>
      </c>
      <c r="U25" s="1253">
        <f t="shared" ca="1" si="8"/>
        <v>0</v>
      </c>
      <c r="V25" s="1254">
        <f t="shared" ca="1" si="16"/>
        <v>0</v>
      </c>
      <c r="W25" s="1253">
        <f t="shared" si="9"/>
        <v>3</v>
      </c>
      <c r="X25" s="1255">
        <f t="shared" ca="1" si="10"/>
        <v>0</v>
      </c>
      <c r="Z25" s="741"/>
      <c r="AA25" s="1843"/>
      <c r="AB25" s="741"/>
    </row>
    <row r="26" spans="1:28" x14ac:dyDescent="0.25">
      <c r="A26" t="s">
        <v>158</v>
      </c>
      <c r="B26" s="551">
        <v>1</v>
      </c>
      <c r="C26" s="551" t="s">
        <v>1462</v>
      </c>
      <c r="D26" s="1589" t="s">
        <v>3460</v>
      </c>
      <c r="F26" s="1650"/>
      <c r="G26" s="551">
        <f ca="1">VLOOKUP($A26,Data!$C:$I,7,FALSE)</f>
        <v>0</v>
      </c>
      <c r="H26" s="631" t="str">
        <f t="shared" si="0"/>
        <v>PR.IR-011</v>
      </c>
      <c r="I26" s="631" t="str">
        <f t="shared" ca="1" si="1"/>
        <v>PR.IR-0110</v>
      </c>
      <c r="J26" s="1648"/>
      <c r="K26" s="1261" t="s">
        <v>3497</v>
      </c>
      <c r="L26" s="1106" t="s">
        <v>3401</v>
      </c>
      <c r="M26" s="1252">
        <f t="shared" ca="1" si="11"/>
        <v>0</v>
      </c>
      <c r="N26" s="1253">
        <f t="shared" si="12"/>
        <v>13</v>
      </c>
      <c r="O26" s="1253">
        <f t="shared" ca="1" si="13"/>
        <v>0</v>
      </c>
      <c r="P26" s="1254">
        <f t="shared" ca="1" si="14"/>
        <v>0</v>
      </c>
      <c r="Q26" s="1253">
        <f t="shared" si="5"/>
        <v>1</v>
      </c>
      <c r="R26" s="1253">
        <f t="shared" ca="1" si="6"/>
        <v>0</v>
      </c>
      <c r="S26" s="1254">
        <f t="shared" ca="1" si="15"/>
        <v>0</v>
      </c>
      <c r="T26" s="1253">
        <f t="shared" si="7"/>
        <v>10</v>
      </c>
      <c r="U26" s="1253">
        <f t="shared" ca="1" si="8"/>
        <v>0</v>
      </c>
      <c r="V26" s="1254">
        <f t="shared" ca="1" si="16"/>
        <v>0</v>
      </c>
      <c r="W26" s="1253">
        <f t="shared" si="9"/>
        <v>2</v>
      </c>
      <c r="X26" s="1255">
        <f t="shared" ca="1" si="10"/>
        <v>0</v>
      </c>
      <c r="Z26" s="741"/>
      <c r="AA26" s="1843"/>
      <c r="AB26" s="741"/>
    </row>
    <row r="27" spans="1:28" x14ac:dyDescent="0.25">
      <c r="A27" t="s">
        <v>159</v>
      </c>
      <c r="B27" s="551">
        <v>1</v>
      </c>
      <c r="C27" s="551" t="s">
        <v>3386</v>
      </c>
      <c r="D27" s="1587" t="s">
        <v>3416</v>
      </c>
      <c r="E27" s="551" t="s">
        <v>1462</v>
      </c>
      <c r="F27" s="1650" t="s">
        <v>1578</v>
      </c>
      <c r="G27" s="551">
        <f ca="1">VLOOKUP($A27,Data!$C:$I,7,FALSE)</f>
        <v>0</v>
      </c>
      <c r="H27" s="631" t="str">
        <f t="shared" si="0"/>
        <v>GV.RR-041</v>
      </c>
      <c r="I27" s="631" t="str">
        <f t="shared" ca="1" si="1"/>
        <v>GV.RR-0410</v>
      </c>
      <c r="J27" s="1648"/>
      <c r="K27" s="1261" t="s">
        <v>3497</v>
      </c>
      <c r="L27" s="1106" t="s">
        <v>3402</v>
      </c>
      <c r="M27" s="1252">
        <f t="shared" ca="1" si="11"/>
        <v>0</v>
      </c>
      <c r="N27" s="1253">
        <f t="shared" si="12"/>
        <v>5</v>
      </c>
      <c r="O27" s="1253">
        <f t="shared" ca="1" si="13"/>
        <v>0</v>
      </c>
      <c r="P27" s="1254">
        <f t="shared" ca="1" si="14"/>
        <v>0</v>
      </c>
      <c r="Q27" s="1253">
        <f t="shared" si="5"/>
        <v>1</v>
      </c>
      <c r="R27" s="1253">
        <f t="shared" ca="1" si="6"/>
        <v>0</v>
      </c>
      <c r="S27" s="1254">
        <f t="shared" ca="1" si="15"/>
        <v>0</v>
      </c>
      <c r="T27" s="1253">
        <f t="shared" si="7"/>
        <v>4</v>
      </c>
      <c r="U27" s="1253">
        <f t="shared" ca="1" si="8"/>
        <v>0</v>
      </c>
      <c r="V27" s="1254">
        <f t="shared" si="16"/>
        <v>0</v>
      </c>
      <c r="W27" s="1253">
        <f t="shared" si="9"/>
        <v>0</v>
      </c>
      <c r="X27" s="1255">
        <f t="shared" ca="1" si="10"/>
        <v>0</v>
      </c>
      <c r="Z27" s="741"/>
      <c r="AA27" s="1843"/>
      <c r="AB27" s="741"/>
    </row>
    <row r="28" spans="1:28" x14ac:dyDescent="0.25">
      <c r="A28" t="s">
        <v>159</v>
      </c>
      <c r="B28" s="551">
        <v>1</v>
      </c>
      <c r="C28" s="551" t="s">
        <v>1462</v>
      </c>
      <c r="D28" s="1589" t="s">
        <v>3442</v>
      </c>
      <c r="E28" s="551" t="s">
        <v>1462</v>
      </c>
      <c r="F28" s="1650" t="s">
        <v>1475</v>
      </c>
      <c r="G28" s="551">
        <f ca="1">VLOOKUP($A28,Data!$C:$I,7,FALSE)</f>
        <v>0</v>
      </c>
      <c r="H28" s="631" t="str">
        <f t="shared" si="0"/>
        <v>PR.AA-011</v>
      </c>
      <c r="I28" s="631" t="str">
        <f t="shared" ca="1" si="1"/>
        <v>PR.AA-0110</v>
      </c>
      <c r="J28" s="1648"/>
      <c r="K28" s="1261" t="s">
        <v>3499</v>
      </c>
      <c r="L28" s="1106" t="s">
        <v>3413</v>
      </c>
      <c r="M28" s="1252">
        <f t="shared" ca="1" si="11"/>
        <v>0</v>
      </c>
      <c r="N28" s="1253">
        <f t="shared" si="12"/>
        <v>8</v>
      </c>
      <c r="O28" s="1253">
        <f t="shared" ca="1" si="13"/>
        <v>0</v>
      </c>
      <c r="P28" s="1254">
        <f t="shared" ca="1" si="14"/>
        <v>0</v>
      </c>
      <c r="Q28" s="1253">
        <f t="shared" si="5"/>
        <v>1</v>
      </c>
      <c r="R28" s="1253">
        <f t="shared" ca="1" si="6"/>
        <v>0</v>
      </c>
      <c r="S28" s="1254">
        <f t="shared" ca="1" si="15"/>
        <v>0</v>
      </c>
      <c r="T28" s="1253">
        <f t="shared" si="7"/>
        <v>5</v>
      </c>
      <c r="U28" s="1253">
        <f t="shared" ca="1" si="8"/>
        <v>0</v>
      </c>
      <c r="V28" s="1254">
        <f t="shared" ca="1" si="16"/>
        <v>0</v>
      </c>
      <c r="W28" s="1253">
        <f t="shared" si="9"/>
        <v>2</v>
      </c>
      <c r="X28" s="1255">
        <f t="shared" ca="1" si="10"/>
        <v>0</v>
      </c>
      <c r="Z28" s="741"/>
      <c r="AA28" s="1843"/>
      <c r="AB28" s="741"/>
    </row>
    <row r="29" spans="1:28" x14ac:dyDescent="0.25">
      <c r="A29" t="s">
        <v>159</v>
      </c>
      <c r="B29" s="551">
        <v>1</v>
      </c>
      <c r="C29" s="551" t="s">
        <v>1462</v>
      </c>
      <c r="D29" s="1589" t="s">
        <v>3444</v>
      </c>
      <c r="E29" s="551" t="s">
        <v>1462</v>
      </c>
      <c r="F29" s="1650" t="s">
        <v>1478</v>
      </c>
      <c r="G29" s="551">
        <f ca="1">VLOOKUP($A29,Data!$C:$I,7,FALSE)</f>
        <v>0</v>
      </c>
      <c r="H29" s="631" t="str">
        <f t="shared" si="0"/>
        <v>PR.AA-031</v>
      </c>
      <c r="I29" s="631" t="str">
        <f t="shared" ca="1" si="1"/>
        <v>PR.AA-0310</v>
      </c>
      <c r="J29" s="1648"/>
      <c r="K29" s="1261" t="s">
        <v>3499</v>
      </c>
      <c r="L29" s="1106" t="s">
        <v>3414</v>
      </c>
      <c r="M29" s="1252">
        <f t="shared" ca="1" si="11"/>
        <v>0</v>
      </c>
      <c r="N29" s="1253">
        <f t="shared" si="12"/>
        <v>22</v>
      </c>
      <c r="O29" s="1253">
        <f t="shared" ca="1" si="13"/>
        <v>0</v>
      </c>
      <c r="P29" s="1254">
        <f t="shared" ca="1" si="14"/>
        <v>0</v>
      </c>
      <c r="Q29" s="1253">
        <f t="shared" si="5"/>
        <v>3</v>
      </c>
      <c r="R29" s="1253">
        <f t="shared" ca="1" si="6"/>
        <v>0</v>
      </c>
      <c r="S29" s="1254">
        <f t="shared" ca="1" si="15"/>
        <v>0</v>
      </c>
      <c r="T29" s="1253">
        <f t="shared" si="7"/>
        <v>7</v>
      </c>
      <c r="U29" s="1253">
        <f t="shared" ca="1" si="8"/>
        <v>0</v>
      </c>
      <c r="V29" s="1254">
        <f t="shared" ca="1" si="16"/>
        <v>0</v>
      </c>
      <c r="W29" s="1253">
        <f t="shared" si="9"/>
        <v>12</v>
      </c>
      <c r="X29" s="1255">
        <f t="shared" ca="1" si="10"/>
        <v>0</v>
      </c>
      <c r="Z29" s="741"/>
      <c r="AA29" s="1844"/>
      <c r="AB29" s="741"/>
    </row>
    <row r="30" spans="1:28" x14ac:dyDescent="0.25">
      <c r="A30" t="s">
        <v>159</v>
      </c>
      <c r="B30" s="551">
        <v>1</v>
      </c>
      <c r="C30" s="551" t="s">
        <v>1462</v>
      </c>
      <c r="D30" s="1589" t="s">
        <v>3446</v>
      </c>
      <c r="E30" s="551" t="s">
        <v>1462</v>
      </c>
      <c r="F30" s="1650" t="s">
        <v>1482</v>
      </c>
      <c r="G30" s="551">
        <f ca="1">VLOOKUP($A30,Data!$C:$I,7,FALSE)</f>
        <v>0</v>
      </c>
      <c r="H30" s="631" t="str">
        <f t="shared" si="0"/>
        <v>PR.AA-051</v>
      </c>
      <c r="I30" s="631" t="str">
        <f t="shared" ca="1" si="1"/>
        <v>PR.AA-0510</v>
      </c>
      <c r="J30" s="1648"/>
      <c r="K30" s="1261" t="s">
        <v>3499</v>
      </c>
      <c r="L30" s="1106" t="s">
        <v>3415</v>
      </c>
      <c r="M30" s="1252">
        <f t="shared" ca="1" si="11"/>
        <v>0</v>
      </c>
      <c r="N30" s="1253">
        <f t="shared" si="12"/>
        <v>13</v>
      </c>
      <c r="O30" s="1253">
        <f t="shared" ca="1" si="13"/>
        <v>0</v>
      </c>
      <c r="P30" s="1254">
        <f t="shared" ca="1" si="14"/>
        <v>0</v>
      </c>
      <c r="Q30" s="1253">
        <f t="shared" si="5"/>
        <v>1</v>
      </c>
      <c r="R30" s="1253">
        <f t="shared" ca="1" si="6"/>
        <v>0</v>
      </c>
      <c r="S30" s="1254">
        <f t="shared" ca="1" si="15"/>
        <v>0</v>
      </c>
      <c r="T30" s="1253">
        <f t="shared" si="7"/>
        <v>10</v>
      </c>
      <c r="U30" s="1253">
        <f t="shared" ca="1" si="8"/>
        <v>0</v>
      </c>
      <c r="V30" s="1254">
        <f t="shared" ca="1" si="16"/>
        <v>0</v>
      </c>
      <c r="W30" s="1253">
        <f t="shared" si="9"/>
        <v>2</v>
      </c>
      <c r="X30" s="1255">
        <f t="shared" ca="1" si="10"/>
        <v>0</v>
      </c>
      <c r="Z30" s="741"/>
      <c r="AA30" s="1113"/>
      <c r="AB30" s="741"/>
    </row>
    <row r="31" spans="1:28" x14ac:dyDescent="0.25">
      <c r="A31" t="s">
        <v>159</v>
      </c>
      <c r="B31" s="551">
        <v>1</v>
      </c>
      <c r="C31" s="551" t="s">
        <v>1462</v>
      </c>
      <c r="D31" s="1589" t="s">
        <v>3460</v>
      </c>
      <c r="F31" s="1650"/>
      <c r="G31" s="551">
        <f ca="1">VLOOKUP($A31,Data!$C:$I,7,FALSE)</f>
        <v>0</v>
      </c>
      <c r="H31" s="631" t="str">
        <f t="shared" si="0"/>
        <v>PR.IR-011</v>
      </c>
      <c r="I31" s="631" t="str">
        <f t="shared" ca="1" si="1"/>
        <v>PR.IR-0110</v>
      </c>
      <c r="J31" s="1648"/>
      <c r="K31" s="1261" t="s">
        <v>3499</v>
      </c>
      <c r="L31" s="1106" t="s">
        <v>3416</v>
      </c>
      <c r="M31" s="1252">
        <f t="shared" ca="1" si="11"/>
        <v>0</v>
      </c>
      <c r="N31" s="1253">
        <f t="shared" si="12"/>
        <v>25</v>
      </c>
      <c r="O31" s="1253">
        <f t="shared" ca="1" si="13"/>
        <v>0</v>
      </c>
      <c r="P31" s="1254">
        <f t="shared" ca="1" si="14"/>
        <v>0</v>
      </c>
      <c r="Q31" s="1253">
        <f t="shared" si="5"/>
        <v>9</v>
      </c>
      <c r="R31" s="1253">
        <f t="shared" ca="1" si="6"/>
        <v>0</v>
      </c>
      <c r="S31" s="1254">
        <f t="shared" ca="1" si="15"/>
        <v>0</v>
      </c>
      <c r="T31" s="1253">
        <f t="shared" si="7"/>
        <v>10</v>
      </c>
      <c r="U31" s="1253">
        <f t="shared" ca="1" si="8"/>
        <v>0</v>
      </c>
      <c r="V31" s="1254">
        <f t="shared" ca="1" si="16"/>
        <v>0</v>
      </c>
      <c r="W31" s="1253">
        <f t="shared" si="9"/>
        <v>6</v>
      </c>
      <c r="X31" s="1255">
        <f t="shared" ca="1" si="10"/>
        <v>0</v>
      </c>
    </row>
    <row r="32" spans="1:28" x14ac:dyDescent="0.25">
      <c r="A32" t="s">
        <v>160</v>
      </c>
      <c r="B32" s="551">
        <v>2</v>
      </c>
      <c r="C32" s="551" t="s">
        <v>446</v>
      </c>
      <c r="D32" s="1588" t="s">
        <v>3428</v>
      </c>
      <c r="E32" s="551" t="s">
        <v>1462</v>
      </c>
      <c r="F32" s="1650" t="s">
        <v>1500</v>
      </c>
      <c r="G32" s="551">
        <f ca="1">VLOOKUP($A32,Data!$C:$I,7,FALSE)</f>
        <v>0</v>
      </c>
      <c r="H32" s="631" t="str">
        <f t="shared" si="0"/>
        <v>ID.AM-082</v>
      </c>
      <c r="I32" s="631" t="str">
        <f t="shared" ca="1" si="1"/>
        <v>ID.AM-0820</v>
      </c>
      <c r="J32" s="1648"/>
      <c r="K32" s="1261" t="s">
        <v>3500</v>
      </c>
      <c r="L32" s="1106" t="s">
        <v>3417</v>
      </c>
      <c r="M32" s="1252">
        <f t="shared" ca="1" si="11"/>
        <v>0</v>
      </c>
      <c r="N32" s="1253">
        <f t="shared" si="12"/>
        <v>28</v>
      </c>
      <c r="O32" s="1253">
        <f t="shared" ca="1" si="13"/>
        <v>0</v>
      </c>
      <c r="P32" s="1254">
        <f t="shared" si="14"/>
        <v>0</v>
      </c>
      <c r="Q32" s="1253">
        <f t="shared" si="5"/>
        <v>0</v>
      </c>
      <c r="R32" s="1253">
        <f t="shared" ca="1" si="6"/>
        <v>0</v>
      </c>
      <c r="S32" s="1254">
        <f t="shared" ca="1" si="15"/>
        <v>0</v>
      </c>
      <c r="T32" s="1253">
        <f t="shared" si="7"/>
        <v>7</v>
      </c>
      <c r="U32" s="1253">
        <f t="shared" ca="1" si="8"/>
        <v>0</v>
      </c>
      <c r="V32" s="1254">
        <f t="shared" ca="1" si="16"/>
        <v>0</v>
      </c>
      <c r="W32" s="1253">
        <f t="shared" si="9"/>
        <v>21</v>
      </c>
      <c r="X32" s="1255">
        <f t="shared" ca="1" si="10"/>
        <v>0</v>
      </c>
    </row>
    <row r="33" spans="1:24" x14ac:dyDescent="0.25">
      <c r="A33" t="s">
        <v>160</v>
      </c>
      <c r="B33" s="551">
        <v>2</v>
      </c>
      <c r="C33" s="551" t="s">
        <v>1462</v>
      </c>
      <c r="D33" s="1589" t="s">
        <v>3443</v>
      </c>
      <c r="E33" s="551" t="s">
        <v>1462</v>
      </c>
      <c r="F33" s="1650" t="s">
        <v>1476</v>
      </c>
      <c r="G33" s="551">
        <f ca="1">VLOOKUP($A33,Data!$C:$I,7,FALSE)</f>
        <v>0</v>
      </c>
      <c r="H33" s="631" t="str">
        <f t="shared" si="0"/>
        <v>PR.AA-022</v>
      </c>
      <c r="I33" s="631" t="str">
        <f t="shared" ca="1" si="1"/>
        <v>PR.AA-0220</v>
      </c>
      <c r="J33" s="1648"/>
      <c r="K33" s="1261" t="s">
        <v>3500</v>
      </c>
      <c r="L33" s="1106" t="s">
        <v>3418</v>
      </c>
      <c r="M33" s="1252">
        <f t="shared" ca="1" si="11"/>
        <v>0</v>
      </c>
      <c r="N33" s="1253">
        <f t="shared" si="12"/>
        <v>28</v>
      </c>
      <c r="O33" s="1253">
        <f t="shared" ca="1" si="13"/>
        <v>0</v>
      </c>
      <c r="P33" s="1254">
        <f t="shared" si="14"/>
        <v>0</v>
      </c>
      <c r="Q33" s="1253">
        <f t="shared" si="5"/>
        <v>0</v>
      </c>
      <c r="R33" s="1253">
        <f t="shared" ca="1" si="6"/>
        <v>0</v>
      </c>
      <c r="S33" s="1254">
        <f t="shared" ca="1" si="15"/>
        <v>0</v>
      </c>
      <c r="T33" s="1253">
        <f t="shared" si="7"/>
        <v>7</v>
      </c>
      <c r="U33" s="1253">
        <f t="shared" ca="1" si="8"/>
        <v>0</v>
      </c>
      <c r="V33" s="1254">
        <f t="shared" ca="1" si="16"/>
        <v>0</v>
      </c>
      <c r="W33" s="1253">
        <f t="shared" si="9"/>
        <v>21</v>
      </c>
      <c r="X33" s="1255">
        <f t="shared" ca="1" si="10"/>
        <v>0</v>
      </c>
    </row>
    <row r="34" spans="1:24" x14ac:dyDescent="0.25">
      <c r="A34" t="s">
        <v>160</v>
      </c>
      <c r="B34" s="551">
        <v>2</v>
      </c>
      <c r="C34" s="551" t="s">
        <v>1462</v>
      </c>
      <c r="D34" s="1589" t="s">
        <v>3444</v>
      </c>
      <c r="E34" s="551" t="s">
        <v>1462</v>
      </c>
      <c r="F34" s="1650" t="s">
        <v>1477</v>
      </c>
      <c r="G34" s="551">
        <f ca="1">VLOOKUP($A34,Data!$C:$I,7,FALSE)</f>
        <v>0</v>
      </c>
      <c r="H34" s="631" t="str">
        <f t="shared" si="0"/>
        <v>PR.AA-032</v>
      </c>
      <c r="I34" s="631" t="str">
        <f t="shared" ca="1" si="1"/>
        <v>PR.AA-0320</v>
      </c>
      <c r="J34" s="1648"/>
      <c r="K34" s="1261" t="s">
        <v>3501</v>
      </c>
      <c r="L34" s="1106" t="s">
        <v>3419</v>
      </c>
      <c r="M34" s="1252">
        <f t="shared" ca="1" si="11"/>
        <v>0</v>
      </c>
      <c r="N34" s="1253">
        <f t="shared" si="12"/>
        <v>4</v>
      </c>
      <c r="O34" s="1253">
        <f t="shared" ca="1" si="13"/>
        <v>0</v>
      </c>
      <c r="P34" s="1254">
        <f t="shared" ca="1" si="14"/>
        <v>0</v>
      </c>
      <c r="Q34" s="1253">
        <f t="shared" si="5"/>
        <v>1</v>
      </c>
      <c r="R34" s="1253">
        <f t="shared" ca="1" si="6"/>
        <v>0</v>
      </c>
      <c r="S34" s="1254">
        <f t="shared" ca="1" si="15"/>
        <v>0</v>
      </c>
      <c r="T34" s="1253">
        <f t="shared" si="7"/>
        <v>2</v>
      </c>
      <c r="U34" s="1253">
        <f t="shared" ca="1" si="8"/>
        <v>0</v>
      </c>
      <c r="V34" s="1254">
        <f t="shared" ca="1" si="16"/>
        <v>0</v>
      </c>
      <c r="W34" s="1253">
        <f t="shared" si="9"/>
        <v>1</v>
      </c>
      <c r="X34" s="1255">
        <f t="shared" ca="1" si="10"/>
        <v>0</v>
      </c>
    </row>
    <row r="35" spans="1:24" x14ac:dyDescent="0.25">
      <c r="A35" t="s">
        <v>160</v>
      </c>
      <c r="B35" s="551">
        <v>2</v>
      </c>
      <c r="C35" s="551" t="s">
        <v>1462</v>
      </c>
      <c r="D35" s="1589" t="s">
        <v>3446</v>
      </c>
      <c r="E35" s="551" t="s">
        <v>1462</v>
      </c>
      <c r="F35" s="1650" t="s">
        <v>1482</v>
      </c>
      <c r="G35" s="551">
        <f ca="1">VLOOKUP($A35,Data!$C:$I,7,FALSE)</f>
        <v>0</v>
      </c>
      <c r="H35" s="631" t="str">
        <f t="shared" si="0"/>
        <v>PR.AA-052</v>
      </c>
      <c r="I35" s="631" t="str">
        <f t="shared" ca="1" si="1"/>
        <v>PR.AA-0520</v>
      </c>
      <c r="J35" s="1648"/>
      <c r="K35" s="1261" t="s">
        <v>3501</v>
      </c>
      <c r="L35" s="1106" t="s">
        <v>3420</v>
      </c>
      <c r="M35" s="1252">
        <f t="shared" ca="1" si="11"/>
        <v>0</v>
      </c>
      <c r="N35" s="1253">
        <f t="shared" si="12"/>
        <v>2</v>
      </c>
      <c r="O35" s="1253">
        <f t="shared" ca="1" si="13"/>
        <v>0</v>
      </c>
      <c r="P35" s="1254">
        <f t="shared" si="14"/>
        <v>0</v>
      </c>
      <c r="Q35" s="1253">
        <f t="shared" si="5"/>
        <v>0</v>
      </c>
      <c r="R35" s="1253">
        <f t="shared" ca="1" si="6"/>
        <v>0</v>
      </c>
      <c r="S35" s="1254">
        <f t="shared" si="15"/>
        <v>0</v>
      </c>
      <c r="T35" s="1253">
        <f t="shared" si="7"/>
        <v>0</v>
      </c>
      <c r="U35" s="1253">
        <f t="shared" ca="1" si="8"/>
        <v>0</v>
      </c>
      <c r="V35" s="1254">
        <f t="shared" ca="1" si="16"/>
        <v>0</v>
      </c>
      <c r="W35" s="1253">
        <f t="shared" si="9"/>
        <v>2</v>
      </c>
      <c r="X35" s="1255">
        <f t="shared" ca="1" si="10"/>
        <v>0</v>
      </c>
    </row>
    <row r="36" spans="1:24" x14ac:dyDescent="0.25">
      <c r="A36" t="s">
        <v>160</v>
      </c>
      <c r="B36" s="551">
        <v>2</v>
      </c>
      <c r="C36" s="551" t="s">
        <v>1462</v>
      </c>
      <c r="D36" s="1589" t="s">
        <v>3460</v>
      </c>
      <c r="F36" s="1651"/>
      <c r="G36" s="551">
        <f ca="1">VLOOKUP($A36,Data!$C:$I,7,FALSE)</f>
        <v>0</v>
      </c>
      <c r="H36" s="631" t="str">
        <f t="shared" si="0"/>
        <v>PR.IR-012</v>
      </c>
      <c r="I36" s="631" t="str">
        <f t="shared" ca="1" si="1"/>
        <v>PR.IR-0120</v>
      </c>
      <c r="J36" s="1648"/>
      <c r="K36" s="1261" t="s">
        <v>3501</v>
      </c>
      <c r="L36" s="1106" t="s">
        <v>3421</v>
      </c>
      <c r="M36" s="1252">
        <f t="shared" ca="1" si="11"/>
        <v>0</v>
      </c>
      <c r="N36" s="1253">
        <f t="shared" si="12"/>
        <v>3</v>
      </c>
      <c r="O36" s="1253">
        <f t="shared" ca="1" si="13"/>
        <v>0</v>
      </c>
      <c r="P36" s="1254">
        <f t="shared" si="14"/>
        <v>0</v>
      </c>
      <c r="Q36" s="1253">
        <f t="shared" si="5"/>
        <v>0</v>
      </c>
      <c r="R36" s="1253">
        <f t="shared" ca="1" si="6"/>
        <v>0</v>
      </c>
      <c r="S36" s="1254">
        <f t="shared" ca="1" si="15"/>
        <v>0</v>
      </c>
      <c r="T36" s="1253">
        <f t="shared" si="7"/>
        <v>1</v>
      </c>
      <c r="U36" s="1253">
        <f t="shared" ca="1" si="8"/>
        <v>0</v>
      </c>
      <c r="V36" s="1254">
        <f t="shared" ca="1" si="16"/>
        <v>0</v>
      </c>
      <c r="W36" s="1253">
        <f t="shared" si="9"/>
        <v>2</v>
      </c>
      <c r="X36" s="1255">
        <f t="shared" ca="1" si="10"/>
        <v>0</v>
      </c>
    </row>
    <row r="37" spans="1:24" x14ac:dyDescent="0.25">
      <c r="A37" t="s">
        <v>160</v>
      </c>
      <c r="B37" s="551">
        <v>2</v>
      </c>
      <c r="C37" s="551" t="s">
        <v>1462</v>
      </c>
      <c r="D37" s="1589" t="s">
        <v>3455</v>
      </c>
      <c r="E37" s="551" t="s">
        <v>1462</v>
      </c>
      <c r="F37" s="1650" t="s">
        <v>1481</v>
      </c>
      <c r="G37" s="551">
        <f ca="1">VLOOKUP($A37,Data!$C:$I,7,FALSE)</f>
        <v>0</v>
      </c>
      <c r="H37" s="631" t="str">
        <f t="shared" si="0"/>
        <v>PR.PS-022</v>
      </c>
      <c r="I37" s="631" t="str">
        <f t="shared" ca="1" si="1"/>
        <v>PR.PS-0220</v>
      </c>
      <c r="J37" s="1648"/>
      <c r="K37" s="1261" t="s">
        <v>3498</v>
      </c>
      <c r="L37" s="1106" t="s">
        <v>3403</v>
      </c>
      <c r="M37" s="1252">
        <f t="shared" ca="1" si="11"/>
        <v>0</v>
      </c>
      <c r="N37" s="1253">
        <f t="shared" si="12"/>
        <v>6</v>
      </c>
      <c r="O37" s="1253">
        <f t="shared" ca="1" si="13"/>
        <v>0</v>
      </c>
      <c r="P37" s="1254">
        <f t="shared" si="14"/>
        <v>0</v>
      </c>
      <c r="Q37" s="1253">
        <f t="shared" si="5"/>
        <v>0</v>
      </c>
      <c r="R37" s="1253">
        <f t="shared" ca="1" si="6"/>
        <v>0</v>
      </c>
      <c r="S37" s="1254">
        <f t="shared" ca="1" si="15"/>
        <v>0</v>
      </c>
      <c r="T37" s="1253">
        <f t="shared" si="7"/>
        <v>3</v>
      </c>
      <c r="U37" s="1253">
        <f t="shared" ca="1" si="8"/>
        <v>0</v>
      </c>
      <c r="V37" s="1254">
        <f t="shared" ca="1" si="16"/>
        <v>0</v>
      </c>
      <c r="W37" s="1253">
        <f t="shared" si="9"/>
        <v>3</v>
      </c>
      <c r="X37" s="1255">
        <f t="shared" ca="1" si="10"/>
        <v>0</v>
      </c>
    </row>
    <row r="38" spans="1:24" x14ac:dyDescent="0.25">
      <c r="A38" t="s">
        <v>161</v>
      </c>
      <c r="B38" s="551">
        <v>2</v>
      </c>
      <c r="C38" s="551" t="s">
        <v>1462</v>
      </c>
      <c r="D38" s="1589" t="s">
        <v>3446</v>
      </c>
      <c r="E38" s="551" t="s">
        <v>1462</v>
      </c>
      <c r="F38" s="1650" t="s">
        <v>1482</v>
      </c>
      <c r="G38" s="551">
        <f ca="1">VLOOKUP($A38,Data!$C:$I,7,FALSE)</f>
        <v>0</v>
      </c>
      <c r="H38" s="631" t="str">
        <f t="shared" si="0"/>
        <v>PR.AA-052</v>
      </c>
      <c r="I38" s="631" t="str">
        <f t="shared" ca="1" si="1"/>
        <v>PR.AA-0520</v>
      </c>
      <c r="J38" s="1648"/>
      <c r="K38" s="1261" t="s">
        <v>3498</v>
      </c>
      <c r="L38" s="1106" t="s">
        <v>3404</v>
      </c>
      <c r="M38" s="1252">
        <f t="shared" ca="1" si="11"/>
        <v>0</v>
      </c>
      <c r="N38" s="1253">
        <f t="shared" si="12"/>
        <v>17</v>
      </c>
      <c r="O38" s="1253">
        <f t="shared" ca="1" si="13"/>
        <v>0</v>
      </c>
      <c r="P38" s="1254">
        <f t="shared" ca="1" si="14"/>
        <v>0</v>
      </c>
      <c r="Q38" s="1253">
        <f t="shared" si="5"/>
        <v>2</v>
      </c>
      <c r="R38" s="1253">
        <f t="shared" ca="1" si="6"/>
        <v>0</v>
      </c>
      <c r="S38" s="1254">
        <f t="shared" ca="1" si="15"/>
        <v>0</v>
      </c>
      <c r="T38" s="1253">
        <f t="shared" si="7"/>
        <v>5</v>
      </c>
      <c r="U38" s="1253">
        <f t="shared" ca="1" si="8"/>
        <v>0</v>
      </c>
      <c r="V38" s="1254">
        <f t="shared" ca="1" si="16"/>
        <v>0</v>
      </c>
      <c r="W38" s="1253">
        <f t="shared" si="9"/>
        <v>10</v>
      </c>
      <c r="X38" s="1255">
        <f t="shared" ca="1" si="10"/>
        <v>0</v>
      </c>
    </row>
    <row r="39" spans="1:24" x14ac:dyDescent="0.25">
      <c r="A39" t="s">
        <v>162</v>
      </c>
      <c r="B39" s="551">
        <v>2</v>
      </c>
      <c r="C39" s="551" t="s">
        <v>1462</v>
      </c>
      <c r="D39" s="1589" t="s">
        <v>3446</v>
      </c>
      <c r="E39" s="551" t="s">
        <v>1462</v>
      </c>
      <c r="F39" s="1650" t="s">
        <v>1482</v>
      </c>
      <c r="G39" s="551">
        <f ca="1">VLOOKUP($A39,Data!$C:$I,7,FALSE)</f>
        <v>0</v>
      </c>
      <c r="H39" s="631" t="str">
        <f t="shared" si="0"/>
        <v>PR.AA-052</v>
      </c>
      <c r="I39" s="631" t="str">
        <f t="shared" ca="1" si="1"/>
        <v>PR.AA-0520</v>
      </c>
      <c r="J39" s="1648"/>
      <c r="K39" s="1261" t="s">
        <v>3498</v>
      </c>
      <c r="L39" s="1106" t="s">
        <v>3405</v>
      </c>
      <c r="M39" s="1252">
        <f t="shared" ca="1" si="11"/>
        <v>0</v>
      </c>
      <c r="N39" s="1253">
        <f t="shared" si="12"/>
        <v>6</v>
      </c>
      <c r="O39" s="1253">
        <f t="shared" ca="1" si="13"/>
        <v>0</v>
      </c>
      <c r="P39" s="1254">
        <f t="shared" ca="1" si="14"/>
        <v>0</v>
      </c>
      <c r="Q39" s="1253">
        <f t="shared" si="5"/>
        <v>2</v>
      </c>
      <c r="R39" s="1253">
        <f t="shared" ca="1" si="6"/>
        <v>0</v>
      </c>
      <c r="S39" s="1254">
        <f t="shared" ca="1" si="15"/>
        <v>0</v>
      </c>
      <c r="T39" s="1253">
        <f t="shared" si="7"/>
        <v>3</v>
      </c>
      <c r="U39" s="1253">
        <f t="shared" ca="1" si="8"/>
        <v>0</v>
      </c>
      <c r="V39" s="1254">
        <f t="shared" ca="1" si="16"/>
        <v>0</v>
      </c>
      <c r="W39" s="1253">
        <f t="shared" si="9"/>
        <v>1</v>
      </c>
      <c r="X39" s="1255">
        <f t="shared" ca="1" si="10"/>
        <v>0</v>
      </c>
    </row>
    <row r="40" spans="1:24" x14ac:dyDescent="0.25">
      <c r="A40" t="s">
        <v>163</v>
      </c>
      <c r="B40" s="551">
        <v>2</v>
      </c>
      <c r="C40" s="551" t="s">
        <v>1462</v>
      </c>
      <c r="D40" s="1589" t="s">
        <v>3446</v>
      </c>
      <c r="E40" s="551" t="s">
        <v>1462</v>
      </c>
      <c r="F40" s="1650" t="s">
        <v>1482</v>
      </c>
      <c r="G40" s="551">
        <f ca="1">VLOOKUP($A40,Data!$C:$I,7,FALSE)</f>
        <v>0</v>
      </c>
      <c r="H40" s="631" t="str">
        <f t="shared" si="0"/>
        <v>PR.AA-052</v>
      </c>
      <c r="I40" s="631" t="str">
        <f t="shared" ca="1" si="1"/>
        <v>PR.AA-0520</v>
      </c>
      <c r="J40" s="1648"/>
      <c r="K40" s="1261" t="s">
        <v>3498</v>
      </c>
      <c r="L40" s="1106" t="s">
        <v>3406</v>
      </c>
      <c r="M40" s="1252">
        <f t="shared" ca="1" si="11"/>
        <v>0</v>
      </c>
      <c r="N40" s="1253">
        <f t="shared" si="12"/>
        <v>6</v>
      </c>
      <c r="O40" s="1253">
        <f t="shared" ca="1" si="13"/>
        <v>0</v>
      </c>
      <c r="P40" s="1254">
        <f t="shared" ca="1" si="14"/>
        <v>0</v>
      </c>
      <c r="Q40" s="1253">
        <f t="shared" si="5"/>
        <v>2</v>
      </c>
      <c r="R40" s="1253">
        <f t="shared" ca="1" si="6"/>
        <v>0</v>
      </c>
      <c r="S40" s="1254">
        <f t="shared" ca="1" si="15"/>
        <v>0</v>
      </c>
      <c r="T40" s="1253">
        <f t="shared" si="7"/>
        <v>3</v>
      </c>
      <c r="U40" s="1253">
        <f t="shared" ca="1" si="8"/>
        <v>0</v>
      </c>
      <c r="V40" s="1254">
        <f t="shared" ca="1" si="16"/>
        <v>0</v>
      </c>
      <c r="W40" s="1253">
        <f t="shared" si="9"/>
        <v>1</v>
      </c>
      <c r="X40" s="1255">
        <f t="shared" ca="1" si="10"/>
        <v>0</v>
      </c>
    </row>
    <row r="41" spans="1:24" x14ac:dyDescent="0.25">
      <c r="A41" t="s">
        <v>164</v>
      </c>
      <c r="B41" s="551">
        <v>2</v>
      </c>
      <c r="C41" s="551" t="s">
        <v>1463</v>
      </c>
      <c r="D41" s="1586" t="s">
        <v>3464</v>
      </c>
      <c r="E41" s="551" t="s">
        <v>1463</v>
      </c>
      <c r="F41" s="1650" t="s">
        <v>1485</v>
      </c>
      <c r="G41" s="551">
        <f ca="1">VLOOKUP($A41,Data!$C:$I,7,FALSE)</f>
        <v>0</v>
      </c>
      <c r="H41" s="631" t="str">
        <f t="shared" si="0"/>
        <v>DE.CM-012</v>
      </c>
      <c r="I41" s="631" t="str">
        <f t="shared" ca="1" si="1"/>
        <v>DE.CM-0120</v>
      </c>
      <c r="J41" s="1648"/>
      <c r="K41" s="1261" t="s">
        <v>3498</v>
      </c>
      <c r="L41" s="1106" t="s">
        <v>3407</v>
      </c>
      <c r="M41" s="1252">
        <f t="shared" ca="1" si="11"/>
        <v>0</v>
      </c>
      <c r="N41" s="1253">
        <f t="shared" si="12"/>
        <v>2</v>
      </c>
      <c r="O41" s="1253">
        <f t="shared" ca="1" si="13"/>
        <v>0</v>
      </c>
      <c r="P41" s="1254">
        <f t="shared" si="14"/>
        <v>0</v>
      </c>
      <c r="Q41" s="1253">
        <f t="shared" si="5"/>
        <v>0</v>
      </c>
      <c r="R41" s="1253">
        <f t="shared" ca="1" si="6"/>
        <v>0</v>
      </c>
      <c r="S41" s="1254">
        <f t="shared" ca="1" si="15"/>
        <v>0</v>
      </c>
      <c r="T41" s="1253">
        <f t="shared" si="7"/>
        <v>1</v>
      </c>
      <c r="U41" s="1253">
        <f t="shared" ca="1" si="8"/>
        <v>0</v>
      </c>
      <c r="V41" s="1254">
        <f t="shared" ca="1" si="16"/>
        <v>0</v>
      </c>
      <c r="W41" s="1253">
        <f t="shared" si="9"/>
        <v>1</v>
      </c>
      <c r="X41" s="1255">
        <f t="shared" ca="1" si="10"/>
        <v>0</v>
      </c>
    </row>
    <row r="42" spans="1:24" x14ac:dyDescent="0.25">
      <c r="A42" t="s">
        <v>164</v>
      </c>
      <c r="B42" s="551">
        <v>2</v>
      </c>
      <c r="C42" s="551" t="s">
        <v>1463</v>
      </c>
      <c r="D42" s="1586" t="s">
        <v>3466</v>
      </c>
      <c r="E42" s="551" t="s">
        <v>1463</v>
      </c>
      <c r="F42" s="1650" t="s">
        <v>1483</v>
      </c>
      <c r="G42" s="551">
        <f ca="1">VLOOKUP($A42,Data!$C:$I,7,FALSE)</f>
        <v>0</v>
      </c>
      <c r="H42" s="631" t="str">
        <f t="shared" si="0"/>
        <v>DE.CM-032</v>
      </c>
      <c r="I42" s="631" t="str">
        <f t="shared" ca="1" si="1"/>
        <v>DE.CM-0320</v>
      </c>
      <c r="J42" s="1648"/>
      <c r="K42" s="1261" t="s">
        <v>3498</v>
      </c>
      <c r="L42" s="1106" t="s">
        <v>3408</v>
      </c>
      <c r="M42" s="1252">
        <f t="shared" ca="1" si="11"/>
        <v>0</v>
      </c>
      <c r="N42" s="1253">
        <f t="shared" si="12"/>
        <v>6</v>
      </c>
      <c r="O42" s="1253">
        <f t="shared" ca="1" si="13"/>
        <v>0</v>
      </c>
      <c r="P42" s="1254">
        <f t="shared" si="14"/>
        <v>0</v>
      </c>
      <c r="Q42" s="1253">
        <f t="shared" si="5"/>
        <v>0</v>
      </c>
      <c r="R42" s="1253">
        <f t="shared" ca="1" si="6"/>
        <v>0</v>
      </c>
      <c r="S42" s="1254">
        <f t="shared" ca="1" si="15"/>
        <v>0</v>
      </c>
      <c r="T42" s="1253">
        <f t="shared" si="7"/>
        <v>3</v>
      </c>
      <c r="U42" s="1253">
        <f t="shared" ca="1" si="8"/>
        <v>0</v>
      </c>
      <c r="V42" s="1254">
        <f t="shared" ca="1" si="16"/>
        <v>0</v>
      </c>
      <c r="W42" s="1253">
        <f t="shared" si="9"/>
        <v>3</v>
      </c>
      <c r="X42" s="1255">
        <f t="shared" ca="1" si="10"/>
        <v>0</v>
      </c>
    </row>
    <row r="43" spans="1:24" x14ac:dyDescent="0.25">
      <c r="A43" t="s">
        <v>164</v>
      </c>
      <c r="B43" s="551">
        <v>2</v>
      </c>
      <c r="C43" s="551" t="s">
        <v>1463</v>
      </c>
      <c r="D43" s="1586" t="s">
        <v>3467</v>
      </c>
      <c r="E43" s="551" t="s">
        <v>1463</v>
      </c>
      <c r="F43" s="1650" t="s">
        <v>1484</v>
      </c>
      <c r="G43" s="551">
        <f ca="1">VLOOKUP($A43,Data!$C:$I,7,FALSE)</f>
        <v>0</v>
      </c>
      <c r="H43" s="631" t="str">
        <f t="shared" si="0"/>
        <v>DE.CM-062</v>
      </c>
      <c r="I43" s="631" t="str">
        <f t="shared" ca="1" si="1"/>
        <v>DE.CM-0620</v>
      </c>
      <c r="J43" s="1648"/>
      <c r="K43" s="1261" t="s">
        <v>3498</v>
      </c>
      <c r="L43" s="1106" t="s">
        <v>3409</v>
      </c>
      <c r="M43" s="1252">
        <f t="shared" ca="1" si="11"/>
        <v>0</v>
      </c>
      <c r="N43" s="1253">
        <f t="shared" si="12"/>
        <v>7</v>
      </c>
      <c r="O43" s="1253">
        <f t="shared" ca="1" si="13"/>
        <v>0</v>
      </c>
      <c r="P43" s="1254">
        <f t="shared" ca="1" si="14"/>
        <v>0</v>
      </c>
      <c r="Q43" s="1253">
        <f t="shared" si="5"/>
        <v>2</v>
      </c>
      <c r="R43" s="1253">
        <f t="shared" ca="1" si="6"/>
        <v>0</v>
      </c>
      <c r="S43" s="1254">
        <f t="shared" ca="1" si="15"/>
        <v>0</v>
      </c>
      <c r="T43" s="1253">
        <f t="shared" si="7"/>
        <v>3</v>
      </c>
      <c r="U43" s="1253">
        <f t="shared" ca="1" si="8"/>
        <v>0</v>
      </c>
      <c r="V43" s="1254">
        <f t="shared" ca="1" si="16"/>
        <v>0</v>
      </c>
      <c r="W43" s="1253">
        <f t="shared" si="9"/>
        <v>2</v>
      </c>
      <c r="X43" s="1255">
        <f t="shared" ca="1" si="10"/>
        <v>0</v>
      </c>
    </row>
    <row r="44" spans="1:24" x14ac:dyDescent="0.25">
      <c r="A44" t="s">
        <v>164</v>
      </c>
      <c r="B44" s="551">
        <v>2</v>
      </c>
      <c r="C44" s="551" t="s">
        <v>1463</v>
      </c>
      <c r="D44" s="1586" t="s">
        <v>3468</v>
      </c>
      <c r="F44" s="1650"/>
      <c r="G44" s="551">
        <f ca="1">VLOOKUP($A44,Data!$C:$I,7,FALSE)</f>
        <v>0</v>
      </c>
      <c r="H44" s="631" t="str">
        <f t="shared" si="0"/>
        <v>DE.CM-092</v>
      </c>
      <c r="I44" s="631" t="str">
        <f t="shared" ca="1" si="1"/>
        <v>DE.CM-0920</v>
      </c>
      <c r="J44" s="1648"/>
      <c r="K44" s="1261" t="s">
        <v>3498</v>
      </c>
      <c r="L44" s="1106" t="s">
        <v>3410</v>
      </c>
      <c r="M44" s="1252">
        <f t="shared" ca="1" si="11"/>
        <v>0</v>
      </c>
      <c r="N44" s="1253">
        <f t="shared" si="12"/>
        <v>5</v>
      </c>
      <c r="O44" s="1253">
        <f t="shared" ca="1" si="13"/>
        <v>0</v>
      </c>
      <c r="P44" s="1254">
        <f t="shared" si="14"/>
        <v>0</v>
      </c>
      <c r="Q44" s="1253">
        <f t="shared" si="5"/>
        <v>0</v>
      </c>
      <c r="R44" s="1253">
        <f t="shared" ca="1" si="6"/>
        <v>0</v>
      </c>
      <c r="S44" s="1254">
        <f t="shared" ca="1" si="15"/>
        <v>0</v>
      </c>
      <c r="T44" s="1253">
        <f t="shared" si="7"/>
        <v>3</v>
      </c>
      <c r="U44" s="1253">
        <f t="shared" ca="1" si="8"/>
        <v>0</v>
      </c>
      <c r="V44" s="1254">
        <f t="shared" ca="1" si="16"/>
        <v>0</v>
      </c>
      <c r="W44" s="1253">
        <f t="shared" si="9"/>
        <v>2</v>
      </c>
      <c r="X44" s="1255">
        <f t="shared" ca="1" si="10"/>
        <v>0</v>
      </c>
    </row>
    <row r="45" spans="1:24" x14ac:dyDescent="0.25">
      <c r="A45" t="s">
        <v>164</v>
      </c>
      <c r="B45" s="551">
        <v>2</v>
      </c>
      <c r="C45" s="551" t="s">
        <v>446</v>
      </c>
      <c r="D45" s="1588" t="s">
        <v>3428</v>
      </c>
      <c r="E45" s="551" t="s">
        <v>1462</v>
      </c>
      <c r="F45" s="1650" t="s">
        <v>1500</v>
      </c>
      <c r="G45" s="551">
        <f ca="1">VLOOKUP($A45,Data!$C:$I,7,FALSE)</f>
        <v>0</v>
      </c>
      <c r="H45" s="631" t="str">
        <f t="shared" si="0"/>
        <v>ID.AM-082</v>
      </c>
      <c r="I45" s="631" t="str">
        <f t="shared" ca="1" si="1"/>
        <v>ID.AM-0820</v>
      </c>
      <c r="J45" s="1648"/>
      <c r="K45" s="1261" t="s">
        <v>3498</v>
      </c>
      <c r="L45" s="1106" t="s">
        <v>3411</v>
      </c>
      <c r="M45" s="1252">
        <f t="shared" ca="1" si="11"/>
        <v>0</v>
      </c>
      <c r="N45" s="1253">
        <f t="shared" si="12"/>
        <v>6</v>
      </c>
      <c r="O45" s="1253">
        <f t="shared" ca="1" si="13"/>
        <v>0</v>
      </c>
      <c r="P45" s="1254">
        <f t="shared" si="14"/>
        <v>0</v>
      </c>
      <c r="Q45" s="1253">
        <f t="shared" si="5"/>
        <v>0</v>
      </c>
      <c r="R45" s="1253">
        <f t="shared" ca="1" si="6"/>
        <v>0</v>
      </c>
      <c r="S45" s="1254">
        <f t="shared" ca="1" si="15"/>
        <v>0</v>
      </c>
      <c r="T45" s="1253">
        <f t="shared" si="7"/>
        <v>3</v>
      </c>
      <c r="U45" s="1253">
        <f t="shared" ca="1" si="8"/>
        <v>0</v>
      </c>
      <c r="V45" s="1254">
        <f t="shared" ca="1" si="16"/>
        <v>0</v>
      </c>
      <c r="W45" s="1253">
        <f t="shared" si="9"/>
        <v>3</v>
      </c>
      <c r="X45" s="1255">
        <f t="shared" ca="1" si="10"/>
        <v>0</v>
      </c>
    </row>
    <row r="46" spans="1:24" x14ac:dyDescent="0.25">
      <c r="A46" t="s">
        <v>164</v>
      </c>
      <c r="B46" s="551">
        <v>2</v>
      </c>
      <c r="C46" s="551" t="s">
        <v>1462</v>
      </c>
      <c r="D46" s="1589" t="s">
        <v>3444</v>
      </c>
      <c r="E46" s="551" t="s">
        <v>1462</v>
      </c>
      <c r="F46" s="1650" t="s">
        <v>1478</v>
      </c>
      <c r="G46" s="551">
        <f ca="1">VLOOKUP($A46,Data!$C:$I,7,FALSE)</f>
        <v>0</v>
      </c>
      <c r="H46" s="631" t="str">
        <f t="shared" si="0"/>
        <v>PR.AA-032</v>
      </c>
      <c r="I46" s="631" t="str">
        <f t="shared" ca="1" si="1"/>
        <v>PR.AA-0320</v>
      </c>
      <c r="J46" s="1648"/>
      <c r="K46" s="1261" t="s">
        <v>3498</v>
      </c>
      <c r="L46" s="1106" t="s">
        <v>3412</v>
      </c>
      <c r="M46" s="1252">
        <f t="shared" ca="1" si="11"/>
        <v>0</v>
      </c>
      <c r="N46" s="1253">
        <f t="shared" si="12"/>
        <v>6</v>
      </c>
      <c r="O46" s="1253">
        <f t="shared" ca="1" si="13"/>
        <v>0</v>
      </c>
      <c r="P46" s="1254">
        <f t="shared" si="14"/>
        <v>0</v>
      </c>
      <c r="Q46" s="1253">
        <f t="shared" si="5"/>
        <v>0</v>
      </c>
      <c r="R46" s="1253">
        <f t="shared" ca="1" si="6"/>
        <v>0</v>
      </c>
      <c r="S46" s="1254">
        <f t="shared" ca="1" si="15"/>
        <v>0</v>
      </c>
      <c r="T46" s="1253">
        <f t="shared" si="7"/>
        <v>3</v>
      </c>
      <c r="U46" s="1253">
        <f t="shared" ca="1" si="8"/>
        <v>0</v>
      </c>
      <c r="V46" s="1254">
        <f t="shared" ca="1" si="16"/>
        <v>0</v>
      </c>
      <c r="W46" s="1253">
        <f t="shared" si="9"/>
        <v>3</v>
      </c>
      <c r="X46" s="1255">
        <f t="shared" ca="1" si="10"/>
        <v>0</v>
      </c>
    </row>
    <row r="47" spans="1:24" x14ac:dyDescent="0.25">
      <c r="A47" t="s">
        <v>164</v>
      </c>
      <c r="B47" s="551">
        <v>2</v>
      </c>
      <c r="C47" s="551" t="s">
        <v>1462</v>
      </c>
      <c r="D47" s="1589" t="s">
        <v>3446</v>
      </c>
      <c r="E47" s="551" t="s">
        <v>1462</v>
      </c>
      <c r="F47" s="1650" t="s">
        <v>1482</v>
      </c>
      <c r="G47" s="551">
        <f ca="1">VLOOKUP($A47,Data!$C:$I,7,FALSE)</f>
        <v>0</v>
      </c>
      <c r="H47" s="631" t="str">
        <f t="shared" si="0"/>
        <v>PR.AA-052</v>
      </c>
      <c r="I47" s="631" t="str">
        <f t="shared" ca="1" si="1"/>
        <v>PR.AA-0520</v>
      </c>
      <c r="J47" s="1648"/>
      <c r="K47" s="1261" t="s">
        <v>1625</v>
      </c>
      <c r="L47" s="1107" t="s">
        <v>3422</v>
      </c>
      <c r="M47" s="1252">
        <f t="shared" ca="1" si="11"/>
        <v>0</v>
      </c>
      <c r="N47" s="1253">
        <f t="shared" si="12"/>
        <v>4</v>
      </c>
      <c r="O47" s="1253">
        <f t="shared" ca="1" si="13"/>
        <v>0</v>
      </c>
      <c r="P47" s="1254">
        <f t="shared" ca="1" si="14"/>
        <v>0</v>
      </c>
      <c r="Q47" s="1253">
        <f t="shared" si="5"/>
        <v>1</v>
      </c>
      <c r="R47" s="1253">
        <f t="shared" ca="1" si="6"/>
        <v>0</v>
      </c>
      <c r="S47" s="1254">
        <f t="shared" ca="1" si="15"/>
        <v>0</v>
      </c>
      <c r="T47" s="1253">
        <f t="shared" si="7"/>
        <v>1</v>
      </c>
      <c r="U47" s="1253">
        <f t="shared" ca="1" si="8"/>
        <v>0</v>
      </c>
      <c r="V47" s="1254">
        <f t="shared" ca="1" si="16"/>
        <v>0</v>
      </c>
      <c r="W47" s="1253">
        <f t="shared" si="9"/>
        <v>2</v>
      </c>
      <c r="X47" s="1255">
        <f t="shared" ca="1" si="10"/>
        <v>0</v>
      </c>
    </row>
    <row r="48" spans="1:24" x14ac:dyDescent="0.25">
      <c r="A48" t="s">
        <v>164</v>
      </c>
      <c r="B48" s="551">
        <v>2</v>
      </c>
      <c r="C48" s="551" t="s">
        <v>1462</v>
      </c>
      <c r="D48" s="1589" t="s">
        <v>3460</v>
      </c>
      <c r="F48" s="1650"/>
      <c r="G48" s="551">
        <f ca="1">VLOOKUP($A48,Data!$C:$I,7,FALSE)</f>
        <v>0</v>
      </c>
      <c r="H48" s="631" t="str">
        <f t="shared" si="0"/>
        <v>PR.IR-012</v>
      </c>
      <c r="I48" s="631" t="str">
        <f t="shared" ca="1" si="1"/>
        <v>PR.IR-0120</v>
      </c>
      <c r="J48" s="1648"/>
      <c r="K48" s="1261" t="s">
        <v>1625</v>
      </c>
      <c r="L48" s="1107" t="s">
        <v>3423</v>
      </c>
      <c r="M48" s="1252">
        <f t="shared" ca="1" si="11"/>
        <v>0</v>
      </c>
      <c r="N48" s="1253">
        <f t="shared" si="12"/>
        <v>4</v>
      </c>
      <c r="O48" s="1253">
        <f t="shared" ca="1" si="13"/>
        <v>0</v>
      </c>
      <c r="P48" s="1254">
        <f t="shared" ca="1" si="14"/>
        <v>0</v>
      </c>
      <c r="Q48" s="1253">
        <f t="shared" ref="Q48:Q79" si="17">COUNTIF($H:$H,CONCATENATE($L48,P$15))</f>
        <v>1</v>
      </c>
      <c r="R48" s="1253">
        <f t="shared" ref="R48:R79" ca="1" si="18">COUNTIF($I:$I,CONCATENATE($L48,P$15,1))</f>
        <v>0</v>
      </c>
      <c r="S48" s="1254">
        <f t="shared" ca="1" si="15"/>
        <v>0</v>
      </c>
      <c r="T48" s="1253">
        <f t="shared" ref="T48:T79" si="19">COUNTIF($H:$H,CONCATENATE($L48,S$15))</f>
        <v>1</v>
      </c>
      <c r="U48" s="1253">
        <f t="shared" ref="U48:U79" ca="1" si="20">COUNTIF($I:$I,CONCATENATE($L48,S$15,1))</f>
        <v>0</v>
      </c>
      <c r="V48" s="1254">
        <f t="shared" ca="1" si="16"/>
        <v>0</v>
      </c>
      <c r="W48" s="1253">
        <f t="shared" ref="W48:W79" si="21">COUNTIF($H:$H,CONCATENATE($L48,V$15))</f>
        <v>2</v>
      </c>
      <c r="X48" s="1255">
        <f t="shared" ref="X48:X79" ca="1" si="22">COUNTIF($I:$I,CONCATENATE($L48,V$15,1))</f>
        <v>0</v>
      </c>
    </row>
    <row r="49" spans="1:24" x14ac:dyDescent="0.25">
      <c r="A49" t="s">
        <v>164</v>
      </c>
      <c r="B49" s="551">
        <v>2</v>
      </c>
      <c r="C49" s="551" t="s">
        <v>1462</v>
      </c>
      <c r="D49" s="1589" t="s">
        <v>3455</v>
      </c>
      <c r="E49" s="551" t="s">
        <v>1462</v>
      </c>
      <c r="F49" s="1650" t="s">
        <v>1481</v>
      </c>
      <c r="G49" s="551">
        <f ca="1">VLOOKUP($A49,Data!$C:$I,7,FALSE)</f>
        <v>0</v>
      </c>
      <c r="H49" s="631" t="str">
        <f t="shared" si="0"/>
        <v>PR.PS-022</v>
      </c>
      <c r="I49" s="631" t="str">
        <f t="shared" ca="1" si="1"/>
        <v>PR.PS-0220</v>
      </c>
      <c r="J49" s="1648"/>
      <c r="K49" s="1261" t="s">
        <v>1625</v>
      </c>
      <c r="L49" s="1107" t="s">
        <v>3424</v>
      </c>
      <c r="M49" s="1252">
        <f t="shared" ca="1" si="11"/>
        <v>0</v>
      </c>
      <c r="N49" s="1253">
        <f t="shared" si="12"/>
        <v>2</v>
      </c>
      <c r="O49" s="1253">
        <f t="shared" ca="1" si="13"/>
        <v>0</v>
      </c>
      <c r="P49" s="1254">
        <f t="shared" si="14"/>
        <v>0</v>
      </c>
      <c r="Q49" s="1253">
        <f t="shared" si="17"/>
        <v>0</v>
      </c>
      <c r="R49" s="1253">
        <f t="shared" ca="1" si="18"/>
        <v>0</v>
      </c>
      <c r="S49" s="1254">
        <f t="shared" ca="1" si="15"/>
        <v>0</v>
      </c>
      <c r="T49" s="1253">
        <f t="shared" si="19"/>
        <v>1</v>
      </c>
      <c r="U49" s="1253">
        <f t="shared" ca="1" si="20"/>
        <v>0</v>
      </c>
      <c r="V49" s="1254">
        <f t="shared" ca="1" si="16"/>
        <v>0</v>
      </c>
      <c r="W49" s="1253">
        <f t="shared" si="21"/>
        <v>1</v>
      </c>
      <c r="X49" s="1255">
        <f t="shared" ca="1" si="22"/>
        <v>0</v>
      </c>
    </row>
    <row r="50" spans="1:24" x14ac:dyDescent="0.25">
      <c r="A50" t="s">
        <v>166</v>
      </c>
      <c r="B50" s="551">
        <v>3</v>
      </c>
      <c r="C50" s="551" t="s">
        <v>1462</v>
      </c>
      <c r="D50" s="1589" t="s">
        <v>3446</v>
      </c>
      <c r="E50" s="551" t="s">
        <v>1462</v>
      </c>
      <c r="F50" s="1650" t="s">
        <v>1482</v>
      </c>
      <c r="G50" s="551">
        <f ca="1">VLOOKUP($A50,Data!$C:$I,7,FALSE)</f>
        <v>0</v>
      </c>
      <c r="H50" s="631" t="str">
        <f t="shared" si="0"/>
        <v>PR.AA-053</v>
      </c>
      <c r="I50" s="631" t="str">
        <f t="shared" ca="1" si="1"/>
        <v>PR.AA-0530</v>
      </c>
      <c r="J50" s="1648"/>
      <c r="K50" s="1261" t="s">
        <v>1625</v>
      </c>
      <c r="L50" s="1107" t="s">
        <v>3425</v>
      </c>
      <c r="M50" s="1252">
        <f t="shared" ca="1" si="11"/>
        <v>0</v>
      </c>
      <c r="N50" s="1253">
        <f t="shared" si="12"/>
        <v>7</v>
      </c>
      <c r="O50" s="1253">
        <f t="shared" ca="1" si="13"/>
        <v>0</v>
      </c>
      <c r="P50" s="1254">
        <f t="shared" ca="1" si="14"/>
        <v>0</v>
      </c>
      <c r="Q50" s="1253">
        <f t="shared" si="17"/>
        <v>2</v>
      </c>
      <c r="R50" s="1253">
        <f t="shared" ca="1" si="18"/>
        <v>0</v>
      </c>
      <c r="S50" s="1254">
        <f t="shared" ca="1" si="15"/>
        <v>0</v>
      </c>
      <c r="T50" s="1253">
        <f t="shared" si="19"/>
        <v>2</v>
      </c>
      <c r="U50" s="1253">
        <f t="shared" ca="1" si="20"/>
        <v>0</v>
      </c>
      <c r="V50" s="1254">
        <f t="shared" ca="1" si="16"/>
        <v>0</v>
      </c>
      <c r="W50" s="1253">
        <f t="shared" si="21"/>
        <v>3</v>
      </c>
      <c r="X50" s="1255">
        <f t="shared" ca="1" si="22"/>
        <v>0</v>
      </c>
    </row>
    <row r="51" spans="1:24" x14ac:dyDescent="0.25">
      <c r="A51" t="s">
        <v>933</v>
      </c>
      <c r="B51" s="551">
        <v>3</v>
      </c>
      <c r="C51" s="551" t="s">
        <v>1463</v>
      </c>
      <c r="D51" s="1586" t="s">
        <v>3464</v>
      </c>
      <c r="E51" s="551" t="s">
        <v>1463</v>
      </c>
      <c r="F51" s="1650" t="s">
        <v>1497</v>
      </c>
      <c r="G51" s="551">
        <f ca="1">VLOOKUP($A51,Data!$C:$I,7,FALSE)</f>
        <v>0</v>
      </c>
      <c r="H51" s="631" t="str">
        <f t="shared" si="0"/>
        <v>DE.CM-013</v>
      </c>
      <c r="I51" s="631" t="str">
        <f t="shared" ca="1" si="1"/>
        <v>DE.CM-0130</v>
      </c>
      <c r="J51" s="1648"/>
      <c r="K51" s="1261" t="s">
        <v>1625</v>
      </c>
      <c r="L51" s="1107" t="s">
        <v>3426</v>
      </c>
      <c r="M51" s="1252">
        <f t="shared" ca="1" si="11"/>
        <v>0</v>
      </c>
      <c r="N51" s="1253">
        <f t="shared" si="12"/>
        <v>5</v>
      </c>
      <c r="O51" s="1253">
        <f t="shared" ca="1" si="13"/>
        <v>0</v>
      </c>
      <c r="P51" s="1254">
        <f t="shared" si="14"/>
        <v>0</v>
      </c>
      <c r="Q51" s="1253">
        <f t="shared" si="17"/>
        <v>0</v>
      </c>
      <c r="R51" s="1253">
        <f t="shared" ca="1" si="18"/>
        <v>0</v>
      </c>
      <c r="S51" s="1254">
        <f t="shared" ca="1" si="15"/>
        <v>0</v>
      </c>
      <c r="T51" s="1253">
        <f t="shared" si="19"/>
        <v>5</v>
      </c>
      <c r="U51" s="1253">
        <f t="shared" ca="1" si="20"/>
        <v>0</v>
      </c>
      <c r="V51" s="1254">
        <f t="shared" si="16"/>
        <v>0</v>
      </c>
      <c r="W51" s="1253">
        <f t="shared" si="21"/>
        <v>0</v>
      </c>
      <c r="X51" s="1255">
        <f t="shared" ca="1" si="22"/>
        <v>0</v>
      </c>
    </row>
    <row r="52" spans="1:24" x14ac:dyDescent="0.25">
      <c r="A52" t="s">
        <v>933</v>
      </c>
      <c r="B52" s="551">
        <v>3</v>
      </c>
      <c r="C52" s="551" t="s">
        <v>1463</v>
      </c>
      <c r="D52" s="1586" t="s">
        <v>3466</v>
      </c>
      <c r="E52" s="551" t="s">
        <v>1463</v>
      </c>
      <c r="F52" s="1650" t="s">
        <v>1483</v>
      </c>
      <c r="G52" s="551">
        <f ca="1">VLOOKUP($A52,Data!$C:$I,7,FALSE)</f>
        <v>0</v>
      </c>
      <c r="H52" s="631" t="str">
        <f t="shared" si="0"/>
        <v>DE.CM-033</v>
      </c>
      <c r="I52" s="631" t="str">
        <f t="shared" ca="1" si="1"/>
        <v>DE.CM-0330</v>
      </c>
      <c r="J52" s="1648"/>
      <c r="K52" s="1261" t="s">
        <v>1625</v>
      </c>
      <c r="L52" s="1107" t="s">
        <v>3427</v>
      </c>
      <c r="M52" s="1252">
        <f t="shared" ca="1" si="11"/>
        <v>0</v>
      </c>
      <c r="N52" s="1253">
        <f t="shared" si="12"/>
        <v>8</v>
      </c>
      <c r="O52" s="1253">
        <f t="shared" ca="1" si="13"/>
        <v>0</v>
      </c>
      <c r="P52" s="1254">
        <f t="shared" ca="1" si="14"/>
        <v>0</v>
      </c>
      <c r="Q52" s="1253">
        <f t="shared" si="17"/>
        <v>1</v>
      </c>
      <c r="R52" s="1253">
        <f t="shared" ca="1" si="18"/>
        <v>0</v>
      </c>
      <c r="S52" s="1254">
        <f t="shared" ca="1" si="15"/>
        <v>0</v>
      </c>
      <c r="T52" s="1253">
        <f t="shared" si="19"/>
        <v>4</v>
      </c>
      <c r="U52" s="1253">
        <f t="shared" ca="1" si="20"/>
        <v>0</v>
      </c>
      <c r="V52" s="1254">
        <f t="shared" ca="1" si="16"/>
        <v>0</v>
      </c>
      <c r="W52" s="1253">
        <f t="shared" si="21"/>
        <v>3</v>
      </c>
      <c r="X52" s="1255">
        <f t="shared" ca="1" si="22"/>
        <v>0</v>
      </c>
    </row>
    <row r="53" spans="1:24" x14ac:dyDescent="0.25">
      <c r="A53" t="s">
        <v>933</v>
      </c>
      <c r="B53" s="551">
        <v>3</v>
      </c>
      <c r="C53" s="551" t="s">
        <v>1463</v>
      </c>
      <c r="D53" s="1586" t="s">
        <v>3467</v>
      </c>
      <c r="E53" s="551" t="s">
        <v>1463</v>
      </c>
      <c r="F53" s="1650" t="s">
        <v>1484</v>
      </c>
      <c r="G53" s="551">
        <f ca="1">VLOOKUP($A53,Data!$C:$I,7,FALSE)</f>
        <v>0</v>
      </c>
      <c r="H53" s="631" t="str">
        <f t="shared" si="0"/>
        <v>DE.CM-063</v>
      </c>
      <c r="I53" s="631" t="str">
        <f t="shared" ca="1" si="1"/>
        <v>DE.CM-0630</v>
      </c>
      <c r="J53" s="1648"/>
      <c r="K53" s="1261" t="s">
        <v>1625</v>
      </c>
      <c r="L53" s="1107" t="s">
        <v>3428</v>
      </c>
      <c r="M53" s="1252">
        <f t="shared" ca="1" si="11"/>
        <v>0</v>
      </c>
      <c r="N53" s="1253">
        <f t="shared" si="12"/>
        <v>22</v>
      </c>
      <c r="O53" s="1253">
        <f t="shared" ca="1" si="13"/>
        <v>0</v>
      </c>
      <c r="P53" s="1254">
        <f t="shared" ca="1" si="14"/>
        <v>0</v>
      </c>
      <c r="Q53" s="1253">
        <f t="shared" si="17"/>
        <v>4</v>
      </c>
      <c r="R53" s="1253">
        <f t="shared" ca="1" si="18"/>
        <v>0</v>
      </c>
      <c r="S53" s="1254">
        <f t="shared" ca="1" si="15"/>
        <v>0</v>
      </c>
      <c r="T53" s="1253">
        <f t="shared" si="19"/>
        <v>7</v>
      </c>
      <c r="U53" s="1253">
        <f t="shared" ca="1" si="20"/>
        <v>0</v>
      </c>
      <c r="V53" s="1254">
        <f t="shared" ca="1" si="16"/>
        <v>0</v>
      </c>
      <c r="W53" s="1253">
        <f t="shared" si="21"/>
        <v>11</v>
      </c>
      <c r="X53" s="1255">
        <f t="shared" ca="1" si="22"/>
        <v>0</v>
      </c>
    </row>
    <row r="54" spans="1:24" x14ac:dyDescent="0.25">
      <c r="A54" t="s">
        <v>933</v>
      </c>
      <c r="B54" s="551">
        <v>3</v>
      </c>
      <c r="C54" s="551" t="s">
        <v>1463</v>
      </c>
      <c r="D54" s="1586" t="s">
        <v>3468</v>
      </c>
      <c r="F54" s="1650"/>
      <c r="G54" s="551">
        <f ca="1">VLOOKUP($A54,Data!$C:$I,7,FALSE)</f>
        <v>0</v>
      </c>
      <c r="H54" s="631" t="str">
        <f t="shared" si="0"/>
        <v>DE.CM-093</v>
      </c>
      <c r="I54" s="631" t="str">
        <f t="shared" ca="1" si="1"/>
        <v>DE.CM-0930</v>
      </c>
      <c r="J54" s="1648"/>
      <c r="K54" s="1261" t="s">
        <v>1650</v>
      </c>
      <c r="L54" s="1107" t="s">
        <v>3429</v>
      </c>
      <c r="M54" s="1252">
        <f t="shared" ca="1" si="11"/>
        <v>0</v>
      </c>
      <c r="N54" s="1253">
        <f t="shared" si="12"/>
        <v>8</v>
      </c>
      <c r="O54" s="1253">
        <f t="shared" ca="1" si="13"/>
        <v>0</v>
      </c>
      <c r="P54" s="1254">
        <f t="shared" ca="1" si="14"/>
        <v>0</v>
      </c>
      <c r="Q54" s="1253">
        <f t="shared" si="17"/>
        <v>3</v>
      </c>
      <c r="R54" s="1253">
        <f t="shared" ca="1" si="18"/>
        <v>0</v>
      </c>
      <c r="S54" s="1254">
        <f t="shared" ca="1" si="15"/>
        <v>0</v>
      </c>
      <c r="T54" s="1253">
        <f t="shared" si="19"/>
        <v>3</v>
      </c>
      <c r="U54" s="1253">
        <f t="shared" ca="1" si="20"/>
        <v>0</v>
      </c>
      <c r="V54" s="1254">
        <f t="shared" ca="1" si="16"/>
        <v>0</v>
      </c>
      <c r="W54" s="1253">
        <f t="shared" si="21"/>
        <v>2</v>
      </c>
      <c r="X54" s="1255">
        <f t="shared" ca="1" si="22"/>
        <v>0</v>
      </c>
    </row>
    <row r="55" spans="1:24" x14ac:dyDescent="0.25">
      <c r="A55" t="s">
        <v>168</v>
      </c>
      <c r="B55" s="551">
        <v>1</v>
      </c>
      <c r="C55" s="551" t="s">
        <v>1462</v>
      </c>
      <c r="D55" s="1589" t="s">
        <v>3447</v>
      </c>
      <c r="E55" s="551" t="s">
        <v>1462</v>
      </c>
      <c r="F55" s="1650" t="s">
        <v>1486</v>
      </c>
      <c r="G55" s="551">
        <f ca="1">VLOOKUP($A55,Data!$C:$I,7,FALSE)</f>
        <v>0</v>
      </c>
      <c r="H55" s="631" t="str">
        <f t="shared" si="0"/>
        <v>PR.AA-061</v>
      </c>
      <c r="I55" s="631" t="str">
        <f t="shared" ca="1" si="1"/>
        <v>PR.AA-0610</v>
      </c>
      <c r="J55" s="1648"/>
      <c r="K55" s="1261" t="s">
        <v>1650</v>
      </c>
      <c r="L55" s="1107" t="s">
        <v>3430</v>
      </c>
      <c r="M55" s="1252">
        <f t="shared" ca="1" si="11"/>
        <v>0</v>
      </c>
      <c r="N55" s="1253">
        <f t="shared" si="12"/>
        <v>9</v>
      </c>
      <c r="O55" s="1253">
        <f t="shared" ca="1" si="13"/>
        <v>0</v>
      </c>
      <c r="P55" s="1254">
        <f t="shared" ca="1" si="14"/>
        <v>0</v>
      </c>
      <c r="Q55" s="1253">
        <f t="shared" si="17"/>
        <v>3</v>
      </c>
      <c r="R55" s="1253">
        <f t="shared" ca="1" si="18"/>
        <v>0</v>
      </c>
      <c r="S55" s="1254">
        <f t="shared" ca="1" si="15"/>
        <v>0</v>
      </c>
      <c r="T55" s="1253">
        <f t="shared" si="19"/>
        <v>1</v>
      </c>
      <c r="U55" s="1253">
        <f t="shared" ca="1" si="20"/>
        <v>0</v>
      </c>
      <c r="V55" s="1254">
        <f t="shared" ca="1" si="16"/>
        <v>0</v>
      </c>
      <c r="W55" s="1253">
        <f t="shared" si="21"/>
        <v>5</v>
      </c>
      <c r="X55" s="1255">
        <f t="shared" ca="1" si="22"/>
        <v>0</v>
      </c>
    </row>
    <row r="56" spans="1:24" x14ac:dyDescent="0.25">
      <c r="A56" t="s">
        <v>168</v>
      </c>
      <c r="B56" s="551">
        <v>1</v>
      </c>
      <c r="C56" s="551" t="s">
        <v>1462</v>
      </c>
      <c r="D56" s="1589" t="s">
        <v>3450</v>
      </c>
      <c r="E56" s="551" t="s">
        <v>1462</v>
      </c>
      <c r="F56" s="1650" t="s">
        <v>1498</v>
      </c>
      <c r="G56" s="551">
        <f ca="1">VLOOKUP($A56,Data!$C:$I,7,FALSE)</f>
        <v>0</v>
      </c>
      <c r="H56" s="631" t="str">
        <f t="shared" si="0"/>
        <v>PR.DS-011</v>
      </c>
      <c r="I56" s="631" t="str">
        <f t="shared" ca="1" si="1"/>
        <v>PR.DS-0110</v>
      </c>
      <c r="J56" s="1648"/>
      <c r="K56" s="1261" t="s">
        <v>1650</v>
      </c>
      <c r="L56" s="1107" t="s">
        <v>3431</v>
      </c>
      <c r="M56" s="1252">
        <f t="shared" ca="1" si="11"/>
        <v>0</v>
      </c>
      <c r="N56" s="1253">
        <f t="shared" si="12"/>
        <v>6</v>
      </c>
      <c r="O56" s="1253">
        <f t="shared" ca="1" si="13"/>
        <v>0</v>
      </c>
      <c r="P56" s="1254">
        <f t="shared" ca="1" si="14"/>
        <v>0</v>
      </c>
      <c r="Q56" s="1253">
        <f t="shared" si="17"/>
        <v>3</v>
      </c>
      <c r="R56" s="1253">
        <f t="shared" ca="1" si="18"/>
        <v>0</v>
      </c>
      <c r="S56" s="1254">
        <f t="shared" ca="1" si="15"/>
        <v>0</v>
      </c>
      <c r="T56" s="1253">
        <f t="shared" si="19"/>
        <v>1</v>
      </c>
      <c r="U56" s="1253">
        <f t="shared" ca="1" si="20"/>
        <v>0</v>
      </c>
      <c r="V56" s="1254">
        <f t="shared" ca="1" si="16"/>
        <v>0</v>
      </c>
      <c r="W56" s="1253">
        <f t="shared" si="21"/>
        <v>2</v>
      </c>
      <c r="X56" s="1255">
        <f t="shared" ca="1" si="22"/>
        <v>0</v>
      </c>
    </row>
    <row r="57" spans="1:24" x14ac:dyDescent="0.25">
      <c r="A57" t="s">
        <v>168</v>
      </c>
      <c r="B57" s="551">
        <v>1</v>
      </c>
      <c r="C57" s="551" t="s">
        <v>1462</v>
      </c>
      <c r="D57" s="1589" t="s">
        <v>3451</v>
      </c>
      <c r="E57" s="551" t="s">
        <v>1462</v>
      </c>
      <c r="F57" s="1650" t="s">
        <v>1495</v>
      </c>
      <c r="G57" s="551">
        <f ca="1">VLOOKUP($A57,Data!$C:$I,7,FALSE)</f>
        <v>0</v>
      </c>
      <c r="H57" s="631" t="str">
        <f t="shared" si="0"/>
        <v>PR.DS-021</v>
      </c>
      <c r="I57" s="631" t="str">
        <f t="shared" ca="1" si="1"/>
        <v>PR.DS-0210</v>
      </c>
      <c r="J57" s="1648"/>
      <c r="K57" s="1261" t="s">
        <v>1650</v>
      </c>
      <c r="L57" s="1107" t="s">
        <v>3432</v>
      </c>
      <c r="M57" s="1252">
        <f t="shared" ca="1" si="11"/>
        <v>0</v>
      </c>
      <c r="N57" s="1253">
        <f t="shared" si="12"/>
        <v>6</v>
      </c>
      <c r="O57" s="1253">
        <f t="shared" ca="1" si="13"/>
        <v>0</v>
      </c>
      <c r="P57" s="1254">
        <f t="shared" ca="1" si="14"/>
        <v>0</v>
      </c>
      <c r="Q57" s="1253">
        <f t="shared" si="17"/>
        <v>1</v>
      </c>
      <c r="R57" s="1253">
        <f t="shared" ca="1" si="18"/>
        <v>0</v>
      </c>
      <c r="S57" s="1254">
        <f t="shared" ca="1" si="15"/>
        <v>0</v>
      </c>
      <c r="T57" s="1253">
        <f t="shared" si="19"/>
        <v>5</v>
      </c>
      <c r="U57" s="1253">
        <f t="shared" ca="1" si="20"/>
        <v>0</v>
      </c>
      <c r="V57" s="1254">
        <f t="shared" si="16"/>
        <v>0</v>
      </c>
      <c r="W57" s="1253">
        <f t="shared" si="21"/>
        <v>0</v>
      </c>
      <c r="X57" s="1255">
        <f t="shared" ca="1" si="22"/>
        <v>0</v>
      </c>
    </row>
    <row r="58" spans="1:24" x14ac:dyDescent="0.25">
      <c r="A58" t="s">
        <v>168</v>
      </c>
      <c r="B58" s="551">
        <v>1</v>
      </c>
      <c r="C58" s="551" t="s">
        <v>1462</v>
      </c>
      <c r="D58" s="1589" t="s">
        <v>3452</v>
      </c>
      <c r="F58" s="1650"/>
      <c r="G58" s="551">
        <f ca="1">VLOOKUP($A58,Data!$C:$I,7,FALSE)</f>
        <v>0</v>
      </c>
      <c r="H58" s="631" t="str">
        <f t="shared" si="0"/>
        <v>PR.DS-101</v>
      </c>
      <c r="I58" s="631" t="str">
        <f t="shared" ca="1" si="1"/>
        <v>PR.DS-1010</v>
      </c>
      <c r="J58" s="1648"/>
      <c r="K58" s="1261" t="s">
        <v>1650</v>
      </c>
      <c r="L58" s="1107" t="s">
        <v>3433</v>
      </c>
      <c r="M58" s="1252">
        <f t="shared" ca="1" si="11"/>
        <v>0</v>
      </c>
      <c r="N58" s="1253">
        <f t="shared" si="12"/>
        <v>10</v>
      </c>
      <c r="O58" s="1253">
        <f t="shared" ca="1" si="13"/>
        <v>0</v>
      </c>
      <c r="P58" s="1254">
        <f t="shared" ca="1" si="14"/>
        <v>0</v>
      </c>
      <c r="Q58" s="1253">
        <f t="shared" si="17"/>
        <v>2</v>
      </c>
      <c r="R58" s="1253">
        <f t="shared" ca="1" si="18"/>
        <v>0</v>
      </c>
      <c r="S58" s="1254">
        <f t="shared" ca="1" si="15"/>
        <v>0</v>
      </c>
      <c r="T58" s="1253">
        <f t="shared" si="19"/>
        <v>5</v>
      </c>
      <c r="U58" s="1253">
        <f t="shared" ca="1" si="20"/>
        <v>0</v>
      </c>
      <c r="V58" s="1254">
        <f t="shared" ca="1" si="16"/>
        <v>0</v>
      </c>
      <c r="W58" s="1253">
        <f t="shared" si="21"/>
        <v>3</v>
      </c>
      <c r="X58" s="1255">
        <f t="shared" ca="1" si="22"/>
        <v>0</v>
      </c>
    </row>
    <row r="59" spans="1:24" x14ac:dyDescent="0.25">
      <c r="A59" t="s">
        <v>168</v>
      </c>
      <c r="B59" s="551">
        <v>1</v>
      </c>
      <c r="C59" s="551" t="s">
        <v>1462</v>
      </c>
      <c r="D59" s="1589" t="s">
        <v>3461</v>
      </c>
      <c r="E59" s="551" t="s">
        <v>1462</v>
      </c>
      <c r="F59" s="1650" t="s">
        <v>1518</v>
      </c>
      <c r="G59" s="551">
        <f ca="1">VLOOKUP($A59,Data!$C:$I,7,FALSE)</f>
        <v>0</v>
      </c>
      <c r="H59" s="631" t="str">
        <f t="shared" si="0"/>
        <v>PR.IR-021</v>
      </c>
      <c r="I59" s="631" t="str">
        <f t="shared" ca="1" si="1"/>
        <v>PR.IR-0210</v>
      </c>
      <c r="J59" s="1648"/>
      <c r="K59" s="1261" t="s">
        <v>1650</v>
      </c>
      <c r="L59" s="1107" t="s">
        <v>3434</v>
      </c>
      <c r="M59" s="1252">
        <f t="shared" ca="1" si="11"/>
        <v>0</v>
      </c>
      <c r="N59" s="1253">
        <f t="shared" si="12"/>
        <v>5</v>
      </c>
      <c r="O59" s="1253">
        <f t="shared" ca="1" si="13"/>
        <v>0</v>
      </c>
      <c r="P59" s="1254">
        <f t="shared" ca="1" si="14"/>
        <v>0</v>
      </c>
      <c r="Q59" s="1253">
        <f t="shared" si="17"/>
        <v>2</v>
      </c>
      <c r="R59" s="1253">
        <f t="shared" ca="1" si="18"/>
        <v>0</v>
      </c>
      <c r="S59" s="1254">
        <f t="shared" ca="1" si="15"/>
        <v>0</v>
      </c>
      <c r="T59" s="1253">
        <f t="shared" si="19"/>
        <v>2</v>
      </c>
      <c r="U59" s="1253">
        <f t="shared" ca="1" si="20"/>
        <v>0</v>
      </c>
      <c r="V59" s="1254">
        <f t="shared" ca="1" si="16"/>
        <v>0</v>
      </c>
      <c r="W59" s="1253">
        <f t="shared" si="21"/>
        <v>1</v>
      </c>
      <c r="X59" s="1255">
        <f t="shared" ca="1" si="22"/>
        <v>0</v>
      </c>
    </row>
    <row r="60" spans="1:24" x14ac:dyDescent="0.25">
      <c r="A60" t="s">
        <v>169</v>
      </c>
      <c r="B60" s="551">
        <v>1</v>
      </c>
      <c r="C60" s="551" t="s">
        <v>3386</v>
      </c>
      <c r="D60" s="1587" t="s">
        <v>3416</v>
      </c>
      <c r="E60" s="551" t="s">
        <v>1462</v>
      </c>
      <c r="F60" s="1650" t="s">
        <v>1578</v>
      </c>
      <c r="G60" s="551">
        <f ca="1">VLOOKUP($A60,Data!$C:$I,7,FALSE)</f>
        <v>0</v>
      </c>
      <c r="H60" s="631" t="str">
        <f t="shared" si="0"/>
        <v>GV.RR-041</v>
      </c>
      <c r="I60" s="631" t="str">
        <f t="shared" ca="1" si="1"/>
        <v>GV.RR-0410</v>
      </c>
      <c r="J60" s="1648"/>
      <c r="K60" s="1261" t="s">
        <v>1650</v>
      </c>
      <c r="L60" s="1107" t="s">
        <v>3435</v>
      </c>
      <c r="M60" s="1252">
        <f t="shared" ca="1" si="11"/>
        <v>0</v>
      </c>
      <c r="N60" s="1253">
        <f t="shared" si="12"/>
        <v>15</v>
      </c>
      <c r="O60" s="1253">
        <f t="shared" ca="1" si="13"/>
        <v>0</v>
      </c>
      <c r="P60" s="1254">
        <f t="shared" ca="1" si="14"/>
        <v>0</v>
      </c>
      <c r="Q60" s="1253">
        <f t="shared" si="17"/>
        <v>3</v>
      </c>
      <c r="R60" s="1253">
        <f t="shared" ca="1" si="18"/>
        <v>0</v>
      </c>
      <c r="S60" s="1254">
        <f t="shared" ca="1" si="15"/>
        <v>0</v>
      </c>
      <c r="T60" s="1253">
        <f t="shared" si="19"/>
        <v>8</v>
      </c>
      <c r="U60" s="1253">
        <f t="shared" ca="1" si="20"/>
        <v>0</v>
      </c>
      <c r="V60" s="1254">
        <f t="shared" ca="1" si="16"/>
        <v>0</v>
      </c>
      <c r="W60" s="1253">
        <f t="shared" si="21"/>
        <v>4</v>
      </c>
      <c r="X60" s="1255">
        <f t="shared" ca="1" si="22"/>
        <v>0</v>
      </c>
    </row>
    <row r="61" spans="1:24" x14ac:dyDescent="0.25">
      <c r="A61" t="s">
        <v>169</v>
      </c>
      <c r="B61" s="551">
        <v>1</v>
      </c>
      <c r="C61" s="551" t="s">
        <v>1462</v>
      </c>
      <c r="D61" s="1589" t="s">
        <v>3442</v>
      </c>
      <c r="E61" s="551" t="s">
        <v>1462</v>
      </c>
      <c r="F61" s="1650" t="s">
        <v>1475</v>
      </c>
      <c r="G61" s="551">
        <f ca="1">VLOOKUP($A61,Data!$C:$I,7,FALSE)</f>
        <v>0</v>
      </c>
      <c r="H61" s="631" t="str">
        <f t="shared" si="0"/>
        <v>PR.AA-011</v>
      </c>
      <c r="I61" s="631" t="str">
        <f t="shared" ca="1" si="1"/>
        <v>PR.AA-0110</v>
      </c>
      <c r="J61" s="1648"/>
      <c r="K61" s="1261" t="s">
        <v>1650</v>
      </c>
      <c r="L61" s="1107" t="s">
        <v>3436</v>
      </c>
      <c r="M61" s="1252">
        <f t="shared" ca="1" si="11"/>
        <v>0</v>
      </c>
      <c r="N61" s="1253">
        <f t="shared" si="12"/>
        <v>12</v>
      </c>
      <c r="O61" s="1253">
        <f t="shared" ca="1" si="13"/>
        <v>0</v>
      </c>
      <c r="P61" s="1254">
        <f t="shared" ca="1" si="14"/>
        <v>0</v>
      </c>
      <c r="Q61" s="1253">
        <f t="shared" si="17"/>
        <v>4</v>
      </c>
      <c r="R61" s="1253">
        <f t="shared" ca="1" si="18"/>
        <v>0</v>
      </c>
      <c r="S61" s="1254">
        <f t="shared" ca="1" si="15"/>
        <v>0</v>
      </c>
      <c r="T61" s="1253">
        <f t="shared" si="19"/>
        <v>3</v>
      </c>
      <c r="U61" s="1253">
        <f t="shared" ca="1" si="20"/>
        <v>0</v>
      </c>
      <c r="V61" s="1254">
        <f t="shared" ca="1" si="16"/>
        <v>0</v>
      </c>
      <c r="W61" s="1253">
        <f t="shared" si="21"/>
        <v>5</v>
      </c>
      <c r="X61" s="1255">
        <f t="shared" ca="1" si="22"/>
        <v>0</v>
      </c>
    </row>
    <row r="62" spans="1:24" x14ac:dyDescent="0.25">
      <c r="A62" t="s">
        <v>169</v>
      </c>
      <c r="B62" s="551">
        <v>1</v>
      </c>
      <c r="C62" s="551" t="s">
        <v>1462</v>
      </c>
      <c r="D62" s="1589" t="s">
        <v>3447</v>
      </c>
      <c r="E62" s="551" t="s">
        <v>1462</v>
      </c>
      <c r="F62" s="1650" t="s">
        <v>1486</v>
      </c>
      <c r="G62" s="551">
        <f ca="1">VLOOKUP($A62,Data!$C:$I,7,FALSE)</f>
        <v>0</v>
      </c>
      <c r="H62" s="631" t="str">
        <f t="shared" si="0"/>
        <v>PR.AA-061</v>
      </c>
      <c r="I62" s="631" t="str">
        <f t="shared" ca="1" si="1"/>
        <v>PR.AA-0610</v>
      </c>
      <c r="J62" s="1648"/>
      <c r="K62" s="1261" t="s">
        <v>1650</v>
      </c>
      <c r="L62" s="1107" t="s">
        <v>3437</v>
      </c>
      <c r="M62" s="1252">
        <f t="shared" ca="1" si="11"/>
        <v>0</v>
      </c>
      <c r="N62" s="1253">
        <f t="shared" si="12"/>
        <v>1</v>
      </c>
      <c r="O62" s="1253">
        <f t="shared" ca="1" si="13"/>
        <v>0</v>
      </c>
      <c r="P62" s="1254">
        <f t="shared" si="14"/>
        <v>0</v>
      </c>
      <c r="Q62" s="1253">
        <f t="shared" si="17"/>
        <v>0</v>
      </c>
      <c r="R62" s="1253">
        <f t="shared" ca="1" si="18"/>
        <v>0</v>
      </c>
      <c r="S62" s="1254">
        <f t="shared" si="15"/>
        <v>0</v>
      </c>
      <c r="T62" s="1253">
        <f t="shared" si="19"/>
        <v>0</v>
      </c>
      <c r="U62" s="1253">
        <f t="shared" ca="1" si="20"/>
        <v>0</v>
      </c>
      <c r="V62" s="1254">
        <f t="shared" ca="1" si="16"/>
        <v>0</v>
      </c>
      <c r="W62" s="1253">
        <f t="shared" si="21"/>
        <v>1</v>
      </c>
      <c r="X62" s="1255">
        <f t="shared" ca="1" si="22"/>
        <v>0</v>
      </c>
    </row>
    <row r="63" spans="1:24" x14ac:dyDescent="0.25">
      <c r="A63" t="s">
        <v>170</v>
      </c>
      <c r="B63" s="551">
        <v>1</v>
      </c>
      <c r="C63" s="551" t="s">
        <v>1462</v>
      </c>
      <c r="D63" s="1589" t="s">
        <v>3447</v>
      </c>
      <c r="E63" s="551" t="s">
        <v>1462</v>
      </c>
      <c r="F63" s="1650" t="s">
        <v>1486</v>
      </c>
      <c r="G63" s="551">
        <f ca="1">VLOOKUP($A63,Data!$C:$I,7,FALSE)</f>
        <v>0</v>
      </c>
      <c r="H63" s="631" t="str">
        <f t="shared" si="0"/>
        <v>PR.AA-061</v>
      </c>
      <c r="I63" s="631" t="str">
        <f t="shared" ca="1" si="1"/>
        <v>PR.AA-0610</v>
      </c>
      <c r="J63" s="1648"/>
      <c r="K63" s="1261" t="s">
        <v>1650</v>
      </c>
      <c r="L63" s="1107" t="s">
        <v>3515</v>
      </c>
      <c r="M63" s="1252">
        <f t="shared" ca="1" si="11"/>
        <v>0</v>
      </c>
      <c r="N63" s="1253">
        <f t="shared" si="12"/>
        <v>7</v>
      </c>
      <c r="O63" s="1253">
        <f t="shared" ca="1" si="13"/>
        <v>0</v>
      </c>
      <c r="P63" s="1254">
        <f t="shared" ca="1" si="14"/>
        <v>0</v>
      </c>
      <c r="Q63" s="1253">
        <f t="shared" si="17"/>
        <v>2</v>
      </c>
      <c r="R63" s="1253">
        <f t="shared" ca="1" si="18"/>
        <v>0</v>
      </c>
      <c r="S63" s="1254">
        <f t="shared" ca="1" si="15"/>
        <v>0</v>
      </c>
      <c r="T63" s="1253">
        <f t="shared" si="19"/>
        <v>3</v>
      </c>
      <c r="U63" s="1253">
        <f t="shared" ca="1" si="20"/>
        <v>0</v>
      </c>
      <c r="V63" s="1254">
        <f t="shared" ca="1" si="16"/>
        <v>0</v>
      </c>
      <c r="W63" s="1253">
        <f t="shared" si="21"/>
        <v>2</v>
      </c>
      <c r="X63" s="1255">
        <f t="shared" ca="1" si="22"/>
        <v>0</v>
      </c>
    </row>
    <row r="64" spans="1:24" x14ac:dyDescent="0.25">
      <c r="A64" t="s">
        <v>170</v>
      </c>
      <c r="B64" s="551">
        <v>1</v>
      </c>
      <c r="C64" s="551" t="s">
        <v>1462</v>
      </c>
      <c r="D64" s="1589" t="s">
        <v>3457</v>
      </c>
      <c r="E64" s="551" t="s">
        <v>1462</v>
      </c>
      <c r="F64" s="1651" t="s">
        <v>1488</v>
      </c>
      <c r="G64" s="551">
        <f ca="1">VLOOKUP($A64,Data!$C:$I,7,FALSE)</f>
        <v>0</v>
      </c>
      <c r="H64" s="631" t="str">
        <f t="shared" si="0"/>
        <v>PR.PS-041</v>
      </c>
      <c r="I64" s="631" t="str">
        <f t="shared" ca="1" si="1"/>
        <v>PR.PS-0410</v>
      </c>
      <c r="J64" s="1648"/>
      <c r="K64" s="1261" t="s">
        <v>3502</v>
      </c>
      <c r="L64" s="1107" t="s">
        <v>3438</v>
      </c>
      <c r="M64" s="1252">
        <f t="shared" ca="1" si="11"/>
        <v>0</v>
      </c>
      <c r="N64" s="1253">
        <f t="shared" si="12"/>
        <v>4</v>
      </c>
      <c r="O64" s="1253">
        <f t="shared" ca="1" si="13"/>
        <v>0</v>
      </c>
      <c r="P64" s="1254">
        <f t="shared" si="14"/>
        <v>0</v>
      </c>
      <c r="Q64" s="1253">
        <f t="shared" si="17"/>
        <v>0</v>
      </c>
      <c r="R64" s="1253">
        <f t="shared" ca="1" si="18"/>
        <v>0</v>
      </c>
      <c r="S64" s="1254">
        <f t="shared" si="15"/>
        <v>0</v>
      </c>
      <c r="T64" s="1253">
        <f t="shared" si="19"/>
        <v>0</v>
      </c>
      <c r="U64" s="1253">
        <f t="shared" ca="1" si="20"/>
        <v>0</v>
      </c>
      <c r="V64" s="1254">
        <f t="shared" ca="1" si="16"/>
        <v>0</v>
      </c>
      <c r="W64" s="1253">
        <f t="shared" si="21"/>
        <v>4</v>
      </c>
      <c r="X64" s="1255">
        <f t="shared" ca="1" si="22"/>
        <v>0</v>
      </c>
    </row>
    <row r="65" spans="1:24" x14ac:dyDescent="0.25">
      <c r="A65" t="s">
        <v>171</v>
      </c>
      <c r="B65" s="551">
        <v>2</v>
      </c>
      <c r="C65" s="551" t="s">
        <v>1462</v>
      </c>
      <c r="D65" s="1589" t="s">
        <v>3447</v>
      </c>
      <c r="E65" s="551" t="s">
        <v>1462</v>
      </c>
      <c r="F65" s="1650" t="s">
        <v>1486</v>
      </c>
      <c r="G65" s="551">
        <f ca="1">VLOOKUP($A65,Data!$C:$I,7,FALSE)</f>
        <v>0</v>
      </c>
      <c r="H65" s="631" t="str">
        <f t="shared" si="0"/>
        <v>PR.AA-062</v>
      </c>
      <c r="I65" s="631" t="str">
        <f t="shared" ca="1" si="1"/>
        <v>PR.AA-0620</v>
      </c>
      <c r="J65" s="1648"/>
      <c r="K65" s="1261" t="s">
        <v>3502</v>
      </c>
      <c r="L65" s="1107" t="s">
        <v>3439</v>
      </c>
      <c r="M65" s="1252">
        <f t="shared" ca="1" si="11"/>
        <v>0</v>
      </c>
      <c r="N65" s="1253">
        <f t="shared" si="12"/>
        <v>11</v>
      </c>
      <c r="O65" s="1253">
        <f t="shared" ca="1" si="13"/>
        <v>0</v>
      </c>
      <c r="P65" s="1254">
        <f t="shared" ca="1" si="14"/>
        <v>0</v>
      </c>
      <c r="Q65" s="1253">
        <f t="shared" si="17"/>
        <v>1</v>
      </c>
      <c r="R65" s="1253">
        <f t="shared" ca="1" si="18"/>
        <v>0</v>
      </c>
      <c r="S65" s="1254">
        <f t="shared" ca="1" si="15"/>
        <v>0</v>
      </c>
      <c r="T65" s="1253">
        <f t="shared" si="19"/>
        <v>5</v>
      </c>
      <c r="U65" s="1253">
        <f t="shared" ca="1" si="20"/>
        <v>0</v>
      </c>
      <c r="V65" s="1254">
        <f t="shared" ca="1" si="16"/>
        <v>0</v>
      </c>
      <c r="W65" s="1253">
        <f t="shared" si="21"/>
        <v>5</v>
      </c>
      <c r="X65" s="1255">
        <f t="shared" ca="1" si="22"/>
        <v>0</v>
      </c>
    </row>
    <row r="66" spans="1:24" x14ac:dyDescent="0.25">
      <c r="A66" t="s">
        <v>171</v>
      </c>
      <c r="B66" s="551">
        <v>2</v>
      </c>
      <c r="C66" s="551" t="s">
        <v>1462</v>
      </c>
      <c r="D66" s="1589" t="s">
        <v>3461</v>
      </c>
      <c r="E66" s="551" t="s">
        <v>1462</v>
      </c>
      <c r="F66" s="1650" t="s">
        <v>1518</v>
      </c>
      <c r="G66" s="551">
        <f ca="1">VLOOKUP($A66,Data!$C:$I,7,FALSE)</f>
        <v>0</v>
      </c>
      <c r="H66" s="631" t="str">
        <f t="shared" ref="H66:H129" si="23">CONCATENATE($D66,$B66)</f>
        <v>PR.IR-022</v>
      </c>
      <c r="I66" s="631" t="str">
        <f t="shared" ref="I66:I129" ca="1" si="24">_xlfn.IFNA(CONCATENATE(H66,$G66),CONCATENATE(H66,$G66,0))</f>
        <v>PR.IR-0220</v>
      </c>
      <c r="J66" s="1648"/>
      <c r="K66" s="1261" t="s">
        <v>3502</v>
      </c>
      <c r="L66" s="1107" t="s">
        <v>3440</v>
      </c>
      <c r="M66" s="1252">
        <f t="shared" ca="1" si="11"/>
        <v>0</v>
      </c>
      <c r="N66" s="1253">
        <f t="shared" si="12"/>
        <v>29</v>
      </c>
      <c r="O66" s="1253">
        <f t="shared" ca="1" si="13"/>
        <v>0</v>
      </c>
      <c r="P66" s="1254">
        <f t="shared" si="14"/>
        <v>0</v>
      </c>
      <c r="Q66" s="1253">
        <f t="shared" si="17"/>
        <v>0</v>
      </c>
      <c r="R66" s="1253">
        <f t="shared" ca="1" si="18"/>
        <v>0</v>
      </c>
      <c r="S66" s="1254">
        <f t="shared" ca="1" si="15"/>
        <v>0</v>
      </c>
      <c r="T66" s="1253">
        <f t="shared" si="19"/>
        <v>9</v>
      </c>
      <c r="U66" s="1253">
        <f t="shared" ca="1" si="20"/>
        <v>0</v>
      </c>
      <c r="V66" s="1254">
        <f t="shared" ca="1" si="16"/>
        <v>0</v>
      </c>
      <c r="W66" s="1253">
        <f t="shared" si="21"/>
        <v>20</v>
      </c>
      <c r="X66" s="1255">
        <f t="shared" ca="1" si="22"/>
        <v>0</v>
      </c>
    </row>
    <row r="67" spans="1:24" x14ac:dyDescent="0.25">
      <c r="A67" t="s">
        <v>172</v>
      </c>
      <c r="B67" s="551">
        <v>2</v>
      </c>
      <c r="C67" s="551" t="s">
        <v>1462</v>
      </c>
      <c r="D67" s="1589" t="s">
        <v>3446</v>
      </c>
      <c r="E67" s="551" t="s">
        <v>1462</v>
      </c>
      <c r="F67" s="1651" t="s">
        <v>1482</v>
      </c>
      <c r="G67" s="551">
        <f ca="1">VLOOKUP($A67,Data!$C:$I,7,FALSE)</f>
        <v>0</v>
      </c>
      <c r="H67" s="631" t="str">
        <f t="shared" si="23"/>
        <v>PR.AA-052</v>
      </c>
      <c r="I67" s="631" t="str">
        <f t="shared" ca="1" si="24"/>
        <v>PR.AA-0520</v>
      </c>
      <c r="J67" s="1648"/>
      <c r="K67" s="1261" t="s">
        <v>3502</v>
      </c>
      <c r="L67" s="1107" t="s">
        <v>3441</v>
      </c>
      <c r="M67" s="1252">
        <f t="shared" ca="1" si="11"/>
        <v>0</v>
      </c>
      <c r="N67" s="1253">
        <f t="shared" si="12"/>
        <v>18</v>
      </c>
      <c r="O67" s="1253">
        <f t="shared" ca="1" si="13"/>
        <v>0</v>
      </c>
      <c r="P67" s="1254">
        <f t="shared" ca="1" si="14"/>
        <v>0</v>
      </c>
      <c r="Q67" s="1253">
        <f t="shared" si="17"/>
        <v>2</v>
      </c>
      <c r="R67" s="1253">
        <f t="shared" ca="1" si="18"/>
        <v>0</v>
      </c>
      <c r="S67" s="1254">
        <f t="shared" ca="1" si="15"/>
        <v>0</v>
      </c>
      <c r="T67" s="1253">
        <f t="shared" si="19"/>
        <v>11</v>
      </c>
      <c r="U67" s="1253">
        <f t="shared" ca="1" si="20"/>
        <v>0</v>
      </c>
      <c r="V67" s="1254">
        <f t="shared" ca="1" si="16"/>
        <v>0</v>
      </c>
      <c r="W67" s="1253">
        <f t="shared" si="21"/>
        <v>5</v>
      </c>
      <c r="X67" s="1255">
        <f t="shared" ca="1" si="22"/>
        <v>0</v>
      </c>
    </row>
    <row r="68" spans="1:24" x14ac:dyDescent="0.25">
      <c r="A68" t="s">
        <v>172</v>
      </c>
      <c r="B68" s="551">
        <v>2</v>
      </c>
      <c r="C68" s="551" t="s">
        <v>1462</v>
      </c>
      <c r="D68" s="1589" t="s">
        <v>3447</v>
      </c>
      <c r="E68" s="551" t="s">
        <v>1462</v>
      </c>
      <c r="F68" s="1650" t="s">
        <v>1486</v>
      </c>
      <c r="G68" s="551">
        <f ca="1">VLOOKUP($A68,Data!$C:$I,7,FALSE)</f>
        <v>0</v>
      </c>
      <c r="H68" s="631" t="str">
        <f t="shared" si="23"/>
        <v>PR.AA-062</v>
      </c>
      <c r="I68" s="631" t="str">
        <f t="shared" ca="1" si="24"/>
        <v>PR.AA-0620</v>
      </c>
      <c r="J68" s="1648"/>
      <c r="K68" s="1261" t="s">
        <v>3503</v>
      </c>
      <c r="L68" s="1108" t="s">
        <v>3442</v>
      </c>
      <c r="M68" s="1252">
        <f t="shared" ca="1" si="11"/>
        <v>0</v>
      </c>
      <c r="N68" s="1253">
        <f t="shared" si="12"/>
        <v>10</v>
      </c>
      <c r="O68" s="1253">
        <f t="shared" ca="1" si="13"/>
        <v>0</v>
      </c>
      <c r="P68" s="1254">
        <f t="shared" ca="1" si="14"/>
        <v>0</v>
      </c>
      <c r="Q68" s="1253">
        <f t="shared" si="17"/>
        <v>5</v>
      </c>
      <c r="R68" s="1253">
        <f t="shared" ca="1" si="18"/>
        <v>0</v>
      </c>
      <c r="S68" s="1254">
        <f t="shared" ca="1" si="15"/>
        <v>0</v>
      </c>
      <c r="T68" s="1253">
        <f t="shared" si="19"/>
        <v>4</v>
      </c>
      <c r="U68" s="1253">
        <f t="shared" ca="1" si="20"/>
        <v>0</v>
      </c>
      <c r="V68" s="1254">
        <f t="shared" ca="1" si="16"/>
        <v>0</v>
      </c>
      <c r="W68" s="1253">
        <f t="shared" si="21"/>
        <v>1</v>
      </c>
      <c r="X68" s="1255">
        <f t="shared" ca="1" si="22"/>
        <v>0</v>
      </c>
    </row>
    <row r="69" spans="1:24" x14ac:dyDescent="0.25">
      <c r="A69" t="s">
        <v>173</v>
      </c>
      <c r="B69" s="551">
        <v>2</v>
      </c>
      <c r="C69" s="551" t="s">
        <v>1462</v>
      </c>
      <c r="D69" s="1589" t="s">
        <v>3446</v>
      </c>
      <c r="E69" s="551" t="s">
        <v>1462</v>
      </c>
      <c r="F69" s="1651" t="s">
        <v>1482</v>
      </c>
      <c r="G69" s="551">
        <f ca="1">VLOOKUP($A69,Data!$C:$I,7,FALSE)</f>
        <v>0</v>
      </c>
      <c r="H69" s="631" t="str">
        <f t="shared" si="23"/>
        <v>PR.AA-052</v>
      </c>
      <c r="I69" s="631" t="str">
        <f t="shared" ca="1" si="24"/>
        <v>PR.AA-0520</v>
      </c>
      <c r="J69" s="1648"/>
      <c r="K69" s="1261" t="s">
        <v>3503</v>
      </c>
      <c r="L69" s="1108" t="s">
        <v>3443</v>
      </c>
      <c r="M69" s="1252">
        <f t="shared" ca="1" si="11"/>
        <v>0</v>
      </c>
      <c r="N69" s="1253">
        <f t="shared" si="12"/>
        <v>4</v>
      </c>
      <c r="O69" s="1253">
        <f t="shared" ca="1" si="13"/>
        <v>0</v>
      </c>
      <c r="P69" s="1254">
        <f t="shared" ca="1" si="14"/>
        <v>0</v>
      </c>
      <c r="Q69" s="1253">
        <f t="shared" si="17"/>
        <v>3</v>
      </c>
      <c r="R69" s="1253">
        <f t="shared" ca="1" si="18"/>
        <v>0</v>
      </c>
      <c r="S69" s="1254">
        <f t="shared" ca="1" si="15"/>
        <v>0</v>
      </c>
      <c r="T69" s="1253">
        <f t="shared" si="19"/>
        <v>1</v>
      </c>
      <c r="U69" s="1253">
        <f t="shared" ca="1" si="20"/>
        <v>0</v>
      </c>
      <c r="V69" s="1254">
        <f t="shared" si="16"/>
        <v>0</v>
      </c>
      <c r="W69" s="1253">
        <f t="shared" si="21"/>
        <v>0</v>
      </c>
      <c r="X69" s="1255">
        <f t="shared" ca="1" si="22"/>
        <v>0</v>
      </c>
    </row>
    <row r="70" spans="1:24" x14ac:dyDescent="0.25">
      <c r="A70" t="s">
        <v>173</v>
      </c>
      <c r="B70" s="551">
        <v>2</v>
      </c>
      <c r="C70" s="551" t="s">
        <v>1462</v>
      </c>
      <c r="D70" s="1589" t="s">
        <v>3447</v>
      </c>
      <c r="E70" s="551" t="s">
        <v>1462</v>
      </c>
      <c r="F70" s="1650" t="s">
        <v>1486</v>
      </c>
      <c r="G70" s="551">
        <f ca="1">VLOOKUP($A70,Data!$C:$I,7,FALSE)</f>
        <v>0</v>
      </c>
      <c r="H70" s="631" t="str">
        <f t="shared" si="23"/>
        <v>PR.AA-062</v>
      </c>
      <c r="I70" s="631" t="str">
        <f t="shared" ca="1" si="24"/>
        <v>PR.AA-0620</v>
      </c>
      <c r="J70" s="1648"/>
      <c r="K70" s="1261" t="s">
        <v>3503</v>
      </c>
      <c r="L70" s="1108" t="s">
        <v>3444</v>
      </c>
      <c r="M70" s="1252">
        <f t="shared" ca="1" si="11"/>
        <v>0</v>
      </c>
      <c r="N70" s="1253">
        <f t="shared" si="12"/>
        <v>9</v>
      </c>
      <c r="O70" s="1253">
        <f t="shared" ca="1" si="13"/>
        <v>0</v>
      </c>
      <c r="P70" s="1254">
        <f t="shared" ca="1" si="14"/>
        <v>0</v>
      </c>
      <c r="Q70" s="1253">
        <f t="shared" si="17"/>
        <v>3</v>
      </c>
      <c r="R70" s="1253">
        <f t="shared" ca="1" si="18"/>
        <v>0</v>
      </c>
      <c r="S70" s="1254">
        <f t="shared" ca="1" si="15"/>
        <v>0</v>
      </c>
      <c r="T70" s="1253">
        <f t="shared" si="19"/>
        <v>4</v>
      </c>
      <c r="U70" s="1253">
        <f t="shared" ca="1" si="20"/>
        <v>0</v>
      </c>
      <c r="V70" s="1254">
        <f t="shared" ca="1" si="16"/>
        <v>0</v>
      </c>
      <c r="W70" s="1253">
        <f t="shared" si="21"/>
        <v>2</v>
      </c>
      <c r="X70" s="1255">
        <f t="shared" ca="1" si="22"/>
        <v>0</v>
      </c>
    </row>
    <row r="71" spans="1:24" x14ac:dyDescent="0.25">
      <c r="A71" t="s">
        <v>173</v>
      </c>
      <c r="B71" s="551">
        <v>2</v>
      </c>
      <c r="C71" s="551" t="s">
        <v>1462</v>
      </c>
      <c r="D71" s="1589" t="s">
        <v>3461</v>
      </c>
      <c r="E71" s="551" t="s">
        <v>1462</v>
      </c>
      <c r="F71" s="1650" t="s">
        <v>1518</v>
      </c>
      <c r="G71" s="551">
        <f ca="1">VLOOKUP($A71,Data!$C:$I,7,FALSE)</f>
        <v>0</v>
      </c>
      <c r="H71" s="631" t="str">
        <f t="shared" si="23"/>
        <v>PR.IR-022</v>
      </c>
      <c r="I71" s="631" t="str">
        <f t="shared" ca="1" si="24"/>
        <v>PR.IR-0220</v>
      </c>
      <c r="J71" s="1648"/>
      <c r="K71" s="1261" t="s">
        <v>3503</v>
      </c>
      <c r="L71" s="1108" t="s">
        <v>3445</v>
      </c>
      <c r="M71" s="1252">
        <f t="shared" ca="1" si="11"/>
        <v>0</v>
      </c>
      <c r="N71" s="1253">
        <f t="shared" si="12"/>
        <v>1</v>
      </c>
      <c r="O71" s="1253">
        <f t="shared" ca="1" si="13"/>
        <v>0</v>
      </c>
      <c r="P71" s="1254">
        <f t="shared" si="14"/>
        <v>0</v>
      </c>
      <c r="Q71" s="1253">
        <f t="shared" si="17"/>
        <v>0</v>
      </c>
      <c r="R71" s="1253">
        <f t="shared" ca="1" si="18"/>
        <v>0</v>
      </c>
      <c r="S71" s="1254">
        <f t="shared" ca="1" si="15"/>
        <v>0</v>
      </c>
      <c r="T71" s="1253">
        <f t="shared" si="19"/>
        <v>1</v>
      </c>
      <c r="U71" s="1253">
        <f t="shared" ca="1" si="20"/>
        <v>0</v>
      </c>
      <c r="V71" s="1254">
        <f t="shared" si="16"/>
        <v>0</v>
      </c>
      <c r="W71" s="1253">
        <f t="shared" si="21"/>
        <v>0</v>
      </c>
      <c r="X71" s="1255">
        <f t="shared" ca="1" si="22"/>
        <v>0</v>
      </c>
    </row>
    <row r="72" spans="1:24" x14ac:dyDescent="0.25">
      <c r="A72" t="s">
        <v>174</v>
      </c>
      <c r="B72" s="551">
        <v>2</v>
      </c>
      <c r="C72" s="551" t="s">
        <v>1462</v>
      </c>
      <c r="D72" s="1589" t="s">
        <v>3446</v>
      </c>
      <c r="E72" s="551" t="s">
        <v>1462</v>
      </c>
      <c r="F72" s="1651" t="s">
        <v>1482</v>
      </c>
      <c r="G72" s="551">
        <f ca="1">VLOOKUP($A72,Data!$C:$I,7,FALSE)</f>
        <v>0</v>
      </c>
      <c r="H72" s="631" t="str">
        <f t="shared" si="23"/>
        <v>PR.AA-052</v>
      </c>
      <c r="I72" s="631" t="str">
        <f t="shared" ca="1" si="24"/>
        <v>PR.AA-0520</v>
      </c>
      <c r="J72" s="1648"/>
      <c r="K72" s="1261" t="s">
        <v>3503</v>
      </c>
      <c r="L72" s="1108" t="s">
        <v>3446</v>
      </c>
      <c r="M72" s="1252">
        <f t="shared" ca="1" si="11"/>
        <v>0</v>
      </c>
      <c r="N72" s="1253">
        <f t="shared" si="12"/>
        <v>16</v>
      </c>
      <c r="O72" s="1253">
        <f t="shared" ca="1" si="13"/>
        <v>0</v>
      </c>
      <c r="P72" s="1254">
        <f t="shared" ca="1" si="14"/>
        <v>0</v>
      </c>
      <c r="Q72" s="1253">
        <f t="shared" si="17"/>
        <v>2</v>
      </c>
      <c r="R72" s="1253">
        <f t="shared" ca="1" si="18"/>
        <v>0</v>
      </c>
      <c r="S72" s="1254">
        <f t="shared" ca="1" si="15"/>
        <v>0</v>
      </c>
      <c r="T72" s="1253">
        <f t="shared" si="19"/>
        <v>12</v>
      </c>
      <c r="U72" s="1253">
        <f t="shared" ca="1" si="20"/>
        <v>0</v>
      </c>
      <c r="V72" s="1254">
        <f t="shared" ca="1" si="16"/>
        <v>0</v>
      </c>
      <c r="W72" s="1253">
        <f t="shared" si="21"/>
        <v>2</v>
      </c>
      <c r="X72" s="1255">
        <f t="shared" ca="1" si="22"/>
        <v>0</v>
      </c>
    </row>
    <row r="73" spans="1:24" x14ac:dyDescent="0.25">
      <c r="A73" t="s">
        <v>174</v>
      </c>
      <c r="B73" s="551">
        <v>2</v>
      </c>
      <c r="C73" s="551" t="s">
        <v>1462</v>
      </c>
      <c r="D73" s="1589" t="s">
        <v>3447</v>
      </c>
      <c r="E73" s="551" t="s">
        <v>1462</v>
      </c>
      <c r="F73" s="1650" t="s">
        <v>1486</v>
      </c>
      <c r="G73" s="551">
        <f ca="1">VLOOKUP($A73,Data!$C:$I,7,FALSE)</f>
        <v>0</v>
      </c>
      <c r="H73" s="631" t="str">
        <f t="shared" si="23"/>
        <v>PR.AA-062</v>
      </c>
      <c r="I73" s="631" t="str">
        <f t="shared" ca="1" si="24"/>
        <v>PR.AA-0620</v>
      </c>
      <c r="J73" s="1648"/>
      <c r="K73" s="1261" t="s">
        <v>3503</v>
      </c>
      <c r="L73" s="1108" t="s">
        <v>3447</v>
      </c>
      <c r="M73" s="1252">
        <f t="shared" ca="1" si="11"/>
        <v>0</v>
      </c>
      <c r="N73" s="1253">
        <f t="shared" si="12"/>
        <v>26</v>
      </c>
      <c r="O73" s="1253">
        <f t="shared" ca="1" si="13"/>
        <v>0</v>
      </c>
      <c r="P73" s="1254">
        <f t="shared" ca="1" si="14"/>
        <v>0</v>
      </c>
      <c r="Q73" s="1253">
        <f t="shared" si="17"/>
        <v>7</v>
      </c>
      <c r="R73" s="1253">
        <f t="shared" ca="1" si="18"/>
        <v>0</v>
      </c>
      <c r="S73" s="1254">
        <f t="shared" ca="1" si="15"/>
        <v>0</v>
      </c>
      <c r="T73" s="1253">
        <f t="shared" si="19"/>
        <v>12</v>
      </c>
      <c r="U73" s="1253">
        <f t="shared" ca="1" si="20"/>
        <v>0</v>
      </c>
      <c r="V73" s="1254">
        <f t="shared" ca="1" si="16"/>
        <v>0</v>
      </c>
      <c r="W73" s="1253">
        <f t="shared" si="21"/>
        <v>7</v>
      </c>
      <c r="X73" s="1255">
        <f t="shared" ca="1" si="22"/>
        <v>0</v>
      </c>
    </row>
    <row r="74" spans="1:24" x14ac:dyDescent="0.25">
      <c r="A74" t="s">
        <v>934</v>
      </c>
      <c r="B74" s="551">
        <v>2</v>
      </c>
      <c r="C74" s="551" t="s">
        <v>1463</v>
      </c>
      <c r="D74" s="1586" t="s">
        <v>3464</v>
      </c>
      <c r="E74" s="551" t="s">
        <v>1463</v>
      </c>
      <c r="F74" s="1650" t="s">
        <v>1485</v>
      </c>
      <c r="G74" s="551">
        <f ca="1">VLOOKUP($A74,Data!$C:$I,7,FALSE)</f>
        <v>0</v>
      </c>
      <c r="H74" s="631" t="str">
        <f t="shared" si="23"/>
        <v>DE.CM-012</v>
      </c>
      <c r="I74" s="631" t="str">
        <f t="shared" ca="1" si="24"/>
        <v>DE.CM-0120</v>
      </c>
      <c r="J74" s="1648"/>
      <c r="K74" s="1261" t="s">
        <v>1684</v>
      </c>
      <c r="L74" s="1108" t="s">
        <v>3448</v>
      </c>
      <c r="M74" s="1252">
        <f t="shared" ca="1" si="11"/>
        <v>0</v>
      </c>
      <c r="N74" s="1253">
        <f t="shared" si="12"/>
        <v>34</v>
      </c>
      <c r="O74" s="1253">
        <f t="shared" ca="1" si="13"/>
        <v>0</v>
      </c>
      <c r="P74" s="1254">
        <f t="shared" ca="1" si="14"/>
        <v>0</v>
      </c>
      <c r="Q74" s="1253">
        <f t="shared" si="17"/>
        <v>5</v>
      </c>
      <c r="R74" s="1253">
        <f t="shared" ca="1" si="18"/>
        <v>0</v>
      </c>
      <c r="S74" s="1254">
        <f t="shared" ca="1" si="15"/>
        <v>0</v>
      </c>
      <c r="T74" s="1253">
        <f t="shared" si="19"/>
        <v>8</v>
      </c>
      <c r="U74" s="1253">
        <f t="shared" ca="1" si="20"/>
        <v>0</v>
      </c>
      <c r="V74" s="1254">
        <f t="shared" ca="1" si="16"/>
        <v>0</v>
      </c>
      <c r="W74" s="1253">
        <f t="shared" si="21"/>
        <v>21</v>
      </c>
      <c r="X74" s="1255">
        <f t="shared" ca="1" si="22"/>
        <v>0</v>
      </c>
    </row>
    <row r="75" spans="1:24" x14ac:dyDescent="0.25">
      <c r="A75" t="s">
        <v>934</v>
      </c>
      <c r="B75" s="551">
        <v>2</v>
      </c>
      <c r="C75" s="551" t="s">
        <v>1463</v>
      </c>
      <c r="D75" s="1586" t="s">
        <v>3465</v>
      </c>
      <c r="E75" s="551" t="s">
        <v>1463</v>
      </c>
      <c r="F75" s="1650" t="s">
        <v>1487</v>
      </c>
      <c r="G75" s="551">
        <f ca="1">VLOOKUP($A75,Data!$C:$I,7,FALSE)</f>
        <v>0</v>
      </c>
      <c r="H75" s="631" t="str">
        <f t="shared" si="23"/>
        <v>DE.CM-022</v>
      </c>
      <c r="I75" s="631" t="str">
        <f t="shared" ca="1" si="24"/>
        <v>DE.CM-0220</v>
      </c>
      <c r="J75" s="1648"/>
      <c r="K75" s="1261" t="s">
        <v>1684</v>
      </c>
      <c r="L75" s="1108" t="s">
        <v>3449</v>
      </c>
      <c r="M75" s="1252">
        <f t="shared" ca="1" si="11"/>
        <v>0</v>
      </c>
      <c r="N75" s="1253">
        <f t="shared" si="12"/>
        <v>19</v>
      </c>
      <c r="O75" s="1253">
        <f t="shared" ca="1" si="13"/>
        <v>0</v>
      </c>
      <c r="P75" s="1254">
        <f t="shared" ca="1" si="14"/>
        <v>0</v>
      </c>
      <c r="Q75" s="1253">
        <f t="shared" si="17"/>
        <v>2</v>
      </c>
      <c r="R75" s="1253">
        <f t="shared" ca="1" si="18"/>
        <v>0</v>
      </c>
      <c r="S75" s="1254">
        <f t="shared" ca="1" si="15"/>
        <v>0</v>
      </c>
      <c r="T75" s="1253">
        <f t="shared" si="19"/>
        <v>7</v>
      </c>
      <c r="U75" s="1253">
        <f t="shared" ca="1" si="20"/>
        <v>0</v>
      </c>
      <c r="V75" s="1254">
        <f t="shared" ca="1" si="16"/>
        <v>0</v>
      </c>
      <c r="W75" s="1253">
        <f t="shared" si="21"/>
        <v>10</v>
      </c>
      <c r="X75" s="1255">
        <f t="shared" ca="1" si="22"/>
        <v>0</v>
      </c>
    </row>
    <row r="76" spans="1:24" x14ac:dyDescent="0.25">
      <c r="A76" t="s">
        <v>934</v>
      </c>
      <c r="B76" s="551">
        <v>2</v>
      </c>
      <c r="C76" s="551" t="s">
        <v>1463</v>
      </c>
      <c r="D76" s="1586" t="s">
        <v>3466</v>
      </c>
      <c r="E76" s="551" t="s">
        <v>1463</v>
      </c>
      <c r="F76" s="1650" t="s">
        <v>1483</v>
      </c>
      <c r="G76" s="551">
        <f ca="1">VLOOKUP($A76,Data!$C:$I,7,FALSE)</f>
        <v>0</v>
      </c>
      <c r="H76" s="631" t="str">
        <f t="shared" si="23"/>
        <v>DE.CM-032</v>
      </c>
      <c r="I76" s="631" t="str">
        <f t="shared" ca="1" si="24"/>
        <v>DE.CM-0320</v>
      </c>
      <c r="J76" s="1648"/>
      <c r="K76" s="1261" t="s">
        <v>1692</v>
      </c>
      <c r="L76" s="1108" t="s">
        <v>3450</v>
      </c>
      <c r="M76" s="1252">
        <f t="shared" ca="1" si="11"/>
        <v>0</v>
      </c>
      <c r="N76" s="1253">
        <f t="shared" si="12"/>
        <v>21</v>
      </c>
      <c r="O76" s="1253">
        <f t="shared" ca="1" si="13"/>
        <v>0</v>
      </c>
      <c r="P76" s="1254">
        <f t="shared" ca="1" si="14"/>
        <v>0</v>
      </c>
      <c r="Q76" s="1253">
        <f t="shared" si="17"/>
        <v>3</v>
      </c>
      <c r="R76" s="1253">
        <f t="shared" ca="1" si="18"/>
        <v>0</v>
      </c>
      <c r="S76" s="1254">
        <f t="shared" ca="1" si="15"/>
        <v>0</v>
      </c>
      <c r="T76" s="1253">
        <f t="shared" si="19"/>
        <v>10</v>
      </c>
      <c r="U76" s="1253">
        <f t="shared" ca="1" si="20"/>
        <v>0</v>
      </c>
      <c r="V76" s="1254">
        <f t="shared" ca="1" si="16"/>
        <v>0</v>
      </c>
      <c r="W76" s="1253">
        <f t="shared" si="21"/>
        <v>8</v>
      </c>
      <c r="X76" s="1255">
        <f t="shared" ca="1" si="22"/>
        <v>0</v>
      </c>
    </row>
    <row r="77" spans="1:24" x14ac:dyDescent="0.25">
      <c r="A77" t="s">
        <v>934</v>
      </c>
      <c r="B77" s="551">
        <v>2</v>
      </c>
      <c r="C77" s="551" t="s">
        <v>1463</v>
      </c>
      <c r="D77" s="1586" t="s">
        <v>3467</v>
      </c>
      <c r="E77" s="551" t="s">
        <v>1463</v>
      </c>
      <c r="F77" s="1650" t="s">
        <v>1484</v>
      </c>
      <c r="G77" s="551">
        <f ca="1">VLOOKUP($A77,Data!$C:$I,7,FALSE)</f>
        <v>0</v>
      </c>
      <c r="H77" s="631" t="str">
        <f t="shared" si="23"/>
        <v>DE.CM-062</v>
      </c>
      <c r="I77" s="631" t="str">
        <f t="shared" ca="1" si="24"/>
        <v>DE.CM-0620</v>
      </c>
      <c r="J77" s="1648"/>
      <c r="K77" s="1261" t="s">
        <v>1692</v>
      </c>
      <c r="L77" s="1108" t="s">
        <v>3451</v>
      </c>
      <c r="M77" s="1252">
        <f t="shared" ca="1" si="11"/>
        <v>0</v>
      </c>
      <c r="N77" s="1253">
        <f t="shared" si="12"/>
        <v>17</v>
      </c>
      <c r="O77" s="1253">
        <f t="shared" ca="1" si="13"/>
        <v>0</v>
      </c>
      <c r="P77" s="1254">
        <f t="shared" ca="1" si="14"/>
        <v>0</v>
      </c>
      <c r="Q77" s="1253">
        <f t="shared" si="17"/>
        <v>3</v>
      </c>
      <c r="R77" s="1253">
        <f t="shared" ca="1" si="18"/>
        <v>0</v>
      </c>
      <c r="S77" s="1254">
        <f t="shared" ca="1" si="15"/>
        <v>0</v>
      </c>
      <c r="T77" s="1253">
        <f t="shared" si="19"/>
        <v>9</v>
      </c>
      <c r="U77" s="1253">
        <f t="shared" ca="1" si="20"/>
        <v>0</v>
      </c>
      <c r="V77" s="1254">
        <f t="shared" ca="1" si="16"/>
        <v>0</v>
      </c>
      <c r="W77" s="1253">
        <f t="shared" si="21"/>
        <v>5</v>
      </c>
      <c r="X77" s="1255">
        <f t="shared" ca="1" si="22"/>
        <v>0</v>
      </c>
    </row>
    <row r="78" spans="1:24" x14ac:dyDescent="0.25">
      <c r="A78" t="s">
        <v>934</v>
      </c>
      <c r="B78" s="551">
        <v>2</v>
      </c>
      <c r="C78" s="551" t="s">
        <v>1463</v>
      </c>
      <c r="D78" s="1586" t="s">
        <v>3468</v>
      </c>
      <c r="F78" s="1650"/>
      <c r="G78" s="551">
        <f ca="1">VLOOKUP($A78,Data!$C:$I,7,FALSE)</f>
        <v>0</v>
      </c>
      <c r="H78" s="631" t="str">
        <f t="shared" si="23"/>
        <v>DE.CM-092</v>
      </c>
      <c r="I78" s="631" t="str">
        <f t="shared" ca="1" si="24"/>
        <v>DE.CM-0920</v>
      </c>
      <c r="J78" s="1648"/>
      <c r="K78" s="1261" t="s">
        <v>1692</v>
      </c>
      <c r="L78" s="1108" t="s">
        <v>3452</v>
      </c>
      <c r="M78" s="1252">
        <f t="shared" ca="1" si="11"/>
        <v>0</v>
      </c>
      <c r="N78" s="1253">
        <f t="shared" si="12"/>
        <v>11</v>
      </c>
      <c r="O78" s="1253">
        <f t="shared" ca="1" si="13"/>
        <v>0</v>
      </c>
      <c r="P78" s="1254">
        <f t="shared" ca="1" si="14"/>
        <v>0</v>
      </c>
      <c r="Q78" s="1253">
        <f t="shared" si="17"/>
        <v>3</v>
      </c>
      <c r="R78" s="1253">
        <f t="shared" ca="1" si="18"/>
        <v>0</v>
      </c>
      <c r="S78" s="1254">
        <f t="shared" ca="1" si="15"/>
        <v>0</v>
      </c>
      <c r="T78" s="1253">
        <f t="shared" si="19"/>
        <v>5</v>
      </c>
      <c r="U78" s="1253">
        <f t="shared" ca="1" si="20"/>
        <v>0</v>
      </c>
      <c r="V78" s="1254">
        <f t="shared" ca="1" si="16"/>
        <v>0</v>
      </c>
      <c r="W78" s="1253">
        <f t="shared" si="21"/>
        <v>3</v>
      </c>
      <c r="X78" s="1255">
        <f t="shared" ca="1" si="22"/>
        <v>0</v>
      </c>
    </row>
    <row r="79" spans="1:24" x14ac:dyDescent="0.25">
      <c r="A79" t="s">
        <v>934</v>
      </c>
      <c r="B79" s="551">
        <v>2</v>
      </c>
      <c r="C79" s="551" t="s">
        <v>1462</v>
      </c>
      <c r="D79" s="1589" t="s">
        <v>3446</v>
      </c>
      <c r="E79" s="551" t="s">
        <v>1462</v>
      </c>
      <c r="F79" s="1651" t="s">
        <v>1482</v>
      </c>
      <c r="G79" s="551">
        <f ca="1">VLOOKUP($A79,Data!$C:$I,7,FALSE)</f>
        <v>0</v>
      </c>
      <c r="H79" s="631" t="str">
        <f t="shared" si="23"/>
        <v>PR.AA-052</v>
      </c>
      <c r="I79" s="631" t="str">
        <f t="shared" ca="1" si="24"/>
        <v>PR.AA-0520</v>
      </c>
      <c r="J79" s="1648"/>
      <c r="K79" s="1261" t="s">
        <v>1692</v>
      </c>
      <c r="L79" s="1108" t="s">
        <v>3453</v>
      </c>
      <c r="M79" s="1252">
        <f t="shared" ca="1" si="11"/>
        <v>0</v>
      </c>
      <c r="N79" s="1253">
        <f t="shared" si="12"/>
        <v>1</v>
      </c>
      <c r="O79" s="1253">
        <f t="shared" ca="1" si="13"/>
        <v>0</v>
      </c>
      <c r="P79" s="1254">
        <f t="shared" ca="1" si="14"/>
        <v>0</v>
      </c>
      <c r="Q79" s="1253">
        <f t="shared" si="17"/>
        <v>1</v>
      </c>
      <c r="R79" s="1253">
        <f t="shared" ca="1" si="18"/>
        <v>0</v>
      </c>
      <c r="S79" s="1254">
        <f t="shared" si="15"/>
        <v>0</v>
      </c>
      <c r="T79" s="1253">
        <f t="shared" si="19"/>
        <v>0</v>
      </c>
      <c r="U79" s="1253">
        <f t="shared" ca="1" si="20"/>
        <v>0</v>
      </c>
      <c r="V79" s="1254">
        <f t="shared" si="16"/>
        <v>0</v>
      </c>
      <c r="W79" s="1253">
        <f t="shared" si="21"/>
        <v>0</v>
      </c>
      <c r="X79" s="1255">
        <f t="shared" ca="1" si="22"/>
        <v>0</v>
      </c>
    </row>
    <row r="80" spans="1:24" x14ac:dyDescent="0.25">
      <c r="A80" t="s">
        <v>934</v>
      </c>
      <c r="B80" s="551">
        <v>2</v>
      </c>
      <c r="C80" s="551" t="s">
        <v>1462</v>
      </c>
      <c r="D80" s="1589" t="s">
        <v>3447</v>
      </c>
      <c r="E80" s="551" t="s">
        <v>1462</v>
      </c>
      <c r="F80" s="1650" t="s">
        <v>1486</v>
      </c>
      <c r="G80" s="551">
        <f ca="1">VLOOKUP($A80,Data!$C:$I,7,FALSE)</f>
        <v>0</v>
      </c>
      <c r="H80" s="631" t="str">
        <f t="shared" si="23"/>
        <v>PR.AA-062</v>
      </c>
      <c r="I80" s="631" t="str">
        <f t="shared" ca="1" si="24"/>
        <v>PR.AA-0620</v>
      </c>
      <c r="J80" s="1648"/>
      <c r="K80" s="1261" t="s">
        <v>3504</v>
      </c>
      <c r="L80" s="1108" t="s">
        <v>3454</v>
      </c>
      <c r="M80" s="1252">
        <f t="shared" ca="1" si="11"/>
        <v>0</v>
      </c>
      <c r="N80" s="1253">
        <f t="shared" si="12"/>
        <v>26</v>
      </c>
      <c r="O80" s="1253">
        <f t="shared" ca="1" si="13"/>
        <v>0</v>
      </c>
      <c r="P80" s="1254">
        <f t="shared" ca="1" si="14"/>
        <v>0</v>
      </c>
      <c r="Q80" s="1253">
        <f t="shared" ref="Q80:Q111" si="25">COUNTIF($H:$H,CONCATENATE($L80,P$15))</f>
        <v>4</v>
      </c>
      <c r="R80" s="1253">
        <f t="shared" ref="R80:R111" ca="1" si="26">COUNTIF($I:$I,CONCATENATE($L80,P$15,1))</f>
        <v>0</v>
      </c>
      <c r="S80" s="1254">
        <f t="shared" ca="1" si="15"/>
        <v>0</v>
      </c>
      <c r="T80" s="1253">
        <f t="shared" ref="T80:T111" si="27">COUNTIF($H:$H,CONCATENATE($L80,S$15))</f>
        <v>14</v>
      </c>
      <c r="U80" s="1253">
        <f t="shared" ref="U80:U111" ca="1" si="28">COUNTIF($I:$I,CONCATENATE($L80,S$15,1))</f>
        <v>0</v>
      </c>
      <c r="V80" s="1254">
        <f t="shared" ca="1" si="16"/>
        <v>0</v>
      </c>
      <c r="W80" s="1253">
        <f t="shared" ref="W80:W111" si="29">COUNTIF($H:$H,CONCATENATE($L80,V$15))</f>
        <v>8</v>
      </c>
      <c r="X80" s="1255">
        <f t="shared" ref="X80:X111" ca="1" si="30">COUNTIF($I:$I,CONCATENATE($L80,V$15,1))</f>
        <v>0</v>
      </c>
    </row>
    <row r="81" spans="1:24" x14ac:dyDescent="0.25">
      <c r="A81" t="s">
        <v>935</v>
      </c>
      <c r="B81" s="551">
        <v>3</v>
      </c>
      <c r="C81" s="551" t="s">
        <v>1462</v>
      </c>
      <c r="D81" s="1589" t="s">
        <v>3446</v>
      </c>
      <c r="E81" s="551" t="s">
        <v>1462</v>
      </c>
      <c r="F81" s="1651" t="s">
        <v>1482</v>
      </c>
      <c r="G81" s="551">
        <f ca="1">VLOOKUP($A81,Data!$C:$I,7,FALSE)</f>
        <v>0</v>
      </c>
      <c r="H81" s="631" t="str">
        <f t="shared" si="23"/>
        <v>PR.AA-053</v>
      </c>
      <c r="I81" s="631" t="str">
        <f t="shared" ca="1" si="24"/>
        <v>PR.AA-0530</v>
      </c>
      <c r="J81" s="1648"/>
      <c r="K81" s="1261" t="s">
        <v>3504</v>
      </c>
      <c r="L81" s="1108" t="s">
        <v>3455</v>
      </c>
      <c r="M81" s="1252">
        <f t="shared" ref="M81:M121" ca="1" si="31">IF(N81=0,0,O81/N81)</f>
        <v>0</v>
      </c>
      <c r="N81" s="1253">
        <f t="shared" ref="N81:N121" si="32">SUM(Q81+T81+W81)</f>
        <v>5</v>
      </c>
      <c r="O81" s="1253">
        <f t="shared" ref="O81:O121" ca="1" si="33">SUM(R81+U81+X81)</f>
        <v>0</v>
      </c>
      <c r="P81" s="1254">
        <f t="shared" ref="P81:P121" si="34">IF(Q81=0,0,R81/Q81)</f>
        <v>0</v>
      </c>
      <c r="Q81" s="1253">
        <f t="shared" si="25"/>
        <v>0</v>
      </c>
      <c r="R81" s="1253">
        <f t="shared" ca="1" si="26"/>
        <v>0</v>
      </c>
      <c r="S81" s="1254">
        <f t="shared" ref="S81:S121" ca="1" si="35">IF(T81=0,0,U81/T81)</f>
        <v>0</v>
      </c>
      <c r="T81" s="1253">
        <f t="shared" si="27"/>
        <v>4</v>
      </c>
      <c r="U81" s="1253">
        <f t="shared" ca="1" si="28"/>
        <v>0</v>
      </c>
      <c r="V81" s="1254">
        <f t="shared" ref="V81:V121" ca="1" si="36">IF(W81=0,0,X81/W81)</f>
        <v>0</v>
      </c>
      <c r="W81" s="1253">
        <f t="shared" si="29"/>
        <v>1</v>
      </c>
      <c r="X81" s="1255">
        <f t="shared" ca="1" si="30"/>
        <v>0</v>
      </c>
    </row>
    <row r="82" spans="1:24" x14ac:dyDescent="0.25">
      <c r="A82" t="s">
        <v>935</v>
      </c>
      <c r="B82" s="551">
        <v>3</v>
      </c>
      <c r="C82" s="551" t="s">
        <v>1462</v>
      </c>
      <c r="D82" s="1589" t="s">
        <v>3447</v>
      </c>
      <c r="E82" s="551" t="s">
        <v>1462</v>
      </c>
      <c r="F82" s="1650" t="s">
        <v>1486</v>
      </c>
      <c r="G82" s="551">
        <f ca="1">VLOOKUP($A82,Data!$C:$I,7,FALSE)</f>
        <v>0</v>
      </c>
      <c r="H82" s="631" t="str">
        <f t="shared" si="23"/>
        <v>PR.AA-063</v>
      </c>
      <c r="I82" s="631" t="str">
        <f t="shared" ca="1" si="24"/>
        <v>PR.AA-0630</v>
      </c>
      <c r="J82" s="1648"/>
      <c r="K82" s="1261" t="s">
        <v>3504</v>
      </c>
      <c r="L82" s="1108" t="s">
        <v>3456</v>
      </c>
      <c r="M82" s="1252">
        <f t="shared" ca="1" si="31"/>
        <v>0</v>
      </c>
      <c r="N82" s="1253">
        <f t="shared" si="32"/>
        <v>17</v>
      </c>
      <c r="O82" s="1253">
        <f t="shared" ca="1" si="33"/>
        <v>0</v>
      </c>
      <c r="P82" s="1254">
        <f t="shared" ca="1" si="34"/>
        <v>0</v>
      </c>
      <c r="Q82" s="1253">
        <f t="shared" si="25"/>
        <v>4</v>
      </c>
      <c r="R82" s="1253">
        <f t="shared" ca="1" si="26"/>
        <v>0</v>
      </c>
      <c r="S82" s="1254">
        <f t="shared" ca="1" si="35"/>
        <v>0</v>
      </c>
      <c r="T82" s="1253">
        <f t="shared" si="27"/>
        <v>5</v>
      </c>
      <c r="U82" s="1253">
        <f t="shared" ca="1" si="28"/>
        <v>0</v>
      </c>
      <c r="V82" s="1254">
        <f t="shared" ca="1" si="36"/>
        <v>0</v>
      </c>
      <c r="W82" s="1253">
        <f t="shared" si="29"/>
        <v>8</v>
      </c>
      <c r="X82" s="1255">
        <f t="shared" ca="1" si="30"/>
        <v>0</v>
      </c>
    </row>
    <row r="83" spans="1:24" x14ac:dyDescent="0.25">
      <c r="A83" t="s">
        <v>2530</v>
      </c>
      <c r="B83" s="551">
        <v>3</v>
      </c>
      <c r="C83" s="551" t="s">
        <v>1463</v>
      </c>
      <c r="D83" s="1586" t="s">
        <v>3464</v>
      </c>
      <c r="E83" s="551" t="s">
        <v>1463</v>
      </c>
      <c r="F83" s="1650" t="s">
        <v>1485</v>
      </c>
      <c r="G83" s="551">
        <f ca="1">VLOOKUP($A83,Data!$C:$I,7,FALSE)</f>
        <v>0</v>
      </c>
      <c r="H83" s="631" t="str">
        <f t="shared" si="23"/>
        <v>DE.CM-013</v>
      </c>
      <c r="I83" s="631" t="str">
        <f t="shared" ca="1" si="24"/>
        <v>DE.CM-0130</v>
      </c>
      <c r="J83" s="1648"/>
      <c r="K83" s="1261" t="s">
        <v>3504</v>
      </c>
      <c r="L83" s="1108" t="s">
        <v>3457</v>
      </c>
      <c r="M83" s="1252">
        <f t="shared" ca="1" si="31"/>
        <v>0</v>
      </c>
      <c r="N83" s="1253">
        <f t="shared" si="32"/>
        <v>9</v>
      </c>
      <c r="O83" s="1253">
        <f t="shared" ca="1" si="33"/>
        <v>0</v>
      </c>
      <c r="P83" s="1254">
        <f t="shared" ca="1" si="34"/>
        <v>0</v>
      </c>
      <c r="Q83" s="1253">
        <f t="shared" si="25"/>
        <v>4</v>
      </c>
      <c r="R83" s="1253">
        <f t="shared" ca="1" si="26"/>
        <v>0</v>
      </c>
      <c r="S83" s="1254">
        <f t="shared" ca="1" si="35"/>
        <v>0</v>
      </c>
      <c r="T83" s="1253">
        <f t="shared" si="27"/>
        <v>4</v>
      </c>
      <c r="U83" s="1253">
        <f t="shared" ca="1" si="28"/>
        <v>0</v>
      </c>
      <c r="V83" s="1254">
        <f t="shared" ca="1" si="36"/>
        <v>0</v>
      </c>
      <c r="W83" s="1253">
        <f t="shared" si="29"/>
        <v>1</v>
      </c>
      <c r="X83" s="1255">
        <f t="shared" ca="1" si="30"/>
        <v>0</v>
      </c>
    </row>
    <row r="84" spans="1:24" x14ac:dyDescent="0.25">
      <c r="A84" t="s">
        <v>2530</v>
      </c>
      <c r="B84" s="551">
        <v>3</v>
      </c>
      <c r="C84" s="551" t="s">
        <v>1463</v>
      </c>
      <c r="D84" s="1586" t="s">
        <v>3465</v>
      </c>
      <c r="E84" s="551" t="s">
        <v>1463</v>
      </c>
      <c r="F84" s="1650" t="s">
        <v>1487</v>
      </c>
      <c r="G84" s="551">
        <f ca="1">VLOOKUP($A84,Data!$C:$I,7,FALSE)</f>
        <v>0</v>
      </c>
      <c r="H84" s="631" t="str">
        <f t="shared" si="23"/>
        <v>DE.CM-023</v>
      </c>
      <c r="I84" s="631" t="str">
        <f t="shared" ca="1" si="24"/>
        <v>DE.CM-0230</v>
      </c>
      <c r="J84" s="1648"/>
      <c r="K84" s="1261" t="s">
        <v>3504</v>
      </c>
      <c r="L84" s="1108" t="s">
        <v>3458</v>
      </c>
      <c r="M84" s="1252">
        <f t="shared" ca="1" si="31"/>
        <v>0</v>
      </c>
      <c r="N84" s="1253">
        <f t="shared" si="32"/>
        <v>7</v>
      </c>
      <c r="O84" s="1253">
        <f t="shared" ca="1" si="33"/>
        <v>0</v>
      </c>
      <c r="P84" s="1254">
        <f t="shared" ca="1" si="34"/>
        <v>0</v>
      </c>
      <c r="Q84" s="1253">
        <f t="shared" si="25"/>
        <v>1</v>
      </c>
      <c r="R84" s="1253">
        <f t="shared" ca="1" si="26"/>
        <v>0</v>
      </c>
      <c r="S84" s="1254">
        <f t="shared" ca="1" si="35"/>
        <v>0</v>
      </c>
      <c r="T84" s="1253">
        <f t="shared" si="27"/>
        <v>3</v>
      </c>
      <c r="U84" s="1253">
        <f t="shared" ca="1" si="28"/>
        <v>0</v>
      </c>
      <c r="V84" s="1254">
        <f t="shared" ca="1" si="36"/>
        <v>0</v>
      </c>
      <c r="W84" s="1253">
        <f t="shared" si="29"/>
        <v>3</v>
      </c>
      <c r="X84" s="1255">
        <f t="shared" ca="1" si="30"/>
        <v>0</v>
      </c>
    </row>
    <row r="85" spans="1:24" x14ac:dyDescent="0.25">
      <c r="A85" t="s">
        <v>2530</v>
      </c>
      <c r="B85" s="551">
        <v>3</v>
      </c>
      <c r="C85" s="551" t="s">
        <v>1463</v>
      </c>
      <c r="D85" s="1586" t="s">
        <v>3466</v>
      </c>
      <c r="E85" s="551" t="s">
        <v>1463</v>
      </c>
      <c r="F85" s="1652" t="s">
        <v>1483</v>
      </c>
      <c r="G85" s="551">
        <f ca="1">VLOOKUP($A85,Data!$C:$I,7,FALSE)</f>
        <v>0</v>
      </c>
      <c r="H85" s="631" t="str">
        <f t="shared" si="23"/>
        <v>DE.CM-033</v>
      </c>
      <c r="I85" s="631" t="str">
        <f t="shared" ca="1" si="24"/>
        <v>DE.CM-0330</v>
      </c>
      <c r="J85" s="1648"/>
      <c r="K85" s="1261" t="s">
        <v>3504</v>
      </c>
      <c r="L85" s="1108" t="s">
        <v>3459</v>
      </c>
      <c r="M85" s="1252">
        <f t="shared" ca="1" si="31"/>
        <v>0</v>
      </c>
      <c r="N85" s="1253">
        <f t="shared" si="32"/>
        <v>14</v>
      </c>
      <c r="O85" s="1253">
        <f t="shared" ca="1" si="33"/>
        <v>0</v>
      </c>
      <c r="P85" s="1254">
        <f t="shared" si="34"/>
        <v>0</v>
      </c>
      <c r="Q85" s="1253">
        <f t="shared" si="25"/>
        <v>0</v>
      </c>
      <c r="R85" s="1253">
        <f t="shared" ca="1" si="26"/>
        <v>0</v>
      </c>
      <c r="S85" s="1254">
        <f t="shared" ca="1" si="35"/>
        <v>0</v>
      </c>
      <c r="T85" s="1253">
        <f t="shared" si="27"/>
        <v>5</v>
      </c>
      <c r="U85" s="1253">
        <f t="shared" ca="1" si="28"/>
        <v>0</v>
      </c>
      <c r="V85" s="1254">
        <f t="shared" ca="1" si="36"/>
        <v>0</v>
      </c>
      <c r="W85" s="1253">
        <f t="shared" si="29"/>
        <v>9</v>
      </c>
      <c r="X85" s="1255">
        <f t="shared" ca="1" si="30"/>
        <v>0</v>
      </c>
    </row>
    <row r="86" spans="1:24" x14ac:dyDescent="0.25">
      <c r="A86" t="s">
        <v>2530</v>
      </c>
      <c r="B86" s="551">
        <v>3</v>
      </c>
      <c r="C86" s="551" t="s">
        <v>1463</v>
      </c>
      <c r="D86" s="1586" t="s">
        <v>3467</v>
      </c>
      <c r="F86" s="1650"/>
      <c r="G86" s="551">
        <f ca="1">VLOOKUP($A86,Data!$C:$I,7,FALSE)</f>
        <v>0</v>
      </c>
      <c r="H86" s="631" t="str">
        <f t="shared" si="23"/>
        <v>DE.CM-063</v>
      </c>
      <c r="I86" s="631" t="str">
        <f t="shared" ca="1" si="24"/>
        <v>DE.CM-0630</v>
      </c>
      <c r="J86" s="1648"/>
      <c r="K86" s="1261" t="s">
        <v>3505</v>
      </c>
      <c r="L86" s="1108" t="s">
        <v>3460</v>
      </c>
      <c r="M86" s="1252">
        <f t="shared" ca="1" si="31"/>
        <v>0</v>
      </c>
      <c r="N86" s="1253">
        <f t="shared" si="32"/>
        <v>22</v>
      </c>
      <c r="O86" s="1253">
        <f t="shared" ca="1" si="33"/>
        <v>0</v>
      </c>
      <c r="P86" s="1254">
        <f t="shared" ca="1" si="34"/>
        <v>0</v>
      </c>
      <c r="Q86" s="1253">
        <f t="shared" si="25"/>
        <v>5</v>
      </c>
      <c r="R86" s="1253">
        <f t="shared" ca="1" si="26"/>
        <v>0</v>
      </c>
      <c r="S86" s="1254">
        <f t="shared" ca="1" si="35"/>
        <v>0</v>
      </c>
      <c r="T86" s="1253">
        <f t="shared" si="27"/>
        <v>10</v>
      </c>
      <c r="U86" s="1253">
        <f t="shared" ca="1" si="28"/>
        <v>0</v>
      </c>
      <c r="V86" s="1254">
        <f t="shared" ca="1" si="36"/>
        <v>0</v>
      </c>
      <c r="W86" s="1253">
        <f t="shared" si="29"/>
        <v>7</v>
      </c>
      <c r="X86" s="1255">
        <f t="shared" ca="1" si="30"/>
        <v>0</v>
      </c>
    </row>
    <row r="87" spans="1:24" x14ac:dyDescent="0.25">
      <c r="A87" t="s">
        <v>2530</v>
      </c>
      <c r="B87" s="551">
        <v>3</v>
      </c>
      <c r="C87" s="551" t="s">
        <v>1463</v>
      </c>
      <c r="D87" s="1586" t="s">
        <v>3468</v>
      </c>
      <c r="F87" s="1650"/>
      <c r="G87" s="551">
        <f ca="1">VLOOKUP($A87,Data!$C:$I,7,FALSE)</f>
        <v>0</v>
      </c>
      <c r="H87" s="631" t="str">
        <f t="shared" si="23"/>
        <v>DE.CM-093</v>
      </c>
      <c r="I87" s="631" t="str">
        <f t="shared" ca="1" si="24"/>
        <v>DE.CM-0930</v>
      </c>
      <c r="J87" s="1648"/>
      <c r="K87" s="1261" t="s">
        <v>3505</v>
      </c>
      <c r="L87" s="1108" t="s">
        <v>3461</v>
      </c>
      <c r="M87" s="1252">
        <f t="shared" ca="1" si="31"/>
        <v>0</v>
      </c>
      <c r="N87" s="1253">
        <f t="shared" si="32"/>
        <v>9</v>
      </c>
      <c r="O87" s="1253">
        <f t="shared" ca="1" si="33"/>
        <v>0</v>
      </c>
      <c r="P87" s="1254">
        <f t="shared" ca="1" si="34"/>
        <v>0</v>
      </c>
      <c r="Q87" s="1253">
        <f t="shared" si="25"/>
        <v>1</v>
      </c>
      <c r="R87" s="1253">
        <f t="shared" ca="1" si="26"/>
        <v>0</v>
      </c>
      <c r="S87" s="1254">
        <f t="shared" ca="1" si="35"/>
        <v>0</v>
      </c>
      <c r="T87" s="1253">
        <f t="shared" si="27"/>
        <v>5</v>
      </c>
      <c r="U87" s="1253">
        <f t="shared" ca="1" si="28"/>
        <v>0</v>
      </c>
      <c r="V87" s="1254">
        <f t="shared" ca="1" si="36"/>
        <v>0</v>
      </c>
      <c r="W87" s="1253">
        <f t="shared" si="29"/>
        <v>3</v>
      </c>
      <c r="X87" s="1255">
        <f t="shared" ca="1" si="30"/>
        <v>0</v>
      </c>
    </row>
    <row r="88" spans="1:24" x14ac:dyDescent="0.25">
      <c r="A88" t="s">
        <v>2530</v>
      </c>
      <c r="B88" s="551">
        <v>3</v>
      </c>
      <c r="C88" s="551" t="s">
        <v>1462</v>
      </c>
      <c r="D88" s="1589" t="s">
        <v>3447</v>
      </c>
      <c r="E88" s="551" t="s">
        <v>1462</v>
      </c>
      <c r="F88" s="1650" t="s">
        <v>1486</v>
      </c>
      <c r="G88" s="551">
        <f ca="1">VLOOKUP($A88,Data!$C:$I,7,FALSE)</f>
        <v>0</v>
      </c>
      <c r="H88" s="631" t="str">
        <f t="shared" si="23"/>
        <v>PR.AA-063</v>
      </c>
      <c r="I88" s="631" t="str">
        <f t="shared" ca="1" si="24"/>
        <v>PR.AA-0630</v>
      </c>
      <c r="J88" s="1648"/>
      <c r="K88" s="1261" t="s">
        <v>3505</v>
      </c>
      <c r="L88" s="1108" t="s">
        <v>3462</v>
      </c>
      <c r="M88" s="1252">
        <f t="shared" ca="1" si="31"/>
        <v>0</v>
      </c>
      <c r="N88" s="1253">
        <f t="shared" si="32"/>
        <v>9</v>
      </c>
      <c r="O88" s="1253">
        <f t="shared" ca="1" si="33"/>
        <v>0</v>
      </c>
      <c r="P88" s="1254">
        <f t="shared" ca="1" si="34"/>
        <v>0</v>
      </c>
      <c r="Q88" s="1253">
        <f t="shared" si="25"/>
        <v>3</v>
      </c>
      <c r="R88" s="1253">
        <f t="shared" ca="1" si="26"/>
        <v>0</v>
      </c>
      <c r="S88" s="1254">
        <f t="shared" ca="1" si="35"/>
        <v>0</v>
      </c>
      <c r="T88" s="1253">
        <f t="shared" si="27"/>
        <v>4</v>
      </c>
      <c r="U88" s="1253">
        <f t="shared" ca="1" si="28"/>
        <v>0</v>
      </c>
      <c r="V88" s="1254">
        <f t="shared" ca="1" si="36"/>
        <v>0</v>
      </c>
      <c r="W88" s="1253">
        <f t="shared" si="29"/>
        <v>2</v>
      </c>
      <c r="X88" s="1255">
        <f t="shared" ca="1" si="30"/>
        <v>0</v>
      </c>
    </row>
    <row r="89" spans="1:24" x14ac:dyDescent="0.25">
      <c r="A89" t="s">
        <v>938</v>
      </c>
      <c r="B89" s="551">
        <v>3</v>
      </c>
      <c r="C89" s="551" t="s">
        <v>3386</v>
      </c>
      <c r="D89" s="1587" t="s">
        <v>3393</v>
      </c>
      <c r="E89" s="551" t="s">
        <v>446</v>
      </c>
      <c r="F89" s="1650" t="s">
        <v>1536</v>
      </c>
      <c r="G89" s="551">
        <f ca="1">VLOOKUP($A89,Data!$C:$I,7,FALSE)</f>
        <v>0</v>
      </c>
      <c r="H89" s="631" t="str">
        <f t="shared" si="23"/>
        <v>GV.OC-033</v>
      </c>
      <c r="I89" s="631" t="str">
        <f t="shared" ca="1" si="24"/>
        <v>GV.OC-0330</v>
      </c>
      <c r="J89" s="1648"/>
      <c r="K89" s="1261" t="s">
        <v>3505</v>
      </c>
      <c r="L89" s="1108" t="s">
        <v>3463</v>
      </c>
      <c r="M89" s="1252">
        <f t="shared" ca="1" si="31"/>
        <v>0</v>
      </c>
      <c r="N89" s="1253">
        <f t="shared" si="32"/>
        <v>8</v>
      </c>
      <c r="O89" s="1253">
        <f t="shared" ca="1" si="33"/>
        <v>0</v>
      </c>
      <c r="P89" s="1254">
        <f t="shared" ca="1" si="34"/>
        <v>0</v>
      </c>
      <c r="Q89" s="1253">
        <f t="shared" si="25"/>
        <v>3</v>
      </c>
      <c r="R89" s="1253">
        <f t="shared" ca="1" si="26"/>
        <v>0</v>
      </c>
      <c r="S89" s="1254">
        <f t="shared" ca="1" si="35"/>
        <v>0</v>
      </c>
      <c r="T89" s="1253">
        <f t="shared" si="27"/>
        <v>5</v>
      </c>
      <c r="U89" s="1253">
        <f t="shared" ca="1" si="28"/>
        <v>0</v>
      </c>
      <c r="V89" s="1254">
        <f t="shared" si="36"/>
        <v>0</v>
      </c>
      <c r="W89" s="1253">
        <f t="shared" si="29"/>
        <v>0</v>
      </c>
      <c r="X89" s="1255">
        <f t="shared" ca="1" si="30"/>
        <v>0</v>
      </c>
    </row>
    <row r="90" spans="1:24" x14ac:dyDescent="0.25">
      <c r="A90" t="s">
        <v>938</v>
      </c>
      <c r="B90" s="551">
        <v>3</v>
      </c>
      <c r="C90" s="551" t="s">
        <v>3386</v>
      </c>
      <c r="D90" s="1587" t="s">
        <v>3417</v>
      </c>
      <c r="E90" s="551" t="s">
        <v>446</v>
      </c>
      <c r="F90" s="1650" t="s">
        <v>1522</v>
      </c>
      <c r="G90" s="551">
        <f ca="1">VLOOKUP($A90,Data!$C:$I,7,FALSE)</f>
        <v>0</v>
      </c>
      <c r="H90" s="631" t="str">
        <f t="shared" si="23"/>
        <v>GV.PO-013</v>
      </c>
      <c r="I90" s="631" t="str">
        <f t="shared" ca="1" si="24"/>
        <v>GV.PO-0130</v>
      </c>
      <c r="J90" s="1648"/>
      <c r="K90" s="1261" t="s">
        <v>1740</v>
      </c>
      <c r="L90" s="1109" t="s">
        <v>3464</v>
      </c>
      <c r="M90" s="1252">
        <f t="shared" ca="1" si="31"/>
        <v>0</v>
      </c>
      <c r="N90" s="1253">
        <f t="shared" si="32"/>
        <v>18</v>
      </c>
      <c r="O90" s="1253">
        <f t="shared" ca="1" si="33"/>
        <v>0</v>
      </c>
      <c r="P90" s="1254">
        <f t="shared" ca="1" si="34"/>
        <v>0</v>
      </c>
      <c r="Q90" s="1253">
        <f t="shared" si="25"/>
        <v>4</v>
      </c>
      <c r="R90" s="1253">
        <f t="shared" ca="1" si="26"/>
        <v>0</v>
      </c>
      <c r="S90" s="1254">
        <f t="shared" ca="1" si="35"/>
        <v>0</v>
      </c>
      <c r="T90" s="1253">
        <f t="shared" si="27"/>
        <v>7</v>
      </c>
      <c r="U90" s="1253">
        <f t="shared" ca="1" si="28"/>
        <v>0</v>
      </c>
      <c r="V90" s="1254">
        <f t="shared" ca="1" si="36"/>
        <v>0</v>
      </c>
      <c r="W90" s="1253">
        <f t="shared" si="29"/>
        <v>7</v>
      </c>
      <c r="X90" s="1255">
        <f t="shared" ca="1" si="30"/>
        <v>0</v>
      </c>
    </row>
    <row r="91" spans="1:24" x14ac:dyDescent="0.25">
      <c r="A91" t="s">
        <v>938</v>
      </c>
      <c r="B91" s="551">
        <v>3</v>
      </c>
      <c r="C91" s="551" t="s">
        <v>3386</v>
      </c>
      <c r="D91" s="1587" t="s">
        <v>3418</v>
      </c>
      <c r="F91" s="1650"/>
      <c r="G91" s="551">
        <f ca="1">VLOOKUP($A91,Data!$C:$I,7,FALSE)</f>
        <v>0</v>
      </c>
      <c r="H91" s="631" t="str">
        <f t="shared" si="23"/>
        <v>GV.PO-023</v>
      </c>
      <c r="I91" s="631" t="str">
        <f t="shared" ca="1" si="24"/>
        <v>GV.PO-0230</v>
      </c>
      <c r="J91" s="1648"/>
      <c r="K91" s="1261" t="s">
        <v>1740</v>
      </c>
      <c r="L91" s="1109" t="s">
        <v>3465</v>
      </c>
      <c r="M91" s="1252">
        <f t="shared" ca="1" si="31"/>
        <v>0</v>
      </c>
      <c r="N91" s="1253">
        <f t="shared" si="32"/>
        <v>7</v>
      </c>
      <c r="O91" s="1253">
        <f t="shared" ca="1" si="33"/>
        <v>0</v>
      </c>
      <c r="P91" s="1254">
        <f t="shared" ca="1" si="34"/>
        <v>0</v>
      </c>
      <c r="Q91" s="1253">
        <f t="shared" si="25"/>
        <v>1</v>
      </c>
      <c r="R91" s="1253">
        <f t="shared" ca="1" si="26"/>
        <v>0</v>
      </c>
      <c r="S91" s="1254">
        <f t="shared" ca="1" si="35"/>
        <v>0</v>
      </c>
      <c r="T91" s="1253">
        <f t="shared" si="27"/>
        <v>2</v>
      </c>
      <c r="U91" s="1253">
        <f t="shared" ca="1" si="28"/>
        <v>0</v>
      </c>
      <c r="V91" s="1254">
        <f t="shared" ca="1" si="36"/>
        <v>0</v>
      </c>
      <c r="W91" s="1253">
        <f t="shared" si="29"/>
        <v>4</v>
      </c>
      <c r="X91" s="1255">
        <f t="shared" ca="1" si="30"/>
        <v>0</v>
      </c>
    </row>
    <row r="92" spans="1:24" x14ac:dyDescent="0.25">
      <c r="A92" t="s">
        <v>938</v>
      </c>
      <c r="B92" s="551">
        <v>3</v>
      </c>
      <c r="C92" s="551" t="s">
        <v>1462</v>
      </c>
      <c r="D92" s="1589" t="s">
        <v>3461</v>
      </c>
      <c r="E92" s="551" t="s">
        <v>1462</v>
      </c>
      <c r="F92" s="1650" t="s">
        <v>1518</v>
      </c>
      <c r="G92" s="551">
        <f ca="1">VLOOKUP($A92,Data!$C:$I,7,FALSE)</f>
        <v>0</v>
      </c>
      <c r="H92" s="631" t="str">
        <f t="shared" si="23"/>
        <v>PR.IR-023</v>
      </c>
      <c r="I92" s="631" t="str">
        <f t="shared" ca="1" si="24"/>
        <v>PR.IR-0230</v>
      </c>
      <c r="J92" s="1648"/>
      <c r="K92" s="1261" t="s">
        <v>1740</v>
      </c>
      <c r="L92" s="1109" t="s">
        <v>3466</v>
      </c>
      <c r="M92" s="1252">
        <f t="shared" ca="1" si="31"/>
        <v>0</v>
      </c>
      <c r="N92" s="1253">
        <f t="shared" si="32"/>
        <v>15</v>
      </c>
      <c r="O92" s="1253">
        <f t="shared" ca="1" si="33"/>
        <v>0</v>
      </c>
      <c r="P92" s="1254">
        <f t="shared" ca="1" si="34"/>
        <v>0</v>
      </c>
      <c r="Q92" s="1253">
        <f t="shared" si="25"/>
        <v>2</v>
      </c>
      <c r="R92" s="1253">
        <f t="shared" ca="1" si="26"/>
        <v>0</v>
      </c>
      <c r="S92" s="1254">
        <f t="shared" ca="1" si="35"/>
        <v>0</v>
      </c>
      <c r="T92" s="1253">
        <f t="shared" si="27"/>
        <v>6</v>
      </c>
      <c r="U92" s="1253">
        <f t="shared" ca="1" si="28"/>
        <v>0</v>
      </c>
      <c r="V92" s="1254">
        <f t="shared" ca="1" si="36"/>
        <v>0</v>
      </c>
      <c r="W92" s="1253">
        <f t="shared" si="29"/>
        <v>7</v>
      </c>
      <c r="X92" s="1255">
        <f t="shared" ca="1" si="30"/>
        <v>0</v>
      </c>
    </row>
    <row r="93" spans="1:24" x14ac:dyDescent="0.25">
      <c r="A93" t="s">
        <v>939</v>
      </c>
      <c r="B93" s="551">
        <v>3</v>
      </c>
      <c r="C93" s="551" t="s">
        <v>3386</v>
      </c>
      <c r="D93" s="1587" t="s">
        <v>3392</v>
      </c>
      <c r="F93" s="1650"/>
      <c r="G93" s="551">
        <f ca="1">VLOOKUP($A93,Data!$C:$I,7,FALSE)</f>
        <v>0</v>
      </c>
      <c r="H93" s="631" t="str">
        <f t="shared" si="23"/>
        <v>GV.OC-023</v>
      </c>
      <c r="I93" s="631" t="str">
        <f t="shared" ca="1" si="24"/>
        <v>GV.OC-0230</v>
      </c>
      <c r="J93" s="1648"/>
      <c r="K93" s="1261" t="s">
        <v>1740</v>
      </c>
      <c r="L93" s="1109" t="s">
        <v>3467</v>
      </c>
      <c r="M93" s="1252">
        <f t="shared" ca="1" si="31"/>
        <v>0</v>
      </c>
      <c r="N93" s="1253">
        <f t="shared" si="32"/>
        <v>14</v>
      </c>
      <c r="O93" s="1253">
        <f t="shared" ca="1" si="33"/>
        <v>0</v>
      </c>
      <c r="P93" s="1254">
        <f t="shared" ca="1" si="34"/>
        <v>0</v>
      </c>
      <c r="Q93" s="1253">
        <f t="shared" si="25"/>
        <v>2</v>
      </c>
      <c r="R93" s="1253">
        <f t="shared" ca="1" si="26"/>
        <v>0</v>
      </c>
      <c r="S93" s="1254">
        <f t="shared" ca="1" si="35"/>
        <v>0</v>
      </c>
      <c r="T93" s="1253">
        <f t="shared" si="27"/>
        <v>5</v>
      </c>
      <c r="U93" s="1253">
        <f t="shared" ca="1" si="28"/>
        <v>0</v>
      </c>
      <c r="V93" s="1254">
        <f t="shared" ca="1" si="36"/>
        <v>0</v>
      </c>
      <c r="W93" s="1253">
        <f t="shared" si="29"/>
        <v>7</v>
      </c>
      <c r="X93" s="1255">
        <f t="shared" ca="1" si="30"/>
        <v>0</v>
      </c>
    </row>
    <row r="94" spans="1:24" x14ac:dyDescent="0.25">
      <c r="A94" t="s">
        <v>939</v>
      </c>
      <c r="B94" s="551">
        <v>3</v>
      </c>
      <c r="C94" s="551" t="s">
        <v>3386</v>
      </c>
      <c r="D94" s="1587" t="s">
        <v>3393</v>
      </c>
      <c r="E94" s="551" t="s">
        <v>446</v>
      </c>
      <c r="F94" s="1650" t="s">
        <v>1536</v>
      </c>
      <c r="G94" s="551">
        <f ca="1">VLOOKUP($A94,Data!$C:$I,7,FALSE)</f>
        <v>0</v>
      </c>
      <c r="H94" s="631" t="str">
        <f t="shared" si="23"/>
        <v>GV.OC-033</v>
      </c>
      <c r="I94" s="631" t="str">
        <f t="shared" ca="1" si="24"/>
        <v>GV.OC-0330</v>
      </c>
      <c r="J94" s="1648"/>
      <c r="K94" s="1261" t="s">
        <v>1740</v>
      </c>
      <c r="L94" s="1109" t="s">
        <v>3468</v>
      </c>
      <c r="M94" s="1252">
        <f t="shared" ca="1" si="31"/>
        <v>0</v>
      </c>
      <c r="N94" s="1253">
        <f t="shared" si="32"/>
        <v>20</v>
      </c>
      <c r="O94" s="1253">
        <f t="shared" ca="1" si="33"/>
        <v>0</v>
      </c>
      <c r="P94" s="1254">
        <f t="shared" ca="1" si="34"/>
        <v>0</v>
      </c>
      <c r="Q94" s="1253">
        <f t="shared" si="25"/>
        <v>2</v>
      </c>
      <c r="R94" s="1253">
        <f t="shared" ca="1" si="26"/>
        <v>0</v>
      </c>
      <c r="S94" s="1254">
        <f t="shared" ca="1" si="35"/>
        <v>0</v>
      </c>
      <c r="T94" s="1253">
        <f t="shared" si="27"/>
        <v>7</v>
      </c>
      <c r="U94" s="1253">
        <f t="shared" ca="1" si="28"/>
        <v>0</v>
      </c>
      <c r="V94" s="1254">
        <f t="shared" ca="1" si="36"/>
        <v>0</v>
      </c>
      <c r="W94" s="1253">
        <f t="shared" si="29"/>
        <v>11</v>
      </c>
      <c r="X94" s="1255">
        <f t="shared" ca="1" si="30"/>
        <v>0</v>
      </c>
    </row>
    <row r="95" spans="1:24" x14ac:dyDescent="0.25">
      <c r="A95" t="s">
        <v>939</v>
      </c>
      <c r="B95" s="551">
        <v>3</v>
      </c>
      <c r="C95" s="551" t="s">
        <v>3386</v>
      </c>
      <c r="D95" s="1587" t="s">
        <v>3417</v>
      </c>
      <c r="E95" s="551" t="s">
        <v>446</v>
      </c>
      <c r="F95" s="1650" t="s">
        <v>1522</v>
      </c>
      <c r="G95" s="551">
        <f ca="1">VLOOKUP($A95,Data!$C:$I,7,FALSE)</f>
        <v>0</v>
      </c>
      <c r="H95" s="631" t="str">
        <f t="shared" si="23"/>
        <v>GV.PO-013</v>
      </c>
      <c r="I95" s="631" t="str">
        <f t="shared" ca="1" si="24"/>
        <v>GV.PO-0130</v>
      </c>
      <c r="J95" s="1648"/>
      <c r="K95" s="1261" t="s">
        <v>1732</v>
      </c>
      <c r="L95" s="1109" t="s">
        <v>3469</v>
      </c>
      <c r="M95" s="1252">
        <f t="shared" ca="1" si="31"/>
        <v>0</v>
      </c>
      <c r="N95" s="1253">
        <f t="shared" si="32"/>
        <v>3</v>
      </c>
      <c r="O95" s="1253">
        <f t="shared" ca="1" si="33"/>
        <v>0</v>
      </c>
      <c r="P95" s="1254">
        <f t="shared" si="34"/>
        <v>0</v>
      </c>
      <c r="Q95" s="1253">
        <f t="shared" si="25"/>
        <v>0</v>
      </c>
      <c r="R95" s="1253">
        <f t="shared" ca="1" si="26"/>
        <v>0</v>
      </c>
      <c r="S95" s="1254">
        <f t="shared" si="35"/>
        <v>0</v>
      </c>
      <c r="T95" s="1253">
        <f t="shared" si="27"/>
        <v>0</v>
      </c>
      <c r="U95" s="1253">
        <f t="shared" ca="1" si="28"/>
        <v>0</v>
      </c>
      <c r="V95" s="1254">
        <f t="shared" ca="1" si="36"/>
        <v>0</v>
      </c>
      <c r="W95" s="1253">
        <f t="shared" si="29"/>
        <v>3</v>
      </c>
      <c r="X95" s="1255">
        <f t="shared" ca="1" si="30"/>
        <v>0</v>
      </c>
    </row>
    <row r="96" spans="1:24" x14ac:dyDescent="0.25">
      <c r="A96" t="s">
        <v>939</v>
      </c>
      <c r="B96" s="551">
        <v>3</v>
      </c>
      <c r="C96" s="551" t="s">
        <v>3386</v>
      </c>
      <c r="D96" s="1587" t="s">
        <v>3418</v>
      </c>
      <c r="F96" s="1650"/>
      <c r="G96" s="551">
        <f ca="1">VLOOKUP($A96,Data!$C:$I,7,FALSE)</f>
        <v>0</v>
      </c>
      <c r="H96" s="631" t="str">
        <f t="shared" si="23"/>
        <v>GV.PO-023</v>
      </c>
      <c r="I96" s="631" t="str">
        <f t="shared" ca="1" si="24"/>
        <v>GV.PO-0230</v>
      </c>
      <c r="J96" s="1648"/>
      <c r="K96" s="1261" t="s">
        <v>1732</v>
      </c>
      <c r="L96" s="1109" t="s">
        <v>3470</v>
      </c>
      <c r="M96" s="1252">
        <f t="shared" ca="1" si="31"/>
        <v>0</v>
      </c>
      <c r="N96" s="1253">
        <f t="shared" si="32"/>
        <v>7</v>
      </c>
      <c r="O96" s="1253">
        <f t="shared" ca="1" si="33"/>
        <v>0</v>
      </c>
      <c r="P96" s="1254">
        <f t="shared" ca="1" si="34"/>
        <v>0</v>
      </c>
      <c r="Q96" s="1253">
        <f t="shared" si="25"/>
        <v>1</v>
      </c>
      <c r="R96" s="1253">
        <f t="shared" ca="1" si="26"/>
        <v>0</v>
      </c>
      <c r="S96" s="1254">
        <f t="shared" ca="1" si="35"/>
        <v>0</v>
      </c>
      <c r="T96" s="1253">
        <f t="shared" si="27"/>
        <v>3</v>
      </c>
      <c r="U96" s="1253">
        <f t="shared" ca="1" si="28"/>
        <v>0</v>
      </c>
      <c r="V96" s="1254">
        <f t="shared" ca="1" si="36"/>
        <v>0</v>
      </c>
      <c r="W96" s="1253">
        <f t="shared" si="29"/>
        <v>3</v>
      </c>
      <c r="X96" s="1255">
        <f t="shared" ca="1" si="30"/>
        <v>0</v>
      </c>
    </row>
    <row r="97" spans="1:24" x14ac:dyDescent="0.25">
      <c r="A97" t="s">
        <v>939</v>
      </c>
      <c r="B97" s="551">
        <v>3</v>
      </c>
      <c r="C97" s="551" t="s">
        <v>3386</v>
      </c>
      <c r="D97" s="1587" t="s">
        <v>3414</v>
      </c>
      <c r="F97" s="1650"/>
      <c r="G97" s="551">
        <f ca="1">VLOOKUP($A97,Data!$C:$I,7,FALSE)</f>
        <v>0</v>
      </c>
      <c r="H97" s="631" t="str">
        <f t="shared" si="23"/>
        <v>GV.RR-023</v>
      </c>
      <c r="I97" s="631" t="str">
        <f t="shared" ca="1" si="24"/>
        <v>GV.RR-0230</v>
      </c>
      <c r="J97" s="1648"/>
      <c r="K97" s="1261" t="s">
        <v>1732</v>
      </c>
      <c r="L97" s="1109" t="s">
        <v>3471</v>
      </c>
      <c r="M97" s="1252">
        <f t="shared" ca="1" si="31"/>
        <v>0</v>
      </c>
      <c r="N97" s="1253">
        <f t="shared" si="32"/>
        <v>3</v>
      </c>
      <c r="O97" s="1253">
        <f t="shared" ca="1" si="33"/>
        <v>0</v>
      </c>
      <c r="P97" s="1254">
        <f t="shared" ca="1" si="34"/>
        <v>0</v>
      </c>
      <c r="Q97" s="1253">
        <f t="shared" si="25"/>
        <v>1</v>
      </c>
      <c r="R97" s="1253">
        <f t="shared" ca="1" si="26"/>
        <v>0</v>
      </c>
      <c r="S97" s="1254">
        <f t="shared" ca="1" si="35"/>
        <v>0</v>
      </c>
      <c r="T97" s="1253">
        <f t="shared" si="27"/>
        <v>2</v>
      </c>
      <c r="U97" s="1253">
        <f t="shared" ca="1" si="28"/>
        <v>0</v>
      </c>
      <c r="V97" s="1254">
        <f t="shared" si="36"/>
        <v>0</v>
      </c>
      <c r="W97" s="1253">
        <f t="shared" si="29"/>
        <v>0</v>
      </c>
      <c r="X97" s="1255">
        <f t="shared" ca="1" si="30"/>
        <v>0</v>
      </c>
    </row>
    <row r="98" spans="1:24" x14ac:dyDescent="0.25">
      <c r="A98" t="s">
        <v>939</v>
      </c>
      <c r="B98" s="551">
        <v>3</v>
      </c>
      <c r="C98" s="551" t="s">
        <v>3386</v>
      </c>
      <c r="D98" s="1587" t="s">
        <v>3414</v>
      </c>
      <c r="F98" s="1650"/>
      <c r="G98" s="551">
        <f ca="1">VLOOKUP($A98,Data!$C:$I,7,FALSE)</f>
        <v>0</v>
      </c>
      <c r="H98" s="631" t="str">
        <f t="shared" si="23"/>
        <v>GV.RR-023</v>
      </c>
      <c r="I98" s="631" t="str">
        <f t="shared" ca="1" si="24"/>
        <v>GV.RR-0230</v>
      </c>
      <c r="J98" s="1648"/>
      <c r="K98" s="1261" t="s">
        <v>1732</v>
      </c>
      <c r="L98" s="1109" t="s">
        <v>3472</v>
      </c>
      <c r="M98" s="1252">
        <f t="shared" ca="1" si="31"/>
        <v>0</v>
      </c>
      <c r="N98" s="1253">
        <f t="shared" si="32"/>
        <v>5</v>
      </c>
      <c r="O98" s="1253">
        <f t="shared" ca="1" si="33"/>
        <v>0</v>
      </c>
      <c r="P98" s="1254">
        <f t="shared" ca="1" si="34"/>
        <v>0</v>
      </c>
      <c r="Q98" s="1253">
        <f t="shared" si="25"/>
        <v>1</v>
      </c>
      <c r="R98" s="1253">
        <f t="shared" ca="1" si="26"/>
        <v>0</v>
      </c>
      <c r="S98" s="1254">
        <f t="shared" ca="1" si="35"/>
        <v>0</v>
      </c>
      <c r="T98" s="1253">
        <f t="shared" si="27"/>
        <v>2</v>
      </c>
      <c r="U98" s="1253">
        <f t="shared" ca="1" si="28"/>
        <v>0</v>
      </c>
      <c r="V98" s="1254">
        <f t="shared" ca="1" si="36"/>
        <v>0</v>
      </c>
      <c r="W98" s="1253">
        <f t="shared" si="29"/>
        <v>2</v>
      </c>
      <c r="X98" s="1255">
        <f t="shared" ca="1" si="30"/>
        <v>0</v>
      </c>
    </row>
    <row r="99" spans="1:24" x14ac:dyDescent="0.25">
      <c r="A99" t="s">
        <v>939</v>
      </c>
      <c r="B99" s="551">
        <v>3</v>
      </c>
      <c r="C99" s="551" t="s">
        <v>3386</v>
      </c>
      <c r="D99" s="1587" t="s">
        <v>3404</v>
      </c>
      <c r="E99" s="551" t="s">
        <v>446</v>
      </c>
      <c r="F99" s="1650" t="s">
        <v>1489</v>
      </c>
      <c r="G99" s="551">
        <f ca="1">VLOOKUP($A99,Data!$C:$I,7,FALSE)</f>
        <v>0</v>
      </c>
      <c r="H99" s="631" t="str">
        <f t="shared" si="23"/>
        <v>GV.SC-023</v>
      </c>
      <c r="I99" s="631" t="str">
        <f t="shared" ca="1" si="24"/>
        <v>GV.SC-0230</v>
      </c>
      <c r="J99" s="1648"/>
      <c r="K99" s="1261" t="s">
        <v>1732</v>
      </c>
      <c r="L99" s="1109" t="s">
        <v>3473</v>
      </c>
      <c r="M99" s="1252">
        <f t="shared" ca="1" si="31"/>
        <v>0</v>
      </c>
      <c r="N99" s="1253">
        <f t="shared" si="32"/>
        <v>7</v>
      </c>
      <c r="O99" s="1253">
        <f t="shared" ca="1" si="33"/>
        <v>0</v>
      </c>
      <c r="P99" s="1254">
        <f t="shared" ca="1" si="34"/>
        <v>0</v>
      </c>
      <c r="Q99" s="1253">
        <f t="shared" si="25"/>
        <v>1</v>
      </c>
      <c r="R99" s="1253">
        <f t="shared" ca="1" si="26"/>
        <v>0</v>
      </c>
      <c r="S99" s="1254">
        <f t="shared" ca="1" si="35"/>
        <v>0</v>
      </c>
      <c r="T99" s="1253">
        <f t="shared" si="27"/>
        <v>3</v>
      </c>
      <c r="U99" s="1253">
        <f t="shared" ca="1" si="28"/>
        <v>0</v>
      </c>
      <c r="V99" s="1254">
        <f t="shared" ca="1" si="36"/>
        <v>0</v>
      </c>
      <c r="W99" s="1253">
        <f t="shared" si="29"/>
        <v>3</v>
      </c>
      <c r="X99" s="1255">
        <f t="shared" ca="1" si="30"/>
        <v>0</v>
      </c>
    </row>
    <row r="100" spans="1:24" x14ac:dyDescent="0.25">
      <c r="A100" t="s">
        <v>939</v>
      </c>
      <c r="B100" s="551">
        <v>3</v>
      </c>
      <c r="C100" s="551" t="s">
        <v>1462</v>
      </c>
      <c r="D100" s="1589" t="s">
        <v>3448</v>
      </c>
      <c r="E100" s="551" t="s">
        <v>1462</v>
      </c>
      <c r="F100" s="1650" t="s">
        <v>1576</v>
      </c>
      <c r="G100" s="551">
        <f ca="1">VLOOKUP($A100,Data!$C:$I,7,FALSE)</f>
        <v>0</v>
      </c>
      <c r="H100" s="631" t="str">
        <f t="shared" si="23"/>
        <v>PR.AT-013</v>
      </c>
      <c r="I100" s="631" t="str">
        <f t="shared" ca="1" si="24"/>
        <v>PR.AT-0130</v>
      </c>
      <c r="J100" s="1648"/>
      <c r="K100" s="1261" t="s">
        <v>1732</v>
      </c>
      <c r="L100" s="1109" t="s">
        <v>3474</v>
      </c>
      <c r="M100" s="1252">
        <f t="shared" ca="1" si="31"/>
        <v>0</v>
      </c>
      <c r="N100" s="1253">
        <f t="shared" si="32"/>
        <v>5</v>
      </c>
      <c r="O100" s="1253">
        <f t="shared" ca="1" si="33"/>
        <v>0</v>
      </c>
      <c r="P100" s="1254">
        <f t="shared" ca="1" si="34"/>
        <v>0</v>
      </c>
      <c r="Q100" s="1253">
        <f t="shared" si="25"/>
        <v>1</v>
      </c>
      <c r="R100" s="1253">
        <f t="shared" ca="1" si="26"/>
        <v>0</v>
      </c>
      <c r="S100" s="1254">
        <f t="shared" ca="1" si="35"/>
        <v>0</v>
      </c>
      <c r="T100" s="1253">
        <f t="shared" si="27"/>
        <v>3</v>
      </c>
      <c r="U100" s="1253">
        <f t="shared" ca="1" si="28"/>
        <v>0</v>
      </c>
      <c r="V100" s="1254">
        <f t="shared" ca="1" si="36"/>
        <v>0</v>
      </c>
      <c r="W100" s="1253">
        <f t="shared" si="29"/>
        <v>1</v>
      </c>
      <c r="X100" s="1255">
        <f t="shared" ca="1" si="30"/>
        <v>0</v>
      </c>
    </row>
    <row r="101" spans="1:24" x14ac:dyDescent="0.25">
      <c r="A101" t="s">
        <v>939</v>
      </c>
      <c r="B101" s="551">
        <v>3</v>
      </c>
      <c r="C101" s="551" t="s">
        <v>1462</v>
      </c>
      <c r="D101" s="1589" t="s">
        <v>3449</v>
      </c>
      <c r="E101" s="551" t="s">
        <v>1462</v>
      </c>
      <c r="F101" s="1650" t="s">
        <v>1575</v>
      </c>
      <c r="G101" s="551">
        <f ca="1">VLOOKUP($A101,Data!$C:$I,7,FALSE)</f>
        <v>0</v>
      </c>
      <c r="H101" s="631" t="str">
        <f t="shared" si="23"/>
        <v>PR.AT-023</v>
      </c>
      <c r="I101" s="631" t="str">
        <f t="shared" ca="1" si="24"/>
        <v>PR.AT-0230</v>
      </c>
      <c r="J101" s="1648"/>
      <c r="K101" s="1261" t="s">
        <v>3506</v>
      </c>
      <c r="L101" s="1110" t="s">
        <v>3475</v>
      </c>
      <c r="M101" s="1252">
        <f t="shared" ca="1" si="31"/>
        <v>0</v>
      </c>
      <c r="N101" s="1253">
        <f t="shared" si="32"/>
        <v>9</v>
      </c>
      <c r="O101" s="1253">
        <f t="shared" ca="1" si="33"/>
        <v>0</v>
      </c>
      <c r="P101" s="1254">
        <f t="shared" ca="1" si="34"/>
        <v>0</v>
      </c>
      <c r="Q101" s="1253">
        <f t="shared" si="25"/>
        <v>3</v>
      </c>
      <c r="R101" s="1253">
        <f t="shared" ca="1" si="26"/>
        <v>0</v>
      </c>
      <c r="S101" s="1254">
        <f t="shared" ca="1" si="35"/>
        <v>0</v>
      </c>
      <c r="T101" s="1253">
        <f t="shared" si="27"/>
        <v>3</v>
      </c>
      <c r="U101" s="1253">
        <f t="shared" ca="1" si="28"/>
        <v>0</v>
      </c>
      <c r="V101" s="1254">
        <f t="shared" ca="1" si="36"/>
        <v>0</v>
      </c>
      <c r="W101" s="1253">
        <f t="shared" si="29"/>
        <v>3</v>
      </c>
      <c r="X101" s="1255">
        <f t="shared" ca="1" si="30"/>
        <v>0</v>
      </c>
    </row>
    <row r="102" spans="1:24" x14ac:dyDescent="0.25">
      <c r="A102" t="s">
        <v>940</v>
      </c>
      <c r="B102" s="551">
        <v>3</v>
      </c>
      <c r="C102" s="551" t="s">
        <v>1462</v>
      </c>
      <c r="D102" s="1589" t="s">
        <v>3448</v>
      </c>
      <c r="E102" s="551" t="s">
        <v>1462</v>
      </c>
      <c r="F102" s="1650" t="s">
        <v>1579</v>
      </c>
      <c r="G102" s="551">
        <f ca="1">VLOOKUP($A102,Data!$C:$I,7,FALSE)</f>
        <v>0</v>
      </c>
      <c r="H102" s="631" t="str">
        <f t="shared" si="23"/>
        <v>PR.AT-013</v>
      </c>
      <c r="I102" s="631" t="str">
        <f t="shared" ca="1" si="24"/>
        <v>PR.AT-0130</v>
      </c>
      <c r="J102" s="1648"/>
      <c r="K102" s="1261" t="s">
        <v>3506</v>
      </c>
      <c r="L102" s="1110" t="s">
        <v>3476</v>
      </c>
      <c r="M102" s="1252">
        <f t="shared" ca="1" si="31"/>
        <v>0</v>
      </c>
      <c r="N102" s="1253">
        <f t="shared" si="32"/>
        <v>7</v>
      </c>
      <c r="O102" s="1253">
        <f t="shared" ca="1" si="33"/>
        <v>0</v>
      </c>
      <c r="P102" s="1254">
        <f t="shared" ca="1" si="34"/>
        <v>0</v>
      </c>
      <c r="Q102" s="1253">
        <f t="shared" si="25"/>
        <v>2</v>
      </c>
      <c r="R102" s="1253">
        <f t="shared" ca="1" si="26"/>
        <v>0</v>
      </c>
      <c r="S102" s="1254">
        <f t="shared" ca="1" si="35"/>
        <v>0</v>
      </c>
      <c r="T102" s="1253">
        <f t="shared" si="27"/>
        <v>2</v>
      </c>
      <c r="U102" s="1253">
        <f t="shared" ca="1" si="28"/>
        <v>0</v>
      </c>
      <c r="V102" s="1254">
        <f t="shared" ca="1" si="36"/>
        <v>0</v>
      </c>
      <c r="W102" s="1253">
        <f t="shared" si="29"/>
        <v>3</v>
      </c>
      <c r="X102" s="1255">
        <f t="shared" ca="1" si="30"/>
        <v>0</v>
      </c>
    </row>
    <row r="103" spans="1:24" x14ac:dyDescent="0.25">
      <c r="A103" t="s">
        <v>941</v>
      </c>
      <c r="B103" s="551">
        <v>3</v>
      </c>
      <c r="C103" s="551" t="s">
        <v>446</v>
      </c>
      <c r="D103" s="1588" t="s">
        <v>3440</v>
      </c>
      <c r="E103" s="551" t="s">
        <v>1462</v>
      </c>
      <c r="F103" s="1650" t="s">
        <v>1712</v>
      </c>
      <c r="G103" s="551">
        <f ca="1">VLOOKUP($A103,Data!$C:$I,7,FALSE)</f>
        <v>0</v>
      </c>
      <c r="H103" s="631" t="str">
        <f t="shared" si="23"/>
        <v>ID.IM-033</v>
      </c>
      <c r="I103" s="631" t="str">
        <f t="shared" ca="1" si="24"/>
        <v>ID.IM-0330</v>
      </c>
      <c r="J103" s="1648"/>
      <c r="K103" s="1261" t="s">
        <v>3506</v>
      </c>
      <c r="L103" s="1110" t="s">
        <v>3477</v>
      </c>
      <c r="M103" s="1252">
        <f t="shared" ca="1" si="31"/>
        <v>0</v>
      </c>
      <c r="N103" s="1253">
        <f t="shared" si="32"/>
        <v>7</v>
      </c>
      <c r="O103" s="1253">
        <f t="shared" ca="1" si="33"/>
        <v>0</v>
      </c>
      <c r="P103" s="1254">
        <f t="shared" ca="1" si="34"/>
        <v>0</v>
      </c>
      <c r="Q103" s="1253">
        <f t="shared" si="25"/>
        <v>1</v>
      </c>
      <c r="R103" s="1253">
        <f t="shared" ca="1" si="26"/>
        <v>0</v>
      </c>
      <c r="S103" s="1254">
        <f t="shared" ca="1" si="35"/>
        <v>0</v>
      </c>
      <c r="T103" s="1253">
        <f t="shared" si="27"/>
        <v>3</v>
      </c>
      <c r="U103" s="1253">
        <f t="shared" ca="1" si="28"/>
        <v>0</v>
      </c>
      <c r="V103" s="1254">
        <f t="shared" ca="1" si="36"/>
        <v>0</v>
      </c>
      <c r="W103" s="1253">
        <f t="shared" si="29"/>
        <v>3</v>
      </c>
      <c r="X103" s="1255">
        <f t="shared" ca="1" si="30"/>
        <v>0</v>
      </c>
    </row>
    <row r="104" spans="1:24" x14ac:dyDescent="0.25">
      <c r="A104" t="s">
        <v>305</v>
      </c>
      <c r="B104" s="551">
        <v>2</v>
      </c>
      <c r="C104" s="551" t="s">
        <v>446</v>
      </c>
      <c r="D104" s="1588" t="s">
        <v>3424</v>
      </c>
      <c r="E104" s="551" t="s">
        <v>446</v>
      </c>
      <c r="F104" s="1650" t="s">
        <v>1514</v>
      </c>
      <c r="G104" s="551">
        <f ca="1">VLOOKUP($A104,Data!$C:$I,7,FALSE)</f>
        <v>0</v>
      </c>
      <c r="H104" s="631" t="str">
        <f t="shared" si="23"/>
        <v>ID.AM-032</v>
      </c>
      <c r="I104" s="631" t="str">
        <f t="shared" ca="1" si="24"/>
        <v>ID.AM-0320</v>
      </c>
      <c r="J104" s="1648"/>
      <c r="K104" s="1261" t="s">
        <v>3506</v>
      </c>
      <c r="L104" s="1110" t="s">
        <v>3478</v>
      </c>
      <c r="M104" s="1252">
        <f t="shared" ca="1" si="31"/>
        <v>0</v>
      </c>
      <c r="N104" s="1253">
        <f t="shared" si="32"/>
        <v>9</v>
      </c>
      <c r="O104" s="1253">
        <f t="shared" ca="1" si="33"/>
        <v>0</v>
      </c>
      <c r="P104" s="1254">
        <f t="shared" ca="1" si="34"/>
        <v>0</v>
      </c>
      <c r="Q104" s="1253">
        <f t="shared" si="25"/>
        <v>1</v>
      </c>
      <c r="R104" s="1253">
        <f t="shared" ca="1" si="26"/>
        <v>0</v>
      </c>
      <c r="S104" s="1254">
        <f t="shared" ca="1" si="35"/>
        <v>0</v>
      </c>
      <c r="T104" s="1253">
        <f t="shared" si="27"/>
        <v>4</v>
      </c>
      <c r="U104" s="1253">
        <f t="shared" ca="1" si="28"/>
        <v>0</v>
      </c>
      <c r="V104" s="1254">
        <f t="shared" ca="1" si="36"/>
        <v>0</v>
      </c>
      <c r="W104" s="1253">
        <f t="shared" si="29"/>
        <v>4</v>
      </c>
      <c r="X104" s="1255">
        <f t="shared" ca="1" si="30"/>
        <v>0</v>
      </c>
    </row>
    <row r="105" spans="1:24" x14ac:dyDescent="0.25">
      <c r="A105" t="s">
        <v>306</v>
      </c>
      <c r="B105" s="551">
        <v>2</v>
      </c>
      <c r="C105" s="551" t="s">
        <v>3386</v>
      </c>
      <c r="D105" s="1587" t="s">
        <v>3398</v>
      </c>
      <c r="E105" s="551" t="s">
        <v>446</v>
      </c>
      <c r="F105" s="1650" t="s">
        <v>1526</v>
      </c>
      <c r="G105" s="551">
        <f ca="1">VLOOKUP($A105,Data!$C:$I,7,FALSE)</f>
        <v>0</v>
      </c>
      <c r="H105" s="631" t="str">
        <f t="shared" si="23"/>
        <v>GV.RM-032</v>
      </c>
      <c r="I105" s="631" t="str">
        <f t="shared" ca="1" si="24"/>
        <v>GV.RM-0320</v>
      </c>
      <c r="J105" s="1648"/>
      <c r="K105" s="1261" t="s">
        <v>3506</v>
      </c>
      <c r="L105" s="1110" t="s">
        <v>3479</v>
      </c>
      <c r="M105" s="1252">
        <f t="shared" ca="1" si="31"/>
        <v>0</v>
      </c>
      <c r="N105" s="1253">
        <f t="shared" si="32"/>
        <v>4</v>
      </c>
      <c r="O105" s="1253">
        <f t="shared" ca="1" si="33"/>
        <v>0</v>
      </c>
      <c r="P105" s="1254">
        <f t="shared" ca="1" si="34"/>
        <v>0</v>
      </c>
      <c r="Q105" s="1253">
        <f t="shared" si="25"/>
        <v>1</v>
      </c>
      <c r="R105" s="1253">
        <f t="shared" ca="1" si="26"/>
        <v>0</v>
      </c>
      <c r="S105" s="1254">
        <f t="shared" ca="1" si="35"/>
        <v>0</v>
      </c>
      <c r="T105" s="1253">
        <f t="shared" si="27"/>
        <v>2</v>
      </c>
      <c r="U105" s="1253">
        <f t="shared" ca="1" si="28"/>
        <v>0</v>
      </c>
      <c r="V105" s="1254">
        <f t="shared" ca="1" si="36"/>
        <v>0</v>
      </c>
      <c r="W105" s="1253">
        <f t="shared" si="29"/>
        <v>1</v>
      </c>
      <c r="X105" s="1255">
        <f t="shared" ca="1" si="30"/>
        <v>0</v>
      </c>
    </row>
    <row r="106" spans="1:24" x14ac:dyDescent="0.25">
      <c r="A106" t="s">
        <v>308</v>
      </c>
      <c r="B106" s="551">
        <v>2</v>
      </c>
      <c r="C106" s="551" t="s">
        <v>3386</v>
      </c>
      <c r="D106" s="1587" t="s">
        <v>3393</v>
      </c>
      <c r="E106" s="551" t="s">
        <v>446</v>
      </c>
      <c r="F106" s="1650" t="s">
        <v>1536</v>
      </c>
      <c r="G106" s="551">
        <f ca="1">VLOOKUP($A106,Data!$C:$I,7,FALSE)</f>
        <v>0</v>
      </c>
      <c r="H106" s="631" t="str">
        <f t="shared" si="23"/>
        <v>GV.OC-032</v>
      </c>
      <c r="I106" s="631" t="str">
        <f t="shared" ca="1" si="24"/>
        <v>GV.OC-0320</v>
      </c>
      <c r="J106" s="1648"/>
      <c r="K106" s="1261" t="s">
        <v>1771</v>
      </c>
      <c r="L106" s="1110" t="s">
        <v>3480</v>
      </c>
      <c r="M106" s="1252">
        <f t="shared" ca="1" si="31"/>
        <v>0</v>
      </c>
      <c r="N106" s="1253">
        <f t="shared" si="32"/>
        <v>3</v>
      </c>
      <c r="O106" s="1253">
        <f t="shared" ca="1" si="33"/>
        <v>0</v>
      </c>
      <c r="P106" s="1254">
        <f t="shared" si="34"/>
        <v>0</v>
      </c>
      <c r="Q106" s="1253">
        <f t="shared" si="25"/>
        <v>0</v>
      </c>
      <c r="R106" s="1253">
        <f t="shared" ca="1" si="26"/>
        <v>0</v>
      </c>
      <c r="S106" s="1254">
        <f t="shared" ca="1" si="35"/>
        <v>0</v>
      </c>
      <c r="T106" s="1253">
        <f t="shared" si="27"/>
        <v>1</v>
      </c>
      <c r="U106" s="1253">
        <f t="shared" ca="1" si="28"/>
        <v>0</v>
      </c>
      <c r="V106" s="1254">
        <f t="shared" ca="1" si="36"/>
        <v>0</v>
      </c>
      <c r="W106" s="1253">
        <f t="shared" si="29"/>
        <v>2</v>
      </c>
      <c r="X106" s="1255">
        <f t="shared" ca="1" si="30"/>
        <v>0</v>
      </c>
    </row>
    <row r="107" spans="1:24" x14ac:dyDescent="0.25">
      <c r="A107" t="s">
        <v>308</v>
      </c>
      <c r="B107" s="551">
        <v>2</v>
      </c>
      <c r="C107" s="551" t="s">
        <v>3386</v>
      </c>
      <c r="D107" s="1587" t="s">
        <v>3394</v>
      </c>
      <c r="E107" s="551" t="s">
        <v>446</v>
      </c>
      <c r="F107" s="1650" t="s">
        <v>1528</v>
      </c>
      <c r="G107" s="551">
        <f ca="1">VLOOKUP($A107,Data!$C:$I,7,FALSE)</f>
        <v>0</v>
      </c>
      <c r="H107" s="631" t="str">
        <f t="shared" si="23"/>
        <v>GV.OC-042</v>
      </c>
      <c r="I107" s="631" t="str">
        <f t="shared" ca="1" si="24"/>
        <v>GV.OC-0420</v>
      </c>
      <c r="J107" s="1648"/>
      <c r="K107" s="1261" t="s">
        <v>1771</v>
      </c>
      <c r="L107" s="1110" t="s">
        <v>3481</v>
      </c>
      <c r="M107" s="1252">
        <f t="shared" ca="1" si="31"/>
        <v>0</v>
      </c>
      <c r="N107" s="1253">
        <f t="shared" si="32"/>
        <v>3</v>
      </c>
      <c r="O107" s="1253">
        <f t="shared" ca="1" si="33"/>
        <v>0</v>
      </c>
      <c r="P107" s="1254">
        <f t="shared" si="34"/>
        <v>0</v>
      </c>
      <c r="Q107" s="1253">
        <f t="shared" si="25"/>
        <v>0</v>
      </c>
      <c r="R107" s="1253">
        <f t="shared" ca="1" si="26"/>
        <v>0</v>
      </c>
      <c r="S107" s="1254">
        <f t="shared" ca="1" si="35"/>
        <v>0</v>
      </c>
      <c r="T107" s="1253">
        <f t="shared" si="27"/>
        <v>1</v>
      </c>
      <c r="U107" s="1253">
        <f t="shared" ca="1" si="28"/>
        <v>0</v>
      </c>
      <c r="V107" s="1254">
        <f t="shared" ca="1" si="36"/>
        <v>0</v>
      </c>
      <c r="W107" s="1253">
        <f t="shared" si="29"/>
        <v>2</v>
      </c>
      <c r="X107" s="1255">
        <f t="shared" ca="1" si="30"/>
        <v>0</v>
      </c>
    </row>
    <row r="108" spans="1:24" x14ac:dyDescent="0.25">
      <c r="A108" t="s">
        <v>961</v>
      </c>
      <c r="B108" s="551">
        <v>3</v>
      </c>
      <c r="C108" s="551" t="s">
        <v>3386</v>
      </c>
      <c r="D108" s="1587" t="s">
        <v>3394</v>
      </c>
      <c r="E108" s="551" t="s">
        <v>446</v>
      </c>
      <c r="F108" s="1650" t="s">
        <v>1528</v>
      </c>
      <c r="G108" s="551">
        <f ca="1">VLOOKUP($A108,Data!$C:$I,7,FALSE)</f>
        <v>0</v>
      </c>
      <c r="H108" s="631" t="str">
        <f t="shared" si="23"/>
        <v>GV.OC-043</v>
      </c>
      <c r="I108" s="631" t="str">
        <f t="shared" ca="1" si="24"/>
        <v>GV.OC-0430</v>
      </c>
      <c r="J108" s="1648"/>
      <c r="K108" s="1261" t="s">
        <v>1771</v>
      </c>
      <c r="L108" s="1110" t="s">
        <v>3482</v>
      </c>
      <c r="M108" s="1252">
        <f t="shared" ca="1" si="31"/>
        <v>0</v>
      </c>
      <c r="N108" s="1253">
        <f t="shared" si="32"/>
        <v>3</v>
      </c>
      <c r="O108" s="1253">
        <f t="shared" ca="1" si="33"/>
        <v>0</v>
      </c>
      <c r="P108" s="1254">
        <f t="shared" ca="1" si="34"/>
        <v>0</v>
      </c>
      <c r="Q108" s="1253">
        <f t="shared" si="25"/>
        <v>1</v>
      </c>
      <c r="R108" s="1253">
        <f t="shared" ca="1" si="26"/>
        <v>0</v>
      </c>
      <c r="S108" s="1254">
        <f t="shared" ca="1" si="35"/>
        <v>0</v>
      </c>
      <c r="T108" s="1253">
        <f t="shared" si="27"/>
        <v>2</v>
      </c>
      <c r="U108" s="1253">
        <f t="shared" ca="1" si="28"/>
        <v>0</v>
      </c>
      <c r="V108" s="1254">
        <f t="shared" si="36"/>
        <v>0</v>
      </c>
      <c r="W108" s="1253">
        <f t="shared" si="29"/>
        <v>0</v>
      </c>
      <c r="X108" s="1255">
        <f t="shared" ca="1" si="30"/>
        <v>0</v>
      </c>
    </row>
    <row r="109" spans="1:24" x14ac:dyDescent="0.25">
      <c r="A109" t="s">
        <v>312</v>
      </c>
      <c r="B109" s="551">
        <v>1</v>
      </c>
      <c r="C109" s="551" t="s">
        <v>1462</v>
      </c>
      <c r="D109" s="1589" t="s">
        <v>3447</v>
      </c>
      <c r="E109" s="551" t="s">
        <v>1462</v>
      </c>
      <c r="F109" s="1650" t="s">
        <v>1486</v>
      </c>
      <c r="G109" s="551">
        <f ca="1">VLOOKUP($A109,Data!$C:$I,7,FALSE)</f>
        <v>0</v>
      </c>
      <c r="H109" s="631" t="str">
        <f t="shared" si="23"/>
        <v>PR.AA-061</v>
      </c>
      <c r="I109" s="631" t="str">
        <f t="shared" ca="1" si="24"/>
        <v>PR.AA-0610</v>
      </c>
      <c r="J109" s="1648"/>
      <c r="K109" s="1261" t="s">
        <v>1771</v>
      </c>
      <c r="L109" s="1110" t="s">
        <v>3483</v>
      </c>
      <c r="M109" s="1252">
        <f t="shared" ca="1" si="31"/>
        <v>0</v>
      </c>
      <c r="N109" s="1253">
        <f t="shared" si="32"/>
        <v>2</v>
      </c>
      <c r="O109" s="1253">
        <f t="shared" ca="1" si="33"/>
        <v>0</v>
      </c>
      <c r="P109" s="1254">
        <f t="shared" ca="1" si="34"/>
        <v>0</v>
      </c>
      <c r="Q109" s="1253">
        <f t="shared" si="25"/>
        <v>1</v>
      </c>
      <c r="R109" s="1253">
        <f t="shared" ca="1" si="26"/>
        <v>0</v>
      </c>
      <c r="S109" s="1254">
        <f t="shared" ca="1" si="35"/>
        <v>0</v>
      </c>
      <c r="T109" s="1253">
        <f t="shared" si="27"/>
        <v>1</v>
      </c>
      <c r="U109" s="1253">
        <f t="shared" ca="1" si="28"/>
        <v>0</v>
      </c>
      <c r="V109" s="1254">
        <f t="shared" si="36"/>
        <v>0</v>
      </c>
      <c r="W109" s="1253">
        <f t="shared" si="29"/>
        <v>0</v>
      </c>
      <c r="X109" s="1255">
        <f t="shared" ca="1" si="30"/>
        <v>0</v>
      </c>
    </row>
    <row r="110" spans="1:24" x14ac:dyDescent="0.25">
      <c r="A110" t="s">
        <v>312</v>
      </c>
      <c r="B110" s="551">
        <v>1</v>
      </c>
      <c r="C110" s="551" t="s">
        <v>1462</v>
      </c>
      <c r="D110" s="1589" t="s">
        <v>3447</v>
      </c>
      <c r="E110" s="551" t="s">
        <v>1462</v>
      </c>
      <c r="F110" s="1650" t="s">
        <v>1493</v>
      </c>
      <c r="G110" s="551">
        <f ca="1">VLOOKUP($A110,Data!$C:$I,7,FALSE)</f>
        <v>0</v>
      </c>
      <c r="H110" s="631" t="str">
        <f t="shared" si="23"/>
        <v>PR.AA-061</v>
      </c>
      <c r="I110" s="631" t="str">
        <f t="shared" ca="1" si="24"/>
        <v>PR.AA-0610</v>
      </c>
      <c r="J110" s="1648"/>
      <c r="K110" s="1261" t="s">
        <v>1763</v>
      </c>
      <c r="L110" s="1110" t="s">
        <v>3484</v>
      </c>
      <c r="M110" s="1252">
        <f t="shared" ca="1" si="31"/>
        <v>0</v>
      </c>
      <c r="N110" s="1253">
        <f t="shared" si="32"/>
        <v>11</v>
      </c>
      <c r="O110" s="1253">
        <f t="shared" ca="1" si="33"/>
        <v>0</v>
      </c>
      <c r="P110" s="1254">
        <f t="shared" ca="1" si="34"/>
        <v>0</v>
      </c>
      <c r="Q110" s="1253">
        <f t="shared" si="25"/>
        <v>2</v>
      </c>
      <c r="R110" s="1253">
        <f t="shared" ca="1" si="26"/>
        <v>0</v>
      </c>
      <c r="S110" s="1254">
        <f t="shared" ca="1" si="35"/>
        <v>0</v>
      </c>
      <c r="T110" s="1253">
        <f t="shared" si="27"/>
        <v>7</v>
      </c>
      <c r="U110" s="1253">
        <f t="shared" ca="1" si="28"/>
        <v>0</v>
      </c>
      <c r="V110" s="1254">
        <f t="shared" ca="1" si="36"/>
        <v>0</v>
      </c>
      <c r="W110" s="1253">
        <f t="shared" si="29"/>
        <v>2</v>
      </c>
      <c r="X110" s="1255">
        <f t="shared" ca="1" si="30"/>
        <v>0</v>
      </c>
    </row>
    <row r="111" spans="1:24" x14ac:dyDescent="0.25">
      <c r="A111" t="s">
        <v>312</v>
      </c>
      <c r="B111" s="551">
        <v>1</v>
      </c>
      <c r="C111" s="551" t="s">
        <v>1462</v>
      </c>
      <c r="D111" s="1589" t="s">
        <v>3460</v>
      </c>
      <c r="F111" s="1650"/>
      <c r="G111" s="551">
        <f ca="1">VLOOKUP($A111,Data!$C:$I,7,FALSE)</f>
        <v>0</v>
      </c>
      <c r="H111" s="631" t="str">
        <f t="shared" si="23"/>
        <v>PR.IR-011</v>
      </c>
      <c r="I111" s="631" t="str">
        <f t="shared" ca="1" si="24"/>
        <v>PR.IR-0110</v>
      </c>
      <c r="J111" s="1648"/>
      <c r="K111" s="1261" t="s">
        <v>1763</v>
      </c>
      <c r="L111" s="1110" t="s">
        <v>3485</v>
      </c>
      <c r="M111" s="1252">
        <f t="shared" ca="1" si="31"/>
        <v>0</v>
      </c>
      <c r="N111" s="1253">
        <f t="shared" si="32"/>
        <v>11</v>
      </c>
      <c r="O111" s="1253">
        <f t="shared" ca="1" si="33"/>
        <v>0</v>
      </c>
      <c r="P111" s="1254">
        <f t="shared" ca="1" si="34"/>
        <v>0</v>
      </c>
      <c r="Q111" s="1253">
        <f t="shared" si="25"/>
        <v>1</v>
      </c>
      <c r="R111" s="1253">
        <f t="shared" ca="1" si="26"/>
        <v>0</v>
      </c>
      <c r="S111" s="1254">
        <f t="shared" ca="1" si="35"/>
        <v>0</v>
      </c>
      <c r="T111" s="1253">
        <f t="shared" si="27"/>
        <v>6</v>
      </c>
      <c r="U111" s="1253">
        <f t="shared" ca="1" si="28"/>
        <v>0</v>
      </c>
      <c r="V111" s="1254">
        <f t="shared" ca="1" si="36"/>
        <v>0</v>
      </c>
      <c r="W111" s="1253">
        <f t="shared" si="29"/>
        <v>4</v>
      </c>
      <c r="X111" s="1255">
        <f t="shared" ca="1" si="30"/>
        <v>0</v>
      </c>
    </row>
    <row r="112" spans="1:24" x14ac:dyDescent="0.25">
      <c r="A112" t="s">
        <v>313</v>
      </c>
      <c r="B112" s="551">
        <v>1</v>
      </c>
      <c r="C112" s="551" t="s">
        <v>1462</v>
      </c>
      <c r="D112" s="1589" t="s">
        <v>3447</v>
      </c>
      <c r="E112" s="551" t="s">
        <v>1462</v>
      </c>
      <c r="F112" s="1651" t="s">
        <v>1493</v>
      </c>
      <c r="G112" s="551">
        <f ca="1">VLOOKUP($A112,Data!$C:$I,7,FALSE)</f>
        <v>0</v>
      </c>
      <c r="H112" s="631" t="str">
        <f t="shared" si="23"/>
        <v>PR.AA-061</v>
      </c>
      <c r="I112" s="631" t="str">
        <f t="shared" ca="1" si="24"/>
        <v>PR.AA-0610</v>
      </c>
      <c r="J112" s="1648"/>
      <c r="K112" s="1261" t="s">
        <v>1779</v>
      </c>
      <c r="L112" s="1110" t="s">
        <v>3486</v>
      </c>
      <c r="M112" s="1252">
        <f t="shared" ca="1" si="31"/>
        <v>0</v>
      </c>
      <c r="N112" s="1253">
        <f t="shared" si="32"/>
        <v>3</v>
      </c>
      <c r="O112" s="1253">
        <f t="shared" ca="1" si="33"/>
        <v>0</v>
      </c>
      <c r="P112" s="1254">
        <f t="shared" ca="1" si="34"/>
        <v>0</v>
      </c>
      <c r="Q112" s="1253">
        <f t="shared" ref="Q112:Q121" si="37">COUNTIF($H:$H,CONCATENATE($L112,P$15))</f>
        <v>1</v>
      </c>
      <c r="R112" s="1253">
        <f t="shared" ref="R112:R121" ca="1" si="38">COUNTIF($I:$I,CONCATENATE($L112,P$15,1))</f>
        <v>0</v>
      </c>
      <c r="S112" s="1254">
        <f t="shared" ca="1" si="35"/>
        <v>0</v>
      </c>
      <c r="T112" s="1253">
        <f t="shared" ref="T112:T121" si="39">COUNTIF($H:$H,CONCATENATE($L112,S$15))</f>
        <v>1</v>
      </c>
      <c r="U112" s="1253">
        <f t="shared" ref="U112:U121" ca="1" si="40">COUNTIF($I:$I,CONCATENATE($L112,S$15,1))</f>
        <v>0</v>
      </c>
      <c r="V112" s="1254">
        <f t="shared" ca="1" si="36"/>
        <v>0</v>
      </c>
      <c r="W112" s="1253">
        <f t="shared" ref="W112:W121" si="41">COUNTIF($H:$H,CONCATENATE($L112,V$15))</f>
        <v>1</v>
      </c>
      <c r="X112" s="1255">
        <f t="shared" ref="X112:X121" ca="1" si="42">COUNTIF($I:$I,CONCATENATE($L112,V$15,1))</f>
        <v>0</v>
      </c>
    </row>
    <row r="113" spans="1:24" x14ac:dyDescent="0.25">
      <c r="A113" t="s">
        <v>313</v>
      </c>
      <c r="B113" s="551">
        <v>1</v>
      </c>
      <c r="C113" s="551" t="s">
        <v>1462</v>
      </c>
      <c r="D113" s="1589" t="s">
        <v>3460</v>
      </c>
      <c r="F113" s="1650"/>
      <c r="G113" s="551">
        <f ca="1">VLOOKUP($A113,Data!$C:$I,7,FALSE)</f>
        <v>0</v>
      </c>
      <c r="H113" s="631" t="str">
        <f t="shared" si="23"/>
        <v>PR.IR-011</v>
      </c>
      <c r="I113" s="631" t="str">
        <f t="shared" ca="1" si="24"/>
        <v>PR.IR-0110</v>
      </c>
      <c r="J113" s="1648"/>
      <c r="K113" s="1261" t="s">
        <v>1779</v>
      </c>
      <c r="L113" s="1110" t="s">
        <v>3487</v>
      </c>
      <c r="M113" s="1252">
        <f t="shared" ca="1" si="31"/>
        <v>0</v>
      </c>
      <c r="N113" s="1253">
        <f t="shared" si="32"/>
        <v>2</v>
      </c>
      <c r="O113" s="1253">
        <f t="shared" ca="1" si="33"/>
        <v>0</v>
      </c>
      <c r="P113" s="1254">
        <f t="shared" ca="1" si="34"/>
        <v>0</v>
      </c>
      <c r="Q113" s="1253">
        <f t="shared" si="37"/>
        <v>1</v>
      </c>
      <c r="R113" s="1253">
        <f t="shared" ca="1" si="38"/>
        <v>0</v>
      </c>
      <c r="S113" s="1254">
        <f t="shared" ca="1" si="35"/>
        <v>0</v>
      </c>
      <c r="T113" s="1253">
        <f t="shared" si="39"/>
        <v>1</v>
      </c>
      <c r="U113" s="1253">
        <f t="shared" ca="1" si="40"/>
        <v>0</v>
      </c>
      <c r="V113" s="1254">
        <f t="shared" si="36"/>
        <v>0</v>
      </c>
      <c r="W113" s="1253">
        <f t="shared" si="41"/>
        <v>0</v>
      </c>
      <c r="X113" s="1255">
        <f t="shared" ca="1" si="42"/>
        <v>0</v>
      </c>
    </row>
    <row r="114" spans="1:24" x14ac:dyDescent="0.25">
      <c r="A114" t="s">
        <v>314</v>
      </c>
      <c r="B114" s="551">
        <v>2</v>
      </c>
      <c r="C114" s="551" t="s">
        <v>1462</v>
      </c>
      <c r="D114" s="1589" t="s">
        <v>3444</v>
      </c>
      <c r="E114" s="551" t="s">
        <v>1462</v>
      </c>
      <c r="F114" s="1650" t="s">
        <v>1478</v>
      </c>
      <c r="G114" s="551">
        <f ca="1">VLOOKUP($A114,Data!$C:$I,7,FALSE)</f>
        <v>0</v>
      </c>
      <c r="H114" s="631" t="str">
        <f t="shared" si="23"/>
        <v>PR.AA-032</v>
      </c>
      <c r="I114" s="631" t="str">
        <f t="shared" ca="1" si="24"/>
        <v>PR.AA-0320</v>
      </c>
      <c r="J114" s="1648"/>
      <c r="K114" s="1261" t="s">
        <v>1790</v>
      </c>
      <c r="L114" s="1111" t="s">
        <v>3488</v>
      </c>
      <c r="M114" s="1252">
        <f t="shared" ca="1" si="31"/>
        <v>0</v>
      </c>
      <c r="N114" s="1253">
        <f t="shared" si="32"/>
        <v>5</v>
      </c>
      <c r="O114" s="1253">
        <f t="shared" ca="1" si="33"/>
        <v>0</v>
      </c>
      <c r="P114" s="1254">
        <f t="shared" ca="1" si="34"/>
        <v>0</v>
      </c>
      <c r="Q114" s="1253">
        <f t="shared" si="37"/>
        <v>2</v>
      </c>
      <c r="R114" s="1253">
        <f t="shared" ca="1" si="38"/>
        <v>0</v>
      </c>
      <c r="S114" s="1254">
        <f t="shared" ca="1" si="35"/>
        <v>0</v>
      </c>
      <c r="T114" s="1253">
        <f t="shared" si="39"/>
        <v>2</v>
      </c>
      <c r="U114" s="1253">
        <f t="shared" ca="1" si="40"/>
        <v>0</v>
      </c>
      <c r="V114" s="1254">
        <f t="shared" ca="1" si="36"/>
        <v>0</v>
      </c>
      <c r="W114" s="1253">
        <f t="shared" si="41"/>
        <v>1</v>
      </c>
      <c r="X114" s="1255">
        <f t="shared" ca="1" si="42"/>
        <v>0</v>
      </c>
    </row>
    <row r="115" spans="1:24" x14ac:dyDescent="0.25">
      <c r="A115" t="s">
        <v>314</v>
      </c>
      <c r="B115" s="551">
        <v>2</v>
      </c>
      <c r="C115" s="551" t="s">
        <v>1462</v>
      </c>
      <c r="D115" s="1589" t="s">
        <v>3447</v>
      </c>
      <c r="E115" s="551" t="s">
        <v>1462</v>
      </c>
      <c r="F115" s="1650" t="s">
        <v>1493</v>
      </c>
      <c r="G115" s="551">
        <f ca="1">VLOOKUP($A115,Data!$C:$I,7,FALSE)</f>
        <v>0</v>
      </c>
      <c r="H115" s="631" t="str">
        <f t="shared" si="23"/>
        <v>PR.AA-062</v>
      </c>
      <c r="I115" s="631" t="str">
        <f t="shared" ca="1" si="24"/>
        <v>PR.AA-0620</v>
      </c>
      <c r="J115" s="1648"/>
      <c r="K115" s="1261" t="s">
        <v>1790</v>
      </c>
      <c r="L115" s="1111" t="s">
        <v>3489</v>
      </c>
      <c r="M115" s="1252">
        <f t="shared" ca="1" si="31"/>
        <v>0</v>
      </c>
      <c r="N115" s="1253">
        <f t="shared" si="32"/>
        <v>5</v>
      </c>
      <c r="O115" s="1253">
        <f t="shared" ca="1" si="33"/>
        <v>0</v>
      </c>
      <c r="P115" s="1254">
        <f t="shared" ca="1" si="34"/>
        <v>0</v>
      </c>
      <c r="Q115" s="1253">
        <f t="shared" si="37"/>
        <v>2</v>
      </c>
      <c r="R115" s="1253">
        <f t="shared" ca="1" si="38"/>
        <v>0</v>
      </c>
      <c r="S115" s="1254">
        <f t="shared" ca="1" si="35"/>
        <v>0</v>
      </c>
      <c r="T115" s="1253">
        <f t="shared" si="39"/>
        <v>2</v>
      </c>
      <c r="U115" s="1253">
        <f t="shared" ca="1" si="40"/>
        <v>0</v>
      </c>
      <c r="V115" s="1254">
        <f t="shared" ca="1" si="36"/>
        <v>0</v>
      </c>
      <c r="W115" s="1253">
        <f t="shared" si="41"/>
        <v>1</v>
      </c>
      <c r="X115" s="1255">
        <f t="shared" ca="1" si="42"/>
        <v>0</v>
      </c>
    </row>
    <row r="116" spans="1:24" x14ac:dyDescent="0.25">
      <c r="A116" t="s">
        <v>314</v>
      </c>
      <c r="B116" s="551">
        <v>2</v>
      </c>
      <c r="C116" s="551" t="s">
        <v>1462</v>
      </c>
      <c r="D116" s="1589" t="s">
        <v>3460</v>
      </c>
      <c r="F116" s="1650"/>
      <c r="G116" s="551">
        <f ca="1">VLOOKUP($A116,Data!$C:$I,7,FALSE)</f>
        <v>0</v>
      </c>
      <c r="H116" s="631" t="str">
        <f t="shared" si="23"/>
        <v>PR.IR-012</v>
      </c>
      <c r="I116" s="631" t="str">
        <f t="shared" ca="1" si="24"/>
        <v>PR.IR-0120</v>
      </c>
      <c r="J116" s="1648"/>
      <c r="K116" s="1261" t="s">
        <v>1790</v>
      </c>
      <c r="L116" s="1111" t="s">
        <v>3490</v>
      </c>
      <c r="M116" s="1252">
        <f t="shared" ca="1" si="31"/>
        <v>0</v>
      </c>
      <c r="N116" s="1253">
        <f t="shared" si="32"/>
        <v>3</v>
      </c>
      <c r="O116" s="1253">
        <f t="shared" ca="1" si="33"/>
        <v>0</v>
      </c>
      <c r="P116" s="1254">
        <f t="shared" ca="1" si="34"/>
        <v>0</v>
      </c>
      <c r="Q116" s="1253">
        <f t="shared" si="37"/>
        <v>1</v>
      </c>
      <c r="R116" s="1253">
        <f t="shared" ca="1" si="38"/>
        <v>0</v>
      </c>
      <c r="S116" s="1254">
        <f t="shared" ca="1" si="35"/>
        <v>0</v>
      </c>
      <c r="T116" s="1253">
        <f t="shared" si="39"/>
        <v>2</v>
      </c>
      <c r="U116" s="1253">
        <f t="shared" ca="1" si="40"/>
        <v>0</v>
      </c>
      <c r="V116" s="1254">
        <f t="shared" si="36"/>
        <v>0</v>
      </c>
      <c r="W116" s="1253">
        <f t="shared" si="41"/>
        <v>0</v>
      </c>
      <c r="X116" s="1255">
        <f t="shared" ca="1" si="42"/>
        <v>0</v>
      </c>
    </row>
    <row r="117" spans="1:24" x14ac:dyDescent="0.25">
      <c r="A117" t="s">
        <v>962</v>
      </c>
      <c r="B117" s="551">
        <v>2</v>
      </c>
      <c r="C117" s="551" t="s">
        <v>1462</v>
      </c>
      <c r="D117" s="1589" t="s">
        <v>3447</v>
      </c>
      <c r="E117" s="551" t="s">
        <v>1462</v>
      </c>
      <c r="F117" s="1650" t="s">
        <v>1493</v>
      </c>
      <c r="G117" s="551">
        <f ca="1">VLOOKUP($A117,Data!$C:$I,7,FALSE)</f>
        <v>0</v>
      </c>
      <c r="H117" s="631" t="str">
        <f t="shared" si="23"/>
        <v>PR.AA-062</v>
      </c>
      <c r="I117" s="631" t="str">
        <f t="shared" ca="1" si="24"/>
        <v>PR.AA-0620</v>
      </c>
      <c r="J117" s="1648"/>
      <c r="K117" s="1261" t="s">
        <v>1790</v>
      </c>
      <c r="L117" s="1111" t="s">
        <v>3491</v>
      </c>
      <c r="M117" s="1252">
        <f t="shared" ca="1" si="31"/>
        <v>0</v>
      </c>
      <c r="N117" s="1253">
        <f t="shared" si="32"/>
        <v>5</v>
      </c>
      <c r="O117" s="1253">
        <f t="shared" ca="1" si="33"/>
        <v>0</v>
      </c>
      <c r="P117" s="1254">
        <f t="shared" ca="1" si="34"/>
        <v>0</v>
      </c>
      <c r="Q117" s="1253">
        <f t="shared" si="37"/>
        <v>1</v>
      </c>
      <c r="R117" s="1253">
        <f t="shared" ca="1" si="38"/>
        <v>0</v>
      </c>
      <c r="S117" s="1254">
        <f t="shared" ca="1" si="35"/>
        <v>0</v>
      </c>
      <c r="T117" s="1253">
        <f t="shared" si="39"/>
        <v>4</v>
      </c>
      <c r="U117" s="1253">
        <f t="shared" ca="1" si="40"/>
        <v>0</v>
      </c>
      <c r="V117" s="1254">
        <f t="shared" si="36"/>
        <v>0</v>
      </c>
      <c r="W117" s="1253">
        <f t="shared" si="41"/>
        <v>0</v>
      </c>
      <c r="X117" s="1255">
        <f t="shared" ca="1" si="42"/>
        <v>0</v>
      </c>
    </row>
    <row r="118" spans="1:24" x14ac:dyDescent="0.25">
      <c r="A118" t="s">
        <v>962</v>
      </c>
      <c r="B118" s="551">
        <v>2</v>
      </c>
      <c r="C118" s="551" t="s">
        <v>1462</v>
      </c>
      <c r="D118" s="1589" t="s">
        <v>3460</v>
      </c>
      <c r="F118" s="1650"/>
      <c r="G118" s="551">
        <f ca="1">VLOOKUP($A118,Data!$C:$I,7,FALSE)</f>
        <v>0</v>
      </c>
      <c r="H118" s="631" t="str">
        <f t="shared" si="23"/>
        <v>PR.IR-012</v>
      </c>
      <c r="I118" s="631" t="str">
        <f t="shared" ca="1" si="24"/>
        <v>PR.IR-0120</v>
      </c>
      <c r="J118" s="1648"/>
      <c r="K118" s="1261" t="s">
        <v>1790</v>
      </c>
      <c r="L118" s="1111" t="s">
        <v>3492</v>
      </c>
      <c r="M118" s="1252">
        <f t="shared" ca="1" si="31"/>
        <v>0</v>
      </c>
      <c r="N118" s="1253">
        <f t="shared" si="32"/>
        <v>1</v>
      </c>
      <c r="O118" s="1253">
        <f t="shared" ca="1" si="33"/>
        <v>0</v>
      </c>
      <c r="P118" s="1254">
        <f t="shared" si="34"/>
        <v>0</v>
      </c>
      <c r="Q118" s="1253">
        <f t="shared" si="37"/>
        <v>0</v>
      </c>
      <c r="R118" s="1253">
        <f t="shared" ca="1" si="38"/>
        <v>0</v>
      </c>
      <c r="S118" s="1254">
        <f t="shared" ca="1" si="35"/>
        <v>0</v>
      </c>
      <c r="T118" s="1253">
        <f t="shared" si="39"/>
        <v>1</v>
      </c>
      <c r="U118" s="1253">
        <f t="shared" ca="1" si="40"/>
        <v>0</v>
      </c>
      <c r="V118" s="1254">
        <f t="shared" si="36"/>
        <v>0</v>
      </c>
      <c r="W118" s="1253">
        <f t="shared" si="41"/>
        <v>0</v>
      </c>
      <c r="X118" s="1255">
        <f t="shared" ca="1" si="42"/>
        <v>0</v>
      </c>
    </row>
    <row r="119" spans="1:24" x14ac:dyDescent="0.25">
      <c r="A119" t="s">
        <v>963</v>
      </c>
      <c r="B119" s="551">
        <v>2</v>
      </c>
      <c r="C119" s="551" t="s">
        <v>1462</v>
      </c>
      <c r="D119" s="1589" t="s">
        <v>3446</v>
      </c>
      <c r="E119" s="551" t="s">
        <v>1462</v>
      </c>
      <c r="F119" s="1650" t="s">
        <v>1482</v>
      </c>
      <c r="G119" s="551">
        <f ca="1">VLOOKUP($A119,Data!$C:$I,7,FALSE)</f>
        <v>0</v>
      </c>
      <c r="H119" s="631" t="str">
        <f t="shared" si="23"/>
        <v>PR.AA-052</v>
      </c>
      <c r="I119" s="631" t="str">
        <f t="shared" ca="1" si="24"/>
        <v>PR.AA-0520</v>
      </c>
      <c r="J119" s="1648"/>
      <c r="K119" s="1261" t="s">
        <v>1790</v>
      </c>
      <c r="L119" s="1111" t="s">
        <v>3493</v>
      </c>
      <c r="M119" s="1252">
        <f t="shared" ca="1" si="31"/>
        <v>0</v>
      </c>
      <c r="N119" s="1253">
        <f t="shared" si="32"/>
        <v>3</v>
      </c>
      <c r="O119" s="1253">
        <f t="shared" ca="1" si="33"/>
        <v>0</v>
      </c>
      <c r="P119" s="1254">
        <f t="shared" si="34"/>
        <v>0</v>
      </c>
      <c r="Q119" s="1253">
        <f t="shared" si="37"/>
        <v>0</v>
      </c>
      <c r="R119" s="1253">
        <f t="shared" ca="1" si="38"/>
        <v>0</v>
      </c>
      <c r="S119" s="1254">
        <f t="shared" ca="1" si="35"/>
        <v>0</v>
      </c>
      <c r="T119" s="1253">
        <f t="shared" si="39"/>
        <v>1</v>
      </c>
      <c r="U119" s="1253">
        <f t="shared" ca="1" si="40"/>
        <v>0</v>
      </c>
      <c r="V119" s="1254">
        <f t="shared" ca="1" si="36"/>
        <v>0</v>
      </c>
      <c r="W119" s="1253">
        <f t="shared" si="41"/>
        <v>2</v>
      </c>
      <c r="X119" s="1255">
        <f t="shared" ca="1" si="42"/>
        <v>0</v>
      </c>
    </row>
    <row r="120" spans="1:24" x14ac:dyDescent="0.25">
      <c r="A120" t="s">
        <v>963</v>
      </c>
      <c r="B120" s="551">
        <v>2</v>
      </c>
      <c r="C120" s="551" t="s">
        <v>1462</v>
      </c>
      <c r="D120" s="1589" t="s">
        <v>3447</v>
      </c>
      <c r="E120" s="551" t="s">
        <v>1462</v>
      </c>
      <c r="F120" s="1650" t="s">
        <v>1493</v>
      </c>
      <c r="G120" s="551">
        <f ca="1">VLOOKUP($A120,Data!$C:$I,7,FALSE)</f>
        <v>0</v>
      </c>
      <c r="H120" s="631" t="str">
        <f t="shared" si="23"/>
        <v>PR.AA-062</v>
      </c>
      <c r="I120" s="631" t="str">
        <f t="shared" ca="1" si="24"/>
        <v>PR.AA-0620</v>
      </c>
      <c r="J120" s="1648"/>
      <c r="K120" s="1261" t="s">
        <v>1798</v>
      </c>
      <c r="L120" s="1111" t="s">
        <v>3494</v>
      </c>
      <c r="M120" s="1252">
        <f t="shared" ca="1" si="31"/>
        <v>0</v>
      </c>
      <c r="N120" s="1253">
        <f t="shared" si="32"/>
        <v>4</v>
      </c>
      <c r="O120" s="1253">
        <f t="shared" ca="1" si="33"/>
        <v>0</v>
      </c>
      <c r="P120" s="1254">
        <f t="shared" si="34"/>
        <v>0</v>
      </c>
      <c r="Q120" s="1253">
        <f t="shared" si="37"/>
        <v>0</v>
      </c>
      <c r="R120" s="1253">
        <f t="shared" ca="1" si="38"/>
        <v>0</v>
      </c>
      <c r="S120" s="1254">
        <f t="shared" ca="1" si="35"/>
        <v>0</v>
      </c>
      <c r="T120" s="1253">
        <f t="shared" si="39"/>
        <v>2</v>
      </c>
      <c r="U120" s="1253">
        <f t="shared" ca="1" si="40"/>
        <v>0</v>
      </c>
      <c r="V120" s="1254">
        <f t="shared" ca="1" si="36"/>
        <v>0</v>
      </c>
      <c r="W120" s="1253">
        <f t="shared" si="41"/>
        <v>2</v>
      </c>
      <c r="X120" s="1255">
        <f t="shared" ca="1" si="42"/>
        <v>0</v>
      </c>
    </row>
    <row r="121" spans="1:24" x14ac:dyDescent="0.25">
      <c r="A121" t="s">
        <v>963</v>
      </c>
      <c r="B121" s="551">
        <v>2</v>
      </c>
      <c r="C121" s="551" t="s">
        <v>1462</v>
      </c>
      <c r="D121" s="1589" t="s">
        <v>3460</v>
      </c>
      <c r="F121" s="1650"/>
      <c r="G121" s="551">
        <f ca="1">VLOOKUP($A121,Data!$C:$I,7,FALSE)</f>
        <v>0</v>
      </c>
      <c r="H121" s="631" t="str">
        <f t="shared" si="23"/>
        <v>PR.IR-012</v>
      </c>
      <c r="I121" s="631" t="str">
        <f t="shared" ca="1" si="24"/>
        <v>PR.IR-0120</v>
      </c>
      <c r="J121" s="1648"/>
      <c r="K121" s="1262" t="s">
        <v>1798</v>
      </c>
      <c r="L121" s="1111" t="s">
        <v>3495</v>
      </c>
      <c r="M121" s="1256">
        <f t="shared" ca="1" si="31"/>
        <v>0</v>
      </c>
      <c r="N121" s="1257">
        <f t="shared" si="32"/>
        <v>8</v>
      </c>
      <c r="O121" s="1257">
        <f t="shared" ca="1" si="33"/>
        <v>0</v>
      </c>
      <c r="P121" s="1258">
        <f t="shared" ca="1" si="34"/>
        <v>0</v>
      </c>
      <c r="Q121" s="1257">
        <f t="shared" si="37"/>
        <v>2</v>
      </c>
      <c r="R121" s="1257">
        <f t="shared" ca="1" si="38"/>
        <v>0</v>
      </c>
      <c r="S121" s="1258">
        <f t="shared" ca="1" si="35"/>
        <v>0</v>
      </c>
      <c r="T121" s="1257">
        <f t="shared" si="39"/>
        <v>5</v>
      </c>
      <c r="U121" s="1257">
        <f t="shared" ca="1" si="40"/>
        <v>0</v>
      </c>
      <c r="V121" s="1258">
        <f t="shared" ca="1" si="36"/>
        <v>0</v>
      </c>
      <c r="W121" s="1257">
        <f t="shared" si="41"/>
        <v>1</v>
      </c>
      <c r="X121" s="1259">
        <f t="shared" ca="1" si="42"/>
        <v>0</v>
      </c>
    </row>
    <row r="122" spans="1:24" x14ac:dyDescent="0.25">
      <c r="A122" t="s">
        <v>963</v>
      </c>
      <c r="B122" s="551">
        <v>2</v>
      </c>
      <c r="C122" s="551" t="s">
        <v>1462</v>
      </c>
      <c r="D122" s="1589" t="s">
        <v>3454</v>
      </c>
      <c r="E122" s="551" t="s">
        <v>1462</v>
      </c>
      <c r="F122" s="1650" t="s">
        <v>1480</v>
      </c>
      <c r="G122" s="551">
        <f ca="1">VLOOKUP($A122,Data!$C:$I,7,FALSE)</f>
        <v>0</v>
      </c>
      <c r="H122" s="631" t="str">
        <f t="shared" si="23"/>
        <v>PR.PS-012</v>
      </c>
      <c r="I122" s="631" t="str">
        <f t="shared" ca="1" si="24"/>
        <v>PR.PS-0120</v>
      </c>
      <c r="J122" s="1648"/>
      <c r="L122" s="1050"/>
      <c r="M122" s="632"/>
      <c r="N122" s="633"/>
      <c r="O122" s="633"/>
      <c r="P122" s="632"/>
      <c r="Q122" s="633"/>
      <c r="R122" s="633"/>
      <c r="S122" s="632"/>
      <c r="T122" s="633"/>
      <c r="U122" s="633"/>
      <c r="V122" s="632"/>
      <c r="W122" s="633"/>
      <c r="X122" s="633"/>
    </row>
    <row r="123" spans="1:24" x14ac:dyDescent="0.25">
      <c r="A123" t="s">
        <v>964</v>
      </c>
      <c r="B123" s="551">
        <v>2</v>
      </c>
      <c r="C123" s="551" t="s">
        <v>1463</v>
      </c>
      <c r="D123" s="1586" t="s">
        <v>3464</v>
      </c>
      <c r="E123" s="551" t="s">
        <v>1463</v>
      </c>
      <c r="F123" s="1650" t="s">
        <v>1485</v>
      </c>
      <c r="G123" s="551">
        <f ca="1">VLOOKUP($A123,Data!$C:$I,7,FALSE)</f>
        <v>0</v>
      </c>
      <c r="H123" s="631" t="str">
        <f t="shared" si="23"/>
        <v>DE.CM-012</v>
      </c>
      <c r="I123" s="631" t="str">
        <f t="shared" ca="1" si="24"/>
        <v>DE.CM-0120</v>
      </c>
      <c r="J123" s="1648"/>
      <c r="L123" s="1050"/>
      <c r="M123" s="632"/>
      <c r="N123" s="633"/>
      <c r="O123" s="633"/>
      <c r="P123" s="632"/>
      <c r="Q123" s="633"/>
      <c r="R123" s="633"/>
      <c r="S123" s="632"/>
      <c r="T123" s="633"/>
      <c r="U123" s="633"/>
      <c r="V123" s="632"/>
      <c r="W123" s="633"/>
      <c r="X123" s="633"/>
    </row>
    <row r="124" spans="1:24" x14ac:dyDescent="0.25">
      <c r="A124" t="s">
        <v>964</v>
      </c>
      <c r="B124" s="551">
        <v>2</v>
      </c>
      <c r="C124" s="551" t="s">
        <v>1463</v>
      </c>
      <c r="D124" s="1586" t="s">
        <v>3466</v>
      </c>
      <c r="F124" s="1650"/>
      <c r="G124" s="551">
        <f ca="1">VLOOKUP($A124,Data!$C:$I,7,FALSE)</f>
        <v>0</v>
      </c>
      <c r="H124" s="631" t="str">
        <f t="shared" si="23"/>
        <v>DE.CM-032</v>
      </c>
      <c r="I124" s="631" t="str">
        <f t="shared" ca="1" si="24"/>
        <v>DE.CM-0320</v>
      </c>
      <c r="J124" s="1648"/>
      <c r="N124" s="1114"/>
    </row>
    <row r="125" spans="1:24" x14ac:dyDescent="0.25">
      <c r="A125" t="s">
        <v>964</v>
      </c>
      <c r="B125" s="551">
        <v>2</v>
      </c>
      <c r="C125" s="551" t="s">
        <v>1463</v>
      </c>
      <c r="D125" s="1586" t="s">
        <v>3467</v>
      </c>
      <c r="F125" s="1650"/>
      <c r="G125" s="551">
        <f ca="1">VLOOKUP($A125,Data!$C:$I,7,FALSE)</f>
        <v>0</v>
      </c>
      <c r="H125" s="631" t="str">
        <f t="shared" si="23"/>
        <v>DE.CM-062</v>
      </c>
      <c r="I125" s="631" t="str">
        <f t="shared" ca="1" si="24"/>
        <v>DE.CM-0620</v>
      </c>
      <c r="J125" s="1648"/>
    </row>
    <row r="126" spans="1:24" x14ac:dyDescent="0.25">
      <c r="A126" t="s">
        <v>964</v>
      </c>
      <c r="B126" s="551">
        <v>2</v>
      </c>
      <c r="C126" s="551" t="s">
        <v>1463</v>
      </c>
      <c r="D126" s="1586" t="s">
        <v>3468</v>
      </c>
      <c r="F126" s="1650"/>
      <c r="G126" s="551">
        <f ca="1">VLOOKUP($A126,Data!$C:$I,7,FALSE)</f>
        <v>0</v>
      </c>
      <c r="H126" s="631" t="str">
        <f t="shared" si="23"/>
        <v>DE.CM-092</v>
      </c>
      <c r="I126" s="631" t="str">
        <f t="shared" ca="1" si="24"/>
        <v>DE.CM-0920</v>
      </c>
      <c r="J126" s="1648"/>
    </row>
    <row r="127" spans="1:24" x14ac:dyDescent="0.25">
      <c r="A127" t="s">
        <v>964</v>
      </c>
      <c r="B127" s="551">
        <v>2</v>
      </c>
      <c r="C127" s="551" t="s">
        <v>1462</v>
      </c>
      <c r="D127" s="1589" t="s">
        <v>3447</v>
      </c>
      <c r="E127" s="551" t="s">
        <v>1462</v>
      </c>
      <c r="F127" s="1650" t="s">
        <v>1493</v>
      </c>
      <c r="G127" s="551">
        <f ca="1">VLOOKUP($A127,Data!$C:$I,7,FALSE)</f>
        <v>0</v>
      </c>
      <c r="H127" s="631" t="str">
        <f t="shared" si="23"/>
        <v>PR.AA-062</v>
      </c>
      <c r="I127" s="631" t="str">
        <f t="shared" ca="1" si="24"/>
        <v>PR.AA-0620</v>
      </c>
      <c r="J127" s="1648"/>
    </row>
    <row r="128" spans="1:24" x14ac:dyDescent="0.25">
      <c r="A128" t="s">
        <v>964</v>
      </c>
      <c r="B128" s="551">
        <v>2</v>
      </c>
      <c r="C128" s="551" t="s">
        <v>1462</v>
      </c>
      <c r="D128" s="1589" t="s">
        <v>3460</v>
      </c>
      <c r="F128" s="1650"/>
      <c r="G128" s="551">
        <f ca="1">VLOOKUP($A128,Data!$C:$I,7,FALSE)</f>
        <v>0</v>
      </c>
      <c r="H128" s="631" t="str">
        <f t="shared" si="23"/>
        <v>PR.IR-012</v>
      </c>
      <c r="I128" s="631" t="str">
        <f t="shared" ca="1" si="24"/>
        <v>PR.IR-0120</v>
      </c>
      <c r="J128" s="1648"/>
    </row>
    <row r="129" spans="1:10" x14ac:dyDescent="0.25">
      <c r="A129" t="s">
        <v>965</v>
      </c>
      <c r="B129" s="551">
        <v>2</v>
      </c>
      <c r="C129" s="551" t="s">
        <v>1463</v>
      </c>
      <c r="D129" s="1586" t="s">
        <v>3464</v>
      </c>
      <c r="E129" s="551" t="s">
        <v>1463</v>
      </c>
      <c r="F129" s="1650" t="s">
        <v>1497</v>
      </c>
      <c r="G129" s="551">
        <f ca="1">VLOOKUP($A129,Data!$C:$I,7,FALSE)</f>
        <v>0</v>
      </c>
      <c r="H129" s="631" t="str">
        <f t="shared" si="23"/>
        <v>DE.CM-012</v>
      </c>
      <c r="I129" s="631" t="str">
        <f t="shared" ca="1" si="24"/>
        <v>DE.CM-0120</v>
      </c>
      <c r="J129" s="1648"/>
    </row>
    <row r="130" spans="1:10" x14ac:dyDescent="0.25">
      <c r="A130" t="s">
        <v>965</v>
      </c>
      <c r="B130" s="551">
        <v>2</v>
      </c>
      <c r="C130" s="551" t="s">
        <v>1463</v>
      </c>
      <c r="D130" s="1586" t="s">
        <v>3466</v>
      </c>
      <c r="E130" s="551" t="s">
        <v>1463</v>
      </c>
      <c r="F130" s="1650" t="s">
        <v>1483</v>
      </c>
      <c r="G130" s="551">
        <f ca="1">VLOOKUP($A130,Data!$C:$I,7,FALSE)</f>
        <v>0</v>
      </c>
      <c r="H130" s="631" t="str">
        <f t="shared" ref="H130:H193" si="43">CONCATENATE($D130,$B130)</f>
        <v>DE.CM-032</v>
      </c>
      <c r="I130" s="631" t="str">
        <f t="shared" ref="I130:I193" ca="1" si="44">_xlfn.IFNA(CONCATENATE(H130,$G130),CONCATENATE(H130,$G130,0))</f>
        <v>DE.CM-0320</v>
      </c>
      <c r="J130" s="1648"/>
    </row>
    <row r="131" spans="1:10" x14ac:dyDescent="0.25">
      <c r="A131" t="s">
        <v>965</v>
      </c>
      <c r="B131" s="551">
        <v>2</v>
      </c>
      <c r="C131" s="551" t="s">
        <v>1462</v>
      </c>
      <c r="D131" s="1589" t="s">
        <v>3447</v>
      </c>
      <c r="E131" s="551" t="s">
        <v>1462</v>
      </c>
      <c r="F131" s="1650" t="s">
        <v>1493</v>
      </c>
      <c r="G131" s="551">
        <f ca="1">VLOOKUP($A131,Data!$C:$I,7,FALSE)</f>
        <v>0</v>
      </c>
      <c r="H131" s="631" t="str">
        <f t="shared" si="43"/>
        <v>PR.AA-062</v>
      </c>
      <c r="I131" s="631" t="str">
        <f t="shared" ca="1" si="44"/>
        <v>PR.AA-0620</v>
      </c>
      <c r="J131" s="1648"/>
    </row>
    <row r="132" spans="1:10" x14ac:dyDescent="0.25">
      <c r="A132" t="s">
        <v>965</v>
      </c>
      <c r="B132" s="551">
        <v>2</v>
      </c>
      <c r="C132" s="551" t="s">
        <v>1462</v>
      </c>
      <c r="D132" s="1589" t="s">
        <v>3460</v>
      </c>
      <c r="F132" s="1650"/>
      <c r="G132" s="551">
        <f ca="1">VLOOKUP($A132,Data!$C:$I,7,FALSE)</f>
        <v>0</v>
      </c>
      <c r="H132" s="631" t="str">
        <f t="shared" si="43"/>
        <v>PR.IR-012</v>
      </c>
      <c r="I132" s="631" t="str">
        <f t="shared" ca="1" si="44"/>
        <v>PR.IR-0120</v>
      </c>
      <c r="J132" s="1648"/>
    </row>
    <row r="133" spans="1:10" x14ac:dyDescent="0.25">
      <c r="A133" t="s">
        <v>966</v>
      </c>
      <c r="B133" s="551">
        <v>3</v>
      </c>
      <c r="C133" s="551" t="s">
        <v>1462</v>
      </c>
      <c r="D133" s="1589" t="s">
        <v>3447</v>
      </c>
      <c r="E133" s="551" t="s">
        <v>1462</v>
      </c>
      <c r="F133" s="1650" t="s">
        <v>1493</v>
      </c>
      <c r="G133" s="551">
        <f ca="1">VLOOKUP($A133,Data!$C:$I,7,FALSE)</f>
        <v>0</v>
      </c>
      <c r="H133" s="631" t="str">
        <f t="shared" si="43"/>
        <v>PR.AA-063</v>
      </c>
      <c r="I133" s="631" t="str">
        <f t="shared" ca="1" si="44"/>
        <v>PR.AA-0630</v>
      </c>
      <c r="J133" s="1648"/>
    </row>
    <row r="134" spans="1:10" x14ac:dyDescent="0.25">
      <c r="A134" t="s">
        <v>966</v>
      </c>
      <c r="B134" s="551">
        <v>3</v>
      </c>
      <c r="C134" s="551" t="s">
        <v>1462</v>
      </c>
      <c r="D134" s="1589" t="s">
        <v>3460</v>
      </c>
      <c r="F134" s="1650"/>
      <c r="G134" s="551">
        <f ca="1">VLOOKUP($A134,Data!$C:$I,7,FALSE)</f>
        <v>0</v>
      </c>
      <c r="H134" s="631" t="str">
        <f t="shared" si="43"/>
        <v>PR.IR-013</v>
      </c>
      <c r="I134" s="631" t="str">
        <f t="shared" ca="1" si="44"/>
        <v>PR.IR-0130</v>
      </c>
      <c r="J134" s="1648"/>
    </row>
    <row r="135" spans="1:10" x14ac:dyDescent="0.25">
      <c r="A135" t="s">
        <v>967</v>
      </c>
      <c r="B135" s="551">
        <v>3</v>
      </c>
      <c r="C135" s="551" t="s">
        <v>1462</v>
      </c>
      <c r="D135" s="1589" t="s">
        <v>3447</v>
      </c>
      <c r="E135" s="551" t="s">
        <v>1462</v>
      </c>
      <c r="F135" s="1650" t="s">
        <v>1493</v>
      </c>
      <c r="G135" s="551">
        <f ca="1">VLOOKUP($A135,Data!$C:$I,7,FALSE)</f>
        <v>0</v>
      </c>
      <c r="H135" s="631" t="str">
        <f t="shared" si="43"/>
        <v>PR.AA-063</v>
      </c>
      <c r="I135" s="631" t="str">
        <f t="shared" ca="1" si="44"/>
        <v>PR.AA-0630</v>
      </c>
      <c r="J135" s="1648"/>
    </row>
    <row r="136" spans="1:10" x14ac:dyDescent="0.25">
      <c r="A136" t="s">
        <v>967</v>
      </c>
      <c r="B136" s="551">
        <v>3</v>
      </c>
      <c r="C136" s="551" t="s">
        <v>1462</v>
      </c>
      <c r="D136" s="1589" t="s">
        <v>3460</v>
      </c>
      <c r="F136" s="1650"/>
      <c r="G136" s="551">
        <f ca="1">VLOOKUP($A136,Data!$C:$I,7,FALSE)</f>
        <v>0</v>
      </c>
      <c r="H136" s="631" t="str">
        <f t="shared" si="43"/>
        <v>PR.IR-013</v>
      </c>
      <c r="I136" s="631" t="str">
        <f t="shared" ca="1" si="44"/>
        <v>PR.IR-0130</v>
      </c>
      <c r="J136" s="1648"/>
    </row>
    <row r="137" spans="1:10" x14ac:dyDescent="0.25">
      <c r="A137" t="s">
        <v>968</v>
      </c>
      <c r="B137" s="551">
        <v>3</v>
      </c>
      <c r="C137" s="551" t="s">
        <v>1462</v>
      </c>
      <c r="D137" s="1589" t="s">
        <v>3447</v>
      </c>
      <c r="E137" s="551" t="s">
        <v>1462</v>
      </c>
      <c r="F137" s="1650" t="s">
        <v>1493</v>
      </c>
      <c r="G137" s="551">
        <f ca="1">VLOOKUP($A137,Data!$C:$I,7,FALSE)</f>
        <v>0</v>
      </c>
      <c r="H137" s="631" t="str">
        <f t="shared" si="43"/>
        <v>PR.AA-063</v>
      </c>
      <c r="I137" s="631" t="str">
        <f t="shared" ca="1" si="44"/>
        <v>PR.AA-0630</v>
      </c>
      <c r="J137" s="1648"/>
    </row>
    <row r="138" spans="1:10" x14ac:dyDescent="0.25">
      <c r="A138" t="s">
        <v>968</v>
      </c>
      <c r="B138" s="551">
        <v>3</v>
      </c>
      <c r="C138" s="551" t="s">
        <v>1462</v>
      </c>
      <c r="D138" s="1589" t="s">
        <v>3460</v>
      </c>
      <c r="F138" s="1650"/>
      <c r="G138" s="551">
        <f ca="1">VLOOKUP($A138,Data!$C:$I,7,FALSE)</f>
        <v>0</v>
      </c>
      <c r="H138" s="631" t="str">
        <f t="shared" si="43"/>
        <v>PR.IR-013</v>
      </c>
      <c r="I138" s="631" t="str">
        <f t="shared" ca="1" si="44"/>
        <v>PR.IR-0130</v>
      </c>
      <c r="J138" s="1648"/>
    </row>
    <row r="139" spans="1:10" x14ac:dyDescent="0.25">
      <c r="A139" t="s">
        <v>969</v>
      </c>
      <c r="B139" s="551">
        <v>3</v>
      </c>
      <c r="C139" s="551" t="s">
        <v>1463</v>
      </c>
      <c r="D139" s="1586" t="s">
        <v>3464</v>
      </c>
      <c r="E139" s="551" t="s">
        <v>1463</v>
      </c>
      <c r="F139" s="1650" t="s">
        <v>1485</v>
      </c>
      <c r="G139" s="551">
        <f ca="1">VLOOKUP($A139,Data!$C:$I,7,FALSE)</f>
        <v>0</v>
      </c>
      <c r="H139" s="631" t="str">
        <f t="shared" si="43"/>
        <v>DE.CM-013</v>
      </c>
      <c r="I139" s="631" t="str">
        <f t="shared" ca="1" si="44"/>
        <v>DE.CM-0130</v>
      </c>
      <c r="J139" s="1648"/>
    </row>
    <row r="140" spans="1:10" x14ac:dyDescent="0.25">
      <c r="A140" t="s">
        <v>969</v>
      </c>
      <c r="B140" s="551">
        <v>3</v>
      </c>
      <c r="C140" s="551" t="s">
        <v>1463</v>
      </c>
      <c r="D140" s="1586" t="s">
        <v>3466</v>
      </c>
      <c r="F140" s="1650"/>
      <c r="G140" s="551">
        <f ca="1">VLOOKUP($A140,Data!$C:$I,7,FALSE)</f>
        <v>0</v>
      </c>
      <c r="H140" s="631" t="str">
        <f t="shared" si="43"/>
        <v>DE.CM-033</v>
      </c>
      <c r="I140" s="631" t="str">
        <f t="shared" ca="1" si="44"/>
        <v>DE.CM-0330</v>
      </c>
      <c r="J140" s="1648"/>
    </row>
    <row r="141" spans="1:10" x14ac:dyDescent="0.25">
      <c r="A141" t="s">
        <v>969</v>
      </c>
      <c r="B141" s="551">
        <v>3</v>
      </c>
      <c r="C141" s="551" t="s">
        <v>1463</v>
      </c>
      <c r="D141" s="1586" t="s">
        <v>3467</v>
      </c>
      <c r="F141" s="1650"/>
      <c r="G141" s="551">
        <f ca="1">VLOOKUP($A141,Data!$C:$I,7,FALSE)</f>
        <v>0</v>
      </c>
      <c r="H141" s="631" t="str">
        <f t="shared" si="43"/>
        <v>DE.CM-063</v>
      </c>
      <c r="I141" s="631" t="str">
        <f t="shared" ca="1" si="44"/>
        <v>DE.CM-0630</v>
      </c>
      <c r="J141" s="1648"/>
    </row>
    <row r="142" spans="1:10" x14ac:dyDescent="0.25">
      <c r="A142" t="s">
        <v>969</v>
      </c>
      <c r="B142" s="551">
        <v>3</v>
      </c>
      <c r="C142" s="551" t="s">
        <v>1463</v>
      </c>
      <c r="D142" s="1586" t="s">
        <v>3468</v>
      </c>
      <c r="F142" s="1650"/>
      <c r="G142" s="551">
        <f ca="1">VLOOKUP($A142,Data!$C:$I,7,FALSE)</f>
        <v>0</v>
      </c>
      <c r="H142" s="631" t="str">
        <f t="shared" si="43"/>
        <v>DE.CM-093</v>
      </c>
      <c r="I142" s="631" t="str">
        <f t="shared" ca="1" si="44"/>
        <v>DE.CM-0930</v>
      </c>
      <c r="J142" s="1648"/>
    </row>
    <row r="143" spans="1:10" x14ac:dyDescent="0.25">
      <c r="A143" t="s">
        <v>969</v>
      </c>
      <c r="B143" s="551">
        <v>3</v>
      </c>
      <c r="C143" s="551" t="s">
        <v>1462</v>
      </c>
      <c r="D143" s="1589" t="s">
        <v>3444</v>
      </c>
      <c r="E143" s="551" t="s">
        <v>1462</v>
      </c>
      <c r="F143" s="1650" t="s">
        <v>1477</v>
      </c>
      <c r="G143" s="551">
        <f ca="1">VLOOKUP($A143,Data!$C:$I,7,FALSE)</f>
        <v>0</v>
      </c>
      <c r="H143" s="631" t="str">
        <f t="shared" si="43"/>
        <v>PR.AA-033</v>
      </c>
      <c r="I143" s="631" t="str">
        <f t="shared" ca="1" si="44"/>
        <v>PR.AA-0330</v>
      </c>
      <c r="J143" s="1648"/>
    </row>
    <row r="144" spans="1:10" x14ac:dyDescent="0.25">
      <c r="A144" t="s">
        <v>969</v>
      </c>
      <c r="B144" s="551">
        <v>3</v>
      </c>
      <c r="C144" s="551" t="s">
        <v>1462</v>
      </c>
      <c r="D144" s="1589" t="s">
        <v>3447</v>
      </c>
      <c r="E144" s="551" t="s">
        <v>1462</v>
      </c>
      <c r="F144" s="1650" t="s">
        <v>1493</v>
      </c>
      <c r="G144" s="551">
        <f ca="1">VLOOKUP($A144,Data!$C:$I,7,FALSE)</f>
        <v>0</v>
      </c>
      <c r="H144" s="631" t="str">
        <f t="shared" si="43"/>
        <v>PR.AA-063</v>
      </c>
      <c r="I144" s="631" t="str">
        <f t="shared" ca="1" si="44"/>
        <v>PR.AA-0630</v>
      </c>
      <c r="J144" s="1648"/>
    </row>
    <row r="145" spans="1:10" x14ac:dyDescent="0.25">
      <c r="A145" t="s">
        <v>969</v>
      </c>
      <c r="B145" s="551">
        <v>3</v>
      </c>
      <c r="C145" s="551" t="s">
        <v>1462</v>
      </c>
      <c r="D145" s="1589" t="s">
        <v>3460</v>
      </c>
      <c r="F145" s="1650"/>
      <c r="G145" s="551">
        <f ca="1">VLOOKUP($A145,Data!$C:$I,7,FALSE)</f>
        <v>0</v>
      </c>
      <c r="H145" s="631" t="str">
        <f t="shared" si="43"/>
        <v>PR.IR-013</v>
      </c>
      <c r="I145" s="631" t="str">
        <f t="shared" ca="1" si="44"/>
        <v>PR.IR-0130</v>
      </c>
      <c r="J145" s="1648"/>
    </row>
    <row r="146" spans="1:10" x14ac:dyDescent="0.25">
      <c r="A146" t="s">
        <v>970</v>
      </c>
      <c r="B146" s="551">
        <v>3</v>
      </c>
      <c r="C146" s="551" t="s">
        <v>1462</v>
      </c>
      <c r="D146" s="1589" t="s">
        <v>3447</v>
      </c>
      <c r="E146" s="551" t="s">
        <v>1462</v>
      </c>
      <c r="F146" s="1650" t="s">
        <v>1493</v>
      </c>
      <c r="G146" s="551">
        <f ca="1">VLOOKUP($A146,Data!$C:$I,7,FALSE)</f>
        <v>0</v>
      </c>
      <c r="H146" s="631" t="str">
        <f t="shared" si="43"/>
        <v>PR.AA-063</v>
      </c>
      <c r="I146" s="631" t="str">
        <f t="shared" ca="1" si="44"/>
        <v>PR.AA-0630</v>
      </c>
      <c r="J146" s="1648"/>
    </row>
    <row r="147" spans="1:10" x14ac:dyDescent="0.25">
      <c r="A147" t="s">
        <v>970</v>
      </c>
      <c r="B147" s="551">
        <v>3</v>
      </c>
      <c r="C147" s="551" t="s">
        <v>1462</v>
      </c>
      <c r="D147" s="1589" t="s">
        <v>3460</v>
      </c>
      <c r="F147" s="1650"/>
      <c r="G147" s="551">
        <f ca="1">VLOOKUP($A147,Data!$C:$I,7,FALSE)</f>
        <v>0</v>
      </c>
      <c r="H147" s="631" t="str">
        <f t="shared" si="43"/>
        <v>PR.IR-013</v>
      </c>
      <c r="I147" s="631" t="str">
        <f t="shared" ca="1" si="44"/>
        <v>PR.IR-0130</v>
      </c>
      <c r="J147" s="1648"/>
    </row>
    <row r="148" spans="1:10" x14ac:dyDescent="0.25">
      <c r="A148" t="s">
        <v>970</v>
      </c>
      <c r="B148" s="551">
        <v>3</v>
      </c>
      <c r="C148" s="551" t="s">
        <v>1464</v>
      </c>
      <c r="D148" s="1591" t="s">
        <v>3486</v>
      </c>
      <c r="E148" s="551" t="s">
        <v>1464</v>
      </c>
      <c r="F148" s="1650" t="s">
        <v>1551</v>
      </c>
      <c r="G148" s="551">
        <f ca="1">VLOOKUP($A148,Data!$C:$I,7,FALSE)</f>
        <v>0</v>
      </c>
      <c r="H148" s="631" t="str">
        <f t="shared" si="43"/>
        <v>RS.MI-013</v>
      </c>
      <c r="I148" s="631" t="str">
        <f t="shared" ca="1" si="44"/>
        <v>RS.MI-0130</v>
      </c>
      <c r="J148" s="1648"/>
    </row>
    <row r="149" spans="1:10" x14ac:dyDescent="0.25">
      <c r="A149" t="s">
        <v>315</v>
      </c>
      <c r="B149" s="551">
        <v>1</v>
      </c>
      <c r="C149" s="551" t="s">
        <v>1462</v>
      </c>
      <c r="D149" s="1589" t="s">
        <v>3444</v>
      </c>
      <c r="E149" s="551" t="s">
        <v>1462</v>
      </c>
      <c r="F149" s="1650" t="s">
        <v>1478</v>
      </c>
      <c r="G149" s="551">
        <f ca="1">VLOOKUP($A149,Data!$C:$I,7,FALSE)</f>
        <v>0</v>
      </c>
      <c r="H149" s="631" t="str">
        <f t="shared" si="43"/>
        <v>PR.AA-031</v>
      </c>
      <c r="I149" s="631" t="str">
        <f t="shared" ca="1" si="44"/>
        <v>PR.AA-0310</v>
      </c>
      <c r="J149" s="1648"/>
    </row>
    <row r="150" spans="1:10" x14ac:dyDescent="0.25">
      <c r="A150" t="s">
        <v>315</v>
      </c>
      <c r="B150" s="551">
        <v>1</v>
      </c>
      <c r="C150" s="551" t="s">
        <v>1462</v>
      </c>
      <c r="D150" s="1589" t="s">
        <v>3447</v>
      </c>
      <c r="E150" s="551" t="s">
        <v>1462</v>
      </c>
      <c r="F150" s="1650" t="s">
        <v>1486</v>
      </c>
      <c r="G150" s="551">
        <f ca="1">VLOOKUP($A150,Data!$C:$I,7,FALSE)</f>
        <v>0</v>
      </c>
      <c r="H150" s="631" t="str">
        <f t="shared" si="43"/>
        <v>PR.AA-061</v>
      </c>
      <c r="I150" s="631" t="str">
        <f t="shared" ca="1" si="44"/>
        <v>PR.AA-0610</v>
      </c>
      <c r="J150" s="1648"/>
    </row>
    <row r="151" spans="1:10" x14ac:dyDescent="0.25">
      <c r="A151" t="s">
        <v>315</v>
      </c>
      <c r="B151" s="551">
        <v>1</v>
      </c>
      <c r="C151" s="551" t="s">
        <v>1462</v>
      </c>
      <c r="D151" s="1589" t="s">
        <v>3460</v>
      </c>
      <c r="F151" s="1650"/>
      <c r="G151" s="551">
        <f ca="1">VLOOKUP($A151,Data!$C:$I,7,FALSE)</f>
        <v>0</v>
      </c>
      <c r="H151" s="631" t="str">
        <f t="shared" si="43"/>
        <v>PR.IR-011</v>
      </c>
      <c r="I151" s="631" t="str">
        <f t="shared" ca="1" si="44"/>
        <v>PR.IR-0110</v>
      </c>
      <c r="J151" s="1648"/>
    </row>
    <row r="152" spans="1:10" x14ac:dyDescent="0.25">
      <c r="A152" t="s">
        <v>316</v>
      </c>
      <c r="B152" s="551">
        <v>1</v>
      </c>
      <c r="C152" s="551" t="s">
        <v>1463</v>
      </c>
      <c r="D152" s="1586" t="s">
        <v>3464</v>
      </c>
      <c r="E152" s="551" t="s">
        <v>1463</v>
      </c>
      <c r="F152" s="1650" t="s">
        <v>1497</v>
      </c>
      <c r="G152" s="551">
        <f ca="1">VLOOKUP($A152,Data!$C:$I,7,FALSE)</f>
        <v>0</v>
      </c>
      <c r="H152" s="631" t="str">
        <f t="shared" si="43"/>
        <v>DE.CM-011</v>
      </c>
      <c r="I152" s="631" t="str">
        <f t="shared" ca="1" si="44"/>
        <v>DE.CM-0110</v>
      </c>
      <c r="J152" s="1648"/>
    </row>
    <row r="153" spans="1:10" x14ac:dyDescent="0.25">
      <c r="A153" t="s">
        <v>316</v>
      </c>
      <c r="B153" s="551">
        <v>1</v>
      </c>
      <c r="C153" s="551" t="s">
        <v>1463</v>
      </c>
      <c r="D153" s="1586" t="s">
        <v>3466</v>
      </c>
      <c r="F153" s="1650"/>
      <c r="G153" s="551">
        <f ca="1">VLOOKUP($A153,Data!$C:$I,7,FALSE)</f>
        <v>0</v>
      </c>
      <c r="H153" s="631" t="str">
        <f t="shared" si="43"/>
        <v>DE.CM-031</v>
      </c>
      <c r="I153" s="631" t="str">
        <f t="shared" ca="1" si="44"/>
        <v>DE.CM-0310</v>
      </c>
      <c r="J153" s="1648"/>
    </row>
    <row r="154" spans="1:10" x14ac:dyDescent="0.25">
      <c r="A154" t="s">
        <v>316</v>
      </c>
      <c r="B154" s="551">
        <v>1</v>
      </c>
      <c r="C154" s="551" t="s">
        <v>1463</v>
      </c>
      <c r="D154" s="1586" t="s">
        <v>3467</v>
      </c>
      <c r="F154" s="1650"/>
      <c r="G154" s="551">
        <f ca="1">VLOOKUP($A154,Data!$C:$I,7,FALSE)</f>
        <v>0</v>
      </c>
      <c r="H154" s="631" t="str">
        <f t="shared" si="43"/>
        <v>DE.CM-061</v>
      </c>
      <c r="I154" s="631" t="str">
        <f t="shared" ca="1" si="44"/>
        <v>DE.CM-0610</v>
      </c>
      <c r="J154" s="1648"/>
    </row>
    <row r="155" spans="1:10" x14ac:dyDescent="0.25">
      <c r="A155" t="s">
        <v>316</v>
      </c>
      <c r="B155" s="551">
        <v>1</v>
      </c>
      <c r="C155" s="551" t="s">
        <v>1463</v>
      </c>
      <c r="D155" s="1586" t="s">
        <v>3468</v>
      </c>
      <c r="E155" s="551" t="s">
        <v>1463</v>
      </c>
      <c r="F155" s="1650" t="s">
        <v>1501</v>
      </c>
      <c r="G155" s="551">
        <f ca="1">VLOOKUP($A155,Data!$C:$I,7,FALSE)</f>
        <v>0</v>
      </c>
      <c r="H155" s="631" t="str">
        <f t="shared" si="43"/>
        <v>DE.CM-091</v>
      </c>
      <c r="I155" s="631" t="str">
        <f t="shared" ca="1" si="44"/>
        <v>DE.CM-0910</v>
      </c>
      <c r="J155" s="1648"/>
    </row>
    <row r="156" spans="1:10" x14ac:dyDescent="0.25">
      <c r="A156" t="s">
        <v>316</v>
      </c>
      <c r="B156" s="551">
        <v>1</v>
      </c>
      <c r="C156" s="551" t="s">
        <v>1462</v>
      </c>
      <c r="D156" s="1589" t="s">
        <v>3454</v>
      </c>
      <c r="E156" s="551" t="s">
        <v>1462</v>
      </c>
      <c r="F156" s="1650" t="s">
        <v>1515</v>
      </c>
      <c r="G156" s="551">
        <f ca="1">VLOOKUP($A156,Data!$C:$I,7,FALSE)</f>
        <v>0</v>
      </c>
      <c r="H156" s="631" t="str">
        <f t="shared" si="43"/>
        <v>PR.PS-011</v>
      </c>
      <c r="I156" s="631" t="str">
        <f t="shared" ca="1" si="44"/>
        <v>PR.PS-0110</v>
      </c>
      <c r="J156" s="1648"/>
    </row>
    <row r="157" spans="1:10" x14ac:dyDescent="0.25">
      <c r="A157" t="s">
        <v>316</v>
      </c>
      <c r="B157" s="551">
        <v>1</v>
      </c>
      <c r="C157" s="551" t="s">
        <v>1462</v>
      </c>
      <c r="D157" s="1589" t="s">
        <v>3458</v>
      </c>
      <c r="F157" s="819"/>
      <c r="G157" s="551">
        <f ca="1">VLOOKUP($A157,Data!$C:$I,7,FALSE)</f>
        <v>0</v>
      </c>
      <c r="H157" s="631" t="str">
        <f t="shared" si="43"/>
        <v>PR.PS-051</v>
      </c>
      <c r="I157" s="631" t="str">
        <f t="shared" ca="1" si="44"/>
        <v>PR.PS-0510</v>
      </c>
      <c r="J157" s="1648"/>
    </row>
    <row r="158" spans="1:10" x14ac:dyDescent="0.25">
      <c r="A158" t="s">
        <v>317</v>
      </c>
      <c r="B158" s="551">
        <v>2</v>
      </c>
      <c r="C158" s="551" t="s">
        <v>1462</v>
      </c>
      <c r="D158" s="1589" t="s">
        <v>3446</v>
      </c>
      <c r="E158" s="551" t="s">
        <v>1462</v>
      </c>
      <c r="F158" s="1650" t="s">
        <v>1482</v>
      </c>
      <c r="G158" s="551">
        <f ca="1">VLOOKUP($A158,Data!$C:$I,7,FALSE)</f>
        <v>0</v>
      </c>
      <c r="H158" s="631" t="str">
        <f t="shared" si="43"/>
        <v>PR.AA-052</v>
      </c>
      <c r="I158" s="631" t="str">
        <f t="shared" ca="1" si="44"/>
        <v>PR.AA-0520</v>
      </c>
      <c r="J158" s="1648"/>
    </row>
    <row r="159" spans="1:10" x14ac:dyDescent="0.25">
      <c r="A159" t="s">
        <v>317</v>
      </c>
      <c r="B159" s="551">
        <v>2</v>
      </c>
      <c r="C159" s="551" t="s">
        <v>1462</v>
      </c>
      <c r="D159" s="1589" t="s">
        <v>3454</v>
      </c>
      <c r="E159" s="551" t="s">
        <v>1462</v>
      </c>
      <c r="F159" s="1650" t="s">
        <v>1515</v>
      </c>
      <c r="G159" s="551">
        <f ca="1">VLOOKUP($A159,Data!$C:$I,7,FALSE)</f>
        <v>0</v>
      </c>
      <c r="H159" s="631" t="str">
        <f t="shared" si="43"/>
        <v>PR.PS-012</v>
      </c>
      <c r="I159" s="631" t="str">
        <f t="shared" ca="1" si="44"/>
        <v>PR.PS-0120</v>
      </c>
      <c r="J159" s="1648"/>
    </row>
    <row r="160" spans="1:10" x14ac:dyDescent="0.25">
      <c r="A160" t="s">
        <v>318</v>
      </c>
      <c r="B160" s="551">
        <v>2</v>
      </c>
      <c r="C160" s="551" t="s">
        <v>1462</v>
      </c>
      <c r="D160" s="1589" t="s">
        <v>3454</v>
      </c>
      <c r="E160" s="551" t="s">
        <v>1462</v>
      </c>
      <c r="F160" s="1650" t="s">
        <v>1515</v>
      </c>
      <c r="G160" s="551">
        <f ca="1">VLOOKUP($A160,Data!$C:$I,7,FALSE)</f>
        <v>0</v>
      </c>
      <c r="H160" s="631" t="str">
        <f t="shared" si="43"/>
        <v>PR.PS-012</v>
      </c>
      <c r="I160" s="631" t="str">
        <f t="shared" ca="1" si="44"/>
        <v>PR.PS-0120</v>
      </c>
      <c r="J160" s="1648"/>
    </row>
    <row r="161" spans="1:10" x14ac:dyDescent="0.25">
      <c r="A161" t="s">
        <v>971</v>
      </c>
      <c r="B161" s="551">
        <v>2</v>
      </c>
      <c r="C161" s="551" t="s">
        <v>1462</v>
      </c>
      <c r="D161" s="1589" t="s">
        <v>3454</v>
      </c>
      <c r="E161" s="551" t="s">
        <v>1462</v>
      </c>
      <c r="F161" s="1650" t="s">
        <v>1515</v>
      </c>
      <c r="G161" s="551">
        <f ca="1">VLOOKUP($A161,Data!$C:$I,7,FALSE)</f>
        <v>0</v>
      </c>
      <c r="H161" s="631" t="str">
        <f t="shared" si="43"/>
        <v>PR.PS-012</v>
      </c>
      <c r="I161" s="631" t="str">
        <f t="shared" ca="1" si="44"/>
        <v>PR.PS-0120</v>
      </c>
      <c r="J161" s="1648"/>
    </row>
    <row r="162" spans="1:10" x14ac:dyDescent="0.25">
      <c r="A162" t="s">
        <v>971</v>
      </c>
      <c r="B162" s="551">
        <v>2</v>
      </c>
      <c r="C162" s="551" t="s">
        <v>1462</v>
      </c>
      <c r="D162" s="1589" t="s">
        <v>3458</v>
      </c>
      <c r="F162" s="819"/>
      <c r="G162" s="551">
        <f ca="1">VLOOKUP($A162,Data!$C:$I,7,FALSE)</f>
        <v>0</v>
      </c>
      <c r="H162" s="631" t="str">
        <f t="shared" si="43"/>
        <v>PR.PS-052</v>
      </c>
      <c r="I162" s="631" t="str">
        <f t="shared" ca="1" si="44"/>
        <v>PR.PS-0520</v>
      </c>
      <c r="J162" s="1648"/>
    </row>
    <row r="163" spans="1:10" x14ac:dyDescent="0.25">
      <c r="A163" t="s">
        <v>972</v>
      </c>
      <c r="B163" s="551">
        <v>2</v>
      </c>
      <c r="C163" s="551" t="s">
        <v>1463</v>
      </c>
      <c r="D163" s="1586" t="s">
        <v>3464</v>
      </c>
      <c r="E163" s="551" t="s">
        <v>1463</v>
      </c>
      <c r="F163" s="1650" t="s">
        <v>1485</v>
      </c>
      <c r="G163" s="551">
        <f ca="1">VLOOKUP($A163,Data!$C:$I,7,FALSE)</f>
        <v>0</v>
      </c>
      <c r="H163" s="631" t="str">
        <f t="shared" si="43"/>
        <v>DE.CM-012</v>
      </c>
      <c r="I163" s="631" t="str">
        <f t="shared" ca="1" si="44"/>
        <v>DE.CM-0120</v>
      </c>
      <c r="J163" s="1648"/>
    </row>
    <row r="164" spans="1:10" x14ac:dyDescent="0.25">
      <c r="A164" t="s">
        <v>972</v>
      </c>
      <c r="B164" s="551">
        <v>2</v>
      </c>
      <c r="C164" s="551" t="s">
        <v>1463</v>
      </c>
      <c r="D164" s="1586" t="s">
        <v>3468</v>
      </c>
      <c r="E164" s="551" t="s">
        <v>1463</v>
      </c>
      <c r="F164" s="1650" t="s">
        <v>1501</v>
      </c>
      <c r="G164" s="551">
        <f ca="1">VLOOKUP($A164,Data!$C:$I,7,FALSE)</f>
        <v>0</v>
      </c>
      <c r="H164" s="631" t="str">
        <f t="shared" si="43"/>
        <v>DE.CM-092</v>
      </c>
      <c r="I164" s="631" t="str">
        <f t="shared" ca="1" si="44"/>
        <v>DE.CM-0920</v>
      </c>
      <c r="J164" s="1648"/>
    </row>
    <row r="165" spans="1:10" x14ac:dyDescent="0.25">
      <c r="A165" t="s">
        <v>973</v>
      </c>
      <c r="B165" s="551">
        <v>2</v>
      </c>
      <c r="C165" s="551" t="s">
        <v>1463</v>
      </c>
      <c r="D165" s="1586" t="s">
        <v>3464</v>
      </c>
      <c r="E165" s="551" t="s">
        <v>1463</v>
      </c>
      <c r="F165" s="1650" t="s">
        <v>1505</v>
      </c>
      <c r="G165" s="551">
        <f ca="1">VLOOKUP($A165,Data!$C:$I,7,FALSE)</f>
        <v>0</v>
      </c>
      <c r="H165" s="631" t="str">
        <f t="shared" si="43"/>
        <v>DE.CM-012</v>
      </c>
      <c r="I165" s="631" t="str">
        <f t="shared" ca="1" si="44"/>
        <v>DE.CM-0120</v>
      </c>
      <c r="J165" s="1648"/>
    </row>
    <row r="166" spans="1:10" x14ac:dyDescent="0.25">
      <c r="A166" t="s">
        <v>973</v>
      </c>
      <c r="B166" s="551">
        <v>2</v>
      </c>
      <c r="C166" s="551" t="s">
        <v>1463</v>
      </c>
      <c r="D166" s="1586" t="s">
        <v>3466</v>
      </c>
      <c r="F166" s="1650"/>
      <c r="G166" s="551">
        <f ca="1">VLOOKUP($A166,Data!$C:$I,7,FALSE)</f>
        <v>0</v>
      </c>
      <c r="H166" s="631" t="str">
        <f t="shared" si="43"/>
        <v>DE.CM-032</v>
      </c>
      <c r="I166" s="631" t="str">
        <f t="shared" ca="1" si="44"/>
        <v>DE.CM-0320</v>
      </c>
      <c r="J166" s="1648"/>
    </row>
    <row r="167" spans="1:10" x14ac:dyDescent="0.25">
      <c r="A167" t="s">
        <v>973</v>
      </c>
      <c r="B167" s="551">
        <v>2</v>
      </c>
      <c r="C167" s="551" t="s">
        <v>1463</v>
      </c>
      <c r="D167" s="1586" t="s">
        <v>3467</v>
      </c>
      <c r="F167" s="1650"/>
      <c r="G167" s="551">
        <f ca="1">VLOOKUP($A167,Data!$C:$I,7,FALSE)</f>
        <v>0</v>
      </c>
      <c r="H167" s="631" t="str">
        <f t="shared" si="43"/>
        <v>DE.CM-062</v>
      </c>
      <c r="I167" s="631" t="str">
        <f t="shared" ca="1" si="44"/>
        <v>DE.CM-0620</v>
      </c>
      <c r="J167" s="1648"/>
    </row>
    <row r="168" spans="1:10" x14ac:dyDescent="0.25">
      <c r="A168" t="s">
        <v>973</v>
      </c>
      <c r="B168" s="551">
        <v>2</v>
      </c>
      <c r="C168" s="551" t="s">
        <v>1463</v>
      </c>
      <c r="D168" s="1586" t="s">
        <v>3468</v>
      </c>
      <c r="F168" s="1650"/>
      <c r="G168" s="551">
        <f ca="1">VLOOKUP($A168,Data!$C:$I,7,FALSE)</f>
        <v>0</v>
      </c>
      <c r="H168" s="631" t="str">
        <f t="shared" si="43"/>
        <v>DE.CM-092</v>
      </c>
      <c r="I168" s="631" t="str">
        <f t="shared" ca="1" si="44"/>
        <v>DE.CM-0920</v>
      </c>
      <c r="J168" s="1648"/>
    </row>
    <row r="169" spans="1:10" x14ac:dyDescent="0.25">
      <c r="A169" t="s">
        <v>973</v>
      </c>
      <c r="B169" s="551">
        <v>2</v>
      </c>
      <c r="C169" s="551" t="s">
        <v>1462</v>
      </c>
      <c r="D169" s="1589" t="s">
        <v>3450</v>
      </c>
      <c r="E169" s="551" t="s">
        <v>1462</v>
      </c>
      <c r="F169" s="1650" t="s">
        <v>1498</v>
      </c>
      <c r="G169" s="551">
        <f ca="1">VLOOKUP($A169,Data!$C:$I,7,FALSE)</f>
        <v>0</v>
      </c>
      <c r="H169" s="631" t="str">
        <f t="shared" si="43"/>
        <v>PR.DS-012</v>
      </c>
      <c r="I169" s="631" t="str">
        <f t="shared" ca="1" si="44"/>
        <v>PR.DS-0120</v>
      </c>
      <c r="J169" s="1648"/>
    </row>
    <row r="170" spans="1:10" x14ac:dyDescent="0.25">
      <c r="A170" t="s">
        <v>973</v>
      </c>
      <c r="B170" s="551">
        <v>2</v>
      </c>
      <c r="C170" s="551" t="s">
        <v>1462</v>
      </c>
      <c r="D170" s="1589" t="s">
        <v>3454</v>
      </c>
      <c r="F170" s="1650"/>
      <c r="G170" s="551">
        <f ca="1">VLOOKUP($A170,Data!$C:$I,7,FALSE)</f>
        <v>0</v>
      </c>
      <c r="H170" s="631" t="str">
        <f t="shared" si="43"/>
        <v>PR.PS-012</v>
      </c>
      <c r="I170" s="631" t="str">
        <f t="shared" ca="1" si="44"/>
        <v>PR.PS-0120</v>
      </c>
      <c r="J170" s="1648"/>
    </row>
    <row r="171" spans="1:10" x14ac:dyDescent="0.25">
      <c r="A171" t="s">
        <v>974</v>
      </c>
      <c r="B171" s="551">
        <v>2</v>
      </c>
      <c r="C171" s="551" t="s">
        <v>1462</v>
      </c>
      <c r="D171" s="1589" t="s">
        <v>3447</v>
      </c>
      <c r="E171" s="551" t="s">
        <v>1462</v>
      </c>
      <c r="F171" s="1650" t="s">
        <v>1486</v>
      </c>
      <c r="G171" s="551">
        <f ca="1">VLOOKUP($A171,Data!$C:$I,7,FALSE)</f>
        <v>0</v>
      </c>
      <c r="H171" s="631" t="str">
        <f t="shared" si="43"/>
        <v>PR.AA-062</v>
      </c>
      <c r="I171" s="631" t="str">
        <f t="shared" ca="1" si="44"/>
        <v>PR.AA-0620</v>
      </c>
      <c r="J171" s="1648"/>
    </row>
    <row r="172" spans="1:10" x14ac:dyDescent="0.25">
      <c r="A172" t="s">
        <v>974</v>
      </c>
      <c r="B172" s="551">
        <v>2</v>
      </c>
      <c r="C172" s="551" t="s">
        <v>1462</v>
      </c>
      <c r="D172" s="1589" t="s">
        <v>3458</v>
      </c>
      <c r="F172" s="819"/>
      <c r="G172" s="551">
        <f ca="1">VLOOKUP($A172,Data!$C:$I,7,FALSE)</f>
        <v>0</v>
      </c>
      <c r="H172" s="631" t="str">
        <f t="shared" si="43"/>
        <v>PR.PS-052</v>
      </c>
      <c r="I172" s="631" t="str">
        <f t="shared" ca="1" si="44"/>
        <v>PR.PS-0520</v>
      </c>
      <c r="J172" s="1648"/>
    </row>
    <row r="173" spans="1:10" x14ac:dyDescent="0.25">
      <c r="A173" t="s">
        <v>974</v>
      </c>
      <c r="B173" s="551">
        <v>2</v>
      </c>
      <c r="C173" s="551" t="s">
        <v>1465</v>
      </c>
      <c r="D173" s="1590" t="s">
        <v>3492</v>
      </c>
      <c r="F173" s="1650"/>
      <c r="G173" s="551">
        <f ca="1">VLOOKUP($A173,Data!$C:$I,7,FALSE)</f>
        <v>0</v>
      </c>
      <c r="H173" s="631" t="str">
        <f t="shared" si="43"/>
        <v>RC.RP-052</v>
      </c>
      <c r="I173" s="631" t="str">
        <f t="shared" ca="1" si="44"/>
        <v>RC.RP-0520</v>
      </c>
      <c r="J173" s="1648"/>
    </row>
    <row r="174" spans="1:10" x14ac:dyDescent="0.25">
      <c r="A174" t="s">
        <v>975</v>
      </c>
      <c r="B174" s="551">
        <v>2</v>
      </c>
      <c r="C174" s="551" t="s">
        <v>446</v>
      </c>
      <c r="D174" s="1588" t="s">
        <v>3428</v>
      </c>
      <c r="E174" s="551" t="s">
        <v>1462</v>
      </c>
      <c r="F174" s="1650" t="s">
        <v>1500</v>
      </c>
      <c r="G174" s="551">
        <f ca="1">VLOOKUP($A174,Data!$C:$I,7,FALSE)</f>
        <v>0</v>
      </c>
      <c r="H174" s="631" t="str">
        <f t="shared" si="43"/>
        <v>ID.AM-082</v>
      </c>
      <c r="I174" s="631" t="str">
        <f t="shared" ca="1" si="44"/>
        <v>ID.AM-0820</v>
      </c>
      <c r="J174" s="1648"/>
    </row>
    <row r="175" spans="1:10" x14ac:dyDescent="0.25">
      <c r="A175" t="s">
        <v>975</v>
      </c>
      <c r="B175" s="551">
        <v>2</v>
      </c>
      <c r="C175" s="551" t="s">
        <v>1462</v>
      </c>
      <c r="D175" s="1589" t="s">
        <v>3463</v>
      </c>
      <c r="E175" s="551" t="s">
        <v>1462</v>
      </c>
      <c r="F175" s="1651" t="s">
        <v>1494</v>
      </c>
      <c r="G175" s="551">
        <f ca="1">VLOOKUP($A175,Data!$C:$I,7,FALSE)</f>
        <v>0</v>
      </c>
      <c r="H175" s="631" t="str">
        <f t="shared" si="43"/>
        <v>PR.IR-042</v>
      </c>
      <c r="I175" s="631" t="str">
        <f t="shared" ca="1" si="44"/>
        <v>PR.IR-0420</v>
      </c>
      <c r="J175" s="1648"/>
    </row>
    <row r="176" spans="1:10" x14ac:dyDescent="0.25">
      <c r="A176" t="s">
        <v>975</v>
      </c>
      <c r="B176" s="551">
        <v>2</v>
      </c>
      <c r="C176" s="551" t="s">
        <v>1462</v>
      </c>
      <c r="D176" s="1589" t="s">
        <v>3455</v>
      </c>
      <c r="E176" s="551" t="s">
        <v>1462</v>
      </c>
      <c r="F176" s="1650" t="s">
        <v>1481</v>
      </c>
      <c r="G176" s="551">
        <f ca="1">VLOOKUP($A176,Data!$C:$I,7,FALSE)</f>
        <v>0</v>
      </c>
      <c r="H176" s="631" t="str">
        <f t="shared" si="43"/>
        <v>PR.PS-022</v>
      </c>
      <c r="I176" s="631" t="str">
        <f t="shared" ca="1" si="44"/>
        <v>PR.PS-0220</v>
      </c>
      <c r="J176" s="1648"/>
    </row>
    <row r="177" spans="1:10" x14ac:dyDescent="0.25">
      <c r="A177" t="s">
        <v>975</v>
      </c>
      <c r="B177" s="551">
        <v>2</v>
      </c>
      <c r="C177" s="551" t="s">
        <v>1462</v>
      </c>
      <c r="D177" s="1589" t="s">
        <v>3456</v>
      </c>
      <c r="F177" s="1650"/>
      <c r="G177" s="551">
        <f ca="1">VLOOKUP($A177,Data!$C:$I,7,FALSE)</f>
        <v>0</v>
      </c>
      <c r="H177" s="631" t="str">
        <f t="shared" si="43"/>
        <v>PR.PS-032</v>
      </c>
      <c r="I177" s="631" t="str">
        <f t="shared" ca="1" si="44"/>
        <v>PR.PS-0320</v>
      </c>
      <c r="J177" s="1648"/>
    </row>
    <row r="178" spans="1:10" x14ac:dyDescent="0.25">
      <c r="A178" t="s">
        <v>976</v>
      </c>
      <c r="B178" s="551">
        <v>2</v>
      </c>
      <c r="C178" s="551" t="s">
        <v>1463</v>
      </c>
      <c r="D178" s="1586" t="s">
        <v>3464</v>
      </c>
      <c r="E178" s="551" t="s">
        <v>1463</v>
      </c>
      <c r="F178" s="1650" t="s">
        <v>1485</v>
      </c>
      <c r="G178" s="551">
        <f ca="1">VLOOKUP($A178,Data!$C:$I,7,FALSE)</f>
        <v>0</v>
      </c>
      <c r="H178" s="631" t="str">
        <f t="shared" si="43"/>
        <v>DE.CM-012</v>
      </c>
      <c r="I178" s="631" t="str">
        <f t="shared" ca="1" si="44"/>
        <v>DE.CM-0120</v>
      </c>
      <c r="J178" s="1648"/>
    </row>
    <row r="179" spans="1:10" x14ac:dyDescent="0.25">
      <c r="A179" t="s">
        <v>976</v>
      </c>
      <c r="B179" s="551">
        <v>2</v>
      </c>
      <c r="C179" s="551" t="s">
        <v>1463</v>
      </c>
      <c r="D179" s="1586" t="s">
        <v>3465</v>
      </c>
      <c r="E179" s="551" t="s">
        <v>1463</v>
      </c>
      <c r="F179" s="1650" t="s">
        <v>1487</v>
      </c>
      <c r="G179" s="551">
        <f ca="1">VLOOKUP($A179,Data!$C:$I,7,FALSE)</f>
        <v>0</v>
      </c>
      <c r="H179" s="631" t="str">
        <f t="shared" si="43"/>
        <v>DE.CM-022</v>
      </c>
      <c r="I179" s="631" t="str">
        <f t="shared" ca="1" si="44"/>
        <v>DE.CM-0220</v>
      </c>
      <c r="J179" s="1648"/>
    </row>
    <row r="180" spans="1:10" x14ac:dyDescent="0.25">
      <c r="A180" t="s">
        <v>976</v>
      </c>
      <c r="B180" s="551">
        <v>2</v>
      </c>
      <c r="C180" s="551" t="s">
        <v>1463</v>
      </c>
      <c r="D180" s="1586" t="s">
        <v>3466</v>
      </c>
      <c r="F180" s="1650"/>
      <c r="G180" s="551">
        <f ca="1">VLOOKUP($A180,Data!$C:$I,7,FALSE)</f>
        <v>0</v>
      </c>
      <c r="H180" s="631" t="str">
        <f t="shared" si="43"/>
        <v>DE.CM-032</v>
      </c>
      <c r="I180" s="631" t="str">
        <f t="shared" ca="1" si="44"/>
        <v>DE.CM-0320</v>
      </c>
      <c r="J180" s="1648"/>
    </row>
    <row r="181" spans="1:10" x14ac:dyDescent="0.25">
      <c r="A181" t="s">
        <v>976</v>
      </c>
      <c r="B181" s="551">
        <v>2</v>
      </c>
      <c r="C181" s="551" t="s">
        <v>1463</v>
      </c>
      <c r="D181" s="1586" t="s">
        <v>3467</v>
      </c>
      <c r="F181" s="1650"/>
      <c r="G181" s="551">
        <f ca="1">VLOOKUP($A181,Data!$C:$I,7,FALSE)</f>
        <v>0</v>
      </c>
      <c r="H181" s="631" t="str">
        <f t="shared" si="43"/>
        <v>DE.CM-062</v>
      </c>
      <c r="I181" s="631" t="str">
        <f t="shared" ca="1" si="44"/>
        <v>DE.CM-0620</v>
      </c>
      <c r="J181" s="1648"/>
    </row>
    <row r="182" spans="1:10" x14ac:dyDescent="0.25">
      <c r="A182" t="s">
        <v>976</v>
      </c>
      <c r="B182" s="551">
        <v>2</v>
      </c>
      <c r="C182" s="551" t="s">
        <v>1463</v>
      </c>
      <c r="D182" s="1586" t="s">
        <v>3468</v>
      </c>
      <c r="F182" s="1651"/>
      <c r="G182" s="551">
        <f ca="1">VLOOKUP($A182,Data!$C:$I,7,FALSE)</f>
        <v>0</v>
      </c>
      <c r="H182" s="631" t="str">
        <f t="shared" si="43"/>
        <v>DE.CM-092</v>
      </c>
      <c r="I182" s="631" t="str">
        <f t="shared" ca="1" si="44"/>
        <v>DE.CM-0920</v>
      </c>
      <c r="J182" s="1648"/>
    </row>
    <row r="183" spans="1:10" x14ac:dyDescent="0.25">
      <c r="A183" t="s">
        <v>976</v>
      </c>
      <c r="B183" s="551">
        <v>2</v>
      </c>
      <c r="C183" s="551" t="s">
        <v>1462</v>
      </c>
      <c r="D183" s="1589" t="s">
        <v>3447</v>
      </c>
      <c r="E183" s="551" t="s">
        <v>1462</v>
      </c>
      <c r="F183" s="1650" t="s">
        <v>1486</v>
      </c>
      <c r="G183" s="551">
        <f ca="1">VLOOKUP($A183,Data!$C:$I,7,FALSE)</f>
        <v>0</v>
      </c>
      <c r="H183" s="631" t="str">
        <f t="shared" si="43"/>
        <v>PR.AA-062</v>
      </c>
      <c r="I183" s="631" t="str">
        <f t="shared" ca="1" si="44"/>
        <v>PR.AA-0620</v>
      </c>
      <c r="J183" s="1648"/>
    </row>
    <row r="184" spans="1:10" x14ac:dyDescent="0.25">
      <c r="A184" t="s">
        <v>976</v>
      </c>
      <c r="B184" s="551">
        <v>2</v>
      </c>
      <c r="C184" s="551" t="s">
        <v>1462</v>
      </c>
      <c r="D184" s="1589" t="s">
        <v>3461</v>
      </c>
      <c r="E184" s="551" t="s">
        <v>1462</v>
      </c>
      <c r="F184" s="1650" t="s">
        <v>1518</v>
      </c>
      <c r="G184" s="551">
        <f ca="1">VLOOKUP($A184,Data!$C:$I,7,FALSE)</f>
        <v>0</v>
      </c>
      <c r="H184" s="631" t="str">
        <f t="shared" si="43"/>
        <v>PR.IR-022</v>
      </c>
      <c r="I184" s="631" t="str">
        <f t="shared" ca="1" si="44"/>
        <v>PR.IR-0220</v>
      </c>
      <c r="J184" s="1648"/>
    </row>
    <row r="185" spans="1:10" x14ac:dyDescent="0.25">
      <c r="A185" t="s">
        <v>976</v>
      </c>
      <c r="B185" s="551">
        <v>2</v>
      </c>
      <c r="C185" s="551" t="s">
        <v>1462</v>
      </c>
      <c r="D185" s="1589" t="s">
        <v>3457</v>
      </c>
      <c r="E185" s="551" t="s">
        <v>1462</v>
      </c>
      <c r="F185" s="1650" t="s">
        <v>1488</v>
      </c>
      <c r="G185" s="551">
        <f ca="1">VLOOKUP($A185,Data!$C:$I,7,FALSE)</f>
        <v>0</v>
      </c>
      <c r="H185" s="631" t="str">
        <f t="shared" si="43"/>
        <v>PR.PS-042</v>
      </c>
      <c r="I185" s="631" t="str">
        <f t="shared" ca="1" si="44"/>
        <v>PR.PS-0420</v>
      </c>
      <c r="J185" s="1648"/>
    </row>
    <row r="186" spans="1:10" x14ac:dyDescent="0.25">
      <c r="A186" t="s">
        <v>2532</v>
      </c>
      <c r="B186" s="551">
        <v>2</v>
      </c>
      <c r="C186" s="551" t="s">
        <v>1462</v>
      </c>
      <c r="D186" s="1589" t="s">
        <v>3458</v>
      </c>
      <c r="F186" s="819"/>
      <c r="G186" s="551">
        <f ca="1">VLOOKUP($A186,Data!$C:$I,7,FALSE)</f>
        <v>0</v>
      </c>
      <c r="H186" s="631" t="str">
        <f t="shared" si="43"/>
        <v>PR.PS-052</v>
      </c>
      <c r="I186" s="631" t="str">
        <f t="shared" ca="1" si="44"/>
        <v>PR.PS-0520</v>
      </c>
      <c r="J186" s="1648"/>
    </row>
    <row r="187" spans="1:10" x14ac:dyDescent="0.25">
      <c r="A187" t="s">
        <v>2533</v>
      </c>
      <c r="B187" s="551">
        <v>3</v>
      </c>
      <c r="C187" s="551" t="s">
        <v>1463</v>
      </c>
      <c r="D187" s="1586" t="s">
        <v>3468</v>
      </c>
      <c r="F187" s="1650"/>
      <c r="G187" s="551">
        <f ca="1">VLOOKUP($A187,Data!$C:$I,7,FALSE)</f>
        <v>0</v>
      </c>
      <c r="H187" s="631" t="str">
        <f t="shared" si="43"/>
        <v>DE.CM-093</v>
      </c>
      <c r="I187" s="631" t="str">
        <f t="shared" ca="1" si="44"/>
        <v>DE.CM-0930</v>
      </c>
      <c r="J187" s="1648"/>
    </row>
    <row r="188" spans="1:10" x14ac:dyDescent="0.25">
      <c r="A188" t="s">
        <v>2533</v>
      </c>
      <c r="B188" s="551">
        <v>3</v>
      </c>
      <c r="C188" s="551" t="s">
        <v>446</v>
      </c>
      <c r="D188" s="1588" t="s">
        <v>3428</v>
      </c>
      <c r="E188" s="551" t="s">
        <v>1462</v>
      </c>
      <c r="F188" s="1650" t="s">
        <v>1500</v>
      </c>
      <c r="G188" s="551">
        <f ca="1">VLOOKUP($A188,Data!$C:$I,7,FALSE)</f>
        <v>0</v>
      </c>
      <c r="H188" s="631" t="str">
        <f t="shared" si="43"/>
        <v>ID.AM-083</v>
      </c>
      <c r="I188" s="631" t="str">
        <f t="shared" ca="1" si="44"/>
        <v>ID.AM-0830</v>
      </c>
      <c r="J188" s="1648"/>
    </row>
    <row r="189" spans="1:10" x14ac:dyDescent="0.25">
      <c r="A189" t="s">
        <v>2533</v>
      </c>
      <c r="B189" s="551">
        <v>3</v>
      </c>
      <c r="C189" s="551" t="s">
        <v>446</v>
      </c>
      <c r="D189" s="1588" t="s">
        <v>3435</v>
      </c>
      <c r="E189" s="551" t="s">
        <v>1462</v>
      </c>
      <c r="F189" s="1650" t="s">
        <v>1504</v>
      </c>
      <c r="G189" s="551">
        <f ca="1">VLOOKUP($A189,Data!$C:$I,7,FALSE)</f>
        <v>0</v>
      </c>
      <c r="H189" s="631" t="str">
        <f t="shared" si="43"/>
        <v>ID.RA-073</v>
      </c>
      <c r="I189" s="631" t="str">
        <f t="shared" ca="1" si="44"/>
        <v>ID.RA-0730</v>
      </c>
      <c r="J189" s="1648"/>
    </row>
    <row r="190" spans="1:10" x14ac:dyDescent="0.25">
      <c r="A190" t="s">
        <v>2533</v>
      </c>
      <c r="B190" s="551">
        <v>3</v>
      </c>
      <c r="C190" s="551" t="s">
        <v>1462</v>
      </c>
      <c r="D190" s="1589" t="s">
        <v>3450</v>
      </c>
      <c r="E190" s="551" t="s">
        <v>1462</v>
      </c>
      <c r="F190" s="1650" t="s">
        <v>1506</v>
      </c>
      <c r="G190" s="551">
        <f ca="1">VLOOKUP($A190,Data!$C:$I,7,FALSE)</f>
        <v>0</v>
      </c>
      <c r="H190" s="631" t="str">
        <f t="shared" si="43"/>
        <v>PR.DS-013</v>
      </c>
      <c r="I190" s="631" t="str">
        <f t="shared" ca="1" si="44"/>
        <v>PR.DS-0130</v>
      </c>
      <c r="J190" s="1648"/>
    </row>
    <row r="191" spans="1:10" x14ac:dyDescent="0.25">
      <c r="A191" t="s">
        <v>2533</v>
      </c>
      <c r="B191" s="551">
        <v>3</v>
      </c>
      <c r="C191" s="551" t="s">
        <v>1462</v>
      </c>
      <c r="D191" s="1589" t="s">
        <v>3454</v>
      </c>
      <c r="F191" s="1650"/>
      <c r="G191" s="551">
        <f ca="1">VLOOKUP($A191,Data!$C:$I,7,FALSE)</f>
        <v>0</v>
      </c>
      <c r="H191" s="631" t="str">
        <f t="shared" si="43"/>
        <v>PR.PS-013</v>
      </c>
      <c r="I191" s="631" t="str">
        <f t="shared" ca="1" si="44"/>
        <v>PR.PS-0130</v>
      </c>
      <c r="J191" s="1648"/>
    </row>
    <row r="192" spans="1:10" x14ac:dyDescent="0.25">
      <c r="A192" t="s">
        <v>2533</v>
      </c>
      <c r="B192" s="551">
        <v>3</v>
      </c>
      <c r="C192" s="551" t="s">
        <v>1462</v>
      </c>
      <c r="D192" s="1589" t="s">
        <v>3458</v>
      </c>
      <c r="F192" s="819"/>
      <c r="G192" s="551">
        <f ca="1">VLOOKUP($A192,Data!$C:$I,7,FALSE)</f>
        <v>0</v>
      </c>
      <c r="H192" s="631" t="str">
        <f t="shared" si="43"/>
        <v>PR.PS-053</v>
      </c>
      <c r="I192" s="631" t="str">
        <f t="shared" ca="1" si="44"/>
        <v>PR.PS-0530</v>
      </c>
      <c r="J192" s="1648"/>
    </row>
    <row r="193" spans="1:10" x14ac:dyDescent="0.25">
      <c r="A193" t="s">
        <v>2533</v>
      </c>
      <c r="B193" s="551">
        <v>3</v>
      </c>
      <c r="C193" s="551" t="s">
        <v>1462</v>
      </c>
      <c r="D193" s="1589" t="s">
        <v>3459</v>
      </c>
      <c r="F193" s="819"/>
      <c r="G193" s="551">
        <f ca="1">VLOOKUP($A193,Data!$C:$I,7,FALSE)</f>
        <v>0</v>
      </c>
      <c r="H193" s="631" t="str">
        <f t="shared" si="43"/>
        <v>PR.PS-063</v>
      </c>
      <c r="I193" s="631" t="str">
        <f t="shared" ca="1" si="44"/>
        <v>PR.PS-0630</v>
      </c>
      <c r="J193" s="1648"/>
    </row>
    <row r="194" spans="1:10" x14ac:dyDescent="0.25">
      <c r="A194" t="s">
        <v>2534</v>
      </c>
      <c r="B194" s="551">
        <v>3</v>
      </c>
      <c r="C194" s="551" t="s">
        <v>1463</v>
      </c>
      <c r="D194" s="1586" t="s">
        <v>3464</v>
      </c>
      <c r="E194" s="551" t="s">
        <v>1463</v>
      </c>
      <c r="F194" s="1650" t="s">
        <v>1485</v>
      </c>
      <c r="G194" s="551">
        <f ca="1">VLOOKUP($A194,Data!$C:$I,7,FALSE)</f>
        <v>0</v>
      </c>
      <c r="H194" s="631" t="str">
        <f t="shared" ref="H194:H257" si="45">CONCATENATE($D194,$B194)</f>
        <v>DE.CM-013</v>
      </c>
      <c r="I194" s="631" t="str">
        <f t="shared" ref="I194:I257" ca="1" si="46">_xlfn.IFNA(CONCATENATE(H194,$G194),CONCATENATE(H194,$G194,0))</f>
        <v>DE.CM-0130</v>
      </c>
      <c r="J194" s="1648"/>
    </row>
    <row r="195" spans="1:10" x14ac:dyDescent="0.25">
      <c r="A195" t="s">
        <v>2534</v>
      </c>
      <c r="B195" s="551">
        <v>3</v>
      </c>
      <c r="C195" s="551" t="s">
        <v>1463</v>
      </c>
      <c r="D195" s="1586" t="s">
        <v>3466</v>
      </c>
      <c r="F195" s="1650"/>
      <c r="G195" s="551">
        <f ca="1">VLOOKUP($A195,Data!$C:$I,7,FALSE)</f>
        <v>0</v>
      </c>
      <c r="H195" s="631" t="str">
        <f t="shared" si="45"/>
        <v>DE.CM-033</v>
      </c>
      <c r="I195" s="631" t="str">
        <f t="shared" ca="1" si="46"/>
        <v>DE.CM-0330</v>
      </c>
      <c r="J195" s="1648"/>
    </row>
    <row r="196" spans="1:10" x14ac:dyDescent="0.25">
      <c r="A196" t="s">
        <v>2534</v>
      </c>
      <c r="B196" s="551">
        <v>3</v>
      </c>
      <c r="C196" s="551" t="s">
        <v>1463</v>
      </c>
      <c r="D196" s="1586" t="s">
        <v>3467</v>
      </c>
      <c r="F196" s="1650"/>
      <c r="G196" s="551">
        <f ca="1">VLOOKUP($A196,Data!$C:$I,7,FALSE)</f>
        <v>0</v>
      </c>
      <c r="H196" s="631" t="str">
        <f t="shared" si="45"/>
        <v>DE.CM-063</v>
      </c>
      <c r="I196" s="631" t="str">
        <f t="shared" ca="1" si="46"/>
        <v>DE.CM-0630</v>
      </c>
      <c r="J196" s="1648"/>
    </row>
    <row r="197" spans="1:10" x14ac:dyDescent="0.25">
      <c r="A197" t="s">
        <v>2534</v>
      </c>
      <c r="B197" s="551">
        <v>3</v>
      </c>
      <c r="C197" s="551" t="s">
        <v>1463</v>
      </c>
      <c r="D197" s="1586" t="s">
        <v>3468</v>
      </c>
      <c r="E197" s="551" t="s">
        <v>1463</v>
      </c>
      <c r="F197" s="1650" t="s">
        <v>1501</v>
      </c>
      <c r="G197" s="551">
        <f ca="1">VLOOKUP($A197,Data!$C:$I,7,FALSE)</f>
        <v>0</v>
      </c>
      <c r="H197" s="631" t="str">
        <f t="shared" si="45"/>
        <v>DE.CM-093</v>
      </c>
      <c r="I197" s="631" t="str">
        <f t="shared" ca="1" si="46"/>
        <v>DE.CM-0930</v>
      </c>
      <c r="J197" s="1648"/>
    </row>
    <row r="198" spans="1:10" x14ac:dyDescent="0.25">
      <c r="A198" t="s">
        <v>2534</v>
      </c>
      <c r="B198" s="551">
        <v>3</v>
      </c>
      <c r="C198" s="551" t="s">
        <v>1462</v>
      </c>
      <c r="D198" s="1589" t="s">
        <v>3454</v>
      </c>
      <c r="E198" s="551" t="s">
        <v>1462</v>
      </c>
      <c r="F198" s="1650" t="s">
        <v>1480</v>
      </c>
      <c r="G198" s="551">
        <f ca="1">VLOOKUP($A198,Data!$C:$I,7,FALSE)</f>
        <v>0</v>
      </c>
      <c r="H198" s="631" t="str">
        <f t="shared" si="45"/>
        <v>PR.PS-013</v>
      </c>
      <c r="I198" s="631" t="str">
        <f t="shared" ca="1" si="46"/>
        <v>PR.PS-0130</v>
      </c>
      <c r="J198" s="1648"/>
    </row>
    <row r="199" spans="1:10" x14ac:dyDescent="0.25">
      <c r="A199" t="s">
        <v>2534</v>
      </c>
      <c r="B199" s="551">
        <v>3</v>
      </c>
      <c r="C199" s="551" t="s">
        <v>1462</v>
      </c>
      <c r="D199" s="1589" t="s">
        <v>3458</v>
      </c>
      <c r="F199" s="819"/>
      <c r="G199" s="551">
        <f ca="1">VLOOKUP($A199,Data!$C:$I,7,FALSE)</f>
        <v>0</v>
      </c>
      <c r="H199" s="631" t="str">
        <f t="shared" si="45"/>
        <v>PR.PS-053</v>
      </c>
      <c r="I199" s="631" t="str">
        <f t="shared" ca="1" si="46"/>
        <v>PR.PS-0530</v>
      </c>
      <c r="J199" s="1648"/>
    </row>
    <row r="200" spans="1:10" x14ac:dyDescent="0.25">
      <c r="A200" t="s">
        <v>319</v>
      </c>
      <c r="B200" s="551">
        <v>2</v>
      </c>
      <c r="C200" s="551" t="s">
        <v>1462</v>
      </c>
      <c r="D200" s="1589" t="s">
        <v>3460</v>
      </c>
      <c r="E200" s="551" t="s">
        <v>1462</v>
      </c>
      <c r="F200" s="1650" t="s">
        <v>1502</v>
      </c>
      <c r="G200" s="551">
        <f ca="1">VLOOKUP($A200,Data!$C:$I,7,FALSE)</f>
        <v>0</v>
      </c>
      <c r="H200" s="631" t="str">
        <f t="shared" si="45"/>
        <v>PR.IR-012</v>
      </c>
      <c r="I200" s="631" t="str">
        <f t="shared" ca="1" si="46"/>
        <v>PR.IR-0120</v>
      </c>
      <c r="J200" s="1648"/>
    </row>
    <row r="201" spans="1:10" x14ac:dyDescent="0.25">
      <c r="A201" t="s">
        <v>319</v>
      </c>
      <c r="B201" s="551">
        <v>2</v>
      </c>
      <c r="C201" s="551" t="s">
        <v>1462</v>
      </c>
      <c r="D201" s="1589" t="s">
        <v>3459</v>
      </c>
      <c r="F201" s="819"/>
      <c r="G201" s="551">
        <f ca="1">VLOOKUP($A201,Data!$C:$I,7,FALSE)</f>
        <v>0</v>
      </c>
      <c r="H201" s="631" t="str">
        <f t="shared" si="45"/>
        <v>PR.PS-062</v>
      </c>
      <c r="I201" s="631" t="str">
        <f t="shared" ca="1" si="46"/>
        <v>PR.PS-0620</v>
      </c>
      <c r="J201" s="1648"/>
    </row>
    <row r="202" spans="1:10" x14ac:dyDescent="0.25">
      <c r="A202" t="s">
        <v>320</v>
      </c>
      <c r="B202" s="551">
        <v>2</v>
      </c>
      <c r="C202" s="551" t="s">
        <v>1462</v>
      </c>
      <c r="D202" s="1589" t="s">
        <v>3460</v>
      </c>
      <c r="E202" s="551" t="s">
        <v>1462</v>
      </c>
      <c r="F202" s="1650" t="s">
        <v>1502</v>
      </c>
      <c r="G202" s="551">
        <f ca="1">VLOOKUP($A202,Data!$C:$I,7,FALSE)</f>
        <v>0</v>
      </c>
      <c r="H202" s="631" t="str">
        <f t="shared" si="45"/>
        <v>PR.IR-012</v>
      </c>
      <c r="I202" s="631" t="str">
        <f t="shared" ca="1" si="46"/>
        <v>PR.IR-0120</v>
      </c>
      <c r="J202" s="1648"/>
    </row>
    <row r="203" spans="1:10" x14ac:dyDescent="0.25">
      <c r="A203" t="s">
        <v>320</v>
      </c>
      <c r="B203" s="551">
        <v>2</v>
      </c>
      <c r="C203" s="551" t="s">
        <v>1462</v>
      </c>
      <c r="D203" s="1589" t="s">
        <v>3459</v>
      </c>
      <c r="F203" s="819"/>
      <c r="G203" s="551">
        <f ca="1">VLOOKUP($A203,Data!$C:$I,7,FALSE)</f>
        <v>0</v>
      </c>
      <c r="H203" s="631" t="str">
        <f t="shared" si="45"/>
        <v>PR.PS-062</v>
      </c>
      <c r="I203" s="631" t="str">
        <f t="shared" ca="1" si="46"/>
        <v>PR.PS-0620</v>
      </c>
      <c r="J203" s="1648"/>
    </row>
    <row r="204" spans="1:10" x14ac:dyDescent="0.25">
      <c r="A204" t="s">
        <v>321</v>
      </c>
      <c r="B204" s="551">
        <v>2</v>
      </c>
      <c r="C204" s="551" t="s">
        <v>1462</v>
      </c>
      <c r="D204" s="1589" t="s">
        <v>3454</v>
      </c>
      <c r="E204" s="551" t="s">
        <v>1462</v>
      </c>
      <c r="F204" s="1650" t="s">
        <v>1515</v>
      </c>
      <c r="G204" s="551">
        <f ca="1">VLOOKUP($A204,Data!$C:$I,7,FALSE)</f>
        <v>0</v>
      </c>
      <c r="H204" s="631" t="str">
        <f t="shared" si="45"/>
        <v>PR.PS-012</v>
      </c>
      <c r="I204" s="631" t="str">
        <f t="shared" ca="1" si="46"/>
        <v>PR.PS-0120</v>
      </c>
      <c r="J204" s="1648"/>
    </row>
    <row r="205" spans="1:10" x14ac:dyDescent="0.25">
      <c r="A205" t="s">
        <v>321</v>
      </c>
      <c r="B205" s="551">
        <v>2</v>
      </c>
      <c r="C205" s="551" t="s">
        <v>1462</v>
      </c>
      <c r="D205" s="1589" t="s">
        <v>3459</v>
      </c>
      <c r="F205" s="819"/>
      <c r="G205" s="551">
        <f ca="1">VLOOKUP($A205,Data!$C:$I,7,FALSE)</f>
        <v>0</v>
      </c>
      <c r="H205" s="631" t="str">
        <f t="shared" si="45"/>
        <v>PR.PS-062</v>
      </c>
      <c r="I205" s="631" t="str">
        <f t="shared" ca="1" si="46"/>
        <v>PR.PS-0620</v>
      </c>
      <c r="J205" s="1648"/>
    </row>
    <row r="206" spans="1:10" x14ac:dyDescent="0.25">
      <c r="A206" t="s">
        <v>322</v>
      </c>
      <c r="B206" s="551">
        <v>3</v>
      </c>
      <c r="C206" s="551" t="s">
        <v>446</v>
      </c>
      <c r="D206" s="1588" t="s">
        <v>3428</v>
      </c>
      <c r="E206" s="551" t="s">
        <v>1462</v>
      </c>
      <c r="F206" s="1650" t="s">
        <v>1500</v>
      </c>
      <c r="G206" s="551">
        <f ca="1">VLOOKUP($A206,Data!$C:$I,7,FALSE)</f>
        <v>0</v>
      </c>
      <c r="H206" s="631" t="str">
        <f t="shared" si="45"/>
        <v>ID.AM-083</v>
      </c>
      <c r="I206" s="631" t="str">
        <f t="shared" ca="1" si="46"/>
        <v>ID.AM-0830</v>
      </c>
      <c r="J206" s="1648"/>
    </row>
    <row r="207" spans="1:10" x14ac:dyDescent="0.25">
      <c r="A207" t="s">
        <v>322</v>
      </c>
      <c r="B207" s="551">
        <v>3</v>
      </c>
      <c r="C207" s="551" t="s">
        <v>1462</v>
      </c>
      <c r="D207" s="1589" t="s">
        <v>3460</v>
      </c>
      <c r="E207" s="551" t="s">
        <v>1462</v>
      </c>
      <c r="F207" s="1651" t="s">
        <v>1502</v>
      </c>
      <c r="G207" s="551">
        <f ca="1">VLOOKUP($A207,Data!$C:$I,7,FALSE)</f>
        <v>0</v>
      </c>
      <c r="H207" s="631" t="str">
        <f t="shared" si="45"/>
        <v>PR.IR-013</v>
      </c>
      <c r="I207" s="631" t="str">
        <f t="shared" ca="1" si="46"/>
        <v>PR.IR-0130</v>
      </c>
      <c r="J207" s="1648"/>
    </row>
    <row r="208" spans="1:10" x14ac:dyDescent="0.25">
      <c r="A208" t="s">
        <v>322</v>
      </c>
      <c r="B208" s="551">
        <v>3</v>
      </c>
      <c r="C208" s="551" t="s">
        <v>1462</v>
      </c>
      <c r="D208" s="1589" t="s">
        <v>3459</v>
      </c>
      <c r="F208" s="819"/>
      <c r="G208" s="551">
        <f ca="1">VLOOKUP($A208,Data!$C:$I,7,FALSE)</f>
        <v>0</v>
      </c>
      <c r="H208" s="631" t="str">
        <f t="shared" si="45"/>
        <v>PR.PS-063</v>
      </c>
      <c r="I208" s="631" t="str">
        <f t="shared" ca="1" si="46"/>
        <v>PR.PS-0630</v>
      </c>
      <c r="J208" s="1648"/>
    </row>
    <row r="209" spans="1:10" x14ac:dyDescent="0.25">
      <c r="A209" t="s">
        <v>323</v>
      </c>
      <c r="B209" s="551">
        <v>3</v>
      </c>
      <c r="C209" s="551" t="s">
        <v>1462</v>
      </c>
      <c r="D209" s="1589" t="s">
        <v>3460</v>
      </c>
      <c r="E209" s="551" t="s">
        <v>1462</v>
      </c>
      <c r="F209" s="1650" t="s">
        <v>1502</v>
      </c>
      <c r="G209" s="551">
        <f ca="1">VLOOKUP($A209,Data!$C:$I,7,FALSE)</f>
        <v>0</v>
      </c>
      <c r="H209" s="631" t="str">
        <f t="shared" si="45"/>
        <v>PR.IR-013</v>
      </c>
      <c r="I209" s="631" t="str">
        <f t="shared" ca="1" si="46"/>
        <v>PR.IR-0130</v>
      </c>
      <c r="J209" s="1648"/>
    </row>
    <row r="210" spans="1:10" x14ac:dyDescent="0.25">
      <c r="A210" t="s">
        <v>323</v>
      </c>
      <c r="B210" s="551">
        <v>3</v>
      </c>
      <c r="C210" s="551" t="s">
        <v>1462</v>
      </c>
      <c r="D210" s="1589" t="s">
        <v>3459</v>
      </c>
      <c r="F210" s="819"/>
      <c r="G210" s="551">
        <f ca="1">VLOOKUP($A210,Data!$C:$I,7,FALSE)</f>
        <v>0</v>
      </c>
      <c r="H210" s="631" t="str">
        <f t="shared" si="45"/>
        <v>PR.PS-063</v>
      </c>
      <c r="I210" s="631" t="str">
        <f t="shared" ca="1" si="46"/>
        <v>PR.PS-0630</v>
      </c>
      <c r="J210" s="1648"/>
    </row>
    <row r="211" spans="1:10" x14ac:dyDescent="0.25">
      <c r="A211" t="s">
        <v>324</v>
      </c>
      <c r="B211" s="551">
        <v>3</v>
      </c>
      <c r="C211" s="551" t="s">
        <v>1462</v>
      </c>
      <c r="D211" s="1589" t="s">
        <v>3459</v>
      </c>
      <c r="F211" s="819"/>
      <c r="G211" s="551">
        <f ca="1">VLOOKUP($A211,Data!$C:$I,7,FALSE)</f>
        <v>0</v>
      </c>
      <c r="H211" s="631" t="str">
        <f t="shared" si="45"/>
        <v>PR.PS-063</v>
      </c>
      <c r="I211" s="631" t="str">
        <f t="shared" ca="1" si="46"/>
        <v>PR.PS-0630</v>
      </c>
      <c r="J211" s="1648"/>
    </row>
    <row r="212" spans="1:10" x14ac:dyDescent="0.25">
      <c r="A212" t="s">
        <v>325</v>
      </c>
      <c r="B212" s="551">
        <v>3</v>
      </c>
      <c r="C212" s="551" t="s">
        <v>1463</v>
      </c>
      <c r="D212" s="1586" t="s">
        <v>3468</v>
      </c>
      <c r="F212" s="1650"/>
      <c r="G212" s="551">
        <f ca="1">VLOOKUP($A212,Data!$C:$I,7,FALSE)</f>
        <v>0</v>
      </c>
      <c r="H212" s="631" t="str">
        <f t="shared" si="45"/>
        <v>DE.CM-093</v>
      </c>
      <c r="I212" s="631" t="str">
        <f t="shared" ca="1" si="46"/>
        <v>DE.CM-0930</v>
      </c>
      <c r="J212" s="1648"/>
    </row>
    <row r="213" spans="1:10" x14ac:dyDescent="0.25">
      <c r="A213" t="s">
        <v>325</v>
      </c>
      <c r="B213" s="551">
        <v>3</v>
      </c>
      <c r="C213" s="551" t="s">
        <v>1462</v>
      </c>
      <c r="D213" s="1589" t="s">
        <v>3450</v>
      </c>
      <c r="E213" s="551" t="s">
        <v>1462</v>
      </c>
      <c r="F213" s="1651" t="s">
        <v>1506</v>
      </c>
      <c r="G213" s="551">
        <f ca="1">VLOOKUP($A213,Data!$C:$I,7,FALSE)</f>
        <v>0</v>
      </c>
      <c r="H213" s="631" t="str">
        <f t="shared" si="45"/>
        <v>PR.DS-013</v>
      </c>
      <c r="I213" s="631" t="str">
        <f t="shared" ca="1" si="46"/>
        <v>PR.DS-0130</v>
      </c>
      <c r="J213" s="1648"/>
    </row>
    <row r="214" spans="1:10" x14ac:dyDescent="0.25">
      <c r="A214" t="s">
        <v>325</v>
      </c>
      <c r="B214" s="551">
        <v>3</v>
      </c>
      <c r="C214" s="551" t="s">
        <v>1462</v>
      </c>
      <c r="D214" s="1589" t="s">
        <v>3458</v>
      </c>
      <c r="F214" s="819"/>
      <c r="G214" s="551">
        <f ca="1">VLOOKUP($A214,Data!$C:$I,7,FALSE)</f>
        <v>0</v>
      </c>
      <c r="H214" s="631" t="str">
        <f t="shared" si="45"/>
        <v>PR.PS-053</v>
      </c>
      <c r="I214" s="631" t="str">
        <f t="shared" ca="1" si="46"/>
        <v>PR.PS-0530</v>
      </c>
      <c r="J214" s="1648"/>
    </row>
    <row r="215" spans="1:10" x14ac:dyDescent="0.25">
      <c r="A215" t="s">
        <v>325</v>
      </c>
      <c r="B215" s="551">
        <v>3</v>
      </c>
      <c r="C215" s="551" t="s">
        <v>1462</v>
      </c>
      <c r="D215" s="1589" t="s">
        <v>3459</v>
      </c>
      <c r="F215" s="819"/>
      <c r="G215" s="551">
        <f ca="1">VLOOKUP($A215,Data!$C:$I,7,FALSE)</f>
        <v>0</v>
      </c>
      <c r="H215" s="631" t="str">
        <f t="shared" si="45"/>
        <v>PR.PS-063</v>
      </c>
      <c r="I215" s="631" t="str">
        <f t="shared" ca="1" si="46"/>
        <v>PR.PS-0630</v>
      </c>
      <c r="J215" s="1648"/>
    </row>
    <row r="216" spans="1:10" x14ac:dyDescent="0.25">
      <c r="A216" t="s">
        <v>326</v>
      </c>
      <c r="B216" s="551">
        <v>3</v>
      </c>
      <c r="C216" s="551" t="s">
        <v>1462</v>
      </c>
      <c r="D216" s="1589" t="s">
        <v>3459</v>
      </c>
      <c r="F216" s="819"/>
      <c r="G216" s="551">
        <f ca="1">VLOOKUP($A216,Data!$C:$I,7,FALSE)</f>
        <v>0</v>
      </c>
      <c r="H216" s="631" t="str">
        <f t="shared" si="45"/>
        <v>PR.PS-063</v>
      </c>
      <c r="I216" s="631" t="str">
        <f t="shared" ca="1" si="46"/>
        <v>PR.PS-0630</v>
      </c>
      <c r="J216" s="1648"/>
    </row>
    <row r="217" spans="1:10" x14ac:dyDescent="0.25">
      <c r="A217" t="s">
        <v>329</v>
      </c>
      <c r="B217" s="551">
        <v>1</v>
      </c>
      <c r="C217" s="551" t="s">
        <v>1462</v>
      </c>
      <c r="D217" s="1589" t="s">
        <v>3450</v>
      </c>
      <c r="E217" s="551" t="s">
        <v>1462</v>
      </c>
      <c r="F217" s="1650" t="s">
        <v>1506</v>
      </c>
      <c r="G217" s="551">
        <f ca="1">VLOOKUP($A217,Data!$C:$I,7,FALSE)</f>
        <v>0</v>
      </c>
      <c r="H217" s="631" t="str">
        <f t="shared" si="45"/>
        <v>PR.DS-011</v>
      </c>
      <c r="I217" s="631" t="str">
        <f t="shared" ca="1" si="46"/>
        <v>PR.DS-0110</v>
      </c>
      <c r="J217" s="1648"/>
    </row>
    <row r="218" spans="1:10" x14ac:dyDescent="0.25">
      <c r="A218" t="s">
        <v>329</v>
      </c>
      <c r="B218" s="551">
        <v>1</v>
      </c>
      <c r="C218" s="551" t="s">
        <v>1462</v>
      </c>
      <c r="D218" s="1589" t="s">
        <v>3451</v>
      </c>
      <c r="E218" s="551" t="s">
        <v>1462</v>
      </c>
      <c r="F218" s="1650" t="s">
        <v>1495</v>
      </c>
      <c r="G218" s="551">
        <f ca="1">VLOOKUP($A218,Data!$C:$I,7,FALSE)</f>
        <v>0</v>
      </c>
      <c r="H218" s="631" t="str">
        <f t="shared" si="45"/>
        <v>PR.DS-021</v>
      </c>
      <c r="I218" s="631" t="str">
        <f t="shared" ca="1" si="46"/>
        <v>PR.DS-0210</v>
      </c>
      <c r="J218" s="1648"/>
    </row>
    <row r="219" spans="1:10" x14ac:dyDescent="0.25">
      <c r="A219" t="s">
        <v>329</v>
      </c>
      <c r="B219" s="551">
        <v>1</v>
      </c>
      <c r="C219" s="551" t="s">
        <v>1462</v>
      </c>
      <c r="D219" s="1589" t="s">
        <v>3452</v>
      </c>
      <c r="F219" s="1650"/>
      <c r="G219" s="551">
        <f ca="1">VLOOKUP($A219,Data!$C:$I,7,FALSE)</f>
        <v>0</v>
      </c>
      <c r="H219" s="631" t="str">
        <f t="shared" si="45"/>
        <v>PR.DS-101</v>
      </c>
      <c r="I219" s="631" t="str">
        <f t="shared" ca="1" si="46"/>
        <v>PR.DS-1010</v>
      </c>
      <c r="J219" s="1648"/>
    </row>
    <row r="220" spans="1:10" x14ac:dyDescent="0.25">
      <c r="A220" t="s">
        <v>330</v>
      </c>
      <c r="B220" s="551">
        <v>2</v>
      </c>
      <c r="C220" s="551" t="s">
        <v>1462</v>
      </c>
      <c r="D220" s="1589" t="s">
        <v>3450</v>
      </c>
      <c r="E220" s="551" t="s">
        <v>1462</v>
      </c>
      <c r="F220" s="1650" t="s">
        <v>1506</v>
      </c>
      <c r="G220" s="551">
        <f ca="1">VLOOKUP($A220,Data!$C:$I,7,FALSE)</f>
        <v>0</v>
      </c>
      <c r="H220" s="631" t="str">
        <f t="shared" si="45"/>
        <v>PR.DS-012</v>
      </c>
      <c r="I220" s="631" t="str">
        <f t="shared" ca="1" si="46"/>
        <v>PR.DS-0120</v>
      </c>
      <c r="J220" s="1648"/>
    </row>
    <row r="221" spans="1:10" x14ac:dyDescent="0.25">
      <c r="A221" t="s">
        <v>330</v>
      </c>
      <c r="B221" s="551">
        <v>2</v>
      </c>
      <c r="C221" s="551" t="s">
        <v>1462</v>
      </c>
      <c r="D221" s="1589" t="s">
        <v>3451</v>
      </c>
      <c r="E221" s="551" t="s">
        <v>1462</v>
      </c>
      <c r="F221" s="1650" t="s">
        <v>1495</v>
      </c>
      <c r="G221" s="551">
        <f ca="1">VLOOKUP($A221,Data!$C:$I,7,FALSE)</f>
        <v>0</v>
      </c>
      <c r="H221" s="631" t="str">
        <f t="shared" si="45"/>
        <v>PR.DS-022</v>
      </c>
      <c r="I221" s="631" t="str">
        <f t="shared" ca="1" si="46"/>
        <v>PR.DS-0220</v>
      </c>
      <c r="J221" s="1648"/>
    </row>
    <row r="222" spans="1:10" x14ac:dyDescent="0.25">
      <c r="A222" t="s">
        <v>330</v>
      </c>
      <c r="B222" s="551">
        <v>2</v>
      </c>
      <c r="C222" s="551" t="s">
        <v>1462</v>
      </c>
      <c r="D222" s="1589" t="s">
        <v>3452</v>
      </c>
      <c r="F222" s="1650"/>
      <c r="G222" s="551">
        <f ca="1">VLOOKUP($A222,Data!$C:$I,7,FALSE)</f>
        <v>0</v>
      </c>
      <c r="H222" s="631" t="str">
        <f t="shared" si="45"/>
        <v>PR.DS-102</v>
      </c>
      <c r="I222" s="631" t="str">
        <f t="shared" ca="1" si="46"/>
        <v>PR.DS-1020</v>
      </c>
      <c r="J222" s="1648"/>
    </row>
    <row r="223" spans="1:10" x14ac:dyDescent="0.25">
      <c r="A223" t="s">
        <v>331</v>
      </c>
      <c r="B223" s="551">
        <v>2</v>
      </c>
      <c r="C223" s="551" t="s">
        <v>1462</v>
      </c>
      <c r="D223" s="1589" t="s">
        <v>3450</v>
      </c>
      <c r="E223" s="551" t="s">
        <v>1462</v>
      </c>
      <c r="F223" s="1650" t="s">
        <v>1506</v>
      </c>
      <c r="G223" s="551">
        <f ca="1">VLOOKUP($A223,Data!$C:$I,7,FALSE)</f>
        <v>0</v>
      </c>
      <c r="H223" s="631" t="str">
        <f t="shared" si="45"/>
        <v>PR.DS-012</v>
      </c>
      <c r="I223" s="631" t="str">
        <f t="shared" ca="1" si="46"/>
        <v>PR.DS-0120</v>
      </c>
      <c r="J223" s="1648"/>
    </row>
    <row r="224" spans="1:10" x14ac:dyDescent="0.25">
      <c r="A224" t="s">
        <v>331</v>
      </c>
      <c r="B224" s="551">
        <v>2</v>
      </c>
      <c r="C224" s="551" t="s">
        <v>1462</v>
      </c>
      <c r="D224" s="1589" t="s">
        <v>3451</v>
      </c>
      <c r="E224" s="551" t="s">
        <v>1462</v>
      </c>
      <c r="F224" s="1650" t="s">
        <v>1507</v>
      </c>
      <c r="G224" s="551">
        <f ca="1">VLOOKUP($A224,Data!$C:$I,7,FALSE)</f>
        <v>0</v>
      </c>
      <c r="H224" s="631" t="str">
        <f t="shared" si="45"/>
        <v>PR.DS-022</v>
      </c>
      <c r="I224" s="631" t="str">
        <f t="shared" ca="1" si="46"/>
        <v>PR.DS-0220</v>
      </c>
      <c r="J224" s="1648"/>
    </row>
    <row r="225" spans="1:10" x14ac:dyDescent="0.25">
      <c r="A225" t="s">
        <v>331</v>
      </c>
      <c r="B225" s="551">
        <v>2</v>
      </c>
      <c r="C225" s="551" t="s">
        <v>1462</v>
      </c>
      <c r="D225" s="1589" t="s">
        <v>3451</v>
      </c>
      <c r="E225" s="551" t="s">
        <v>1462</v>
      </c>
      <c r="F225" s="1650" t="s">
        <v>1495</v>
      </c>
      <c r="G225" s="551">
        <f ca="1">VLOOKUP($A225,Data!$C:$I,7,FALSE)</f>
        <v>0</v>
      </c>
      <c r="H225" s="631" t="str">
        <f t="shared" si="45"/>
        <v>PR.DS-022</v>
      </c>
      <c r="I225" s="631" t="str">
        <f t="shared" ca="1" si="46"/>
        <v>PR.DS-0220</v>
      </c>
      <c r="J225" s="1648"/>
    </row>
    <row r="226" spans="1:10" x14ac:dyDescent="0.25">
      <c r="A226" t="s">
        <v>331</v>
      </c>
      <c r="B226" s="551">
        <v>2</v>
      </c>
      <c r="C226" s="551" t="s">
        <v>1462</v>
      </c>
      <c r="D226" s="1589" t="s">
        <v>3452</v>
      </c>
      <c r="F226" s="1650"/>
      <c r="G226" s="551">
        <f ca="1">VLOOKUP($A226,Data!$C:$I,7,FALSE)</f>
        <v>0</v>
      </c>
      <c r="H226" s="631" t="str">
        <f t="shared" si="45"/>
        <v>PR.DS-102</v>
      </c>
      <c r="I226" s="631" t="str">
        <f t="shared" ca="1" si="46"/>
        <v>PR.DS-1020</v>
      </c>
      <c r="J226" s="1648"/>
    </row>
    <row r="227" spans="1:10" x14ac:dyDescent="0.25">
      <c r="A227" t="s">
        <v>332</v>
      </c>
      <c r="B227" s="551">
        <v>2</v>
      </c>
      <c r="C227" s="551" t="s">
        <v>1462</v>
      </c>
      <c r="D227" s="1589" t="s">
        <v>3450</v>
      </c>
      <c r="E227" s="551" t="s">
        <v>1462</v>
      </c>
      <c r="F227" s="1650" t="s">
        <v>1506</v>
      </c>
      <c r="G227" s="551">
        <f ca="1">VLOOKUP($A227,Data!$C:$I,7,FALSE)</f>
        <v>0</v>
      </c>
      <c r="H227" s="631" t="str">
        <f t="shared" si="45"/>
        <v>PR.DS-012</v>
      </c>
      <c r="I227" s="631" t="str">
        <f t="shared" ca="1" si="46"/>
        <v>PR.DS-0120</v>
      </c>
      <c r="J227" s="1648"/>
    </row>
    <row r="228" spans="1:10" x14ac:dyDescent="0.25">
      <c r="A228" t="s">
        <v>332</v>
      </c>
      <c r="B228" s="551">
        <v>2</v>
      </c>
      <c r="C228" s="551" t="s">
        <v>1462</v>
      </c>
      <c r="D228" s="1589" t="s">
        <v>3451</v>
      </c>
      <c r="E228" s="551" t="s">
        <v>1462</v>
      </c>
      <c r="F228" s="1651" t="s">
        <v>1507</v>
      </c>
      <c r="G228" s="551">
        <f ca="1">VLOOKUP($A228,Data!$C:$I,7,FALSE)</f>
        <v>0</v>
      </c>
      <c r="H228" s="631" t="str">
        <f t="shared" si="45"/>
        <v>PR.DS-022</v>
      </c>
      <c r="I228" s="631" t="str">
        <f t="shared" ca="1" si="46"/>
        <v>PR.DS-0220</v>
      </c>
      <c r="J228" s="1648"/>
    </row>
    <row r="229" spans="1:10" x14ac:dyDescent="0.25">
      <c r="A229" t="s">
        <v>332</v>
      </c>
      <c r="B229" s="551">
        <v>2</v>
      </c>
      <c r="C229" s="551" t="s">
        <v>1462</v>
      </c>
      <c r="D229" s="1589" t="s">
        <v>3451</v>
      </c>
      <c r="E229" s="551" t="s">
        <v>1462</v>
      </c>
      <c r="F229" s="1650" t="s">
        <v>1495</v>
      </c>
      <c r="G229" s="551">
        <f ca="1">VLOOKUP($A229,Data!$C:$I,7,FALSE)</f>
        <v>0</v>
      </c>
      <c r="H229" s="631" t="str">
        <f t="shared" si="45"/>
        <v>PR.DS-022</v>
      </c>
      <c r="I229" s="631" t="str">
        <f t="shared" ca="1" si="46"/>
        <v>PR.DS-0220</v>
      </c>
      <c r="J229" s="1648"/>
    </row>
    <row r="230" spans="1:10" x14ac:dyDescent="0.25">
      <c r="A230" t="s">
        <v>332</v>
      </c>
      <c r="B230" s="551">
        <v>2</v>
      </c>
      <c r="C230" s="551" t="s">
        <v>1462</v>
      </c>
      <c r="D230" s="1589" t="s">
        <v>3452</v>
      </c>
      <c r="F230" s="1650"/>
      <c r="G230" s="551">
        <f ca="1">VLOOKUP($A230,Data!$C:$I,7,FALSE)</f>
        <v>0</v>
      </c>
      <c r="H230" s="631" t="str">
        <f t="shared" si="45"/>
        <v>PR.DS-102</v>
      </c>
      <c r="I230" s="631" t="str">
        <f t="shared" ca="1" si="46"/>
        <v>PR.DS-1020</v>
      </c>
      <c r="J230" s="1648"/>
    </row>
    <row r="231" spans="1:10" x14ac:dyDescent="0.25">
      <c r="A231" t="s">
        <v>333</v>
      </c>
      <c r="B231" s="551">
        <v>2</v>
      </c>
      <c r="C231" s="551" t="s">
        <v>1462</v>
      </c>
      <c r="D231" s="1589" t="s">
        <v>3445</v>
      </c>
      <c r="F231" s="1650"/>
      <c r="G231" s="551">
        <f ca="1">VLOOKUP($A231,Data!$C:$I,7,FALSE)</f>
        <v>0</v>
      </c>
      <c r="H231" s="631" t="str">
        <f t="shared" si="45"/>
        <v>PR.AA-042</v>
      </c>
      <c r="I231" s="631" t="str">
        <f t="shared" ca="1" si="46"/>
        <v>PR.AA-0420</v>
      </c>
      <c r="J231" s="1648"/>
    </row>
    <row r="232" spans="1:10" x14ac:dyDescent="0.25">
      <c r="A232" t="s">
        <v>333</v>
      </c>
      <c r="B232" s="551">
        <v>2</v>
      </c>
      <c r="C232" s="551" t="s">
        <v>1462</v>
      </c>
      <c r="D232" s="1589" t="s">
        <v>3448</v>
      </c>
      <c r="E232" s="551" t="s">
        <v>1462</v>
      </c>
      <c r="F232" s="1650" t="s">
        <v>1576</v>
      </c>
      <c r="G232" s="551">
        <f ca="1">VLOOKUP($A232,Data!$C:$I,7,FALSE)</f>
        <v>0</v>
      </c>
      <c r="H232" s="631" t="str">
        <f t="shared" si="45"/>
        <v>PR.AT-012</v>
      </c>
      <c r="I232" s="631" t="str">
        <f t="shared" ca="1" si="46"/>
        <v>PR.AT-0120</v>
      </c>
      <c r="J232" s="1648"/>
    </row>
    <row r="233" spans="1:10" x14ac:dyDescent="0.25">
      <c r="A233" t="s">
        <v>333</v>
      </c>
      <c r="B233" s="551">
        <v>2</v>
      </c>
      <c r="C233" s="551" t="s">
        <v>1462</v>
      </c>
      <c r="D233" s="1589" t="s">
        <v>3449</v>
      </c>
      <c r="E233" s="551" t="s">
        <v>1462</v>
      </c>
      <c r="F233" s="1650" t="s">
        <v>1525</v>
      </c>
      <c r="G233" s="551">
        <f ca="1">VLOOKUP($A233,Data!$C:$I,7,FALSE)</f>
        <v>0</v>
      </c>
      <c r="H233" s="631" t="str">
        <f t="shared" si="45"/>
        <v>PR.AT-022</v>
      </c>
      <c r="I233" s="631" t="str">
        <f t="shared" ca="1" si="46"/>
        <v>PR.AT-0220</v>
      </c>
      <c r="J233" s="1648"/>
    </row>
    <row r="234" spans="1:10" x14ac:dyDescent="0.25">
      <c r="A234" t="s">
        <v>333</v>
      </c>
      <c r="B234" s="551">
        <v>2</v>
      </c>
      <c r="C234" s="551" t="s">
        <v>1462</v>
      </c>
      <c r="D234" s="1589" t="s">
        <v>3450</v>
      </c>
      <c r="E234" s="551" t="s">
        <v>1462</v>
      </c>
      <c r="F234" s="1650" t="s">
        <v>1479</v>
      </c>
      <c r="G234" s="551">
        <f ca="1">VLOOKUP($A234,Data!$C:$I,7,FALSE)</f>
        <v>0</v>
      </c>
      <c r="H234" s="631" t="str">
        <f t="shared" si="45"/>
        <v>PR.DS-012</v>
      </c>
      <c r="I234" s="631" t="str">
        <f t="shared" ca="1" si="46"/>
        <v>PR.DS-0120</v>
      </c>
      <c r="J234" s="1648"/>
    </row>
    <row r="235" spans="1:10" x14ac:dyDescent="0.25">
      <c r="A235" t="s">
        <v>333</v>
      </c>
      <c r="B235" s="551">
        <v>2</v>
      </c>
      <c r="C235" s="551" t="s">
        <v>1462</v>
      </c>
      <c r="D235" s="1589" t="s">
        <v>3451</v>
      </c>
      <c r="E235" s="551" t="s">
        <v>1462</v>
      </c>
      <c r="F235" s="1650" t="s">
        <v>1507</v>
      </c>
      <c r="G235" s="551">
        <f ca="1">VLOOKUP($A235,Data!$C:$I,7,FALSE)</f>
        <v>0</v>
      </c>
      <c r="H235" s="631" t="str">
        <f t="shared" si="45"/>
        <v>PR.DS-022</v>
      </c>
      <c r="I235" s="631" t="str">
        <f t="shared" ca="1" si="46"/>
        <v>PR.DS-0220</v>
      </c>
      <c r="J235" s="1648"/>
    </row>
    <row r="236" spans="1:10" x14ac:dyDescent="0.25">
      <c r="A236" t="s">
        <v>334</v>
      </c>
      <c r="B236" s="551">
        <v>2</v>
      </c>
      <c r="C236" s="551" t="s">
        <v>1462</v>
      </c>
      <c r="D236" s="1589" t="s">
        <v>3450</v>
      </c>
      <c r="E236" s="551" t="s">
        <v>1462</v>
      </c>
      <c r="F236" s="1650" t="s">
        <v>1506</v>
      </c>
      <c r="G236" s="551">
        <f ca="1">VLOOKUP($A236,Data!$C:$I,7,FALSE)</f>
        <v>0</v>
      </c>
      <c r="H236" s="631" t="str">
        <f t="shared" si="45"/>
        <v>PR.DS-012</v>
      </c>
      <c r="I236" s="631" t="str">
        <f t="shared" ca="1" si="46"/>
        <v>PR.DS-0120</v>
      </c>
      <c r="J236" s="1648"/>
    </row>
    <row r="237" spans="1:10" x14ac:dyDescent="0.25">
      <c r="A237" t="s">
        <v>334</v>
      </c>
      <c r="B237" s="551">
        <v>2</v>
      </c>
      <c r="C237" s="551" t="s">
        <v>1462</v>
      </c>
      <c r="D237" s="1589" t="s">
        <v>3451</v>
      </c>
      <c r="E237" s="551" t="s">
        <v>1462</v>
      </c>
      <c r="F237" s="1650" t="s">
        <v>1507</v>
      </c>
      <c r="G237" s="551">
        <f ca="1">VLOOKUP($A237,Data!$C:$I,7,FALSE)</f>
        <v>0</v>
      </c>
      <c r="H237" s="631" t="str">
        <f t="shared" si="45"/>
        <v>PR.DS-022</v>
      </c>
      <c r="I237" s="631" t="str">
        <f t="shared" ca="1" si="46"/>
        <v>PR.DS-0220</v>
      </c>
      <c r="J237" s="1648"/>
    </row>
    <row r="238" spans="1:10" x14ac:dyDescent="0.25">
      <c r="A238" t="s">
        <v>334</v>
      </c>
      <c r="B238" s="551">
        <v>2</v>
      </c>
      <c r="C238" s="551" t="s">
        <v>1462</v>
      </c>
      <c r="D238" s="1589" t="s">
        <v>3451</v>
      </c>
      <c r="E238" s="551" t="s">
        <v>1462</v>
      </c>
      <c r="F238" s="1650" t="s">
        <v>1495</v>
      </c>
      <c r="G238" s="551">
        <f ca="1">VLOOKUP($A238,Data!$C:$I,7,FALSE)</f>
        <v>0</v>
      </c>
      <c r="H238" s="631" t="str">
        <f t="shared" si="45"/>
        <v>PR.DS-022</v>
      </c>
      <c r="I238" s="631" t="str">
        <f t="shared" ca="1" si="46"/>
        <v>PR.DS-0220</v>
      </c>
      <c r="J238" s="1648"/>
    </row>
    <row r="239" spans="1:10" x14ac:dyDescent="0.25">
      <c r="A239" t="s">
        <v>334</v>
      </c>
      <c r="B239" s="551">
        <v>2</v>
      </c>
      <c r="C239" s="551" t="s">
        <v>1462</v>
      </c>
      <c r="D239" s="1589" t="s">
        <v>3452</v>
      </c>
      <c r="F239" s="1650"/>
      <c r="G239" s="551">
        <f ca="1">VLOOKUP($A239,Data!$C:$I,7,FALSE)</f>
        <v>0</v>
      </c>
      <c r="H239" s="631" t="str">
        <f t="shared" si="45"/>
        <v>PR.DS-102</v>
      </c>
      <c r="I239" s="631" t="str">
        <f t="shared" ca="1" si="46"/>
        <v>PR.DS-1020</v>
      </c>
      <c r="J239" s="1648"/>
    </row>
    <row r="240" spans="1:10" x14ac:dyDescent="0.25">
      <c r="A240" t="s">
        <v>335</v>
      </c>
      <c r="B240" s="551">
        <v>3</v>
      </c>
      <c r="C240" s="551" t="s">
        <v>1462</v>
      </c>
      <c r="D240" s="1589" t="s">
        <v>3450</v>
      </c>
      <c r="E240" s="551" t="s">
        <v>1462</v>
      </c>
      <c r="F240" s="1650" t="s">
        <v>1498</v>
      </c>
      <c r="G240" s="551">
        <f ca="1">VLOOKUP($A240,Data!$C:$I,7,FALSE)</f>
        <v>0</v>
      </c>
      <c r="H240" s="631" t="str">
        <f t="shared" si="45"/>
        <v>PR.DS-013</v>
      </c>
      <c r="I240" s="631" t="str">
        <f t="shared" ca="1" si="46"/>
        <v>PR.DS-0130</v>
      </c>
      <c r="J240" s="1648"/>
    </row>
    <row r="241" spans="1:10" x14ac:dyDescent="0.25">
      <c r="A241" t="s">
        <v>335</v>
      </c>
      <c r="B241" s="551">
        <v>3</v>
      </c>
      <c r="C241" s="551" t="s">
        <v>1462</v>
      </c>
      <c r="D241" s="1589" t="s">
        <v>3451</v>
      </c>
      <c r="E241" s="551" t="s">
        <v>1462</v>
      </c>
      <c r="F241" s="1650" t="s">
        <v>1507</v>
      </c>
      <c r="G241" s="551">
        <f ca="1">VLOOKUP($A241,Data!$C:$I,7,FALSE)</f>
        <v>0</v>
      </c>
      <c r="H241" s="631" t="str">
        <f t="shared" si="45"/>
        <v>PR.DS-023</v>
      </c>
      <c r="I241" s="631" t="str">
        <f t="shared" ca="1" si="46"/>
        <v>PR.DS-0230</v>
      </c>
      <c r="J241" s="1648"/>
    </row>
    <row r="242" spans="1:10" x14ac:dyDescent="0.25">
      <c r="A242" t="s">
        <v>335</v>
      </c>
      <c r="B242" s="551">
        <v>3</v>
      </c>
      <c r="C242" s="551" t="s">
        <v>1462</v>
      </c>
      <c r="D242" s="1589" t="s">
        <v>3451</v>
      </c>
      <c r="E242" s="551" t="s">
        <v>1462</v>
      </c>
      <c r="F242" s="1650" t="s">
        <v>1495</v>
      </c>
      <c r="G242" s="551">
        <f ca="1">VLOOKUP($A242,Data!$C:$I,7,FALSE)</f>
        <v>0</v>
      </c>
      <c r="H242" s="631" t="str">
        <f t="shared" si="45"/>
        <v>PR.DS-023</v>
      </c>
      <c r="I242" s="631" t="str">
        <f t="shared" ca="1" si="46"/>
        <v>PR.DS-0230</v>
      </c>
      <c r="J242" s="1648"/>
    </row>
    <row r="243" spans="1:10" x14ac:dyDescent="0.25">
      <c r="A243" t="s">
        <v>335</v>
      </c>
      <c r="B243" s="551">
        <v>3</v>
      </c>
      <c r="C243" s="551" t="s">
        <v>1462</v>
      </c>
      <c r="D243" s="1589" t="s">
        <v>3452</v>
      </c>
      <c r="F243" s="1650"/>
      <c r="G243" s="551">
        <f ca="1">VLOOKUP($A243,Data!$C:$I,7,FALSE)</f>
        <v>0</v>
      </c>
      <c r="H243" s="631" t="str">
        <f t="shared" si="45"/>
        <v>PR.DS-103</v>
      </c>
      <c r="I243" s="631" t="str">
        <f t="shared" ca="1" si="46"/>
        <v>PR.DS-1030</v>
      </c>
      <c r="J243" s="1648"/>
    </row>
    <row r="244" spans="1:10" x14ac:dyDescent="0.25">
      <c r="A244" t="s">
        <v>335</v>
      </c>
      <c r="B244" s="551">
        <v>3</v>
      </c>
      <c r="C244" s="551" t="s">
        <v>1462</v>
      </c>
      <c r="D244" s="1589" t="s">
        <v>3454</v>
      </c>
      <c r="F244" s="1650"/>
      <c r="G244" s="551">
        <f ca="1">VLOOKUP($A244,Data!$C:$I,7,FALSE)</f>
        <v>0</v>
      </c>
      <c r="H244" s="631" t="str">
        <f t="shared" si="45"/>
        <v>PR.PS-013</v>
      </c>
      <c r="I244" s="631" t="str">
        <f t="shared" ca="1" si="46"/>
        <v>PR.PS-0130</v>
      </c>
      <c r="J244" s="1648"/>
    </row>
    <row r="245" spans="1:10" x14ac:dyDescent="0.25">
      <c r="A245" t="s">
        <v>977</v>
      </c>
      <c r="B245" s="551">
        <v>3</v>
      </c>
      <c r="C245" s="551" t="s">
        <v>1463</v>
      </c>
      <c r="D245" s="1586" t="s">
        <v>3468</v>
      </c>
      <c r="F245" s="1650"/>
      <c r="G245" s="551">
        <f ca="1">VLOOKUP($A245,Data!$C:$I,7,FALSE)</f>
        <v>0</v>
      </c>
      <c r="H245" s="631" t="str">
        <f t="shared" si="45"/>
        <v>DE.CM-093</v>
      </c>
      <c r="I245" s="631" t="str">
        <f t="shared" ca="1" si="46"/>
        <v>DE.CM-0930</v>
      </c>
      <c r="J245" s="1648"/>
    </row>
    <row r="246" spans="1:10" x14ac:dyDescent="0.25">
      <c r="A246" t="s">
        <v>977</v>
      </c>
      <c r="B246" s="551">
        <v>3</v>
      </c>
      <c r="C246" s="551" t="s">
        <v>1462</v>
      </c>
      <c r="D246" s="1589" t="s">
        <v>3450</v>
      </c>
      <c r="E246" s="551" t="s">
        <v>1462</v>
      </c>
      <c r="F246" s="1650" t="s">
        <v>1479</v>
      </c>
      <c r="G246" s="551">
        <f ca="1">VLOOKUP($A246,Data!$C:$I,7,FALSE)</f>
        <v>0</v>
      </c>
      <c r="H246" s="631" t="str">
        <f t="shared" si="45"/>
        <v>PR.DS-013</v>
      </c>
      <c r="I246" s="631" t="str">
        <f t="shared" ca="1" si="46"/>
        <v>PR.DS-0130</v>
      </c>
      <c r="J246" s="1648"/>
    </row>
    <row r="247" spans="1:10" x14ac:dyDescent="0.25">
      <c r="A247" t="s">
        <v>977</v>
      </c>
      <c r="B247" s="551">
        <v>3</v>
      </c>
      <c r="C247" s="551" t="s">
        <v>1462</v>
      </c>
      <c r="D247" s="1589" t="s">
        <v>3451</v>
      </c>
      <c r="E247" s="551" t="s">
        <v>1462</v>
      </c>
      <c r="F247" s="1650" t="s">
        <v>1507</v>
      </c>
      <c r="G247" s="551">
        <f ca="1">VLOOKUP($A247,Data!$C:$I,7,FALSE)</f>
        <v>0</v>
      </c>
      <c r="H247" s="631" t="str">
        <f t="shared" si="45"/>
        <v>PR.DS-023</v>
      </c>
      <c r="I247" s="631" t="str">
        <f t="shared" ca="1" si="46"/>
        <v>PR.DS-0230</v>
      </c>
      <c r="J247" s="1648"/>
    </row>
    <row r="248" spans="1:10" x14ac:dyDescent="0.25">
      <c r="A248" t="s">
        <v>980</v>
      </c>
      <c r="B248" s="551">
        <v>3</v>
      </c>
      <c r="C248" s="551" t="s">
        <v>3386</v>
      </c>
      <c r="D248" s="1587" t="s">
        <v>3393</v>
      </c>
      <c r="E248" s="551" t="s">
        <v>446</v>
      </c>
      <c r="F248" s="1650" t="s">
        <v>1536</v>
      </c>
      <c r="G248" s="551">
        <f ca="1">VLOOKUP($A248,Data!$C:$I,7,FALSE)</f>
        <v>0</v>
      </c>
      <c r="H248" s="631" t="str">
        <f t="shared" si="45"/>
        <v>GV.OC-033</v>
      </c>
      <c r="I248" s="631" t="str">
        <f t="shared" ca="1" si="46"/>
        <v>GV.OC-0330</v>
      </c>
      <c r="J248" s="1648"/>
    </row>
    <row r="249" spans="1:10" x14ac:dyDescent="0.25">
      <c r="A249" t="s">
        <v>980</v>
      </c>
      <c r="B249" s="551">
        <v>3</v>
      </c>
      <c r="C249" s="551" t="s">
        <v>3386</v>
      </c>
      <c r="D249" s="1587" t="s">
        <v>3417</v>
      </c>
      <c r="E249" s="551" t="s">
        <v>446</v>
      </c>
      <c r="F249" s="1650" t="s">
        <v>1522</v>
      </c>
      <c r="G249" s="551">
        <f ca="1">VLOOKUP($A249,Data!$C:$I,7,FALSE)</f>
        <v>0</v>
      </c>
      <c r="H249" s="631" t="str">
        <f t="shared" si="45"/>
        <v>GV.PO-013</v>
      </c>
      <c r="I249" s="631" t="str">
        <f t="shared" ca="1" si="46"/>
        <v>GV.PO-0130</v>
      </c>
      <c r="J249" s="1648"/>
    </row>
    <row r="250" spans="1:10" x14ac:dyDescent="0.25">
      <c r="A250" t="s">
        <v>980</v>
      </c>
      <c r="B250" s="551">
        <v>3</v>
      </c>
      <c r="C250" s="551" t="s">
        <v>3386</v>
      </c>
      <c r="D250" s="1587" t="s">
        <v>3418</v>
      </c>
      <c r="F250" s="1650"/>
      <c r="G250" s="551">
        <f ca="1">VLOOKUP($A250,Data!$C:$I,7,FALSE)</f>
        <v>0</v>
      </c>
      <c r="H250" s="631" t="str">
        <f t="shared" si="45"/>
        <v>GV.PO-023</v>
      </c>
      <c r="I250" s="631" t="str">
        <f t="shared" ca="1" si="46"/>
        <v>GV.PO-0230</v>
      </c>
      <c r="J250" s="1648"/>
    </row>
    <row r="251" spans="1:10" x14ac:dyDescent="0.25">
      <c r="A251" t="s">
        <v>980</v>
      </c>
      <c r="B251" s="551">
        <v>3</v>
      </c>
      <c r="C251" s="551" t="s">
        <v>1462</v>
      </c>
      <c r="D251" s="1589" t="s">
        <v>3450</v>
      </c>
      <c r="E251" s="551" t="s">
        <v>1462</v>
      </c>
      <c r="F251" s="1650" t="s">
        <v>1506</v>
      </c>
      <c r="G251" s="551">
        <f ca="1">VLOOKUP($A251,Data!$C:$I,7,FALSE)</f>
        <v>0</v>
      </c>
      <c r="H251" s="631" t="str">
        <f t="shared" si="45"/>
        <v>PR.DS-013</v>
      </c>
      <c r="I251" s="631" t="str">
        <f t="shared" ca="1" si="46"/>
        <v>PR.DS-0130</v>
      </c>
      <c r="J251" s="1648"/>
    </row>
    <row r="252" spans="1:10" x14ac:dyDescent="0.25">
      <c r="A252" t="s">
        <v>980</v>
      </c>
      <c r="B252" s="551">
        <v>3</v>
      </c>
      <c r="C252" s="551" t="s">
        <v>1462</v>
      </c>
      <c r="D252" s="1589" t="s">
        <v>3461</v>
      </c>
      <c r="E252" s="551" t="s">
        <v>1462</v>
      </c>
      <c r="F252" s="1650" t="s">
        <v>1518</v>
      </c>
      <c r="G252" s="551">
        <f ca="1">VLOOKUP($A252,Data!$C:$I,7,FALSE)</f>
        <v>0</v>
      </c>
      <c r="H252" s="631" t="str">
        <f t="shared" si="45"/>
        <v>PR.IR-023</v>
      </c>
      <c r="I252" s="631" t="str">
        <f t="shared" ca="1" si="46"/>
        <v>PR.IR-0230</v>
      </c>
      <c r="J252" s="1648"/>
    </row>
    <row r="253" spans="1:10" x14ac:dyDescent="0.25">
      <c r="A253" t="s">
        <v>980</v>
      </c>
      <c r="B253" s="551">
        <v>3</v>
      </c>
      <c r="C253" s="551" t="s">
        <v>1462</v>
      </c>
      <c r="D253" s="1589" t="s">
        <v>3454</v>
      </c>
      <c r="F253" s="1650"/>
      <c r="G253" s="551">
        <f ca="1">VLOOKUP($A253,Data!$C:$I,7,FALSE)</f>
        <v>0</v>
      </c>
      <c r="H253" s="631" t="str">
        <f t="shared" si="45"/>
        <v>PR.PS-013</v>
      </c>
      <c r="I253" s="631" t="str">
        <f t="shared" ca="1" si="46"/>
        <v>PR.PS-0130</v>
      </c>
      <c r="J253" s="1648"/>
    </row>
    <row r="254" spans="1:10" x14ac:dyDescent="0.25">
      <c r="A254" t="s">
        <v>981</v>
      </c>
      <c r="B254" s="551">
        <v>3</v>
      </c>
      <c r="C254" s="551" t="s">
        <v>3386</v>
      </c>
      <c r="D254" s="1587" t="s">
        <v>3392</v>
      </c>
      <c r="F254" s="1650"/>
      <c r="G254" s="551">
        <f ca="1">VLOOKUP($A254,Data!$C:$I,7,FALSE)</f>
        <v>0</v>
      </c>
      <c r="H254" s="631" t="str">
        <f t="shared" si="45"/>
        <v>GV.OC-023</v>
      </c>
      <c r="I254" s="631" t="str">
        <f t="shared" ca="1" si="46"/>
        <v>GV.OC-0230</v>
      </c>
      <c r="J254" s="1648"/>
    </row>
    <row r="255" spans="1:10" x14ac:dyDescent="0.25">
      <c r="A255" t="s">
        <v>981</v>
      </c>
      <c r="B255" s="551">
        <v>3</v>
      </c>
      <c r="C255" s="551" t="s">
        <v>3386</v>
      </c>
      <c r="D255" s="1587" t="s">
        <v>3393</v>
      </c>
      <c r="E255" s="551" t="s">
        <v>446</v>
      </c>
      <c r="F255" s="1650" t="s">
        <v>1536</v>
      </c>
      <c r="G255" s="551">
        <f ca="1">VLOOKUP($A255,Data!$C:$I,7,FALSE)</f>
        <v>0</v>
      </c>
      <c r="H255" s="631" t="str">
        <f t="shared" si="45"/>
        <v>GV.OC-033</v>
      </c>
      <c r="I255" s="631" t="str">
        <f t="shared" ca="1" si="46"/>
        <v>GV.OC-0330</v>
      </c>
      <c r="J255" s="1648"/>
    </row>
    <row r="256" spans="1:10" x14ac:dyDescent="0.25">
      <c r="A256" t="s">
        <v>981</v>
      </c>
      <c r="B256" s="551">
        <v>3</v>
      </c>
      <c r="C256" s="551" t="s">
        <v>3386</v>
      </c>
      <c r="D256" s="1587" t="s">
        <v>3417</v>
      </c>
      <c r="E256" s="551" t="s">
        <v>446</v>
      </c>
      <c r="F256" s="1650" t="s">
        <v>1522</v>
      </c>
      <c r="G256" s="551">
        <f ca="1">VLOOKUP($A256,Data!$C:$I,7,FALSE)</f>
        <v>0</v>
      </c>
      <c r="H256" s="631" t="str">
        <f t="shared" si="45"/>
        <v>GV.PO-013</v>
      </c>
      <c r="I256" s="631" t="str">
        <f t="shared" ca="1" si="46"/>
        <v>GV.PO-0130</v>
      </c>
      <c r="J256" s="1648"/>
    </row>
    <row r="257" spans="1:10" x14ac:dyDescent="0.25">
      <c r="A257" t="s">
        <v>981</v>
      </c>
      <c r="B257" s="551">
        <v>3</v>
      </c>
      <c r="C257" s="551" t="s">
        <v>3386</v>
      </c>
      <c r="D257" s="1587" t="s">
        <v>3418</v>
      </c>
      <c r="F257" s="1650"/>
      <c r="G257" s="551">
        <f ca="1">VLOOKUP($A257,Data!$C:$I,7,FALSE)</f>
        <v>0</v>
      </c>
      <c r="H257" s="631" t="str">
        <f t="shared" si="45"/>
        <v>GV.PO-023</v>
      </c>
      <c r="I257" s="631" t="str">
        <f t="shared" ca="1" si="46"/>
        <v>GV.PO-0230</v>
      </c>
      <c r="J257" s="1648"/>
    </row>
    <row r="258" spans="1:10" x14ac:dyDescent="0.25">
      <c r="A258" t="s">
        <v>981</v>
      </c>
      <c r="B258" s="551">
        <v>3</v>
      </c>
      <c r="C258" s="551" t="s">
        <v>3386</v>
      </c>
      <c r="D258" s="1587" t="s">
        <v>3414</v>
      </c>
      <c r="F258" s="1650"/>
      <c r="G258" s="551">
        <f ca="1">VLOOKUP($A258,Data!$C:$I,7,FALSE)</f>
        <v>0</v>
      </c>
      <c r="H258" s="631" t="str">
        <f t="shared" ref="H258:H321" si="47">CONCATENATE($D258,$B258)</f>
        <v>GV.RR-023</v>
      </c>
      <c r="I258" s="631" t="str">
        <f t="shared" ref="I258:I321" ca="1" si="48">_xlfn.IFNA(CONCATENATE(H258,$G258),CONCATENATE(H258,$G258,0))</f>
        <v>GV.RR-0230</v>
      </c>
      <c r="J258" s="1648"/>
    </row>
    <row r="259" spans="1:10" x14ac:dyDescent="0.25">
      <c r="A259" t="s">
        <v>981</v>
      </c>
      <c r="B259" s="551">
        <v>3</v>
      </c>
      <c r="C259" s="551" t="s">
        <v>3386</v>
      </c>
      <c r="D259" s="1587" t="s">
        <v>3404</v>
      </c>
      <c r="E259" s="551" t="s">
        <v>446</v>
      </c>
      <c r="F259" s="1650" t="s">
        <v>1489</v>
      </c>
      <c r="G259" s="551">
        <f ca="1">VLOOKUP($A259,Data!$C:$I,7,FALSE)</f>
        <v>0</v>
      </c>
      <c r="H259" s="631" t="str">
        <f t="shared" si="47"/>
        <v>GV.SC-023</v>
      </c>
      <c r="I259" s="631" t="str">
        <f t="shared" ca="1" si="48"/>
        <v>GV.SC-0230</v>
      </c>
      <c r="J259" s="1648"/>
    </row>
    <row r="260" spans="1:10" x14ac:dyDescent="0.25">
      <c r="A260" t="s">
        <v>981</v>
      </c>
      <c r="B260" s="551">
        <v>3</v>
      </c>
      <c r="C260" s="551" t="s">
        <v>1462</v>
      </c>
      <c r="D260" s="1589" t="s">
        <v>3448</v>
      </c>
      <c r="E260" s="551" t="s">
        <v>1462</v>
      </c>
      <c r="F260" s="1651" t="s">
        <v>1576</v>
      </c>
      <c r="G260" s="551">
        <f ca="1">VLOOKUP($A260,Data!$C:$I,7,FALSE)</f>
        <v>0</v>
      </c>
      <c r="H260" s="631" t="str">
        <f t="shared" si="47"/>
        <v>PR.AT-013</v>
      </c>
      <c r="I260" s="631" t="str">
        <f t="shared" ca="1" si="48"/>
        <v>PR.AT-0130</v>
      </c>
      <c r="J260" s="1648"/>
    </row>
    <row r="261" spans="1:10" x14ac:dyDescent="0.25">
      <c r="A261" t="s">
        <v>981</v>
      </c>
      <c r="B261" s="551">
        <v>3</v>
      </c>
      <c r="C261" s="551" t="s">
        <v>1462</v>
      </c>
      <c r="D261" s="1589" t="s">
        <v>3449</v>
      </c>
      <c r="E261" s="551" t="s">
        <v>1462</v>
      </c>
      <c r="F261" s="1650" t="s">
        <v>1577</v>
      </c>
      <c r="G261" s="551">
        <f ca="1">VLOOKUP($A261,Data!$C:$I,7,FALSE)</f>
        <v>0</v>
      </c>
      <c r="H261" s="631" t="str">
        <f t="shared" si="47"/>
        <v>PR.AT-023</v>
      </c>
      <c r="I261" s="631" t="str">
        <f t="shared" ca="1" si="48"/>
        <v>PR.AT-0230</v>
      </c>
      <c r="J261" s="1648"/>
    </row>
    <row r="262" spans="1:10" x14ac:dyDescent="0.25">
      <c r="A262" t="s">
        <v>982</v>
      </c>
      <c r="B262" s="551">
        <v>3</v>
      </c>
      <c r="C262" s="551" t="s">
        <v>1462</v>
      </c>
      <c r="D262" s="1589" t="s">
        <v>3448</v>
      </c>
      <c r="E262" s="551" t="s">
        <v>1462</v>
      </c>
      <c r="F262" s="1650" t="s">
        <v>1579</v>
      </c>
      <c r="G262" s="551">
        <f ca="1">VLOOKUP($A262,Data!$C:$I,7,FALSE)</f>
        <v>0</v>
      </c>
      <c r="H262" s="631" t="str">
        <f t="shared" si="47"/>
        <v>PR.AT-013</v>
      </c>
      <c r="I262" s="631" t="str">
        <f t="shared" ca="1" si="48"/>
        <v>PR.AT-0130</v>
      </c>
      <c r="J262" s="1648"/>
    </row>
    <row r="263" spans="1:10" x14ac:dyDescent="0.25">
      <c r="A263" t="s">
        <v>983</v>
      </c>
      <c r="B263" s="551">
        <v>3</v>
      </c>
      <c r="C263" s="551" t="s">
        <v>446</v>
      </c>
      <c r="D263" s="1588" t="s">
        <v>3440</v>
      </c>
      <c r="E263" s="551" t="s">
        <v>1462</v>
      </c>
      <c r="F263" s="1650" t="s">
        <v>1712</v>
      </c>
      <c r="G263" s="551">
        <f ca="1">VLOOKUP($A263,Data!$C:$I,7,FALSE)</f>
        <v>0</v>
      </c>
      <c r="H263" s="631" t="str">
        <f t="shared" si="47"/>
        <v>ID.IM-033</v>
      </c>
      <c r="I263" s="631" t="str">
        <f t="shared" ca="1" si="48"/>
        <v>ID.IM-0330</v>
      </c>
      <c r="J263" s="1648"/>
    </row>
    <row r="264" spans="1:10" x14ac:dyDescent="0.25">
      <c r="A264" t="s">
        <v>86</v>
      </c>
      <c r="B264" s="551">
        <v>1</v>
      </c>
      <c r="C264" s="551" t="s">
        <v>446</v>
      </c>
      <c r="D264" s="1588" t="s">
        <v>3422</v>
      </c>
      <c r="E264" s="551" t="s">
        <v>446</v>
      </c>
      <c r="F264" s="1650" t="s">
        <v>1508</v>
      </c>
      <c r="G264" s="551">
        <f ca="1">VLOOKUP($A264,Data!$C:$I,7,FALSE)</f>
        <v>0</v>
      </c>
      <c r="H264" s="631" t="str">
        <f t="shared" si="47"/>
        <v>ID.AM-011</v>
      </c>
      <c r="I264" s="631" t="str">
        <f t="shared" ca="1" si="48"/>
        <v>ID.AM-0110</v>
      </c>
      <c r="J264" s="1648"/>
    </row>
    <row r="265" spans="1:10" x14ac:dyDescent="0.25">
      <c r="A265" t="s">
        <v>86</v>
      </c>
      <c r="B265" s="551">
        <v>1</v>
      </c>
      <c r="C265" s="551" t="s">
        <v>446</v>
      </c>
      <c r="D265" s="1588" t="s">
        <v>3423</v>
      </c>
      <c r="E265" s="551" t="s">
        <v>446</v>
      </c>
      <c r="F265" s="1650" t="s">
        <v>1509</v>
      </c>
      <c r="G265" s="551">
        <f ca="1">VLOOKUP($A265,Data!$C:$I,7,FALSE)</f>
        <v>0</v>
      </c>
      <c r="H265" s="631" t="str">
        <f t="shared" si="47"/>
        <v>ID.AM-021</v>
      </c>
      <c r="I265" s="631" t="str">
        <f t="shared" ca="1" si="48"/>
        <v>ID.AM-0210</v>
      </c>
      <c r="J265" s="1648"/>
    </row>
    <row r="266" spans="1:10" x14ac:dyDescent="0.25">
      <c r="A266" t="s">
        <v>86</v>
      </c>
      <c r="B266" s="551">
        <v>1</v>
      </c>
      <c r="C266" s="551" t="s">
        <v>446</v>
      </c>
      <c r="D266" s="1588" t="s">
        <v>3425</v>
      </c>
      <c r="F266" s="1650"/>
      <c r="G266" s="551">
        <f ca="1">VLOOKUP($A266,Data!$C:$I,7,FALSE)</f>
        <v>0</v>
      </c>
      <c r="H266" s="631" t="str">
        <f t="shared" si="47"/>
        <v>ID.AM-041</v>
      </c>
      <c r="I266" s="631" t="str">
        <f t="shared" ca="1" si="48"/>
        <v>ID.AM-0410</v>
      </c>
      <c r="J266" s="1648"/>
    </row>
    <row r="267" spans="1:10" x14ac:dyDescent="0.25">
      <c r="A267" t="s">
        <v>86</v>
      </c>
      <c r="B267" s="551">
        <v>1</v>
      </c>
      <c r="C267" s="551" t="s">
        <v>446</v>
      </c>
      <c r="D267" s="1588" t="s">
        <v>3428</v>
      </c>
      <c r="E267" s="551" t="s">
        <v>1462</v>
      </c>
      <c r="F267" s="1650" t="s">
        <v>1513</v>
      </c>
      <c r="G267" s="551">
        <f ca="1">VLOOKUP($A267,Data!$C:$I,7,FALSE)</f>
        <v>0</v>
      </c>
      <c r="H267" s="631" t="str">
        <f t="shared" si="47"/>
        <v>ID.AM-081</v>
      </c>
      <c r="I267" s="631" t="str">
        <f t="shared" ca="1" si="48"/>
        <v>ID.AM-0810</v>
      </c>
      <c r="J267" s="1648"/>
    </row>
    <row r="268" spans="1:10" x14ac:dyDescent="0.25">
      <c r="A268" t="s">
        <v>86</v>
      </c>
      <c r="B268" s="551">
        <v>1</v>
      </c>
      <c r="C268" s="551" t="s">
        <v>1462</v>
      </c>
      <c r="D268" s="1589" t="s">
        <v>3456</v>
      </c>
      <c r="F268" s="1650"/>
      <c r="G268" s="551">
        <f ca="1">VLOOKUP($A268,Data!$C:$I,7,FALSE)</f>
        <v>0</v>
      </c>
      <c r="H268" s="631" t="str">
        <f t="shared" si="47"/>
        <v>PR.PS-031</v>
      </c>
      <c r="I268" s="631" t="str">
        <f t="shared" ca="1" si="48"/>
        <v>PR.PS-0310</v>
      </c>
      <c r="J268" s="1648"/>
    </row>
    <row r="269" spans="1:10" x14ac:dyDescent="0.25">
      <c r="A269" t="s">
        <v>88</v>
      </c>
      <c r="B269" s="551">
        <v>2</v>
      </c>
      <c r="C269" s="551" t="s">
        <v>446</v>
      </c>
      <c r="D269" s="1588" t="s">
        <v>3422</v>
      </c>
      <c r="E269" s="551" t="s">
        <v>446</v>
      </c>
      <c r="F269" s="1651" t="s">
        <v>1508</v>
      </c>
      <c r="G269" s="551">
        <f ca="1">VLOOKUP($A269,Data!$C:$I,7,FALSE)</f>
        <v>0</v>
      </c>
      <c r="H269" s="631" t="str">
        <f t="shared" si="47"/>
        <v>ID.AM-012</v>
      </c>
      <c r="I269" s="631" t="str">
        <f t="shared" ca="1" si="48"/>
        <v>ID.AM-0120</v>
      </c>
      <c r="J269" s="1648"/>
    </row>
    <row r="270" spans="1:10" x14ac:dyDescent="0.25">
      <c r="A270" t="s">
        <v>88</v>
      </c>
      <c r="B270" s="551">
        <v>2</v>
      </c>
      <c r="C270" s="551" t="s">
        <v>446</v>
      </c>
      <c r="D270" s="1588" t="s">
        <v>3423</v>
      </c>
      <c r="E270" s="551" t="s">
        <v>446</v>
      </c>
      <c r="F270" s="1650" t="s">
        <v>1509</v>
      </c>
      <c r="G270" s="551">
        <f ca="1">VLOOKUP($A270,Data!$C:$I,7,FALSE)</f>
        <v>0</v>
      </c>
      <c r="H270" s="631" t="str">
        <f t="shared" si="47"/>
        <v>ID.AM-022</v>
      </c>
      <c r="I270" s="631" t="str">
        <f t="shared" ca="1" si="48"/>
        <v>ID.AM-0220</v>
      </c>
      <c r="J270" s="1648"/>
    </row>
    <row r="271" spans="1:10" x14ac:dyDescent="0.25">
      <c r="A271" t="s">
        <v>88</v>
      </c>
      <c r="B271" s="551">
        <v>2</v>
      </c>
      <c r="C271" s="551" t="s">
        <v>446</v>
      </c>
      <c r="D271" s="1588" t="s">
        <v>3425</v>
      </c>
      <c r="F271" s="1650"/>
      <c r="G271" s="551">
        <f ca="1">VLOOKUP($A271,Data!$C:$I,7,FALSE)</f>
        <v>0</v>
      </c>
      <c r="H271" s="631" t="str">
        <f t="shared" si="47"/>
        <v>ID.AM-042</v>
      </c>
      <c r="I271" s="631" t="str">
        <f t="shared" ca="1" si="48"/>
        <v>ID.AM-0420</v>
      </c>
      <c r="J271" s="1648"/>
    </row>
    <row r="272" spans="1:10" x14ac:dyDescent="0.25">
      <c r="A272" t="s">
        <v>89</v>
      </c>
      <c r="B272" s="551">
        <v>2</v>
      </c>
      <c r="C272" s="551" t="s">
        <v>446</v>
      </c>
      <c r="D272" s="1588" t="s">
        <v>3426</v>
      </c>
      <c r="E272" s="551" t="s">
        <v>446</v>
      </c>
      <c r="F272" s="1650" t="s">
        <v>1510</v>
      </c>
      <c r="G272" s="551">
        <f ca="1">VLOOKUP($A272,Data!$C:$I,7,FALSE)</f>
        <v>0</v>
      </c>
      <c r="H272" s="631" t="str">
        <f t="shared" si="47"/>
        <v>ID.AM-052</v>
      </c>
      <c r="I272" s="631" t="str">
        <f t="shared" ca="1" si="48"/>
        <v>ID.AM-0520</v>
      </c>
      <c r="J272" s="1648"/>
    </row>
    <row r="273" spans="1:10" x14ac:dyDescent="0.25">
      <c r="A273" t="s">
        <v>91</v>
      </c>
      <c r="B273" s="551">
        <v>2</v>
      </c>
      <c r="C273" s="551" t="s">
        <v>446</v>
      </c>
      <c r="D273" s="1588" t="s">
        <v>3426</v>
      </c>
      <c r="E273" s="551" t="s">
        <v>446</v>
      </c>
      <c r="F273" s="1650" t="s">
        <v>1510</v>
      </c>
      <c r="G273" s="551">
        <f ca="1">VLOOKUP($A273,Data!$C:$I,7,FALSE)</f>
        <v>0</v>
      </c>
      <c r="H273" s="631" t="str">
        <f t="shared" si="47"/>
        <v>ID.AM-052</v>
      </c>
      <c r="I273" s="631" t="str">
        <f t="shared" ca="1" si="48"/>
        <v>ID.AM-0520</v>
      </c>
      <c r="J273" s="1648"/>
    </row>
    <row r="274" spans="1:10" x14ac:dyDescent="0.25">
      <c r="A274" t="s">
        <v>95</v>
      </c>
      <c r="B274" s="551">
        <v>3</v>
      </c>
      <c r="C274" s="551" t="s">
        <v>446</v>
      </c>
      <c r="D274" s="1588" t="s">
        <v>3422</v>
      </c>
      <c r="E274" s="551" t="s">
        <v>446</v>
      </c>
      <c r="F274" s="1650" t="s">
        <v>1508</v>
      </c>
      <c r="G274" s="551">
        <f ca="1">VLOOKUP($A274,Data!$C:$I,7,FALSE)</f>
        <v>0</v>
      </c>
      <c r="H274" s="631" t="str">
        <f t="shared" si="47"/>
        <v>ID.AM-013</v>
      </c>
      <c r="I274" s="631" t="str">
        <f t="shared" ca="1" si="48"/>
        <v>ID.AM-0130</v>
      </c>
      <c r="J274" s="1648"/>
    </row>
    <row r="275" spans="1:10" x14ac:dyDescent="0.25">
      <c r="A275" t="s">
        <v>95</v>
      </c>
      <c r="B275" s="551">
        <v>3</v>
      </c>
      <c r="C275" s="551" t="s">
        <v>446</v>
      </c>
      <c r="D275" s="1588" t="s">
        <v>3423</v>
      </c>
      <c r="E275" s="551" t="s">
        <v>446</v>
      </c>
      <c r="F275" s="1650" t="s">
        <v>1509</v>
      </c>
      <c r="G275" s="551">
        <f ca="1">VLOOKUP($A275,Data!$C:$I,7,FALSE)</f>
        <v>0</v>
      </c>
      <c r="H275" s="631" t="str">
        <f t="shared" si="47"/>
        <v>ID.AM-023</v>
      </c>
      <c r="I275" s="631" t="str">
        <f t="shared" ca="1" si="48"/>
        <v>ID.AM-0230</v>
      </c>
      <c r="J275" s="1648"/>
    </row>
    <row r="276" spans="1:10" x14ac:dyDescent="0.25">
      <c r="A276" t="s">
        <v>95</v>
      </c>
      <c r="B276" s="551">
        <v>3</v>
      </c>
      <c r="C276" s="551" t="s">
        <v>446</v>
      </c>
      <c r="D276" s="1588" t="s">
        <v>3425</v>
      </c>
      <c r="F276" s="1650"/>
      <c r="G276" s="551">
        <f ca="1">VLOOKUP($A276,Data!$C:$I,7,FALSE)</f>
        <v>0</v>
      </c>
      <c r="H276" s="631" t="str">
        <f t="shared" si="47"/>
        <v>ID.AM-043</v>
      </c>
      <c r="I276" s="631" t="str">
        <f t="shared" ca="1" si="48"/>
        <v>ID.AM-0430</v>
      </c>
      <c r="J276" s="1648"/>
    </row>
    <row r="277" spans="1:10" x14ac:dyDescent="0.25">
      <c r="A277" t="s">
        <v>95</v>
      </c>
      <c r="B277" s="551">
        <v>3</v>
      </c>
      <c r="C277" s="551" t="s">
        <v>446</v>
      </c>
      <c r="D277" s="1588" t="s">
        <v>3428</v>
      </c>
      <c r="E277" s="551" t="s">
        <v>1462</v>
      </c>
      <c r="F277" s="1651" t="s">
        <v>1500</v>
      </c>
      <c r="G277" s="551">
        <f ca="1">VLOOKUP($A277,Data!$C:$I,7,FALSE)</f>
        <v>0</v>
      </c>
      <c r="H277" s="631" t="str">
        <f t="shared" si="47"/>
        <v>ID.AM-083</v>
      </c>
      <c r="I277" s="631" t="str">
        <f t="shared" ca="1" si="48"/>
        <v>ID.AM-0830</v>
      </c>
      <c r="J277" s="1648"/>
    </row>
    <row r="278" spans="1:10" x14ac:dyDescent="0.25">
      <c r="A278" t="s">
        <v>95</v>
      </c>
      <c r="B278" s="551">
        <v>3</v>
      </c>
      <c r="C278" s="551" t="s">
        <v>1462</v>
      </c>
      <c r="D278" s="1589" t="s">
        <v>3456</v>
      </c>
      <c r="F278" s="1652"/>
      <c r="G278" s="551">
        <f ca="1">VLOOKUP($A278,Data!$C:$I,7,FALSE)</f>
        <v>0</v>
      </c>
      <c r="H278" s="631" t="str">
        <f t="shared" si="47"/>
        <v>PR.PS-033</v>
      </c>
      <c r="I278" s="631" t="str">
        <f t="shared" ca="1" si="48"/>
        <v>PR.PS-0330</v>
      </c>
      <c r="J278" s="1648"/>
    </row>
    <row r="279" spans="1:10" x14ac:dyDescent="0.25">
      <c r="A279" t="s">
        <v>908</v>
      </c>
      <c r="B279" s="551">
        <v>3</v>
      </c>
      <c r="C279" s="551" t="s">
        <v>446</v>
      </c>
      <c r="D279" s="1588" t="s">
        <v>3422</v>
      </c>
      <c r="E279" s="551" t="s">
        <v>446</v>
      </c>
      <c r="F279" s="1650" t="s">
        <v>1508</v>
      </c>
      <c r="G279" s="551">
        <f ca="1">VLOOKUP($A279,Data!$C:$I,7,FALSE)</f>
        <v>0</v>
      </c>
      <c r="H279" s="631" t="str">
        <f t="shared" si="47"/>
        <v>ID.AM-013</v>
      </c>
      <c r="I279" s="631" t="str">
        <f t="shared" ca="1" si="48"/>
        <v>ID.AM-0130</v>
      </c>
      <c r="J279" s="1648"/>
    </row>
    <row r="280" spans="1:10" x14ac:dyDescent="0.25">
      <c r="A280" t="s">
        <v>908</v>
      </c>
      <c r="B280" s="551">
        <v>3</v>
      </c>
      <c r="C280" s="551" t="s">
        <v>446</v>
      </c>
      <c r="D280" s="1588" t="s">
        <v>3423</v>
      </c>
      <c r="E280" s="551" t="s">
        <v>446</v>
      </c>
      <c r="F280" s="1650" t="s">
        <v>1509</v>
      </c>
      <c r="G280" s="551">
        <f ca="1">VLOOKUP($A280,Data!$C:$I,7,FALSE)</f>
        <v>0</v>
      </c>
      <c r="H280" s="631" t="str">
        <f t="shared" si="47"/>
        <v>ID.AM-023</v>
      </c>
      <c r="I280" s="631" t="str">
        <f t="shared" ca="1" si="48"/>
        <v>ID.AM-0230</v>
      </c>
      <c r="J280" s="1648"/>
    </row>
    <row r="281" spans="1:10" x14ac:dyDescent="0.25">
      <c r="A281" t="s">
        <v>908</v>
      </c>
      <c r="B281" s="551">
        <v>3</v>
      </c>
      <c r="C281" s="551" t="s">
        <v>446</v>
      </c>
      <c r="D281" s="1588" t="s">
        <v>3425</v>
      </c>
      <c r="F281" s="1650"/>
      <c r="G281" s="551">
        <f ca="1">VLOOKUP($A281,Data!$C:$I,7,FALSE)</f>
        <v>0</v>
      </c>
      <c r="H281" s="631" t="str">
        <f t="shared" si="47"/>
        <v>ID.AM-043</v>
      </c>
      <c r="I281" s="631" t="str">
        <f t="shared" ca="1" si="48"/>
        <v>ID.AM-0430</v>
      </c>
      <c r="J281" s="1648"/>
    </row>
    <row r="282" spans="1:10" x14ac:dyDescent="0.25">
      <c r="A282" t="s">
        <v>908</v>
      </c>
      <c r="B282" s="551">
        <v>3</v>
      </c>
      <c r="C282" s="551" t="s">
        <v>446</v>
      </c>
      <c r="D282" s="1588" t="s">
        <v>3428</v>
      </c>
      <c r="E282" s="551" t="s">
        <v>1462</v>
      </c>
      <c r="F282" s="1650" t="s">
        <v>1500</v>
      </c>
      <c r="G282" s="551">
        <f ca="1">VLOOKUP($A282,Data!$C:$I,7,FALSE)</f>
        <v>0</v>
      </c>
      <c r="H282" s="631" t="str">
        <f t="shared" si="47"/>
        <v>ID.AM-083</v>
      </c>
      <c r="I282" s="631" t="str">
        <f t="shared" ca="1" si="48"/>
        <v>ID.AM-0830</v>
      </c>
      <c r="J282" s="1648"/>
    </row>
    <row r="283" spans="1:10" x14ac:dyDescent="0.25">
      <c r="A283" t="s">
        <v>908</v>
      </c>
      <c r="B283" s="551">
        <v>3</v>
      </c>
      <c r="C283" s="551" t="s">
        <v>1462</v>
      </c>
      <c r="D283" s="1589" t="s">
        <v>3456</v>
      </c>
      <c r="F283" s="1650"/>
      <c r="G283" s="551">
        <f ca="1">VLOOKUP($A283,Data!$C:$I,7,FALSE)</f>
        <v>0</v>
      </c>
      <c r="H283" s="631" t="str">
        <f t="shared" si="47"/>
        <v>PR.PS-033</v>
      </c>
      <c r="I283" s="631" t="str">
        <f t="shared" ca="1" si="48"/>
        <v>PR.PS-0330</v>
      </c>
      <c r="J283" s="1648"/>
    </row>
    <row r="284" spans="1:10" x14ac:dyDescent="0.25">
      <c r="A284" t="s">
        <v>909</v>
      </c>
      <c r="B284" s="551">
        <v>3</v>
      </c>
      <c r="C284" s="551" t="s">
        <v>446</v>
      </c>
      <c r="D284" s="1588" t="s">
        <v>3428</v>
      </c>
      <c r="E284" s="551" t="s">
        <v>1462</v>
      </c>
      <c r="F284" s="1650" t="s">
        <v>1500</v>
      </c>
      <c r="G284" s="551">
        <f ca="1">VLOOKUP($A284,Data!$C:$I,7,FALSE)</f>
        <v>0</v>
      </c>
      <c r="H284" s="631" t="str">
        <f t="shared" si="47"/>
        <v>ID.AM-083</v>
      </c>
      <c r="I284" s="631" t="str">
        <f t="shared" ca="1" si="48"/>
        <v>ID.AM-0830</v>
      </c>
      <c r="J284" s="1648"/>
    </row>
    <row r="285" spans="1:10" x14ac:dyDescent="0.25">
      <c r="A285" t="s">
        <v>909</v>
      </c>
      <c r="B285" s="551">
        <v>3</v>
      </c>
      <c r="C285" s="551" t="s">
        <v>1462</v>
      </c>
      <c r="D285" s="1589" t="s">
        <v>3450</v>
      </c>
      <c r="E285" s="551" t="s">
        <v>1462</v>
      </c>
      <c r="F285" s="1650" t="s">
        <v>1498</v>
      </c>
      <c r="G285" s="551">
        <f ca="1">VLOOKUP($A285,Data!$C:$I,7,FALSE)</f>
        <v>0</v>
      </c>
      <c r="H285" s="631" t="str">
        <f t="shared" si="47"/>
        <v>PR.DS-013</v>
      </c>
      <c r="I285" s="631" t="str">
        <f t="shared" ca="1" si="48"/>
        <v>PR.DS-0130</v>
      </c>
      <c r="J285" s="1648"/>
    </row>
    <row r="286" spans="1:10" x14ac:dyDescent="0.25">
      <c r="A286" t="s">
        <v>909</v>
      </c>
      <c r="B286" s="551">
        <v>3</v>
      </c>
      <c r="C286" s="551" t="s">
        <v>1462</v>
      </c>
      <c r="D286" s="1589" t="s">
        <v>3451</v>
      </c>
      <c r="E286" s="551" t="s">
        <v>1462</v>
      </c>
      <c r="F286" s="1650" t="s">
        <v>1495</v>
      </c>
      <c r="G286" s="551">
        <f ca="1">VLOOKUP($A286,Data!$C:$I,7,FALSE)</f>
        <v>0</v>
      </c>
      <c r="H286" s="631" t="str">
        <f t="shared" si="47"/>
        <v>PR.DS-023</v>
      </c>
      <c r="I286" s="631" t="str">
        <f t="shared" ca="1" si="48"/>
        <v>PR.DS-0230</v>
      </c>
      <c r="J286" s="1648"/>
    </row>
    <row r="287" spans="1:10" x14ac:dyDescent="0.25">
      <c r="A287" t="s">
        <v>909</v>
      </c>
      <c r="B287" s="551">
        <v>3</v>
      </c>
      <c r="C287" s="551" t="s">
        <v>1462</v>
      </c>
      <c r="D287" s="1589" t="s">
        <v>3452</v>
      </c>
      <c r="F287" s="1650"/>
      <c r="G287" s="551">
        <f ca="1">VLOOKUP($A287,Data!$C:$I,7,FALSE)</f>
        <v>0</v>
      </c>
      <c r="H287" s="631" t="str">
        <f t="shared" si="47"/>
        <v>PR.DS-103</v>
      </c>
      <c r="I287" s="631" t="str">
        <f t="shared" ca="1" si="48"/>
        <v>PR.DS-1030</v>
      </c>
      <c r="J287" s="1648"/>
    </row>
    <row r="288" spans="1:10" x14ac:dyDescent="0.25">
      <c r="A288" t="s">
        <v>909</v>
      </c>
      <c r="B288" s="551">
        <v>3</v>
      </c>
      <c r="C288" s="551" t="s">
        <v>1462</v>
      </c>
      <c r="D288" s="1589" t="s">
        <v>3456</v>
      </c>
      <c r="F288" s="1650"/>
      <c r="G288" s="551">
        <f ca="1">VLOOKUP($A288,Data!$C:$I,7,FALSE)</f>
        <v>0</v>
      </c>
      <c r="H288" s="631" t="str">
        <f t="shared" si="47"/>
        <v>PR.PS-033</v>
      </c>
      <c r="I288" s="631" t="str">
        <f t="shared" ca="1" si="48"/>
        <v>PR.PS-0330</v>
      </c>
      <c r="J288" s="1648"/>
    </row>
    <row r="289" spans="1:10" x14ac:dyDescent="0.25">
      <c r="A289" t="s">
        <v>909</v>
      </c>
      <c r="B289" s="551">
        <v>3</v>
      </c>
      <c r="C289" s="551" t="s">
        <v>1462</v>
      </c>
      <c r="D289" s="1589" t="s">
        <v>3459</v>
      </c>
      <c r="F289" s="819"/>
      <c r="G289" s="551">
        <f ca="1">VLOOKUP($A289,Data!$C:$I,7,FALSE)</f>
        <v>0</v>
      </c>
      <c r="H289" s="631" t="str">
        <f t="shared" si="47"/>
        <v>PR.PS-063</v>
      </c>
      <c r="I289" s="631" t="str">
        <f t="shared" ca="1" si="48"/>
        <v>PR.PS-0630</v>
      </c>
      <c r="J289" s="1648"/>
    </row>
    <row r="290" spans="1:10" x14ac:dyDescent="0.25">
      <c r="A290" t="s">
        <v>97</v>
      </c>
      <c r="B290" s="551">
        <v>1</v>
      </c>
      <c r="C290" s="551" t="s">
        <v>446</v>
      </c>
      <c r="D290" s="1588" t="s">
        <v>3425</v>
      </c>
      <c r="F290" s="1650"/>
      <c r="G290" s="551">
        <f ca="1">VLOOKUP($A290,Data!$C:$I,7,FALSE)</f>
        <v>0</v>
      </c>
      <c r="H290" s="631" t="str">
        <f t="shared" si="47"/>
        <v>ID.AM-041</v>
      </c>
      <c r="I290" s="631" t="str">
        <f t="shared" ca="1" si="48"/>
        <v>ID.AM-0410</v>
      </c>
      <c r="J290" s="1648"/>
    </row>
    <row r="291" spans="1:10" x14ac:dyDescent="0.25">
      <c r="A291" t="s">
        <v>97</v>
      </c>
      <c r="B291" s="551">
        <v>1</v>
      </c>
      <c r="C291" s="551" t="s">
        <v>446</v>
      </c>
      <c r="D291" s="1588" t="s">
        <v>3427</v>
      </c>
      <c r="F291" s="1650"/>
      <c r="G291" s="551">
        <f ca="1">VLOOKUP($A291,Data!$C:$I,7,FALSE)</f>
        <v>0</v>
      </c>
      <c r="H291" s="631" t="str">
        <f t="shared" si="47"/>
        <v>ID.AM-071</v>
      </c>
      <c r="I291" s="631" t="str">
        <f t="shared" ca="1" si="48"/>
        <v>ID.AM-0710</v>
      </c>
      <c r="J291" s="1648"/>
    </row>
    <row r="292" spans="1:10" x14ac:dyDescent="0.25">
      <c r="A292" t="s">
        <v>97</v>
      </c>
      <c r="B292" s="551">
        <v>1</v>
      </c>
      <c r="C292" s="551" t="s">
        <v>446</v>
      </c>
      <c r="D292" s="1588" t="s">
        <v>3428</v>
      </c>
      <c r="E292" s="551" t="s">
        <v>1462</v>
      </c>
      <c r="F292" s="1650" t="s">
        <v>1500</v>
      </c>
      <c r="G292" s="551">
        <f ca="1">VLOOKUP($A292,Data!$C:$I,7,FALSE)</f>
        <v>0</v>
      </c>
      <c r="H292" s="631" t="str">
        <f t="shared" si="47"/>
        <v>ID.AM-081</v>
      </c>
      <c r="I292" s="631" t="str">
        <f t="shared" ca="1" si="48"/>
        <v>ID.AM-0810</v>
      </c>
      <c r="J292" s="1648"/>
    </row>
    <row r="293" spans="1:10" x14ac:dyDescent="0.25">
      <c r="A293" t="s">
        <v>97</v>
      </c>
      <c r="B293" s="551">
        <v>1</v>
      </c>
      <c r="C293" s="551" t="s">
        <v>1462</v>
      </c>
      <c r="D293" s="1589" t="s">
        <v>3456</v>
      </c>
      <c r="F293" s="1650"/>
      <c r="G293" s="551">
        <f ca="1">VLOOKUP($A293,Data!$C:$I,7,FALSE)</f>
        <v>0</v>
      </c>
      <c r="H293" s="631" t="str">
        <f t="shared" si="47"/>
        <v>PR.PS-031</v>
      </c>
      <c r="I293" s="631" t="str">
        <f t="shared" ca="1" si="48"/>
        <v>PR.PS-0310</v>
      </c>
      <c r="J293" s="1648"/>
    </row>
    <row r="294" spans="1:10" x14ac:dyDescent="0.25">
      <c r="A294" t="s">
        <v>98</v>
      </c>
      <c r="B294" s="551">
        <v>2</v>
      </c>
      <c r="C294" s="551" t="s">
        <v>446</v>
      </c>
      <c r="D294" s="1588" t="s">
        <v>3425</v>
      </c>
      <c r="F294" s="1650"/>
      <c r="G294" s="551">
        <f ca="1">VLOOKUP($A294,Data!$C:$I,7,FALSE)</f>
        <v>0</v>
      </c>
      <c r="H294" s="631" t="str">
        <f t="shared" si="47"/>
        <v>ID.AM-042</v>
      </c>
      <c r="I294" s="631" t="str">
        <f t="shared" ca="1" si="48"/>
        <v>ID.AM-0420</v>
      </c>
      <c r="J294" s="1648"/>
    </row>
    <row r="295" spans="1:10" x14ac:dyDescent="0.25">
      <c r="A295" t="s">
        <v>98</v>
      </c>
      <c r="B295" s="551">
        <v>2</v>
      </c>
      <c r="C295" s="551" t="s">
        <v>446</v>
      </c>
      <c r="D295" s="1588" t="s">
        <v>3427</v>
      </c>
      <c r="F295" s="1650"/>
      <c r="G295" s="551">
        <f ca="1">VLOOKUP($A295,Data!$C:$I,7,FALSE)</f>
        <v>0</v>
      </c>
      <c r="H295" s="631" t="str">
        <f t="shared" si="47"/>
        <v>ID.AM-072</v>
      </c>
      <c r="I295" s="631" t="str">
        <f t="shared" ca="1" si="48"/>
        <v>ID.AM-0720</v>
      </c>
      <c r="J295" s="1648"/>
    </row>
    <row r="296" spans="1:10" x14ac:dyDescent="0.25">
      <c r="A296" t="s">
        <v>99</v>
      </c>
      <c r="B296" s="551">
        <v>2</v>
      </c>
      <c r="C296" s="551" t="s">
        <v>446</v>
      </c>
      <c r="D296" s="1588" t="s">
        <v>3426</v>
      </c>
      <c r="E296" s="551" t="s">
        <v>446</v>
      </c>
      <c r="F296" s="1650" t="s">
        <v>1510</v>
      </c>
      <c r="G296" s="551">
        <f ca="1">VLOOKUP($A296,Data!$C:$I,7,FALSE)</f>
        <v>0</v>
      </c>
      <c r="H296" s="631" t="str">
        <f t="shared" si="47"/>
        <v>ID.AM-052</v>
      </c>
      <c r="I296" s="631" t="str">
        <f t="shared" ca="1" si="48"/>
        <v>ID.AM-0520</v>
      </c>
      <c r="J296" s="1648"/>
    </row>
    <row r="297" spans="1:10" x14ac:dyDescent="0.25">
      <c r="A297" t="s">
        <v>99</v>
      </c>
      <c r="B297" s="551">
        <v>2</v>
      </c>
      <c r="C297" s="551" t="s">
        <v>446</v>
      </c>
      <c r="D297" s="1588" t="s">
        <v>3427</v>
      </c>
      <c r="F297" s="1650"/>
      <c r="G297" s="551">
        <f ca="1">VLOOKUP($A297,Data!$C:$I,7,FALSE)</f>
        <v>0</v>
      </c>
      <c r="H297" s="631" t="str">
        <f t="shared" si="47"/>
        <v>ID.AM-072</v>
      </c>
      <c r="I297" s="631" t="str">
        <f t="shared" ca="1" si="48"/>
        <v>ID.AM-0720</v>
      </c>
      <c r="J297" s="1648"/>
    </row>
    <row r="298" spans="1:10" x14ac:dyDescent="0.25">
      <c r="A298" t="s">
        <v>100</v>
      </c>
      <c r="B298" s="551">
        <v>2</v>
      </c>
      <c r="C298" s="551" t="s">
        <v>446</v>
      </c>
      <c r="D298" s="1588" t="s">
        <v>3426</v>
      </c>
      <c r="E298" s="551" t="s">
        <v>446</v>
      </c>
      <c r="F298" s="1650" t="s">
        <v>1510</v>
      </c>
      <c r="G298" s="551">
        <f ca="1">VLOOKUP($A298,Data!$C:$I,7,FALSE)</f>
        <v>0</v>
      </c>
      <c r="H298" s="631" t="str">
        <f t="shared" si="47"/>
        <v>ID.AM-052</v>
      </c>
      <c r="I298" s="631" t="str">
        <f t="shared" ca="1" si="48"/>
        <v>ID.AM-0520</v>
      </c>
      <c r="J298" s="1648"/>
    </row>
    <row r="299" spans="1:10" x14ac:dyDescent="0.25">
      <c r="A299" t="s">
        <v>100</v>
      </c>
      <c r="B299" s="551">
        <v>2</v>
      </c>
      <c r="C299" s="551" t="s">
        <v>446</v>
      </c>
      <c r="D299" s="1588" t="s">
        <v>3427</v>
      </c>
      <c r="F299" s="1650"/>
      <c r="G299" s="551">
        <f ca="1">VLOOKUP($A299,Data!$C:$I,7,FALSE)</f>
        <v>0</v>
      </c>
      <c r="H299" s="631" t="str">
        <f t="shared" si="47"/>
        <v>ID.AM-072</v>
      </c>
      <c r="I299" s="631" t="str">
        <f t="shared" ca="1" si="48"/>
        <v>ID.AM-0720</v>
      </c>
      <c r="J299" s="1648"/>
    </row>
    <row r="300" spans="1:10" x14ac:dyDescent="0.25">
      <c r="A300" t="s">
        <v>101</v>
      </c>
      <c r="B300" s="551">
        <v>2</v>
      </c>
      <c r="C300" s="551" t="s">
        <v>446</v>
      </c>
      <c r="D300" s="1588" t="s">
        <v>3427</v>
      </c>
      <c r="F300" s="1650"/>
      <c r="G300" s="551">
        <f ca="1">VLOOKUP($A300,Data!$C:$I,7,FALSE)</f>
        <v>0</v>
      </c>
      <c r="H300" s="631" t="str">
        <f t="shared" si="47"/>
        <v>ID.AM-072</v>
      </c>
      <c r="I300" s="631" t="str">
        <f t="shared" ca="1" si="48"/>
        <v>ID.AM-0720</v>
      </c>
      <c r="J300" s="1648"/>
    </row>
    <row r="301" spans="1:10" x14ac:dyDescent="0.25">
      <c r="A301" t="s">
        <v>102</v>
      </c>
      <c r="B301" s="551">
        <v>3</v>
      </c>
      <c r="C301" s="551" t="s">
        <v>446</v>
      </c>
      <c r="D301" s="1588" t="s">
        <v>3425</v>
      </c>
      <c r="F301" s="1650"/>
      <c r="G301" s="551">
        <f ca="1">VLOOKUP($A301,Data!$C:$I,7,FALSE)</f>
        <v>0</v>
      </c>
      <c r="H301" s="631" t="str">
        <f t="shared" si="47"/>
        <v>ID.AM-043</v>
      </c>
      <c r="I301" s="631" t="str">
        <f t="shared" ca="1" si="48"/>
        <v>ID.AM-0430</v>
      </c>
      <c r="J301" s="1648"/>
    </row>
    <row r="302" spans="1:10" x14ac:dyDescent="0.25">
      <c r="A302" t="s">
        <v>102</v>
      </c>
      <c r="B302" s="551">
        <v>3</v>
      </c>
      <c r="C302" s="551" t="s">
        <v>446</v>
      </c>
      <c r="D302" s="1588" t="s">
        <v>3427</v>
      </c>
      <c r="F302" s="1650"/>
      <c r="G302" s="551">
        <f ca="1">VLOOKUP($A302,Data!$C:$I,7,FALSE)</f>
        <v>0</v>
      </c>
      <c r="H302" s="631" t="str">
        <f t="shared" si="47"/>
        <v>ID.AM-073</v>
      </c>
      <c r="I302" s="631" t="str">
        <f t="shared" ca="1" si="48"/>
        <v>ID.AM-0730</v>
      </c>
      <c r="J302" s="1648"/>
    </row>
    <row r="303" spans="1:10" x14ac:dyDescent="0.25">
      <c r="A303" t="s">
        <v>102</v>
      </c>
      <c r="B303" s="551">
        <v>3</v>
      </c>
      <c r="C303" s="551" t="s">
        <v>446</v>
      </c>
      <c r="D303" s="1588" t="s">
        <v>3428</v>
      </c>
      <c r="E303" s="551" t="s">
        <v>1462</v>
      </c>
      <c r="F303" s="1650" t="s">
        <v>1513</v>
      </c>
      <c r="G303" s="551">
        <f ca="1">VLOOKUP($A303,Data!$C:$I,7,FALSE)</f>
        <v>0</v>
      </c>
      <c r="H303" s="631" t="str">
        <f t="shared" si="47"/>
        <v>ID.AM-083</v>
      </c>
      <c r="I303" s="631" t="str">
        <f t="shared" ca="1" si="48"/>
        <v>ID.AM-0830</v>
      </c>
      <c r="J303" s="1648"/>
    </row>
    <row r="304" spans="1:10" x14ac:dyDescent="0.25">
      <c r="A304" t="s">
        <v>102</v>
      </c>
      <c r="B304" s="551">
        <v>3</v>
      </c>
      <c r="C304" s="551" t="s">
        <v>1462</v>
      </c>
      <c r="D304" s="1589" t="s">
        <v>3456</v>
      </c>
      <c r="F304" s="1650"/>
      <c r="G304" s="551">
        <f ca="1">VLOOKUP($A304,Data!$C:$I,7,FALSE)</f>
        <v>0</v>
      </c>
      <c r="H304" s="631" t="str">
        <f t="shared" si="47"/>
        <v>PR.PS-033</v>
      </c>
      <c r="I304" s="631" t="str">
        <f t="shared" ca="1" si="48"/>
        <v>PR.PS-0330</v>
      </c>
      <c r="J304" s="1648"/>
    </row>
    <row r="305" spans="1:10" x14ac:dyDescent="0.25">
      <c r="A305" t="s">
        <v>911</v>
      </c>
      <c r="B305" s="551">
        <v>3</v>
      </c>
      <c r="C305" s="551" t="s">
        <v>446</v>
      </c>
      <c r="D305" s="1588" t="s">
        <v>3427</v>
      </c>
      <c r="F305" s="1650"/>
      <c r="G305" s="551">
        <f ca="1">VLOOKUP($A305,Data!$C:$I,7,FALSE)</f>
        <v>0</v>
      </c>
      <c r="H305" s="631" t="str">
        <f t="shared" si="47"/>
        <v>ID.AM-073</v>
      </c>
      <c r="I305" s="631" t="str">
        <f t="shared" ca="1" si="48"/>
        <v>ID.AM-0730</v>
      </c>
      <c r="J305" s="1648"/>
    </row>
    <row r="306" spans="1:10" x14ac:dyDescent="0.25">
      <c r="A306" t="s">
        <v>911</v>
      </c>
      <c r="B306" s="551">
        <v>3</v>
      </c>
      <c r="C306" s="551" t="s">
        <v>446</v>
      </c>
      <c r="D306" s="1588" t="s">
        <v>3428</v>
      </c>
      <c r="E306" s="551" t="s">
        <v>1462</v>
      </c>
      <c r="F306" s="1650" t="s">
        <v>1500</v>
      </c>
      <c r="G306" s="551">
        <f ca="1">VLOOKUP($A306,Data!$C:$I,7,FALSE)</f>
        <v>0</v>
      </c>
      <c r="H306" s="631" t="str">
        <f t="shared" si="47"/>
        <v>ID.AM-083</v>
      </c>
      <c r="I306" s="631" t="str">
        <f t="shared" ca="1" si="48"/>
        <v>ID.AM-0830</v>
      </c>
      <c r="J306" s="1648"/>
    </row>
    <row r="307" spans="1:10" x14ac:dyDescent="0.25">
      <c r="A307" t="s">
        <v>911</v>
      </c>
      <c r="B307" s="551">
        <v>3</v>
      </c>
      <c r="C307" s="551" t="s">
        <v>1462</v>
      </c>
      <c r="D307" s="1589" t="s">
        <v>3456</v>
      </c>
      <c r="F307" s="1650"/>
      <c r="G307" s="551">
        <f ca="1">VLOOKUP($A307,Data!$C:$I,7,FALSE)</f>
        <v>0</v>
      </c>
      <c r="H307" s="631" t="str">
        <f t="shared" si="47"/>
        <v>PR.PS-033</v>
      </c>
      <c r="I307" s="631" t="str">
        <f t="shared" ca="1" si="48"/>
        <v>PR.PS-0330</v>
      </c>
      <c r="J307" s="1648"/>
    </row>
    <row r="308" spans="1:10" x14ac:dyDescent="0.25">
      <c r="A308" t="s">
        <v>912</v>
      </c>
      <c r="B308" s="551">
        <v>3</v>
      </c>
      <c r="C308" s="551" t="s">
        <v>446</v>
      </c>
      <c r="D308" s="1588" t="s">
        <v>3427</v>
      </c>
      <c r="F308" s="1650"/>
      <c r="G308" s="551">
        <f ca="1">VLOOKUP($A308,Data!$C:$I,7,FALSE)</f>
        <v>0</v>
      </c>
      <c r="H308" s="631" t="str">
        <f t="shared" si="47"/>
        <v>ID.AM-073</v>
      </c>
      <c r="I308" s="631" t="str">
        <f t="shared" ca="1" si="48"/>
        <v>ID.AM-0730</v>
      </c>
      <c r="J308" s="1648"/>
    </row>
    <row r="309" spans="1:10" x14ac:dyDescent="0.25">
      <c r="A309" t="s">
        <v>912</v>
      </c>
      <c r="B309" s="551">
        <v>3</v>
      </c>
      <c r="C309" s="551" t="s">
        <v>446</v>
      </c>
      <c r="D309" s="1588" t="s">
        <v>3428</v>
      </c>
      <c r="E309" s="551" t="s">
        <v>1462</v>
      </c>
      <c r="F309" s="1651" t="s">
        <v>1516</v>
      </c>
      <c r="G309" s="551">
        <f ca="1">VLOOKUP($A309,Data!$C:$I,7,FALSE)</f>
        <v>0</v>
      </c>
      <c r="H309" s="631" t="str">
        <f t="shared" si="47"/>
        <v>ID.AM-083</v>
      </c>
      <c r="I309" s="631" t="str">
        <f t="shared" ca="1" si="48"/>
        <v>ID.AM-0830</v>
      </c>
      <c r="J309" s="1648"/>
    </row>
    <row r="310" spans="1:10" x14ac:dyDescent="0.25">
      <c r="A310" t="s">
        <v>912</v>
      </c>
      <c r="B310" s="551">
        <v>3</v>
      </c>
      <c r="C310" s="551" t="s">
        <v>1462</v>
      </c>
      <c r="D310" s="1589" t="s">
        <v>3450</v>
      </c>
      <c r="E310" s="551" t="s">
        <v>1462</v>
      </c>
      <c r="F310" s="1650" t="s">
        <v>1506</v>
      </c>
      <c r="G310" s="551">
        <f ca="1">VLOOKUP($A310,Data!$C:$I,7,FALSE)</f>
        <v>0</v>
      </c>
      <c r="H310" s="631" t="str">
        <f t="shared" si="47"/>
        <v>PR.DS-013</v>
      </c>
      <c r="I310" s="631" t="str">
        <f t="shared" ca="1" si="48"/>
        <v>PR.DS-0130</v>
      </c>
      <c r="J310" s="1648"/>
    </row>
    <row r="311" spans="1:10" x14ac:dyDescent="0.25">
      <c r="A311" t="s">
        <v>912</v>
      </c>
      <c r="B311" s="551">
        <v>3</v>
      </c>
      <c r="C311" s="551" t="s">
        <v>1462</v>
      </c>
      <c r="D311" s="1589" t="s">
        <v>3451</v>
      </c>
      <c r="E311" s="551" t="s">
        <v>1462</v>
      </c>
      <c r="F311" s="1650" t="s">
        <v>1495</v>
      </c>
      <c r="G311" s="551">
        <f ca="1">VLOOKUP($A311,Data!$C:$I,7,FALSE)</f>
        <v>0</v>
      </c>
      <c r="H311" s="631" t="str">
        <f t="shared" si="47"/>
        <v>PR.DS-023</v>
      </c>
      <c r="I311" s="631" t="str">
        <f t="shared" ca="1" si="48"/>
        <v>PR.DS-0230</v>
      </c>
      <c r="J311" s="1648"/>
    </row>
    <row r="312" spans="1:10" x14ac:dyDescent="0.25">
      <c r="A312" t="s">
        <v>912</v>
      </c>
      <c r="B312" s="551">
        <v>3</v>
      </c>
      <c r="C312" s="551" t="s">
        <v>1462</v>
      </c>
      <c r="D312" s="1589" t="s">
        <v>3452</v>
      </c>
      <c r="F312" s="1650"/>
      <c r="G312" s="551">
        <f ca="1">VLOOKUP($A312,Data!$C:$I,7,FALSE)</f>
        <v>0</v>
      </c>
      <c r="H312" s="631" t="str">
        <f t="shared" si="47"/>
        <v>PR.DS-103</v>
      </c>
      <c r="I312" s="631" t="str">
        <f t="shared" ca="1" si="48"/>
        <v>PR.DS-1030</v>
      </c>
      <c r="J312" s="1648"/>
    </row>
    <row r="313" spans="1:10" x14ac:dyDescent="0.25">
      <c r="A313" t="s">
        <v>912</v>
      </c>
      <c r="B313" s="551">
        <v>3</v>
      </c>
      <c r="C313" s="551" t="s">
        <v>1462</v>
      </c>
      <c r="D313" s="1589" t="s">
        <v>3456</v>
      </c>
      <c r="F313" s="1650"/>
      <c r="G313" s="551">
        <f ca="1">VLOOKUP($A313,Data!$C:$I,7,FALSE)</f>
        <v>0</v>
      </c>
      <c r="H313" s="631" t="str">
        <f t="shared" si="47"/>
        <v>PR.PS-033</v>
      </c>
      <c r="I313" s="631" t="str">
        <f t="shared" ca="1" si="48"/>
        <v>PR.PS-0330</v>
      </c>
      <c r="J313" s="1648"/>
    </row>
    <row r="314" spans="1:10" x14ac:dyDescent="0.25">
      <c r="A314" t="s">
        <v>912</v>
      </c>
      <c r="B314" s="551">
        <v>3</v>
      </c>
      <c r="C314" s="551" t="s">
        <v>1462</v>
      </c>
      <c r="D314" s="1589" t="s">
        <v>3459</v>
      </c>
      <c r="F314" s="819"/>
      <c r="G314" s="551">
        <f ca="1">VLOOKUP($A314,Data!$C:$I,7,FALSE)</f>
        <v>0</v>
      </c>
      <c r="H314" s="631" t="str">
        <f t="shared" si="47"/>
        <v>PR.PS-063</v>
      </c>
      <c r="I314" s="631" t="str">
        <f t="shared" ca="1" si="48"/>
        <v>PR.PS-0630</v>
      </c>
      <c r="J314" s="1648"/>
    </row>
    <row r="315" spans="1:10" x14ac:dyDescent="0.25">
      <c r="A315" t="s">
        <v>105</v>
      </c>
      <c r="B315" s="551">
        <v>1</v>
      </c>
      <c r="C315" s="551" t="s">
        <v>446</v>
      </c>
      <c r="D315" s="1588" t="s">
        <v>3435</v>
      </c>
      <c r="E315" s="551" t="s">
        <v>1462</v>
      </c>
      <c r="F315" s="1650" t="s">
        <v>1504</v>
      </c>
      <c r="G315" s="551">
        <f ca="1">VLOOKUP($A315,Data!$C:$I,7,FALSE)</f>
        <v>0</v>
      </c>
      <c r="H315" s="631" t="str">
        <f t="shared" si="47"/>
        <v>ID.RA-071</v>
      </c>
      <c r="I315" s="631" t="str">
        <f t="shared" ca="1" si="48"/>
        <v>ID.RA-0710</v>
      </c>
      <c r="J315" s="1648"/>
    </row>
    <row r="316" spans="1:10" x14ac:dyDescent="0.25">
      <c r="A316" t="s">
        <v>105</v>
      </c>
      <c r="B316" s="551">
        <v>1</v>
      </c>
      <c r="C316" s="551" t="s">
        <v>1462</v>
      </c>
      <c r="D316" s="1589" t="s">
        <v>3454</v>
      </c>
      <c r="E316" s="551" t="s">
        <v>1462</v>
      </c>
      <c r="F316" s="1650" t="s">
        <v>1515</v>
      </c>
      <c r="G316" s="551">
        <f ca="1">VLOOKUP($A316,Data!$C:$I,7,FALSE)</f>
        <v>0</v>
      </c>
      <c r="H316" s="631" t="str">
        <f t="shared" si="47"/>
        <v>PR.PS-011</v>
      </c>
      <c r="I316" s="631" t="str">
        <f t="shared" ca="1" si="48"/>
        <v>PR.PS-0110</v>
      </c>
      <c r="J316" s="1648"/>
    </row>
    <row r="317" spans="1:10" x14ac:dyDescent="0.25">
      <c r="A317" t="s">
        <v>107</v>
      </c>
      <c r="B317" s="551">
        <v>2</v>
      </c>
      <c r="C317" s="551" t="s">
        <v>446</v>
      </c>
      <c r="D317" s="1588" t="s">
        <v>3435</v>
      </c>
      <c r="E317" s="551" t="s">
        <v>1462</v>
      </c>
      <c r="F317" s="1650" t="s">
        <v>1504</v>
      </c>
      <c r="G317" s="551">
        <f ca="1">VLOOKUP($A317,Data!$C:$I,7,FALSE)</f>
        <v>0</v>
      </c>
      <c r="H317" s="631" t="str">
        <f t="shared" si="47"/>
        <v>ID.RA-072</v>
      </c>
      <c r="I317" s="631" t="str">
        <f t="shared" ca="1" si="48"/>
        <v>ID.RA-0720</v>
      </c>
      <c r="J317" s="1648"/>
    </row>
    <row r="318" spans="1:10" x14ac:dyDescent="0.25">
      <c r="A318" t="s">
        <v>107</v>
      </c>
      <c r="B318" s="551">
        <v>2</v>
      </c>
      <c r="C318" s="551" t="s">
        <v>1462</v>
      </c>
      <c r="D318" s="1589" t="s">
        <v>3454</v>
      </c>
      <c r="F318" s="1650"/>
      <c r="G318" s="551">
        <f ca="1">VLOOKUP($A318,Data!$C:$I,7,FALSE)</f>
        <v>0</v>
      </c>
      <c r="H318" s="631" t="str">
        <f t="shared" si="47"/>
        <v>PR.PS-012</v>
      </c>
      <c r="I318" s="631" t="str">
        <f t="shared" ca="1" si="48"/>
        <v>PR.PS-0120</v>
      </c>
      <c r="J318" s="1648"/>
    </row>
    <row r="319" spans="1:10" x14ac:dyDescent="0.25">
      <c r="A319" t="s">
        <v>109</v>
      </c>
      <c r="B319" s="551">
        <v>2</v>
      </c>
      <c r="C319" s="551" t="s">
        <v>446</v>
      </c>
      <c r="D319" s="1588" t="s">
        <v>3435</v>
      </c>
      <c r="E319" s="551" t="s">
        <v>1462</v>
      </c>
      <c r="F319" s="1650" t="s">
        <v>1504</v>
      </c>
      <c r="G319" s="551">
        <f ca="1">VLOOKUP($A319,Data!$C:$I,7,FALSE)</f>
        <v>0</v>
      </c>
      <c r="H319" s="631" t="str">
        <f t="shared" si="47"/>
        <v>ID.RA-072</v>
      </c>
      <c r="I319" s="631" t="str">
        <f t="shared" ca="1" si="48"/>
        <v>ID.RA-0720</v>
      </c>
      <c r="J319" s="1648"/>
    </row>
    <row r="320" spans="1:10" x14ac:dyDescent="0.25">
      <c r="A320" t="s">
        <v>109</v>
      </c>
      <c r="B320" s="551">
        <v>2</v>
      </c>
      <c r="C320" s="551" t="s">
        <v>1462</v>
      </c>
      <c r="D320" s="1589" t="s">
        <v>3454</v>
      </c>
      <c r="E320" s="551" t="s">
        <v>1462</v>
      </c>
      <c r="F320" s="1650" t="s">
        <v>1515</v>
      </c>
      <c r="G320" s="551">
        <f ca="1">VLOOKUP($A320,Data!$C:$I,7,FALSE)</f>
        <v>0</v>
      </c>
      <c r="H320" s="631" t="str">
        <f t="shared" si="47"/>
        <v>PR.PS-012</v>
      </c>
      <c r="I320" s="631" t="str">
        <f t="shared" ca="1" si="48"/>
        <v>PR.PS-0120</v>
      </c>
      <c r="J320" s="1648"/>
    </row>
    <row r="321" spans="1:10" x14ac:dyDescent="0.25">
      <c r="A321" t="s">
        <v>111</v>
      </c>
      <c r="B321" s="551">
        <v>2</v>
      </c>
      <c r="C321" s="551" t="s">
        <v>446</v>
      </c>
      <c r="D321" s="1588" t="s">
        <v>3435</v>
      </c>
      <c r="E321" s="551" t="s">
        <v>1462</v>
      </c>
      <c r="F321" s="1650" t="s">
        <v>1504</v>
      </c>
      <c r="G321" s="551">
        <f ca="1">VLOOKUP($A321,Data!$C:$I,7,FALSE)</f>
        <v>0</v>
      </c>
      <c r="H321" s="631" t="str">
        <f t="shared" si="47"/>
        <v>ID.RA-072</v>
      </c>
      <c r="I321" s="631" t="str">
        <f t="shared" ca="1" si="48"/>
        <v>ID.RA-0720</v>
      </c>
      <c r="J321" s="1648"/>
    </row>
    <row r="322" spans="1:10" x14ac:dyDescent="0.25">
      <c r="A322" t="s">
        <v>111</v>
      </c>
      <c r="B322" s="551">
        <v>2</v>
      </c>
      <c r="C322" s="551" t="s">
        <v>1462</v>
      </c>
      <c r="D322" s="1589" t="s">
        <v>3454</v>
      </c>
      <c r="E322" s="551" t="s">
        <v>1462</v>
      </c>
      <c r="F322" s="1650" t="s">
        <v>1515</v>
      </c>
      <c r="G322" s="551">
        <f ca="1">VLOOKUP($A322,Data!$C:$I,7,FALSE)</f>
        <v>0</v>
      </c>
      <c r="H322" s="631" t="str">
        <f t="shared" ref="H322:H385" si="49">CONCATENATE($D322,$B322)</f>
        <v>PR.PS-012</v>
      </c>
      <c r="I322" s="631" t="str">
        <f t="shared" ref="I322:I385" ca="1" si="50">_xlfn.IFNA(CONCATENATE(H322,$G322),CONCATENATE(H322,$G322,0))</f>
        <v>PR.PS-0120</v>
      </c>
      <c r="J322" s="1648"/>
    </row>
    <row r="323" spans="1:10" x14ac:dyDescent="0.25">
      <c r="A323" t="s">
        <v>113</v>
      </c>
      <c r="B323" s="551">
        <v>3</v>
      </c>
      <c r="C323" s="551" t="s">
        <v>446</v>
      </c>
      <c r="D323" s="1588" t="s">
        <v>3428</v>
      </c>
      <c r="E323" s="551" t="s">
        <v>1462</v>
      </c>
      <c r="F323" s="1650" t="s">
        <v>1500</v>
      </c>
      <c r="G323" s="551">
        <f ca="1">VLOOKUP($A323,Data!$C:$I,7,FALSE)</f>
        <v>0</v>
      </c>
      <c r="H323" s="631" t="str">
        <f t="shared" si="49"/>
        <v>ID.AM-083</v>
      </c>
      <c r="I323" s="631" t="str">
        <f t="shared" ca="1" si="50"/>
        <v>ID.AM-0830</v>
      </c>
      <c r="J323" s="1648"/>
    </row>
    <row r="324" spans="1:10" x14ac:dyDescent="0.25">
      <c r="A324" t="s">
        <v>113</v>
      </c>
      <c r="B324" s="551">
        <v>3</v>
      </c>
      <c r="C324" s="551" t="s">
        <v>446</v>
      </c>
      <c r="D324" s="1588" t="s">
        <v>3435</v>
      </c>
      <c r="E324" s="551" t="s">
        <v>1462</v>
      </c>
      <c r="F324" s="1650" t="s">
        <v>1504</v>
      </c>
      <c r="G324" s="551">
        <f ca="1">VLOOKUP($A324,Data!$C:$I,7,FALSE)</f>
        <v>0</v>
      </c>
      <c r="H324" s="631" t="str">
        <f t="shared" si="49"/>
        <v>ID.RA-073</v>
      </c>
      <c r="I324" s="631" t="str">
        <f t="shared" ca="1" si="50"/>
        <v>ID.RA-0730</v>
      </c>
      <c r="J324" s="1648"/>
    </row>
    <row r="325" spans="1:10" x14ac:dyDescent="0.25">
      <c r="A325" t="s">
        <v>113</v>
      </c>
      <c r="B325" s="551">
        <v>3</v>
      </c>
      <c r="C325" s="551" t="s">
        <v>1462</v>
      </c>
      <c r="D325" s="1589" t="s">
        <v>3454</v>
      </c>
      <c r="F325" s="1650"/>
      <c r="G325" s="551">
        <f ca="1">VLOOKUP($A325,Data!$C:$I,7,FALSE)</f>
        <v>0</v>
      </c>
      <c r="H325" s="631" t="str">
        <f t="shared" si="49"/>
        <v>PR.PS-013</v>
      </c>
      <c r="I325" s="631" t="str">
        <f t="shared" ca="1" si="50"/>
        <v>PR.PS-0130</v>
      </c>
      <c r="J325" s="1648"/>
    </row>
    <row r="326" spans="1:10" x14ac:dyDescent="0.25">
      <c r="A326" t="s">
        <v>113</v>
      </c>
      <c r="B326" s="551">
        <v>3</v>
      </c>
      <c r="C326" s="551" t="s">
        <v>1462</v>
      </c>
      <c r="D326" s="1589" t="s">
        <v>3459</v>
      </c>
      <c r="F326" s="819"/>
      <c r="G326" s="551">
        <f ca="1">VLOOKUP($A326,Data!$C:$I,7,FALSE)</f>
        <v>0</v>
      </c>
      <c r="H326" s="631" t="str">
        <f t="shared" si="49"/>
        <v>PR.PS-063</v>
      </c>
      <c r="I326" s="631" t="str">
        <f t="shared" ca="1" si="50"/>
        <v>PR.PS-0630</v>
      </c>
      <c r="J326" s="1648"/>
    </row>
    <row r="327" spans="1:10" x14ac:dyDescent="0.25">
      <c r="A327" t="s">
        <v>116</v>
      </c>
      <c r="B327" s="551">
        <v>1</v>
      </c>
      <c r="C327" s="551" t="s">
        <v>446</v>
      </c>
      <c r="D327" s="1588" t="s">
        <v>3428</v>
      </c>
      <c r="E327" s="551" t="s">
        <v>1462</v>
      </c>
      <c r="F327" s="1650" t="s">
        <v>1516</v>
      </c>
      <c r="G327" s="551">
        <f ca="1">VLOOKUP($A327,Data!$C:$I,7,FALSE)</f>
        <v>0</v>
      </c>
      <c r="H327" s="631" t="str">
        <f t="shared" si="49"/>
        <v>ID.AM-081</v>
      </c>
      <c r="I327" s="631" t="str">
        <f t="shared" ca="1" si="50"/>
        <v>ID.AM-0810</v>
      </c>
      <c r="J327" s="1648"/>
    </row>
    <row r="328" spans="1:10" x14ac:dyDescent="0.25">
      <c r="A328" t="s">
        <v>116</v>
      </c>
      <c r="B328" s="551">
        <v>1</v>
      </c>
      <c r="C328" s="551" t="s">
        <v>446</v>
      </c>
      <c r="D328" s="1588" t="s">
        <v>3435</v>
      </c>
      <c r="E328" s="551" t="s">
        <v>1462</v>
      </c>
      <c r="F328" s="1650" t="s">
        <v>1504</v>
      </c>
      <c r="G328" s="551">
        <f ca="1">VLOOKUP($A328,Data!$C:$I,7,FALSE)</f>
        <v>0</v>
      </c>
      <c r="H328" s="631" t="str">
        <f t="shared" si="49"/>
        <v>ID.RA-071</v>
      </c>
      <c r="I328" s="631" t="str">
        <f t="shared" ca="1" si="50"/>
        <v>ID.RA-0710</v>
      </c>
      <c r="J328" s="1648"/>
    </row>
    <row r="329" spans="1:10" x14ac:dyDescent="0.25">
      <c r="A329" t="s">
        <v>116</v>
      </c>
      <c r="B329" s="551">
        <v>1</v>
      </c>
      <c r="C329" s="551" t="s">
        <v>1462</v>
      </c>
      <c r="D329" s="1589" t="s">
        <v>3454</v>
      </c>
      <c r="F329" s="1650"/>
      <c r="G329" s="551">
        <f ca="1">VLOOKUP($A329,Data!$C:$I,7,FALSE)</f>
        <v>0</v>
      </c>
      <c r="H329" s="631" t="str">
        <f t="shared" si="49"/>
        <v>PR.PS-011</v>
      </c>
      <c r="I329" s="631" t="str">
        <f t="shared" ca="1" si="50"/>
        <v>PR.PS-0110</v>
      </c>
      <c r="J329" s="1648"/>
    </row>
    <row r="330" spans="1:10" x14ac:dyDescent="0.25">
      <c r="A330" t="s">
        <v>116</v>
      </c>
      <c r="B330" s="551">
        <v>1</v>
      </c>
      <c r="C330" s="551" t="s">
        <v>1462</v>
      </c>
      <c r="D330" s="1589" t="s">
        <v>3456</v>
      </c>
      <c r="F330" s="1650"/>
      <c r="G330" s="551">
        <f ca="1">VLOOKUP($A330,Data!$C:$I,7,FALSE)</f>
        <v>0</v>
      </c>
      <c r="H330" s="631" t="str">
        <f t="shared" si="49"/>
        <v>PR.PS-031</v>
      </c>
      <c r="I330" s="631" t="str">
        <f t="shared" ca="1" si="50"/>
        <v>PR.PS-0310</v>
      </c>
      <c r="J330" s="1648"/>
    </row>
    <row r="331" spans="1:10" x14ac:dyDescent="0.25">
      <c r="A331" t="s">
        <v>119</v>
      </c>
      <c r="B331" s="551">
        <v>1</v>
      </c>
      <c r="C331" s="551" t="s">
        <v>446</v>
      </c>
      <c r="D331" s="1588" t="s">
        <v>3428</v>
      </c>
      <c r="E331" s="551" t="s">
        <v>1462</v>
      </c>
      <c r="F331" s="1650" t="s">
        <v>1500</v>
      </c>
      <c r="G331" s="551">
        <f ca="1">VLOOKUP($A331,Data!$C:$I,7,FALSE)</f>
        <v>0</v>
      </c>
      <c r="H331" s="631" t="str">
        <f t="shared" si="49"/>
        <v>ID.AM-081</v>
      </c>
      <c r="I331" s="631" t="str">
        <f t="shared" ca="1" si="50"/>
        <v>ID.AM-0810</v>
      </c>
      <c r="J331" s="1648"/>
    </row>
    <row r="332" spans="1:10" x14ac:dyDescent="0.25">
      <c r="A332" t="s">
        <v>119</v>
      </c>
      <c r="B332" s="551">
        <v>1</v>
      </c>
      <c r="C332" s="551" t="s">
        <v>446</v>
      </c>
      <c r="D332" s="1588" t="s">
        <v>3435</v>
      </c>
      <c r="E332" s="551" t="s">
        <v>1462</v>
      </c>
      <c r="F332" s="1650" t="s">
        <v>1504</v>
      </c>
      <c r="G332" s="551">
        <f ca="1">VLOOKUP($A332,Data!$C:$I,7,FALSE)</f>
        <v>0</v>
      </c>
      <c r="H332" s="631" t="str">
        <f t="shared" si="49"/>
        <v>ID.RA-071</v>
      </c>
      <c r="I332" s="631" t="str">
        <f t="shared" ca="1" si="50"/>
        <v>ID.RA-0710</v>
      </c>
      <c r="J332" s="1648"/>
    </row>
    <row r="333" spans="1:10" x14ac:dyDescent="0.25">
      <c r="A333" t="s">
        <v>119</v>
      </c>
      <c r="B333" s="551">
        <v>1</v>
      </c>
      <c r="C333" s="551" t="s">
        <v>1462</v>
      </c>
      <c r="D333" s="1589" t="s">
        <v>3454</v>
      </c>
      <c r="F333" s="1650"/>
      <c r="G333" s="551">
        <f ca="1">VLOOKUP($A333,Data!$C:$I,7,FALSE)</f>
        <v>0</v>
      </c>
      <c r="H333" s="631" t="str">
        <f t="shared" si="49"/>
        <v>PR.PS-011</v>
      </c>
      <c r="I333" s="631" t="str">
        <f t="shared" ca="1" si="50"/>
        <v>PR.PS-0110</v>
      </c>
      <c r="J333" s="1648"/>
    </row>
    <row r="334" spans="1:10" x14ac:dyDescent="0.25">
      <c r="A334" t="s">
        <v>119</v>
      </c>
      <c r="B334" s="551">
        <v>1</v>
      </c>
      <c r="C334" s="551" t="s">
        <v>1462</v>
      </c>
      <c r="D334" s="1589" t="s">
        <v>3456</v>
      </c>
      <c r="F334" s="1650"/>
      <c r="G334" s="551">
        <f ca="1">VLOOKUP($A334,Data!$C:$I,7,FALSE)</f>
        <v>0</v>
      </c>
      <c r="H334" s="631" t="str">
        <f t="shared" si="49"/>
        <v>PR.PS-031</v>
      </c>
      <c r="I334" s="631" t="str">
        <f t="shared" ca="1" si="50"/>
        <v>PR.PS-0310</v>
      </c>
      <c r="J334" s="1648"/>
    </row>
    <row r="335" spans="1:10" x14ac:dyDescent="0.25">
      <c r="A335" t="s">
        <v>122</v>
      </c>
      <c r="B335" s="551">
        <v>2</v>
      </c>
      <c r="C335" s="551" t="s">
        <v>446</v>
      </c>
      <c r="D335" s="1588" t="s">
        <v>3428</v>
      </c>
      <c r="E335" s="551" t="s">
        <v>1462</v>
      </c>
      <c r="F335" s="1650" t="s">
        <v>1516</v>
      </c>
      <c r="G335" s="551">
        <f ca="1">VLOOKUP($A335,Data!$C:$I,7,FALSE)</f>
        <v>0</v>
      </c>
      <c r="H335" s="631" t="str">
        <f t="shared" si="49"/>
        <v>ID.AM-082</v>
      </c>
      <c r="I335" s="631" t="str">
        <f t="shared" ca="1" si="50"/>
        <v>ID.AM-0820</v>
      </c>
      <c r="J335" s="1648"/>
    </row>
    <row r="336" spans="1:10" x14ac:dyDescent="0.25">
      <c r="A336" t="s">
        <v>122</v>
      </c>
      <c r="B336" s="551">
        <v>2</v>
      </c>
      <c r="C336" s="551" t="s">
        <v>446</v>
      </c>
      <c r="D336" s="1588" t="s">
        <v>3435</v>
      </c>
      <c r="E336" s="551" t="s">
        <v>1462</v>
      </c>
      <c r="F336" s="1650" t="s">
        <v>1504</v>
      </c>
      <c r="G336" s="551">
        <f ca="1">VLOOKUP($A336,Data!$C:$I,7,FALSE)</f>
        <v>0</v>
      </c>
      <c r="H336" s="631" t="str">
        <f t="shared" si="49"/>
        <v>ID.RA-072</v>
      </c>
      <c r="I336" s="631" t="str">
        <f t="shared" ca="1" si="50"/>
        <v>ID.RA-0720</v>
      </c>
      <c r="J336" s="1648"/>
    </row>
    <row r="337" spans="1:10" x14ac:dyDescent="0.25">
      <c r="A337" t="s">
        <v>122</v>
      </c>
      <c r="B337" s="551">
        <v>2</v>
      </c>
      <c r="C337" s="551" t="s">
        <v>1462</v>
      </c>
      <c r="D337" s="1589" t="s">
        <v>3454</v>
      </c>
      <c r="F337" s="1650"/>
      <c r="G337" s="551">
        <f ca="1">VLOOKUP($A337,Data!$C:$I,7,FALSE)</f>
        <v>0</v>
      </c>
      <c r="H337" s="631" t="str">
        <f t="shared" si="49"/>
        <v>PR.PS-012</v>
      </c>
      <c r="I337" s="631" t="str">
        <f t="shared" ca="1" si="50"/>
        <v>PR.PS-0120</v>
      </c>
      <c r="J337" s="1648"/>
    </row>
    <row r="338" spans="1:10" x14ac:dyDescent="0.25">
      <c r="A338" t="s">
        <v>122</v>
      </c>
      <c r="B338" s="551">
        <v>2</v>
      </c>
      <c r="C338" s="551" t="s">
        <v>1462</v>
      </c>
      <c r="D338" s="1589" t="s">
        <v>3456</v>
      </c>
      <c r="F338" s="1650"/>
      <c r="G338" s="551">
        <f ca="1">VLOOKUP($A338,Data!$C:$I,7,FALSE)</f>
        <v>0</v>
      </c>
      <c r="H338" s="631" t="str">
        <f t="shared" si="49"/>
        <v>PR.PS-032</v>
      </c>
      <c r="I338" s="631" t="str">
        <f t="shared" ca="1" si="50"/>
        <v>PR.PS-0320</v>
      </c>
      <c r="J338" s="1648"/>
    </row>
    <row r="339" spans="1:10" x14ac:dyDescent="0.25">
      <c r="A339" t="s">
        <v>125</v>
      </c>
      <c r="B339" s="551">
        <v>2</v>
      </c>
      <c r="C339" s="551" t="s">
        <v>446</v>
      </c>
      <c r="D339" s="1588" t="s">
        <v>3428</v>
      </c>
      <c r="E339" s="551" t="s">
        <v>1462</v>
      </c>
      <c r="F339" s="1650" t="s">
        <v>1516</v>
      </c>
      <c r="G339" s="551">
        <f ca="1">VLOOKUP($A339,Data!$C:$I,7,FALSE)</f>
        <v>0</v>
      </c>
      <c r="H339" s="631" t="str">
        <f t="shared" si="49"/>
        <v>ID.AM-082</v>
      </c>
      <c r="I339" s="631" t="str">
        <f t="shared" ca="1" si="50"/>
        <v>ID.AM-0820</v>
      </c>
      <c r="J339" s="1648"/>
    </row>
    <row r="340" spans="1:10" x14ac:dyDescent="0.25">
      <c r="A340" t="s">
        <v>125</v>
      </c>
      <c r="B340" s="551">
        <v>2</v>
      </c>
      <c r="C340" s="551" t="s">
        <v>446</v>
      </c>
      <c r="D340" s="1588" t="s">
        <v>3435</v>
      </c>
      <c r="E340" s="551" t="s">
        <v>1462</v>
      </c>
      <c r="F340" s="1652" t="s">
        <v>1504</v>
      </c>
      <c r="G340" s="551">
        <f ca="1">VLOOKUP($A340,Data!$C:$I,7,FALSE)</f>
        <v>0</v>
      </c>
      <c r="H340" s="631" t="str">
        <f t="shared" si="49"/>
        <v>ID.RA-072</v>
      </c>
      <c r="I340" s="631" t="str">
        <f t="shared" ca="1" si="50"/>
        <v>ID.RA-0720</v>
      </c>
      <c r="J340" s="1648"/>
    </row>
    <row r="341" spans="1:10" x14ac:dyDescent="0.25">
      <c r="A341" t="s">
        <v>125</v>
      </c>
      <c r="B341" s="551">
        <v>2</v>
      </c>
      <c r="C341" s="551" t="s">
        <v>1462</v>
      </c>
      <c r="D341" s="1589" t="s">
        <v>3454</v>
      </c>
      <c r="F341" s="1650"/>
      <c r="G341" s="551">
        <f ca="1">VLOOKUP($A341,Data!$C:$I,7,FALSE)</f>
        <v>0</v>
      </c>
      <c r="H341" s="631" t="str">
        <f t="shared" si="49"/>
        <v>PR.PS-012</v>
      </c>
      <c r="I341" s="631" t="str">
        <f t="shared" ca="1" si="50"/>
        <v>PR.PS-0120</v>
      </c>
      <c r="J341" s="1648"/>
    </row>
    <row r="342" spans="1:10" x14ac:dyDescent="0.25">
      <c r="A342" t="s">
        <v>125</v>
      </c>
      <c r="B342" s="551">
        <v>2</v>
      </c>
      <c r="C342" s="551" t="s">
        <v>1462</v>
      </c>
      <c r="D342" s="1589" t="s">
        <v>3456</v>
      </c>
      <c r="F342" s="1650"/>
      <c r="G342" s="551">
        <f ca="1">VLOOKUP($A342,Data!$C:$I,7,FALSE)</f>
        <v>0</v>
      </c>
      <c r="H342" s="631" t="str">
        <f t="shared" si="49"/>
        <v>PR.PS-032</v>
      </c>
      <c r="I342" s="631" t="str">
        <f t="shared" ca="1" si="50"/>
        <v>PR.PS-0320</v>
      </c>
      <c r="J342" s="1648"/>
    </row>
    <row r="343" spans="1:10" x14ac:dyDescent="0.25">
      <c r="A343" t="s">
        <v>125</v>
      </c>
      <c r="B343" s="551">
        <v>2</v>
      </c>
      <c r="C343" s="551" t="s">
        <v>1462</v>
      </c>
      <c r="D343" s="1589" t="s">
        <v>3459</v>
      </c>
      <c r="F343" s="819"/>
      <c r="G343" s="551">
        <f ca="1">VLOOKUP($A343,Data!$C:$I,7,FALSE)</f>
        <v>0</v>
      </c>
      <c r="H343" s="631" t="str">
        <f t="shared" si="49"/>
        <v>PR.PS-062</v>
      </c>
      <c r="I343" s="631" t="str">
        <f t="shared" ca="1" si="50"/>
        <v>PR.PS-0620</v>
      </c>
      <c r="J343" s="1648"/>
    </row>
    <row r="344" spans="1:10" x14ac:dyDescent="0.25">
      <c r="A344" t="s">
        <v>128</v>
      </c>
      <c r="B344" s="551">
        <v>2</v>
      </c>
      <c r="C344" s="551" t="s">
        <v>446</v>
      </c>
      <c r="D344" s="1588" t="s">
        <v>3428</v>
      </c>
      <c r="E344" s="551" t="s">
        <v>1462</v>
      </c>
      <c r="F344" s="1650" t="s">
        <v>1500</v>
      </c>
      <c r="G344" s="551">
        <f ca="1">VLOOKUP($A344,Data!$C:$I,7,FALSE)</f>
        <v>0</v>
      </c>
      <c r="H344" s="631" t="str">
        <f t="shared" si="49"/>
        <v>ID.AM-082</v>
      </c>
      <c r="I344" s="631" t="str">
        <f t="shared" ca="1" si="50"/>
        <v>ID.AM-0820</v>
      </c>
      <c r="J344" s="1648"/>
    </row>
    <row r="345" spans="1:10" x14ac:dyDescent="0.25">
      <c r="A345" t="s">
        <v>128</v>
      </c>
      <c r="B345" s="551">
        <v>2</v>
      </c>
      <c r="C345" s="551" t="s">
        <v>446</v>
      </c>
      <c r="D345" s="1588" t="s">
        <v>3435</v>
      </c>
      <c r="E345" s="551" t="s">
        <v>1462</v>
      </c>
      <c r="F345" s="1650" t="s">
        <v>1504</v>
      </c>
      <c r="G345" s="551">
        <f ca="1">VLOOKUP($A345,Data!$C:$I,7,FALSE)</f>
        <v>0</v>
      </c>
      <c r="H345" s="631" t="str">
        <f t="shared" si="49"/>
        <v>ID.RA-072</v>
      </c>
      <c r="I345" s="631" t="str">
        <f t="shared" ca="1" si="50"/>
        <v>ID.RA-0720</v>
      </c>
      <c r="J345" s="1648"/>
    </row>
    <row r="346" spans="1:10" x14ac:dyDescent="0.25">
      <c r="A346" t="s">
        <v>128</v>
      </c>
      <c r="B346" s="551">
        <v>2</v>
      </c>
      <c r="C346" s="551" t="s">
        <v>1462</v>
      </c>
      <c r="D346" s="1589" t="s">
        <v>3454</v>
      </c>
      <c r="F346" s="1650"/>
      <c r="G346" s="551">
        <f ca="1">VLOOKUP($A346,Data!$C:$I,7,FALSE)</f>
        <v>0</v>
      </c>
      <c r="H346" s="631" t="str">
        <f t="shared" si="49"/>
        <v>PR.PS-012</v>
      </c>
      <c r="I346" s="631" t="str">
        <f t="shared" ca="1" si="50"/>
        <v>PR.PS-0120</v>
      </c>
      <c r="J346" s="1648"/>
    </row>
    <row r="347" spans="1:10" x14ac:dyDescent="0.25">
      <c r="A347" t="s">
        <v>128</v>
      </c>
      <c r="B347" s="551">
        <v>2</v>
      </c>
      <c r="C347" s="551" t="s">
        <v>1462</v>
      </c>
      <c r="D347" s="1589" t="s">
        <v>3456</v>
      </c>
      <c r="F347" s="1650"/>
      <c r="G347" s="551">
        <f ca="1">VLOOKUP($A347,Data!$C:$I,7,FALSE)</f>
        <v>0</v>
      </c>
      <c r="H347" s="631" t="str">
        <f t="shared" si="49"/>
        <v>PR.PS-032</v>
      </c>
      <c r="I347" s="631" t="str">
        <f t="shared" ca="1" si="50"/>
        <v>PR.PS-0320</v>
      </c>
      <c r="J347" s="1648"/>
    </row>
    <row r="348" spans="1:10" x14ac:dyDescent="0.25">
      <c r="A348" t="s">
        <v>130</v>
      </c>
      <c r="B348" s="551">
        <v>2</v>
      </c>
      <c r="C348" s="551" t="s">
        <v>446</v>
      </c>
      <c r="D348" s="1588" t="s">
        <v>3435</v>
      </c>
      <c r="E348" s="551" t="s">
        <v>1462</v>
      </c>
      <c r="F348" s="1650" t="s">
        <v>1504</v>
      </c>
      <c r="G348" s="551">
        <f ca="1">VLOOKUP($A348,Data!$C:$I,7,FALSE)</f>
        <v>0</v>
      </c>
      <c r="H348" s="631" t="str">
        <f t="shared" si="49"/>
        <v>ID.RA-072</v>
      </c>
      <c r="I348" s="631" t="str">
        <f t="shared" ca="1" si="50"/>
        <v>ID.RA-0720</v>
      </c>
      <c r="J348" s="1648"/>
    </row>
    <row r="349" spans="1:10" x14ac:dyDescent="0.25">
      <c r="A349" t="s">
        <v>130</v>
      </c>
      <c r="B349" s="551">
        <v>2</v>
      </c>
      <c r="C349" s="551" t="s">
        <v>1462</v>
      </c>
      <c r="D349" s="1589" t="s">
        <v>3454</v>
      </c>
      <c r="F349" s="1650"/>
      <c r="G349" s="551">
        <f ca="1">VLOOKUP($A349,Data!$C:$I,7,FALSE)</f>
        <v>0</v>
      </c>
      <c r="H349" s="631" t="str">
        <f t="shared" si="49"/>
        <v>PR.PS-012</v>
      </c>
      <c r="I349" s="631" t="str">
        <f t="shared" ca="1" si="50"/>
        <v>PR.PS-0120</v>
      </c>
      <c r="J349" s="1648"/>
    </row>
    <row r="350" spans="1:10" x14ac:dyDescent="0.25">
      <c r="A350" t="s">
        <v>2535</v>
      </c>
      <c r="B350" s="551">
        <v>2</v>
      </c>
      <c r="C350" s="551" t="s">
        <v>1463</v>
      </c>
      <c r="D350" s="1586" t="s">
        <v>3468</v>
      </c>
      <c r="F350" s="1650"/>
      <c r="G350" s="551">
        <f ca="1">VLOOKUP($A350,Data!$C:$I,7,FALSE)</f>
        <v>0</v>
      </c>
      <c r="H350" s="631" t="str">
        <f t="shared" si="49"/>
        <v>DE.CM-092</v>
      </c>
      <c r="I350" s="631" t="str">
        <f t="shared" ca="1" si="50"/>
        <v>DE.CM-0920</v>
      </c>
      <c r="J350" s="1648"/>
    </row>
    <row r="351" spans="1:10" x14ac:dyDescent="0.25">
      <c r="A351" t="s">
        <v>2535</v>
      </c>
      <c r="B351" s="551">
        <v>2</v>
      </c>
      <c r="C351" s="551" t="s">
        <v>446</v>
      </c>
      <c r="D351" s="1588" t="s">
        <v>3428</v>
      </c>
      <c r="E351" s="551" t="s">
        <v>1462</v>
      </c>
      <c r="F351" s="1650" t="s">
        <v>1500</v>
      </c>
      <c r="G351" s="551">
        <f ca="1">VLOOKUP($A351,Data!$C:$I,7,FALSE)</f>
        <v>0</v>
      </c>
      <c r="H351" s="631" t="str">
        <f t="shared" si="49"/>
        <v>ID.AM-082</v>
      </c>
      <c r="I351" s="631" t="str">
        <f t="shared" ca="1" si="50"/>
        <v>ID.AM-0820</v>
      </c>
      <c r="J351" s="1648"/>
    </row>
    <row r="352" spans="1:10" x14ac:dyDescent="0.25">
      <c r="A352" t="s">
        <v>2535</v>
      </c>
      <c r="B352" s="551">
        <v>2</v>
      </c>
      <c r="C352" s="551" t="s">
        <v>446</v>
      </c>
      <c r="D352" s="1588" t="s">
        <v>3435</v>
      </c>
      <c r="E352" s="551" t="s">
        <v>1462</v>
      </c>
      <c r="F352" s="1650" t="s">
        <v>1504</v>
      </c>
      <c r="G352" s="551">
        <f ca="1">VLOOKUP($A352,Data!$C:$I,7,FALSE)</f>
        <v>0</v>
      </c>
      <c r="H352" s="631" t="str">
        <f t="shared" si="49"/>
        <v>ID.RA-072</v>
      </c>
      <c r="I352" s="631" t="str">
        <f t="shared" ca="1" si="50"/>
        <v>ID.RA-0720</v>
      </c>
      <c r="J352" s="1648"/>
    </row>
    <row r="353" spans="1:10" x14ac:dyDescent="0.25">
      <c r="A353" t="s">
        <v>2535</v>
      </c>
      <c r="B353" s="551">
        <v>2</v>
      </c>
      <c r="C353" s="551" t="s">
        <v>1462</v>
      </c>
      <c r="D353" s="1589" t="s">
        <v>3450</v>
      </c>
      <c r="E353" s="551" t="s">
        <v>1462</v>
      </c>
      <c r="F353" s="1650" t="s">
        <v>1506</v>
      </c>
      <c r="G353" s="551">
        <f ca="1">VLOOKUP($A353,Data!$C:$I,7,FALSE)</f>
        <v>0</v>
      </c>
      <c r="H353" s="631" t="str">
        <f t="shared" si="49"/>
        <v>PR.DS-012</v>
      </c>
      <c r="I353" s="631" t="str">
        <f t="shared" ca="1" si="50"/>
        <v>PR.DS-0120</v>
      </c>
      <c r="J353" s="1648"/>
    </row>
    <row r="354" spans="1:10" x14ac:dyDescent="0.25">
      <c r="A354" t="s">
        <v>2535</v>
      </c>
      <c r="B354" s="551">
        <v>2</v>
      </c>
      <c r="C354" s="551" t="s">
        <v>1462</v>
      </c>
      <c r="D354" s="1589" t="s">
        <v>3454</v>
      </c>
      <c r="F354" s="1652"/>
      <c r="G354" s="551">
        <f ca="1">VLOOKUP($A354,Data!$C:$I,7,FALSE)</f>
        <v>0</v>
      </c>
      <c r="H354" s="631" t="str">
        <f t="shared" si="49"/>
        <v>PR.PS-012</v>
      </c>
      <c r="I354" s="631" t="str">
        <f t="shared" ca="1" si="50"/>
        <v>PR.PS-0120</v>
      </c>
      <c r="J354" s="1648"/>
    </row>
    <row r="355" spans="1:10" x14ac:dyDescent="0.25">
      <c r="A355" t="s">
        <v>2535</v>
      </c>
      <c r="B355" s="551">
        <v>2</v>
      </c>
      <c r="C355" s="551" t="s">
        <v>1462</v>
      </c>
      <c r="D355" s="1589" t="s">
        <v>3456</v>
      </c>
      <c r="F355" s="1650"/>
      <c r="G355" s="551">
        <f ca="1">VLOOKUP($A355,Data!$C:$I,7,FALSE)</f>
        <v>0</v>
      </c>
      <c r="H355" s="631" t="str">
        <f t="shared" si="49"/>
        <v>PR.PS-032</v>
      </c>
      <c r="I355" s="631" t="str">
        <f t="shared" ca="1" si="50"/>
        <v>PR.PS-0320</v>
      </c>
      <c r="J355" s="1648"/>
    </row>
    <row r="356" spans="1:10" x14ac:dyDescent="0.25">
      <c r="A356" t="s">
        <v>2535</v>
      </c>
      <c r="B356" s="551">
        <v>2</v>
      </c>
      <c r="C356" s="551" t="s">
        <v>1462</v>
      </c>
      <c r="D356" s="1589" t="s">
        <v>3459</v>
      </c>
      <c r="F356" s="819"/>
      <c r="G356" s="551">
        <f ca="1">VLOOKUP($A356,Data!$C:$I,7,FALSE)</f>
        <v>0</v>
      </c>
      <c r="H356" s="631" t="str">
        <f t="shared" si="49"/>
        <v>PR.PS-062</v>
      </c>
      <c r="I356" s="631" t="str">
        <f t="shared" ca="1" si="50"/>
        <v>PR.PS-0620</v>
      </c>
      <c r="J356" s="1648"/>
    </row>
    <row r="357" spans="1:10" x14ac:dyDescent="0.25">
      <c r="A357" t="s">
        <v>2536</v>
      </c>
      <c r="B357" s="551">
        <v>3</v>
      </c>
      <c r="C357" s="551" t="s">
        <v>446</v>
      </c>
      <c r="D357" s="1588" t="s">
        <v>3428</v>
      </c>
      <c r="E357" s="551" t="s">
        <v>1462</v>
      </c>
      <c r="F357" s="1650" t="s">
        <v>1513</v>
      </c>
      <c r="G357" s="551">
        <f ca="1">VLOOKUP($A357,Data!$C:$I,7,FALSE)</f>
        <v>0</v>
      </c>
      <c r="H357" s="631" t="str">
        <f t="shared" si="49"/>
        <v>ID.AM-083</v>
      </c>
      <c r="I357" s="631" t="str">
        <f t="shared" ca="1" si="50"/>
        <v>ID.AM-0830</v>
      </c>
      <c r="J357" s="1648"/>
    </row>
    <row r="358" spans="1:10" x14ac:dyDescent="0.25">
      <c r="A358" t="s">
        <v>2536</v>
      </c>
      <c r="B358" s="551">
        <v>3</v>
      </c>
      <c r="C358" s="551" t="s">
        <v>446</v>
      </c>
      <c r="D358" s="1588" t="s">
        <v>3435</v>
      </c>
      <c r="E358" s="551" t="s">
        <v>1462</v>
      </c>
      <c r="F358" s="1652" t="s">
        <v>1504</v>
      </c>
      <c r="G358" s="551">
        <f ca="1">VLOOKUP($A358,Data!$C:$I,7,FALSE)</f>
        <v>0</v>
      </c>
      <c r="H358" s="631" t="str">
        <f t="shared" si="49"/>
        <v>ID.RA-073</v>
      </c>
      <c r="I358" s="631" t="str">
        <f t="shared" ca="1" si="50"/>
        <v>ID.RA-0730</v>
      </c>
      <c r="J358" s="1648"/>
    </row>
    <row r="359" spans="1:10" x14ac:dyDescent="0.25">
      <c r="A359" t="s">
        <v>2536</v>
      </c>
      <c r="B359" s="551">
        <v>3</v>
      </c>
      <c r="C359" s="551" t="s">
        <v>1462</v>
      </c>
      <c r="D359" s="1589" t="s">
        <v>3454</v>
      </c>
      <c r="F359" s="1650"/>
      <c r="G359" s="551">
        <f ca="1">VLOOKUP($A359,Data!$C:$I,7,FALSE)</f>
        <v>0</v>
      </c>
      <c r="H359" s="631" t="str">
        <f t="shared" si="49"/>
        <v>PR.PS-013</v>
      </c>
      <c r="I359" s="631" t="str">
        <f t="shared" ca="1" si="50"/>
        <v>PR.PS-0130</v>
      </c>
      <c r="J359" s="1648"/>
    </row>
    <row r="360" spans="1:10" x14ac:dyDescent="0.25">
      <c r="A360" t="s">
        <v>2536</v>
      </c>
      <c r="B360" s="551">
        <v>3</v>
      </c>
      <c r="C360" s="551" t="s">
        <v>1462</v>
      </c>
      <c r="D360" s="1589" t="s">
        <v>3456</v>
      </c>
      <c r="F360" s="1650"/>
      <c r="G360" s="551">
        <f ca="1">VLOOKUP($A360,Data!$C:$I,7,FALSE)</f>
        <v>0</v>
      </c>
      <c r="H360" s="631" t="str">
        <f t="shared" si="49"/>
        <v>PR.PS-033</v>
      </c>
      <c r="I360" s="631" t="str">
        <f t="shared" ca="1" si="50"/>
        <v>PR.PS-0330</v>
      </c>
      <c r="J360" s="1648"/>
    </row>
    <row r="361" spans="1:10" x14ac:dyDescent="0.25">
      <c r="A361" t="s">
        <v>2537</v>
      </c>
      <c r="B361" s="551">
        <v>3</v>
      </c>
      <c r="C361" s="551" t="s">
        <v>446</v>
      </c>
      <c r="D361" s="1588" t="s">
        <v>3428</v>
      </c>
      <c r="E361" s="551" t="s">
        <v>1462</v>
      </c>
      <c r="F361" s="1650" t="s">
        <v>1516</v>
      </c>
      <c r="G361" s="551">
        <f ca="1">VLOOKUP($A361,Data!$C:$I,7,FALSE)</f>
        <v>0</v>
      </c>
      <c r="H361" s="631" t="str">
        <f t="shared" si="49"/>
        <v>ID.AM-083</v>
      </c>
      <c r="I361" s="631" t="str">
        <f t="shared" ca="1" si="50"/>
        <v>ID.AM-0830</v>
      </c>
      <c r="J361" s="1648"/>
    </row>
    <row r="362" spans="1:10" x14ac:dyDescent="0.25">
      <c r="A362" t="s">
        <v>2537</v>
      </c>
      <c r="B362" s="551">
        <v>3</v>
      </c>
      <c r="C362" s="551" t="s">
        <v>446</v>
      </c>
      <c r="D362" s="1588" t="s">
        <v>3435</v>
      </c>
      <c r="E362" s="551" t="s">
        <v>1462</v>
      </c>
      <c r="F362" s="1650" t="s">
        <v>1504</v>
      </c>
      <c r="G362" s="551">
        <f ca="1">VLOOKUP($A362,Data!$C:$I,7,FALSE)</f>
        <v>0</v>
      </c>
      <c r="H362" s="631" t="str">
        <f t="shared" si="49"/>
        <v>ID.RA-073</v>
      </c>
      <c r="I362" s="631" t="str">
        <f t="shared" ca="1" si="50"/>
        <v>ID.RA-0730</v>
      </c>
      <c r="J362" s="1648"/>
    </row>
    <row r="363" spans="1:10" x14ac:dyDescent="0.25">
      <c r="A363" t="s">
        <v>2537</v>
      </c>
      <c r="B363" s="551">
        <v>3</v>
      </c>
      <c r="C363" s="551" t="s">
        <v>1462</v>
      </c>
      <c r="D363" s="1589" t="s">
        <v>3454</v>
      </c>
      <c r="F363" s="1650"/>
      <c r="G363" s="551">
        <f ca="1">VLOOKUP($A363,Data!$C:$I,7,FALSE)</f>
        <v>0</v>
      </c>
      <c r="H363" s="631" t="str">
        <f t="shared" si="49"/>
        <v>PR.PS-013</v>
      </c>
      <c r="I363" s="631" t="str">
        <f t="shared" ca="1" si="50"/>
        <v>PR.PS-0130</v>
      </c>
      <c r="J363" s="1648"/>
    </row>
    <row r="364" spans="1:10" x14ac:dyDescent="0.25">
      <c r="A364" t="s">
        <v>2537</v>
      </c>
      <c r="B364" s="551">
        <v>3</v>
      </c>
      <c r="C364" s="551" t="s">
        <v>1462</v>
      </c>
      <c r="D364" s="1589" t="s">
        <v>3456</v>
      </c>
      <c r="F364" s="1650"/>
      <c r="G364" s="551">
        <f ca="1">VLOOKUP($A364,Data!$C:$I,7,FALSE)</f>
        <v>0</v>
      </c>
      <c r="H364" s="631" t="str">
        <f t="shared" si="49"/>
        <v>PR.PS-033</v>
      </c>
      <c r="I364" s="631" t="str">
        <f t="shared" ca="1" si="50"/>
        <v>PR.PS-0330</v>
      </c>
      <c r="J364" s="1648"/>
    </row>
    <row r="365" spans="1:10" x14ac:dyDescent="0.25">
      <c r="A365" t="s">
        <v>139</v>
      </c>
      <c r="B365" s="551">
        <v>3</v>
      </c>
      <c r="C365" s="551" t="s">
        <v>3386</v>
      </c>
      <c r="D365" s="1587" t="s">
        <v>3393</v>
      </c>
      <c r="E365" s="551" t="s">
        <v>446</v>
      </c>
      <c r="F365" s="1650" t="s">
        <v>1536</v>
      </c>
      <c r="G365" s="551">
        <f ca="1">VLOOKUP($A365,Data!$C:$I,7,FALSE)</f>
        <v>0</v>
      </c>
      <c r="H365" s="631" t="str">
        <f t="shared" si="49"/>
        <v>GV.OC-033</v>
      </c>
      <c r="I365" s="631" t="str">
        <f t="shared" ca="1" si="50"/>
        <v>GV.OC-0330</v>
      </c>
      <c r="J365" s="1648"/>
    </row>
    <row r="366" spans="1:10" x14ac:dyDescent="0.25">
      <c r="A366" t="s">
        <v>139</v>
      </c>
      <c r="B366" s="551">
        <v>3</v>
      </c>
      <c r="C366" s="551" t="s">
        <v>3386</v>
      </c>
      <c r="D366" s="1587" t="s">
        <v>3417</v>
      </c>
      <c r="E366" s="551" t="s">
        <v>446</v>
      </c>
      <c r="F366" s="1652" t="s">
        <v>1522</v>
      </c>
      <c r="G366" s="551">
        <f ca="1">VLOOKUP($A366,Data!$C:$I,7,FALSE)</f>
        <v>0</v>
      </c>
      <c r="H366" s="631" t="str">
        <f t="shared" si="49"/>
        <v>GV.PO-013</v>
      </c>
      <c r="I366" s="631" t="str">
        <f t="shared" ca="1" si="50"/>
        <v>GV.PO-0130</v>
      </c>
      <c r="J366" s="1648"/>
    </row>
    <row r="367" spans="1:10" x14ac:dyDescent="0.25">
      <c r="A367" t="s">
        <v>139</v>
      </c>
      <c r="B367" s="551">
        <v>3</v>
      </c>
      <c r="C367" s="551" t="s">
        <v>3386</v>
      </c>
      <c r="D367" s="1587" t="s">
        <v>3418</v>
      </c>
      <c r="F367" s="1650"/>
      <c r="G367" s="551">
        <f ca="1">VLOOKUP($A367,Data!$C:$I,7,FALSE)</f>
        <v>0</v>
      </c>
      <c r="H367" s="631" t="str">
        <f t="shared" si="49"/>
        <v>GV.PO-023</v>
      </c>
      <c r="I367" s="631" t="str">
        <f t="shared" ca="1" si="50"/>
        <v>GV.PO-0230</v>
      </c>
      <c r="J367" s="1648"/>
    </row>
    <row r="368" spans="1:10" x14ac:dyDescent="0.25">
      <c r="A368" t="s">
        <v>141</v>
      </c>
      <c r="B368" s="551">
        <v>3</v>
      </c>
      <c r="C368" s="551" t="s">
        <v>3386</v>
      </c>
      <c r="D368" s="1587" t="s">
        <v>3392</v>
      </c>
      <c r="F368" s="1650"/>
      <c r="G368" s="551">
        <f ca="1">VLOOKUP($A368,Data!$C:$I,7,FALSE)</f>
        <v>0</v>
      </c>
      <c r="H368" s="631" t="str">
        <f t="shared" si="49"/>
        <v>GV.OC-023</v>
      </c>
      <c r="I368" s="631" t="str">
        <f t="shared" ca="1" si="50"/>
        <v>GV.OC-0230</v>
      </c>
      <c r="J368" s="1648"/>
    </row>
    <row r="369" spans="1:10" x14ac:dyDescent="0.25">
      <c r="A369" t="s">
        <v>141</v>
      </c>
      <c r="B369" s="551">
        <v>3</v>
      </c>
      <c r="C369" s="551" t="s">
        <v>3386</v>
      </c>
      <c r="D369" s="1587" t="s">
        <v>3393</v>
      </c>
      <c r="E369" s="551" t="s">
        <v>446</v>
      </c>
      <c r="F369" s="1650" t="s">
        <v>1536</v>
      </c>
      <c r="G369" s="551">
        <f ca="1">VLOOKUP($A369,Data!$C:$I,7,FALSE)</f>
        <v>0</v>
      </c>
      <c r="H369" s="631" t="str">
        <f t="shared" si="49"/>
        <v>GV.OC-033</v>
      </c>
      <c r="I369" s="631" t="str">
        <f t="shared" ca="1" si="50"/>
        <v>GV.OC-0330</v>
      </c>
      <c r="J369" s="1648"/>
    </row>
    <row r="370" spans="1:10" x14ac:dyDescent="0.25">
      <c r="A370" t="s">
        <v>141</v>
      </c>
      <c r="B370" s="551">
        <v>3</v>
      </c>
      <c r="C370" s="551" t="s">
        <v>3386</v>
      </c>
      <c r="D370" s="1587" t="s">
        <v>3417</v>
      </c>
      <c r="E370" s="551" t="s">
        <v>446</v>
      </c>
      <c r="F370" s="1650" t="s">
        <v>1522</v>
      </c>
      <c r="G370" s="551">
        <f ca="1">VLOOKUP($A370,Data!$C:$I,7,FALSE)</f>
        <v>0</v>
      </c>
      <c r="H370" s="631" t="str">
        <f t="shared" si="49"/>
        <v>GV.PO-013</v>
      </c>
      <c r="I370" s="631" t="str">
        <f t="shared" ca="1" si="50"/>
        <v>GV.PO-0130</v>
      </c>
      <c r="J370" s="1648"/>
    </row>
    <row r="371" spans="1:10" x14ac:dyDescent="0.25">
      <c r="A371" t="s">
        <v>141</v>
      </c>
      <c r="B371" s="551">
        <v>3</v>
      </c>
      <c r="C371" s="551" t="s">
        <v>3386</v>
      </c>
      <c r="D371" s="1587" t="s">
        <v>3418</v>
      </c>
      <c r="F371" s="1650"/>
      <c r="G371" s="551">
        <f ca="1">VLOOKUP($A371,Data!$C:$I,7,FALSE)</f>
        <v>0</v>
      </c>
      <c r="H371" s="631" t="str">
        <f t="shared" si="49"/>
        <v>GV.PO-023</v>
      </c>
      <c r="I371" s="631" t="str">
        <f t="shared" ca="1" si="50"/>
        <v>GV.PO-0230</v>
      </c>
      <c r="J371" s="1648"/>
    </row>
    <row r="372" spans="1:10" x14ac:dyDescent="0.25">
      <c r="A372" t="s">
        <v>141</v>
      </c>
      <c r="B372" s="551">
        <v>3</v>
      </c>
      <c r="C372" s="551" t="s">
        <v>3386</v>
      </c>
      <c r="D372" s="1587" t="s">
        <v>3414</v>
      </c>
      <c r="F372" s="1650"/>
      <c r="G372" s="551">
        <f ca="1">VLOOKUP($A372,Data!$C:$I,7,FALSE)</f>
        <v>0</v>
      </c>
      <c r="H372" s="631" t="str">
        <f t="shared" si="49"/>
        <v>GV.RR-023</v>
      </c>
      <c r="I372" s="631" t="str">
        <f t="shared" ca="1" si="50"/>
        <v>GV.RR-0230</v>
      </c>
      <c r="J372" s="1648"/>
    </row>
    <row r="373" spans="1:10" x14ac:dyDescent="0.25">
      <c r="A373" t="s">
        <v>141</v>
      </c>
      <c r="B373" s="551">
        <v>3</v>
      </c>
      <c r="C373" s="551" t="s">
        <v>3386</v>
      </c>
      <c r="D373" s="1587" t="s">
        <v>3404</v>
      </c>
      <c r="E373" s="551" t="s">
        <v>446</v>
      </c>
      <c r="F373" s="1650" t="s">
        <v>1489</v>
      </c>
      <c r="G373" s="551">
        <f ca="1">VLOOKUP($A373,Data!$C:$I,7,FALSE)</f>
        <v>0</v>
      </c>
      <c r="H373" s="631" t="str">
        <f t="shared" si="49"/>
        <v>GV.SC-023</v>
      </c>
      <c r="I373" s="631" t="str">
        <f t="shared" ca="1" si="50"/>
        <v>GV.SC-0230</v>
      </c>
      <c r="J373" s="1648"/>
    </row>
    <row r="374" spans="1:10" x14ac:dyDescent="0.25">
      <c r="A374" t="s">
        <v>141</v>
      </c>
      <c r="B374" s="551">
        <v>3</v>
      </c>
      <c r="C374" s="551" t="s">
        <v>1462</v>
      </c>
      <c r="D374" s="1589" t="s">
        <v>3448</v>
      </c>
      <c r="E374" s="551" t="s">
        <v>1462</v>
      </c>
      <c r="F374" s="1650" t="s">
        <v>1576</v>
      </c>
      <c r="G374" s="551">
        <f ca="1">VLOOKUP($A374,Data!$C:$I,7,FALSE)</f>
        <v>0</v>
      </c>
      <c r="H374" s="631" t="str">
        <f t="shared" si="49"/>
        <v>PR.AT-013</v>
      </c>
      <c r="I374" s="631" t="str">
        <f t="shared" ca="1" si="50"/>
        <v>PR.AT-0130</v>
      </c>
      <c r="J374" s="1648"/>
    </row>
    <row r="375" spans="1:10" x14ac:dyDescent="0.25">
      <c r="A375" t="s">
        <v>141</v>
      </c>
      <c r="B375" s="551">
        <v>3</v>
      </c>
      <c r="C375" s="551" t="s">
        <v>1462</v>
      </c>
      <c r="D375" s="1589" t="s">
        <v>3449</v>
      </c>
      <c r="E375" s="551" t="s">
        <v>1462</v>
      </c>
      <c r="F375" s="1650" t="s">
        <v>1575</v>
      </c>
      <c r="G375" s="551">
        <f ca="1">VLOOKUP($A375,Data!$C:$I,7,FALSE)</f>
        <v>0</v>
      </c>
      <c r="H375" s="631" t="str">
        <f t="shared" si="49"/>
        <v>PR.AT-023</v>
      </c>
      <c r="I375" s="631" t="str">
        <f t="shared" ca="1" si="50"/>
        <v>PR.AT-0230</v>
      </c>
      <c r="J375" s="1648"/>
    </row>
    <row r="376" spans="1:10" x14ac:dyDescent="0.25">
      <c r="A376" t="s">
        <v>143</v>
      </c>
      <c r="B376" s="551">
        <v>3</v>
      </c>
      <c r="C376" s="551" t="s">
        <v>1462</v>
      </c>
      <c r="D376" s="1589" t="s">
        <v>3448</v>
      </c>
      <c r="E376" s="551" t="s">
        <v>1462</v>
      </c>
      <c r="F376" s="1650" t="s">
        <v>1579</v>
      </c>
      <c r="G376" s="551">
        <f ca="1">VLOOKUP($A376,Data!$C:$I,7,FALSE)</f>
        <v>0</v>
      </c>
      <c r="H376" s="631" t="str">
        <f t="shared" si="49"/>
        <v>PR.AT-013</v>
      </c>
      <c r="I376" s="631" t="str">
        <f t="shared" ca="1" si="50"/>
        <v>PR.AT-0130</v>
      </c>
      <c r="J376" s="1648"/>
    </row>
    <row r="377" spans="1:10" x14ac:dyDescent="0.25">
      <c r="A377" t="s">
        <v>145</v>
      </c>
      <c r="B377" s="551">
        <v>3</v>
      </c>
      <c r="C377" s="551" t="s">
        <v>446</v>
      </c>
      <c r="D377" s="1588" t="s">
        <v>3440</v>
      </c>
      <c r="E377" s="551" t="s">
        <v>1462</v>
      </c>
      <c r="F377" s="1650" t="s">
        <v>1712</v>
      </c>
      <c r="G377" s="551">
        <f ca="1">VLOOKUP($A377,Data!$C:$I,7,FALSE)</f>
        <v>0</v>
      </c>
      <c r="H377" s="631" t="str">
        <f t="shared" si="49"/>
        <v>ID.IM-033</v>
      </c>
      <c r="I377" s="631" t="str">
        <f t="shared" ca="1" si="50"/>
        <v>ID.IM-0330</v>
      </c>
      <c r="J377" s="1648"/>
    </row>
    <row r="378" spans="1:10" x14ac:dyDescent="0.25">
      <c r="A378" t="s">
        <v>336</v>
      </c>
      <c r="B378" s="551">
        <v>1</v>
      </c>
      <c r="C378" s="551" t="s">
        <v>3386</v>
      </c>
      <c r="D378" s="1587" t="s">
        <v>3391</v>
      </c>
      <c r="E378" s="551" t="s">
        <v>446</v>
      </c>
      <c r="F378" s="1650" t="s">
        <v>1524</v>
      </c>
      <c r="G378" s="551">
        <f ca="1">VLOOKUP($A378,Data!$C:$I,7,FALSE)</f>
        <v>0</v>
      </c>
      <c r="H378" s="631" t="str">
        <f t="shared" si="49"/>
        <v>GV.OC-011</v>
      </c>
      <c r="I378" s="631" t="str">
        <f t="shared" ca="1" si="50"/>
        <v>GV.OC-0110</v>
      </c>
      <c r="J378" s="1648"/>
    </row>
    <row r="379" spans="1:10" x14ac:dyDescent="0.25">
      <c r="A379" t="s">
        <v>337</v>
      </c>
      <c r="B379" s="551">
        <v>2</v>
      </c>
      <c r="C379" s="551" t="s">
        <v>3386</v>
      </c>
      <c r="D379" s="1587" t="s">
        <v>3391</v>
      </c>
      <c r="E379" s="551" t="s">
        <v>446</v>
      </c>
      <c r="F379" s="1650" t="s">
        <v>1524</v>
      </c>
      <c r="G379" s="551">
        <f ca="1">VLOOKUP($A379,Data!$C:$I,7,FALSE)</f>
        <v>0</v>
      </c>
      <c r="H379" s="631" t="str">
        <f t="shared" si="49"/>
        <v>GV.OC-012</v>
      </c>
      <c r="I379" s="631" t="str">
        <f t="shared" ca="1" si="50"/>
        <v>GV.OC-0120</v>
      </c>
      <c r="J379" s="1648"/>
    </row>
    <row r="380" spans="1:10" x14ac:dyDescent="0.25">
      <c r="A380" t="s">
        <v>338</v>
      </c>
      <c r="B380" s="551">
        <v>2</v>
      </c>
      <c r="C380" s="551" t="s">
        <v>3386</v>
      </c>
      <c r="D380" s="1587" t="s">
        <v>3391</v>
      </c>
      <c r="E380" s="551" t="s">
        <v>446</v>
      </c>
      <c r="F380" s="1650" t="s">
        <v>1519</v>
      </c>
      <c r="G380" s="551">
        <f ca="1">VLOOKUP($A380,Data!$C:$I,7,FALSE)</f>
        <v>0</v>
      </c>
      <c r="H380" s="631" t="str">
        <f t="shared" si="49"/>
        <v>GV.OC-012</v>
      </c>
      <c r="I380" s="631" t="str">
        <f t="shared" ca="1" si="50"/>
        <v>GV.OC-0120</v>
      </c>
      <c r="J380" s="1648"/>
    </row>
    <row r="381" spans="1:10" x14ac:dyDescent="0.25">
      <c r="A381" t="s">
        <v>338</v>
      </c>
      <c r="B381" s="551">
        <v>2</v>
      </c>
      <c r="C381" s="551" t="s">
        <v>3386</v>
      </c>
      <c r="D381" s="1587" t="s">
        <v>3395</v>
      </c>
      <c r="E381" s="551" t="s">
        <v>446</v>
      </c>
      <c r="F381" s="1650" t="s">
        <v>1521</v>
      </c>
      <c r="G381" s="551">
        <f ca="1">VLOOKUP($A381,Data!$C:$I,7,FALSE)</f>
        <v>0</v>
      </c>
      <c r="H381" s="631" t="str">
        <f t="shared" si="49"/>
        <v>GV.OC-052</v>
      </c>
      <c r="I381" s="631" t="str">
        <f t="shared" ca="1" si="50"/>
        <v>GV.OC-0520</v>
      </c>
      <c r="J381" s="1648"/>
    </row>
    <row r="382" spans="1:10" x14ac:dyDescent="0.25">
      <c r="A382" t="s">
        <v>339</v>
      </c>
      <c r="B382" s="551">
        <v>2</v>
      </c>
      <c r="C382" s="551" t="s">
        <v>3386</v>
      </c>
      <c r="D382" s="1587" t="s">
        <v>3417</v>
      </c>
      <c r="E382" s="551" t="s">
        <v>446</v>
      </c>
      <c r="F382" s="1650" t="s">
        <v>1522</v>
      </c>
      <c r="G382" s="551">
        <f ca="1">VLOOKUP($A382,Data!$C:$I,7,FALSE)</f>
        <v>0</v>
      </c>
      <c r="H382" s="631" t="str">
        <f t="shared" si="49"/>
        <v>GV.PO-012</v>
      </c>
      <c r="I382" s="631" t="str">
        <f t="shared" ca="1" si="50"/>
        <v>GV.PO-0120</v>
      </c>
      <c r="J382" s="1648"/>
    </row>
    <row r="383" spans="1:10" x14ac:dyDescent="0.25">
      <c r="A383" t="s">
        <v>339</v>
      </c>
      <c r="B383" s="551">
        <v>2</v>
      </c>
      <c r="C383" s="551" t="s">
        <v>3386</v>
      </c>
      <c r="D383" s="1587" t="s">
        <v>3418</v>
      </c>
      <c r="F383" s="1650"/>
      <c r="G383" s="551">
        <f ca="1">VLOOKUP($A383,Data!$C:$I,7,FALSE)</f>
        <v>0</v>
      </c>
      <c r="H383" s="631" t="str">
        <f t="shared" si="49"/>
        <v>GV.PO-022</v>
      </c>
      <c r="I383" s="631" t="str">
        <f t="shared" ca="1" si="50"/>
        <v>GV.PO-0220</v>
      </c>
      <c r="J383" s="1648"/>
    </row>
    <row r="384" spans="1:10" x14ac:dyDescent="0.25">
      <c r="A384" t="s">
        <v>339</v>
      </c>
      <c r="B384" s="551">
        <v>2</v>
      </c>
      <c r="C384" s="551" t="s">
        <v>3386</v>
      </c>
      <c r="D384" s="1587" t="s">
        <v>3398</v>
      </c>
      <c r="E384" s="551" t="s">
        <v>446</v>
      </c>
      <c r="F384" s="1650" t="s">
        <v>1526</v>
      </c>
      <c r="G384" s="551">
        <f ca="1">VLOOKUP($A384,Data!$C:$I,7,FALSE)</f>
        <v>0</v>
      </c>
      <c r="H384" s="631" t="str">
        <f t="shared" si="49"/>
        <v>GV.RM-032</v>
      </c>
      <c r="I384" s="631" t="str">
        <f t="shared" ca="1" si="50"/>
        <v>GV.RM-0320</v>
      </c>
      <c r="J384" s="1648"/>
    </row>
    <row r="385" spans="1:10" x14ac:dyDescent="0.25">
      <c r="A385" t="s">
        <v>340</v>
      </c>
      <c r="B385" s="551">
        <v>2</v>
      </c>
      <c r="C385" s="551" t="s">
        <v>3386</v>
      </c>
      <c r="D385" s="1587" t="s">
        <v>3392</v>
      </c>
      <c r="F385" s="1650"/>
      <c r="G385" s="551">
        <f ca="1">VLOOKUP($A385,Data!$C:$I,7,FALSE)</f>
        <v>0</v>
      </c>
      <c r="H385" s="631" t="str">
        <f t="shared" si="49"/>
        <v>GV.OC-022</v>
      </c>
      <c r="I385" s="631" t="str">
        <f t="shared" ca="1" si="50"/>
        <v>GV.OC-0220</v>
      </c>
      <c r="J385" s="1648"/>
    </row>
    <row r="386" spans="1:10" x14ac:dyDescent="0.25">
      <c r="A386" t="s">
        <v>340</v>
      </c>
      <c r="B386" s="551">
        <v>2</v>
      </c>
      <c r="C386" s="551" t="s">
        <v>3386</v>
      </c>
      <c r="D386" s="1587" t="s">
        <v>3417</v>
      </c>
      <c r="E386" s="551" t="s">
        <v>446</v>
      </c>
      <c r="F386" s="1650" t="s">
        <v>1522</v>
      </c>
      <c r="G386" s="551">
        <f ca="1">VLOOKUP($A386,Data!$C:$I,7,FALSE)</f>
        <v>0</v>
      </c>
      <c r="H386" s="631" t="str">
        <f t="shared" ref="H386:H449" si="51">CONCATENATE($D386,$B386)</f>
        <v>GV.PO-012</v>
      </c>
      <c r="I386" s="631" t="str">
        <f t="shared" ref="I386:I449" ca="1" si="52">_xlfn.IFNA(CONCATENATE(H386,$G386),CONCATENATE(H386,$G386,0))</f>
        <v>GV.PO-0120</v>
      </c>
      <c r="J386" s="1648"/>
    </row>
    <row r="387" spans="1:10" x14ac:dyDescent="0.25">
      <c r="A387" t="s">
        <v>340</v>
      </c>
      <c r="B387" s="551">
        <v>2</v>
      </c>
      <c r="C387" s="551" t="s">
        <v>3386</v>
      </c>
      <c r="D387" s="1587" t="s">
        <v>3418</v>
      </c>
      <c r="F387" s="1650"/>
      <c r="G387" s="551">
        <f ca="1">VLOOKUP($A387,Data!$C:$I,7,FALSE)</f>
        <v>0</v>
      </c>
      <c r="H387" s="631" t="str">
        <f t="shared" si="51"/>
        <v>GV.PO-022</v>
      </c>
      <c r="I387" s="631" t="str">
        <f t="shared" ca="1" si="52"/>
        <v>GV.PO-0220</v>
      </c>
      <c r="J387" s="1648"/>
    </row>
    <row r="388" spans="1:10" x14ac:dyDescent="0.25">
      <c r="A388" t="s">
        <v>340</v>
      </c>
      <c r="B388" s="551">
        <v>2</v>
      </c>
      <c r="C388" s="551" t="s">
        <v>3386</v>
      </c>
      <c r="D388" s="1587" t="s">
        <v>3414</v>
      </c>
      <c r="F388" s="1650"/>
      <c r="G388" s="551">
        <f ca="1">VLOOKUP($A388,Data!$C:$I,7,FALSE)</f>
        <v>0</v>
      </c>
      <c r="H388" s="631" t="str">
        <f t="shared" si="51"/>
        <v>GV.RR-022</v>
      </c>
      <c r="I388" s="631" t="str">
        <f t="shared" ca="1" si="52"/>
        <v>GV.RR-0220</v>
      </c>
      <c r="J388" s="1648"/>
    </row>
    <row r="389" spans="1:10" x14ac:dyDescent="0.25">
      <c r="A389" t="s">
        <v>340</v>
      </c>
      <c r="B389" s="551">
        <v>2</v>
      </c>
      <c r="C389" s="551" t="s">
        <v>3386</v>
      </c>
      <c r="D389" s="1587" t="s">
        <v>3404</v>
      </c>
      <c r="E389" s="551" t="s">
        <v>446</v>
      </c>
      <c r="F389" s="1650" t="s">
        <v>1489</v>
      </c>
      <c r="G389" s="551">
        <f ca="1">VLOOKUP($A389,Data!$C:$I,7,FALSE)</f>
        <v>0</v>
      </c>
      <c r="H389" s="631" t="str">
        <f t="shared" si="51"/>
        <v>GV.SC-022</v>
      </c>
      <c r="I389" s="631" t="str">
        <f t="shared" ca="1" si="52"/>
        <v>GV.SC-0220</v>
      </c>
      <c r="J389" s="1648"/>
    </row>
    <row r="390" spans="1:10" x14ac:dyDescent="0.25">
      <c r="A390" t="s">
        <v>341</v>
      </c>
      <c r="B390" s="551">
        <v>2</v>
      </c>
      <c r="C390" s="551" t="s">
        <v>3386</v>
      </c>
      <c r="D390" s="1587" t="s">
        <v>3393</v>
      </c>
      <c r="E390" s="551" t="s">
        <v>446</v>
      </c>
      <c r="F390" s="1650" t="s">
        <v>1536</v>
      </c>
      <c r="G390" s="551">
        <f ca="1">VLOOKUP($A390,Data!$C:$I,7,FALSE)</f>
        <v>0</v>
      </c>
      <c r="H390" s="631" t="str">
        <f t="shared" si="51"/>
        <v>GV.OC-032</v>
      </c>
      <c r="I390" s="631" t="str">
        <f t="shared" ca="1" si="52"/>
        <v>GV.OC-0320</v>
      </c>
      <c r="J390" s="1648"/>
    </row>
    <row r="391" spans="1:10" x14ac:dyDescent="0.25">
      <c r="A391" t="s">
        <v>341</v>
      </c>
      <c r="B391" s="551">
        <v>2</v>
      </c>
      <c r="C391" s="551" t="s">
        <v>3386</v>
      </c>
      <c r="D391" s="1587" t="s">
        <v>3417</v>
      </c>
      <c r="E391" s="551" t="s">
        <v>446</v>
      </c>
      <c r="F391" s="1652" t="s">
        <v>1522</v>
      </c>
      <c r="G391" s="551">
        <f ca="1">VLOOKUP($A391,Data!$C:$I,7,FALSE)</f>
        <v>0</v>
      </c>
      <c r="H391" s="631" t="str">
        <f t="shared" si="51"/>
        <v>GV.PO-012</v>
      </c>
      <c r="I391" s="631" t="str">
        <f t="shared" ca="1" si="52"/>
        <v>GV.PO-0120</v>
      </c>
      <c r="J391" s="1648"/>
    </row>
    <row r="392" spans="1:10" x14ac:dyDescent="0.25">
      <c r="A392" t="s">
        <v>341</v>
      </c>
      <c r="B392" s="551">
        <v>2</v>
      </c>
      <c r="C392" s="551" t="s">
        <v>3386</v>
      </c>
      <c r="D392" s="1587" t="s">
        <v>3418</v>
      </c>
      <c r="F392" s="1650"/>
      <c r="G392" s="551">
        <f ca="1">VLOOKUP($A392,Data!$C:$I,7,FALSE)</f>
        <v>0</v>
      </c>
      <c r="H392" s="631" t="str">
        <f t="shared" si="51"/>
        <v>GV.PO-022</v>
      </c>
      <c r="I392" s="631" t="str">
        <f t="shared" ca="1" si="52"/>
        <v>GV.PO-0220</v>
      </c>
      <c r="J392" s="1648"/>
    </row>
    <row r="393" spans="1:10" x14ac:dyDescent="0.25">
      <c r="A393" t="s">
        <v>341</v>
      </c>
      <c r="B393" s="551">
        <v>2</v>
      </c>
      <c r="C393" s="551" t="s">
        <v>1462</v>
      </c>
      <c r="D393" s="1589" t="s">
        <v>3461</v>
      </c>
      <c r="E393" s="551" t="s">
        <v>1462</v>
      </c>
      <c r="F393" s="1650" t="s">
        <v>1518</v>
      </c>
      <c r="G393" s="551">
        <f ca="1">VLOOKUP($A393,Data!$C:$I,7,FALSE)</f>
        <v>0</v>
      </c>
      <c r="H393" s="631" t="str">
        <f t="shared" si="51"/>
        <v>PR.IR-022</v>
      </c>
      <c r="I393" s="631" t="str">
        <f t="shared" ca="1" si="52"/>
        <v>PR.IR-0220</v>
      </c>
      <c r="J393" s="1648"/>
    </row>
    <row r="394" spans="1:10" x14ac:dyDescent="0.25">
      <c r="A394" t="s">
        <v>342</v>
      </c>
      <c r="B394" s="551">
        <v>2</v>
      </c>
      <c r="C394" s="551" t="s">
        <v>3386</v>
      </c>
      <c r="D394" s="1587" t="s">
        <v>3393</v>
      </c>
      <c r="E394" s="551" t="s">
        <v>446</v>
      </c>
      <c r="F394" s="1650" t="s">
        <v>1536</v>
      </c>
      <c r="G394" s="551">
        <f ca="1">VLOOKUP($A394,Data!$C:$I,7,FALSE)</f>
        <v>0</v>
      </c>
      <c r="H394" s="631" t="str">
        <f t="shared" si="51"/>
        <v>GV.OC-032</v>
      </c>
      <c r="I394" s="631" t="str">
        <f t="shared" ca="1" si="52"/>
        <v>GV.OC-0320</v>
      </c>
      <c r="J394" s="1648"/>
    </row>
    <row r="395" spans="1:10" x14ac:dyDescent="0.25">
      <c r="A395" t="s">
        <v>342</v>
      </c>
      <c r="B395" s="551">
        <v>2</v>
      </c>
      <c r="C395" s="551" t="s">
        <v>1462</v>
      </c>
      <c r="D395" s="1589" t="s">
        <v>3461</v>
      </c>
      <c r="E395" s="551" t="s">
        <v>1462</v>
      </c>
      <c r="F395" s="1650" t="s">
        <v>1518</v>
      </c>
      <c r="G395" s="551">
        <f ca="1">VLOOKUP($A395,Data!$C:$I,7,FALSE)</f>
        <v>0</v>
      </c>
      <c r="H395" s="631" t="str">
        <f t="shared" si="51"/>
        <v>PR.IR-022</v>
      </c>
      <c r="I395" s="631" t="str">
        <f t="shared" ca="1" si="52"/>
        <v>PR.IR-0220</v>
      </c>
      <c r="J395" s="1648"/>
    </row>
    <row r="396" spans="1:10" x14ac:dyDescent="0.25">
      <c r="A396" t="s">
        <v>343</v>
      </c>
      <c r="B396" s="551">
        <v>3</v>
      </c>
      <c r="C396" s="551" t="s">
        <v>446</v>
      </c>
      <c r="D396" s="1588" t="s">
        <v>3438</v>
      </c>
      <c r="F396" s="1650"/>
      <c r="G396" s="551">
        <f ca="1">VLOOKUP($A396,Data!$C:$I,7,FALSE)</f>
        <v>0</v>
      </c>
      <c r="H396" s="631" t="str">
        <f t="shared" si="51"/>
        <v>ID.IM-013</v>
      </c>
      <c r="I396" s="631" t="str">
        <f t="shared" ca="1" si="52"/>
        <v>ID.IM-0130</v>
      </c>
      <c r="J396" s="1648"/>
    </row>
    <row r="397" spans="1:10" x14ac:dyDescent="0.25">
      <c r="A397" t="s">
        <v>345</v>
      </c>
      <c r="B397" s="551">
        <v>2</v>
      </c>
      <c r="C397" s="551" t="s">
        <v>3386</v>
      </c>
      <c r="D397" s="1587" t="s">
        <v>3417</v>
      </c>
      <c r="E397" s="551" t="s">
        <v>446</v>
      </c>
      <c r="F397" s="1650" t="s">
        <v>1522</v>
      </c>
      <c r="G397" s="551">
        <f ca="1">VLOOKUP($A397,Data!$C:$I,7,FALSE)</f>
        <v>0</v>
      </c>
      <c r="H397" s="631" t="str">
        <f t="shared" si="51"/>
        <v>GV.PO-012</v>
      </c>
      <c r="I397" s="631" t="str">
        <f t="shared" ca="1" si="52"/>
        <v>GV.PO-0120</v>
      </c>
      <c r="J397" s="1648"/>
    </row>
    <row r="398" spans="1:10" x14ac:dyDescent="0.25">
      <c r="A398" t="s">
        <v>345</v>
      </c>
      <c r="B398" s="551">
        <v>2</v>
      </c>
      <c r="C398" s="551" t="s">
        <v>3386</v>
      </c>
      <c r="D398" s="1587" t="s">
        <v>3418</v>
      </c>
      <c r="F398" s="1650"/>
      <c r="G398" s="551">
        <f ca="1">VLOOKUP($A398,Data!$C:$I,7,FALSE)</f>
        <v>0</v>
      </c>
      <c r="H398" s="631" t="str">
        <f t="shared" si="51"/>
        <v>GV.PO-022</v>
      </c>
      <c r="I398" s="631" t="str">
        <f t="shared" ca="1" si="52"/>
        <v>GV.PO-0220</v>
      </c>
      <c r="J398" s="1648"/>
    </row>
    <row r="399" spans="1:10" x14ac:dyDescent="0.25">
      <c r="A399" t="s">
        <v>347</v>
      </c>
      <c r="B399" s="551">
        <v>2</v>
      </c>
      <c r="C399" s="551" t="s">
        <v>3386</v>
      </c>
      <c r="D399" s="1587" t="s">
        <v>3417</v>
      </c>
      <c r="E399" s="551" t="s">
        <v>446</v>
      </c>
      <c r="F399" s="1650" t="s">
        <v>1522</v>
      </c>
      <c r="G399" s="551">
        <f ca="1">VLOOKUP($A399,Data!$C:$I,7,FALSE)</f>
        <v>0</v>
      </c>
      <c r="H399" s="631" t="str">
        <f t="shared" si="51"/>
        <v>GV.PO-012</v>
      </c>
      <c r="I399" s="631" t="str">
        <f t="shared" ca="1" si="52"/>
        <v>GV.PO-0120</v>
      </c>
      <c r="J399" s="1648"/>
    </row>
    <row r="400" spans="1:10" x14ac:dyDescent="0.25">
      <c r="A400" t="s">
        <v>347</v>
      </c>
      <c r="B400" s="551">
        <v>2</v>
      </c>
      <c r="C400" s="551" t="s">
        <v>3386</v>
      </c>
      <c r="D400" s="1587" t="s">
        <v>3418</v>
      </c>
      <c r="F400" s="1650"/>
      <c r="G400" s="551">
        <f ca="1">VLOOKUP($A400,Data!$C:$I,7,FALSE)</f>
        <v>0</v>
      </c>
      <c r="H400" s="631" t="str">
        <f t="shared" si="51"/>
        <v>GV.PO-022</v>
      </c>
      <c r="I400" s="631" t="str">
        <f t="shared" ca="1" si="52"/>
        <v>GV.PO-0220</v>
      </c>
      <c r="J400" s="1648"/>
    </row>
    <row r="401" spans="1:10" x14ac:dyDescent="0.25">
      <c r="A401" t="s">
        <v>348</v>
      </c>
      <c r="B401" s="551">
        <v>2</v>
      </c>
      <c r="C401" s="551" t="s">
        <v>3386</v>
      </c>
      <c r="D401" s="1587" t="s">
        <v>3392</v>
      </c>
      <c r="F401" s="1650"/>
      <c r="G401" s="551">
        <f ca="1">VLOOKUP($A401,Data!$C:$I,7,FALSE)</f>
        <v>0</v>
      </c>
      <c r="H401" s="631" t="str">
        <f t="shared" si="51"/>
        <v>GV.OC-022</v>
      </c>
      <c r="I401" s="631" t="str">
        <f t="shared" ca="1" si="52"/>
        <v>GV.OC-0220</v>
      </c>
      <c r="J401" s="1648"/>
    </row>
    <row r="402" spans="1:10" x14ac:dyDescent="0.25">
      <c r="A402" t="s">
        <v>348</v>
      </c>
      <c r="B402" s="551">
        <v>2</v>
      </c>
      <c r="C402" s="551" t="s">
        <v>3386</v>
      </c>
      <c r="D402" s="1587" t="s">
        <v>3414</v>
      </c>
      <c r="F402" s="1650"/>
      <c r="G402" s="551">
        <f ca="1">VLOOKUP($A402,Data!$C:$I,7,FALSE)</f>
        <v>0</v>
      </c>
      <c r="H402" s="631" t="str">
        <f t="shared" si="51"/>
        <v>GV.RR-022</v>
      </c>
      <c r="I402" s="631" t="str">
        <f t="shared" ca="1" si="52"/>
        <v>GV.RR-0220</v>
      </c>
      <c r="J402" s="1648"/>
    </row>
    <row r="403" spans="1:10" x14ac:dyDescent="0.25">
      <c r="A403" t="s">
        <v>348</v>
      </c>
      <c r="B403" s="551">
        <v>2</v>
      </c>
      <c r="C403" s="551" t="s">
        <v>3386</v>
      </c>
      <c r="D403" s="1587" t="s">
        <v>3404</v>
      </c>
      <c r="E403" s="551" t="s">
        <v>446</v>
      </c>
      <c r="F403" s="1650" t="s">
        <v>1489</v>
      </c>
      <c r="G403" s="551">
        <f ca="1">VLOOKUP($A403,Data!$C:$I,7,FALSE)</f>
        <v>0</v>
      </c>
      <c r="H403" s="631" t="str">
        <f t="shared" si="51"/>
        <v>GV.SC-022</v>
      </c>
      <c r="I403" s="631" t="str">
        <f t="shared" ca="1" si="52"/>
        <v>GV.SC-0220</v>
      </c>
      <c r="J403" s="1648"/>
    </row>
    <row r="404" spans="1:10" x14ac:dyDescent="0.25">
      <c r="A404" t="s">
        <v>348</v>
      </c>
      <c r="B404" s="551">
        <v>2</v>
      </c>
      <c r="C404" s="551" t="s">
        <v>1462</v>
      </c>
      <c r="D404" s="1589" t="s">
        <v>3449</v>
      </c>
      <c r="E404" s="551" t="s">
        <v>1462</v>
      </c>
      <c r="F404" s="1650" t="s">
        <v>1525</v>
      </c>
      <c r="G404" s="551">
        <f ca="1">VLOOKUP($A404,Data!$C:$I,7,FALSE)</f>
        <v>0</v>
      </c>
      <c r="H404" s="631" t="str">
        <f t="shared" si="51"/>
        <v>PR.AT-022</v>
      </c>
      <c r="I404" s="631" t="str">
        <f t="shared" ca="1" si="52"/>
        <v>PR.AT-0220</v>
      </c>
      <c r="J404" s="1648"/>
    </row>
    <row r="405" spans="1:10" x14ac:dyDescent="0.25">
      <c r="A405" t="s">
        <v>349</v>
      </c>
      <c r="B405" s="551">
        <v>2</v>
      </c>
      <c r="C405" s="551" t="s">
        <v>3386</v>
      </c>
      <c r="D405" s="1587" t="s">
        <v>3392</v>
      </c>
      <c r="F405" s="1650"/>
      <c r="G405" s="551">
        <f ca="1">VLOOKUP($A405,Data!$C:$I,7,FALSE)</f>
        <v>0</v>
      </c>
      <c r="H405" s="631" t="str">
        <f t="shared" si="51"/>
        <v>GV.OC-022</v>
      </c>
      <c r="I405" s="631" t="str">
        <f t="shared" ca="1" si="52"/>
        <v>GV.OC-0220</v>
      </c>
      <c r="J405" s="1648"/>
    </row>
    <row r="406" spans="1:10" x14ac:dyDescent="0.25">
      <c r="A406" t="s">
        <v>349</v>
      </c>
      <c r="B406" s="551">
        <v>2</v>
      </c>
      <c r="C406" s="551" t="s">
        <v>3386</v>
      </c>
      <c r="D406" s="1587" t="s">
        <v>3414</v>
      </c>
      <c r="F406" s="1650"/>
      <c r="G406" s="551">
        <f ca="1">VLOOKUP($A406,Data!$C:$I,7,FALSE)</f>
        <v>0</v>
      </c>
      <c r="H406" s="631" t="str">
        <f t="shared" si="51"/>
        <v>GV.RR-022</v>
      </c>
      <c r="I406" s="631" t="str">
        <f t="shared" ca="1" si="52"/>
        <v>GV.RR-0220</v>
      </c>
      <c r="J406" s="1648"/>
    </row>
    <row r="407" spans="1:10" x14ac:dyDescent="0.25">
      <c r="A407" t="s">
        <v>349</v>
      </c>
      <c r="B407" s="551">
        <v>2</v>
      </c>
      <c r="C407" s="551" t="s">
        <v>1462</v>
      </c>
      <c r="D407" s="1589" t="s">
        <v>3448</v>
      </c>
      <c r="E407" s="551" t="s">
        <v>1462</v>
      </c>
      <c r="F407" s="1650" t="s">
        <v>1576</v>
      </c>
      <c r="G407" s="551">
        <f ca="1">VLOOKUP($A407,Data!$C:$I,7,FALSE)</f>
        <v>0</v>
      </c>
      <c r="H407" s="631" t="str">
        <f t="shared" si="51"/>
        <v>PR.AT-012</v>
      </c>
      <c r="I407" s="631" t="str">
        <f t="shared" ca="1" si="52"/>
        <v>PR.AT-0120</v>
      </c>
      <c r="J407" s="1648"/>
    </row>
    <row r="408" spans="1:10" x14ac:dyDescent="0.25">
      <c r="A408" t="s">
        <v>349</v>
      </c>
      <c r="B408" s="551">
        <v>2</v>
      </c>
      <c r="C408" s="551" t="s">
        <v>1462</v>
      </c>
      <c r="D408" s="1589" t="s">
        <v>3449</v>
      </c>
      <c r="E408" s="551" t="s">
        <v>1462</v>
      </c>
      <c r="F408" s="1650" t="s">
        <v>1577</v>
      </c>
      <c r="G408" s="551">
        <f ca="1">VLOOKUP($A408,Data!$C:$I,7,FALSE)</f>
        <v>0</v>
      </c>
      <c r="H408" s="631" t="str">
        <f t="shared" si="51"/>
        <v>PR.AT-022</v>
      </c>
      <c r="I408" s="631" t="str">
        <f t="shared" ca="1" si="52"/>
        <v>PR.AT-0220</v>
      </c>
      <c r="J408" s="1648"/>
    </row>
    <row r="409" spans="1:10" x14ac:dyDescent="0.25">
      <c r="A409" t="s">
        <v>350</v>
      </c>
      <c r="B409" s="551">
        <v>3</v>
      </c>
      <c r="C409" s="551" t="s">
        <v>446</v>
      </c>
      <c r="D409" s="1588" t="s">
        <v>3440</v>
      </c>
      <c r="E409" s="551" t="s">
        <v>1462</v>
      </c>
      <c r="F409" s="1650" t="s">
        <v>1712</v>
      </c>
      <c r="G409" s="551">
        <f ca="1">VLOOKUP($A409,Data!$C:$I,7,FALSE)</f>
        <v>0</v>
      </c>
      <c r="H409" s="631" t="str">
        <f t="shared" si="51"/>
        <v>ID.IM-033</v>
      </c>
      <c r="I409" s="631" t="str">
        <f t="shared" ca="1" si="52"/>
        <v>ID.IM-0330</v>
      </c>
      <c r="J409" s="1648"/>
    </row>
    <row r="410" spans="1:10" x14ac:dyDescent="0.25">
      <c r="A410" t="s">
        <v>351</v>
      </c>
      <c r="B410" s="551">
        <v>3</v>
      </c>
      <c r="C410" s="551" t="s">
        <v>446</v>
      </c>
      <c r="D410" s="1588" t="s">
        <v>3438</v>
      </c>
      <c r="F410" s="1650"/>
      <c r="G410" s="551">
        <f ca="1">VLOOKUP($A410,Data!$C:$I,7,FALSE)</f>
        <v>0</v>
      </c>
      <c r="H410" s="631" t="str">
        <f t="shared" si="51"/>
        <v>ID.IM-013</v>
      </c>
      <c r="I410" s="631" t="str">
        <f t="shared" ca="1" si="52"/>
        <v>ID.IM-0130</v>
      </c>
      <c r="J410" s="1648"/>
    </row>
    <row r="411" spans="1:10" x14ac:dyDescent="0.25">
      <c r="A411" t="s">
        <v>351</v>
      </c>
      <c r="B411" s="551">
        <v>3</v>
      </c>
      <c r="C411" s="551" t="s">
        <v>446</v>
      </c>
      <c r="D411" s="1588" t="s">
        <v>3440</v>
      </c>
      <c r="E411" s="551" t="s">
        <v>1462</v>
      </c>
      <c r="F411" s="1650" t="s">
        <v>1712</v>
      </c>
      <c r="G411" s="551">
        <f ca="1">VLOOKUP($A411,Data!$C:$I,7,FALSE)</f>
        <v>0</v>
      </c>
      <c r="H411" s="631" t="str">
        <f t="shared" si="51"/>
        <v>ID.IM-033</v>
      </c>
      <c r="I411" s="631" t="str">
        <f t="shared" ca="1" si="52"/>
        <v>ID.IM-0330</v>
      </c>
      <c r="J411" s="1648"/>
    </row>
    <row r="412" spans="1:10" x14ac:dyDescent="0.25">
      <c r="A412" t="s">
        <v>352</v>
      </c>
      <c r="B412" s="551">
        <v>3</v>
      </c>
      <c r="C412" s="551" t="s">
        <v>3386</v>
      </c>
      <c r="D412" s="1587" t="s">
        <v>3393</v>
      </c>
      <c r="E412" s="551" t="s">
        <v>446</v>
      </c>
      <c r="F412" s="1650" t="s">
        <v>1536</v>
      </c>
      <c r="G412" s="551">
        <f ca="1">VLOOKUP($A412,Data!$C:$I,7,FALSE)</f>
        <v>0</v>
      </c>
      <c r="H412" s="631" t="str">
        <f t="shared" si="51"/>
        <v>GV.OC-033</v>
      </c>
      <c r="I412" s="631" t="str">
        <f t="shared" ca="1" si="52"/>
        <v>GV.OC-0330</v>
      </c>
      <c r="J412" s="1648"/>
    </row>
    <row r="413" spans="1:10" x14ac:dyDescent="0.25">
      <c r="A413" t="s">
        <v>352</v>
      </c>
      <c r="B413" s="551">
        <v>3</v>
      </c>
      <c r="C413" s="551" t="s">
        <v>3386</v>
      </c>
      <c r="D413" s="1587" t="s">
        <v>3417</v>
      </c>
      <c r="E413" s="551" t="s">
        <v>446</v>
      </c>
      <c r="F413" s="1650" t="s">
        <v>1522</v>
      </c>
      <c r="G413" s="551">
        <f ca="1">VLOOKUP($A413,Data!$C:$I,7,FALSE)</f>
        <v>0</v>
      </c>
      <c r="H413" s="631" t="str">
        <f t="shared" si="51"/>
        <v>GV.PO-013</v>
      </c>
      <c r="I413" s="631" t="str">
        <f t="shared" ca="1" si="52"/>
        <v>GV.PO-0130</v>
      </c>
      <c r="J413" s="1648"/>
    </row>
    <row r="414" spans="1:10" x14ac:dyDescent="0.25">
      <c r="A414" t="s">
        <v>352</v>
      </c>
      <c r="B414" s="551">
        <v>3</v>
      </c>
      <c r="C414" s="551" t="s">
        <v>3386</v>
      </c>
      <c r="D414" s="1587" t="s">
        <v>3418</v>
      </c>
      <c r="F414" s="1650"/>
      <c r="G414" s="551">
        <f ca="1">VLOOKUP($A414,Data!$C:$I,7,FALSE)</f>
        <v>0</v>
      </c>
      <c r="H414" s="631" t="str">
        <f t="shared" si="51"/>
        <v>GV.PO-023</v>
      </c>
      <c r="I414" s="631" t="str">
        <f t="shared" ca="1" si="52"/>
        <v>GV.PO-0230</v>
      </c>
      <c r="J414" s="1648"/>
    </row>
    <row r="415" spans="1:10" x14ac:dyDescent="0.25">
      <c r="A415" t="s">
        <v>352</v>
      </c>
      <c r="B415" s="551">
        <v>3</v>
      </c>
      <c r="C415" s="551" t="s">
        <v>1462</v>
      </c>
      <c r="D415" s="1589" t="s">
        <v>3461</v>
      </c>
      <c r="E415" s="551" t="s">
        <v>1462</v>
      </c>
      <c r="F415" s="1650" t="s">
        <v>1518</v>
      </c>
      <c r="G415" s="551">
        <f ca="1">VLOOKUP($A415,Data!$C:$I,7,FALSE)</f>
        <v>0</v>
      </c>
      <c r="H415" s="631" t="str">
        <f t="shared" si="51"/>
        <v>PR.IR-023</v>
      </c>
      <c r="I415" s="631" t="str">
        <f t="shared" ca="1" si="52"/>
        <v>PR.IR-0230</v>
      </c>
      <c r="J415" s="1648"/>
    </row>
    <row r="416" spans="1:10" x14ac:dyDescent="0.25">
      <c r="A416" t="s">
        <v>353</v>
      </c>
      <c r="B416" s="551">
        <v>3</v>
      </c>
      <c r="C416" s="551" t="s">
        <v>446</v>
      </c>
      <c r="D416" s="1588" t="s">
        <v>3438</v>
      </c>
      <c r="F416" s="1650"/>
      <c r="G416" s="551">
        <f ca="1">VLOOKUP($A416,Data!$C:$I,7,FALSE)</f>
        <v>0</v>
      </c>
      <c r="H416" s="631" t="str">
        <f t="shared" si="51"/>
        <v>ID.IM-013</v>
      </c>
      <c r="I416" s="631" t="str">
        <f t="shared" ca="1" si="52"/>
        <v>ID.IM-0130</v>
      </c>
      <c r="J416" s="1648"/>
    </row>
    <row r="417" spans="1:10" x14ac:dyDescent="0.25">
      <c r="A417" t="s">
        <v>357</v>
      </c>
      <c r="B417" s="551">
        <v>3</v>
      </c>
      <c r="C417" s="551" t="s">
        <v>3386</v>
      </c>
      <c r="D417" s="1587" t="s">
        <v>3393</v>
      </c>
      <c r="E417" s="551" t="s">
        <v>446</v>
      </c>
      <c r="F417" s="1650" t="s">
        <v>1536</v>
      </c>
      <c r="G417" s="551">
        <f ca="1">VLOOKUP($A417,Data!$C:$I,7,FALSE)</f>
        <v>0</v>
      </c>
      <c r="H417" s="631" t="str">
        <f t="shared" si="51"/>
        <v>GV.OC-033</v>
      </c>
      <c r="I417" s="631" t="str">
        <f t="shared" ca="1" si="52"/>
        <v>GV.OC-0330</v>
      </c>
      <c r="J417" s="1648"/>
    </row>
    <row r="418" spans="1:10" x14ac:dyDescent="0.25">
      <c r="A418" t="s">
        <v>357</v>
      </c>
      <c r="B418" s="551">
        <v>3</v>
      </c>
      <c r="C418" s="551" t="s">
        <v>3386</v>
      </c>
      <c r="D418" s="1587" t="s">
        <v>3417</v>
      </c>
      <c r="E418" s="551" t="s">
        <v>446</v>
      </c>
      <c r="F418" s="1650" t="s">
        <v>1522</v>
      </c>
      <c r="G418" s="551">
        <f ca="1">VLOOKUP($A418,Data!$C:$I,7,FALSE)</f>
        <v>0</v>
      </c>
      <c r="H418" s="631" t="str">
        <f t="shared" si="51"/>
        <v>GV.PO-013</v>
      </c>
      <c r="I418" s="631" t="str">
        <f t="shared" ca="1" si="52"/>
        <v>GV.PO-0130</v>
      </c>
      <c r="J418" s="1648"/>
    </row>
    <row r="419" spans="1:10" x14ac:dyDescent="0.25">
      <c r="A419" t="s">
        <v>357</v>
      </c>
      <c r="B419" s="551">
        <v>3</v>
      </c>
      <c r="C419" s="551" t="s">
        <v>3386</v>
      </c>
      <c r="D419" s="1587" t="s">
        <v>3418</v>
      </c>
      <c r="F419" s="1650"/>
      <c r="G419" s="551">
        <f ca="1">VLOOKUP($A419,Data!$C:$I,7,FALSE)</f>
        <v>0</v>
      </c>
      <c r="H419" s="631" t="str">
        <f t="shared" si="51"/>
        <v>GV.PO-023</v>
      </c>
      <c r="I419" s="631" t="str">
        <f t="shared" ca="1" si="52"/>
        <v>GV.PO-0230</v>
      </c>
      <c r="J419" s="1648"/>
    </row>
    <row r="420" spans="1:10" x14ac:dyDescent="0.25">
      <c r="A420" t="s">
        <v>358</v>
      </c>
      <c r="B420" s="551">
        <v>3</v>
      </c>
      <c r="C420" s="551" t="s">
        <v>3386</v>
      </c>
      <c r="D420" s="1587" t="s">
        <v>3392</v>
      </c>
      <c r="F420" s="1650"/>
      <c r="G420" s="551">
        <f ca="1">VLOOKUP($A420,Data!$C:$I,7,FALSE)</f>
        <v>0</v>
      </c>
      <c r="H420" s="631" t="str">
        <f t="shared" si="51"/>
        <v>GV.OC-023</v>
      </c>
      <c r="I420" s="631" t="str">
        <f t="shared" ca="1" si="52"/>
        <v>GV.OC-0230</v>
      </c>
      <c r="J420" s="1648"/>
    </row>
    <row r="421" spans="1:10" x14ac:dyDescent="0.25">
      <c r="A421" t="s">
        <v>358</v>
      </c>
      <c r="B421" s="551">
        <v>3</v>
      </c>
      <c r="C421" s="551" t="s">
        <v>3386</v>
      </c>
      <c r="D421" s="1587" t="s">
        <v>3393</v>
      </c>
      <c r="E421" s="551" t="s">
        <v>446</v>
      </c>
      <c r="F421" s="1650" t="s">
        <v>1536</v>
      </c>
      <c r="G421" s="551">
        <f ca="1">VLOOKUP($A421,Data!$C:$I,7,FALSE)</f>
        <v>0</v>
      </c>
      <c r="H421" s="631" t="str">
        <f t="shared" si="51"/>
        <v>GV.OC-033</v>
      </c>
      <c r="I421" s="631" t="str">
        <f t="shared" ca="1" si="52"/>
        <v>GV.OC-0330</v>
      </c>
      <c r="J421" s="1648"/>
    </row>
    <row r="422" spans="1:10" x14ac:dyDescent="0.25">
      <c r="A422" t="s">
        <v>358</v>
      </c>
      <c r="B422" s="551">
        <v>3</v>
      </c>
      <c r="C422" s="551" t="s">
        <v>3386</v>
      </c>
      <c r="D422" s="1587" t="s">
        <v>3417</v>
      </c>
      <c r="E422" s="551" t="s">
        <v>446</v>
      </c>
      <c r="F422" s="1650" t="s">
        <v>1522</v>
      </c>
      <c r="G422" s="551">
        <f ca="1">VLOOKUP($A422,Data!$C:$I,7,FALSE)</f>
        <v>0</v>
      </c>
      <c r="H422" s="631" t="str">
        <f t="shared" si="51"/>
        <v>GV.PO-013</v>
      </c>
      <c r="I422" s="631" t="str">
        <f t="shared" ca="1" si="52"/>
        <v>GV.PO-0130</v>
      </c>
      <c r="J422" s="1648"/>
    </row>
    <row r="423" spans="1:10" x14ac:dyDescent="0.25">
      <c r="A423" t="s">
        <v>358</v>
      </c>
      <c r="B423" s="551">
        <v>3</v>
      </c>
      <c r="C423" s="551" t="s">
        <v>3386</v>
      </c>
      <c r="D423" s="1587" t="s">
        <v>3418</v>
      </c>
      <c r="F423" s="1650"/>
      <c r="G423" s="551">
        <f ca="1">VLOOKUP($A423,Data!$C:$I,7,FALSE)</f>
        <v>0</v>
      </c>
      <c r="H423" s="631" t="str">
        <f t="shared" si="51"/>
        <v>GV.PO-023</v>
      </c>
      <c r="I423" s="631" t="str">
        <f t="shared" ca="1" si="52"/>
        <v>GV.PO-0230</v>
      </c>
      <c r="J423" s="1648"/>
    </row>
    <row r="424" spans="1:10" x14ac:dyDescent="0.25">
      <c r="A424" t="s">
        <v>358</v>
      </c>
      <c r="B424" s="551">
        <v>3</v>
      </c>
      <c r="C424" s="551" t="s">
        <v>3386</v>
      </c>
      <c r="D424" s="1587" t="s">
        <v>3414</v>
      </c>
      <c r="F424" s="1650"/>
      <c r="G424" s="551">
        <f ca="1">VLOOKUP($A424,Data!$C:$I,7,FALSE)</f>
        <v>0</v>
      </c>
      <c r="H424" s="631" t="str">
        <f t="shared" si="51"/>
        <v>GV.RR-023</v>
      </c>
      <c r="I424" s="631" t="str">
        <f t="shared" ca="1" si="52"/>
        <v>GV.RR-0230</v>
      </c>
      <c r="J424" s="1648"/>
    </row>
    <row r="425" spans="1:10" x14ac:dyDescent="0.25">
      <c r="A425" t="s">
        <v>358</v>
      </c>
      <c r="B425" s="551">
        <v>3</v>
      </c>
      <c r="C425" s="551" t="s">
        <v>3386</v>
      </c>
      <c r="D425" s="1587" t="s">
        <v>3404</v>
      </c>
      <c r="E425" s="551" t="s">
        <v>446</v>
      </c>
      <c r="F425" s="1650" t="s">
        <v>1489</v>
      </c>
      <c r="G425" s="551">
        <f ca="1">VLOOKUP($A425,Data!$C:$I,7,FALSE)</f>
        <v>0</v>
      </c>
      <c r="H425" s="631" t="str">
        <f t="shared" si="51"/>
        <v>GV.SC-023</v>
      </c>
      <c r="I425" s="631" t="str">
        <f t="shared" ca="1" si="52"/>
        <v>GV.SC-0230</v>
      </c>
      <c r="J425" s="1648"/>
    </row>
    <row r="426" spans="1:10" x14ac:dyDescent="0.25">
      <c r="A426" t="s">
        <v>358</v>
      </c>
      <c r="B426" s="551">
        <v>3</v>
      </c>
      <c r="C426" s="551" t="s">
        <v>1462</v>
      </c>
      <c r="D426" s="1589" t="s">
        <v>3448</v>
      </c>
      <c r="E426" s="551" t="s">
        <v>1462</v>
      </c>
      <c r="F426" s="1650" t="s">
        <v>1576</v>
      </c>
      <c r="G426" s="551">
        <f ca="1">VLOOKUP($A426,Data!$C:$I,7,FALSE)</f>
        <v>0</v>
      </c>
      <c r="H426" s="631" t="str">
        <f t="shared" si="51"/>
        <v>PR.AT-013</v>
      </c>
      <c r="I426" s="631" t="str">
        <f t="shared" ca="1" si="52"/>
        <v>PR.AT-0130</v>
      </c>
      <c r="J426" s="1648"/>
    </row>
    <row r="427" spans="1:10" x14ac:dyDescent="0.25">
      <c r="A427" t="s">
        <v>358</v>
      </c>
      <c r="B427" s="551">
        <v>3</v>
      </c>
      <c r="C427" s="551" t="s">
        <v>1462</v>
      </c>
      <c r="D427" s="1589" t="s">
        <v>3449</v>
      </c>
      <c r="E427" s="551" t="s">
        <v>1462</v>
      </c>
      <c r="F427" s="1650" t="s">
        <v>1575</v>
      </c>
      <c r="G427" s="551">
        <f ca="1">VLOOKUP($A427,Data!$C:$I,7,FALSE)</f>
        <v>0</v>
      </c>
      <c r="H427" s="631" t="str">
        <f t="shared" si="51"/>
        <v>PR.AT-023</v>
      </c>
      <c r="I427" s="631" t="str">
        <f t="shared" ca="1" si="52"/>
        <v>PR.AT-0230</v>
      </c>
      <c r="J427" s="1648"/>
    </row>
    <row r="428" spans="1:10" x14ac:dyDescent="0.25">
      <c r="A428" t="s">
        <v>359</v>
      </c>
      <c r="B428" s="551">
        <v>3</v>
      </c>
      <c r="C428" s="551" t="s">
        <v>1462</v>
      </c>
      <c r="D428" s="1589" t="s">
        <v>3448</v>
      </c>
      <c r="E428" s="551" t="s">
        <v>1462</v>
      </c>
      <c r="F428" s="1650" t="s">
        <v>1579</v>
      </c>
      <c r="G428" s="551">
        <f ca="1">VLOOKUP($A428,Data!$C:$I,7,FALSE)</f>
        <v>0</v>
      </c>
      <c r="H428" s="631" t="str">
        <f t="shared" si="51"/>
        <v>PR.AT-013</v>
      </c>
      <c r="I428" s="631" t="str">
        <f t="shared" ca="1" si="52"/>
        <v>PR.AT-0130</v>
      </c>
      <c r="J428" s="1648"/>
    </row>
    <row r="429" spans="1:10" x14ac:dyDescent="0.25">
      <c r="A429" t="s">
        <v>360</v>
      </c>
      <c r="B429" s="551">
        <v>3</v>
      </c>
      <c r="C429" s="551" t="s">
        <v>446</v>
      </c>
      <c r="D429" s="1588" t="s">
        <v>3438</v>
      </c>
      <c r="F429" s="1650"/>
      <c r="G429" s="551">
        <f ca="1">VLOOKUP($A429,Data!$C:$I,7,FALSE)</f>
        <v>0</v>
      </c>
      <c r="H429" s="631" t="str">
        <f t="shared" si="51"/>
        <v>ID.IM-013</v>
      </c>
      <c r="I429" s="631" t="str">
        <f t="shared" ca="1" si="52"/>
        <v>ID.IM-0130</v>
      </c>
      <c r="J429" s="1648"/>
    </row>
    <row r="430" spans="1:10" x14ac:dyDescent="0.25">
      <c r="A430" t="s">
        <v>360</v>
      </c>
      <c r="B430" s="551">
        <v>3</v>
      </c>
      <c r="C430" s="551" t="s">
        <v>446</v>
      </c>
      <c r="D430" s="1588" t="s">
        <v>3440</v>
      </c>
      <c r="E430" s="551" t="s">
        <v>1462</v>
      </c>
      <c r="F430" s="1650" t="s">
        <v>1712</v>
      </c>
      <c r="G430" s="551">
        <f ca="1">VLOOKUP($A430,Data!$C:$I,7,FALSE)</f>
        <v>0</v>
      </c>
      <c r="H430" s="631" t="str">
        <f t="shared" si="51"/>
        <v>ID.IM-033</v>
      </c>
      <c r="I430" s="631" t="str">
        <f t="shared" ca="1" si="52"/>
        <v>ID.IM-0330</v>
      </c>
      <c r="J430" s="1648"/>
    </row>
    <row r="431" spans="1:10" x14ac:dyDescent="0.25">
      <c r="A431" t="s">
        <v>240</v>
      </c>
      <c r="B431" s="551">
        <v>1</v>
      </c>
      <c r="C431" s="551" t="s">
        <v>1463</v>
      </c>
      <c r="D431" s="1586" t="s">
        <v>3472</v>
      </c>
      <c r="E431" s="551" t="s">
        <v>1463</v>
      </c>
      <c r="F431" s="1650" t="s">
        <v>1539</v>
      </c>
      <c r="G431" s="551">
        <f ca="1">VLOOKUP($A431,Data!$C:$I,7,FALSE)</f>
        <v>0</v>
      </c>
      <c r="H431" s="631" t="str">
        <f t="shared" si="51"/>
        <v>DE.AE-061</v>
      </c>
      <c r="I431" s="631" t="str">
        <f t="shared" ca="1" si="52"/>
        <v>DE.AE-0610</v>
      </c>
      <c r="J431" s="1648"/>
    </row>
    <row r="432" spans="1:10" x14ac:dyDescent="0.25">
      <c r="A432" t="s">
        <v>240</v>
      </c>
      <c r="B432" s="551">
        <v>1</v>
      </c>
      <c r="C432" s="551" t="s">
        <v>1465</v>
      </c>
      <c r="D432" s="1590" t="s">
        <v>3495</v>
      </c>
      <c r="F432" s="1652"/>
      <c r="G432" s="551">
        <f ca="1">VLOOKUP($A432,Data!$C:$I,7,FALSE)</f>
        <v>0</v>
      </c>
      <c r="H432" s="631" t="str">
        <f t="shared" si="51"/>
        <v>RC.CO-041</v>
      </c>
      <c r="I432" s="631" t="str">
        <f t="shared" ca="1" si="52"/>
        <v>RC.CO-0410</v>
      </c>
      <c r="J432" s="1648"/>
    </row>
    <row r="433" spans="1:10" x14ac:dyDescent="0.25">
      <c r="A433" t="s">
        <v>240</v>
      </c>
      <c r="B433" s="551">
        <v>1</v>
      </c>
      <c r="C433" s="551" t="s">
        <v>1464</v>
      </c>
      <c r="D433" s="1591" t="s">
        <v>3482</v>
      </c>
      <c r="F433" s="1650"/>
      <c r="G433" s="551">
        <f ca="1">VLOOKUP($A433,Data!$C:$I,7,FALSE)</f>
        <v>0</v>
      </c>
      <c r="H433" s="631" t="str">
        <f t="shared" si="51"/>
        <v>RS.AN-071</v>
      </c>
      <c r="I433" s="631" t="str">
        <f t="shared" ca="1" si="52"/>
        <v>RS.AN-0710</v>
      </c>
      <c r="J433" s="1648"/>
    </row>
    <row r="434" spans="1:10" x14ac:dyDescent="0.25">
      <c r="A434" t="s">
        <v>240</v>
      </c>
      <c r="B434" s="551">
        <v>1</v>
      </c>
      <c r="C434" s="551" t="s">
        <v>1464</v>
      </c>
      <c r="D434" s="1591" t="s">
        <v>3484</v>
      </c>
      <c r="F434" s="819"/>
      <c r="G434" s="551">
        <f ca="1">VLOOKUP($A434,Data!$C:$I,7,FALSE)</f>
        <v>0</v>
      </c>
      <c r="H434" s="631" t="str">
        <f t="shared" si="51"/>
        <v>RS.CO-021</v>
      </c>
      <c r="I434" s="631" t="str">
        <f t="shared" ca="1" si="52"/>
        <v>RS.CO-0210</v>
      </c>
      <c r="J434" s="1648"/>
    </row>
    <row r="435" spans="1:10" x14ac:dyDescent="0.25">
      <c r="A435" t="s">
        <v>242</v>
      </c>
      <c r="B435" s="551">
        <v>2</v>
      </c>
      <c r="C435" s="551" t="s">
        <v>1465</v>
      </c>
      <c r="D435" s="1590" t="s">
        <v>3495</v>
      </c>
      <c r="F435" s="1650"/>
      <c r="G435" s="551">
        <f ca="1">VLOOKUP($A435,Data!$C:$I,7,FALSE)</f>
        <v>0</v>
      </c>
      <c r="H435" s="631" t="str">
        <f t="shared" si="51"/>
        <v>RC.CO-042</v>
      </c>
      <c r="I435" s="631" t="str">
        <f t="shared" ca="1" si="52"/>
        <v>RC.CO-0420</v>
      </c>
      <c r="J435" s="1648"/>
    </row>
    <row r="436" spans="1:10" x14ac:dyDescent="0.25">
      <c r="A436" t="s">
        <v>242</v>
      </c>
      <c r="B436" s="551">
        <v>2</v>
      </c>
      <c r="C436" s="551" t="s">
        <v>1464</v>
      </c>
      <c r="D436" s="1591" t="s">
        <v>3482</v>
      </c>
      <c r="F436" s="1650"/>
      <c r="G436" s="551">
        <f ca="1">VLOOKUP($A436,Data!$C:$I,7,FALSE)</f>
        <v>0</v>
      </c>
      <c r="H436" s="631" t="str">
        <f t="shared" si="51"/>
        <v>RS.AN-072</v>
      </c>
      <c r="I436" s="631" t="str">
        <f t="shared" ca="1" si="52"/>
        <v>RS.AN-0720</v>
      </c>
      <c r="J436" s="1648"/>
    </row>
    <row r="437" spans="1:10" x14ac:dyDescent="0.25">
      <c r="A437" t="s">
        <v>242</v>
      </c>
      <c r="B437" s="551">
        <v>2</v>
      </c>
      <c r="C437" s="551" t="s">
        <v>1464</v>
      </c>
      <c r="D437" s="1591" t="s">
        <v>3484</v>
      </c>
      <c r="F437" s="819"/>
      <c r="G437" s="551">
        <f ca="1">VLOOKUP($A437,Data!$C:$I,7,FALSE)</f>
        <v>0</v>
      </c>
      <c r="H437" s="631" t="str">
        <f t="shared" si="51"/>
        <v>RS.CO-022</v>
      </c>
      <c r="I437" s="631" t="str">
        <f t="shared" ca="1" si="52"/>
        <v>RS.CO-0220</v>
      </c>
      <c r="J437" s="1648"/>
    </row>
    <row r="438" spans="1:10" x14ac:dyDescent="0.25">
      <c r="A438" t="s">
        <v>243</v>
      </c>
      <c r="B438" s="551">
        <v>3</v>
      </c>
      <c r="C438" s="551" t="s">
        <v>1463</v>
      </c>
      <c r="D438" s="1586" t="s">
        <v>3469</v>
      </c>
      <c r="E438" s="551" t="s">
        <v>1463</v>
      </c>
      <c r="F438" s="1650" t="s">
        <v>1542</v>
      </c>
      <c r="G438" s="551">
        <f ca="1">VLOOKUP($A438,Data!$C:$I,7,FALSE)</f>
        <v>0</v>
      </c>
      <c r="H438" s="631" t="str">
        <f t="shared" si="51"/>
        <v>DE.AE-023</v>
      </c>
      <c r="I438" s="631" t="str">
        <f t="shared" ca="1" si="52"/>
        <v>DE.AE-0230</v>
      </c>
      <c r="J438" s="1648"/>
    </row>
    <row r="439" spans="1:10" x14ac:dyDescent="0.25">
      <c r="A439" t="s">
        <v>243</v>
      </c>
      <c r="B439" s="551">
        <v>3</v>
      </c>
      <c r="C439" s="551" t="s">
        <v>1463</v>
      </c>
      <c r="D439" s="1586" t="s">
        <v>3470</v>
      </c>
      <c r="E439" s="551" t="s">
        <v>1463</v>
      </c>
      <c r="F439" s="1650" t="s">
        <v>1537</v>
      </c>
      <c r="G439" s="551">
        <f ca="1">VLOOKUP($A439,Data!$C:$I,7,FALSE)</f>
        <v>0</v>
      </c>
      <c r="H439" s="631" t="str">
        <f t="shared" si="51"/>
        <v>DE.AE-033</v>
      </c>
      <c r="I439" s="631" t="str">
        <f t="shared" ca="1" si="52"/>
        <v>DE.AE-0330</v>
      </c>
      <c r="J439" s="1648"/>
    </row>
    <row r="440" spans="1:10" x14ac:dyDescent="0.25">
      <c r="A440" t="s">
        <v>243</v>
      </c>
      <c r="B440" s="551">
        <v>3</v>
      </c>
      <c r="C440" s="551" t="s">
        <v>1463</v>
      </c>
      <c r="D440" s="1586" t="s">
        <v>3473</v>
      </c>
      <c r="F440" s="1652"/>
      <c r="G440" s="551">
        <f ca="1">VLOOKUP($A440,Data!$C:$I,7,FALSE)</f>
        <v>0</v>
      </c>
      <c r="H440" s="631" t="str">
        <f t="shared" si="51"/>
        <v>DE.AE-073</v>
      </c>
      <c r="I440" s="631" t="str">
        <f t="shared" ca="1" si="52"/>
        <v>DE.AE-0730</v>
      </c>
      <c r="J440" s="1648"/>
    </row>
    <row r="441" spans="1:10" x14ac:dyDescent="0.25">
      <c r="A441" t="s">
        <v>243</v>
      </c>
      <c r="B441" s="551">
        <v>3</v>
      </c>
      <c r="C441" s="551" t="s">
        <v>1464</v>
      </c>
      <c r="D441" s="1591" t="s">
        <v>3476</v>
      </c>
      <c r="E441" s="551" t="s">
        <v>1464</v>
      </c>
      <c r="F441" s="1650" t="s">
        <v>1541</v>
      </c>
      <c r="G441" s="551">
        <f ca="1">VLOOKUP($A441,Data!$C:$I,7,FALSE)</f>
        <v>0</v>
      </c>
      <c r="H441" s="631" t="str">
        <f t="shared" si="51"/>
        <v>RS.MA-023</v>
      </c>
      <c r="I441" s="631" t="str">
        <f t="shared" ca="1" si="52"/>
        <v>RS.MA-0230</v>
      </c>
      <c r="J441" s="1648"/>
    </row>
    <row r="442" spans="1:10" x14ac:dyDescent="0.25">
      <c r="A442" t="s">
        <v>243</v>
      </c>
      <c r="B442" s="551">
        <v>3</v>
      </c>
      <c r="C442" s="551" t="s">
        <v>1464</v>
      </c>
      <c r="D442" s="1591" t="s">
        <v>3477</v>
      </c>
      <c r="E442" s="551" t="s">
        <v>1464</v>
      </c>
      <c r="F442" s="1650" t="s">
        <v>1545</v>
      </c>
      <c r="G442" s="551">
        <f ca="1">VLOOKUP($A442,Data!$C:$I,7,FALSE)</f>
        <v>0</v>
      </c>
      <c r="H442" s="631" t="str">
        <f t="shared" si="51"/>
        <v>RS.MA-033</v>
      </c>
      <c r="I442" s="631" t="str">
        <f t="shared" ca="1" si="52"/>
        <v>RS.MA-0330</v>
      </c>
      <c r="J442" s="1648"/>
    </row>
    <row r="443" spans="1:10" x14ac:dyDescent="0.25">
      <c r="A443" t="s">
        <v>244</v>
      </c>
      <c r="B443" s="551">
        <v>3</v>
      </c>
      <c r="C443" s="551" t="s">
        <v>446</v>
      </c>
      <c r="D443" s="1588" t="s">
        <v>3440</v>
      </c>
      <c r="E443" s="551" t="s">
        <v>1463</v>
      </c>
      <c r="F443" s="1650" t="s">
        <v>1543</v>
      </c>
      <c r="G443" s="551">
        <f ca="1">VLOOKUP($A443,Data!$C:$I,7,FALSE)</f>
        <v>0</v>
      </c>
      <c r="H443" s="631" t="str">
        <f t="shared" si="51"/>
        <v>ID.IM-033</v>
      </c>
      <c r="I443" s="631" t="str">
        <f t="shared" ca="1" si="52"/>
        <v>ID.IM-0330</v>
      </c>
      <c r="J443" s="1648"/>
    </row>
    <row r="444" spans="1:10" x14ac:dyDescent="0.25">
      <c r="A444" t="s">
        <v>245</v>
      </c>
      <c r="B444" s="551">
        <v>3</v>
      </c>
      <c r="C444" s="551" t="s">
        <v>1463</v>
      </c>
      <c r="D444" s="1586" t="s">
        <v>3464</v>
      </c>
      <c r="E444" s="551" t="s">
        <v>1463</v>
      </c>
      <c r="F444" s="1650" t="s">
        <v>1485</v>
      </c>
      <c r="G444" s="551">
        <f ca="1">VLOOKUP($A444,Data!$C:$I,7,FALSE)</f>
        <v>0</v>
      </c>
      <c r="H444" s="631" t="str">
        <f t="shared" si="51"/>
        <v>DE.CM-013</v>
      </c>
      <c r="I444" s="631" t="str">
        <f t="shared" ca="1" si="52"/>
        <v>DE.CM-0130</v>
      </c>
      <c r="J444" s="1648"/>
    </row>
    <row r="445" spans="1:10" x14ac:dyDescent="0.25">
      <c r="A445" t="s">
        <v>245</v>
      </c>
      <c r="B445" s="551">
        <v>3</v>
      </c>
      <c r="C445" s="551" t="s">
        <v>1463</v>
      </c>
      <c r="D445" s="1586" t="s">
        <v>3465</v>
      </c>
      <c r="E445" s="551" t="s">
        <v>1463</v>
      </c>
      <c r="F445" s="1650" t="s">
        <v>1487</v>
      </c>
      <c r="G445" s="551">
        <f ca="1">VLOOKUP($A445,Data!$C:$I,7,FALSE)</f>
        <v>0</v>
      </c>
      <c r="H445" s="631" t="str">
        <f t="shared" si="51"/>
        <v>DE.CM-023</v>
      </c>
      <c r="I445" s="631" t="str">
        <f t="shared" ca="1" si="52"/>
        <v>DE.CM-0230</v>
      </c>
      <c r="J445" s="1648"/>
    </row>
    <row r="446" spans="1:10" x14ac:dyDescent="0.25">
      <c r="A446" t="s">
        <v>245</v>
      </c>
      <c r="B446" s="551">
        <v>3</v>
      </c>
      <c r="C446" s="551" t="s">
        <v>1463</v>
      </c>
      <c r="D446" s="1586" t="s">
        <v>3466</v>
      </c>
      <c r="E446" s="551" t="s">
        <v>1463</v>
      </c>
      <c r="F446" s="1650" t="s">
        <v>1483</v>
      </c>
      <c r="G446" s="551">
        <f ca="1">VLOOKUP($A446,Data!$C:$I,7,FALSE)</f>
        <v>0</v>
      </c>
      <c r="H446" s="631" t="str">
        <f t="shared" si="51"/>
        <v>DE.CM-033</v>
      </c>
      <c r="I446" s="631" t="str">
        <f t="shared" ca="1" si="52"/>
        <v>DE.CM-0330</v>
      </c>
      <c r="J446" s="1648"/>
    </row>
    <row r="447" spans="1:10" x14ac:dyDescent="0.25">
      <c r="A447" t="s">
        <v>245</v>
      </c>
      <c r="B447" s="551">
        <v>3</v>
      </c>
      <c r="C447" s="551" t="s">
        <v>1463</v>
      </c>
      <c r="D447" s="1586" t="s">
        <v>3467</v>
      </c>
      <c r="E447" s="551" t="s">
        <v>1463</v>
      </c>
      <c r="F447" s="1650" t="s">
        <v>1484</v>
      </c>
      <c r="G447" s="551">
        <f ca="1">VLOOKUP($A447,Data!$C:$I,7,FALSE)</f>
        <v>0</v>
      </c>
      <c r="H447" s="631" t="str">
        <f t="shared" si="51"/>
        <v>DE.CM-063</v>
      </c>
      <c r="I447" s="631" t="str">
        <f t="shared" ca="1" si="52"/>
        <v>DE.CM-0630</v>
      </c>
      <c r="J447" s="1648"/>
    </row>
    <row r="448" spans="1:10" x14ac:dyDescent="0.25">
      <c r="A448" t="s">
        <v>245</v>
      </c>
      <c r="B448" s="551">
        <v>3</v>
      </c>
      <c r="C448" s="551" t="s">
        <v>1463</v>
      </c>
      <c r="D448" s="1586" t="s">
        <v>3468</v>
      </c>
      <c r="F448" s="1650"/>
      <c r="G448" s="551">
        <f ca="1">VLOOKUP($A448,Data!$C:$I,7,FALSE)</f>
        <v>0</v>
      </c>
      <c r="H448" s="631" t="str">
        <f t="shared" si="51"/>
        <v>DE.CM-093</v>
      </c>
      <c r="I448" s="631" t="str">
        <f t="shared" ca="1" si="52"/>
        <v>DE.CM-0930</v>
      </c>
      <c r="J448" s="1648"/>
    </row>
    <row r="449" spans="1:10" x14ac:dyDescent="0.25">
      <c r="A449" t="s">
        <v>246</v>
      </c>
      <c r="B449" s="551">
        <v>1</v>
      </c>
      <c r="C449" s="551" t="s">
        <v>1463</v>
      </c>
      <c r="D449" s="1586" t="s">
        <v>3474</v>
      </c>
      <c r="E449" s="551" t="s">
        <v>1463</v>
      </c>
      <c r="F449" s="1650" t="s">
        <v>1544</v>
      </c>
      <c r="G449" s="551">
        <f ca="1">VLOOKUP($A449,Data!$C:$I,7,FALSE)</f>
        <v>0</v>
      </c>
      <c r="H449" s="631" t="str">
        <f t="shared" si="51"/>
        <v>DE.AE-081</v>
      </c>
      <c r="I449" s="631" t="str">
        <f t="shared" ca="1" si="52"/>
        <v>DE.AE-0810</v>
      </c>
      <c r="J449" s="1648"/>
    </row>
    <row r="450" spans="1:10" x14ac:dyDescent="0.25">
      <c r="A450" t="s">
        <v>246</v>
      </c>
      <c r="B450" s="551">
        <v>1</v>
      </c>
      <c r="C450" s="551" t="s">
        <v>446</v>
      </c>
      <c r="D450" s="1588" t="s">
        <v>3441</v>
      </c>
      <c r="E450" s="551" t="s">
        <v>1462</v>
      </c>
      <c r="F450" s="1650" t="s">
        <v>1529</v>
      </c>
      <c r="G450" s="551">
        <f ca="1">VLOOKUP($A450,Data!$C:$I,7,FALSE)</f>
        <v>0</v>
      </c>
      <c r="H450" s="631" t="str">
        <f t="shared" ref="H450:H513" si="53">CONCATENATE($D450,$B450)</f>
        <v>ID.IM-041</v>
      </c>
      <c r="I450" s="631" t="str">
        <f t="shared" ref="I450:I513" ca="1" si="54">_xlfn.IFNA(CONCATENATE(H450,$G450),CONCATENATE(H450,$G450,0))</f>
        <v>ID.IM-0410</v>
      </c>
      <c r="J450" s="1648"/>
    </row>
    <row r="451" spans="1:10" x14ac:dyDescent="0.25">
      <c r="A451" t="s">
        <v>246</v>
      </c>
      <c r="B451" s="551">
        <v>1</v>
      </c>
      <c r="C451" s="551" t="s">
        <v>1464</v>
      </c>
      <c r="D451" s="1591" t="s">
        <v>3477</v>
      </c>
      <c r="E451" s="551" t="s">
        <v>1464</v>
      </c>
      <c r="F451" s="1650" t="s">
        <v>1545</v>
      </c>
      <c r="G451" s="551">
        <f ca="1">VLOOKUP($A451,Data!$C:$I,7,FALSE)</f>
        <v>0</v>
      </c>
      <c r="H451" s="631" t="str">
        <f t="shared" si="53"/>
        <v>RS.MA-031</v>
      </c>
      <c r="I451" s="631" t="str">
        <f t="shared" ca="1" si="54"/>
        <v>RS.MA-0310</v>
      </c>
      <c r="J451" s="1648"/>
    </row>
    <row r="452" spans="1:10" x14ac:dyDescent="0.25">
      <c r="A452" t="s">
        <v>247</v>
      </c>
      <c r="B452" s="551">
        <v>1</v>
      </c>
      <c r="C452" s="551" t="s">
        <v>1463</v>
      </c>
      <c r="D452" s="1586" t="s">
        <v>3471</v>
      </c>
      <c r="E452" s="551" t="s">
        <v>1463</v>
      </c>
      <c r="F452" s="1650" t="s">
        <v>1546</v>
      </c>
      <c r="G452" s="551">
        <f ca="1">VLOOKUP($A452,Data!$C:$I,7,FALSE)</f>
        <v>0</v>
      </c>
      <c r="H452" s="631" t="str">
        <f t="shared" si="53"/>
        <v>DE.AE-041</v>
      </c>
      <c r="I452" s="631" t="str">
        <f t="shared" ca="1" si="54"/>
        <v>DE.AE-0410</v>
      </c>
      <c r="J452" s="1648"/>
    </row>
    <row r="453" spans="1:10" x14ac:dyDescent="0.25">
      <c r="A453" t="s">
        <v>247</v>
      </c>
      <c r="B453" s="551">
        <v>1</v>
      </c>
      <c r="C453" s="551" t="s">
        <v>1464</v>
      </c>
      <c r="D453" s="1591" t="s">
        <v>3483</v>
      </c>
      <c r="F453" s="1650"/>
      <c r="G453" s="551">
        <f ca="1">VLOOKUP($A453,Data!$C:$I,7,FALSE)</f>
        <v>0</v>
      </c>
      <c r="H453" s="631" t="str">
        <f t="shared" si="53"/>
        <v>RS.AN-081</v>
      </c>
      <c r="I453" s="631" t="str">
        <f t="shared" ca="1" si="54"/>
        <v>RS.AN-0810</v>
      </c>
      <c r="J453" s="1648"/>
    </row>
    <row r="454" spans="1:10" x14ac:dyDescent="0.25">
      <c r="A454" t="s">
        <v>247</v>
      </c>
      <c r="B454" s="551">
        <v>1</v>
      </c>
      <c r="C454" s="551" t="s">
        <v>1464</v>
      </c>
      <c r="D454" s="1591" t="s">
        <v>3476</v>
      </c>
      <c r="E454" s="551" t="s">
        <v>1464</v>
      </c>
      <c r="F454" s="1650" t="s">
        <v>1541</v>
      </c>
      <c r="G454" s="551">
        <f ca="1">VLOOKUP($A454,Data!$C:$I,7,FALSE)</f>
        <v>0</v>
      </c>
      <c r="H454" s="631" t="str">
        <f t="shared" si="53"/>
        <v>RS.MA-021</v>
      </c>
      <c r="I454" s="631" t="str">
        <f t="shared" ca="1" si="54"/>
        <v>RS.MA-0210</v>
      </c>
      <c r="J454" s="1648"/>
    </row>
    <row r="455" spans="1:10" x14ac:dyDescent="0.25">
      <c r="A455" t="s">
        <v>248</v>
      </c>
      <c r="B455" s="551">
        <v>2</v>
      </c>
      <c r="C455" s="551" t="s">
        <v>1463</v>
      </c>
      <c r="D455" s="1586" t="s">
        <v>3471</v>
      </c>
      <c r="E455" s="551" t="s">
        <v>1463</v>
      </c>
      <c r="F455" s="1650" t="s">
        <v>1546</v>
      </c>
      <c r="G455" s="551">
        <f ca="1">VLOOKUP($A455,Data!$C:$I,7,FALSE)</f>
        <v>0</v>
      </c>
      <c r="H455" s="631" t="str">
        <f t="shared" si="53"/>
        <v>DE.AE-042</v>
      </c>
      <c r="I455" s="631" t="str">
        <f t="shared" ca="1" si="54"/>
        <v>DE.AE-0420</v>
      </c>
      <c r="J455" s="1648"/>
    </row>
    <row r="456" spans="1:10" x14ac:dyDescent="0.25">
      <c r="A456" t="s">
        <v>248</v>
      </c>
      <c r="B456" s="551">
        <v>2</v>
      </c>
      <c r="C456" s="551" t="s">
        <v>1463</v>
      </c>
      <c r="D456" s="1586" t="s">
        <v>3474</v>
      </c>
      <c r="E456" s="551" t="s">
        <v>1463</v>
      </c>
      <c r="F456" s="1650" t="s">
        <v>1544</v>
      </c>
      <c r="G456" s="551">
        <f ca="1">VLOOKUP($A456,Data!$C:$I,7,FALSE)</f>
        <v>0</v>
      </c>
      <c r="H456" s="631" t="str">
        <f t="shared" si="53"/>
        <v>DE.AE-082</v>
      </c>
      <c r="I456" s="631" t="str">
        <f t="shared" ca="1" si="54"/>
        <v>DE.AE-0820</v>
      </c>
      <c r="J456" s="1648"/>
    </row>
    <row r="457" spans="1:10" x14ac:dyDescent="0.25">
      <c r="A457" t="s">
        <v>248</v>
      </c>
      <c r="B457" s="551">
        <v>2</v>
      </c>
      <c r="C457" s="551" t="s">
        <v>446</v>
      </c>
      <c r="D457" s="1588" t="s">
        <v>3441</v>
      </c>
      <c r="E457" s="551" t="s">
        <v>1462</v>
      </c>
      <c r="F457" s="1650" t="s">
        <v>1529</v>
      </c>
      <c r="G457" s="551">
        <f ca="1">VLOOKUP($A457,Data!$C:$I,7,FALSE)</f>
        <v>0</v>
      </c>
      <c r="H457" s="631" t="str">
        <f t="shared" si="53"/>
        <v>ID.IM-042</v>
      </c>
      <c r="I457" s="631" t="str">
        <f t="shared" ca="1" si="54"/>
        <v>ID.IM-0420</v>
      </c>
      <c r="J457" s="1648"/>
    </row>
    <row r="458" spans="1:10" x14ac:dyDescent="0.25">
      <c r="A458" t="s">
        <v>249</v>
      </c>
      <c r="B458" s="551">
        <v>2</v>
      </c>
      <c r="C458" s="551" t="s">
        <v>1463</v>
      </c>
      <c r="D458" s="1586" t="s">
        <v>3471</v>
      </c>
      <c r="E458" s="551" t="s">
        <v>1463</v>
      </c>
      <c r="F458" s="1650" t="s">
        <v>1546</v>
      </c>
      <c r="G458" s="551">
        <f ca="1">VLOOKUP($A458,Data!$C:$I,7,FALSE)</f>
        <v>0</v>
      </c>
      <c r="H458" s="631" t="str">
        <f t="shared" si="53"/>
        <v>DE.AE-042</v>
      </c>
      <c r="I458" s="631" t="str">
        <f t="shared" ca="1" si="54"/>
        <v>DE.AE-0420</v>
      </c>
      <c r="J458" s="1648"/>
    </row>
    <row r="459" spans="1:10" x14ac:dyDescent="0.25">
      <c r="A459" t="s">
        <v>250</v>
      </c>
      <c r="B459" s="551">
        <v>2</v>
      </c>
      <c r="C459" s="551" t="s">
        <v>446</v>
      </c>
      <c r="D459" s="1588" t="s">
        <v>3440</v>
      </c>
      <c r="E459" s="551" t="s">
        <v>1462</v>
      </c>
      <c r="F459" s="1650" t="s">
        <v>1712</v>
      </c>
      <c r="G459" s="551">
        <f ca="1">VLOOKUP($A459,Data!$C:$I,7,FALSE)</f>
        <v>0</v>
      </c>
      <c r="H459" s="631" t="str">
        <f t="shared" si="53"/>
        <v>ID.IM-032</v>
      </c>
      <c r="I459" s="631" t="str">
        <f t="shared" ca="1" si="54"/>
        <v>ID.IM-0320</v>
      </c>
      <c r="J459" s="1648"/>
    </row>
    <row r="460" spans="1:10" x14ac:dyDescent="0.25">
      <c r="A460" t="s">
        <v>250</v>
      </c>
      <c r="B460" s="551">
        <v>2</v>
      </c>
      <c r="C460" s="551" t="s">
        <v>446</v>
      </c>
      <c r="D460" s="1588" t="s">
        <v>3441</v>
      </c>
      <c r="E460" s="551" t="s">
        <v>1462</v>
      </c>
      <c r="F460" s="1650" t="s">
        <v>1529</v>
      </c>
      <c r="G460" s="551">
        <f ca="1">VLOOKUP($A460,Data!$C:$I,7,FALSE)</f>
        <v>0</v>
      </c>
      <c r="H460" s="631" t="str">
        <f t="shared" si="53"/>
        <v>ID.IM-042</v>
      </c>
      <c r="I460" s="631" t="str">
        <f t="shared" ca="1" si="54"/>
        <v>ID.IM-0420</v>
      </c>
      <c r="J460" s="1648"/>
    </row>
    <row r="461" spans="1:10" x14ac:dyDescent="0.25">
      <c r="A461" t="s">
        <v>251</v>
      </c>
      <c r="B461" s="551">
        <v>2</v>
      </c>
      <c r="C461" s="551" t="s">
        <v>1465</v>
      </c>
      <c r="D461" s="1590" t="s">
        <v>3495</v>
      </c>
      <c r="F461" s="1650"/>
      <c r="G461" s="551">
        <f ca="1">VLOOKUP($A461,Data!$C:$I,7,FALSE)</f>
        <v>0</v>
      </c>
      <c r="H461" s="631" t="str">
        <f t="shared" si="53"/>
        <v>RC.CO-042</v>
      </c>
      <c r="I461" s="631" t="str">
        <f t="shared" ca="1" si="54"/>
        <v>RC.CO-0420</v>
      </c>
      <c r="J461" s="1648"/>
    </row>
    <row r="462" spans="1:10" x14ac:dyDescent="0.25">
      <c r="A462" t="s">
        <v>251</v>
      </c>
      <c r="B462" s="551">
        <v>2</v>
      </c>
      <c r="C462" s="551" t="s">
        <v>1465</v>
      </c>
      <c r="D462" s="1590" t="s">
        <v>3493</v>
      </c>
      <c r="F462" s="1650"/>
      <c r="G462" s="551">
        <f ca="1">VLOOKUP($A462,Data!$C:$I,7,FALSE)</f>
        <v>0</v>
      </c>
      <c r="H462" s="631" t="str">
        <f t="shared" si="53"/>
        <v>RC.RP-062</v>
      </c>
      <c r="I462" s="631" t="str">
        <f t="shared" ca="1" si="54"/>
        <v>RC.RP-0620</v>
      </c>
      <c r="J462" s="1648"/>
    </row>
    <row r="463" spans="1:10" x14ac:dyDescent="0.25">
      <c r="A463" t="s">
        <v>251</v>
      </c>
      <c r="B463" s="551">
        <v>2</v>
      </c>
      <c r="C463" s="551" t="s">
        <v>1464</v>
      </c>
      <c r="D463" s="1591" t="s">
        <v>3482</v>
      </c>
      <c r="F463" s="1650"/>
      <c r="G463" s="551">
        <f ca="1">VLOOKUP($A463,Data!$C:$I,7,FALSE)</f>
        <v>0</v>
      </c>
      <c r="H463" s="631" t="str">
        <f t="shared" si="53"/>
        <v>RS.AN-072</v>
      </c>
      <c r="I463" s="631" t="str">
        <f t="shared" ca="1" si="54"/>
        <v>RS.AN-0720</v>
      </c>
      <c r="J463" s="1648"/>
    </row>
    <row r="464" spans="1:10" x14ac:dyDescent="0.25">
      <c r="A464" t="s">
        <v>251</v>
      </c>
      <c r="B464" s="551">
        <v>2</v>
      </c>
      <c r="C464" s="551" t="s">
        <v>1464</v>
      </c>
      <c r="D464" s="1591" t="s">
        <v>3484</v>
      </c>
      <c r="F464" s="819"/>
      <c r="G464" s="551">
        <f ca="1">VLOOKUP($A464,Data!$C:$I,7,FALSE)</f>
        <v>0</v>
      </c>
      <c r="H464" s="631" t="str">
        <f t="shared" si="53"/>
        <v>RS.CO-022</v>
      </c>
      <c r="I464" s="631" t="str">
        <f t="shared" ca="1" si="54"/>
        <v>RS.CO-0220</v>
      </c>
      <c r="J464" s="1648"/>
    </row>
    <row r="465" spans="1:10" x14ac:dyDescent="0.25">
      <c r="A465" t="s">
        <v>252</v>
      </c>
      <c r="B465" s="551">
        <v>2</v>
      </c>
      <c r="C465" s="551" t="s">
        <v>1463</v>
      </c>
      <c r="D465" s="1586" t="s">
        <v>3472</v>
      </c>
      <c r="E465" s="551" t="s">
        <v>1463</v>
      </c>
      <c r="F465" s="1650" t="s">
        <v>1539</v>
      </c>
      <c r="G465" s="551">
        <f ca="1">VLOOKUP($A465,Data!$C:$I,7,FALSE)</f>
        <v>0</v>
      </c>
      <c r="H465" s="631" t="str">
        <f t="shared" si="53"/>
        <v>DE.AE-062</v>
      </c>
      <c r="I465" s="631" t="str">
        <f t="shared" ca="1" si="54"/>
        <v>DE.AE-0620</v>
      </c>
      <c r="J465" s="1648"/>
    </row>
    <row r="466" spans="1:10" x14ac:dyDescent="0.25">
      <c r="A466" t="s">
        <v>252</v>
      </c>
      <c r="B466" s="551">
        <v>2</v>
      </c>
      <c r="C466" s="551" t="s">
        <v>1463</v>
      </c>
      <c r="D466" s="1586" t="s">
        <v>3474</v>
      </c>
      <c r="E466" s="551" t="s">
        <v>1463</v>
      </c>
      <c r="F466" s="1650" t="s">
        <v>1544</v>
      </c>
      <c r="G466" s="551">
        <f ca="1">VLOOKUP($A466,Data!$C:$I,7,FALSE)</f>
        <v>0</v>
      </c>
      <c r="H466" s="631" t="str">
        <f t="shared" si="53"/>
        <v>DE.AE-082</v>
      </c>
      <c r="I466" s="631" t="str">
        <f t="shared" ca="1" si="54"/>
        <v>DE.AE-0820</v>
      </c>
      <c r="J466" s="1648"/>
    </row>
    <row r="467" spans="1:10" x14ac:dyDescent="0.25">
      <c r="A467" t="s">
        <v>252</v>
      </c>
      <c r="B467" s="551">
        <v>2</v>
      </c>
      <c r="C467" s="551" t="s">
        <v>1465</v>
      </c>
      <c r="D467" s="1590" t="s">
        <v>3494</v>
      </c>
      <c r="E467" s="551" t="s">
        <v>1465</v>
      </c>
      <c r="F467" s="1650" t="s">
        <v>1549</v>
      </c>
      <c r="G467" s="551">
        <f ca="1">VLOOKUP($A467,Data!$C:$I,7,FALSE)</f>
        <v>0</v>
      </c>
      <c r="H467" s="631" t="str">
        <f t="shared" si="53"/>
        <v>RC.CO-032</v>
      </c>
      <c r="I467" s="631" t="str">
        <f t="shared" ca="1" si="54"/>
        <v>RC.CO-0320</v>
      </c>
      <c r="J467" s="1648"/>
    </row>
    <row r="468" spans="1:10" x14ac:dyDescent="0.25">
      <c r="A468" t="s">
        <v>252</v>
      </c>
      <c r="B468" s="551">
        <v>2</v>
      </c>
      <c r="C468" s="551" t="s">
        <v>1465</v>
      </c>
      <c r="D468" s="1590" t="s">
        <v>3495</v>
      </c>
      <c r="F468" s="1650"/>
      <c r="G468" s="551">
        <f ca="1">VLOOKUP($A468,Data!$C:$I,7,FALSE)</f>
        <v>0</v>
      </c>
      <c r="H468" s="631" t="str">
        <f t="shared" si="53"/>
        <v>RC.CO-042</v>
      </c>
      <c r="I468" s="631" t="str">
        <f t="shared" ca="1" si="54"/>
        <v>RC.CO-0420</v>
      </c>
      <c r="J468" s="1648"/>
    </row>
    <row r="469" spans="1:10" x14ac:dyDescent="0.25">
      <c r="A469" t="s">
        <v>252</v>
      </c>
      <c r="B469" s="551">
        <v>2</v>
      </c>
      <c r="C469" s="551" t="s">
        <v>1464</v>
      </c>
      <c r="D469" s="1591" t="s">
        <v>3484</v>
      </c>
      <c r="F469" s="819"/>
      <c r="G469" s="551">
        <f ca="1">VLOOKUP($A469,Data!$C:$I,7,FALSE)</f>
        <v>0</v>
      </c>
      <c r="H469" s="631" t="str">
        <f t="shared" si="53"/>
        <v>RS.CO-022</v>
      </c>
      <c r="I469" s="631" t="str">
        <f t="shared" ca="1" si="54"/>
        <v>RS.CO-0220</v>
      </c>
      <c r="J469" s="1648"/>
    </row>
    <row r="470" spans="1:10" x14ac:dyDescent="0.25">
      <c r="A470" t="s">
        <v>252</v>
      </c>
      <c r="B470" s="551">
        <v>2</v>
      </c>
      <c r="C470" s="551" t="s">
        <v>1464</v>
      </c>
      <c r="D470" s="1591" t="s">
        <v>3485</v>
      </c>
      <c r="E470" s="551" t="s">
        <v>1464</v>
      </c>
      <c r="F470" s="1650" t="s">
        <v>1535</v>
      </c>
      <c r="G470" s="551">
        <f ca="1">VLOOKUP($A470,Data!$C:$I,7,FALSE)</f>
        <v>0</v>
      </c>
      <c r="H470" s="631" t="str">
        <f t="shared" si="53"/>
        <v>RS.CO-032</v>
      </c>
      <c r="I470" s="631" t="str">
        <f t="shared" ca="1" si="54"/>
        <v>RS.CO-0320</v>
      </c>
      <c r="J470" s="1648"/>
    </row>
    <row r="471" spans="1:10" x14ac:dyDescent="0.25">
      <c r="A471" t="s">
        <v>252</v>
      </c>
      <c r="B471" s="551">
        <v>2</v>
      </c>
      <c r="C471" s="551" t="s">
        <v>1464</v>
      </c>
      <c r="D471" s="1591" t="s">
        <v>3475</v>
      </c>
      <c r="E471" s="551" t="s">
        <v>1464</v>
      </c>
      <c r="F471" s="1650" t="s">
        <v>1533</v>
      </c>
      <c r="G471" s="551">
        <f ca="1">VLOOKUP($A471,Data!$C:$I,7,FALSE)</f>
        <v>0</v>
      </c>
      <c r="H471" s="631" t="str">
        <f t="shared" si="53"/>
        <v>RS.MA-012</v>
      </c>
      <c r="I471" s="631" t="str">
        <f t="shared" ca="1" si="54"/>
        <v>RS.MA-0120</v>
      </c>
      <c r="J471" s="1648"/>
    </row>
    <row r="472" spans="1:10" x14ac:dyDescent="0.25">
      <c r="A472" t="s">
        <v>252</v>
      </c>
      <c r="B472" s="551">
        <v>2</v>
      </c>
      <c r="C472" s="551" t="s">
        <v>1464</v>
      </c>
      <c r="D472" s="1591" t="s">
        <v>3478</v>
      </c>
      <c r="F472" s="819"/>
      <c r="G472" s="551">
        <f ca="1">VLOOKUP($A472,Data!$C:$I,7,FALSE)</f>
        <v>0</v>
      </c>
      <c r="H472" s="631" t="str">
        <f t="shared" si="53"/>
        <v>RS.MA-042</v>
      </c>
      <c r="I472" s="631" t="str">
        <f t="shared" ca="1" si="54"/>
        <v>RS.MA-0420</v>
      </c>
      <c r="J472" s="1648"/>
    </row>
    <row r="473" spans="1:10" x14ac:dyDescent="0.25">
      <c r="A473" t="s">
        <v>254</v>
      </c>
      <c r="B473" s="551">
        <v>3</v>
      </c>
      <c r="C473" s="551" t="s">
        <v>1463</v>
      </c>
      <c r="D473" s="1586" t="s">
        <v>3469</v>
      </c>
      <c r="E473" s="551" t="s">
        <v>1463</v>
      </c>
      <c r="F473" s="1650" t="s">
        <v>1542</v>
      </c>
      <c r="G473" s="551">
        <f ca="1">VLOOKUP($A473,Data!$C:$I,7,FALSE)</f>
        <v>0</v>
      </c>
      <c r="H473" s="631" t="str">
        <f t="shared" si="53"/>
        <v>DE.AE-023</v>
      </c>
      <c r="I473" s="631" t="str">
        <f t="shared" ca="1" si="54"/>
        <v>DE.AE-0230</v>
      </c>
      <c r="J473" s="1648"/>
    </row>
    <row r="474" spans="1:10" x14ac:dyDescent="0.25">
      <c r="A474" t="s">
        <v>254</v>
      </c>
      <c r="B474" s="551">
        <v>3</v>
      </c>
      <c r="C474" s="551" t="s">
        <v>1463</v>
      </c>
      <c r="D474" s="1586" t="s">
        <v>3470</v>
      </c>
      <c r="E474" s="551" t="s">
        <v>1463</v>
      </c>
      <c r="F474" s="1650" t="s">
        <v>1537</v>
      </c>
      <c r="G474" s="551">
        <f ca="1">VLOOKUP($A474,Data!$C:$I,7,FALSE)</f>
        <v>0</v>
      </c>
      <c r="H474" s="631" t="str">
        <f t="shared" si="53"/>
        <v>DE.AE-033</v>
      </c>
      <c r="I474" s="631" t="str">
        <f t="shared" ca="1" si="54"/>
        <v>DE.AE-0330</v>
      </c>
      <c r="J474" s="1648"/>
    </row>
    <row r="475" spans="1:10" x14ac:dyDescent="0.25">
      <c r="A475" t="s">
        <v>254</v>
      </c>
      <c r="B475" s="551">
        <v>3</v>
      </c>
      <c r="C475" s="551" t="s">
        <v>1463</v>
      </c>
      <c r="D475" s="1586" t="s">
        <v>3473</v>
      </c>
      <c r="F475" s="1650"/>
      <c r="G475" s="551">
        <f ca="1">VLOOKUP($A475,Data!$C:$I,7,FALSE)</f>
        <v>0</v>
      </c>
      <c r="H475" s="631" t="str">
        <f t="shared" si="53"/>
        <v>DE.AE-073</v>
      </c>
      <c r="I475" s="631" t="str">
        <f t="shared" ca="1" si="54"/>
        <v>DE.AE-0730</v>
      </c>
      <c r="J475" s="1648"/>
    </row>
    <row r="476" spans="1:10" x14ac:dyDescent="0.25">
      <c r="A476" t="s">
        <v>255</v>
      </c>
      <c r="B476" s="551">
        <v>1</v>
      </c>
      <c r="C476" s="551" t="s">
        <v>3386</v>
      </c>
      <c r="D476" s="1587" t="s">
        <v>3392</v>
      </c>
      <c r="F476" s="1650"/>
      <c r="G476" s="551">
        <f ca="1">VLOOKUP($A476,Data!$C:$I,7,FALSE)</f>
        <v>0</v>
      </c>
      <c r="H476" s="631" t="str">
        <f t="shared" si="53"/>
        <v>GV.OC-021</v>
      </c>
      <c r="I476" s="631" t="str">
        <f t="shared" ca="1" si="54"/>
        <v>GV.OC-0210</v>
      </c>
      <c r="J476" s="1648"/>
    </row>
    <row r="477" spans="1:10" x14ac:dyDescent="0.25">
      <c r="A477" t="s">
        <v>255</v>
      </c>
      <c r="B477" s="551">
        <v>1</v>
      </c>
      <c r="C477" s="551" t="s">
        <v>3386</v>
      </c>
      <c r="D477" s="1587" t="s">
        <v>3414</v>
      </c>
      <c r="F477" s="1650"/>
      <c r="G477" s="551">
        <f ca="1">VLOOKUP($A477,Data!$C:$I,7,FALSE)</f>
        <v>0</v>
      </c>
      <c r="H477" s="631" t="str">
        <f t="shared" si="53"/>
        <v>GV.RR-021</v>
      </c>
      <c r="I477" s="631" t="str">
        <f t="shared" ca="1" si="54"/>
        <v>GV.RR-0210</v>
      </c>
      <c r="J477" s="1648"/>
    </row>
    <row r="478" spans="1:10" x14ac:dyDescent="0.25">
      <c r="A478" t="s">
        <v>255</v>
      </c>
      <c r="B478" s="551">
        <v>1</v>
      </c>
      <c r="C478" s="551" t="s">
        <v>1462</v>
      </c>
      <c r="D478" s="1589" t="s">
        <v>3448</v>
      </c>
      <c r="E478" s="551" t="s">
        <v>1462</v>
      </c>
      <c r="F478" s="1650" t="s">
        <v>1576</v>
      </c>
      <c r="G478" s="551">
        <f ca="1">VLOOKUP($A478,Data!$C:$I,7,FALSE)</f>
        <v>0</v>
      </c>
      <c r="H478" s="631" t="str">
        <f t="shared" si="53"/>
        <v>PR.AT-011</v>
      </c>
      <c r="I478" s="631" t="str">
        <f t="shared" ca="1" si="54"/>
        <v>PR.AT-0110</v>
      </c>
      <c r="J478" s="1648"/>
    </row>
    <row r="479" spans="1:10" x14ac:dyDescent="0.25">
      <c r="A479" t="s">
        <v>255</v>
      </c>
      <c r="B479" s="551">
        <v>1</v>
      </c>
      <c r="C479" s="551" t="s">
        <v>1462</v>
      </c>
      <c r="D479" s="1589" t="s">
        <v>3449</v>
      </c>
      <c r="E479" s="551" t="s">
        <v>1462</v>
      </c>
      <c r="F479" s="1650" t="s">
        <v>1525</v>
      </c>
      <c r="G479" s="551">
        <f ca="1">VLOOKUP($A479,Data!$C:$I,7,FALSE)</f>
        <v>0</v>
      </c>
      <c r="H479" s="631" t="str">
        <f t="shared" si="53"/>
        <v>PR.AT-021</v>
      </c>
      <c r="I479" s="631" t="str">
        <f t="shared" ca="1" si="54"/>
        <v>PR.AT-0210</v>
      </c>
      <c r="J479" s="1648"/>
    </row>
    <row r="480" spans="1:10" x14ac:dyDescent="0.25">
      <c r="A480" t="s">
        <v>256</v>
      </c>
      <c r="B480" s="551">
        <v>1</v>
      </c>
      <c r="C480" s="551" t="s">
        <v>1465</v>
      </c>
      <c r="D480" s="1590" t="s">
        <v>3488</v>
      </c>
      <c r="E480" s="551" t="s">
        <v>1465</v>
      </c>
      <c r="F480" s="1650" t="s">
        <v>1550</v>
      </c>
      <c r="G480" s="551">
        <f ca="1">VLOOKUP($A480,Data!$C:$I,7,FALSE)</f>
        <v>0</v>
      </c>
      <c r="H480" s="631" t="str">
        <f t="shared" si="53"/>
        <v>RC.RP-011</v>
      </c>
      <c r="I480" s="631" t="str">
        <f t="shared" ca="1" si="54"/>
        <v>RC.RP-0110</v>
      </c>
      <c r="J480" s="1648"/>
    </row>
    <row r="481" spans="1:10" x14ac:dyDescent="0.25">
      <c r="A481" t="s">
        <v>256</v>
      </c>
      <c r="B481" s="551">
        <v>1</v>
      </c>
      <c r="C481" s="551" t="s">
        <v>1465</v>
      </c>
      <c r="D481" s="1590" t="s">
        <v>3489</v>
      </c>
      <c r="F481" s="819"/>
      <c r="G481" s="551">
        <f ca="1">VLOOKUP($A481,Data!$C:$I,7,FALSE)</f>
        <v>0</v>
      </c>
      <c r="H481" s="631" t="str">
        <f t="shared" si="53"/>
        <v>RC.RP-021</v>
      </c>
      <c r="I481" s="631" t="str">
        <f t="shared" ca="1" si="54"/>
        <v>RC.RP-0210</v>
      </c>
      <c r="J481" s="1648"/>
    </row>
    <row r="482" spans="1:10" x14ac:dyDescent="0.25">
      <c r="A482" t="s">
        <v>256</v>
      </c>
      <c r="B482" s="551">
        <v>1</v>
      </c>
      <c r="C482" s="551" t="s">
        <v>1464</v>
      </c>
      <c r="D482" s="1591" t="s">
        <v>3475</v>
      </c>
      <c r="E482" s="551" t="s">
        <v>1464</v>
      </c>
      <c r="F482" s="1650" t="s">
        <v>1530</v>
      </c>
      <c r="G482" s="551">
        <f ca="1">VLOOKUP($A482,Data!$C:$I,7,FALSE)</f>
        <v>0</v>
      </c>
      <c r="H482" s="631" t="str">
        <f t="shared" si="53"/>
        <v>RS.MA-011</v>
      </c>
      <c r="I482" s="631" t="str">
        <f t="shared" ca="1" si="54"/>
        <v>RS.MA-0110</v>
      </c>
      <c r="J482" s="1648"/>
    </row>
    <row r="483" spans="1:10" x14ac:dyDescent="0.25">
      <c r="A483" t="s">
        <v>256</v>
      </c>
      <c r="B483" s="551">
        <v>1</v>
      </c>
      <c r="C483" s="551" t="s">
        <v>1464</v>
      </c>
      <c r="D483" s="1591" t="s">
        <v>3479</v>
      </c>
      <c r="F483" s="819"/>
      <c r="G483" s="551">
        <f ca="1">VLOOKUP($A483,Data!$C:$I,7,FALSE)</f>
        <v>0</v>
      </c>
      <c r="H483" s="631" t="str">
        <f t="shared" si="53"/>
        <v>RS.MA-051</v>
      </c>
      <c r="I483" s="631" t="str">
        <f t="shared" ca="1" si="54"/>
        <v>RS.MA-0510</v>
      </c>
      <c r="J483" s="1648"/>
    </row>
    <row r="484" spans="1:10" x14ac:dyDescent="0.25">
      <c r="A484" t="s">
        <v>256</v>
      </c>
      <c r="B484" s="551">
        <v>1</v>
      </c>
      <c r="C484" s="551" t="s">
        <v>1464</v>
      </c>
      <c r="D484" s="1591" t="s">
        <v>3486</v>
      </c>
      <c r="E484" s="551" t="s">
        <v>1464</v>
      </c>
      <c r="F484" s="1650" t="s">
        <v>1551</v>
      </c>
      <c r="G484" s="551">
        <f ca="1">VLOOKUP($A484,Data!$C:$I,7,FALSE)</f>
        <v>0</v>
      </c>
      <c r="H484" s="631" t="str">
        <f t="shared" si="53"/>
        <v>RS.MI-011</v>
      </c>
      <c r="I484" s="631" t="str">
        <f t="shared" ca="1" si="54"/>
        <v>RS.MI-0110</v>
      </c>
      <c r="J484" s="1648"/>
    </row>
    <row r="485" spans="1:10" x14ac:dyDescent="0.25">
      <c r="A485" t="s">
        <v>256</v>
      </c>
      <c r="B485" s="551">
        <v>1</v>
      </c>
      <c r="C485" s="551" t="s">
        <v>1464</v>
      </c>
      <c r="D485" s="1591" t="s">
        <v>3487</v>
      </c>
      <c r="E485" s="551" t="s">
        <v>1464</v>
      </c>
      <c r="F485" s="1650" t="s">
        <v>1552</v>
      </c>
      <c r="G485" s="551">
        <f ca="1">VLOOKUP($A485,Data!$C:$I,7,FALSE)</f>
        <v>0</v>
      </c>
      <c r="H485" s="631" t="str">
        <f t="shared" si="53"/>
        <v>RS.MI-021</v>
      </c>
      <c r="I485" s="631" t="str">
        <f t="shared" ca="1" si="54"/>
        <v>RS.MI-0210</v>
      </c>
      <c r="J485" s="1648"/>
    </row>
    <row r="486" spans="1:10" x14ac:dyDescent="0.25">
      <c r="A486" t="s">
        <v>257</v>
      </c>
      <c r="B486" s="551">
        <v>1</v>
      </c>
      <c r="C486" s="551" t="s">
        <v>3386</v>
      </c>
      <c r="D486" s="1587" t="s">
        <v>3393</v>
      </c>
      <c r="E486" s="551" t="s">
        <v>446</v>
      </c>
      <c r="F486" s="1650" t="s">
        <v>1536</v>
      </c>
      <c r="G486" s="551">
        <f ca="1">VLOOKUP($A486,Data!$C:$I,7,FALSE)</f>
        <v>0</v>
      </c>
      <c r="H486" s="631" t="str">
        <f t="shared" si="53"/>
        <v>GV.OC-031</v>
      </c>
      <c r="I486" s="631" t="str">
        <f t="shared" ca="1" si="54"/>
        <v>GV.OC-0310</v>
      </c>
      <c r="J486" s="1648"/>
    </row>
    <row r="487" spans="1:10" x14ac:dyDescent="0.25">
      <c r="A487" t="s">
        <v>257</v>
      </c>
      <c r="B487" s="551">
        <v>1</v>
      </c>
      <c r="C487" s="551" t="s">
        <v>1465</v>
      </c>
      <c r="D487" s="1590" t="s">
        <v>3495</v>
      </c>
      <c r="F487" s="1650"/>
      <c r="G487" s="551">
        <f ca="1">VLOOKUP($A487,Data!$C:$I,7,FALSE)</f>
        <v>0</v>
      </c>
      <c r="H487" s="631" t="str">
        <f t="shared" si="53"/>
        <v>RC.CO-041</v>
      </c>
      <c r="I487" s="631" t="str">
        <f t="shared" ca="1" si="54"/>
        <v>RC.CO-0410</v>
      </c>
      <c r="J487" s="1648"/>
    </row>
    <row r="488" spans="1:10" x14ac:dyDescent="0.25">
      <c r="A488" t="s">
        <v>257</v>
      </c>
      <c r="B488" s="551">
        <v>1</v>
      </c>
      <c r="C488" s="551" t="s">
        <v>1464</v>
      </c>
      <c r="D488" s="1591" t="s">
        <v>3484</v>
      </c>
      <c r="F488" s="819"/>
      <c r="G488" s="551">
        <f ca="1">VLOOKUP($A488,Data!$C:$I,7,FALSE)</f>
        <v>0</v>
      </c>
      <c r="H488" s="631" t="str">
        <f t="shared" si="53"/>
        <v>RS.CO-021</v>
      </c>
      <c r="I488" s="631" t="str">
        <f t="shared" ca="1" si="54"/>
        <v>RS.CO-0210</v>
      </c>
      <c r="J488" s="1648"/>
    </row>
    <row r="489" spans="1:10" x14ac:dyDescent="0.25">
      <c r="A489" t="s">
        <v>257</v>
      </c>
      <c r="B489" s="551">
        <v>1</v>
      </c>
      <c r="C489" s="551" t="s">
        <v>1464</v>
      </c>
      <c r="D489" s="1591" t="s">
        <v>3485</v>
      </c>
      <c r="E489" s="551" t="s">
        <v>1464</v>
      </c>
      <c r="F489" s="1650" t="s">
        <v>1535</v>
      </c>
      <c r="G489" s="551">
        <f ca="1">VLOOKUP($A489,Data!$C:$I,7,FALSE)</f>
        <v>0</v>
      </c>
      <c r="H489" s="631" t="str">
        <f t="shared" si="53"/>
        <v>RS.CO-031</v>
      </c>
      <c r="I489" s="631" t="str">
        <f t="shared" ca="1" si="54"/>
        <v>RS.CO-0310</v>
      </c>
      <c r="J489" s="1648"/>
    </row>
    <row r="490" spans="1:10" x14ac:dyDescent="0.25">
      <c r="A490" t="s">
        <v>257</v>
      </c>
      <c r="B490" s="551">
        <v>1</v>
      </c>
      <c r="C490" s="551" t="s">
        <v>1464</v>
      </c>
      <c r="D490" s="1591" t="s">
        <v>3475</v>
      </c>
      <c r="E490" s="551" t="s">
        <v>1464</v>
      </c>
      <c r="F490" s="1650" t="s">
        <v>1533</v>
      </c>
      <c r="G490" s="551">
        <f ca="1">VLOOKUP($A490,Data!$C:$I,7,FALSE)</f>
        <v>0</v>
      </c>
      <c r="H490" s="631" t="str">
        <f t="shared" si="53"/>
        <v>RS.MA-011</v>
      </c>
      <c r="I490" s="631" t="str">
        <f t="shared" ca="1" si="54"/>
        <v>RS.MA-0110</v>
      </c>
      <c r="J490" s="1648"/>
    </row>
    <row r="491" spans="1:10" x14ac:dyDescent="0.25">
      <c r="A491" t="s">
        <v>257</v>
      </c>
      <c r="B491" s="551">
        <v>1</v>
      </c>
      <c r="C491" s="551" t="s">
        <v>1464</v>
      </c>
      <c r="D491" s="1591" t="s">
        <v>3478</v>
      </c>
      <c r="F491" s="819"/>
      <c r="G491" s="551">
        <f ca="1">VLOOKUP($A491,Data!$C:$I,7,FALSE)</f>
        <v>0</v>
      </c>
      <c r="H491" s="631" t="str">
        <f t="shared" si="53"/>
        <v>RS.MA-041</v>
      </c>
      <c r="I491" s="631" t="str">
        <f t="shared" ca="1" si="54"/>
        <v>RS.MA-0410</v>
      </c>
      <c r="J491" s="1648"/>
    </row>
    <row r="492" spans="1:10" x14ac:dyDescent="0.25">
      <c r="A492" t="s">
        <v>258</v>
      </c>
      <c r="B492" s="551">
        <v>2</v>
      </c>
      <c r="C492" s="551" t="s">
        <v>446</v>
      </c>
      <c r="D492" s="1588" t="s">
        <v>3439</v>
      </c>
      <c r="E492" s="551" t="s">
        <v>1462</v>
      </c>
      <c r="F492" s="1650" t="s">
        <v>1554</v>
      </c>
      <c r="G492" s="551">
        <f ca="1">VLOOKUP($A492,Data!$C:$I,7,FALSE)</f>
        <v>0</v>
      </c>
      <c r="H492" s="631" t="str">
        <f t="shared" si="53"/>
        <v>ID.IM-022</v>
      </c>
      <c r="I492" s="631" t="str">
        <f t="shared" ca="1" si="54"/>
        <v>ID.IM-0220</v>
      </c>
      <c r="J492" s="1648"/>
    </row>
    <row r="493" spans="1:10" x14ac:dyDescent="0.25">
      <c r="A493" t="s">
        <v>258</v>
      </c>
      <c r="B493" s="551">
        <v>2</v>
      </c>
      <c r="C493" s="551" t="s">
        <v>446</v>
      </c>
      <c r="D493" s="1588" t="s">
        <v>3440</v>
      </c>
      <c r="E493" s="551" t="s">
        <v>1464</v>
      </c>
      <c r="F493" s="1650" t="s">
        <v>1558</v>
      </c>
      <c r="G493" s="551">
        <f ca="1">VLOOKUP($A493,Data!$C:$I,7,FALSE)</f>
        <v>0</v>
      </c>
      <c r="H493" s="631" t="str">
        <f t="shared" si="53"/>
        <v>ID.IM-032</v>
      </c>
      <c r="I493" s="631" t="str">
        <f t="shared" ca="1" si="54"/>
        <v>ID.IM-0320</v>
      </c>
      <c r="J493" s="1648"/>
    </row>
    <row r="494" spans="1:10" x14ac:dyDescent="0.25">
      <c r="A494" t="s">
        <v>258</v>
      </c>
      <c r="B494" s="551">
        <v>2</v>
      </c>
      <c r="C494" s="551" t="s">
        <v>446</v>
      </c>
      <c r="D494" s="1588" t="s">
        <v>3441</v>
      </c>
      <c r="E494" s="551" t="s">
        <v>1462</v>
      </c>
      <c r="F494" s="1650" t="s">
        <v>1529</v>
      </c>
      <c r="G494" s="551">
        <f ca="1">VLOOKUP($A494,Data!$C:$I,7,FALSE)</f>
        <v>0</v>
      </c>
      <c r="H494" s="631" t="str">
        <f t="shared" si="53"/>
        <v>ID.IM-042</v>
      </c>
      <c r="I494" s="631" t="str">
        <f t="shared" ca="1" si="54"/>
        <v>ID.IM-0420</v>
      </c>
      <c r="J494" s="1648"/>
    </row>
    <row r="495" spans="1:10" x14ac:dyDescent="0.25">
      <c r="A495" t="s">
        <v>258</v>
      </c>
      <c r="B495" s="551">
        <v>2</v>
      </c>
      <c r="C495" s="551" t="s">
        <v>1464</v>
      </c>
      <c r="D495" s="1591" t="s">
        <v>3480</v>
      </c>
      <c r="F495" s="1650"/>
      <c r="G495" s="551">
        <f ca="1">VLOOKUP($A495,Data!$C:$I,7,FALSE)</f>
        <v>0</v>
      </c>
      <c r="H495" s="631" t="str">
        <f t="shared" si="53"/>
        <v>RS.AN-032</v>
      </c>
      <c r="I495" s="631" t="str">
        <f t="shared" ca="1" si="54"/>
        <v>RS.AN-0320</v>
      </c>
      <c r="J495" s="1648"/>
    </row>
    <row r="496" spans="1:10" x14ac:dyDescent="0.25">
      <c r="A496" t="s">
        <v>258</v>
      </c>
      <c r="B496" s="551">
        <v>2</v>
      </c>
      <c r="C496" s="551" t="s">
        <v>1464</v>
      </c>
      <c r="D496" s="1591" t="s">
        <v>3481</v>
      </c>
      <c r="E496" s="551" t="s">
        <v>1464</v>
      </c>
      <c r="F496" s="1650" t="s">
        <v>1559</v>
      </c>
      <c r="G496" s="551">
        <f ca="1">VLOOKUP($A496,Data!$C:$I,7,FALSE)</f>
        <v>0</v>
      </c>
      <c r="H496" s="631" t="str">
        <f t="shared" si="53"/>
        <v>RS.AN-062</v>
      </c>
      <c r="I496" s="631" t="str">
        <f t="shared" ca="1" si="54"/>
        <v>RS.AN-0620</v>
      </c>
      <c r="J496" s="1648"/>
    </row>
    <row r="497" spans="1:10" x14ac:dyDescent="0.25">
      <c r="A497" t="s">
        <v>259</v>
      </c>
      <c r="B497" s="551">
        <v>2</v>
      </c>
      <c r="C497" s="551" t="s">
        <v>1462</v>
      </c>
      <c r="D497" s="1589" t="s">
        <v>3448</v>
      </c>
      <c r="E497" s="551" t="s">
        <v>1464</v>
      </c>
      <c r="F497" s="1650" t="s">
        <v>1531</v>
      </c>
      <c r="G497" s="551">
        <f ca="1">VLOOKUP($A497,Data!$C:$I,7,FALSE)</f>
        <v>0</v>
      </c>
      <c r="H497" s="631" t="str">
        <f t="shared" si="53"/>
        <v>PR.AT-012</v>
      </c>
      <c r="I497" s="631" t="str">
        <f t="shared" ca="1" si="54"/>
        <v>PR.AT-0120</v>
      </c>
      <c r="J497" s="1648"/>
    </row>
    <row r="498" spans="1:10" x14ac:dyDescent="0.25">
      <c r="A498" t="s">
        <v>259</v>
      </c>
      <c r="B498" s="551">
        <v>2</v>
      </c>
      <c r="C498" s="551" t="s">
        <v>1465</v>
      </c>
      <c r="D498" s="1590" t="s">
        <v>3495</v>
      </c>
      <c r="F498" s="1650"/>
      <c r="G498" s="551">
        <f ca="1">VLOOKUP($A498,Data!$C:$I,7,FALSE)</f>
        <v>0</v>
      </c>
      <c r="H498" s="631" t="str">
        <f t="shared" si="53"/>
        <v>RC.CO-042</v>
      </c>
      <c r="I498" s="631" t="str">
        <f t="shared" ca="1" si="54"/>
        <v>RC.CO-0420</v>
      </c>
      <c r="J498" s="1648"/>
    </row>
    <row r="499" spans="1:10" x14ac:dyDescent="0.25">
      <c r="A499" t="s">
        <v>259</v>
      </c>
      <c r="B499" s="551">
        <v>2</v>
      </c>
      <c r="C499" s="551" t="s">
        <v>1465</v>
      </c>
      <c r="D499" s="1590" t="s">
        <v>3488</v>
      </c>
      <c r="E499" s="551" t="s">
        <v>1465</v>
      </c>
      <c r="F499" s="1650" t="s">
        <v>1550</v>
      </c>
      <c r="G499" s="551">
        <f ca="1">VLOOKUP($A499,Data!$C:$I,7,FALSE)</f>
        <v>0</v>
      </c>
      <c r="H499" s="631" t="str">
        <f t="shared" si="53"/>
        <v>RC.RP-012</v>
      </c>
      <c r="I499" s="631" t="str">
        <f t="shared" ca="1" si="54"/>
        <v>RC.RP-0120</v>
      </c>
      <c r="J499" s="1648"/>
    </row>
    <row r="500" spans="1:10" x14ac:dyDescent="0.25">
      <c r="A500" t="s">
        <v>259</v>
      </c>
      <c r="B500" s="551">
        <v>2</v>
      </c>
      <c r="C500" s="551" t="s">
        <v>1465</v>
      </c>
      <c r="D500" s="1590" t="s">
        <v>3489</v>
      </c>
      <c r="F500" s="819"/>
      <c r="G500" s="551">
        <f ca="1">VLOOKUP($A500,Data!$C:$I,7,FALSE)</f>
        <v>0</v>
      </c>
      <c r="H500" s="631" t="str">
        <f t="shared" si="53"/>
        <v>RC.RP-022</v>
      </c>
      <c r="I500" s="631" t="str">
        <f t="shared" ca="1" si="54"/>
        <v>RC.RP-0220</v>
      </c>
      <c r="J500" s="1648"/>
    </row>
    <row r="501" spans="1:10" x14ac:dyDescent="0.25">
      <c r="A501" t="s">
        <v>259</v>
      </c>
      <c r="B501" s="551">
        <v>2</v>
      </c>
      <c r="C501" s="551" t="s">
        <v>1464</v>
      </c>
      <c r="D501" s="1591" t="s">
        <v>3484</v>
      </c>
      <c r="F501" s="819"/>
      <c r="G501" s="551">
        <f ca="1">VLOOKUP($A501,Data!$C:$I,7,FALSE)</f>
        <v>0</v>
      </c>
      <c r="H501" s="631" t="str">
        <f t="shared" si="53"/>
        <v>RS.CO-022</v>
      </c>
      <c r="I501" s="631" t="str">
        <f t="shared" ca="1" si="54"/>
        <v>RS.CO-0220</v>
      </c>
      <c r="J501" s="1648"/>
    </row>
    <row r="502" spans="1:10" x14ac:dyDescent="0.25">
      <c r="A502" t="s">
        <v>259</v>
      </c>
      <c r="B502" s="551">
        <v>2</v>
      </c>
      <c r="C502" s="551" t="s">
        <v>1464</v>
      </c>
      <c r="D502" s="1591" t="s">
        <v>3485</v>
      </c>
      <c r="E502" s="551" t="s">
        <v>1464</v>
      </c>
      <c r="F502" s="1650" t="s">
        <v>1535</v>
      </c>
      <c r="G502" s="551">
        <f ca="1">VLOOKUP($A502,Data!$C:$I,7,FALSE)</f>
        <v>0</v>
      </c>
      <c r="H502" s="631" t="str">
        <f t="shared" si="53"/>
        <v>RS.CO-032</v>
      </c>
      <c r="I502" s="631" t="str">
        <f t="shared" ca="1" si="54"/>
        <v>RS.CO-0320</v>
      </c>
      <c r="J502" s="1648"/>
    </row>
    <row r="503" spans="1:10" x14ac:dyDescent="0.25">
      <c r="A503" t="s">
        <v>259</v>
      </c>
      <c r="B503" s="551">
        <v>2</v>
      </c>
      <c r="C503" s="551" t="s">
        <v>1464</v>
      </c>
      <c r="D503" s="1591" t="s">
        <v>3475</v>
      </c>
      <c r="E503" s="551" t="s">
        <v>1464</v>
      </c>
      <c r="F503" s="1650" t="s">
        <v>1530</v>
      </c>
      <c r="G503" s="551">
        <f ca="1">VLOOKUP($A503,Data!$C:$I,7,FALSE)</f>
        <v>0</v>
      </c>
      <c r="H503" s="631" t="str">
        <f t="shared" si="53"/>
        <v>RS.MA-012</v>
      </c>
      <c r="I503" s="631" t="str">
        <f t="shared" ca="1" si="54"/>
        <v>RS.MA-0120</v>
      </c>
      <c r="J503" s="1648"/>
    </row>
    <row r="504" spans="1:10" x14ac:dyDescent="0.25">
      <c r="A504" t="s">
        <v>259</v>
      </c>
      <c r="B504" s="551">
        <v>2</v>
      </c>
      <c r="C504" s="551" t="s">
        <v>1464</v>
      </c>
      <c r="D504" s="1591" t="s">
        <v>3477</v>
      </c>
      <c r="E504" s="551" t="s">
        <v>1464</v>
      </c>
      <c r="F504" s="1650" t="s">
        <v>1545</v>
      </c>
      <c r="G504" s="551">
        <f ca="1">VLOOKUP($A504,Data!$C:$I,7,FALSE)</f>
        <v>0</v>
      </c>
      <c r="H504" s="631" t="str">
        <f t="shared" si="53"/>
        <v>RS.MA-032</v>
      </c>
      <c r="I504" s="631" t="str">
        <f t="shared" ca="1" si="54"/>
        <v>RS.MA-0320</v>
      </c>
      <c r="J504" s="1648"/>
    </row>
    <row r="505" spans="1:10" x14ac:dyDescent="0.25">
      <c r="A505" t="s">
        <v>259</v>
      </c>
      <c r="B505" s="551">
        <v>2</v>
      </c>
      <c r="C505" s="551" t="s">
        <v>1464</v>
      </c>
      <c r="D505" s="1591" t="s">
        <v>3478</v>
      </c>
      <c r="F505" s="819"/>
      <c r="G505" s="551">
        <f ca="1">VLOOKUP($A505,Data!$C:$I,7,FALSE)</f>
        <v>0</v>
      </c>
      <c r="H505" s="631" t="str">
        <f t="shared" si="53"/>
        <v>RS.MA-042</v>
      </c>
      <c r="I505" s="631" t="str">
        <f t="shared" ca="1" si="54"/>
        <v>RS.MA-0420</v>
      </c>
      <c r="J505" s="1648"/>
    </row>
    <row r="506" spans="1:10" x14ac:dyDescent="0.25">
      <c r="A506" t="s">
        <v>259</v>
      </c>
      <c r="B506" s="551">
        <v>2</v>
      </c>
      <c r="C506" s="551" t="s">
        <v>1464</v>
      </c>
      <c r="D506" s="1591" t="s">
        <v>3479</v>
      </c>
      <c r="F506" s="819"/>
      <c r="G506" s="551">
        <f ca="1">VLOOKUP($A506,Data!$C:$I,7,FALSE)</f>
        <v>0</v>
      </c>
      <c r="H506" s="631" t="str">
        <f t="shared" si="53"/>
        <v>RS.MA-052</v>
      </c>
      <c r="I506" s="631" t="str">
        <f t="shared" ca="1" si="54"/>
        <v>RS.MA-0520</v>
      </c>
      <c r="J506" s="1648"/>
    </row>
    <row r="507" spans="1:10" x14ac:dyDescent="0.25">
      <c r="A507" t="s">
        <v>259</v>
      </c>
      <c r="B507" s="551">
        <v>2</v>
      </c>
      <c r="C507" s="551" t="s">
        <v>1464</v>
      </c>
      <c r="D507" s="1591" t="s">
        <v>3486</v>
      </c>
      <c r="E507" s="551" t="s">
        <v>1464</v>
      </c>
      <c r="F507" s="1650" t="s">
        <v>1551</v>
      </c>
      <c r="G507" s="551">
        <f ca="1">VLOOKUP($A507,Data!$C:$I,7,FALSE)</f>
        <v>0</v>
      </c>
      <c r="H507" s="631" t="str">
        <f t="shared" si="53"/>
        <v>RS.MI-012</v>
      </c>
      <c r="I507" s="631" t="str">
        <f t="shared" ca="1" si="54"/>
        <v>RS.MI-0120</v>
      </c>
      <c r="J507" s="1648"/>
    </row>
    <row r="508" spans="1:10" x14ac:dyDescent="0.25">
      <c r="A508" t="s">
        <v>259</v>
      </c>
      <c r="B508" s="551">
        <v>2</v>
      </c>
      <c r="C508" s="551" t="s">
        <v>1464</v>
      </c>
      <c r="D508" s="1591" t="s">
        <v>3487</v>
      </c>
      <c r="E508" s="551" t="s">
        <v>1464</v>
      </c>
      <c r="F508" s="1650" t="s">
        <v>1552</v>
      </c>
      <c r="G508" s="551">
        <f ca="1">VLOOKUP($A508,Data!$C:$I,7,FALSE)</f>
        <v>0</v>
      </c>
      <c r="H508" s="631" t="str">
        <f t="shared" si="53"/>
        <v>RS.MI-022</v>
      </c>
      <c r="I508" s="631" t="str">
        <f t="shared" ca="1" si="54"/>
        <v>RS.MI-0220</v>
      </c>
      <c r="J508" s="1648"/>
    </row>
    <row r="509" spans="1:10" x14ac:dyDescent="0.25">
      <c r="A509" t="s">
        <v>260</v>
      </c>
      <c r="B509" s="551">
        <v>2</v>
      </c>
      <c r="C509" s="551" t="s">
        <v>1465</v>
      </c>
      <c r="D509" s="1590" t="s">
        <v>3494</v>
      </c>
      <c r="E509" s="551" t="s">
        <v>1465</v>
      </c>
      <c r="F509" s="1650" t="s">
        <v>1549</v>
      </c>
      <c r="G509" s="551">
        <f ca="1">VLOOKUP($A509,Data!$C:$I,7,FALSE)</f>
        <v>0</v>
      </c>
      <c r="H509" s="631" t="str">
        <f t="shared" si="53"/>
        <v>RC.CO-032</v>
      </c>
      <c r="I509" s="631" t="str">
        <f t="shared" ca="1" si="54"/>
        <v>RC.CO-0320</v>
      </c>
      <c r="J509" s="1648"/>
    </row>
    <row r="510" spans="1:10" x14ac:dyDescent="0.25">
      <c r="A510" t="s">
        <v>260</v>
      </c>
      <c r="B510" s="551">
        <v>2</v>
      </c>
      <c r="C510" s="551" t="s">
        <v>1465</v>
      </c>
      <c r="D510" s="1590" t="s">
        <v>3495</v>
      </c>
      <c r="E510" s="551" t="s">
        <v>1465</v>
      </c>
      <c r="F510" s="1650" t="s">
        <v>1800</v>
      </c>
      <c r="G510" s="551">
        <f ca="1">VLOOKUP($A510,Data!$C:$I,7,FALSE)</f>
        <v>0</v>
      </c>
      <c r="H510" s="631" t="str">
        <f t="shared" si="53"/>
        <v>RC.CO-042</v>
      </c>
      <c r="I510" s="631" t="str">
        <f t="shared" ca="1" si="54"/>
        <v>RC.CO-0420</v>
      </c>
      <c r="J510" s="1648"/>
    </row>
    <row r="511" spans="1:10" x14ac:dyDescent="0.25">
      <c r="A511" t="s">
        <v>261</v>
      </c>
      <c r="B511" s="551">
        <v>2</v>
      </c>
      <c r="C511" s="551" t="s">
        <v>3386</v>
      </c>
      <c r="D511" s="1587" t="s">
        <v>3410</v>
      </c>
      <c r="E511" s="551" t="s">
        <v>446</v>
      </c>
      <c r="F511" s="1650" t="s">
        <v>1532</v>
      </c>
      <c r="G511" s="551">
        <f ca="1">VLOOKUP($A511,Data!$C:$I,7,FALSE)</f>
        <v>0</v>
      </c>
      <c r="H511" s="631" t="str">
        <f t="shared" si="53"/>
        <v>GV.SC-082</v>
      </c>
      <c r="I511" s="631" t="str">
        <f t="shared" ca="1" si="54"/>
        <v>GV.SC-0820</v>
      </c>
      <c r="J511" s="1648"/>
    </row>
    <row r="512" spans="1:10" x14ac:dyDescent="0.25">
      <c r="A512" t="s">
        <v>261</v>
      </c>
      <c r="B512" s="551">
        <v>2</v>
      </c>
      <c r="C512" s="551" t="s">
        <v>446</v>
      </c>
      <c r="D512" s="1588" t="s">
        <v>3439</v>
      </c>
      <c r="E512" s="551" t="s">
        <v>1462</v>
      </c>
      <c r="F512" s="1650" t="s">
        <v>1554</v>
      </c>
      <c r="G512" s="551">
        <f ca="1">VLOOKUP($A512,Data!$C:$I,7,FALSE)</f>
        <v>0</v>
      </c>
      <c r="H512" s="631" t="str">
        <f t="shared" si="53"/>
        <v>ID.IM-022</v>
      </c>
      <c r="I512" s="631" t="str">
        <f t="shared" ca="1" si="54"/>
        <v>ID.IM-0220</v>
      </c>
      <c r="J512" s="1648"/>
    </row>
    <row r="513" spans="1:10" x14ac:dyDescent="0.25">
      <c r="A513" t="s">
        <v>261</v>
      </c>
      <c r="B513" s="551">
        <v>2</v>
      </c>
      <c r="C513" s="551" t="s">
        <v>446</v>
      </c>
      <c r="D513" s="1588" t="s">
        <v>3440</v>
      </c>
      <c r="E513" s="551" t="s">
        <v>1462</v>
      </c>
      <c r="F513" s="1650" t="s">
        <v>1712</v>
      </c>
      <c r="G513" s="551">
        <f ca="1">VLOOKUP($A513,Data!$C:$I,7,FALSE)</f>
        <v>0</v>
      </c>
      <c r="H513" s="631" t="str">
        <f t="shared" si="53"/>
        <v>ID.IM-032</v>
      </c>
      <c r="I513" s="631" t="str">
        <f t="shared" ca="1" si="54"/>
        <v>ID.IM-0320</v>
      </c>
      <c r="J513" s="1648"/>
    </row>
    <row r="514" spans="1:10" x14ac:dyDescent="0.25">
      <c r="A514" t="s">
        <v>261</v>
      </c>
      <c r="B514" s="551">
        <v>2</v>
      </c>
      <c r="C514" s="551" t="s">
        <v>446</v>
      </c>
      <c r="D514" s="1588" t="s">
        <v>3441</v>
      </c>
      <c r="F514" s="1650"/>
      <c r="G514" s="551">
        <f ca="1">VLOOKUP($A514,Data!$C:$I,7,FALSE)</f>
        <v>0</v>
      </c>
      <c r="H514" s="631" t="str">
        <f t="shared" ref="H514:H577" si="55">CONCATENATE($D514,$B514)</f>
        <v>ID.IM-042</v>
      </c>
      <c r="I514" s="631" t="str">
        <f t="shared" ref="I514:I577" ca="1" si="56">_xlfn.IFNA(CONCATENATE(H514,$G514),CONCATENATE(H514,$G514,0))</f>
        <v>ID.IM-0420</v>
      </c>
      <c r="J514" s="1648"/>
    </row>
    <row r="515" spans="1:10" x14ac:dyDescent="0.25">
      <c r="A515" t="s">
        <v>262</v>
      </c>
      <c r="B515" s="551">
        <v>2</v>
      </c>
      <c r="C515" s="551" t="s">
        <v>446</v>
      </c>
      <c r="D515" s="1588" t="s">
        <v>3440</v>
      </c>
      <c r="E515" s="551" t="s">
        <v>1462</v>
      </c>
      <c r="F515" s="1650" t="s">
        <v>1712</v>
      </c>
      <c r="G515" s="551">
        <f ca="1">VLOOKUP($A515,Data!$C:$I,7,FALSE)</f>
        <v>0</v>
      </c>
      <c r="H515" s="631" t="str">
        <f t="shared" si="55"/>
        <v>ID.IM-032</v>
      </c>
      <c r="I515" s="631" t="str">
        <f t="shared" ca="1" si="56"/>
        <v>ID.IM-0320</v>
      </c>
      <c r="J515" s="1648"/>
    </row>
    <row r="516" spans="1:10" x14ac:dyDescent="0.25">
      <c r="A516" t="s">
        <v>262</v>
      </c>
      <c r="B516" s="551">
        <v>2</v>
      </c>
      <c r="C516" s="551" t="s">
        <v>446</v>
      </c>
      <c r="D516" s="1588" t="s">
        <v>3441</v>
      </c>
      <c r="E516" s="551" t="s">
        <v>1462</v>
      </c>
      <c r="F516" s="1651" t="s">
        <v>1529</v>
      </c>
      <c r="G516" s="551">
        <f ca="1">VLOOKUP($A516,Data!$C:$I,7,FALSE)</f>
        <v>0</v>
      </c>
      <c r="H516" s="631" t="str">
        <f t="shared" si="55"/>
        <v>ID.IM-042</v>
      </c>
      <c r="I516" s="631" t="str">
        <f t="shared" ca="1" si="56"/>
        <v>ID.IM-0420</v>
      </c>
      <c r="J516" s="1648"/>
    </row>
    <row r="517" spans="1:10" x14ac:dyDescent="0.25">
      <c r="A517" t="s">
        <v>263</v>
      </c>
      <c r="B517" s="551">
        <v>3</v>
      </c>
      <c r="C517" s="551" t="s">
        <v>1463</v>
      </c>
      <c r="D517" s="1586" t="s">
        <v>3469</v>
      </c>
      <c r="E517" s="551" t="s">
        <v>1463</v>
      </c>
      <c r="F517" s="1650" t="s">
        <v>1542</v>
      </c>
      <c r="G517" s="551">
        <f ca="1">VLOOKUP($A517,Data!$C:$I,7,FALSE)</f>
        <v>0</v>
      </c>
      <c r="H517" s="631" t="str">
        <f t="shared" si="55"/>
        <v>DE.AE-023</v>
      </c>
      <c r="I517" s="631" t="str">
        <f t="shared" ca="1" si="56"/>
        <v>DE.AE-0230</v>
      </c>
      <c r="J517" s="1648"/>
    </row>
    <row r="518" spans="1:10" x14ac:dyDescent="0.25">
      <c r="A518" t="s">
        <v>263</v>
      </c>
      <c r="B518" s="551">
        <v>3</v>
      </c>
      <c r="C518" s="551" t="s">
        <v>446</v>
      </c>
      <c r="D518" s="1588" t="s">
        <v>3440</v>
      </c>
      <c r="E518" s="551" t="s">
        <v>1465</v>
      </c>
      <c r="F518" s="1650" t="s">
        <v>1556</v>
      </c>
      <c r="G518" s="551">
        <f ca="1">VLOOKUP($A518,Data!$C:$I,7,FALSE)</f>
        <v>0</v>
      </c>
      <c r="H518" s="631" t="str">
        <f t="shared" si="55"/>
        <v>ID.IM-033</v>
      </c>
      <c r="I518" s="631" t="str">
        <f t="shared" ca="1" si="56"/>
        <v>ID.IM-0330</v>
      </c>
      <c r="J518" s="1648"/>
    </row>
    <row r="519" spans="1:10" x14ac:dyDescent="0.25">
      <c r="A519" t="s">
        <v>263</v>
      </c>
      <c r="B519" s="551">
        <v>3</v>
      </c>
      <c r="C519" s="551" t="s">
        <v>446</v>
      </c>
      <c r="D519" s="1588" t="s">
        <v>3441</v>
      </c>
      <c r="E519" s="551" t="s">
        <v>1462</v>
      </c>
      <c r="F519" s="1650" t="s">
        <v>1529</v>
      </c>
      <c r="G519" s="551">
        <f ca="1">VLOOKUP($A519,Data!$C:$I,7,FALSE)</f>
        <v>0</v>
      </c>
      <c r="H519" s="631" t="str">
        <f t="shared" si="55"/>
        <v>ID.IM-043</v>
      </c>
      <c r="I519" s="631" t="str">
        <f t="shared" ca="1" si="56"/>
        <v>ID.IM-0430</v>
      </c>
      <c r="J519" s="1648"/>
    </row>
    <row r="520" spans="1:10" x14ac:dyDescent="0.25">
      <c r="A520" t="s">
        <v>263</v>
      </c>
      <c r="B520" s="551">
        <v>3</v>
      </c>
      <c r="C520" s="551" t="s">
        <v>1464</v>
      </c>
      <c r="D520" s="1591" t="s">
        <v>3480</v>
      </c>
      <c r="F520" s="1650"/>
      <c r="G520" s="551">
        <f ca="1">VLOOKUP($A520,Data!$C:$I,7,FALSE)</f>
        <v>0</v>
      </c>
      <c r="H520" s="631" t="str">
        <f t="shared" si="55"/>
        <v>RS.AN-033</v>
      </c>
      <c r="I520" s="631" t="str">
        <f t="shared" ca="1" si="56"/>
        <v>RS.AN-0330</v>
      </c>
      <c r="J520" s="1648"/>
    </row>
    <row r="521" spans="1:10" x14ac:dyDescent="0.25">
      <c r="A521" t="s">
        <v>263</v>
      </c>
      <c r="B521" s="551">
        <v>3</v>
      </c>
      <c r="C521" s="551" t="s">
        <v>1464</v>
      </c>
      <c r="D521" s="1591" t="s">
        <v>3481</v>
      </c>
      <c r="E521" s="551" t="s">
        <v>1464</v>
      </c>
      <c r="F521" s="1650" t="s">
        <v>1559</v>
      </c>
      <c r="G521" s="551">
        <f ca="1">VLOOKUP($A521,Data!$C:$I,7,FALSE)</f>
        <v>0</v>
      </c>
      <c r="H521" s="631" t="str">
        <f t="shared" si="55"/>
        <v>RS.AN-063</v>
      </c>
      <c r="I521" s="631" t="str">
        <f t="shared" ca="1" si="56"/>
        <v>RS.AN-0630</v>
      </c>
      <c r="J521" s="1648"/>
    </row>
    <row r="522" spans="1:10" x14ac:dyDescent="0.25">
      <c r="A522" t="s">
        <v>263</v>
      </c>
      <c r="B522" s="551">
        <v>3</v>
      </c>
      <c r="C522" s="551" t="s">
        <v>1464</v>
      </c>
      <c r="D522" s="1591" t="s">
        <v>3475</v>
      </c>
      <c r="E522" s="551" t="s">
        <v>1464</v>
      </c>
      <c r="F522" s="1650" t="s">
        <v>1530</v>
      </c>
      <c r="G522" s="551">
        <f ca="1">VLOOKUP($A522,Data!$C:$I,7,FALSE)</f>
        <v>0</v>
      </c>
      <c r="H522" s="631" t="str">
        <f t="shared" si="55"/>
        <v>RS.MA-013</v>
      </c>
      <c r="I522" s="631" t="str">
        <f t="shared" ca="1" si="56"/>
        <v>RS.MA-0130</v>
      </c>
      <c r="J522" s="1648"/>
    </row>
    <row r="523" spans="1:10" x14ac:dyDescent="0.25">
      <c r="A523" t="s">
        <v>263</v>
      </c>
      <c r="B523" s="551">
        <v>3</v>
      </c>
      <c r="C523" s="551" t="s">
        <v>1464</v>
      </c>
      <c r="D523" s="1591" t="s">
        <v>3476</v>
      </c>
      <c r="E523" s="551" t="s">
        <v>1464</v>
      </c>
      <c r="F523" s="1650" t="s">
        <v>1541</v>
      </c>
      <c r="G523" s="551">
        <f ca="1">VLOOKUP($A523,Data!$C:$I,7,FALSE)</f>
        <v>0</v>
      </c>
      <c r="H523" s="631" t="str">
        <f t="shared" si="55"/>
        <v>RS.MA-023</v>
      </c>
      <c r="I523" s="631" t="str">
        <f t="shared" ca="1" si="56"/>
        <v>RS.MA-0230</v>
      </c>
      <c r="J523" s="1648"/>
    </row>
    <row r="524" spans="1:10" x14ac:dyDescent="0.25">
      <c r="A524" t="s">
        <v>263</v>
      </c>
      <c r="B524" s="551">
        <v>3</v>
      </c>
      <c r="C524" s="551" t="s">
        <v>1464</v>
      </c>
      <c r="D524" s="1591" t="s">
        <v>3477</v>
      </c>
      <c r="F524" s="1650"/>
      <c r="G524" s="551">
        <f ca="1">VLOOKUP($A524,Data!$C:$I,7,FALSE)</f>
        <v>0</v>
      </c>
      <c r="H524" s="631" t="str">
        <f t="shared" si="55"/>
        <v>RS.MA-033</v>
      </c>
      <c r="I524" s="631" t="str">
        <f t="shared" ca="1" si="56"/>
        <v>RS.MA-0330</v>
      </c>
      <c r="J524" s="1648"/>
    </row>
    <row r="525" spans="1:10" x14ac:dyDescent="0.25">
      <c r="A525" t="s">
        <v>263</v>
      </c>
      <c r="B525" s="551">
        <v>3</v>
      </c>
      <c r="C525" s="551" t="s">
        <v>1464</v>
      </c>
      <c r="D525" s="1591" t="s">
        <v>3478</v>
      </c>
      <c r="F525" s="819"/>
      <c r="G525" s="551">
        <f ca="1">VLOOKUP($A525,Data!$C:$I,7,FALSE)</f>
        <v>0</v>
      </c>
      <c r="H525" s="631" t="str">
        <f t="shared" si="55"/>
        <v>RS.MA-043</v>
      </c>
      <c r="I525" s="631" t="str">
        <f t="shared" ca="1" si="56"/>
        <v>RS.MA-0430</v>
      </c>
      <c r="J525" s="1648"/>
    </row>
    <row r="526" spans="1:10" x14ac:dyDescent="0.25">
      <c r="A526" t="s">
        <v>265</v>
      </c>
      <c r="B526" s="551">
        <v>3</v>
      </c>
      <c r="C526" s="551" t="s">
        <v>1463</v>
      </c>
      <c r="D526" s="1586" t="s">
        <v>3472</v>
      </c>
      <c r="E526" s="551" t="s">
        <v>1463</v>
      </c>
      <c r="F526" s="1650" t="s">
        <v>1539</v>
      </c>
      <c r="G526" s="551">
        <f ca="1">VLOOKUP($A526,Data!$C:$I,7,FALSE)</f>
        <v>0</v>
      </c>
      <c r="H526" s="631" t="str">
        <f t="shared" si="55"/>
        <v>DE.AE-063</v>
      </c>
      <c r="I526" s="631" t="str">
        <f t="shared" ca="1" si="56"/>
        <v>DE.AE-0630</v>
      </c>
      <c r="J526" s="1648"/>
    </row>
    <row r="527" spans="1:10" x14ac:dyDescent="0.25">
      <c r="A527" t="s">
        <v>265</v>
      </c>
      <c r="B527" s="551">
        <v>3</v>
      </c>
      <c r="C527" s="551" t="s">
        <v>3386</v>
      </c>
      <c r="D527" s="1587" t="s">
        <v>3410</v>
      </c>
      <c r="E527" s="551" t="s">
        <v>446</v>
      </c>
      <c r="F527" s="1650" t="s">
        <v>1532</v>
      </c>
      <c r="G527" s="551">
        <f ca="1">VLOOKUP($A527,Data!$C:$I,7,FALSE)</f>
        <v>0</v>
      </c>
      <c r="H527" s="631" t="str">
        <f t="shared" si="55"/>
        <v>GV.SC-083</v>
      </c>
      <c r="I527" s="631" t="str">
        <f t="shared" ca="1" si="56"/>
        <v>GV.SC-0830</v>
      </c>
      <c r="J527" s="1648"/>
    </row>
    <row r="528" spans="1:10" x14ac:dyDescent="0.25">
      <c r="A528" t="s">
        <v>265</v>
      </c>
      <c r="B528" s="551">
        <v>3</v>
      </c>
      <c r="C528" s="551" t="s">
        <v>446</v>
      </c>
      <c r="D528" s="1588" t="s">
        <v>3439</v>
      </c>
      <c r="E528" s="551" t="s">
        <v>1463</v>
      </c>
      <c r="F528" s="1650" t="s">
        <v>1548</v>
      </c>
      <c r="G528" s="551">
        <f ca="1">VLOOKUP($A528,Data!$C:$I,7,FALSE)</f>
        <v>0</v>
      </c>
      <c r="H528" s="631" t="str">
        <f t="shared" si="55"/>
        <v>ID.IM-023</v>
      </c>
      <c r="I528" s="631" t="str">
        <f t="shared" ca="1" si="56"/>
        <v>ID.IM-0230</v>
      </c>
      <c r="J528" s="1648"/>
    </row>
    <row r="529" spans="1:10" x14ac:dyDescent="0.25">
      <c r="A529" t="s">
        <v>265</v>
      </c>
      <c r="B529" s="551">
        <v>3</v>
      </c>
      <c r="C529" s="551" t="s">
        <v>1465</v>
      </c>
      <c r="D529" s="1590" t="s">
        <v>3494</v>
      </c>
      <c r="E529" s="551" t="s">
        <v>1465</v>
      </c>
      <c r="F529" s="1650" t="s">
        <v>1549</v>
      </c>
      <c r="G529" s="551">
        <f ca="1">VLOOKUP($A529,Data!$C:$I,7,FALSE)</f>
        <v>0</v>
      </c>
      <c r="H529" s="631" t="str">
        <f t="shared" si="55"/>
        <v>RC.CO-033</v>
      </c>
      <c r="I529" s="631" t="str">
        <f t="shared" ca="1" si="56"/>
        <v>RC.CO-0330</v>
      </c>
      <c r="J529" s="1648"/>
    </row>
    <row r="530" spans="1:10" x14ac:dyDescent="0.25">
      <c r="A530" t="s">
        <v>265</v>
      </c>
      <c r="B530" s="551">
        <v>3</v>
      </c>
      <c r="C530" s="551" t="s">
        <v>1465</v>
      </c>
      <c r="D530" s="1590" t="s">
        <v>3488</v>
      </c>
      <c r="E530" s="551" t="s">
        <v>1465</v>
      </c>
      <c r="F530" s="1650" t="s">
        <v>1550</v>
      </c>
      <c r="G530" s="551">
        <f ca="1">VLOOKUP($A530,Data!$C:$I,7,FALSE)</f>
        <v>0</v>
      </c>
      <c r="H530" s="631" t="str">
        <f t="shared" si="55"/>
        <v>RC.RP-013</v>
      </c>
      <c r="I530" s="631" t="str">
        <f t="shared" ca="1" si="56"/>
        <v>RC.RP-0130</v>
      </c>
      <c r="J530" s="1648"/>
    </row>
    <row r="531" spans="1:10" x14ac:dyDescent="0.25">
      <c r="A531" t="s">
        <v>265</v>
      </c>
      <c r="B531" s="551">
        <v>3</v>
      </c>
      <c r="C531" s="551" t="s">
        <v>1465</v>
      </c>
      <c r="D531" s="1590" t="s">
        <v>3489</v>
      </c>
      <c r="F531" s="819"/>
      <c r="G531" s="551">
        <f ca="1">VLOOKUP($A531,Data!$C:$I,7,FALSE)</f>
        <v>0</v>
      </c>
      <c r="H531" s="631" t="str">
        <f t="shared" si="55"/>
        <v>RC.RP-023</v>
      </c>
      <c r="I531" s="631" t="str">
        <f t="shared" ca="1" si="56"/>
        <v>RC.RP-0230</v>
      </c>
      <c r="J531" s="1648"/>
    </row>
    <row r="532" spans="1:10" x14ac:dyDescent="0.25">
      <c r="A532" t="s">
        <v>265</v>
      </c>
      <c r="B532" s="551">
        <v>3</v>
      </c>
      <c r="C532" s="551" t="s">
        <v>1465</v>
      </c>
      <c r="D532" s="1590" t="s">
        <v>3493</v>
      </c>
      <c r="F532" s="1650"/>
      <c r="G532" s="551">
        <f ca="1">VLOOKUP($A532,Data!$C:$I,7,FALSE)</f>
        <v>0</v>
      </c>
      <c r="H532" s="631" t="str">
        <f t="shared" si="55"/>
        <v>RC.RP-063</v>
      </c>
      <c r="I532" s="631" t="str">
        <f t="shared" ca="1" si="56"/>
        <v>RC.RP-0630</v>
      </c>
      <c r="J532" s="1648"/>
    </row>
    <row r="533" spans="1:10" x14ac:dyDescent="0.25">
      <c r="A533" t="s">
        <v>265</v>
      </c>
      <c r="B533" s="551">
        <v>3</v>
      </c>
      <c r="C533" s="551" t="s">
        <v>1464</v>
      </c>
      <c r="D533" s="1591" t="s">
        <v>3480</v>
      </c>
      <c r="F533" s="1650"/>
      <c r="G533" s="551">
        <f ca="1">VLOOKUP($A533,Data!$C:$I,7,FALSE)</f>
        <v>0</v>
      </c>
      <c r="H533" s="631" t="str">
        <f t="shared" si="55"/>
        <v>RS.AN-033</v>
      </c>
      <c r="I533" s="631" t="str">
        <f t="shared" ca="1" si="56"/>
        <v>RS.AN-0330</v>
      </c>
      <c r="J533" s="1648"/>
    </row>
    <row r="534" spans="1:10" x14ac:dyDescent="0.25">
      <c r="A534" t="s">
        <v>265</v>
      </c>
      <c r="B534" s="551">
        <v>3</v>
      </c>
      <c r="C534" s="551" t="s">
        <v>1464</v>
      </c>
      <c r="D534" s="1591" t="s">
        <v>3481</v>
      </c>
      <c r="E534" s="551" t="s">
        <v>1464</v>
      </c>
      <c r="F534" s="1650" t="s">
        <v>1559</v>
      </c>
      <c r="G534" s="551">
        <f ca="1">VLOOKUP($A534,Data!$C:$I,7,FALSE)</f>
        <v>0</v>
      </c>
      <c r="H534" s="631" t="str">
        <f t="shared" si="55"/>
        <v>RS.AN-063</v>
      </c>
      <c r="I534" s="631" t="str">
        <f t="shared" ca="1" si="56"/>
        <v>RS.AN-0630</v>
      </c>
      <c r="J534" s="1648"/>
    </row>
    <row r="535" spans="1:10" x14ac:dyDescent="0.25">
      <c r="A535" t="s">
        <v>265</v>
      </c>
      <c r="B535" s="551">
        <v>3</v>
      </c>
      <c r="C535" s="551" t="s">
        <v>1464</v>
      </c>
      <c r="D535" s="1591" t="s">
        <v>3484</v>
      </c>
      <c r="F535" s="819"/>
      <c r="G535" s="551">
        <f ca="1">VLOOKUP($A535,Data!$C:$I,7,FALSE)</f>
        <v>0</v>
      </c>
      <c r="H535" s="631" t="str">
        <f t="shared" si="55"/>
        <v>RS.CO-023</v>
      </c>
      <c r="I535" s="631" t="str">
        <f t="shared" ca="1" si="56"/>
        <v>RS.CO-0230</v>
      </c>
      <c r="J535" s="1648"/>
    </row>
    <row r="536" spans="1:10" x14ac:dyDescent="0.25">
      <c r="A536" t="s">
        <v>265</v>
      </c>
      <c r="B536" s="551">
        <v>3</v>
      </c>
      <c r="C536" s="551" t="s">
        <v>1464</v>
      </c>
      <c r="D536" s="1591" t="s">
        <v>3485</v>
      </c>
      <c r="E536" s="551" t="s">
        <v>1464</v>
      </c>
      <c r="F536" s="1650" t="s">
        <v>1535</v>
      </c>
      <c r="G536" s="551">
        <f ca="1">VLOOKUP($A536,Data!$C:$I,7,FALSE)</f>
        <v>0</v>
      </c>
      <c r="H536" s="631" t="str">
        <f t="shared" si="55"/>
        <v>RS.CO-033</v>
      </c>
      <c r="I536" s="631" t="str">
        <f t="shared" ca="1" si="56"/>
        <v>RS.CO-0330</v>
      </c>
      <c r="J536" s="1648"/>
    </row>
    <row r="537" spans="1:10" x14ac:dyDescent="0.25">
      <c r="A537" t="s">
        <v>265</v>
      </c>
      <c r="B537" s="551">
        <v>3</v>
      </c>
      <c r="C537" s="551" t="s">
        <v>1464</v>
      </c>
      <c r="D537" s="1591" t="s">
        <v>3475</v>
      </c>
      <c r="E537" s="551" t="s">
        <v>1464</v>
      </c>
      <c r="F537" s="1650" t="s">
        <v>1530</v>
      </c>
      <c r="G537" s="551">
        <f ca="1">VLOOKUP($A537,Data!$C:$I,7,FALSE)</f>
        <v>0</v>
      </c>
      <c r="H537" s="631" t="str">
        <f t="shared" si="55"/>
        <v>RS.MA-013</v>
      </c>
      <c r="I537" s="631" t="str">
        <f t="shared" ca="1" si="56"/>
        <v>RS.MA-0130</v>
      </c>
      <c r="J537" s="1648"/>
    </row>
    <row r="538" spans="1:10" x14ac:dyDescent="0.25">
      <c r="A538" t="s">
        <v>265</v>
      </c>
      <c r="B538" s="551">
        <v>3</v>
      </c>
      <c r="C538" s="551" t="s">
        <v>1464</v>
      </c>
      <c r="D538" s="1591" t="s">
        <v>3478</v>
      </c>
      <c r="F538" s="819"/>
      <c r="G538" s="551">
        <f ca="1">VLOOKUP($A538,Data!$C:$I,7,FALSE)</f>
        <v>0</v>
      </c>
      <c r="H538" s="631" t="str">
        <f t="shared" si="55"/>
        <v>RS.MA-043</v>
      </c>
      <c r="I538" s="631" t="str">
        <f t="shared" ca="1" si="56"/>
        <v>RS.MA-0430</v>
      </c>
      <c r="J538" s="1648"/>
    </row>
    <row r="539" spans="1:10" x14ac:dyDescent="0.25">
      <c r="A539" t="s">
        <v>943</v>
      </c>
      <c r="B539" s="551">
        <v>3</v>
      </c>
      <c r="C539" s="551" t="s">
        <v>3386</v>
      </c>
      <c r="D539" s="1587" t="s">
        <v>3410</v>
      </c>
      <c r="E539" s="551" t="s">
        <v>446</v>
      </c>
      <c r="F539" s="1650" t="s">
        <v>1532</v>
      </c>
      <c r="G539" s="551">
        <f ca="1">VLOOKUP($A539,Data!$C:$I,7,FALSE)</f>
        <v>0</v>
      </c>
      <c r="H539" s="631" t="str">
        <f t="shared" si="55"/>
        <v>GV.SC-083</v>
      </c>
      <c r="I539" s="631" t="str">
        <f t="shared" ca="1" si="56"/>
        <v>GV.SC-0830</v>
      </c>
      <c r="J539" s="1648"/>
    </row>
    <row r="540" spans="1:10" x14ac:dyDescent="0.25">
      <c r="A540" t="s">
        <v>943</v>
      </c>
      <c r="B540" s="551">
        <v>3</v>
      </c>
      <c r="C540" s="551" t="s">
        <v>446</v>
      </c>
      <c r="D540" s="1588" t="s">
        <v>3439</v>
      </c>
      <c r="E540" s="551" t="s">
        <v>1462</v>
      </c>
      <c r="F540" s="1650" t="s">
        <v>1554</v>
      </c>
      <c r="G540" s="551">
        <f ca="1">VLOOKUP($A540,Data!$C:$I,7,FALSE)</f>
        <v>0</v>
      </c>
      <c r="H540" s="631" t="str">
        <f t="shared" si="55"/>
        <v>ID.IM-023</v>
      </c>
      <c r="I540" s="631" t="str">
        <f t="shared" ca="1" si="56"/>
        <v>ID.IM-0230</v>
      </c>
      <c r="J540" s="1648"/>
    </row>
    <row r="541" spans="1:10" x14ac:dyDescent="0.25">
      <c r="A541" t="s">
        <v>943</v>
      </c>
      <c r="B541" s="551">
        <v>3</v>
      </c>
      <c r="C541" s="551" t="s">
        <v>446</v>
      </c>
      <c r="D541" s="1588" t="s">
        <v>3441</v>
      </c>
      <c r="F541" s="1650"/>
      <c r="G541" s="551">
        <f ca="1">VLOOKUP($A541,Data!$C:$I,7,FALSE)</f>
        <v>0</v>
      </c>
      <c r="H541" s="631" t="str">
        <f t="shared" si="55"/>
        <v>ID.IM-043</v>
      </c>
      <c r="I541" s="631" t="str">
        <f t="shared" ca="1" si="56"/>
        <v>ID.IM-0430</v>
      </c>
      <c r="J541" s="1648"/>
    </row>
    <row r="542" spans="1:10" x14ac:dyDescent="0.25">
      <c r="A542" t="s">
        <v>2538</v>
      </c>
      <c r="B542" s="551">
        <v>3</v>
      </c>
      <c r="C542" s="551" t="s">
        <v>1462</v>
      </c>
      <c r="D542" s="1589" t="s">
        <v>3462</v>
      </c>
      <c r="E542" s="551" t="s">
        <v>1462</v>
      </c>
      <c r="F542" s="1650" t="s">
        <v>1496</v>
      </c>
      <c r="G542" s="551">
        <f ca="1">VLOOKUP($A542,Data!$C:$I,7,FALSE)</f>
        <v>0</v>
      </c>
      <c r="H542" s="631" t="str">
        <f t="shared" si="55"/>
        <v>PR.IR-033</v>
      </c>
      <c r="I542" s="631" t="str">
        <f t="shared" ca="1" si="56"/>
        <v>PR.IR-0330</v>
      </c>
      <c r="J542" s="1648"/>
    </row>
    <row r="543" spans="1:10" x14ac:dyDescent="0.25">
      <c r="A543" t="s">
        <v>2538</v>
      </c>
      <c r="B543" s="551">
        <v>3</v>
      </c>
      <c r="C543" s="551" t="s">
        <v>1465</v>
      </c>
      <c r="D543" s="1590" t="s">
        <v>3493</v>
      </c>
      <c r="F543" s="1650"/>
      <c r="G543" s="551">
        <f ca="1">VLOOKUP($A543,Data!$C:$I,7,FALSE)</f>
        <v>0</v>
      </c>
      <c r="H543" s="631" t="str">
        <f t="shared" si="55"/>
        <v>RC.RP-063</v>
      </c>
      <c r="I543" s="631" t="str">
        <f t="shared" ca="1" si="56"/>
        <v>RC.RP-0630</v>
      </c>
      <c r="J543" s="1648"/>
    </row>
    <row r="544" spans="1:10" x14ac:dyDescent="0.25">
      <c r="A544" t="s">
        <v>2538</v>
      </c>
      <c r="B544" s="551">
        <v>3</v>
      </c>
      <c r="C544" s="551" t="s">
        <v>1464</v>
      </c>
      <c r="D544" s="1591" t="s">
        <v>3479</v>
      </c>
      <c r="F544" s="819"/>
      <c r="G544" s="551">
        <f ca="1">VLOOKUP($A544,Data!$C:$I,7,FALSE)</f>
        <v>0</v>
      </c>
      <c r="H544" s="631" t="str">
        <f t="shared" si="55"/>
        <v>RS.MA-053</v>
      </c>
      <c r="I544" s="631" t="str">
        <f t="shared" ca="1" si="56"/>
        <v>RS.MA-0530</v>
      </c>
      <c r="J544" s="1648"/>
    </row>
    <row r="545" spans="1:10" x14ac:dyDescent="0.25">
      <c r="A545" t="s">
        <v>267</v>
      </c>
      <c r="B545" s="551">
        <v>1</v>
      </c>
      <c r="C545" s="551" t="s">
        <v>3386</v>
      </c>
      <c r="D545" s="1587" t="s">
        <v>3394</v>
      </c>
      <c r="E545" s="551" t="s">
        <v>446</v>
      </c>
      <c r="F545" s="1651" t="s">
        <v>1528</v>
      </c>
      <c r="G545" s="551">
        <f ca="1">VLOOKUP($A545,Data!$C:$I,7,FALSE)</f>
        <v>0</v>
      </c>
      <c r="H545" s="631" t="str">
        <f t="shared" si="55"/>
        <v>GV.OC-041</v>
      </c>
      <c r="I545" s="631" t="str">
        <f t="shared" ca="1" si="56"/>
        <v>GV.OC-0410</v>
      </c>
      <c r="J545" s="1648"/>
    </row>
    <row r="546" spans="1:10" x14ac:dyDescent="0.25">
      <c r="A546" t="s">
        <v>267</v>
      </c>
      <c r="B546" s="551">
        <v>1</v>
      </c>
      <c r="C546" s="551" t="s">
        <v>446</v>
      </c>
      <c r="D546" s="1588" t="s">
        <v>3441</v>
      </c>
      <c r="E546" s="551" t="s">
        <v>1462</v>
      </c>
      <c r="F546" s="1650" t="s">
        <v>1529</v>
      </c>
      <c r="G546" s="551">
        <f ca="1">VLOOKUP($A546,Data!$C:$I,7,FALSE)</f>
        <v>0</v>
      </c>
      <c r="H546" s="631" t="str">
        <f t="shared" si="55"/>
        <v>ID.IM-041</v>
      </c>
      <c r="I546" s="631" t="str">
        <f t="shared" ca="1" si="56"/>
        <v>ID.IM-0410</v>
      </c>
      <c r="J546" s="1648"/>
    </row>
    <row r="547" spans="1:10" x14ac:dyDescent="0.25">
      <c r="A547" t="s">
        <v>267</v>
      </c>
      <c r="B547" s="551">
        <v>1</v>
      </c>
      <c r="C547" s="551" t="s">
        <v>1462</v>
      </c>
      <c r="D547" s="1589" t="s">
        <v>3462</v>
      </c>
      <c r="E547" s="551" t="s">
        <v>1462</v>
      </c>
      <c r="F547" s="1650" t="s">
        <v>1496</v>
      </c>
      <c r="G547" s="551">
        <f ca="1">VLOOKUP($A547,Data!$C:$I,7,FALSE)</f>
        <v>0</v>
      </c>
      <c r="H547" s="631" t="str">
        <f t="shared" si="55"/>
        <v>PR.IR-031</v>
      </c>
      <c r="I547" s="631" t="str">
        <f t="shared" ca="1" si="56"/>
        <v>PR.IR-0310</v>
      </c>
      <c r="J547" s="1648"/>
    </row>
    <row r="548" spans="1:10" x14ac:dyDescent="0.25">
      <c r="A548" t="s">
        <v>267</v>
      </c>
      <c r="B548" s="551">
        <v>1</v>
      </c>
      <c r="C548" s="551" t="s">
        <v>1465</v>
      </c>
      <c r="D548" s="1590" t="s">
        <v>3488</v>
      </c>
      <c r="E548" s="551" t="s">
        <v>1465</v>
      </c>
      <c r="F548" s="1650" t="s">
        <v>1550</v>
      </c>
      <c r="G548" s="551">
        <f ca="1">VLOOKUP($A548,Data!$C:$I,7,FALSE)</f>
        <v>0</v>
      </c>
      <c r="H548" s="631" t="str">
        <f t="shared" si="55"/>
        <v>RC.RP-011</v>
      </c>
      <c r="I548" s="631" t="str">
        <f t="shared" ca="1" si="56"/>
        <v>RC.RP-0110</v>
      </c>
      <c r="J548" s="1648"/>
    </row>
    <row r="549" spans="1:10" x14ac:dyDescent="0.25">
      <c r="A549" t="s">
        <v>267</v>
      </c>
      <c r="B549" s="551">
        <v>1</v>
      </c>
      <c r="C549" s="551" t="s">
        <v>1465</v>
      </c>
      <c r="D549" s="1590" t="s">
        <v>3489</v>
      </c>
      <c r="F549" s="819"/>
      <c r="G549" s="551">
        <f ca="1">VLOOKUP($A549,Data!$C:$I,7,FALSE)</f>
        <v>0</v>
      </c>
      <c r="H549" s="631" t="str">
        <f t="shared" si="55"/>
        <v>RC.RP-021</v>
      </c>
      <c r="I549" s="631" t="str">
        <f t="shared" ca="1" si="56"/>
        <v>RC.RP-0210</v>
      </c>
      <c r="J549" s="1648"/>
    </row>
    <row r="550" spans="1:10" x14ac:dyDescent="0.25">
      <c r="A550" t="s">
        <v>267</v>
      </c>
      <c r="B550" s="551">
        <v>1</v>
      </c>
      <c r="C550" s="551" t="s">
        <v>1465</v>
      </c>
      <c r="D550" s="1590" t="s">
        <v>3491</v>
      </c>
      <c r="F550" s="1650"/>
      <c r="G550" s="551">
        <f ca="1">VLOOKUP($A550,Data!$C:$I,7,FALSE)</f>
        <v>0</v>
      </c>
      <c r="H550" s="631" t="str">
        <f t="shared" si="55"/>
        <v>RC.RP-041</v>
      </c>
      <c r="I550" s="631" t="str">
        <f t="shared" ca="1" si="56"/>
        <v>RC.RP-0410</v>
      </c>
      <c r="J550" s="1648"/>
    </row>
    <row r="551" spans="1:10" x14ac:dyDescent="0.25">
      <c r="A551" t="s">
        <v>267</v>
      </c>
      <c r="B551" s="551">
        <v>1</v>
      </c>
      <c r="C551" s="551" t="s">
        <v>1464</v>
      </c>
      <c r="D551" s="1591" t="s">
        <v>3475</v>
      </c>
      <c r="E551" s="551" t="s">
        <v>1464</v>
      </c>
      <c r="F551" s="1650" t="s">
        <v>1530</v>
      </c>
      <c r="G551" s="551">
        <f ca="1">VLOOKUP($A551,Data!$C:$I,7,FALSE)</f>
        <v>0</v>
      </c>
      <c r="H551" s="631" t="str">
        <f t="shared" si="55"/>
        <v>RS.MA-011</v>
      </c>
      <c r="I551" s="631" t="str">
        <f t="shared" ca="1" si="56"/>
        <v>RS.MA-0110</v>
      </c>
      <c r="J551" s="1648"/>
    </row>
    <row r="552" spans="1:10" x14ac:dyDescent="0.25">
      <c r="A552" t="s">
        <v>268</v>
      </c>
      <c r="B552" s="551">
        <v>1</v>
      </c>
      <c r="C552" s="551" t="s">
        <v>1462</v>
      </c>
      <c r="D552" s="1589" t="s">
        <v>3453</v>
      </c>
      <c r="E552" s="551" t="s">
        <v>1462</v>
      </c>
      <c r="F552" s="1650" t="s">
        <v>1560</v>
      </c>
      <c r="G552" s="551">
        <f ca="1">VLOOKUP($A552,Data!$C:$I,7,FALSE)</f>
        <v>0</v>
      </c>
      <c r="H552" s="631" t="str">
        <f t="shared" si="55"/>
        <v>PR.DS-111</v>
      </c>
      <c r="I552" s="631" t="str">
        <f t="shared" ca="1" si="56"/>
        <v>PR.DS-1110</v>
      </c>
      <c r="J552" s="1648"/>
    </row>
    <row r="553" spans="1:10" x14ac:dyDescent="0.25">
      <c r="A553" t="s">
        <v>268</v>
      </c>
      <c r="B553" s="551">
        <v>1</v>
      </c>
      <c r="C553" s="551" t="s">
        <v>1462</v>
      </c>
      <c r="D553" s="1589" t="s">
        <v>3462</v>
      </c>
      <c r="E553" s="551" t="s">
        <v>1462</v>
      </c>
      <c r="F553" s="1650" t="s">
        <v>1496</v>
      </c>
      <c r="G553" s="551">
        <f ca="1">VLOOKUP($A553,Data!$C:$I,7,FALSE)</f>
        <v>0</v>
      </c>
      <c r="H553" s="631" t="str">
        <f t="shared" si="55"/>
        <v>PR.IR-031</v>
      </c>
      <c r="I553" s="631" t="str">
        <f t="shared" ca="1" si="56"/>
        <v>PR.IR-0310</v>
      </c>
      <c r="J553" s="1648"/>
    </row>
    <row r="554" spans="1:10" x14ac:dyDescent="0.25">
      <c r="A554" t="s">
        <v>268</v>
      </c>
      <c r="B554" s="551">
        <v>1</v>
      </c>
      <c r="C554" s="551" t="s">
        <v>1462</v>
      </c>
      <c r="D554" s="1589" t="s">
        <v>3463</v>
      </c>
      <c r="E554" s="551" t="s">
        <v>1462</v>
      </c>
      <c r="F554" s="1650" t="s">
        <v>1494</v>
      </c>
      <c r="G554" s="551">
        <f ca="1">VLOOKUP($A554,Data!$C:$I,7,FALSE)</f>
        <v>0</v>
      </c>
      <c r="H554" s="631" t="str">
        <f t="shared" si="55"/>
        <v>PR.IR-041</v>
      </c>
      <c r="I554" s="631" t="str">
        <f t="shared" ca="1" si="56"/>
        <v>PR.IR-0410</v>
      </c>
      <c r="J554" s="1648"/>
    </row>
    <row r="555" spans="1:10" x14ac:dyDescent="0.25">
      <c r="A555" t="s">
        <v>268</v>
      </c>
      <c r="B555" s="551">
        <v>1</v>
      </c>
      <c r="C555" s="551" t="s">
        <v>1465</v>
      </c>
      <c r="D555" s="1590" t="s">
        <v>3490</v>
      </c>
      <c r="F555" s="1650"/>
      <c r="G555" s="551">
        <f ca="1">VLOOKUP($A555,Data!$C:$I,7,FALSE)</f>
        <v>0</v>
      </c>
      <c r="H555" s="631" t="str">
        <f t="shared" si="55"/>
        <v>RC.RP-031</v>
      </c>
      <c r="I555" s="631" t="str">
        <f t="shared" ca="1" si="56"/>
        <v>RC.RP-0310</v>
      </c>
      <c r="J555" s="1648"/>
    </row>
    <row r="556" spans="1:10" x14ac:dyDescent="0.25">
      <c r="A556" t="s">
        <v>269</v>
      </c>
      <c r="B556" s="551">
        <v>1</v>
      </c>
      <c r="C556" s="551" t="s">
        <v>1462</v>
      </c>
      <c r="D556" s="1589" t="s">
        <v>3462</v>
      </c>
      <c r="E556" s="551" t="s">
        <v>1462</v>
      </c>
      <c r="F556" s="1650" t="s">
        <v>1496</v>
      </c>
      <c r="G556" s="551">
        <f ca="1">VLOOKUP($A556,Data!$C:$I,7,FALSE)</f>
        <v>0</v>
      </c>
      <c r="H556" s="631" t="str">
        <f t="shared" si="55"/>
        <v>PR.IR-031</v>
      </c>
      <c r="I556" s="631" t="str">
        <f t="shared" ca="1" si="56"/>
        <v>PR.IR-0310</v>
      </c>
      <c r="J556" s="1648"/>
    </row>
    <row r="557" spans="1:10" x14ac:dyDescent="0.25">
      <c r="A557" t="s">
        <v>269</v>
      </c>
      <c r="B557" s="551">
        <v>1</v>
      </c>
      <c r="C557" s="551" t="s">
        <v>1462</v>
      </c>
      <c r="D557" s="1589" t="s">
        <v>3463</v>
      </c>
      <c r="E557" s="551" t="s">
        <v>1462</v>
      </c>
      <c r="F557" s="1651" t="s">
        <v>1494</v>
      </c>
      <c r="G557" s="551">
        <f ca="1">VLOOKUP($A557,Data!$C:$I,7,FALSE)</f>
        <v>0</v>
      </c>
      <c r="H557" s="631" t="str">
        <f t="shared" si="55"/>
        <v>PR.IR-041</v>
      </c>
      <c r="I557" s="631" t="str">
        <f t="shared" ca="1" si="56"/>
        <v>PR.IR-0410</v>
      </c>
      <c r="J557" s="1648"/>
    </row>
    <row r="558" spans="1:10" x14ac:dyDescent="0.25">
      <c r="A558" t="s">
        <v>270</v>
      </c>
      <c r="B558" s="551">
        <v>2</v>
      </c>
      <c r="C558" s="551" t="s">
        <v>446</v>
      </c>
      <c r="D558" s="1588" t="s">
        <v>3440</v>
      </c>
      <c r="E558" s="551" t="s">
        <v>1464</v>
      </c>
      <c r="F558" s="1650" t="s">
        <v>1558</v>
      </c>
      <c r="G558" s="551">
        <f ca="1">VLOOKUP($A558,Data!$C:$I,7,FALSE)</f>
        <v>0</v>
      </c>
      <c r="H558" s="631" t="str">
        <f t="shared" si="55"/>
        <v>ID.IM-032</v>
      </c>
      <c r="I558" s="631" t="str">
        <f t="shared" ca="1" si="56"/>
        <v>ID.IM-0320</v>
      </c>
      <c r="J558" s="1648"/>
    </row>
    <row r="559" spans="1:10" x14ac:dyDescent="0.25">
      <c r="A559" t="s">
        <v>270</v>
      </c>
      <c r="B559" s="551">
        <v>2</v>
      </c>
      <c r="C559" s="551" t="s">
        <v>446</v>
      </c>
      <c r="D559" s="1588" t="s">
        <v>3441</v>
      </c>
      <c r="E559" s="551" t="s">
        <v>1462</v>
      </c>
      <c r="F559" s="1651" t="s">
        <v>1529</v>
      </c>
      <c r="G559" s="551">
        <f ca="1">VLOOKUP($A559,Data!$C:$I,7,FALSE)</f>
        <v>0</v>
      </c>
      <c r="H559" s="631" t="str">
        <f t="shared" si="55"/>
        <v>ID.IM-042</v>
      </c>
      <c r="I559" s="631" t="str">
        <f t="shared" ca="1" si="56"/>
        <v>ID.IM-0420</v>
      </c>
      <c r="J559" s="1648"/>
    </row>
    <row r="560" spans="1:10" x14ac:dyDescent="0.25">
      <c r="A560" t="s">
        <v>270</v>
      </c>
      <c r="B560" s="551">
        <v>2</v>
      </c>
      <c r="C560" s="551" t="s">
        <v>446</v>
      </c>
      <c r="D560" s="1588" t="s">
        <v>3432</v>
      </c>
      <c r="E560" s="551" t="s">
        <v>446</v>
      </c>
      <c r="F560" s="1650" t="s">
        <v>1573</v>
      </c>
      <c r="G560" s="551">
        <f ca="1">VLOOKUP($A560,Data!$C:$I,7,FALSE)</f>
        <v>0</v>
      </c>
      <c r="H560" s="631" t="str">
        <f t="shared" si="55"/>
        <v>ID.RA-042</v>
      </c>
      <c r="I560" s="631" t="str">
        <f t="shared" ca="1" si="56"/>
        <v>ID.RA-0420</v>
      </c>
      <c r="J560" s="1648"/>
    </row>
    <row r="561" spans="1:10" x14ac:dyDescent="0.25">
      <c r="A561" t="s">
        <v>270</v>
      </c>
      <c r="B561" s="551">
        <v>2</v>
      </c>
      <c r="C561" s="551" t="s">
        <v>1465</v>
      </c>
      <c r="D561" s="1590" t="s">
        <v>3491</v>
      </c>
      <c r="F561" s="1650"/>
      <c r="G561" s="551">
        <f ca="1">VLOOKUP($A561,Data!$C:$I,7,FALSE)</f>
        <v>0</v>
      </c>
      <c r="H561" s="631" t="str">
        <f t="shared" si="55"/>
        <v>RC.RP-042</v>
      </c>
      <c r="I561" s="631" t="str">
        <f t="shared" ca="1" si="56"/>
        <v>RC.RP-0420</v>
      </c>
      <c r="J561" s="1648"/>
    </row>
    <row r="562" spans="1:10" x14ac:dyDescent="0.25">
      <c r="A562" t="s">
        <v>270</v>
      </c>
      <c r="B562" s="551">
        <v>2</v>
      </c>
      <c r="C562" s="551" t="s">
        <v>1464</v>
      </c>
      <c r="D562" s="1591" t="s">
        <v>3483</v>
      </c>
      <c r="F562" s="1650"/>
      <c r="G562" s="551">
        <f ca="1">VLOOKUP($A562,Data!$C:$I,7,FALSE)</f>
        <v>0</v>
      </c>
      <c r="H562" s="631" t="str">
        <f t="shared" si="55"/>
        <v>RS.AN-082</v>
      </c>
      <c r="I562" s="631" t="str">
        <f t="shared" ca="1" si="56"/>
        <v>RS.AN-0820</v>
      </c>
      <c r="J562" s="1648"/>
    </row>
    <row r="563" spans="1:10" x14ac:dyDescent="0.25">
      <c r="A563" t="s">
        <v>270</v>
      </c>
      <c r="B563" s="551">
        <v>2</v>
      </c>
      <c r="C563" s="551" t="s">
        <v>1464</v>
      </c>
      <c r="D563" s="1591" t="s">
        <v>3476</v>
      </c>
      <c r="E563" s="551" t="s">
        <v>1464</v>
      </c>
      <c r="F563" s="1650" t="s">
        <v>1547</v>
      </c>
      <c r="G563" s="551">
        <f ca="1">VLOOKUP($A563,Data!$C:$I,7,FALSE)</f>
        <v>0</v>
      </c>
      <c r="H563" s="631" t="str">
        <f t="shared" si="55"/>
        <v>RS.MA-022</v>
      </c>
      <c r="I563" s="631" t="str">
        <f t="shared" ca="1" si="56"/>
        <v>RS.MA-0220</v>
      </c>
      <c r="J563" s="1648"/>
    </row>
    <row r="564" spans="1:10" x14ac:dyDescent="0.25">
      <c r="A564" t="s">
        <v>270</v>
      </c>
      <c r="B564" s="551">
        <v>2</v>
      </c>
      <c r="C564" s="551" t="s">
        <v>1464</v>
      </c>
      <c r="D564" s="1591" t="s">
        <v>3477</v>
      </c>
      <c r="F564" s="819"/>
      <c r="G564" s="551">
        <f ca="1">VLOOKUP($A564,Data!$C:$I,7,FALSE)</f>
        <v>0</v>
      </c>
      <c r="H564" s="631" t="str">
        <f t="shared" si="55"/>
        <v>RS.MA-032</v>
      </c>
      <c r="I564" s="631" t="str">
        <f t="shared" ca="1" si="56"/>
        <v>RS.MA-0320</v>
      </c>
      <c r="J564" s="1648"/>
    </row>
    <row r="565" spans="1:10" x14ac:dyDescent="0.25">
      <c r="A565" t="s">
        <v>270</v>
      </c>
      <c r="B565" s="551">
        <v>2</v>
      </c>
      <c r="C565" s="551" t="s">
        <v>1464</v>
      </c>
      <c r="D565" s="1591" t="s">
        <v>3478</v>
      </c>
      <c r="F565" s="819"/>
      <c r="G565" s="551">
        <f ca="1">VLOOKUP($A565,Data!$C:$I,7,FALSE)</f>
        <v>0</v>
      </c>
      <c r="H565" s="631" t="str">
        <f t="shared" si="55"/>
        <v>RS.MA-042</v>
      </c>
      <c r="I565" s="631" t="str">
        <f t="shared" ca="1" si="56"/>
        <v>RS.MA-0420</v>
      </c>
      <c r="J565" s="1648"/>
    </row>
    <row r="566" spans="1:10" x14ac:dyDescent="0.25">
      <c r="A566" t="s">
        <v>271</v>
      </c>
      <c r="B566" s="551">
        <v>2</v>
      </c>
      <c r="C566" s="551" t="s">
        <v>3386</v>
      </c>
      <c r="D566" s="1587" t="s">
        <v>3395</v>
      </c>
      <c r="F566" s="819"/>
      <c r="G566" s="551">
        <f ca="1">VLOOKUP($A566,Data!$C:$I,7,FALSE)</f>
        <v>0</v>
      </c>
      <c r="H566" s="631" t="str">
        <f t="shared" si="55"/>
        <v>GV.OC-052</v>
      </c>
      <c r="I566" s="631" t="str">
        <f t="shared" ca="1" si="56"/>
        <v>GV.OC-0520</v>
      </c>
      <c r="J566" s="1648"/>
    </row>
    <row r="567" spans="1:10" x14ac:dyDescent="0.25">
      <c r="A567" t="s">
        <v>271</v>
      </c>
      <c r="B567" s="551">
        <v>2</v>
      </c>
      <c r="C567" s="551" t="s">
        <v>446</v>
      </c>
      <c r="D567" s="1588" t="s">
        <v>3441</v>
      </c>
      <c r="E567" s="551" t="s">
        <v>1462</v>
      </c>
      <c r="F567" s="1650" t="s">
        <v>1529</v>
      </c>
      <c r="G567" s="551">
        <f ca="1">VLOOKUP($A567,Data!$C:$I,7,FALSE)</f>
        <v>0</v>
      </c>
      <c r="H567" s="631" t="str">
        <f t="shared" si="55"/>
        <v>ID.IM-042</v>
      </c>
      <c r="I567" s="631" t="str">
        <f t="shared" ca="1" si="56"/>
        <v>ID.IM-0420</v>
      </c>
      <c r="J567" s="1648"/>
    </row>
    <row r="568" spans="1:10" x14ac:dyDescent="0.25">
      <c r="A568" t="s">
        <v>271</v>
      </c>
      <c r="B568" s="551">
        <v>2</v>
      </c>
      <c r="C568" s="551" t="s">
        <v>1462</v>
      </c>
      <c r="D568" s="1589" t="s">
        <v>3462</v>
      </c>
      <c r="E568" s="551" t="s">
        <v>1462</v>
      </c>
      <c r="F568" s="1650" t="s">
        <v>1496</v>
      </c>
      <c r="G568" s="551">
        <f ca="1">VLOOKUP($A568,Data!$C:$I,7,FALSE)</f>
        <v>0</v>
      </c>
      <c r="H568" s="631" t="str">
        <f t="shared" si="55"/>
        <v>PR.IR-032</v>
      </c>
      <c r="I568" s="631" t="str">
        <f t="shared" ca="1" si="56"/>
        <v>PR.IR-0320</v>
      </c>
      <c r="J568" s="1648"/>
    </row>
    <row r="569" spans="1:10" x14ac:dyDescent="0.25">
      <c r="A569" t="s">
        <v>271</v>
      </c>
      <c r="B569" s="551">
        <v>2</v>
      </c>
      <c r="C569" s="551" t="s">
        <v>1462</v>
      </c>
      <c r="D569" s="1589" t="s">
        <v>3463</v>
      </c>
      <c r="E569" s="551" t="s">
        <v>1462</v>
      </c>
      <c r="F569" s="1650" t="s">
        <v>1494</v>
      </c>
      <c r="G569" s="551">
        <f ca="1">VLOOKUP($A569,Data!$C:$I,7,FALSE)</f>
        <v>0</v>
      </c>
      <c r="H569" s="631" t="str">
        <f t="shared" si="55"/>
        <v>PR.IR-042</v>
      </c>
      <c r="I569" s="631" t="str">
        <f t="shared" ca="1" si="56"/>
        <v>PR.IR-0420</v>
      </c>
      <c r="J569" s="1648"/>
    </row>
    <row r="570" spans="1:10" x14ac:dyDescent="0.25">
      <c r="A570" t="s">
        <v>271</v>
      </c>
      <c r="B570" s="551">
        <v>2</v>
      </c>
      <c r="C570" s="551" t="s">
        <v>1465</v>
      </c>
      <c r="D570" s="1590" t="s">
        <v>3491</v>
      </c>
      <c r="F570" s="819"/>
      <c r="G570" s="551">
        <f ca="1">VLOOKUP($A570,Data!$C:$I,7,FALSE)</f>
        <v>0</v>
      </c>
      <c r="H570" s="631" t="str">
        <f t="shared" si="55"/>
        <v>RC.RP-042</v>
      </c>
      <c r="I570" s="631" t="str">
        <f t="shared" ca="1" si="56"/>
        <v>RC.RP-0420</v>
      </c>
      <c r="J570" s="1648"/>
    </row>
    <row r="571" spans="1:10" x14ac:dyDescent="0.25">
      <c r="A571" t="s">
        <v>272</v>
      </c>
      <c r="B571" s="551">
        <v>2</v>
      </c>
      <c r="C571" s="551" t="s">
        <v>3386</v>
      </c>
      <c r="D571" s="1587" t="s">
        <v>3394</v>
      </c>
      <c r="E571" s="551" t="s">
        <v>446</v>
      </c>
      <c r="F571" s="1650" t="s">
        <v>1511</v>
      </c>
      <c r="G571" s="551">
        <f ca="1">VLOOKUP($A571,Data!$C:$I,7,FALSE)</f>
        <v>0</v>
      </c>
      <c r="H571" s="631" t="str">
        <f t="shared" si="55"/>
        <v>GV.OC-042</v>
      </c>
      <c r="I571" s="631" t="str">
        <f t="shared" ca="1" si="56"/>
        <v>GV.OC-0420</v>
      </c>
      <c r="J571" s="1648"/>
    </row>
    <row r="572" spans="1:10" x14ac:dyDescent="0.25">
      <c r="A572" t="s">
        <v>272</v>
      </c>
      <c r="B572" s="551">
        <v>2</v>
      </c>
      <c r="C572" s="551" t="s">
        <v>3386</v>
      </c>
      <c r="D572" s="1587" t="s">
        <v>3395</v>
      </c>
      <c r="F572" s="819"/>
      <c r="G572" s="551">
        <f ca="1">VLOOKUP($A572,Data!$C:$I,7,FALSE)</f>
        <v>0</v>
      </c>
      <c r="H572" s="631" t="str">
        <f t="shared" si="55"/>
        <v>GV.OC-052</v>
      </c>
      <c r="I572" s="631" t="str">
        <f t="shared" ca="1" si="56"/>
        <v>GV.OC-0520</v>
      </c>
      <c r="J572" s="1648"/>
    </row>
    <row r="573" spans="1:10" x14ac:dyDescent="0.25">
      <c r="A573" t="s">
        <v>272</v>
      </c>
      <c r="B573" s="551">
        <v>2</v>
      </c>
      <c r="C573" s="551" t="s">
        <v>446</v>
      </c>
      <c r="D573" s="1588" t="s">
        <v>3441</v>
      </c>
      <c r="E573" s="551" t="s">
        <v>1462</v>
      </c>
      <c r="F573" s="1650" t="s">
        <v>1529</v>
      </c>
      <c r="G573" s="551">
        <f ca="1">VLOOKUP($A573,Data!$C:$I,7,FALSE)</f>
        <v>0</v>
      </c>
      <c r="H573" s="631" t="str">
        <f t="shared" si="55"/>
        <v>ID.IM-042</v>
      </c>
      <c r="I573" s="631" t="str">
        <f t="shared" ca="1" si="56"/>
        <v>ID.IM-0420</v>
      </c>
      <c r="J573" s="1648"/>
    </row>
    <row r="574" spans="1:10" x14ac:dyDescent="0.25">
      <c r="A574" t="s">
        <v>272</v>
      </c>
      <c r="B574" s="551">
        <v>2</v>
      </c>
      <c r="C574" s="551" t="s">
        <v>1462</v>
      </c>
      <c r="D574" s="1589" t="s">
        <v>3462</v>
      </c>
      <c r="E574" s="551" t="s">
        <v>1462</v>
      </c>
      <c r="F574" s="1650" t="s">
        <v>1496</v>
      </c>
      <c r="G574" s="551">
        <f ca="1">VLOOKUP($A574,Data!$C:$I,7,FALSE)</f>
        <v>0</v>
      </c>
      <c r="H574" s="631" t="str">
        <f t="shared" si="55"/>
        <v>PR.IR-032</v>
      </c>
      <c r="I574" s="631" t="str">
        <f t="shared" ca="1" si="56"/>
        <v>PR.IR-0320</v>
      </c>
      <c r="J574" s="1648"/>
    </row>
    <row r="575" spans="1:10" x14ac:dyDescent="0.25">
      <c r="A575" t="s">
        <v>272</v>
      </c>
      <c r="B575" s="551">
        <v>2</v>
      </c>
      <c r="C575" s="551" t="s">
        <v>1462</v>
      </c>
      <c r="D575" s="1589" t="s">
        <v>3463</v>
      </c>
      <c r="E575" s="551" t="s">
        <v>1462</v>
      </c>
      <c r="F575" s="1650" t="s">
        <v>1494</v>
      </c>
      <c r="G575" s="551">
        <f ca="1">VLOOKUP($A575,Data!$C:$I,7,FALSE)</f>
        <v>0</v>
      </c>
      <c r="H575" s="631" t="str">
        <f t="shared" si="55"/>
        <v>PR.IR-042</v>
      </c>
      <c r="I575" s="631" t="str">
        <f t="shared" ca="1" si="56"/>
        <v>PR.IR-0420</v>
      </c>
      <c r="J575" s="1648"/>
    </row>
    <row r="576" spans="1:10" x14ac:dyDescent="0.25">
      <c r="A576" t="s">
        <v>272</v>
      </c>
      <c r="B576" s="551">
        <v>2</v>
      </c>
      <c r="C576" s="551" t="s">
        <v>1465</v>
      </c>
      <c r="D576" s="1590" t="s">
        <v>3491</v>
      </c>
      <c r="F576" s="819"/>
      <c r="G576" s="551">
        <f ca="1">VLOOKUP($A576,Data!$C:$I,7,FALSE)</f>
        <v>0</v>
      </c>
      <c r="H576" s="631" t="str">
        <f t="shared" si="55"/>
        <v>RC.RP-042</v>
      </c>
      <c r="I576" s="631" t="str">
        <f t="shared" ca="1" si="56"/>
        <v>RC.RP-0420</v>
      </c>
      <c r="J576" s="1648"/>
    </row>
    <row r="577" spans="1:10" x14ac:dyDescent="0.25">
      <c r="A577" t="s">
        <v>273</v>
      </c>
      <c r="B577" s="551">
        <v>2</v>
      </c>
      <c r="C577" s="551" t="s">
        <v>3386</v>
      </c>
      <c r="D577" s="1587" t="s">
        <v>3394</v>
      </c>
      <c r="E577" s="551" t="s">
        <v>446</v>
      </c>
      <c r="F577" s="1650" t="s">
        <v>1528</v>
      </c>
      <c r="G577" s="551">
        <f ca="1">VLOOKUP($A577,Data!$C:$I,7,FALSE)</f>
        <v>0</v>
      </c>
      <c r="H577" s="631" t="str">
        <f t="shared" si="55"/>
        <v>GV.OC-042</v>
      </c>
      <c r="I577" s="631" t="str">
        <f t="shared" ca="1" si="56"/>
        <v>GV.OC-0420</v>
      </c>
      <c r="J577" s="1648"/>
    </row>
    <row r="578" spans="1:10" x14ac:dyDescent="0.25">
      <c r="A578" t="s">
        <v>273</v>
      </c>
      <c r="B578" s="551">
        <v>2</v>
      </c>
      <c r="C578" s="551" t="s">
        <v>3386</v>
      </c>
      <c r="D578" s="1587" t="s">
        <v>3410</v>
      </c>
      <c r="E578" s="551" t="s">
        <v>446</v>
      </c>
      <c r="F578" s="1650" t="s">
        <v>1532</v>
      </c>
      <c r="G578" s="551">
        <f ca="1">VLOOKUP($A578,Data!$C:$I,7,FALSE)</f>
        <v>0</v>
      </c>
      <c r="H578" s="631" t="str">
        <f t="shared" ref="H578:H641" si="57">CONCATENATE($D578,$B578)</f>
        <v>GV.SC-082</v>
      </c>
      <c r="I578" s="631" t="str">
        <f t="shared" ref="I578:I641" ca="1" si="58">_xlfn.IFNA(CONCATENATE(H578,$G578),CONCATENATE(H578,$G578,0))</f>
        <v>GV.SC-0820</v>
      </c>
      <c r="J578" s="1648"/>
    </row>
    <row r="579" spans="1:10" x14ac:dyDescent="0.25">
      <c r="A579" t="s">
        <v>273</v>
      </c>
      <c r="B579" s="551">
        <v>2</v>
      </c>
      <c r="C579" s="551" t="s">
        <v>446</v>
      </c>
      <c r="D579" s="1588" t="s">
        <v>3439</v>
      </c>
      <c r="F579" s="819"/>
      <c r="G579" s="551">
        <f ca="1">VLOOKUP($A579,Data!$C:$I,7,FALSE)</f>
        <v>0</v>
      </c>
      <c r="H579" s="631" t="str">
        <f t="shared" si="57"/>
        <v>ID.IM-022</v>
      </c>
      <c r="I579" s="631" t="str">
        <f t="shared" ca="1" si="58"/>
        <v>ID.IM-0220</v>
      </c>
      <c r="J579" s="1648"/>
    </row>
    <row r="580" spans="1:10" x14ac:dyDescent="0.25">
      <c r="A580" t="s">
        <v>273</v>
      </c>
      <c r="B580" s="551">
        <v>2</v>
      </c>
      <c r="C580" s="551" t="s">
        <v>1465</v>
      </c>
      <c r="D580" s="1590" t="s">
        <v>3491</v>
      </c>
      <c r="F580" s="819"/>
      <c r="G580" s="551">
        <f ca="1">VLOOKUP($A580,Data!$C:$I,7,FALSE)</f>
        <v>0</v>
      </c>
      <c r="H580" s="631" t="str">
        <f t="shared" si="57"/>
        <v>RC.RP-042</v>
      </c>
      <c r="I580" s="631" t="str">
        <f t="shared" ca="1" si="58"/>
        <v>RC.RP-0420</v>
      </c>
      <c r="J580" s="1648"/>
    </row>
    <row r="581" spans="1:10" x14ac:dyDescent="0.25">
      <c r="A581" t="s">
        <v>944</v>
      </c>
      <c r="B581" s="551">
        <v>2</v>
      </c>
      <c r="C581" s="551" t="s">
        <v>1463</v>
      </c>
      <c r="D581" s="1586" t="s">
        <v>3474</v>
      </c>
      <c r="E581" s="551" t="s">
        <v>1463</v>
      </c>
      <c r="F581" s="1650" t="s">
        <v>1544</v>
      </c>
      <c r="G581" s="551">
        <f ca="1">VLOOKUP($A581,Data!$C:$I,7,FALSE)</f>
        <v>0</v>
      </c>
      <c r="H581" s="631" t="str">
        <f t="shared" si="57"/>
        <v>DE.AE-082</v>
      </c>
      <c r="I581" s="631" t="str">
        <f t="shared" ca="1" si="58"/>
        <v>DE.AE-0820</v>
      </c>
      <c r="J581" s="1648"/>
    </row>
    <row r="582" spans="1:10" x14ac:dyDescent="0.25">
      <c r="A582" t="s">
        <v>944</v>
      </c>
      <c r="B582" s="551">
        <v>2</v>
      </c>
      <c r="C582" s="551" t="s">
        <v>446</v>
      </c>
      <c r="D582" s="1588" t="s">
        <v>3441</v>
      </c>
      <c r="E582" s="551" t="s">
        <v>1462</v>
      </c>
      <c r="F582" s="1650" t="s">
        <v>1529</v>
      </c>
      <c r="G582" s="551">
        <f ca="1">VLOOKUP($A582,Data!$C:$I,7,FALSE)</f>
        <v>0</v>
      </c>
      <c r="H582" s="631" t="str">
        <f t="shared" si="57"/>
        <v>ID.IM-042</v>
      </c>
      <c r="I582" s="631" t="str">
        <f t="shared" ca="1" si="58"/>
        <v>ID.IM-0420</v>
      </c>
      <c r="J582" s="1648"/>
    </row>
    <row r="583" spans="1:10" x14ac:dyDescent="0.25">
      <c r="A583" t="s">
        <v>944</v>
      </c>
      <c r="B583" s="551">
        <v>2</v>
      </c>
      <c r="C583" s="551" t="s">
        <v>1464</v>
      </c>
      <c r="D583" s="1591" t="s">
        <v>3476</v>
      </c>
      <c r="E583" s="551" t="s">
        <v>1464</v>
      </c>
      <c r="F583" s="1650" t="s">
        <v>1547</v>
      </c>
      <c r="G583" s="551">
        <f ca="1">VLOOKUP($A583,Data!$C:$I,7,FALSE)</f>
        <v>0</v>
      </c>
      <c r="H583" s="631" t="str">
        <f t="shared" si="57"/>
        <v>RS.MA-022</v>
      </c>
      <c r="I583" s="631" t="str">
        <f t="shared" ca="1" si="58"/>
        <v>RS.MA-0220</v>
      </c>
      <c r="J583" s="1648"/>
    </row>
    <row r="584" spans="1:10" x14ac:dyDescent="0.25">
      <c r="A584" t="s">
        <v>944</v>
      </c>
      <c r="B584" s="551">
        <v>2</v>
      </c>
      <c r="C584" s="551" t="s">
        <v>1464</v>
      </c>
      <c r="D584" s="1591" t="s">
        <v>3477</v>
      </c>
      <c r="E584" s="551" t="s">
        <v>1464</v>
      </c>
      <c r="F584" s="1652" t="s">
        <v>1545</v>
      </c>
      <c r="G584" s="551">
        <f ca="1">VLOOKUP($A584,Data!$C:$I,7,FALSE)</f>
        <v>0</v>
      </c>
      <c r="H584" s="631" t="str">
        <f t="shared" si="57"/>
        <v>RS.MA-032</v>
      </c>
      <c r="I584" s="631" t="str">
        <f t="shared" ca="1" si="58"/>
        <v>RS.MA-0320</v>
      </c>
      <c r="J584" s="1648"/>
    </row>
    <row r="585" spans="1:10" x14ac:dyDescent="0.25">
      <c r="A585" t="s">
        <v>944</v>
      </c>
      <c r="B585" s="551">
        <v>2</v>
      </c>
      <c r="C585" s="551" t="s">
        <v>1464</v>
      </c>
      <c r="D585" s="1591" t="s">
        <v>3478</v>
      </c>
      <c r="F585" s="819"/>
      <c r="G585" s="551">
        <f ca="1">VLOOKUP($A585,Data!$C:$I,7,FALSE)</f>
        <v>0</v>
      </c>
      <c r="H585" s="631" t="str">
        <f t="shared" si="57"/>
        <v>RS.MA-042</v>
      </c>
      <c r="I585" s="631" t="str">
        <f t="shared" ca="1" si="58"/>
        <v>RS.MA-0420</v>
      </c>
      <c r="J585" s="1648"/>
    </row>
    <row r="586" spans="1:10" x14ac:dyDescent="0.25">
      <c r="A586" t="s">
        <v>944</v>
      </c>
      <c r="B586" s="551">
        <v>2</v>
      </c>
      <c r="C586" s="551" t="s">
        <v>1464</v>
      </c>
      <c r="D586" s="1591" t="s">
        <v>3479</v>
      </c>
      <c r="F586" s="819"/>
      <c r="G586" s="551">
        <f ca="1">VLOOKUP($A586,Data!$C:$I,7,FALSE)</f>
        <v>0</v>
      </c>
      <c r="H586" s="631" t="str">
        <f t="shared" si="57"/>
        <v>RS.MA-052</v>
      </c>
      <c r="I586" s="631" t="str">
        <f t="shared" ca="1" si="58"/>
        <v>RS.MA-0520</v>
      </c>
      <c r="J586" s="1648"/>
    </row>
    <row r="587" spans="1:10" x14ac:dyDescent="0.25">
      <c r="A587" t="s">
        <v>945</v>
      </c>
      <c r="B587" s="551">
        <v>2</v>
      </c>
      <c r="C587" s="551" t="s">
        <v>3386</v>
      </c>
      <c r="D587" s="1587" t="s">
        <v>3410</v>
      </c>
      <c r="E587" s="551" t="s">
        <v>446</v>
      </c>
      <c r="F587" s="1650" t="s">
        <v>1532</v>
      </c>
      <c r="G587" s="551">
        <f ca="1">VLOOKUP($A587,Data!$C:$I,7,FALSE)</f>
        <v>0</v>
      </c>
      <c r="H587" s="631" t="str">
        <f t="shared" si="57"/>
        <v>GV.SC-082</v>
      </c>
      <c r="I587" s="631" t="str">
        <f t="shared" ca="1" si="58"/>
        <v>GV.SC-0820</v>
      </c>
      <c r="J587" s="1648"/>
    </row>
    <row r="588" spans="1:10" x14ac:dyDescent="0.25">
      <c r="A588" t="s">
        <v>945</v>
      </c>
      <c r="B588" s="551">
        <v>2</v>
      </c>
      <c r="C588" s="551" t="s">
        <v>446</v>
      </c>
      <c r="D588" s="1588" t="s">
        <v>3439</v>
      </c>
      <c r="E588" s="551" t="s">
        <v>1462</v>
      </c>
      <c r="F588" s="1650" t="s">
        <v>1554</v>
      </c>
      <c r="G588" s="551">
        <f ca="1">VLOOKUP($A588,Data!$C:$I,7,FALSE)</f>
        <v>0</v>
      </c>
      <c r="H588" s="631" t="str">
        <f t="shared" si="57"/>
        <v>ID.IM-022</v>
      </c>
      <c r="I588" s="631" t="str">
        <f t="shared" ca="1" si="58"/>
        <v>ID.IM-0220</v>
      </c>
      <c r="J588" s="1648"/>
    </row>
    <row r="589" spans="1:10" x14ac:dyDescent="0.25">
      <c r="A589" t="s">
        <v>945</v>
      </c>
      <c r="B589" s="551">
        <v>2</v>
      </c>
      <c r="C589" s="551" t="s">
        <v>446</v>
      </c>
      <c r="D589" s="1588" t="s">
        <v>3440</v>
      </c>
      <c r="E589" s="551" t="s">
        <v>1465</v>
      </c>
      <c r="F589" s="1650" t="s">
        <v>1555</v>
      </c>
      <c r="G589" s="551">
        <f ca="1">VLOOKUP($A589,Data!$C:$I,7,FALSE)</f>
        <v>0</v>
      </c>
      <c r="H589" s="631" t="str">
        <f t="shared" si="57"/>
        <v>ID.IM-032</v>
      </c>
      <c r="I589" s="631" t="str">
        <f t="shared" ca="1" si="58"/>
        <v>ID.IM-0320</v>
      </c>
      <c r="J589" s="1648"/>
    </row>
    <row r="590" spans="1:10" x14ac:dyDescent="0.25">
      <c r="A590" t="s">
        <v>945</v>
      </c>
      <c r="B590" s="551">
        <v>2</v>
      </c>
      <c r="C590" s="551" t="s">
        <v>446</v>
      </c>
      <c r="D590" s="1588" t="s">
        <v>3441</v>
      </c>
      <c r="E590" s="551" t="s">
        <v>1462</v>
      </c>
      <c r="F590" s="1650" t="s">
        <v>1529</v>
      </c>
      <c r="G590" s="551">
        <f ca="1">VLOOKUP($A590,Data!$C:$I,7,FALSE)</f>
        <v>0</v>
      </c>
      <c r="H590" s="631" t="str">
        <f t="shared" si="57"/>
        <v>ID.IM-042</v>
      </c>
      <c r="I590" s="631" t="str">
        <f t="shared" ca="1" si="58"/>
        <v>ID.IM-0420</v>
      </c>
      <c r="J590" s="1648"/>
    </row>
    <row r="591" spans="1:10" x14ac:dyDescent="0.25">
      <c r="A591" t="s">
        <v>945</v>
      </c>
      <c r="B591" s="551">
        <v>2</v>
      </c>
      <c r="C591" s="551" t="s">
        <v>1462</v>
      </c>
      <c r="D591" s="1589" t="s">
        <v>3462</v>
      </c>
      <c r="E591" s="551" t="s">
        <v>1462</v>
      </c>
      <c r="F591" s="1650" t="s">
        <v>1496</v>
      </c>
      <c r="G591" s="551">
        <f ca="1">VLOOKUP($A591,Data!$C:$I,7,FALSE)</f>
        <v>0</v>
      </c>
      <c r="H591" s="631" t="str">
        <f t="shared" si="57"/>
        <v>PR.IR-032</v>
      </c>
      <c r="I591" s="631" t="str">
        <f t="shared" ca="1" si="58"/>
        <v>PR.IR-0320</v>
      </c>
      <c r="J591" s="1648"/>
    </row>
    <row r="592" spans="1:10" x14ac:dyDescent="0.25">
      <c r="A592" t="s">
        <v>946</v>
      </c>
      <c r="B592" s="551">
        <v>2</v>
      </c>
      <c r="C592" s="551" t="s">
        <v>1462</v>
      </c>
      <c r="D592" s="1589" t="s">
        <v>3450</v>
      </c>
      <c r="E592" s="551" t="s">
        <v>1462</v>
      </c>
      <c r="F592" s="1650" t="s">
        <v>1498</v>
      </c>
      <c r="G592" s="551">
        <f ca="1">VLOOKUP($A592,Data!$C:$I,7,FALSE)</f>
        <v>0</v>
      </c>
      <c r="H592" s="631" t="str">
        <f t="shared" si="57"/>
        <v>PR.DS-012</v>
      </c>
      <c r="I592" s="631" t="str">
        <f t="shared" ca="1" si="58"/>
        <v>PR.DS-0120</v>
      </c>
      <c r="J592" s="1648"/>
    </row>
    <row r="593" spans="1:10" x14ac:dyDescent="0.25">
      <c r="A593" t="s">
        <v>946</v>
      </c>
      <c r="B593" s="551">
        <v>2</v>
      </c>
      <c r="C593" s="551" t="s">
        <v>1465</v>
      </c>
      <c r="D593" s="1590" t="s">
        <v>3490</v>
      </c>
      <c r="F593" s="819"/>
      <c r="G593" s="551">
        <f ca="1">VLOOKUP($A593,Data!$C:$I,7,FALSE)</f>
        <v>0</v>
      </c>
      <c r="H593" s="631" t="str">
        <f t="shared" si="57"/>
        <v>RC.RP-032</v>
      </c>
      <c r="I593" s="631" t="str">
        <f t="shared" ca="1" si="58"/>
        <v>RC.RP-0320</v>
      </c>
      <c r="J593" s="1648"/>
    </row>
    <row r="594" spans="1:10" x14ac:dyDescent="0.25">
      <c r="A594" t="s">
        <v>947</v>
      </c>
      <c r="B594" s="551">
        <v>2</v>
      </c>
      <c r="C594" s="551" t="s">
        <v>1462</v>
      </c>
      <c r="D594" s="1589" t="s">
        <v>3450</v>
      </c>
      <c r="F594" s="819"/>
      <c r="G594" s="551">
        <f ca="1">VLOOKUP($A594,Data!$C:$I,7,FALSE)</f>
        <v>0</v>
      </c>
      <c r="H594" s="631" t="str">
        <f t="shared" si="57"/>
        <v>PR.DS-012</v>
      </c>
      <c r="I594" s="631" t="str">
        <f t="shared" ca="1" si="58"/>
        <v>PR.DS-0120</v>
      </c>
      <c r="J594" s="1648"/>
    </row>
    <row r="595" spans="1:10" x14ac:dyDescent="0.25">
      <c r="A595" t="s">
        <v>947</v>
      </c>
      <c r="B595" s="551">
        <v>2</v>
      </c>
      <c r="C595" s="551" t="s">
        <v>1465</v>
      </c>
      <c r="D595" s="1590" t="s">
        <v>3490</v>
      </c>
      <c r="F595" s="819"/>
      <c r="G595" s="551">
        <f ca="1">VLOOKUP($A595,Data!$C:$I,7,FALSE)</f>
        <v>0</v>
      </c>
      <c r="H595" s="631" t="str">
        <f t="shared" si="57"/>
        <v>RC.RP-032</v>
      </c>
      <c r="I595" s="631" t="str">
        <f t="shared" ca="1" si="58"/>
        <v>RC.RP-0320</v>
      </c>
      <c r="J595" s="1648"/>
    </row>
    <row r="596" spans="1:10" x14ac:dyDescent="0.25">
      <c r="A596" t="s">
        <v>948</v>
      </c>
      <c r="B596" s="551">
        <v>2</v>
      </c>
      <c r="C596" s="551" t="s">
        <v>1462</v>
      </c>
      <c r="D596" s="1589" t="s">
        <v>3462</v>
      </c>
      <c r="E596" s="551" t="s">
        <v>1462</v>
      </c>
      <c r="F596" s="1650" t="s">
        <v>1496</v>
      </c>
      <c r="G596" s="551">
        <f ca="1">VLOOKUP($A596,Data!$C:$I,7,FALSE)</f>
        <v>0</v>
      </c>
      <c r="H596" s="631" t="str">
        <f t="shared" si="57"/>
        <v>PR.IR-032</v>
      </c>
      <c r="I596" s="631" t="str">
        <f t="shared" ca="1" si="58"/>
        <v>PR.IR-0320</v>
      </c>
      <c r="J596" s="1648"/>
    </row>
    <row r="597" spans="1:10" x14ac:dyDescent="0.25">
      <c r="A597" t="s">
        <v>948</v>
      </c>
      <c r="B597" s="551">
        <v>2</v>
      </c>
      <c r="C597" s="551" t="s">
        <v>1462</v>
      </c>
      <c r="D597" s="1589" t="s">
        <v>3463</v>
      </c>
      <c r="E597" s="551" t="s">
        <v>1462</v>
      </c>
      <c r="F597" s="1650" t="s">
        <v>1494</v>
      </c>
      <c r="G597" s="551">
        <f ca="1">VLOOKUP($A597,Data!$C:$I,7,FALSE)</f>
        <v>0</v>
      </c>
      <c r="H597" s="631" t="str">
        <f t="shared" si="57"/>
        <v>PR.IR-042</v>
      </c>
      <c r="I597" s="631" t="str">
        <f t="shared" ca="1" si="58"/>
        <v>PR.IR-0420</v>
      </c>
      <c r="J597" s="1648"/>
    </row>
    <row r="598" spans="1:10" x14ac:dyDescent="0.25">
      <c r="A598" t="s">
        <v>950</v>
      </c>
      <c r="B598" s="551">
        <v>3</v>
      </c>
      <c r="C598" s="551" t="s">
        <v>446</v>
      </c>
      <c r="D598" s="1588" t="s">
        <v>3439</v>
      </c>
      <c r="E598" s="551" t="s">
        <v>1462</v>
      </c>
      <c r="F598" s="1650" t="s">
        <v>1554</v>
      </c>
      <c r="G598" s="551">
        <f ca="1">VLOOKUP($A598,Data!$C:$I,7,FALSE)</f>
        <v>0</v>
      </c>
      <c r="H598" s="631" t="str">
        <f t="shared" si="57"/>
        <v>ID.IM-023</v>
      </c>
      <c r="I598" s="631" t="str">
        <f t="shared" ca="1" si="58"/>
        <v>ID.IM-0230</v>
      </c>
      <c r="J598" s="1648"/>
    </row>
    <row r="599" spans="1:10" x14ac:dyDescent="0.25">
      <c r="A599" t="s">
        <v>950</v>
      </c>
      <c r="B599" s="551">
        <v>3</v>
      </c>
      <c r="C599" s="551" t="s">
        <v>446</v>
      </c>
      <c r="D599" s="1588" t="s">
        <v>3441</v>
      </c>
      <c r="F599" s="819"/>
      <c r="G599" s="551">
        <f ca="1">VLOOKUP($A599,Data!$C:$I,7,FALSE)</f>
        <v>0</v>
      </c>
      <c r="H599" s="631" t="str">
        <f t="shared" si="57"/>
        <v>ID.IM-043</v>
      </c>
      <c r="I599" s="631" t="str">
        <f t="shared" ca="1" si="58"/>
        <v>ID.IM-0430</v>
      </c>
      <c r="J599" s="1648"/>
    </row>
    <row r="600" spans="1:10" x14ac:dyDescent="0.25">
      <c r="A600" t="s">
        <v>951</v>
      </c>
      <c r="B600" s="551">
        <v>3</v>
      </c>
      <c r="C600" s="551" t="s">
        <v>446</v>
      </c>
      <c r="D600" s="1588" t="s">
        <v>3440</v>
      </c>
      <c r="E600" s="551" t="s">
        <v>1464</v>
      </c>
      <c r="F600" s="1650" t="s">
        <v>1557</v>
      </c>
      <c r="G600" s="551">
        <f ca="1">VLOOKUP($A600,Data!$C:$I,7,FALSE)</f>
        <v>0</v>
      </c>
      <c r="H600" s="631" t="str">
        <f t="shared" si="57"/>
        <v>ID.IM-033</v>
      </c>
      <c r="I600" s="631" t="str">
        <f t="shared" ca="1" si="58"/>
        <v>ID.IM-0330</v>
      </c>
      <c r="J600" s="1648"/>
    </row>
    <row r="601" spans="1:10" x14ac:dyDescent="0.25">
      <c r="A601" t="s">
        <v>951</v>
      </c>
      <c r="B601" s="551">
        <v>3</v>
      </c>
      <c r="C601" s="551" t="s">
        <v>446</v>
      </c>
      <c r="D601" s="1588" t="s">
        <v>3441</v>
      </c>
      <c r="E601" s="551" t="s">
        <v>1462</v>
      </c>
      <c r="F601" s="1650" t="s">
        <v>1529</v>
      </c>
      <c r="G601" s="551">
        <f ca="1">VLOOKUP($A601,Data!$C:$I,7,FALSE)</f>
        <v>0</v>
      </c>
      <c r="H601" s="631" t="str">
        <f t="shared" si="57"/>
        <v>ID.IM-043</v>
      </c>
      <c r="I601" s="631" t="str">
        <f t="shared" ca="1" si="58"/>
        <v>ID.IM-0430</v>
      </c>
      <c r="J601" s="1648"/>
    </row>
    <row r="602" spans="1:10" x14ac:dyDescent="0.25">
      <c r="A602" t="s">
        <v>952</v>
      </c>
      <c r="B602" s="551">
        <v>3</v>
      </c>
      <c r="C602" s="551" t="s">
        <v>446</v>
      </c>
      <c r="D602" s="1588" t="s">
        <v>3440</v>
      </c>
      <c r="E602" s="551" t="s">
        <v>1464</v>
      </c>
      <c r="F602" s="1650" t="s">
        <v>1557</v>
      </c>
      <c r="G602" s="551">
        <f ca="1">VLOOKUP($A602,Data!$C:$I,7,FALSE)</f>
        <v>0</v>
      </c>
      <c r="H602" s="631" t="str">
        <f t="shared" si="57"/>
        <v>ID.IM-033</v>
      </c>
      <c r="I602" s="631" t="str">
        <f t="shared" ca="1" si="58"/>
        <v>ID.IM-0330</v>
      </c>
      <c r="J602" s="1648"/>
    </row>
    <row r="603" spans="1:10" x14ac:dyDescent="0.25">
      <c r="A603" t="s">
        <v>952</v>
      </c>
      <c r="B603" s="551">
        <v>3</v>
      </c>
      <c r="C603" s="551" t="s">
        <v>446</v>
      </c>
      <c r="D603" s="1588" t="s">
        <v>3441</v>
      </c>
      <c r="E603" s="551" t="s">
        <v>1462</v>
      </c>
      <c r="F603" s="1650" t="s">
        <v>1529</v>
      </c>
      <c r="G603" s="551">
        <f ca="1">VLOOKUP($A603,Data!$C:$I,7,FALSE)</f>
        <v>0</v>
      </c>
      <c r="H603" s="631" t="str">
        <f t="shared" si="57"/>
        <v>ID.IM-043</v>
      </c>
      <c r="I603" s="631" t="str">
        <f t="shared" ca="1" si="58"/>
        <v>ID.IM-0430</v>
      </c>
      <c r="J603" s="1648"/>
    </row>
    <row r="604" spans="1:10" x14ac:dyDescent="0.25">
      <c r="A604" t="s">
        <v>954</v>
      </c>
      <c r="B604" s="551">
        <v>2</v>
      </c>
      <c r="C604" s="551" t="s">
        <v>446</v>
      </c>
      <c r="D604" s="1588" t="s">
        <v>3440</v>
      </c>
      <c r="E604" s="551" t="s">
        <v>1464</v>
      </c>
      <c r="F604" s="1650" t="s">
        <v>1557</v>
      </c>
      <c r="G604" s="551">
        <f ca="1">VLOOKUP($A604,Data!$C:$I,7,FALSE)</f>
        <v>0</v>
      </c>
      <c r="H604" s="631" t="str">
        <f t="shared" si="57"/>
        <v>ID.IM-032</v>
      </c>
      <c r="I604" s="631" t="str">
        <f t="shared" ca="1" si="58"/>
        <v>ID.IM-0320</v>
      </c>
      <c r="J604" s="1648"/>
    </row>
    <row r="605" spans="1:10" x14ac:dyDescent="0.25">
      <c r="A605" t="s">
        <v>954</v>
      </c>
      <c r="B605" s="551">
        <v>2</v>
      </c>
      <c r="C605" s="551" t="s">
        <v>446</v>
      </c>
      <c r="D605" s="1588" t="s">
        <v>3441</v>
      </c>
      <c r="E605" s="551" t="s">
        <v>1462</v>
      </c>
      <c r="F605" s="1650" t="s">
        <v>1529</v>
      </c>
      <c r="G605" s="551">
        <f ca="1">VLOOKUP($A605,Data!$C:$I,7,FALSE)</f>
        <v>0</v>
      </c>
      <c r="H605" s="631" t="str">
        <f t="shared" si="57"/>
        <v>ID.IM-042</v>
      </c>
      <c r="I605" s="631" t="str">
        <f t="shared" ca="1" si="58"/>
        <v>ID.IM-0420</v>
      </c>
      <c r="J605" s="1648"/>
    </row>
    <row r="606" spans="1:10" x14ac:dyDescent="0.25">
      <c r="A606" t="s">
        <v>954</v>
      </c>
      <c r="B606" s="551">
        <v>2</v>
      </c>
      <c r="C606" s="551" t="s">
        <v>1465</v>
      </c>
      <c r="D606" s="1590" t="s">
        <v>3488</v>
      </c>
      <c r="E606" s="551" t="s">
        <v>1465</v>
      </c>
      <c r="F606" s="1650" t="s">
        <v>1550</v>
      </c>
      <c r="G606" s="551">
        <f ca="1">VLOOKUP($A606,Data!$C:$I,7,FALSE)</f>
        <v>0</v>
      </c>
      <c r="H606" s="631" t="str">
        <f t="shared" si="57"/>
        <v>RC.RP-012</v>
      </c>
      <c r="I606" s="631" t="str">
        <f t="shared" ca="1" si="58"/>
        <v>RC.RP-0120</v>
      </c>
      <c r="J606" s="1648"/>
    </row>
    <row r="607" spans="1:10" x14ac:dyDescent="0.25">
      <c r="A607" t="s">
        <v>954</v>
      </c>
      <c r="B607" s="551">
        <v>2</v>
      </c>
      <c r="C607" s="551" t="s">
        <v>1465</v>
      </c>
      <c r="D607" s="1590" t="s">
        <v>3489</v>
      </c>
      <c r="F607" s="819"/>
      <c r="G607" s="551">
        <f ca="1">VLOOKUP($A607,Data!$C:$I,7,FALSE)</f>
        <v>0</v>
      </c>
      <c r="H607" s="631" t="str">
        <f t="shared" si="57"/>
        <v>RC.RP-022</v>
      </c>
      <c r="I607" s="631" t="str">
        <f t="shared" ca="1" si="58"/>
        <v>RC.RP-0220</v>
      </c>
      <c r="J607" s="1648"/>
    </row>
    <row r="608" spans="1:10" x14ac:dyDescent="0.25">
      <c r="A608" t="s">
        <v>954</v>
      </c>
      <c r="B608" s="551">
        <v>2</v>
      </c>
      <c r="C608" s="551" t="s">
        <v>1464</v>
      </c>
      <c r="D608" s="1591" t="s">
        <v>3475</v>
      </c>
      <c r="E608" s="551" t="s">
        <v>1464</v>
      </c>
      <c r="F608" s="1650" t="s">
        <v>1530</v>
      </c>
      <c r="G608" s="551">
        <f ca="1">VLOOKUP($A608,Data!$C:$I,7,FALSE)</f>
        <v>0</v>
      </c>
      <c r="H608" s="631" t="str">
        <f t="shared" si="57"/>
        <v>RS.MA-012</v>
      </c>
      <c r="I608" s="631" t="str">
        <f t="shared" ca="1" si="58"/>
        <v>RS.MA-0120</v>
      </c>
      <c r="J608" s="1648"/>
    </row>
    <row r="609" spans="1:10" x14ac:dyDescent="0.25">
      <c r="A609" t="s">
        <v>956</v>
      </c>
      <c r="B609" s="551">
        <v>3</v>
      </c>
      <c r="C609" s="551" t="s">
        <v>3386</v>
      </c>
      <c r="D609" s="1587" t="s">
        <v>3393</v>
      </c>
      <c r="E609" s="551" t="s">
        <v>446</v>
      </c>
      <c r="F609" s="1651" t="s">
        <v>1536</v>
      </c>
      <c r="G609" s="551">
        <f ca="1">VLOOKUP($A609,Data!$C:$I,7,FALSE)</f>
        <v>0</v>
      </c>
      <c r="H609" s="631" t="str">
        <f t="shared" si="57"/>
        <v>GV.OC-033</v>
      </c>
      <c r="I609" s="631" t="str">
        <f t="shared" ca="1" si="58"/>
        <v>GV.OC-0330</v>
      </c>
      <c r="J609" s="1648"/>
    </row>
    <row r="610" spans="1:10" x14ac:dyDescent="0.25">
      <c r="A610" t="s">
        <v>956</v>
      </c>
      <c r="B610" s="551">
        <v>3</v>
      </c>
      <c r="C610" s="551" t="s">
        <v>3386</v>
      </c>
      <c r="D610" s="1587" t="s">
        <v>3417</v>
      </c>
      <c r="E610" s="551" t="s">
        <v>446</v>
      </c>
      <c r="F610" s="1650" t="s">
        <v>1522</v>
      </c>
      <c r="G610" s="551">
        <f ca="1">VLOOKUP($A610,Data!$C:$I,7,FALSE)</f>
        <v>0</v>
      </c>
      <c r="H610" s="631" t="str">
        <f t="shared" si="57"/>
        <v>GV.PO-013</v>
      </c>
      <c r="I610" s="631" t="str">
        <f t="shared" ca="1" si="58"/>
        <v>GV.PO-0130</v>
      </c>
      <c r="J610" s="1648"/>
    </row>
    <row r="611" spans="1:10" x14ac:dyDescent="0.25">
      <c r="A611" t="s">
        <v>956</v>
      </c>
      <c r="B611" s="551">
        <v>3</v>
      </c>
      <c r="C611" s="551" t="s">
        <v>3386</v>
      </c>
      <c r="D611" s="1587" t="s">
        <v>3418</v>
      </c>
      <c r="F611" s="819"/>
      <c r="G611" s="551">
        <f ca="1">VLOOKUP($A611,Data!$C:$I,7,FALSE)</f>
        <v>0</v>
      </c>
      <c r="H611" s="631" t="str">
        <f t="shared" si="57"/>
        <v>GV.PO-023</v>
      </c>
      <c r="I611" s="631" t="str">
        <f t="shared" ca="1" si="58"/>
        <v>GV.PO-0230</v>
      </c>
      <c r="J611" s="1648"/>
    </row>
    <row r="612" spans="1:10" x14ac:dyDescent="0.25">
      <c r="A612" t="s">
        <v>956</v>
      </c>
      <c r="B612" s="551">
        <v>3</v>
      </c>
      <c r="C612" s="551" t="s">
        <v>446</v>
      </c>
      <c r="D612" s="1588" t="s">
        <v>3440</v>
      </c>
      <c r="E612" s="551" t="s">
        <v>1464</v>
      </c>
      <c r="F612" s="1650" t="s">
        <v>1558</v>
      </c>
      <c r="G612" s="551">
        <f ca="1">VLOOKUP($A612,Data!$C:$I,7,FALSE)</f>
        <v>0</v>
      </c>
      <c r="H612" s="631" t="str">
        <f t="shared" si="57"/>
        <v>ID.IM-033</v>
      </c>
      <c r="I612" s="631" t="str">
        <f t="shared" ca="1" si="58"/>
        <v>ID.IM-0330</v>
      </c>
      <c r="J612" s="1648"/>
    </row>
    <row r="613" spans="1:10" x14ac:dyDescent="0.25">
      <c r="A613" t="s">
        <v>957</v>
      </c>
      <c r="B613" s="551">
        <v>3</v>
      </c>
      <c r="C613" s="551" t="s">
        <v>3386</v>
      </c>
      <c r="D613" s="1587" t="s">
        <v>3392</v>
      </c>
      <c r="F613" s="819"/>
      <c r="G613" s="551">
        <f ca="1">VLOOKUP($A613,Data!$C:$I,7,FALSE)</f>
        <v>0</v>
      </c>
      <c r="H613" s="631" t="str">
        <f t="shared" si="57"/>
        <v>GV.OC-023</v>
      </c>
      <c r="I613" s="631" t="str">
        <f t="shared" ca="1" si="58"/>
        <v>GV.OC-0230</v>
      </c>
      <c r="J613" s="1648"/>
    </row>
    <row r="614" spans="1:10" x14ac:dyDescent="0.25">
      <c r="A614" t="s">
        <v>957</v>
      </c>
      <c r="B614" s="551">
        <v>3</v>
      </c>
      <c r="C614" s="551" t="s">
        <v>3386</v>
      </c>
      <c r="D614" s="1587" t="s">
        <v>3393</v>
      </c>
      <c r="E614" s="551" t="s">
        <v>446</v>
      </c>
      <c r="F614" s="1650" t="s">
        <v>1536</v>
      </c>
      <c r="G614" s="551">
        <f ca="1">VLOOKUP($A614,Data!$C:$I,7,FALSE)</f>
        <v>0</v>
      </c>
      <c r="H614" s="631" t="str">
        <f t="shared" si="57"/>
        <v>GV.OC-033</v>
      </c>
      <c r="I614" s="631" t="str">
        <f t="shared" ca="1" si="58"/>
        <v>GV.OC-0330</v>
      </c>
      <c r="J614" s="1648"/>
    </row>
    <row r="615" spans="1:10" x14ac:dyDescent="0.25">
      <c r="A615" t="s">
        <v>957</v>
      </c>
      <c r="B615" s="551">
        <v>3</v>
      </c>
      <c r="C615" s="551" t="s">
        <v>3386</v>
      </c>
      <c r="D615" s="1587" t="s">
        <v>3417</v>
      </c>
      <c r="E615" s="551" t="s">
        <v>446</v>
      </c>
      <c r="F615" s="1650" t="s">
        <v>1522</v>
      </c>
      <c r="G615" s="551">
        <f ca="1">VLOOKUP($A615,Data!$C:$I,7,FALSE)</f>
        <v>0</v>
      </c>
      <c r="H615" s="631" t="str">
        <f t="shared" si="57"/>
        <v>GV.PO-013</v>
      </c>
      <c r="I615" s="631" t="str">
        <f t="shared" ca="1" si="58"/>
        <v>GV.PO-0130</v>
      </c>
      <c r="J615" s="1648"/>
    </row>
    <row r="616" spans="1:10" x14ac:dyDescent="0.25">
      <c r="A616" t="s">
        <v>957</v>
      </c>
      <c r="B616" s="551">
        <v>3</v>
      </c>
      <c r="C616" s="551" t="s">
        <v>3386</v>
      </c>
      <c r="D616" s="1587" t="s">
        <v>3418</v>
      </c>
      <c r="F616" s="819"/>
      <c r="G616" s="551">
        <f ca="1">VLOOKUP($A616,Data!$C:$I,7,FALSE)</f>
        <v>0</v>
      </c>
      <c r="H616" s="631" t="str">
        <f t="shared" si="57"/>
        <v>GV.PO-023</v>
      </c>
      <c r="I616" s="631" t="str">
        <f t="shared" ca="1" si="58"/>
        <v>GV.PO-0230</v>
      </c>
      <c r="J616" s="1648"/>
    </row>
    <row r="617" spans="1:10" x14ac:dyDescent="0.25">
      <c r="A617" t="s">
        <v>957</v>
      </c>
      <c r="B617" s="551">
        <v>3</v>
      </c>
      <c r="C617" s="551" t="s">
        <v>3386</v>
      </c>
      <c r="D617" s="1587" t="s">
        <v>3414</v>
      </c>
      <c r="F617" s="819"/>
      <c r="G617" s="551">
        <f ca="1">VLOOKUP($A617,Data!$C:$I,7,FALSE)</f>
        <v>0</v>
      </c>
      <c r="H617" s="631" t="str">
        <f t="shared" si="57"/>
        <v>GV.RR-023</v>
      </c>
      <c r="I617" s="631" t="str">
        <f t="shared" ca="1" si="58"/>
        <v>GV.RR-0230</v>
      </c>
      <c r="J617" s="1648"/>
    </row>
    <row r="618" spans="1:10" x14ac:dyDescent="0.25">
      <c r="A618" t="s">
        <v>957</v>
      </c>
      <c r="B618" s="551">
        <v>3</v>
      </c>
      <c r="C618" s="551" t="s">
        <v>3386</v>
      </c>
      <c r="D618" s="1587" t="s">
        <v>3404</v>
      </c>
      <c r="E618" s="551" t="s">
        <v>446</v>
      </c>
      <c r="F618" s="1650" t="s">
        <v>1489</v>
      </c>
      <c r="G618" s="551">
        <f ca="1">VLOOKUP($A618,Data!$C:$I,7,FALSE)</f>
        <v>0</v>
      </c>
      <c r="H618" s="631" t="str">
        <f t="shared" si="57"/>
        <v>GV.SC-023</v>
      </c>
      <c r="I618" s="631" t="str">
        <f t="shared" ca="1" si="58"/>
        <v>GV.SC-0230</v>
      </c>
      <c r="J618" s="1648"/>
    </row>
    <row r="619" spans="1:10" x14ac:dyDescent="0.25">
      <c r="A619" t="s">
        <v>957</v>
      </c>
      <c r="B619" s="551">
        <v>3</v>
      </c>
      <c r="C619" s="551" t="s">
        <v>1462</v>
      </c>
      <c r="D619" s="1589" t="s">
        <v>3448</v>
      </c>
      <c r="E619" s="551" t="s">
        <v>1464</v>
      </c>
      <c r="F619" s="1650" t="s">
        <v>1531</v>
      </c>
      <c r="G619" s="551">
        <f ca="1">VLOOKUP($A619,Data!$C:$I,7,FALSE)</f>
        <v>0</v>
      </c>
      <c r="H619" s="631" t="str">
        <f t="shared" si="57"/>
        <v>PR.AT-013</v>
      </c>
      <c r="I619" s="631" t="str">
        <f t="shared" ca="1" si="58"/>
        <v>PR.AT-0130</v>
      </c>
      <c r="J619" s="1648"/>
    </row>
    <row r="620" spans="1:10" x14ac:dyDescent="0.25">
      <c r="A620" t="s">
        <v>957</v>
      </c>
      <c r="B620" s="551">
        <v>3</v>
      </c>
      <c r="C620" s="551" t="s">
        <v>1462</v>
      </c>
      <c r="D620" s="1589" t="s">
        <v>3449</v>
      </c>
      <c r="E620" s="551" t="s">
        <v>1462</v>
      </c>
      <c r="F620" s="1650" t="s">
        <v>1577</v>
      </c>
      <c r="G620" s="551">
        <f ca="1">VLOOKUP($A620,Data!$C:$I,7,FALSE)</f>
        <v>0</v>
      </c>
      <c r="H620" s="631" t="str">
        <f t="shared" si="57"/>
        <v>PR.AT-023</v>
      </c>
      <c r="I620" s="631" t="str">
        <f t="shared" ca="1" si="58"/>
        <v>PR.AT-0230</v>
      </c>
      <c r="J620" s="1648"/>
    </row>
    <row r="621" spans="1:10" x14ac:dyDescent="0.25">
      <c r="A621" t="s">
        <v>958</v>
      </c>
      <c r="B621" s="551">
        <v>3</v>
      </c>
      <c r="C621" s="551" t="s">
        <v>1462</v>
      </c>
      <c r="D621" s="1589" t="s">
        <v>3448</v>
      </c>
      <c r="E621" s="551" t="s">
        <v>1462</v>
      </c>
      <c r="F621" s="1650" t="s">
        <v>1576</v>
      </c>
      <c r="G621" s="551">
        <f ca="1">VLOOKUP($A621,Data!$C:$I,7,FALSE)</f>
        <v>0</v>
      </c>
      <c r="H621" s="631" t="str">
        <f t="shared" si="57"/>
        <v>PR.AT-013</v>
      </c>
      <c r="I621" s="631" t="str">
        <f t="shared" ca="1" si="58"/>
        <v>PR.AT-0130</v>
      </c>
      <c r="J621" s="1648"/>
    </row>
    <row r="622" spans="1:10" x14ac:dyDescent="0.25">
      <c r="A622" t="s">
        <v>959</v>
      </c>
      <c r="B622" s="551">
        <v>3</v>
      </c>
      <c r="C622" s="551" t="s">
        <v>446</v>
      </c>
      <c r="D622" s="1588" t="s">
        <v>3440</v>
      </c>
      <c r="E622" s="551" t="s">
        <v>1463</v>
      </c>
      <c r="F622" s="1650" t="s">
        <v>1543</v>
      </c>
      <c r="G622" s="551">
        <f ca="1">VLOOKUP($A622,Data!$C:$I,7,FALSE)</f>
        <v>0</v>
      </c>
      <c r="H622" s="631" t="str">
        <f t="shared" si="57"/>
        <v>ID.IM-033</v>
      </c>
      <c r="I622" s="631" t="str">
        <f t="shared" ca="1" si="58"/>
        <v>ID.IM-0330</v>
      </c>
      <c r="J622" s="1648"/>
    </row>
    <row r="623" spans="1:10" x14ac:dyDescent="0.25">
      <c r="A623" t="s">
        <v>41</v>
      </c>
      <c r="B623" s="551">
        <v>1</v>
      </c>
      <c r="C623" s="551" t="s">
        <v>3386</v>
      </c>
      <c r="D623" s="1587" t="s">
        <v>3419</v>
      </c>
      <c r="F623" s="819"/>
      <c r="G623" s="551">
        <f ca="1">VLOOKUP($A623,Data!$C:$I,7,FALSE)</f>
        <v>0</v>
      </c>
      <c r="H623" s="631" t="str">
        <f t="shared" si="57"/>
        <v>GV.OV-011</v>
      </c>
      <c r="I623" s="631" t="str">
        <f t="shared" ca="1" si="58"/>
        <v>GV.OV-0110</v>
      </c>
      <c r="J623" s="1648"/>
    </row>
    <row r="624" spans="1:10" x14ac:dyDescent="0.25">
      <c r="A624" t="s">
        <v>41</v>
      </c>
      <c r="B624" s="551">
        <v>1</v>
      </c>
      <c r="C624" s="551" t="s">
        <v>3386</v>
      </c>
      <c r="D624" s="1587" t="s">
        <v>3396</v>
      </c>
      <c r="E624" s="551" t="s">
        <v>446</v>
      </c>
      <c r="F624" s="1650" t="s">
        <v>1527</v>
      </c>
      <c r="G624" s="551">
        <f ca="1">VLOOKUP($A624,Data!$C:$I,7,FALSE)</f>
        <v>0</v>
      </c>
      <c r="H624" s="631" t="str">
        <f t="shared" si="57"/>
        <v>GV.RM-011</v>
      </c>
      <c r="I624" s="631" t="str">
        <f t="shared" ca="1" si="58"/>
        <v>GV.RM-0110</v>
      </c>
      <c r="J624" s="1648"/>
    </row>
    <row r="625" spans="1:10" x14ac:dyDescent="0.25">
      <c r="A625" t="s">
        <v>41</v>
      </c>
      <c r="B625" s="551">
        <v>1</v>
      </c>
      <c r="C625" s="551" t="s">
        <v>3386</v>
      </c>
      <c r="D625" s="1587" t="s">
        <v>3397</v>
      </c>
      <c r="E625" s="551" t="s">
        <v>446</v>
      </c>
      <c r="F625" s="1650" t="s">
        <v>1664</v>
      </c>
      <c r="G625" s="551">
        <f ca="1">VLOOKUP($A625,Data!$C:$I,7,FALSE)</f>
        <v>0</v>
      </c>
      <c r="H625" s="631" t="str">
        <f t="shared" si="57"/>
        <v>GV.RM-021</v>
      </c>
      <c r="I625" s="631" t="str">
        <f t="shared" ca="1" si="58"/>
        <v>GV.RM-0210</v>
      </c>
      <c r="J625" s="1648"/>
    </row>
    <row r="626" spans="1:10" x14ac:dyDescent="0.25">
      <c r="A626" t="s">
        <v>41</v>
      </c>
      <c r="B626" s="551">
        <v>1</v>
      </c>
      <c r="C626" s="551" t="s">
        <v>3386</v>
      </c>
      <c r="D626" s="1587" t="s">
        <v>3398</v>
      </c>
      <c r="E626" s="551" t="s">
        <v>446</v>
      </c>
      <c r="F626" s="1650" t="s">
        <v>1526</v>
      </c>
      <c r="G626" s="551">
        <f ca="1">VLOOKUP($A626,Data!$C:$I,7,FALSE)</f>
        <v>0</v>
      </c>
      <c r="H626" s="631" t="str">
        <f t="shared" si="57"/>
        <v>GV.RM-031</v>
      </c>
      <c r="I626" s="631" t="str">
        <f t="shared" ca="1" si="58"/>
        <v>GV.RM-0310</v>
      </c>
      <c r="J626" s="1648"/>
    </row>
    <row r="627" spans="1:10" x14ac:dyDescent="0.25">
      <c r="A627" t="s">
        <v>41</v>
      </c>
      <c r="B627" s="551">
        <v>1</v>
      </c>
      <c r="C627" s="551" t="s">
        <v>3386</v>
      </c>
      <c r="D627" s="1587" t="s">
        <v>3399</v>
      </c>
      <c r="F627" s="819"/>
      <c r="G627" s="551">
        <f ca="1">VLOOKUP($A627,Data!$C:$I,7,FALSE)</f>
        <v>0</v>
      </c>
      <c r="H627" s="631" t="str">
        <f t="shared" si="57"/>
        <v>GV.RM-041</v>
      </c>
      <c r="I627" s="631" t="str">
        <f t="shared" ca="1" si="58"/>
        <v>GV.RM-0410</v>
      </c>
      <c r="J627" s="1648"/>
    </row>
    <row r="628" spans="1:10" x14ac:dyDescent="0.25">
      <c r="A628" t="s">
        <v>41</v>
      </c>
      <c r="B628" s="551">
        <v>1</v>
      </c>
      <c r="C628" s="551" t="s">
        <v>3386</v>
      </c>
      <c r="D628" s="1587" t="s">
        <v>3401</v>
      </c>
      <c r="F628" s="819"/>
      <c r="G628" s="551">
        <f ca="1">VLOOKUP($A628,Data!$C:$I,7,FALSE)</f>
        <v>0</v>
      </c>
      <c r="H628" s="631" t="str">
        <f t="shared" si="57"/>
        <v>GV.RM-061</v>
      </c>
      <c r="I628" s="631" t="str">
        <f t="shared" ca="1" si="58"/>
        <v>GV.RM-0610</v>
      </c>
      <c r="J628" s="1648"/>
    </row>
    <row r="629" spans="1:10" x14ac:dyDescent="0.25">
      <c r="A629" t="s">
        <v>41</v>
      </c>
      <c r="B629" s="551">
        <v>1</v>
      </c>
      <c r="C629" s="551" t="s">
        <v>3386</v>
      </c>
      <c r="D629" s="1587" t="s">
        <v>3413</v>
      </c>
      <c r="F629" s="819"/>
      <c r="G629" s="551">
        <f ca="1">VLOOKUP($A629,Data!$C:$I,7,FALSE)</f>
        <v>0</v>
      </c>
      <c r="H629" s="631" t="str">
        <f t="shared" si="57"/>
        <v>GV.RR-011</v>
      </c>
      <c r="I629" s="631" t="str">
        <f t="shared" ca="1" si="58"/>
        <v>GV.RR-0110</v>
      </c>
      <c r="J629" s="1648"/>
    </row>
    <row r="630" spans="1:10" x14ac:dyDescent="0.25">
      <c r="A630" t="s">
        <v>41</v>
      </c>
      <c r="B630" s="551">
        <v>1</v>
      </c>
      <c r="C630" s="551" t="s">
        <v>3386</v>
      </c>
      <c r="D630" s="1587" t="s">
        <v>3415</v>
      </c>
      <c r="F630" s="819"/>
      <c r="G630" s="551">
        <f ca="1">VLOOKUP($A630,Data!$C:$I,7,FALSE)</f>
        <v>0</v>
      </c>
      <c r="H630" s="631" t="str">
        <f t="shared" si="57"/>
        <v>GV.RR-031</v>
      </c>
      <c r="I630" s="631" t="str">
        <f t="shared" ca="1" si="58"/>
        <v>GV.RR-0310</v>
      </c>
      <c r="J630" s="1648"/>
    </row>
    <row r="631" spans="1:10" x14ac:dyDescent="0.25">
      <c r="A631" t="s">
        <v>42</v>
      </c>
      <c r="B631" s="551">
        <v>2</v>
      </c>
      <c r="C631" s="551" t="s">
        <v>3386</v>
      </c>
      <c r="D631" s="1587" t="s">
        <v>3419</v>
      </c>
      <c r="F631" s="819"/>
      <c r="G631" s="551">
        <f ca="1">VLOOKUP($A631,Data!$C:$I,7,FALSE)</f>
        <v>0</v>
      </c>
      <c r="H631" s="631" t="str">
        <f t="shared" si="57"/>
        <v>GV.OV-012</v>
      </c>
      <c r="I631" s="631" t="str">
        <f t="shared" ca="1" si="58"/>
        <v>GV.OV-0120</v>
      </c>
      <c r="J631" s="1648"/>
    </row>
    <row r="632" spans="1:10" x14ac:dyDescent="0.25">
      <c r="A632" t="s">
        <v>42</v>
      </c>
      <c r="B632" s="551">
        <v>2</v>
      </c>
      <c r="C632" s="551" t="s">
        <v>3386</v>
      </c>
      <c r="D632" s="1587" t="s">
        <v>3396</v>
      </c>
      <c r="E632" s="551" t="s">
        <v>446</v>
      </c>
      <c r="F632" s="1650" t="s">
        <v>1527</v>
      </c>
      <c r="G632" s="551">
        <f ca="1">VLOOKUP($A632,Data!$C:$I,7,FALSE)</f>
        <v>0</v>
      </c>
      <c r="H632" s="631" t="str">
        <f t="shared" si="57"/>
        <v>GV.RM-012</v>
      </c>
      <c r="I632" s="631" t="str">
        <f t="shared" ca="1" si="58"/>
        <v>GV.RM-0120</v>
      </c>
      <c r="J632" s="1648"/>
    </row>
    <row r="633" spans="1:10" x14ac:dyDescent="0.25">
      <c r="A633" t="s">
        <v>42</v>
      </c>
      <c r="B633" s="551">
        <v>2</v>
      </c>
      <c r="C633" s="551" t="s">
        <v>3386</v>
      </c>
      <c r="D633" s="1587" t="s">
        <v>3397</v>
      </c>
      <c r="E633" s="551" t="s">
        <v>446</v>
      </c>
      <c r="F633" s="1650" t="s">
        <v>1664</v>
      </c>
      <c r="G633" s="551">
        <f ca="1">VLOOKUP($A633,Data!$C:$I,7,FALSE)</f>
        <v>0</v>
      </c>
      <c r="H633" s="631" t="str">
        <f t="shared" si="57"/>
        <v>GV.RM-022</v>
      </c>
      <c r="I633" s="631" t="str">
        <f t="shared" ca="1" si="58"/>
        <v>GV.RM-0220</v>
      </c>
      <c r="J633" s="1648"/>
    </row>
    <row r="634" spans="1:10" x14ac:dyDescent="0.25">
      <c r="A634" t="s">
        <v>42</v>
      </c>
      <c r="B634" s="551">
        <v>2</v>
      </c>
      <c r="C634" s="551" t="s">
        <v>3386</v>
      </c>
      <c r="D634" s="1587" t="s">
        <v>3399</v>
      </c>
      <c r="F634" s="819"/>
      <c r="G634" s="551">
        <f ca="1">VLOOKUP($A634,Data!$C:$I,7,FALSE)</f>
        <v>0</v>
      </c>
      <c r="H634" s="631" t="str">
        <f t="shared" si="57"/>
        <v>GV.RM-042</v>
      </c>
      <c r="I634" s="631" t="str">
        <f t="shared" ca="1" si="58"/>
        <v>GV.RM-0420</v>
      </c>
      <c r="J634" s="1648"/>
    </row>
    <row r="635" spans="1:10" x14ac:dyDescent="0.25">
      <c r="A635" t="s">
        <v>42</v>
      </c>
      <c r="B635" s="551">
        <v>2</v>
      </c>
      <c r="C635" s="551" t="s">
        <v>3386</v>
      </c>
      <c r="D635" s="1587" t="s">
        <v>3401</v>
      </c>
      <c r="F635" s="819"/>
      <c r="G635" s="551">
        <f ca="1">VLOOKUP($A635,Data!$C:$I,7,FALSE)</f>
        <v>0</v>
      </c>
      <c r="H635" s="631" t="str">
        <f t="shared" si="57"/>
        <v>GV.RM-062</v>
      </c>
      <c r="I635" s="631" t="str">
        <f t="shared" ca="1" si="58"/>
        <v>GV.RM-0620</v>
      </c>
      <c r="J635" s="1648"/>
    </row>
    <row r="636" spans="1:10" x14ac:dyDescent="0.25">
      <c r="A636" t="s">
        <v>42</v>
      </c>
      <c r="B636" s="551">
        <v>2</v>
      </c>
      <c r="C636" s="551" t="s">
        <v>3386</v>
      </c>
      <c r="D636" s="1587" t="s">
        <v>3413</v>
      </c>
      <c r="F636" s="819"/>
      <c r="G636" s="551">
        <f ca="1">VLOOKUP($A636,Data!$C:$I,7,FALSE)</f>
        <v>0</v>
      </c>
      <c r="H636" s="631" t="str">
        <f t="shared" si="57"/>
        <v>GV.RR-012</v>
      </c>
      <c r="I636" s="631" t="str">
        <f t="shared" ca="1" si="58"/>
        <v>GV.RR-0120</v>
      </c>
      <c r="J636" s="1648"/>
    </row>
    <row r="637" spans="1:10" x14ac:dyDescent="0.25">
      <c r="A637" t="s">
        <v>42</v>
      </c>
      <c r="B637" s="551">
        <v>2</v>
      </c>
      <c r="C637" s="551" t="s">
        <v>3386</v>
      </c>
      <c r="D637" s="1587" t="s">
        <v>3415</v>
      </c>
      <c r="F637" s="819"/>
      <c r="G637" s="551">
        <f ca="1">VLOOKUP($A637,Data!$C:$I,7,FALSE)</f>
        <v>0</v>
      </c>
      <c r="H637" s="631" t="str">
        <f t="shared" si="57"/>
        <v>GV.RR-032</v>
      </c>
      <c r="I637" s="631" t="str">
        <f t="shared" ca="1" si="58"/>
        <v>GV.RR-0320</v>
      </c>
      <c r="J637" s="1648"/>
    </row>
    <row r="638" spans="1:10" x14ac:dyDescent="0.25">
      <c r="A638" t="s">
        <v>43</v>
      </c>
      <c r="B638" s="551">
        <v>2</v>
      </c>
      <c r="C638" s="551" t="s">
        <v>3386</v>
      </c>
      <c r="D638" s="1587" t="s">
        <v>3419</v>
      </c>
      <c r="F638" s="819"/>
      <c r="G638" s="551">
        <f ca="1">VLOOKUP($A638,Data!$C:$I,7,FALSE)</f>
        <v>0</v>
      </c>
      <c r="H638" s="631" t="str">
        <f t="shared" si="57"/>
        <v>GV.OV-012</v>
      </c>
      <c r="I638" s="631" t="str">
        <f t="shared" ca="1" si="58"/>
        <v>GV.OV-0120</v>
      </c>
      <c r="J638" s="1648"/>
    </row>
    <row r="639" spans="1:10" x14ac:dyDescent="0.25">
      <c r="A639" t="s">
        <v>43</v>
      </c>
      <c r="B639" s="551">
        <v>2</v>
      </c>
      <c r="C639" s="551" t="s">
        <v>3386</v>
      </c>
      <c r="D639" s="1587" t="s">
        <v>3398</v>
      </c>
      <c r="E639" s="551" t="s">
        <v>446</v>
      </c>
      <c r="F639" s="1651" t="s">
        <v>1526</v>
      </c>
      <c r="G639" s="551">
        <f ca="1">VLOOKUP($A639,Data!$C:$I,7,FALSE)</f>
        <v>0</v>
      </c>
      <c r="H639" s="631" t="str">
        <f t="shared" si="57"/>
        <v>GV.RM-032</v>
      </c>
      <c r="I639" s="631" t="str">
        <f t="shared" ca="1" si="58"/>
        <v>GV.RM-0320</v>
      </c>
      <c r="J639" s="1648"/>
    </row>
    <row r="640" spans="1:10" x14ac:dyDescent="0.25">
      <c r="A640" t="s">
        <v>43</v>
      </c>
      <c r="B640" s="551">
        <v>2</v>
      </c>
      <c r="C640" s="551" t="s">
        <v>3386</v>
      </c>
      <c r="D640" s="1587" t="s">
        <v>3413</v>
      </c>
      <c r="F640" s="819"/>
      <c r="G640" s="551">
        <f ca="1">VLOOKUP($A640,Data!$C:$I,7,FALSE)</f>
        <v>0</v>
      </c>
      <c r="H640" s="631" t="str">
        <f t="shared" si="57"/>
        <v>GV.RR-012</v>
      </c>
      <c r="I640" s="631" t="str">
        <f t="shared" ca="1" si="58"/>
        <v>GV.RR-0120</v>
      </c>
      <c r="J640" s="1648"/>
    </row>
    <row r="641" spans="1:10" x14ac:dyDescent="0.25">
      <c r="A641" t="s">
        <v>45</v>
      </c>
      <c r="B641" s="551">
        <v>2</v>
      </c>
      <c r="C641" s="551" t="s">
        <v>3386</v>
      </c>
      <c r="D641" s="1587" t="s">
        <v>3398</v>
      </c>
      <c r="E641" s="551" t="s">
        <v>446</v>
      </c>
      <c r="F641" s="1651" t="s">
        <v>1526</v>
      </c>
      <c r="G641" s="551">
        <f ca="1">VLOOKUP($A641,Data!$C:$I,7,FALSE)</f>
        <v>0</v>
      </c>
      <c r="H641" s="631" t="str">
        <f t="shared" si="57"/>
        <v>GV.RM-032</v>
      </c>
      <c r="I641" s="631" t="str">
        <f t="shared" ca="1" si="58"/>
        <v>GV.RM-0320</v>
      </c>
      <c r="J641" s="1648"/>
    </row>
    <row r="642" spans="1:10" x14ac:dyDescent="0.25">
      <c r="A642" t="s">
        <v>45</v>
      </c>
      <c r="B642" s="551">
        <v>2</v>
      </c>
      <c r="C642" s="551" t="s">
        <v>3386</v>
      </c>
      <c r="D642" s="1587" t="s">
        <v>3413</v>
      </c>
      <c r="F642" s="819"/>
      <c r="G642" s="551">
        <f ca="1">VLOOKUP($A642,Data!$C:$I,7,FALSE)</f>
        <v>0</v>
      </c>
      <c r="H642" s="631" t="str">
        <f t="shared" ref="H642:H705" si="59">CONCATENATE($D642,$B642)</f>
        <v>GV.RR-012</v>
      </c>
      <c r="I642" s="631" t="str">
        <f t="shared" ref="I642:I705" ca="1" si="60">_xlfn.IFNA(CONCATENATE(H642,$G642),CONCATENATE(H642,$G642,0))</f>
        <v>GV.RR-0120</v>
      </c>
      <c r="J642" s="1648"/>
    </row>
    <row r="643" spans="1:10" x14ac:dyDescent="0.25">
      <c r="A643" t="s">
        <v>45</v>
      </c>
      <c r="B643" s="551">
        <v>2</v>
      </c>
      <c r="C643" s="551" t="s">
        <v>446</v>
      </c>
      <c r="D643" s="1588" t="s">
        <v>3440</v>
      </c>
      <c r="E643" s="551" t="s">
        <v>1462</v>
      </c>
      <c r="F643" s="1650" t="s">
        <v>1491</v>
      </c>
      <c r="G643" s="551">
        <f ca="1">VLOOKUP($A643,Data!$C:$I,7,FALSE)</f>
        <v>0</v>
      </c>
      <c r="H643" s="631" t="str">
        <f t="shared" si="59"/>
        <v>ID.IM-032</v>
      </c>
      <c r="I643" s="631" t="str">
        <f t="shared" ca="1" si="60"/>
        <v>ID.IM-0320</v>
      </c>
      <c r="J643" s="1648"/>
    </row>
    <row r="644" spans="1:10" x14ac:dyDescent="0.25">
      <c r="A644" t="s">
        <v>47</v>
      </c>
      <c r="B644" s="551">
        <v>2</v>
      </c>
      <c r="C644" s="551" t="s">
        <v>3386</v>
      </c>
      <c r="D644" s="1587" t="s">
        <v>3421</v>
      </c>
      <c r="F644" s="819"/>
      <c r="G644" s="551">
        <f ca="1">VLOOKUP($A644,Data!$C:$I,7,FALSE)</f>
        <v>0</v>
      </c>
      <c r="H644" s="631" t="str">
        <f t="shared" si="59"/>
        <v>GV.OV-032</v>
      </c>
      <c r="I644" s="631" t="str">
        <f t="shared" ca="1" si="60"/>
        <v>GV.OV-0320</v>
      </c>
      <c r="J644" s="1648"/>
    </row>
    <row r="645" spans="1:10" x14ac:dyDescent="0.25">
      <c r="A645" t="s">
        <v>47</v>
      </c>
      <c r="B645" s="551">
        <v>2</v>
      </c>
      <c r="C645" s="551" t="s">
        <v>3386</v>
      </c>
      <c r="D645" s="1587" t="s">
        <v>3417</v>
      </c>
      <c r="E645" s="551" t="s">
        <v>446</v>
      </c>
      <c r="F645" s="1650" t="s">
        <v>1522</v>
      </c>
      <c r="G645" s="551">
        <f ca="1">VLOOKUP($A645,Data!$C:$I,7,FALSE)</f>
        <v>0</v>
      </c>
      <c r="H645" s="631" t="str">
        <f t="shared" si="59"/>
        <v>GV.PO-012</v>
      </c>
      <c r="I645" s="631" t="str">
        <f t="shared" ca="1" si="60"/>
        <v>GV.PO-0120</v>
      </c>
      <c r="J645" s="1648"/>
    </row>
    <row r="646" spans="1:10" x14ac:dyDescent="0.25">
      <c r="A646" t="s">
        <v>47</v>
      </c>
      <c r="B646" s="551">
        <v>2</v>
      </c>
      <c r="C646" s="551" t="s">
        <v>3386</v>
      </c>
      <c r="D646" s="1587" t="s">
        <v>3418</v>
      </c>
      <c r="F646" s="819"/>
      <c r="G646" s="551">
        <f ca="1">VLOOKUP($A646,Data!$C:$I,7,FALSE)</f>
        <v>0</v>
      </c>
      <c r="H646" s="631" t="str">
        <f t="shared" si="59"/>
        <v>GV.PO-022</v>
      </c>
      <c r="I646" s="631" t="str">
        <f t="shared" ca="1" si="60"/>
        <v>GV.PO-0220</v>
      </c>
      <c r="J646" s="1648"/>
    </row>
    <row r="647" spans="1:10" x14ac:dyDescent="0.25">
      <c r="A647" t="s">
        <v>47</v>
      </c>
      <c r="B647" s="551">
        <v>2</v>
      </c>
      <c r="C647" s="551" t="s">
        <v>3386</v>
      </c>
      <c r="D647" s="1587" t="s">
        <v>3396</v>
      </c>
      <c r="E647" s="551" t="s">
        <v>446</v>
      </c>
      <c r="F647" s="1650" t="s">
        <v>1527</v>
      </c>
      <c r="G647" s="551">
        <f ca="1">VLOOKUP($A647,Data!$C:$I,7,FALSE)</f>
        <v>0</v>
      </c>
      <c r="H647" s="631" t="str">
        <f t="shared" si="59"/>
        <v>GV.RM-012</v>
      </c>
      <c r="I647" s="631" t="str">
        <f t="shared" ca="1" si="60"/>
        <v>GV.RM-0120</v>
      </c>
      <c r="J647" s="1648"/>
    </row>
    <row r="648" spans="1:10" x14ac:dyDescent="0.25">
      <c r="A648" t="s">
        <v>47</v>
      </c>
      <c r="B648" s="551">
        <v>2</v>
      </c>
      <c r="C648" s="551" t="s">
        <v>3386</v>
      </c>
      <c r="D648" s="1587" t="s">
        <v>3398</v>
      </c>
      <c r="E648" s="551" t="s">
        <v>446</v>
      </c>
      <c r="F648" s="1650" t="s">
        <v>1526</v>
      </c>
      <c r="G648" s="551">
        <f ca="1">VLOOKUP($A648,Data!$C:$I,7,FALSE)</f>
        <v>0</v>
      </c>
      <c r="H648" s="631" t="str">
        <f t="shared" si="59"/>
        <v>GV.RM-032</v>
      </c>
      <c r="I648" s="631" t="str">
        <f t="shared" ca="1" si="60"/>
        <v>GV.RM-0320</v>
      </c>
      <c r="J648" s="1648"/>
    </row>
    <row r="649" spans="1:10" x14ac:dyDescent="0.25">
      <c r="A649" t="s">
        <v>47</v>
      </c>
      <c r="B649" s="551">
        <v>2</v>
      </c>
      <c r="C649" s="551" t="s">
        <v>3386</v>
      </c>
      <c r="D649" s="1587" t="s">
        <v>3401</v>
      </c>
      <c r="F649" s="819"/>
      <c r="G649" s="551">
        <f ca="1">VLOOKUP($A649,Data!$C:$I,7,FALSE)</f>
        <v>0</v>
      </c>
      <c r="H649" s="631" t="str">
        <f t="shared" si="59"/>
        <v>GV.RM-062</v>
      </c>
      <c r="I649" s="631" t="str">
        <f t="shared" ca="1" si="60"/>
        <v>GV.RM-0620</v>
      </c>
      <c r="J649" s="1648"/>
    </row>
    <row r="650" spans="1:10" x14ac:dyDescent="0.25">
      <c r="A650" t="s">
        <v>47</v>
      </c>
      <c r="B650" s="551">
        <v>2</v>
      </c>
      <c r="C650" s="551" t="s">
        <v>3386</v>
      </c>
      <c r="D650" s="1587" t="s">
        <v>3413</v>
      </c>
      <c r="F650" s="819"/>
      <c r="G650" s="551">
        <f ca="1">VLOOKUP($A650,Data!$C:$I,7,FALSE)</f>
        <v>0</v>
      </c>
      <c r="H650" s="631" t="str">
        <f t="shared" si="59"/>
        <v>GV.RR-012</v>
      </c>
      <c r="I650" s="631" t="str">
        <f t="shared" ca="1" si="60"/>
        <v>GV.RR-0120</v>
      </c>
      <c r="J650" s="1648"/>
    </row>
    <row r="651" spans="1:10" x14ac:dyDescent="0.25">
      <c r="A651" t="s">
        <v>47</v>
      </c>
      <c r="B651" s="551">
        <v>2</v>
      </c>
      <c r="C651" s="551" t="s">
        <v>3386</v>
      </c>
      <c r="D651" s="1587" t="s">
        <v>3415</v>
      </c>
      <c r="F651" s="819"/>
      <c r="G651" s="551">
        <f ca="1">VLOOKUP($A651,Data!$C:$I,7,FALSE)</f>
        <v>0</v>
      </c>
      <c r="H651" s="631" t="str">
        <f t="shared" si="59"/>
        <v>GV.RR-032</v>
      </c>
      <c r="I651" s="631" t="str">
        <f t="shared" ca="1" si="60"/>
        <v>GV.RR-0320</v>
      </c>
      <c r="J651" s="1648"/>
    </row>
    <row r="652" spans="1:10" x14ac:dyDescent="0.25">
      <c r="A652" t="s">
        <v>49</v>
      </c>
      <c r="B652" s="551">
        <v>2</v>
      </c>
      <c r="C652" s="551" t="s">
        <v>3386</v>
      </c>
      <c r="D652" s="1587" t="s">
        <v>3397</v>
      </c>
      <c r="E652" s="551" t="s">
        <v>446</v>
      </c>
      <c r="F652" s="1650" t="s">
        <v>1564</v>
      </c>
      <c r="G652" s="551">
        <f ca="1">VLOOKUP($A652,Data!$C:$I,7,FALSE)</f>
        <v>0</v>
      </c>
      <c r="H652" s="631" t="str">
        <f t="shared" si="59"/>
        <v>GV.RM-022</v>
      </c>
      <c r="I652" s="631" t="str">
        <f t="shared" ca="1" si="60"/>
        <v>GV.RM-0220</v>
      </c>
      <c r="J652" s="1648"/>
    </row>
    <row r="653" spans="1:10" x14ac:dyDescent="0.25">
      <c r="A653" t="s">
        <v>49</v>
      </c>
      <c r="B653" s="551">
        <v>2</v>
      </c>
      <c r="C653" s="551" t="s">
        <v>3386</v>
      </c>
      <c r="D653" s="1587" t="s">
        <v>3399</v>
      </c>
      <c r="F653" s="819"/>
      <c r="G653" s="551">
        <f ca="1">VLOOKUP($A653,Data!$C:$I,7,FALSE)</f>
        <v>0</v>
      </c>
      <c r="H653" s="631" t="str">
        <f t="shared" si="59"/>
        <v>GV.RM-042</v>
      </c>
      <c r="I653" s="631" t="str">
        <f t="shared" ca="1" si="60"/>
        <v>GV.RM-0420</v>
      </c>
      <c r="J653" s="1648"/>
    </row>
    <row r="654" spans="1:10" x14ac:dyDescent="0.25">
      <c r="A654" t="s">
        <v>49</v>
      </c>
      <c r="B654" s="551">
        <v>2</v>
      </c>
      <c r="C654" s="551" t="s">
        <v>3386</v>
      </c>
      <c r="D654" s="1587" t="s">
        <v>3400</v>
      </c>
      <c r="F654" s="819"/>
      <c r="G654" s="551">
        <f ca="1">VLOOKUP($A654,Data!$C:$I,7,FALSE)</f>
        <v>0</v>
      </c>
      <c r="H654" s="631" t="str">
        <f t="shared" si="59"/>
        <v>GV.RM-052</v>
      </c>
      <c r="I654" s="631" t="str">
        <f t="shared" ca="1" si="60"/>
        <v>GV.RM-0520</v>
      </c>
      <c r="J654" s="1648"/>
    </row>
    <row r="655" spans="1:10" x14ac:dyDescent="0.25">
      <c r="A655" t="s">
        <v>49</v>
      </c>
      <c r="B655" s="551">
        <v>2</v>
      </c>
      <c r="C655" s="551" t="s">
        <v>3386</v>
      </c>
      <c r="D655" s="1587" t="s">
        <v>3413</v>
      </c>
      <c r="F655" s="819"/>
      <c r="G655" s="551">
        <f ca="1">VLOOKUP($A655,Data!$C:$I,7,FALSE)</f>
        <v>0</v>
      </c>
      <c r="H655" s="631" t="str">
        <f t="shared" si="59"/>
        <v>GV.RR-012</v>
      </c>
      <c r="I655" s="631" t="str">
        <f t="shared" ca="1" si="60"/>
        <v>GV.RR-0120</v>
      </c>
      <c r="J655" s="1648"/>
    </row>
    <row r="656" spans="1:10" x14ac:dyDescent="0.25">
      <c r="A656" t="s">
        <v>49</v>
      </c>
      <c r="B656" s="551">
        <v>2</v>
      </c>
      <c r="C656" s="551" t="s">
        <v>3386</v>
      </c>
      <c r="D656" s="1587" t="s">
        <v>3403</v>
      </c>
      <c r="E656" s="551" t="s">
        <v>446</v>
      </c>
      <c r="F656" s="1650" t="s">
        <v>1523</v>
      </c>
      <c r="G656" s="551">
        <f ca="1">VLOOKUP($A656,Data!$C:$I,7,FALSE)</f>
        <v>0</v>
      </c>
      <c r="H656" s="631" t="str">
        <f t="shared" si="59"/>
        <v>GV.SC-012</v>
      </c>
      <c r="I656" s="631" t="str">
        <f t="shared" ca="1" si="60"/>
        <v>GV.SC-0120</v>
      </c>
      <c r="J656" s="1648"/>
    </row>
    <row r="657" spans="1:10" x14ac:dyDescent="0.25">
      <c r="A657" t="s">
        <v>49</v>
      </c>
      <c r="B657" s="551">
        <v>2</v>
      </c>
      <c r="C657" s="551" t="s">
        <v>3386</v>
      </c>
      <c r="D657" s="1587" t="s">
        <v>3408</v>
      </c>
      <c r="F657" s="819"/>
      <c r="G657" s="551">
        <f ca="1">VLOOKUP($A657,Data!$C:$I,7,FALSE)</f>
        <v>0</v>
      </c>
      <c r="H657" s="631" t="str">
        <f t="shared" si="59"/>
        <v>GV.SC-062</v>
      </c>
      <c r="I657" s="631" t="str">
        <f t="shared" ca="1" si="60"/>
        <v>GV.SC-0620</v>
      </c>
      <c r="J657" s="1648"/>
    </row>
    <row r="658" spans="1:10" x14ac:dyDescent="0.25">
      <c r="A658" t="s">
        <v>49</v>
      </c>
      <c r="B658" s="551">
        <v>2</v>
      </c>
      <c r="C658" s="551" t="s">
        <v>3386</v>
      </c>
      <c r="D658" s="1587" t="s">
        <v>3411</v>
      </c>
      <c r="F658" s="819"/>
      <c r="G658" s="551">
        <f ca="1">VLOOKUP($A658,Data!$C:$I,7,FALSE)</f>
        <v>0</v>
      </c>
      <c r="H658" s="631" t="str">
        <f t="shared" si="59"/>
        <v>GV.SC-092</v>
      </c>
      <c r="I658" s="631" t="str">
        <f t="shared" ca="1" si="60"/>
        <v>GV.SC-0920</v>
      </c>
      <c r="J658" s="1648"/>
    </row>
    <row r="659" spans="1:10" x14ac:dyDescent="0.25">
      <c r="A659" t="s">
        <v>49</v>
      </c>
      <c r="B659" s="551">
        <v>2</v>
      </c>
      <c r="C659" s="551" t="s">
        <v>3386</v>
      </c>
      <c r="D659" s="1587" t="s">
        <v>3412</v>
      </c>
      <c r="F659" s="819"/>
      <c r="G659" s="551">
        <f ca="1">VLOOKUP($A659,Data!$C:$I,7,FALSE)</f>
        <v>0</v>
      </c>
      <c r="H659" s="631" t="str">
        <f t="shared" si="59"/>
        <v>GV.SC-102</v>
      </c>
      <c r="I659" s="631" t="str">
        <f t="shared" ca="1" si="60"/>
        <v>GV.SC-1020</v>
      </c>
      <c r="J659" s="1648"/>
    </row>
    <row r="660" spans="1:10" x14ac:dyDescent="0.25">
      <c r="A660" t="s">
        <v>51</v>
      </c>
      <c r="B660" s="551">
        <v>3</v>
      </c>
      <c r="C660" s="551" t="s">
        <v>3386</v>
      </c>
      <c r="D660" s="1587" t="s">
        <v>3420</v>
      </c>
      <c r="F660" s="819"/>
      <c r="G660" s="551">
        <f ca="1">VLOOKUP($A660,Data!$C:$I,7,FALSE)</f>
        <v>0</v>
      </c>
      <c r="H660" s="631" t="str">
        <f t="shared" si="59"/>
        <v>GV.OV-023</v>
      </c>
      <c r="I660" s="631" t="str">
        <f t="shared" ca="1" si="60"/>
        <v>GV.OV-0230</v>
      </c>
      <c r="J660" s="1648"/>
    </row>
    <row r="661" spans="1:10" x14ac:dyDescent="0.25">
      <c r="A661" t="s">
        <v>51</v>
      </c>
      <c r="B661" s="551">
        <v>3</v>
      </c>
      <c r="C661" s="551" t="s">
        <v>3386</v>
      </c>
      <c r="D661" s="1587" t="s">
        <v>3396</v>
      </c>
      <c r="E661" s="551" t="s">
        <v>446</v>
      </c>
      <c r="F661" s="1650" t="s">
        <v>1527</v>
      </c>
      <c r="G661" s="551">
        <f ca="1">VLOOKUP($A661,Data!$C:$I,7,FALSE)</f>
        <v>0</v>
      </c>
      <c r="H661" s="631" t="str">
        <f t="shared" si="59"/>
        <v>GV.RM-013</v>
      </c>
      <c r="I661" s="631" t="str">
        <f t="shared" ca="1" si="60"/>
        <v>GV.RM-0130</v>
      </c>
      <c r="J661" s="1648"/>
    </row>
    <row r="662" spans="1:10" x14ac:dyDescent="0.25">
      <c r="A662" t="s">
        <v>51</v>
      </c>
      <c r="B662" s="551">
        <v>3</v>
      </c>
      <c r="C662" s="551" t="s">
        <v>3386</v>
      </c>
      <c r="D662" s="1587" t="s">
        <v>3398</v>
      </c>
      <c r="E662" s="551" t="s">
        <v>446</v>
      </c>
      <c r="F662" s="1650" t="s">
        <v>1526</v>
      </c>
      <c r="G662" s="551">
        <f ca="1">VLOOKUP($A662,Data!$C:$I,7,FALSE)</f>
        <v>0</v>
      </c>
      <c r="H662" s="631" t="str">
        <f t="shared" si="59"/>
        <v>GV.RM-033</v>
      </c>
      <c r="I662" s="631" t="str">
        <f t="shared" ca="1" si="60"/>
        <v>GV.RM-0330</v>
      </c>
      <c r="J662" s="1648"/>
    </row>
    <row r="663" spans="1:10" x14ac:dyDescent="0.25">
      <c r="A663" t="s">
        <v>51</v>
      </c>
      <c r="B663" s="551">
        <v>3</v>
      </c>
      <c r="C663" s="551" t="s">
        <v>3386</v>
      </c>
      <c r="D663" s="1587" t="s">
        <v>3401</v>
      </c>
      <c r="F663" s="819"/>
      <c r="G663" s="551">
        <f ca="1">VLOOKUP($A663,Data!$C:$I,7,FALSE)</f>
        <v>0</v>
      </c>
      <c r="H663" s="631" t="str">
        <f t="shared" si="59"/>
        <v>GV.RM-063</v>
      </c>
      <c r="I663" s="631" t="str">
        <f t="shared" ca="1" si="60"/>
        <v>GV.RM-0630</v>
      </c>
      <c r="J663" s="1648"/>
    </row>
    <row r="664" spans="1:10" x14ac:dyDescent="0.25">
      <c r="A664" t="s">
        <v>51</v>
      </c>
      <c r="B664" s="551">
        <v>3</v>
      </c>
      <c r="C664" s="551" t="s">
        <v>3386</v>
      </c>
      <c r="D664" s="1587" t="s">
        <v>3413</v>
      </c>
      <c r="F664" s="819"/>
      <c r="G664" s="551">
        <f ca="1">VLOOKUP($A664,Data!$C:$I,7,FALSE)</f>
        <v>0</v>
      </c>
      <c r="H664" s="631" t="str">
        <f t="shared" si="59"/>
        <v>GV.RR-013</v>
      </c>
      <c r="I664" s="631" t="str">
        <f t="shared" ca="1" si="60"/>
        <v>GV.RR-0130</v>
      </c>
      <c r="J664" s="1648"/>
    </row>
    <row r="665" spans="1:10" x14ac:dyDescent="0.25">
      <c r="A665" t="s">
        <v>51</v>
      </c>
      <c r="B665" s="551">
        <v>3</v>
      </c>
      <c r="C665" s="551" t="s">
        <v>3386</v>
      </c>
      <c r="D665" s="1587" t="s">
        <v>3415</v>
      </c>
      <c r="F665" s="819"/>
      <c r="G665" s="551">
        <f ca="1">VLOOKUP($A665,Data!$C:$I,7,FALSE)</f>
        <v>0</v>
      </c>
      <c r="H665" s="631" t="str">
        <f t="shared" si="59"/>
        <v>GV.RR-033</v>
      </c>
      <c r="I665" s="631" t="str">
        <f t="shared" ca="1" si="60"/>
        <v>GV.RR-0330</v>
      </c>
      <c r="J665" s="1648"/>
    </row>
    <row r="666" spans="1:10" x14ac:dyDescent="0.25">
      <c r="A666" t="s">
        <v>53</v>
      </c>
      <c r="B666" s="551">
        <v>3</v>
      </c>
      <c r="C666" s="551" t="s">
        <v>3386</v>
      </c>
      <c r="D666" s="1587" t="s">
        <v>3420</v>
      </c>
      <c r="F666" s="819"/>
      <c r="G666" s="551">
        <f ca="1">VLOOKUP($A666,Data!$C:$I,7,FALSE)</f>
        <v>0</v>
      </c>
      <c r="H666" s="631" t="str">
        <f t="shared" si="59"/>
        <v>GV.OV-023</v>
      </c>
      <c r="I666" s="631" t="str">
        <f t="shared" ca="1" si="60"/>
        <v>GV.OV-0230</v>
      </c>
      <c r="J666" s="1648"/>
    </row>
    <row r="667" spans="1:10" x14ac:dyDescent="0.25">
      <c r="A667" t="s">
        <v>53</v>
      </c>
      <c r="B667" s="551">
        <v>3</v>
      </c>
      <c r="C667" s="551" t="s">
        <v>3386</v>
      </c>
      <c r="D667" s="1587" t="s">
        <v>3398</v>
      </c>
      <c r="E667" s="551" t="s">
        <v>446</v>
      </c>
      <c r="F667" s="1650" t="s">
        <v>1526</v>
      </c>
      <c r="G667" s="551">
        <f ca="1">VLOOKUP($A667,Data!$C:$I,7,FALSE)</f>
        <v>0</v>
      </c>
      <c r="H667" s="631" t="str">
        <f t="shared" si="59"/>
        <v>GV.RM-033</v>
      </c>
      <c r="I667" s="631" t="str">
        <f t="shared" ca="1" si="60"/>
        <v>GV.RM-0330</v>
      </c>
      <c r="J667" s="1648"/>
    </row>
    <row r="668" spans="1:10" x14ac:dyDescent="0.25">
      <c r="A668" t="s">
        <v>53</v>
      </c>
      <c r="B668" s="551">
        <v>3</v>
      </c>
      <c r="C668" s="551" t="s">
        <v>3386</v>
      </c>
      <c r="D668" s="1587" t="s">
        <v>3413</v>
      </c>
      <c r="F668" s="819"/>
      <c r="G668" s="551">
        <f ca="1">VLOOKUP($A668,Data!$C:$I,7,FALSE)</f>
        <v>0</v>
      </c>
      <c r="H668" s="631" t="str">
        <f t="shared" si="59"/>
        <v>GV.RR-013</v>
      </c>
      <c r="I668" s="631" t="str">
        <f t="shared" ca="1" si="60"/>
        <v>GV.RR-0130</v>
      </c>
      <c r="J668" s="1648"/>
    </row>
    <row r="669" spans="1:10" x14ac:dyDescent="0.25">
      <c r="A669" t="s">
        <v>58</v>
      </c>
      <c r="B669" s="551">
        <v>1</v>
      </c>
      <c r="C669" s="551" t="s">
        <v>3386</v>
      </c>
      <c r="D669" s="1587" t="s">
        <v>3398</v>
      </c>
      <c r="E669" s="551" t="s">
        <v>446</v>
      </c>
      <c r="F669" s="1651" t="s">
        <v>1526</v>
      </c>
      <c r="G669" s="551">
        <f ca="1">VLOOKUP($A669,Data!$C:$I,7,FALSE)</f>
        <v>0</v>
      </c>
      <c r="H669" s="631" t="str">
        <f t="shared" si="59"/>
        <v>GV.RM-031</v>
      </c>
      <c r="I669" s="631" t="str">
        <f t="shared" ca="1" si="60"/>
        <v>GV.RM-0310</v>
      </c>
      <c r="J669" s="1648"/>
    </row>
    <row r="670" spans="1:10" x14ac:dyDescent="0.25">
      <c r="A670" t="s">
        <v>60</v>
      </c>
      <c r="B670" s="551">
        <v>2</v>
      </c>
      <c r="C670" s="551" t="s">
        <v>3386</v>
      </c>
      <c r="D670" s="1587" t="s">
        <v>3396</v>
      </c>
      <c r="E670" s="551" t="s">
        <v>446</v>
      </c>
      <c r="F670" s="1650" t="s">
        <v>1527</v>
      </c>
      <c r="G670" s="551">
        <f ca="1">VLOOKUP($A670,Data!$C:$I,7,FALSE)</f>
        <v>0</v>
      </c>
      <c r="H670" s="631" t="str">
        <f t="shared" si="59"/>
        <v>GV.RM-012</v>
      </c>
      <c r="I670" s="631" t="str">
        <f t="shared" ca="1" si="60"/>
        <v>GV.RM-0120</v>
      </c>
      <c r="J670" s="1648"/>
    </row>
    <row r="671" spans="1:10" x14ac:dyDescent="0.25">
      <c r="A671" t="s">
        <v>60</v>
      </c>
      <c r="B671" s="551">
        <v>2</v>
      </c>
      <c r="C671" s="551" t="s">
        <v>3386</v>
      </c>
      <c r="D671" s="1587" t="s">
        <v>3401</v>
      </c>
      <c r="F671" s="819"/>
      <c r="G671" s="551">
        <f ca="1">VLOOKUP($A671,Data!$C:$I,7,FALSE)</f>
        <v>0</v>
      </c>
      <c r="H671" s="631" t="str">
        <f t="shared" si="59"/>
        <v>GV.RM-062</v>
      </c>
      <c r="I671" s="631" t="str">
        <f t="shared" ca="1" si="60"/>
        <v>GV.RM-0620</v>
      </c>
      <c r="J671" s="1648"/>
    </row>
    <row r="672" spans="1:10" x14ac:dyDescent="0.25">
      <c r="A672" t="s">
        <v>60</v>
      </c>
      <c r="B672" s="551">
        <v>2</v>
      </c>
      <c r="C672" s="551" t="s">
        <v>3386</v>
      </c>
      <c r="D672" s="1587" t="s">
        <v>3415</v>
      </c>
      <c r="F672" s="819"/>
      <c r="G672" s="551">
        <f ca="1">VLOOKUP($A672,Data!$C:$I,7,FALSE)</f>
        <v>0</v>
      </c>
      <c r="H672" s="631" t="str">
        <f t="shared" si="59"/>
        <v>GV.RR-032</v>
      </c>
      <c r="I672" s="631" t="str">
        <f t="shared" ca="1" si="60"/>
        <v>GV.RR-0320</v>
      </c>
      <c r="J672" s="1648"/>
    </row>
    <row r="673" spans="1:10" x14ac:dyDescent="0.25">
      <c r="A673" t="s">
        <v>60</v>
      </c>
      <c r="B673" s="551">
        <v>2</v>
      </c>
      <c r="C673" s="551" t="s">
        <v>446</v>
      </c>
      <c r="D673" s="1588" t="s">
        <v>3432</v>
      </c>
      <c r="E673" s="551" t="s">
        <v>446</v>
      </c>
      <c r="F673" s="1650" t="s">
        <v>1573</v>
      </c>
      <c r="G673" s="551">
        <f ca="1">VLOOKUP($A673,Data!$C:$I,7,FALSE)</f>
        <v>0</v>
      </c>
      <c r="H673" s="631" t="str">
        <f t="shared" si="59"/>
        <v>ID.RA-042</v>
      </c>
      <c r="I673" s="631" t="str">
        <f t="shared" ca="1" si="60"/>
        <v>ID.RA-0420</v>
      </c>
      <c r="J673" s="1648"/>
    </row>
    <row r="674" spans="1:10" x14ac:dyDescent="0.25">
      <c r="A674" t="s">
        <v>60</v>
      </c>
      <c r="B674" s="551">
        <v>2</v>
      </c>
      <c r="C674" s="551" t="s">
        <v>446</v>
      </c>
      <c r="D674" s="1588" t="s">
        <v>3433</v>
      </c>
      <c r="E674" s="551" t="s">
        <v>446</v>
      </c>
      <c r="F674" s="1650" t="s">
        <v>1512</v>
      </c>
      <c r="G674" s="551">
        <f ca="1">VLOOKUP($A674,Data!$C:$I,7,FALSE)</f>
        <v>0</v>
      </c>
      <c r="H674" s="631" t="str">
        <f t="shared" si="59"/>
        <v>ID.RA-052</v>
      </c>
      <c r="I674" s="631" t="str">
        <f t="shared" ca="1" si="60"/>
        <v>ID.RA-0520</v>
      </c>
      <c r="J674" s="1648"/>
    </row>
    <row r="675" spans="1:10" x14ac:dyDescent="0.25">
      <c r="A675" t="s">
        <v>915</v>
      </c>
      <c r="B675" s="551">
        <v>2</v>
      </c>
      <c r="C675" s="551" t="s">
        <v>3386</v>
      </c>
      <c r="D675" s="1587" t="s">
        <v>3396</v>
      </c>
      <c r="E675" s="551" t="s">
        <v>446</v>
      </c>
      <c r="F675" s="1650" t="s">
        <v>1527</v>
      </c>
      <c r="G675" s="551">
        <f ca="1">VLOOKUP($A675,Data!$C:$I,7,FALSE)</f>
        <v>0</v>
      </c>
      <c r="H675" s="631" t="str">
        <f t="shared" si="59"/>
        <v>GV.RM-012</v>
      </c>
      <c r="I675" s="631" t="str">
        <f t="shared" ca="1" si="60"/>
        <v>GV.RM-0120</v>
      </c>
      <c r="J675" s="1648"/>
    </row>
    <row r="676" spans="1:10" x14ac:dyDescent="0.25">
      <c r="A676" t="s">
        <v>915</v>
      </c>
      <c r="B676" s="551">
        <v>2</v>
      </c>
      <c r="C676" s="551" t="s">
        <v>3386</v>
      </c>
      <c r="D676" s="1587" t="s">
        <v>3401</v>
      </c>
      <c r="F676" s="819"/>
      <c r="G676" s="551">
        <f ca="1">VLOOKUP($A676,Data!$C:$I,7,FALSE)</f>
        <v>0</v>
      </c>
      <c r="H676" s="631" t="str">
        <f t="shared" si="59"/>
        <v>GV.RM-062</v>
      </c>
      <c r="I676" s="631" t="str">
        <f t="shared" ca="1" si="60"/>
        <v>GV.RM-0620</v>
      </c>
      <c r="J676" s="1648"/>
    </row>
    <row r="677" spans="1:10" x14ac:dyDescent="0.25">
      <c r="A677" t="s">
        <v>915</v>
      </c>
      <c r="B677" s="551">
        <v>2</v>
      </c>
      <c r="C677" s="551" t="s">
        <v>3386</v>
      </c>
      <c r="D677" s="1587" t="s">
        <v>3415</v>
      </c>
      <c r="F677" s="819"/>
      <c r="G677" s="551">
        <f ca="1">VLOOKUP($A677,Data!$C:$I,7,FALSE)</f>
        <v>0</v>
      </c>
      <c r="H677" s="631" t="str">
        <f t="shared" si="59"/>
        <v>GV.RR-032</v>
      </c>
      <c r="I677" s="631" t="str">
        <f t="shared" ca="1" si="60"/>
        <v>GV.RR-0320</v>
      </c>
      <c r="J677" s="1648"/>
    </row>
    <row r="678" spans="1:10" x14ac:dyDescent="0.25">
      <c r="A678" t="s">
        <v>917</v>
      </c>
      <c r="B678" s="551">
        <v>3</v>
      </c>
      <c r="C678" s="551" t="s">
        <v>446</v>
      </c>
      <c r="D678" s="1588" t="s">
        <v>3433</v>
      </c>
      <c r="E678" s="551" t="s">
        <v>446</v>
      </c>
      <c r="F678" s="1650" t="s">
        <v>1512</v>
      </c>
      <c r="G678" s="551">
        <f ca="1">VLOOKUP($A678,Data!$C:$I,7,FALSE)</f>
        <v>0</v>
      </c>
      <c r="H678" s="631" t="str">
        <f t="shared" si="59"/>
        <v>ID.RA-053</v>
      </c>
      <c r="I678" s="631" t="str">
        <f t="shared" ca="1" si="60"/>
        <v>ID.RA-0530</v>
      </c>
      <c r="J678" s="1648"/>
    </row>
    <row r="679" spans="1:10" x14ac:dyDescent="0.25">
      <c r="A679" t="s">
        <v>917</v>
      </c>
      <c r="B679" s="551">
        <v>3</v>
      </c>
      <c r="C679" s="551" t="s">
        <v>446</v>
      </c>
      <c r="D679" s="1588" t="s">
        <v>3434</v>
      </c>
      <c r="E679" s="551" t="s">
        <v>1464</v>
      </c>
      <c r="F679" s="1650" t="s">
        <v>1561</v>
      </c>
      <c r="G679" s="551">
        <f ca="1">VLOOKUP($A679,Data!$C:$I,7,FALSE)</f>
        <v>0</v>
      </c>
      <c r="H679" s="631" t="str">
        <f t="shared" si="59"/>
        <v>ID.RA-063</v>
      </c>
      <c r="I679" s="631" t="str">
        <f t="shared" ca="1" si="60"/>
        <v>ID.RA-0630</v>
      </c>
      <c r="J679" s="1648"/>
    </row>
    <row r="680" spans="1:10" x14ac:dyDescent="0.25">
      <c r="A680" t="s">
        <v>918</v>
      </c>
      <c r="B680" s="551">
        <v>3</v>
      </c>
      <c r="C680" s="551" t="s">
        <v>446</v>
      </c>
      <c r="D680" s="1588" t="s">
        <v>3433</v>
      </c>
      <c r="E680" s="551" t="s">
        <v>446</v>
      </c>
      <c r="F680" s="1650" t="s">
        <v>1512</v>
      </c>
      <c r="G680" s="551">
        <f ca="1">VLOOKUP($A680,Data!$C:$I,7,FALSE)</f>
        <v>0</v>
      </c>
      <c r="H680" s="631" t="str">
        <f t="shared" si="59"/>
        <v>ID.RA-053</v>
      </c>
      <c r="I680" s="631" t="str">
        <f t="shared" ca="1" si="60"/>
        <v>ID.RA-0530</v>
      </c>
      <c r="J680" s="1648"/>
    </row>
    <row r="681" spans="1:10" x14ac:dyDescent="0.25">
      <c r="A681" t="s">
        <v>919</v>
      </c>
      <c r="B681" s="551">
        <v>3</v>
      </c>
      <c r="C681" s="551" t="s">
        <v>3386</v>
      </c>
      <c r="D681" s="1587" t="s">
        <v>3400</v>
      </c>
      <c r="F681" s="819"/>
      <c r="G681" s="551">
        <f ca="1">VLOOKUP($A681,Data!$C:$I,7,FALSE)</f>
        <v>0</v>
      </c>
      <c r="H681" s="631" t="str">
        <f t="shared" si="59"/>
        <v>GV.RM-053</v>
      </c>
      <c r="I681" s="631" t="str">
        <f t="shared" ca="1" si="60"/>
        <v>GV.RM-0530</v>
      </c>
      <c r="J681" s="1648"/>
    </row>
    <row r="682" spans="1:10" x14ac:dyDescent="0.25">
      <c r="A682" t="s">
        <v>919</v>
      </c>
      <c r="B682" s="551">
        <v>3</v>
      </c>
      <c r="C682" s="551" t="s">
        <v>3386</v>
      </c>
      <c r="D682" s="1587" t="s">
        <v>3403</v>
      </c>
      <c r="E682" s="551" t="s">
        <v>446</v>
      </c>
      <c r="F682" s="1650" t="s">
        <v>1523</v>
      </c>
      <c r="G682" s="551">
        <f ca="1">VLOOKUP($A682,Data!$C:$I,7,FALSE)</f>
        <v>0</v>
      </c>
      <c r="H682" s="631" t="str">
        <f t="shared" si="59"/>
        <v>GV.SC-013</v>
      </c>
      <c r="I682" s="631" t="str">
        <f t="shared" ca="1" si="60"/>
        <v>GV.SC-0130</v>
      </c>
      <c r="J682" s="1648"/>
    </row>
    <row r="683" spans="1:10" x14ac:dyDescent="0.25">
      <c r="A683" t="s">
        <v>919</v>
      </c>
      <c r="B683" s="551">
        <v>3</v>
      </c>
      <c r="C683" s="551" t="s">
        <v>3386</v>
      </c>
      <c r="D683" s="1587" t="s">
        <v>3408</v>
      </c>
      <c r="F683" s="819"/>
      <c r="G683" s="551">
        <f ca="1">VLOOKUP($A683,Data!$C:$I,7,FALSE)</f>
        <v>0</v>
      </c>
      <c r="H683" s="631" t="str">
        <f t="shared" si="59"/>
        <v>GV.SC-063</v>
      </c>
      <c r="I683" s="631" t="str">
        <f t="shared" ca="1" si="60"/>
        <v>GV.SC-0630</v>
      </c>
      <c r="J683" s="1648"/>
    </row>
    <row r="684" spans="1:10" x14ac:dyDescent="0.25">
      <c r="A684" t="s">
        <v>919</v>
      </c>
      <c r="B684" s="551">
        <v>3</v>
      </c>
      <c r="C684" s="551" t="s">
        <v>3386</v>
      </c>
      <c r="D684" s="1587" t="s">
        <v>3411</v>
      </c>
      <c r="F684" s="819"/>
      <c r="G684" s="551">
        <f ca="1">VLOOKUP($A684,Data!$C:$I,7,FALSE)</f>
        <v>0</v>
      </c>
      <c r="H684" s="631" t="str">
        <f t="shared" si="59"/>
        <v>GV.SC-093</v>
      </c>
      <c r="I684" s="631" t="str">
        <f t="shared" ca="1" si="60"/>
        <v>GV.SC-0930</v>
      </c>
      <c r="J684" s="1648"/>
    </row>
    <row r="685" spans="1:10" x14ac:dyDescent="0.25">
      <c r="A685" t="s">
        <v>919</v>
      </c>
      <c r="B685" s="551">
        <v>3</v>
      </c>
      <c r="C685" s="551" t="s">
        <v>3386</v>
      </c>
      <c r="D685" s="1587" t="s">
        <v>3412</v>
      </c>
      <c r="F685" s="819"/>
      <c r="G685" s="551">
        <f ca="1">VLOOKUP($A685,Data!$C:$I,7,FALSE)</f>
        <v>0</v>
      </c>
      <c r="H685" s="631" t="str">
        <f t="shared" si="59"/>
        <v>GV.SC-103</v>
      </c>
      <c r="I685" s="631" t="str">
        <f t="shared" ca="1" si="60"/>
        <v>GV.SC-1030</v>
      </c>
      <c r="J685" s="1648"/>
    </row>
    <row r="686" spans="1:10" x14ac:dyDescent="0.25">
      <c r="A686" t="s">
        <v>921</v>
      </c>
      <c r="B686" s="551">
        <v>3</v>
      </c>
      <c r="C686" s="551" t="s">
        <v>3386</v>
      </c>
      <c r="D686" s="1587" t="s">
        <v>3391</v>
      </c>
      <c r="E686" s="551" t="s">
        <v>446</v>
      </c>
      <c r="F686" s="1650" t="s">
        <v>1519</v>
      </c>
      <c r="G686" s="551">
        <f ca="1">VLOOKUP($A686,Data!$C:$I,7,FALSE)</f>
        <v>0</v>
      </c>
      <c r="H686" s="631" t="str">
        <f t="shared" si="59"/>
        <v>GV.OC-013</v>
      </c>
      <c r="I686" s="631" t="str">
        <f t="shared" ca="1" si="60"/>
        <v>GV.OC-0130</v>
      </c>
      <c r="J686" s="1648"/>
    </row>
    <row r="687" spans="1:10" x14ac:dyDescent="0.25">
      <c r="A687" t="s">
        <v>921</v>
      </c>
      <c r="B687" s="551">
        <v>3</v>
      </c>
      <c r="C687" s="551" t="s">
        <v>3386</v>
      </c>
      <c r="D687" s="1587" t="s">
        <v>3394</v>
      </c>
      <c r="E687" s="551" t="s">
        <v>446</v>
      </c>
      <c r="F687" s="1650" t="s">
        <v>1511</v>
      </c>
      <c r="G687" s="551">
        <f ca="1">VLOOKUP($A687,Data!$C:$I,7,FALSE)</f>
        <v>0</v>
      </c>
      <c r="H687" s="631" t="str">
        <f t="shared" si="59"/>
        <v>GV.OC-043</v>
      </c>
      <c r="I687" s="631" t="str">
        <f t="shared" ca="1" si="60"/>
        <v>GV.OC-0430</v>
      </c>
      <c r="J687" s="1648"/>
    </row>
    <row r="688" spans="1:10" x14ac:dyDescent="0.25">
      <c r="A688" t="s">
        <v>921</v>
      </c>
      <c r="B688" s="551">
        <v>3</v>
      </c>
      <c r="C688" s="551" t="s">
        <v>3386</v>
      </c>
      <c r="D688" s="1587" t="s">
        <v>3395</v>
      </c>
      <c r="E688" s="551" t="s">
        <v>446</v>
      </c>
      <c r="F688" s="1650" t="s">
        <v>1521</v>
      </c>
      <c r="G688" s="551">
        <f ca="1">VLOOKUP($A688,Data!$C:$I,7,FALSE)</f>
        <v>0</v>
      </c>
      <c r="H688" s="631" t="str">
        <f t="shared" si="59"/>
        <v>GV.OC-053</v>
      </c>
      <c r="I688" s="631" t="str">
        <f t="shared" ca="1" si="60"/>
        <v>GV.OC-0530</v>
      </c>
      <c r="J688" s="1648"/>
    </row>
    <row r="689" spans="1:10" x14ac:dyDescent="0.25">
      <c r="A689" t="s">
        <v>921</v>
      </c>
      <c r="B689" s="551">
        <v>3</v>
      </c>
      <c r="C689" s="551" t="s">
        <v>3386</v>
      </c>
      <c r="D689" s="1587" t="s">
        <v>3397</v>
      </c>
      <c r="E689" s="551" t="s">
        <v>446</v>
      </c>
      <c r="F689" s="1650" t="s">
        <v>1664</v>
      </c>
      <c r="G689" s="551">
        <f ca="1">VLOOKUP($A689,Data!$C:$I,7,FALSE)</f>
        <v>0</v>
      </c>
      <c r="H689" s="631" t="str">
        <f t="shared" si="59"/>
        <v>GV.RM-023</v>
      </c>
      <c r="I689" s="631" t="str">
        <f t="shared" ca="1" si="60"/>
        <v>GV.RM-0230</v>
      </c>
      <c r="J689" s="1648"/>
    </row>
    <row r="690" spans="1:10" x14ac:dyDescent="0.25">
      <c r="A690" t="s">
        <v>921</v>
      </c>
      <c r="B690" s="551">
        <v>3</v>
      </c>
      <c r="C690" s="551" t="s">
        <v>446</v>
      </c>
      <c r="D690" s="1588" t="s">
        <v>3433</v>
      </c>
      <c r="E690" s="551" t="s">
        <v>446</v>
      </c>
      <c r="F690" s="1650" t="s">
        <v>1512</v>
      </c>
      <c r="G690" s="551">
        <f ca="1">VLOOKUP($A690,Data!$C:$I,7,FALSE)</f>
        <v>0</v>
      </c>
      <c r="H690" s="631" t="str">
        <f t="shared" si="59"/>
        <v>ID.RA-053</v>
      </c>
      <c r="I690" s="631" t="str">
        <f t="shared" ca="1" si="60"/>
        <v>ID.RA-0530</v>
      </c>
      <c r="J690" s="1648"/>
    </row>
    <row r="691" spans="1:10" x14ac:dyDescent="0.25">
      <c r="A691" t="s">
        <v>70</v>
      </c>
      <c r="B691" s="551">
        <v>1</v>
      </c>
      <c r="C691" s="551" t="s">
        <v>3386</v>
      </c>
      <c r="D691" s="1587" t="s">
        <v>3402</v>
      </c>
      <c r="F691" s="819"/>
      <c r="G691" s="551">
        <f ca="1">VLOOKUP($A691,Data!$C:$I,7,FALSE)</f>
        <v>0</v>
      </c>
      <c r="H691" s="631" t="str">
        <f t="shared" si="59"/>
        <v>GV.RM-071</v>
      </c>
      <c r="I691" s="631" t="str">
        <f t="shared" ca="1" si="60"/>
        <v>GV.RM-0710</v>
      </c>
      <c r="J691" s="1648"/>
    </row>
    <row r="692" spans="1:10" x14ac:dyDescent="0.25">
      <c r="A692" t="s">
        <v>70</v>
      </c>
      <c r="B692" s="551">
        <v>1</v>
      </c>
      <c r="C692" s="551" t="s">
        <v>446</v>
      </c>
      <c r="D692" s="1588" t="s">
        <v>3432</v>
      </c>
      <c r="E692" s="551" t="s">
        <v>446</v>
      </c>
      <c r="F692" s="1650" t="s">
        <v>1573</v>
      </c>
      <c r="G692" s="551">
        <f ca="1">VLOOKUP($A692,Data!$C:$I,7,FALSE)</f>
        <v>0</v>
      </c>
      <c r="H692" s="631" t="str">
        <f t="shared" si="59"/>
        <v>ID.RA-041</v>
      </c>
      <c r="I692" s="631" t="str">
        <f t="shared" ca="1" si="60"/>
        <v>ID.RA-0410</v>
      </c>
      <c r="J692" s="1648"/>
    </row>
    <row r="693" spans="1:10" x14ac:dyDescent="0.25">
      <c r="A693" t="s">
        <v>70</v>
      </c>
      <c r="B693" s="551">
        <v>1</v>
      </c>
      <c r="C693" s="551" t="s">
        <v>446</v>
      </c>
      <c r="D693" s="1588" t="s">
        <v>3433</v>
      </c>
      <c r="E693" s="551" t="s">
        <v>446</v>
      </c>
      <c r="F693" s="1650" t="s">
        <v>1512</v>
      </c>
      <c r="G693" s="551">
        <f ca="1">VLOOKUP($A693,Data!$C:$I,7,FALSE)</f>
        <v>0</v>
      </c>
      <c r="H693" s="631" t="str">
        <f t="shared" si="59"/>
        <v>ID.RA-051</v>
      </c>
      <c r="I693" s="631" t="str">
        <f t="shared" ca="1" si="60"/>
        <v>ID.RA-0510</v>
      </c>
      <c r="J693" s="1648"/>
    </row>
    <row r="694" spans="1:10" x14ac:dyDescent="0.25">
      <c r="A694" t="s">
        <v>72</v>
      </c>
      <c r="B694" s="551">
        <v>2</v>
      </c>
      <c r="C694" s="551" t="s">
        <v>3386</v>
      </c>
      <c r="D694" s="1587" t="s">
        <v>3396</v>
      </c>
      <c r="E694" s="551" t="s">
        <v>446</v>
      </c>
      <c r="F694" s="1650" t="s">
        <v>1527</v>
      </c>
      <c r="G694" s="551">
        <f ca="1">VLOOKUP($A694,Data!$C:$I,7,FALSE)</f>
        <v>0</v>
      </c>
      <c r="H694" s="631" t="str">
        <f t="shared" si="59"/>
        <v>GV.RM-012</v>
      </c>
      <c r="I694" s="631" t="str">
        <f t="shared" ca="1" si="60"/>
        <v>GV.RM-0120</v>
      </c>
      <c r="J694" s="1648"/>
    </row>
    <row r="695" spans="1:10" x14ac:dyDescent="0.25">
      <c r="A695" t="s">
        <v>72</v>
      </c>
      <c r="B695" s="551">
        <v>2</v>
      </c>
      <c r="C695" s="551" t="s">
        <v>3386</v>
      </c>
      <c r="D695" s="1587" t="s">
        <v>3397</v>
      </c>
      <c r="E695" s="551" t="s">
        <v>446</v>
      </c>
      <c r="F695" s="1650" t="s">
        <v>1664</v>
      </c>
      <c r="G695" s="551">
        <f ca="1">VLOOKUP($A695,Data!$C:$I,7,FALSE)</f>
        <v>0</v>
      </c>
      <c r="H695" s="631" t="str">
        <f t="shared" si="59"/>
        <v>GV.RM-022</v>
      </c>
      <c r="I695" s="631" t="str">
        <f t="shared" ca="1" si="60"/>
        <v>GV.RM-0220</v>
      </c>
      <c r="J695" s="1648"/>
    </row>
    <row r="696" spans="1:10" x14ac:dyDescent="0.25">
      <c r="A696" t="s">
        <v>72</v>
      </c>
      <c r="B696" s="551">
        <v>2</v>
      </c>
      <c r="C696" s="551" t="s">
        <v>3386</v>
      </c>
      <c r="D696" s="1587" t="s">
        <v>3399</v>
      </c>
      <c r="F696" s="819"/>
      <c r="G696" s="551">
        <f ca="1">VLOOKUP($A696,Data!$C:$I,7,FALSE)</f>
        <v>0</v>
      </c>
      <c r="H696" s="631" t="str">
        <f t="shared" si="59"/>
        <v>GV.RM-042</v>
      </c>
      <c r="I696" s="631" t="str">
        <f t="shared" ca="1" si="60"/>
        <v>GV.RM-0420</v>
      </c>
      <c r="J696" s="1648"/>
    </row>
    <row r="697" spans="1:10" x14ac:dyDescent="0.25">
      <c r="A697" t="s">
        <v>72</v>
      </c>
      <c r="B697" s="551">
        <v>2</v>
      </c>
      <c r="C697" s="551" t="s">
        <v>3386</v>
      </c>
      <c r="D697" s="1587" t="s">
        <v>3401</v>
      </c>
      <c r="F697" s="819"/>
      <c r="G697" s="551">
        <f ca="1">VLOOKUP($A697,Data!$C:$I,7,FALSE)</f>
        <v>0</v>
      </c>
      <c r="H697" s="631" t="str">
        <f t="shared" si="59"/>
        <v>GV.RM-062</v>
      </c>
      <c r="I697" s="631" t="str">
        <f t="shared" ca="1" si="60"/>
        <v>GV.RM-0620</v>
      </c>
      <c r="J697" s="1648"/>
    </row>
    <row r="698" spans="1:10" x14ac:dyDescent="0.25">
      <c r="A698" t="s">
        <v>72</v>
      </c>
      <c r="B698" s="551">
        <v>2</v>
      </c>
      <c r="C698" s="551" t="s">
        <v>3386</v>
      </c>
      <c r="D698" s="1587" t="s">
        <v>3402</v>
      </c>
      <c r="F698" s="819"/>
      <c r="G698" s="551">
        <f ca="1">VLOOKUP($A698,Data!$C:$I,7,FALSE)</f>
        <v>0</v>
      </c>
      <c r="H698" s="631" t="str">
        <f t="shared" si="59"/>
        <v>GV.RM-072</v>
      </c>
      <c r="I698" s="631" t="str">
        <f t="shared" ca="1" si="60"/>
        <v>GV.RM-0720</v>
      </c>
      <c r="J698" s="1648"/>
    </row>
    <row r="699" spans="1:10" x14ac:dyDescent="0.25">
      <c r="A699" t="s">
        <v>72</v>
      </c>
      <c r="B699" s="551">
        <v>2</v>
      </c>
      <c r="C699" s="551" t="s">
        <v>3386</v>
      </c>
      <c r="D699" s="1587" t="s">
        <v>3415</v>
      </c>
      <c r="F699" s="819"/>
      <c r="G699" s="551">
        <f ca="1">VLOOKUP($A699,Data!$C:$I,7,FALSE)</f>
        <v>0</v>
      </c>
      <c r="H699" s="631" t="str">
        <f t="shared" si="59"/>
        <v>GV.RR-032</v>
      </c>
      <c r="I699" s="631" t="str">
        <f t="shared" ca="1" si="60"/>
        <v>GV.RR-0320</v>
      </c>
      <c r="J699" s="1648"/>
    </row>
    <row r="700" spans="1:10" x14ac:dyDescent="0.25">
      <c r="A700" t="s">
        <v>72</v>
      </c>
      <c r="B700" s="551">
        <v>2</v>
      </c>
      <c r="C700" s="551" t="s">
        <v>446</v>
      </c>
      <c r="D700" s="1588" t="s">
        <v>3432</v>
      </c>
      <c r="E700" s="551" t="s">
        <v>446</v>
      </c>
      <c r="F700" s="1650" t="s">
        <v>1573</v>
      </c>
      <c r="G700" s="551">
        <f ca="1">VLOOKUP($A700,Data!$C:$I,7,FALSE)</f>
        <v>0</v>
      </c>
      <c r="H700" s="631" t="str">
        <f t="shared" si="59"/>
        <v>ID.RA-042</v>
      </c>
      <c r="I700" s="631" t="str">
        <f t="shared" ca="1" si="60"/>
        <v>ID.RA-0420</v>
      </c>
      <c r="J700" s="1648"/>
    </row>
    <row r="701" spans="1:10" x14ac:dyDescent="0.25">
      <c r="A701" t="s">
        <v>72</v>
      </c>
      <c r="B701" s="551">
        <v>2</v>
      </c>
      <c r="C701" s="551" t="s">
        <v>446</v>
      </c>
      <c r="D701" s="1588" t="s">
        <v>3433</v>
      </c>
      <c r="E701" s="551" t="s">
        <v>446</v>
      </c>
      <c r="F701" s="1650" t="s">
        <v>1512</v>
      </c>
      <c r="G701" s="551">
        <f ca="1">VLOOKUP($A701,Data!$C:$I,7,FALSE)</f>
        <v>0</v>
      </c>
      <c r="H701" s="631" t="str">
        <f t="shared" si="59"/>
        <v>ID.RA-052</v>
      </c>
      <c r="I701" s="631" t="str">
        <f t="shared" ca="1" si="60"/>
        <v>ID.RA-0520</v>
      </c>
      <c r="J701" s="1648"/>
    </row>
    <row r="702" spans="1:10" x14ac:dyDescent="0.25">
      <c r="A702" t="s">
        <v>75</v>
      </c>
      <c r="B702" s="551">
        <v>2</v>
      </c>
      <c r="C702" s="551" t="s">
        <v>3386</v>
      </c>
      <c r="D702" s="1587" t="s">
        <v>3396</v>
      </c>
      <c r="E702" s="551" t="s">
        <v>446</v>
      </c>
      <c r="F702" s="1650" t="s">
        <v>1527</v>
      </c>
      <c r="G702" s="551">
        <f ca="1">VLOOKUP($A702,Data!$C:$I,7,FALSE)</f>
        <v>0</v>
      </c>
      <c r="H702" s="631" t="str">
        <f t="shared" si="59"/>
        <v>GV.RM-012</v>
      </c>
      <c r="I702" s="631" t="str">
        <f t="shared" ca="1" si="60"/>
        <v>GV.RM-0120</v>
      </c>
      <c r="J702" s="1648"/>
    </row>
    <row r="703" spans="1:10" x14ac:dyDescent="0.25">
      <c r="A703" t="s">
        <v>75</v>
      </c>
      <c r="B703" s="551">
        <v>2</v>
      </c>
      <c r="C703" s="551" t="s">
        <v>3386</v>
      </c>
      <c r="D703" s="1587" t="s">
        <v>3401</v>
      </c>
      <c r="F703" s="819"/>
      <c r="G703" s="551">
        <f ca="1">VLOOKUP($A703,Data!$C:$I,7,FALSE)</f>
        <v>0</v>
      </c>
      <c r="H703" s="631" t="str">
        <f t="shared" si="59"/>
        <v>GV.RM-062</v>
      </c>
      <c r="I703" s="631" t="str">
        <f t="shared" ca="1" si="60"/>
        <v>GV.RM-0620</v>
      </c>
      <c r="J703" s="1648"/>
    </row>
    <row r="704" spans="1:10" x14ac:dyDescent="0.25">
      <c r="A704" t="s">
        <v>75</v>
      </c>
      <c r="B704" s="551">
        <v>2</v>
      </c>
      <c r="C704" s="551" t="s">
        <v>3386</v>
      </c>
      <c r="D704" s="1587" t="s">
        <v>3402</v>
      </c>
      <c r="F704" s="819"/>
      <c r="G704" s="551">
        <f ca="1">VLOOKUP($A704,Data!$C:$I,7,FALSE)</f>
        <v>0</v>
      </c>
      <c r="H704" s="631" t="str">
        <f t="shared" si="59"/>
        <v>GV.RM-072</v>
      </c>
      <c r="I704" s="631" t="str">
        <f t="shared" ca="1" si="60"/>
        <v>GV.RM-0720</v>
      </c>
      <c r="J704" s="1648"/>
    </row>
    <row r="705" spans="1:10" x14ac:dyDescent="0.25">
      <c r="A705" t="s">
        <v>75</v>
      </c>
      <c r="B705" s="551">
        <v>2</v>
      </c>
      <c r="C705" s="551" t="s">
        <v>3386</v>
      </c>
      <c r="D705" s="1587" t="s">
        <v>3415</v>
      </c>
      <c r="F705" s="819"/>
      <c r="G705" s="551">
        <f ca="1">VLOOKUP($A705,Data!$C:$I,7,FALSE)</f>
        <v>0</v>
      </c>
      <c r="H705" s="631" t="str">
        <f t="shared" si="59"/>
        <v>GV.RR-032</v>
      </c>
      <c r="I705" s="631" t="str">
        <f t="shared" ca="1" si="60"/>
        <v>GV.RR-0320</v>
      </c>
      <c r="J705" s="1648"/>
    </row>
    <row r="706" spans="1:10" x14ac:dyDescent="0.25">
      <c r="A706" t="s">
        <v>75</v>
      </c>
      <c r="B706" s="551">
        <v>2</v>
      </c>
      <c r="C706" s="551" t="s">
        <v>446</v>
      </c>
      <c r="D706" s="1588" t="s">
        <v>3432</v>
      </c>
      <c r="E706" s="551" t="s">
        <v>446</v>
      </c>
      <c r="F706" s="1650" t="s">
        <v>1573</v>
      </c>
      <c r="G706" s="551">
        <f ca="1">VLOOKUP($A706,Data!$C:$I,7,FALSE)</f>
        <v>0</v>
      </c>
      <c r="H706" s="631" t="str">
        <f t="shared" ref="H706:H769" si="61">CONCATENATE($D706,$B706)</f>
        <v>ID.RA-042</v>
      </c>
      <c r="I706" s="631" t="str">
        <f t="shared" ref="I706:I769" ca="1" si="62">_xlfn.IFNA(CONCATENATE(H706,$G706),CONCATENATE(H706,$G706,0))</f>
        <v>ID.RA-0420</v>
      </c>
      <c r="J706" s="1648"/>
    </row>
    <row r="707" spans="1:10" x14ac:dyDescent="0.25">
      <c r="A707" t="s">
        <v>75</v>
      </c>
      <c r="B707" s="551">
        <v>2</v>
      </c>
      <c r="C707" s="551" t="s">
        <v>446</v>
      </c>
      <c r="D707" s="1588" t="s">
        <v>3433</v>
      </c>
      <c r="E707" s="551" t="s">
        <v>446</v>
      </c>
      <c r="F707" s="1650" t="s">
        <v>1512</v>
      </c>
      <c r="G707" s="551">
        <f ca="1">VLOOKUP($A707,Data!$C:$I,7,FALSE)</f>
        <v>0</v>
      </c>
      <c r="H707" s="631" t="str">
        <f t="shared" si="61"/>
        <v>ID.RA-052</v>
      </c>
      <c r="I707" s="631" t="str">
        <f t="shared" ca="1" si="62"/>
        <v>ID.RA-0520</v>
      </c>
      <c r="J707" s="1648"/>
    </row>
    <row r="708" spans="1:10" x14ac:dyDescent="0.25">
      <c r="A708" t="s">
        <v>78</v>
      </c>
      <c r="B708" s="551">
        <v>2</v>
      </c>
      <c r="C708" s="551" t="s">
        <v>3386</v>
      </c>
      <c r="D708" s="1587" t="s">
        <v>3396</v>
      </c>
      <c r="E708" s="551" t="s">
        <v>446</v>
      </c>
      <c r="F708" s="1650" t="s">
        <v>1527</v>
      </c>
      <c r="G708" s="551">
        <f ca="1">VLOOKUP($A708,Data!$C:$I,7,FALSE)</f>
        <v>0</v>
      </c>
      <c r="H708" s="631" t="str">
        <f t="shared" si="61"/>
        <v>GV.RM-012</v>
      </c>
      <c r="I708" s="631" t="str">
        <f t="shared" ca="1" si="62"/>
        <v>GV.RM-0120</v>
      </c>
      <c r="J708" s="1648"/>
    </row>
    <row r="709" spans="1:10" x14ac:dyDescent="0.25">
      <c r="A709" t="s">
        <v>78</v>
      </c>
      <c r="B709" s="551">
        <v>2</v>
      </c>
      <c r="C709" s="551" t="s">
        <v>3386</v>
      </c>
      <c r="D709" s="1587" t="s">
        <v>3401</v>
      </c>
      <c r="F709" s="819"/>
      <c r="G709" s="551">
        <f ca="1">VLOOKUP($A709,Data!$C:$I,7,FALSE)</f>
        <v>0</v>
      </c>
      <c r="H709" s="631" t="str">
        <f t="shared" si="61"/>
        <v>GV.RM-062</v>
      </c>
      <c r="I709" s="631" t="str">
        <f t="shared" ca="1" si="62"/>
        <v>GV.RM-0620</v>
      </c>
      <c r="J709" s="1648"/>
    </row>
    <row r="710" spans="1:10" x14ac:dyDescent="0.25">
      <c r="A710" t="s">
        <v>78</v>
      </c>
      <c r="B710" s="551">
        <v>2</v>
      </c>
      <c r="C710" s="551" t="s">
        <v>3386</v>
      </c>
      <c r="D710" s="1587" t="s">
        <v>3402</v>
      </c>
      <c r="F710" s="819"/>
      <c r="G710" s="551">
        <f ca="1">VLOOKUP($A710,Data!$C:$I,7,FALSE)</f>
        <v>0</v>
      </c>
      <c r="H710" s="631" t="str">
        <f t="shared" si="61"/>
        <v>GV.RM-072</v>
      </c>
      <c r="I710" s="631" t="str">
        <f t="shared" ca="1" si="62"/>
        <v>GV.RM-0720</v>
      </c>
      <c r="J710" s="1648"/>
    </row>
    <row r="711" spans="1:10" x14ac:dyDescent="0.25">
      <c r="A711" t="s">
        <v>78</v>
      </c>
      <c r="B711" s="551">
        <v>2</v>
      </c>
      <c r="C711" s="551" t="s">
        <v>3386</v>
      </c>
      <c r="D711" s="1587" t="s">
        <v>3415</v>
      </c>
      <c r="F711" s="819"/>
      <c r="G711" s="551">
        <f ca="1">VLOOKUP($A711,Data!$C:$I,7,FALSE)</f>
        <v>0</v>
      </c>
      <c r="H711" s="631" t="str">
        <f t="shared" si="61"/>
        <v>GV.RR-032</v>
      </c>
      <c r="I711" s="631" t="str">
        <f t="shared" ca="1" si="62"/>
        <v>GV.RR-0320</v>
      </c>
      <c r="J711" s="1648"/>
    </row>
    <row r="712" spans="1:10" x14ac:dyDescent="0.25">
      <c r="A712" t="s">
        <v>78</v>
      </c>
      <c r="B712" s="551">
        <v>2</v>
      </c>
      <c r="C712" s="551" t="s">
        <v>446</v>
      </c>
      <c r="D712" s="1588" t="s">
        <v>3432</v>
      </c>
      <c r="E712" s="551" t="s">
        <v>446</v>
      </c>
      <c r="F712" s="1650" t="s">
        <v>1573</v>
      </c>
      <c r="G712" s="551">
        <f ca="1">VLOOKUP($A712,Data!$C:$I,7,FALSE)</f>
        <v>0</v>
      </c>
      <c r="H712" s="631" t="str">
        <f t="shared" si="61"/>
        <v>ID.RA-042</v>
      </c>
      <c r="I712" s="631" t="str">
        <f t="shared" ca="1" si="62"/>
        <v>ID.RA-0420</v>
      </c>
      <c r="J712" s="1648"/>
    </row>
    <row r="713" spans="1:10" x14ac:dyDescent="0.25">
      <c r="A713" t="s">
        <v>78</v>
      </c>
      <c r="B713" s="551">
        <v>2</v>
      </c>
      <c r="C713" s="551" t="s">
        <v>446</v>
      </c>
      <c r="D713" s="1588" t="s">
        <v>3433</v>
      </c>
      <c r="E713" s="551" t="s">
        <v>446</v>
      </c>
      <c r="F713" s="1650" t="s">
        <v>1512</v>
      </c>
      <c r="G713" s="551">
        <f ca="1">VLOOKUP($A713,Data!$C:$I,7,FALSE)</f>
        <v>0</v>
      </c>
      <c r="H713" s="631" t="str">
        <f t="shared" si="61"/>
        <v>ID.RA-052</v>
      </c>
      <c r="I713" s="631" t="str">
        <f t="shared" ca="1" si="62"/>
        <v>ID.RA-0520</v>
      </c>
      <c r="J713" s="1648"/>
    </row>
    <row r="714" spans="1:10" x14ac:dyDescent="0.25">
      <c r="A714" t="s">
        <v>80</v>
      </c>
      <c r="B714" s="551">
        <v>2</v>
      </c>
      <c r="C714" s="551" t="s">
        <v>3386</v>
      </c>
      <c r="D714" s="1587" t="s">
        <v>3402</v>
      </c>
      <c r="F714" s="819"/>
      <c r="G714" s="551">
        <f ca="1">VLOOKUP($A714,Data!$C:$I,7,FALSE)</f>
        <v>0</v>
      </c>
      <c r="H714" s="631" t="str">
        <f t="shared" si="61"/>
        <v>GV.RM-072</v>
      </c>
      <c r="I714" s="631" t="str">
        <f t="shared" ca="1" si="62"/>
        <v>GV.RM-0720</v>
      </c>
      <c r="J714" s="1648"/>
    </row>
    <row r="715" spans="1:10" x14ac:dyDescent="0.25">
      <c r="A715" t="s">
        <v>922</v>
      </c>
      <c r="B715" s="551">
        <v>1</v>
      </c>
      <c r="C715" s="551" t="s">
        <v>3386</v>
      </c>
      <c r="D715" s="1587" t="s">
        <v>3398</v>
      </c>
      <c r="E715" s="551" t="s">
        <v>446</v>
      </c>
      <c r="F715" s="1650" t="s">
        <v>1526</v>
      </c>
      <c r="G715" s="551">
        <f ca="1">VLOOKUP($A715,Data!$C:$I,7,FALSE)</f>
        <v>0</v>
      </c>
      <c r="H715" s="631" t="str">
        <f t="shared" si="61"/>
        <v>GV.RM-031</v>
      </c>
      <c r="I715" s="631" t="str">
        <f t="shared" ca="1" si="62"/>
        <v>GV.RM-0310</v>
      </c>
      <c r="J715" s="1648"/>
    </row>
    <row r="716" spans="1:10" x14ac:dyDescent="0.25">
      <c r="A716" t="s">
        <v>922</v>
      </c>
      <c r="B716" s="551">
        <v>1</v>
      </c>
      <c r="C716" s="551" t="s">
        <v>446</v>
      </c>
      <c r="D716" s="1588" t="s">
        <v>3434</v>
      </c>
      <c r="E716" s="551" t="s">
        <v>446</v>
      </c>
      <c r="F716" s="1650" t="s">
        <v>1562</v>
      </c>
      <c r="G716" s="551">
        <f ca="1">VLOOKUP($A716,Data!$C:$I,7,FALSE)</f>
        <v>0</v>
      </c>
      <c r="H716" s="631" t="str">
        <f t="shared" si="61"/>
        <v>ID.RA-061</v>
      </c>
      <c r="I716" s="631" t="str">
        <f t="shared" ca="1" si="62"/>
        <v>ID.RA-0610</v>
      </c>
      <c r="J716" s="1648"/>
    </row>
    <row r="717" spans="1:10" x14ac:dyDescent="0.25">
      <c r="A717" t="s">
        <v>923</v>
      </c>
      <c r="B717" s="551">
        <v>2</v>
      </c>
      <c r="C717" s="551" t="s">
        <v>3386</v>
      </c>
      <c r="D717" s="1587" t="s">
        <v>3396</v>
      </c>
      <c r="E717" s="551" t="s">
        <v>446</v>
      </c>
      <c r="F717" s="1650" t="s">
        <v>1527</v>
      </c>
      <c r="G717" s="551">
        <f ca="1">VLOOKUP($A717,Data!$C:$I,7,FALSE)</f>
        <v>0</v>
      </c>
      <c r="H717" s="631" t="str">
        <f t="shared" si="61"/>
        <v>GV.RM-012</v>
      </c>
      <c r="I717" s="631" t="str">
        <f t="shared" ca="1" si="62"/>
        <v>GV.RM-0120</v>
      </c>
      <c r="J717" s="1648"/>
    </row>
    <row r="718" spans="1:10" x14ac:dyDescent="0.25">
      <c r="A718" t="s">
        <v>923</v>
      </c>
      <c r="B718" s="551">
        <v>2</v>
      </c>
      <c r="C718" s="551" t="s">
        <v>3386</v>
      </c>
      <c r="D718" s="1587" t="s">
        <v>3401</v>
      </c>
      <c r="F718" s="819"/>
      <c r="G718" s="551">
        <f ca="1">VLOOKUP($A718,Data!$C:$I,7,FALSE)</f>
        <v>0</v>
      </c>
      <c r="H718" s="631" t="str">
        <f t="shared" si="61"/>
        <v>GV.RM-062</v>
      </c>
      <c r="I718" s="631" t="str">
        <f t="shared" ca="1" si="62"/>
        <v>GV.RM-0620</v>
      </c>
      <c r="J718" s="1648"/>
    </row>
    <row r="719" spans="1:10" x14ac:dyDescent="0.25">
      <c r="A719" t="s">
        <v>923</v>
      </c>
      <c r="B719" s="551">
        <v>2</v>
      </c>
      <c r="C719" s="551" t="s">
        <v>3386</v>
      </c>
      <c r="D719" s="1587" t="s">
        <v>3415</v>
      </c>
      <c r="F719" s="819"/>
      <c r="G719" s="551">
        <f ca="1">VLOOKUP($A719,Data!$C:$I,7,FALSE)</f>
        <v>0</v>
      </c>
      <c r="H719" s="631" t="str">
        <f t="shared" si="61"/>
        <v>GV.RR-032</v>
      </c>
      <c r="I719" s="631" t="str">
        <f t="shared" ca="1" si="62"/>
        <v>GV.RR-0320</v>
      </c>
      <c r="J719" s="1648"/>
    </row>
    <row r="720" spans="1:10" x14ac:dyDescent="0.25">
      <c r="A720" t="s">
        <v>923</v>
      </c>
      <c r="B720" s="551">
        <v>2</v>
      </c>
      <c r="C720" s="551" t="s">
        <v>446</v>
      </c>
      <c r="D720" s="1588" t="s">
        <v>3434</v>
      </c>
      <c r="E720" s="551" t="s">
        <v>446</v>
      </c>
      <c r="F720" s="1650" t="s">
        <v>1562</v>
      </c>
      <c r="G720" s="551">
        <f ca="1">VLOOKUP($A720,Data!$C:$I,7,FALSE)</f>
        <v>0</v>
      </c>
      <c r="H720" s="631" t="str">
        <f t="shared" si="61"/>
        <v>ID.RA-062</v>
      </c>
      <c r="I720" s="631" t="str">
        <f t="shared" ca="1" si="62"/>
        <v>ID.RA-0620</v>
      </c>
      <c r="J720" s="1648"/>
    </row>
    <row r="721" spans="1:10" x14ac:dyDescent="0.25">
      <c r="A721" t="s">
        <v>924</v>
      </c>
      <c r="B721" s="551">
        <v>3</v>
      </c>
      <c r="C721" s="551" t="s">
        <v>446</v>
      </c>
      <c r="D721" s="1588" t="s">
        <v>3439</v>
      </c>
      <c r="E721" s="551" t="s">
        <v>1463</v>
      </c>
      <c r="F721" s="1650" t="s">
        <v>1548</v>
      </c>
      <c r="G721" s="551">
        <f ca="1">VLOOKUP($A721,Data!$C:$I,7,FALSE)</f>
        <v>0</v>
      </c>
      <c r="H721" s="631" t="str">
        <f t="shared" si="61"/>
        <v>ID.IM-023</v>
      </c>
      <c r="I721" s="631" t="str">
        <f t="shared" ca="1" si="62"/>
        <v>ID.IM-0230</v>
      </c>
      <c r="J721" s="1648"/>
    </row>
    <row r="722" spans="1:10" x14ac:dyDescent="0.25">
      <c r="A722" t="s">
        <v>924</v>
      </c>
      <c r="B722" s="551">
        <v>3</v>
      </c>
      <c r="C722" s="551" t="s">
        <v>446</v>
      </c>
      <c r="D722" s="1588" t="s">
        <v>3440</v>
      </c>
      <c r="E722" s="551" t="s">
        <v>1462</v>
      </c>
      <c r="F722" s="1650" t="s">
        <v>1712</v>
      </c>
      <c r="G722" s="551">
        <f ca="1">VLOOKUP($A722,Data!$C:$I,7,FALSE)</f>
        <v>0</v>
      </c>
      <c r="H722" s="631" t="str">
        <f t="shared" si="61"/>
        <v>ID.IM-033</v>
      </c>
      <c r="I722" s="631" t="str">
        <f t="shared" ca="1" si="62"/>
        <v>ID.IM-0330</v>
      </c>
      <c r="J722" s="1648"/>
    </row>
    <row r="723" spans="1:10" x14ac:dyDescent="0.25">
      <c r="A723" t="s">
        <v>925</v>
      </c>
      <c r="B723" s="551">
        <v>3</v>
      </c>
      <c r="C723" s="551" t="s">
        <v>3386</v>
      </c>
      <c r="D723" s="1587" t="s">
        <v>3421</v>
      </c>
      <c r="F723" s="819"/>
      <c r="G723" s="551">
        <f ca="1">VLOOKUP($A723,Data!$C:$I,7,FALSE)</f>
        <v>0</v>
      </c>
      <c r="H723" s="631" t="str">
        <f t="shared" si="61"/>
        <v>GV.OV-033</v>
      </c>
      <c r="I723" s="631" t="str">
        <f t="shared" ca="1" si="62"/>
        <v>GV.OV-0330</v>
      </c>
      <c r="J723" s="1648"/>
    </row>
    <row r="724" spans="1:10" x14ac:dyDescent="0.25">
      <c r="A724" t="s">
        <v>925</v>
      </c>
      <c r="B724" s="551">
        <v>3</v>
      </c>
      <c r="C724" s="551" t="s">
        <v>446</v>
      </c>
      <c r="D724" s="1588" t="s">
        <v>3440</v>
      </c>
      <c r="E724" s="551" t="s">
        <v>1462</v>
      </c>
      <c r="F724" s="1650" t="s">
        <v>1712</v>
      </c>
      <c r="G724" s="551">
        <f ca="1">VLOOKUP($A724,Data!$C:$I,7,FALSE)</f>
        <v>0</v>
      </c>
      <c r="H724" s="631" t="str">
        <f t="shared" si="61"/>
        <v>ID.IM-033</v>
      </c>
      <c r="I724" s="631" t="str">
        <f t="shared" ca="1" si="62"/>
        <v>ID.IM-0330</v>
      </c>
      <c r="J724" s="1648"/>
    </row>
    <row r="725" spans="1:10" x14ac:dyDescent="0.25">
      <c r="A725" t="s">
        <v>925</v>
      </c>
      <c r="B725" s="551">
        <v>3</v>
      </c>
      <c r="C725" s="551" t="s">
        <v>1464</v>
      </c>
      <c r="D725" s="1591" t="s">
        <v>3476</v>
      </c>
      <c r="E725" s="551" t="s">
        <v>1464</v>
      </c>
      <c r="F725" s="1650" t="s">
        <v>1547</v>
      </c>
      <c r="G725" s="551">
        <f ca="1">VLOOKUP($A725,Data!$C:$I,7,FALSE)</f>
        <v>0</v>
      </c>
      <c r="H725" s="631" t="str">
        <f t="shared" si="61"/>
        <v>RS.MA-023</v>
      </c>
      <c r="I725" s="631" t="str">
        <f t="shared" ca="1" si="62"/>
        <v>RS.MA-0230</v>
      </c>
      <c r="J725" s="1648"/>
    </row>
    <row r="726" spans="1:10" x14ac:dyDescent="0.25">
      <c r="A726" t="s">
        <v>925</v>
      </c>
      <c r="B726" s="551">
        <v>3</v>
      </c>
      <c r="C726" s="551" t="s">
        <v>1464</v>
      </c>
      <c r="D726" s="1591" t="s">
        <v>3477</v>
      </c>
      <c r="F726" s="819"/>
      <c r="G726" s="551">
        <f ca="1">VLOOKUP($A726,Data!$C:$I,7,FALSE)</f>
        <v>0</v>
      </c>
      <c r="H726" s="631" t="str">
        <f t="shared" si="61"/>
        <v>RS.MA-033</v>
      </c>
      <c r="I726" s="631" t="str">
        <f t="shared" ca="1" si="62"/>
        <v>RS.MA-0330</v>
      </c>
      <c r="J726" s="1648"/>
    </row>
    <row r="727" spans="1:10" x14ac:dyDescent="0.25">
      <c r="A727" t="s">
        <v>925</v>
      </c>
      <c r="B727" s="551">
        <v>3</v>
      </c>
      <c r="C727" s="551" t="s">
        <v>1464</v>
      </c>
      <c r="D727" s="1591" t="s">
        <v>3478</v>
      </c>
      <c r="F727" s="819"/>
      <c r="G727" s="551">
        <f ca="1">VLOOKUP($A727,Data!$C:$I,7,FALSE)</f>
        <v>0</v>
      </c>
      <c r="H727" s="631" t="str">
        <f t="shared" si="61"/>
        <v>RS.MA-043</v>
      </c>
      <c r="I727" s="631" t="str">
        <f t="shared" ca="1" si="62"/>
        <v>RS.MA-0430</v>
      </c>
      <c r="J727" s="1648"/>
    </row>
    <row r="728" spans="1:10" x14ac:dyDescent="0.25">
      <c r="A728" t="s">
        <v>926</v>
      </c>
      <c r="B728" s="551">
        <v>3</v>
      </c>
      <c r="C728" s="551" t="s">
        <v>446</v>
      </c>
      <c r="D728" s="1588" t="s">
        <v>3440</v>
      </c>
      <c r="E728" s="551" t="s">
        <v>1462</v>
      </c>
      <c r="F728" s="1650" t="s">
        <v>1712</v>
      </c>
      <c r="G728" s="551">
        <f ca="1">VLOOKUP($A728,Data!$C:$I,7,FALSE)</f>
        <v>0</v>
      </c>
      <c r="H728" s="631" t="str">
        <f t="shared" si="61"/>
        <v>ID.IM-033</v>
      </c>
      <c r="I728" s="631" t="str">
        <f t="shared" ca="1" si="62"/>
        <v>ID.IM-0330</v>
      </c>
      <c r="J728" s="1648"/>
    </row>
    <row r="729" spans="1:10" x14ac:dyDescent="0.25">
      <c r="A729" t="s">
        <v>927</v>
      </c>
      <c r="B729" s="551">
        <v>2</v>
      </c>
      <c r="C729" s="551" t="s">
        <v>3386</v>
      </c>
      <c r="D729" s="1587" t="s">
        <v>3396</v>
      </c>
      <c r="E729" s="551" t="s">
        <v>446</v>
      </c>
      <c r="F729" s="1652" t="s">
        <v>1527</v>
      </c>
      <c r="G729" s="551">
        <f ca="1">VLOOKUP($A729,Data!$C:$I,7,FALSE)</f>
        <v>0</v>
      </c>
      <c r="H729" s="631" t="str">
        <f t="shared" si="61"/>
        <v>GV.RM-012</v>
      </c>
      <c r="I729" s="631" t="str">
        <f t="shared" ca="1" si="62"/>
        <v>GV.RM-0120</v>
      </c>
      <c r="J729" s="1648"/>
    </row>
    <row r="730" spans="1:10" x14ac:dyDescent="0.25">
      <c r="A730" t="s">
        <v>927</v>
      </c>
      <c r="B730" s="551">
        <v>2</v>
      </c>
      <c r="C730" s="551" t="s">
        <v>3386</v>
      </c>
      <c r="D730" s="1587" t="s">
        <v>3400</v>
      </c>
      <c r="F730" s="819"/>
      <c r="G730" s="551">
        <f ca="1">VLOOKUP($A730,Data!$C:$I,7,FALSE)</f>
        <v>0</v>
      </c>
      <c r="H730" s="631" t="str">
        <f t="shared" si="61"/>
        <v>GV.RM-052</v>
      </c>
      <c r="I730" s="631" t="str">
        <f t="shared" ca="1" si="62"/>
        <v>GV.RM-0520</v>
      </c>
      <c r="J730" s="1648"/>
    </row>
    <row r="731" spans="1:10" x14ac:dyDescent="0.25">
      <c r="A731" t="s">
        <v>927</v>
      </c>
      <c r="B731" s="551">
        <v>2</v>
      </c>
      <c r="C731" s="551" t="s">
        <v>3386</v>
      </c>
      <c r="D731" s="1587" t="s">
        <v>3401</v>
      </c>
      <c r="F731" s="819"/>
      <c r="G731" s="551">
        <f ca="1">VLOOKUP($A731,Data!$C:$I,7,FALSE)</f>
        <v>0</v>
      </c>
      <c r="H731" s="631" t="str">
        <f t="shared" si="61"/>
        <v>GV.RM-062</v>
      </c>
      <c r="I731" s="631" t="str">
        <f t="shared" ca="1" si="62"/>
        <v>GV.RM-0620</v>
      </c>
      <c r="J731" s="1648"/>
    </row>
    <row r="732" spans="1:10" x14ac:dyDescent="0.25">
      <c r="A732" t="s">
        <v>927</v>
      </c>
      <c r="B732" s="551">
        <v>2</v>
      </c>
      <c r="C732" s="551" t="s">
        <v>3386</v>
      </c>
      <c r="D732" s="1587" t="s">
        <v>3415</v>
      </c>
      <c r="F732" s="819"/>
      <c r="G732" s="551">
        <f ca="1">VLOOKUP($A732,Data!$C:$I,7,FALSE)</f>
        <v>0</v>
      </c>
      <c r="H732" s="631" t="str">
        <f t="shared" si="61"/>
        <v>GV.RR-032</v>
      </c>
      <c r="I732" s="631" t="str">
        <f t="shared" ca="1" si="62"/>
        <v>GV.RR-0320</v>
      </c>
      <c r="J732" s="1648"/>
    </row>
    <row r="733" spans="1:10" x14ac:dyDescent="0.25">
      <c r="A733" t="s">
        <v>927</v>
      </c>
      <c r="B733" s="551">
        <v>2</v>
      </c>
      <c r="C733" s="551" t="s">
        <v>3386</v>
      </c>
      <c r="D733" s="1587" t="s">
        <v>3403</v>
      </c>
      <c r="E733" s="551" t="s">
        <v>446</v>
      </c>
      <c r="F733" s="1650" t="s">
        <v>1523</v>
      </c>
      <c r="G733" s="551">
        <f ca="1">VLOOKUP($A733,Data!$C:$I,7,FALSE)</f>
        <v>0</v>
      </c>
      <c r="H733" s="631" t="str">
        <f t="shared" si="61"/>
        <v>GV.SC-012</v>
      </c>
      <c r="I733" s="631" t="str">
        <f t="shared" ca="1" si="62"/>
        <v>GV.SC-0120</v>
      </c>
      <c r="J733" s="1648"/>
    </row>
    <row r="734" spans="1:10" x14ac:dyDescent="0.25">
      <c r="A734" t="s">
        <v>927</v>
      </c>
      <c r="B734" s="551">
        <v>2</v>
      </c>
      <c r="C734" s="551" t="s">
        <v>3386</v>
      </c>
      <c r="D734" s="1587" t="s">
        <v>3408</v>
      </c>
      <c r="F734" s="819"/>
      <c r="G734" s="551">
        <f ca="1">VLOOKUP($A734,Data!$C:$I,7,FALSE)</f>
        <v>0</v>
      </c>
      <c r="H734" s="631" t="str">
        <f t="shared" si="61"/>
        <v>GV.SC-062</v>
      </c>
      <c r="I734" s="631" t="str">
        <f t="shared" ca="1" si="62"/>
        <v>GV.SC-0620</v>
      </c>
      <c r="J734" s="1648"/>
    </row>
    <row r="735" spans="1:10" x14ac:dyDescent="0.25">
      <c r="A735" t="s">
        <v>927</v>
      </c>
      <c r="B735" s="551">
        <v>2</v>
      </c>
      <c r="C735" s="551" t="s">
        <v>3386</v>
      </c>
      <c r="D735" s="1587" t="s">
        <v>3411</v>
      </c>
      <c r="F735" s="819"/>
      <c r="G735" s="551">
        <f ca="1">VLOOKUP($A735,Data!$C:$I,7,FALSE)</f>
        <v>0</v>
      </c>
      <c r="H735" s="631" t="str">
        <f t="shared" si="61"/>
        <v>GV.SC-092</v>
      </c>
      <c r="I735" s="631" t="str">
        <f t="shared" ca="1" si="62"/>
        <v>GV.SC-0920</v>
      </c>
      <c r="J735" s="1648"/>
    </row>
    <row r="736" spans="1:10" x14ac:dyDescent="0.25">
      <c r="A736" t="s">
        <v>927</v>
      </c>
      <c r="B736" s="551">
        <v>2</v>
      </c>
      <c r="C736" s="551" t="s">
        <v>3386</v>
      </c>
      <c r="D736" s="1587" t="s">
        <v>3412</v>
      </c>
      <c r="F736" s="819"/>
      <c r="G736" s="551">
        <f ca="1">VLOOKUP($A736,Data!$C:$I,7,FALSE)</f>
        <v>0</v>
      </c>
      <c r="H736" s="631" t="str">
        <f t="shared" si="61"/>
        <v>GV.SC-102</v>
      </c>
      <c r="I736" s="631" t="str">
        <f t="shared" ca="1" si="62"/>
        <v>GV.SC-1020</v>
      </c>
      <c r="J736" s="1648"/>
    </row>
    <row r="737" spans="1:10" x14ac:dyDescent="0.25">
      <c r="A737" t="s">
        <v>929</v>
      </c>
      <c r="B737" s="551">
        <v>3</v>
      </c>
      <c r="C737" s="551" t="s">
        <v>3386</v>
      </c>
      <c r="D737" s="1587" t="s">
        <v>3393</v>
      </c>
      <c r="E737" s="551" t="s">
        <v>446</v>
      </c>
      <c r="F737" s="1650" t="s">
        <v>1536</v>
      </c>
      <c r="G737" s="551">
        <f ca="1">VLOOKUP($A737,Data!$C:$I,7,FALSE)</f>
        <v>0</v>
      </c>
      <c r="H737" s="631" t="str">
        <f t="shared" si="61"/>
        <v>GV.OC-033</v>
      </c>
      <c r="I737" s="631" t="str">
        <f t="shared" ca="1" si="62"/>
        <v>GV.OC-0330</v>
      </c>
      <c r="J737" s="1648"/>
    </row>
    <row r="738" spans="1:10" x14ac:dyDescent="0.25">
      <c r="A738" t="s">
        <v>929</v>
      </c>
      <c r="B738" s="551">
        <v>3</v>
      </c>
      <c r="C738" s="551" t="s">
        <v>3386</v>
      </c>
      <c r="D738" s="1587" t="s">
        <v>3417</v>
      </c>
      <c r="E738" s="551" t="s">
        <v>446</v>
      </c>
      <c r="F738" s="1650" t="s">
        <v>1522</v>
      </c>
      <c r="G738" s="551">
        <f ca="1">VLOOKUP($A738,Data!$C:$I,7,FALSE)</f>
        <v>0</v>
      </c>
      <c r="H738" s="631" t="str">
        <f t="shared" si="61"/>
        <v>GV.PO-013</v>
      </c>
      <c r="I738" s="631" t="str">
        <f t="shared" ca="1" si="62"/>
        <v>GV.PO-0130</v>
      </c>
      <c r="J738" s="1648"/>
    </row>
    <row r="739" spans="1:10" x14ac:dyDescent="0.25">
      <c r="A739" t="s">
        <v>929</v>
      </c>
      <c r="B739" s="551">
        <v>3</v>
      </c>
      <c r="C739" s="551" t="s">
        <v>3386</v>
      </c>
      <c r="D739" s="1587" t="s">
        <v>3418</v>
      </c>
      <c r="F739" s="819"/>
      <c r="G739" s="551">
        <f ca="1">VLOOKUP($A739,Data!$C:$I,7,FALSE)</f>
        <v>0</v>
      </c>
      <c r="H739" s="631" t="str">
        <f t="shared" si="61"/>
        <v>GV.PO-023</v>
      </c>
      <c r="I739" s="631" t="str">
        <f t="shared" ca="1" si="62"/>
        <v>GV.PO-0230</v>
      </c>
      <c r="J739" s="1648"/>
    </row>
    <row r="740" spans="1:10" x14ac:dyDescent="0.25">
      <c r="A740" t="s">
        <v>929</v>
      </c>
      <c r="B740" s="551">
        <v>3</v>
      </c>
      <c r="C740" s="551" t="s">
        <v>3386</v>
      </c>
      <c r="D740" s="1587" t="s">
        <v>3396</v>
      </c>
      <c r="E740" s="551" t="s">
        <v>446</v>
      </c>
      <c r="F740" s="1650" t="s">
        <v>1527</v>
      </c>
      <c r="G740" s="551">
        <f ca="1">VLOOKUP($A740,Data!$C:$I,7,FALSE)</f>
        <v>0</v>
      </c>
      <c r="H740" s="631" t="str">
        <f t="shared" si="61"/>
        <v>GV.RM-013</v>
      </c>
      <c r="I740" s="631" t="str">
        <f t="shared" ca="1" si="62"/>
        <v>GV.RM-0130</v>
      </c>
      <c r="J740" s="1648"/>
    </row>
    <row r="741" spans="1:10" x14ac:dyDescent="0.25">
      <c r="A741" t="s">
        <v>929</v>
      </c>
      <c r="B741" s="551">
        <v>3</v>
      </c>
      <c r="C741" s="551" t="s">
        <v>3386</v>
      </c>
      <c r="D741" s="1587" t="s">
        <v>3398</v>
      </c>
      <c r="E741" s="551" t="s">
        <v>446</v>
      </c>
      <c r="F741" s="1650" t="s">
        <v>1526</v>
      </c>
      <c r="G741" s="551">
        <f ca="1">VLOOKUP($A741,Data!$C:$I,7,FALSE)</f>
        <v>0</v>
      </c>
      <c r="H741" s="631" t="str">
        <f t="shared" si="61"/>
        <v>GV.RM-033</v>
      </c>
      <c r="I741" s="631" t="str">
        <f t="shared" ca="1" si="62"/>
        <v>GV.RM-0330</v>
      </c>
      <c r="J741" s="1648"/>
    </row>
    <row r="742" spans="1:10" x14ac:dyDescent="0.25">
      <c r="A742" t="s">
        <v>929</v>
      </c>
      <c r="B742" s="551">
        <v>3</v>
      </c>
      <c r="C742" s="551" t="s">
        <v>3386</v>
      </c>
      <c r="D742" s="1587" t="s">
        <v>3401</v>
      </c>
      <c r="F742" s="819"/>
      <c r="G742" s="551">
        <f ca="1">VLOOKUP($A742,Data!$C:$I,7,FALSE)</f>
        <v>0</v>
      </c>
      <c r="H742" s="631" t="str">
        <f t="shared" si="61"/>
        <v>GV.RM-063</v>
      </c>
      <c r="I742" s="631" t="str">
        <f t="shared" ca="1" si="62"/>
        <v>GV.RM-0630</v>
      </c>
      <c r="J742" s="1648"/>
    </row>
    <row r="743" spans="1:10" x14ac:dyDescent="0.25">
      <c r="A743" t="s">
        <v>929</v>
      </c>
      <c r="B743" s="551">
        <v>3</v>
      </c>
      <c r="C743" s="551" t="s">
        <v>3386</v>
      </c>
      <c r="D743" s="1587" t="s">
        <v>3415</v>
      </c>
      <c r="F743" s="819"/>
      <c r="G743" s="551">
        <f ca="1">VLOOKUP($A743,Data!$C:$I,7,FALSE)</f>
        <v>0</v>
      </c>
      <c r="H743" s="631" t="str">
        <f t="shared" si="61"/>
        <v>GV.RR-033</v>
      </c>
      <c r="I743" s="631" t="str">
        <f t="shared" ca="1" si="62"/>
        <v>GV.RR-0330</v>
      </c>
      <c r="J743" s="1648"/>
    </row>
    <row r="744" spans="1:10" x14ac:dyDescent="0.25">
      <c r="A744" t="s">
        <v>930</v>
      </c>
      <c r="B744" s="551">
        <v>3</v>
      </c>
      <c r="C744" s="551" t="s">
        <v>3386</v>
      </c>
      <c r="D744" s="1587" t="s">
        <v>3392</v>
      </c>
      <c r="F744" s="819"/>
      <c r="G744" s="551">
        <f ca="1">VLOOKUP($A744,Data!$C:$I,7,FALSE)</f>
        <v>0</v>
      </c>
      <c r="H744" s="631" t="str">
        <f t="shared" si="61"/>
        <v>GV.OC-023</v>
      </c>
      <c r="I744" s="631" t="str">
        <f t="shared" ca="1" si="62"/>
        <v>GV.OC-0230</v>
      </c>
      <c r="J744" s="1648"/>
    </row>
    <row r="745" spans="1:10" x14ac:dyDescent="0.25">
      <c r="A745" t="s">
        <v>930</v>
      </c>
      <c r="B745" s="551">
        <v>3</v>
      </c>
      <c r="C745" s="551" t="s">
        <v>3386</v>
      </c>
      <c r="D745" s="1587" t="s">
        <v>3393</v>
      </c>
      <c r="E745" s="551" t="s">
        <v>446</v>
      </c>
      <c r="F745" s="1650" t="s">
        <v>1536</v>
      </c>
      <c r="G745" s="551">
        <f ca="1">VLOOKUP($A745,Data!$C:$I,7,FALSE)</f>
        <v>0</v>
      </c>
      <c r="H745" s="631" t="str">
        <f t="shared" si="61"/>
        <v>GV.OC-033</v>
      </c>
      <c r="I745" s="631" t="str">
        <f t="shared" ca="1" si="62"/>
        <v>GV.OC-0330</v>
      </c>
      <c r="J745" s="1648"/>
    </row>
    <row r="746" spans="1:10" x14ac:dyDescent="0.25">
      <c r="A746" t="s">
        <v>930</v>
      </c>
      <c r="B746" s="551">
        <v>3</v>
      </c>
      <c r="C746" s="551" t="s">
        <v>3386</v>
      </c>
      <c r="D746" s="1587" t="s">
        <v>3417</v>
      </c>
      <c r="E746" s="551" t="s">
        <v>446</v>
      </c>
      <c r="F746" s="1650" t="s">
        <v>1522</v>
      </c>
      <c r="G746" s="551">
        <f ca="1">VLOOKUP($A746,Data!$C:$I,7,FALSE)</f>
        <v>0</v>
      </c>
      <c r="H746" s="631" t="str">
        <f t="shared" si="61"/>
        <v>GV.PO-013</v>
      </c>
      <c r="I746" s="631" t="str">
        <f t="shared" ca="1" si="62"/>
        <v>GV.PO-0130</v>
      </c>
      <c r="J746" s="1648"/>
    </row>
    <row r="747" spans="1:10" x14ac:dyDescent="0.25">
      <c r="A747" t="s">
        <v>930</v>
      </c>
      <c r="B747" s="551">
        <v>3</v>
      </c>
      <c r="C747" s="551" t="s">
        <v>3386</v>
      </c>
      <c r="D747" s="1587" t="s">
        <v>3418</v>
      </c>
      <c r="F747" s="819"/>
      <c r="G747" s="551">
        <f ca="1">VLOOKUP($A747,Data!$C:$I,7,FALSE)</f>
        <v>0</v>
      </c>
      <c r="H747" s="631" t="str">
        <f t="shared" si="61"/>
        <v>GV.PO-023</v>
      </c>
      <c r="I747" s="631" t="str">
        <f t="shared" ca="1" si="62"/>
        <v>GV.PO-0230</v>
      </c>
      <c r="J747" s="1648"/>
    </row>
    <row r="748" spans="1:10" x14ac:dyDescent="0.25">
      <c r="A748" t="s">
        <v>930</v>
      </c>
      <c r="B748" s="551">
        <v>3</v>
      </c>
      <c r="C748" s="551" t="s">
        <v>3386</v>
      </c>
      <c r="D748" s="1587" t="s">
        <v>3414</v>
      </c>
      <c r="F748" s="819"/>
      <c r="G748" s="551">
        <f ca="1">VLOOKUP($A748,Data!$C:$I,7,FALSE)</f>
        <v>0</v>
      </c>
      <c r="H748" s="631" t="str">
        <f t="shared" si="61"/>
        <v>GV.RR-023</v>
      </c>
      <c r="I748" s="631" t="str">
        <f t="shared" ca="1" si="62"/>
        <v>GV.RR-0230</v>
      </c>
      <c r="J748" s="1648"/>
    </row>
    <row r="749" spans="1:10" x14ac:dyDescent="0.25">
      <c r="A749" t="s">
        <v>930</v>
      </c>
      <c r="B749" s="551">
        <v>3</v>
      </c>
      <c r="C749" s="551" t="s">
        <v>3386</v>
      </c>
      <c r="D749" s="1587" t="s">
        <v>3404</v>
      </c>
      <c r="E749" s="551" t="s">
        <v>446</v>
      </c>
      <c r="F749" s="1650" t="s">
        <v>1489</v>
      </c>
      <c r="G749" s="551">
        <f ca="1">VLOOKUP($A749,Data!$C:$I,7,FALSE)</f>
        <v>0</v>
      </c>
      <c r="H749" s="631" t="str">
        <f t="shared" si="61"/>
        <v>GV.SC-023</v>
      </c>
      <c r="I749" s="631" t="str">
        <f t="shared" ca="1" si="62"/>
        <v>GV.SC-0230</v>
      </c>
      <c r="J749" s="1648"/>
    </row>
    <row r="750" spans="1:10" x14ac:dyDescent="0.25">
      <c r="A750" t="s">
        <v>930</v>
      </c>
      <c r="B750" s="551">
        <v>3</v>
      </c>
      <c r="C750" s="551" t="s">
        <v>1462</v>
      </c>
      <c r="D750" s="1589" t="s">
        <v>3448</v>
      </c>
      <c r="E750" s="551" t="s">
        <v>1464</v>
      </c>
      <c r="F750" s="1650" t="s">
        <v>1531</v>
      </c>
      <c r="G750" s="551">
        <f ca="1">VLOOKUP($A750,Data!$C:$I,7,FALSE)</f>
        <v>0</v>
      </c>
      <c r="H750" s="631" t="str">
        <f t="shared" si="61"/>
        <v>PR.AT-013</v>
      </c>
      <c r="I750" s="631" t="str">
        <f t="shared" ca="1" si="62"/>
        <v>PR.AT-0130</v>
      </c>
      <c r="J750" s="1648"/>
    </row>
    <row r="751" spans="1:10" x14ac:dyDescent="0.25">
      <c r="A751" t="s">
        <v>930</v>
      </c>
      <c r="B751" s="551">
        <v>3</v>
      </c>
      <c r="C751" s="551" t="s">
        <v>1462</v>
      </c>
      <c r="D751" s="1589" t="s">
        <v>3449</v>
      </c>
      <c r="E751" s="551" t="s">
        <v>1462</v>
      </c>
      <c r="F751" s="1650" t="s">
        <v>1525</v>
      </c>
      <c r="G751" s="551">
        <f ca="1">VLOOKUP($A751,Data!$C:$I,7,FALSE)</f>
        <v>0</v>
      </c>
      <c r="H751" s="631" t="str">
        <f t="shared" si="61"/>
        <v>PR.AT-023</v>
      </c>
      <c r="I751" s="631" t="str">
        <f t="shared" ca="1" si="62"/>
        <v>PR.AT-0230</v>
      </c>
      <c r="J751" s="1648"/>
    </row>
    <row r="752" spans="1:10" x14ac:dyDescent="0.25">
      <c r="A752" t="s">
        <v>931</v>
      </c>
      <c r="B752" s="551">
        <v>3</v>
      </c>
      <c r="C752" s="551" t="s">
        <v>1462</v>
      </c>
      <c r="D752" s="1589" t="s">
        <v>3448</v>
      </c>
      <c r="E752" s="551" t="s">
        <v>1462</v>
      </c>
      <c r="F752" s="1651" t="s">
        <v>1579</v>
      </c>
      <c r="G752" s="551">
        <f ca="1">VLOOKUP($A752,Data!$C:$I,7,FALSE)</f>
        <v>0</v>
      </c>
      <c r="H752" s="631" t="str">
        <f t="shared" si="61"/>
        <v>PR.AT-013</v>
      </c>
      <c r="I752" s="631" t="str">
        <f t="shared" ca="1" si="62"/>
        <v>PR.AT-0130</v>
      </c>
      <c r="J752" s="1648"/>
    </row>
    <row r="753" spans="1:10" x14ac:dyDescent="0.25">
      <c r="A753" t="s">
        <v>932</v>
      </c>
      <c r="B753" s="551">
        <v>3</v>
      </c>
      <c r="C753" s="551" t="s">
        <v>3386</v>
      </c>
      <c r="D753" s="1587" t="s">
        <v>3419</v>
      </c>
      <c r="F753" s="819"/>
      <c r="G753" s="551">
        <f ca="1">VLOOKUP($A753,Data!$C:$I,7,FALSE)</f>
        <v>0</v>
      </c>
      <c r="H753" s="631" t="str">
        <f t="shared" si="61"/>
        <v>GV.OV-013</v>
      </c>
      <c r="I753" s="631" t="str">
        <f t="shared" ca="1" si="62"/>
        <v>GV.OV-0130</v>
      </c>
      <c r="J753" s="1648"/>
    </row>
    <row r="754" spans="1:10" x14ac:dyDescent="0.25">
      <c r="A754" t="s">
        <v>932</v>
      </c>
      <c r="B754" s="551">
        <v>3</v>
      </c>
      <c r="C754" s="551" t="s">
        <v>3386</v>
      </c>
      <c r="D754" s="1587" t="s">
        <v>3421</v>
      </c>
      <c r="F754" s="819"/>
      <c r="G754" s="551">
        <f ca="1">VLOOKUP($A754,Data!$C:$I,7,FALSE)</f>
        <v>0</v>
      </c>
      <c r="H754" s="631" t="str">
        <f t="shared" si="61"/>
        <v>GV.OV-033</v>
      </c>
      <c r="I754" s="631" t="str">
        <f t="shared" ca="1" si="62"/>
        <v>GV.OV-0330</v>
      </c>
      <c r="J754" s="1648"/>
    </row>
    <row r="755" spans="1:10" x14ac:dyDescent="0.25">
      <c r="A755" t="s">
        <v>932</v>
      </c>
      <c r="B755" s="551">
        <v>3</v>
      </c>
      <c r="C755" s="551" t="s">
        <v>446</v>
      </c>
      <c r="D755" s="1588" t="s">
        <v>3440</v>
      </c>
      <c r="E755" s="551" t="s">
        <v>1462</v>
      </c>
      <c r="F755" s="1650" t="s">
        <v>1712</v>
      </c>
      <c r="G755" s="551">
        <f ca="1">VLOOKUP($A755,Data!$C:$I,7,FALSE)</f>
        <v>0</v>
      </c>
      <c r="H755" s="631" t="str">
        <f t="shared" si="61"/>
        <v>ID.IM-033</v>
      </c>
      <c r="I755" s="631" t="str">
        <f t="shared" ca="1" si="62"/>
        <v>ID.IM-0330</v>
      </c>
      <c r="J755" s="1648"/>
    </row>
    <row r="756" spans="1:10" x14ac:dyDescent="0.25">
      <c r="A756" t="s">
        <v>211</v>
      </c>
      <c r="B756" s="551">
        <v>1</v>
      </c>
      <c r="C756" s="551" t="s">
        <v>1463</v>
      </c>
      <c r="D756" s="1586" t="s">
        <v>3464</v>
      </c>
      <c r="E756" s="551" t="s">
        <v>1463</v>
      </c>
      <c r="F756" s="1650" t="s">
        <v>1505</v>
      </c>
      <c r="G756" s="551">
        <f ca="1">VLOOKUP($A756,Data!$C:$I,7,FALSE)</f>
        <v>0</v>
      </c>
      <c r="H756" s="631" t="str">
        <f t="shared" si="61"/>
        <v>DE.CM-011</v>
      </c>
      <c r="I756" s="631" t="str">
        <f t="shared" ca="1" si="62"/>
        <v>DE.CM-0110</v>
      </c>
      <c r="J756" s="1648"/>
    </row>
    <row r="757" spans="1:10" x14ac:dyDescent="0.25">
      <c r="A757" t="s">
        <v>211</v>
      </c>
      <c r="B757" s="551">
        <v>1</v>
      </c>
      <c r="C757" s="551" t="s">
        <v>1462</v>
      </c>
      <c r="D757" s="1589" t="s">
        <v>3457</v>
      </c>
      <c r="E757" s="551" t="s">
        <v>1462</v>
      </c>
      <c r="F757" s="1650" t="s">
        <v>1488</v>
      </c>
      <c r="G757" s="551">
        <f ca="1">VLOOKUP($A757,Data!$C:$I,7,FALSE)</f>
        <v>0</v>
      </c>
      <c r="H757" s="631" t="str">
        <f t="shared" si="61"/>
        <v>PR.PS-041</v>
      </c>
      <c r="I757" s="631" t="str">
        <f t="shared" ca="1" si="62"/>
        <v>PR.PS-0410</v>
      </c>
      <c r="J757" s="1648"/>
    </row>
    <row r="758" spans="1:10" x14ac:dyDescent="0.25">
      <c r="A758" t="s">
        <v>212</v>
      </c>
      <c r="B758" s="551">
        <v>2</v>
      </c>
      <c r="C758" s="551" t="s">
        <v>1462</v>
      </c>
      <c r="D758" s="1589" t="s">
        <v>3457</v>
      </c>
      <c r="E758" s="551" t="s">
        <v>1462</v>
      </c>
      <c r="F758" s="1650" t="s">
        <v>1488</v>
      </c>
      <c r="G758" s="551">
        <f ca="1">VLOOKUP($A758,Data!$C:$I,7,FALSE)</f>
        <v>0</v>
      </c>
      <c r="H758" s="631" t="str">
        <f t="shared" si="61"/>
        <v>PR.PS-042</v>
      </c>
      <c r="I758" s="631" t="str">
        <f t="shared" ca="1" si="62"/>
        <v>PR.PS-0420</v>
      </c>
      <c r="J758" s="1648"/>
    </row>
    <row r="759" spans="1:10" x14ac:dyDescent="0.25">
      <c r="A759" t="s">
        <v>213</v>
      </c>
      <c r="B759" s="551">
        <v>2</v>
      </c>
      <c r="C759" s="551" t="s">
        <v>1462</v>
      </c>
      <c r="D759" s="1589" t="s">
        <v>3457</v>
      </c>
      <c r="E759" s="551" t="s">
        <v>1462</v>
      </c>
      <c r="F759" s="1650" t="s">
        <v>1488</v>
      </c>
      <c r="G759" s="551">
        <f ca="1">VLOOKUP($A759,Data!$C:$I,7,FALSE)</f>
        <v>0</v>
      </c>
      <c r="H759" s="631" t="str">
        <f t="shared" si="61"/>
        <v>PR.PS-042</v>
      </c>
      <c r="I759" s="631" t="str">
        <f t="shared" ca="1" si="62"/>
        <v>PR.PS-0420</v>
      </c>
      <c r="J759" s="1648"/>
    </row>
    <row r="760" spans="1:10" x14ac:dyDescent="0.25">
      <c r="A760" t="s">
        <v>214</v>
      </c>
      <c r="B760" s="551">
        <v>2</v>
      </c>
      <c r="C760" s="551" t="s">
        <v>1462</v>
      </c>
      <c r="D760" s="1589" t="s">
        <v>3457</v>
      </c>
      <c r="E760" s="551" t="s">
        <v>1462</v>
      </c>
      <c r="F760" s="1651" t="s">
        <v>1488</v>
      </c>
      <c r="G760" s="551">
        <f ca="1">VLOOKUP($A760,Data!$C:$I,7,FALSE)</f>
        <v>0</v>
      </c>
      <c r="H760" s="631" t="str">
        <f t="shared" si="61"/>
        <v>PR.PS-042</v>
      </c>
      <c r="I760" s="631" t="str">
        <f t="shared" ca="1" si="62"/>
        <v>PR.PS-0420</v>
      </c>
      <c r="J760" s="1648"/>
    </row>
    <row r="761" spans="1:10" x14ac:dyDescent="0.25">
      <c r="A761" t="s">
        <v>942</v>
      </c>
      <c r="B761" s="551">
        <v>2</v>
      </c>
      <c r="C761" s="551" t="s">
        <v>1463</v>
      </c>
      <c r="D761" s="1586" t="s">
        <v>3470</v>
      </c>
      <c r="E761" s="551" t="s">
        <v>1463</v>
      </c>
      <c r="F761" s="1650" t="s">
        <v>1537</v>
      </c>
      <c r="G761" s="551">
        <f ca="1">VLOOKUP($A761,Data!$C:$I,7,FALSE)</f>
        <v>0</v>
      </c>
      <c r="H761" s="631" t="str">
        <f t="shared" si="61"/>
        <v>DE.AE-032</v>
      </c>
      <c r="I761" s="631" t="str">
        <f t="shared" ca="1" si="62"/>
        <v>DE.AE-0320</v>
      </c>
      <c r="J761" s="1648"/>
    </row>
    <row r="762" spans="1:10" x14ac:dyDescent="0.25">
      <c r="A762" t="s">
        <v>942</v>
      </c>
      <c r="B762" s="551">
        <v>2</v>
      </c>
      <c r="C762" s="551" t="s">
        <v>1463</v>
      </c>
      <c r="D762" s="1586" t="s">
        <v>3473</v>
      </c>
      <c r="F762" s="819"/>
      <c r="G762" s="551">
        <f ca="1">VLOOKUP($A762,Data!$C:$I,7,FALSE)</f>
        <v>0</v>
      </c>
      <c r="H762" s="631" t="str">
        <f t="shared" si="61"/>
        <v>DE.AE-072</v>
      </c>
      <c r="I762" s="631" t="str">
        <f t="shared" ca="1" si="62"/>
        <v>DE.AE-0720</v>
      </c>
      <c r="J762" s="1648"/>
    </row>
    <row r="763" spans="1:10" x14ac:dyDescent="0.25">
      <c r="A763" t="s">
        <v>2539</v>
      </c>
      <c r="B763" s="551">
        <v>3</v>
      </c>
      <c r="C763" s="551" t="s">
        <v>1462</v>
      </c>
      <c r="D763" s="1589" t="s">
        <v>3457</v>
      </c>
      <c r="E763" s="551" t="s">
        <v>1462</v>
      </c>
      <c r="F763" s="1651" t="s">
        <v>1488</v>
      </c>
      <c r="G763" s="551">
        <f ca="1">VLOOKUP($A763,Data!$C:$I,7,FALSE)</f>
        <v>0</v>
      </c>
      <c r="H763" s="631" t="str">
        <f t="shared" si="61"/>
        <v>PR.PS-043</v>
      </c>
      <c r="I763" s="631" t="str">
        <f t="shared" ca="1" si="62"/>
        <v>PR.PS-0430</v>
      </c>
      <c r="J763" s="1648"/>
    </row>
    <row r="764" spans="1:10" x14ac:dyDescent="0.25">
      <c r="A764" t="s">
        <v>215</v>
      </c>
      <c r="B764" s="551">
        <v>1</v>
      </c>
      <c r="C764" s="551" t="s">
        <v>1463</v>
      </c>
      <c r="D764" s="1586" t="s">
        <v>3464</v>
      </c>
      <c r="E764" s="551" t="s">
        <v>1463</v>
      </c>
      <c r="F764" s="1650" t="s">
        <v>1485</v>
      </c>
      <c r="G764" s="551">
        <f ca="1">VLOOKUP($A764,Data!$C:$I,7,FALSE)</f>
        <v>0</v>
      </c>
      <c r="H764" s="631" t="str">
        <f t="shared" si="61"/>
        <v>DE.CM-011</v>
      </c>
      <c r="I764" s="631" t="str">
        <f t="shared" ca="1" si="62"/>
        <v>DE.CM-0110</v>
      </c>
      <c r="J764" s="1648"/>
    </row>
    <row r="765" spans="1:10" x14ac:dyDescent="0.25">
      <c r="A765" t="s">
        <v>215</v>
      </c>
      <c r="B765" s="551">
        <v>1</v>
      </c>
      <c r="C765" s="551" t="s">
        <v>1462</v>
      </c>
      <c r="D765" s="1589" t="s">
        <v>3457</v>
      </c>
      <c r="E765" s="551" t="s">
        <v>1462</v>
      </c>
      <c r="F765" s="1650" t="s">
        <v>1488</v>
      </c>
      <c r="G765" s="551">
        <f ca="1">VLOOKUP($A765,Data!$C:$I,7,FALSE)</f>
        <v>0</v>
      </c>
      <c r="H765" s="631" t="str">
        <f t="shared" si="61"/>
        <v>PR.PS-041</v>
      </c>
      <c r="I765" s="631" t="str">
        <f t="shared" ca="1" si="62"/>
        <v>PR.PS-0410</v>
      </c>
      <c r="J765" s="1648"/>
    </row>
    <row r="766" spans="1:10" x14ac:dyDescent="0.25">
      <c r="A766" t="s">
        <v>216</v>
      </c>
      <c r="B766" s="551">
        <v>1</v>
      </c>
      <c r="C766" s="551" t="s">
        <v>1463</v>
      </c>
      <c r="D766" s="1586" t="s">
        <v>3470</v>
      </c>
      <c r="E766" s="551" t="s">
        <v>1463</v>
      </c>
      <c r="F766" s="1650" t="s">
        <v>1537</v>
      </c>
      <c r="G766" s="551">
        <f ca="1">VLOOKUP($A766,Data!$C:$I,7,FALSE)</f>
        <v>0</v>
      </c>
      <c r="H766" s="631" t="str">
        <f t="shared" si="61"/>
        <v>DE.AE-031</v>
      </c>
      <c r="I766" s="631" t="str">
        <f t="shared" ca="1" si="62"/>
        <v>DE.AE-0310</v>
      </c>
      <c r="J766" s="1648"/>
    </row>
    <row r="767" spans="1:10" x14ac:dyDescent="0.25">
      <c r="A767" t="s">
        <v>216</v>
      </c>
      <c r="B767" s="551">
        <v>1</v>
      </c>
      <c r="C767" s="551" t="s">
        <v>1463</v>
      </c>
      <c r="D767" s="1586" t="s">
        <v>3473</v>
      </c>
      <c r="F767" s="819"/>
      <c r="G767" s="551">
        <f ca="1">VLOOKUP($A767,Data!$C:$I,7,FALSE)</f>
        <v>0</v>
      </c>
      <c r="H767" s="631" t="str">
        <f t="shared" si="61"/>
        <v>DE.AE-071</v>
      </c>
      <c r="I767" s="631" t="str">
        <f t="shared" ca="1" si="62"/>
        <v>DE.AE-0710</v>
      </c>
      <c r="J767" s="1648"/>
    </row>
    <row r="768" spans="1:10" x14ac:dyDescent="0.25">
      <c r="A768" t="s">
        <v>216</v>
      </c>
      <c r="B768" s="551">
        <v>1</v>
      </c>
      <c r="C768" s="551" t="s">
        <v>1463</v>
      </c>
      <c r="D768" s="1586" t="s">
        <v>3464</v>
      </c>
      <c r="E768" s="551" t="s">
        <v>1463</v>
      </c>
      <c r="F768" s="1650" t="s">
        <v>1497</v>
      </c>
      <c r="G768" s="551">
        <f ca="1">VLOOKUP($A768,Data!$C:$I,7,FALSE)</f>
        <v>0</v>
      </c>
      <c r="H768" s="631" t="str">
        <f t="shared" si="61"/>
        <v>DE.CM-011</v>
      </c>
      <c r="I768" s="631" t="str">
        <f t="shared" ca="1" si="62"/>
        <v>DE.CM-0110</v>
      </c>
      <c r="J768" s="1648"/>
    </row>
    <row r="769" spans="1:10" x14ac:dyDescent="0.25">
      <c r="A769" t="s">
        <v>216</v>
      </c>
      <c r="B769" s="551">
        <v>1</v>
      </c>
      <c r="C769" s="551" t="s">
        <v>1463</v>
      </c>
      <c r="D769" s="1586" t="s">
        <v>3465</v>
      </c>
      <c r="E769" s="551" t="s">
        <v>1463</v>
      </c>
      <c r="F769" s="1650" t="s">
        <v>1487</v>
      </c>
      <c r="G769" s="551">
        <f ca="1">VLOOKUP($A769,Data!$C:$I,7,FALSE)</f>
        <v>0</v>
      </c>
      <c r="H769" s="631" t="str">
        <f t="shared" si="61"/>
        <v>DE.CM-021</v>
      </c>
      <c r="I769" s="631" t="str">
        <f t="shared" ca="1" si="62"/>
        <v>DE.CM-0210</v>
      </c>
      <c r="J769" s="1648"/>
    </row>
    <row r="770" spans="1:10" x14ac:dyDescent="0.25">
      <c r="A770" t="s">
        <v>216</v>
      </c>
      <c r="B770" s="551">
        <v>1</v>
      </c>
      <c r="C770" s="551" t="s">
        <v>1463</v>
      </c>
      <c r="D770" s="1586" t="s">
        <v>3466</v>
      </c>
      <c r="E770" s="551" t="s">
        <v>1463</v>
      </c>
      <c r="F770" s="1650" t="s">
        <v>1483</v>
      </c>
      <c r="G770" s="551">
        <f ca="1">VLOOKUP($A770,Data!$C:$I,7,FALSE)</f>
        <v>0</v>
      </c>
      <c r="H770" s="631" t="str">
        <f t="shared" ref="H770:H833" si="63">CONCATENATE($D770,$B770)</f>
        <v>DE.CM-031</v>
      </c>
      <c r="I770" s="631" t="str">
        <f t="shared" ref="I770:I833" ca="1" si="64">_xlfn.IFNA(CONCATENATE(H770,$G770),CONCATENATE(H770,$G770,0))</f>
        <v>DE.CM-0310</v>
      </c>
      <c r="J770" s="1648"/>
    </row>
    <row r="771" spans="1:10" x14ac:dyDescent="0.25">
      <c r="A771" t="s">
        <v>216</v>
      </c>
      <c r="B771" s="551">
        <v>1</v>
      </c>
      <c r="C771" s="551" t="s">
        <v>1463</v>
      </c>
      <c r="D771" s="1586" t="s">
        <v>3467</v>
      </c>
      <c r="E771" s="551" t="s">
        <v>1463</v>
      </c>
      <c r="F771" s="1650" t="s">
        <v>1484</v>
      </c>
      <c r="G771" s="551">
        <f ca="1">VLOOKUP($A771,Data!$C:$I,7,FALSE)</f>
        <v>0</v>
      </c>
      <c r="H771" s="631" t="str">
        <f t="shared" si="63"/>
        <v>DE.CM-061</v>
      </c>
      <c r="I771" s="631" t="str">
        <f t="shared" ca="1" si="64"/>
        <v>DE.CM-0610</v>
      </c>
      <c r="J771" s="1648"/>
    </row>
    <row r="772" spans="1:10" x14ac:dyDescent="0.25">
      <c r="A772" t="s">
        <v>216</v>
      </c>
      <c r="B772" s="551">
        <v>1</v>
      </c>
      <c r="C772" s="551" t="s">
        <v>1463</v>
      </c>
      <c r="D772" s="1586" t="s">
        <v>3468</v>
      </c>
      <c r="E772" s="551" t="s">
        <v>1463</v>
      </c>
      <c r="F772" s="1650" t="s">
        <v>1501</v>
      </c>
      <c r="G772" s="551">
        <f ca="1">VLOOKUP($A772,Data!$C:$I,7,FALSE)</f>
        <v>0</v>
      </c>
      <c r="H772" s="631" t="str">
        <f t="shared" si="63"/>
        <v>DE.CM-091</v>
      </c>
      <c r="I772" s="631" t="str">
        <f t="shared" ca="1" si="64"/>
        <v>DE.CM-0910</v>
      </c>
      <c r="J772" s="1648"/>
    </row>
    <row r="773" spans="1:10" x14ac:dyDescent="0.25">
      <c r="A773" t="s">
        <v>216</v>
      </c>
      <c r="B773" s="551">
        <v>1</v>
      </c>
      <c r="C773" s="551" t="s">
        <v>1462</v>
      </c>
      <c r="D773" s="1589" t="s">
        <v>3457</v>
      </c>
      <c r="E773" s="551" t="s">
        <v>1462</v>
      </c>
      <c r="F773" s="1650" t="s">
        <v>1488</v>
      </c>
      <c r="G773" s="551">
        <f ca="1">VLOOKUP($A773,Data!$C:$I,7,FALSE)</f>
        <v>0</v>
      </c>
      <c r="H773" s="631" t="str">
        <f t="shared" si="63"/>
        <v>PR.PS-041</v>
      </c>
      <c r="I773" s="631" t="str">
        <f t="shared" ca="1" si="64"/>
        <v>PR.PS-0410</v>
      </c>
      <c r="J773" s="1648"/>
    </row>
    <row r="774" spans="1:10" x14ac:dyDescent="0.25">
      <c r="A774" t="s">
        <v>216</v>
      </c>
      <c r="B774" s="551">
        <v>1</v>
      </c>
      <c r="C774" s="551" t="s">
        <v>1464</v>
      </c>
      <c r="D774" s="1591" t="s">
        <v>3476</v>
      </c>
      <c r="E774" s="551" t="s">
        <v>1464</v>
      </c>
      <c r="F774" s="1650" t="s">
        <v>1541</v>
      </c>
      <c r="G774" s="551">
        <f ca="1">VLOOKUP($A774,Data!$C:$I,7,FALSE)</f>
        <v>0</v>
      </c>
      <c r="H774" s="631" t="str">
        <f t="shared" si="63"/>
        <v>RS.MA-021</v>
      </c>
      <c r="I774" s="631" t="str">
        <f t="shared" ca="1" si="64"/>
        <v>RS.MA-0210</v>
      </c>
      <c r="J774" s="1648"/>
    </row>
    <row r="775" spans="1:10" x14ac:dyDescent="0.25">
      <c r="A775" t="s">
        <v>217</v>
      </c>
      <c r="B775" s="551">
        <v>2</v>
      </c>
      <c r="C775" s="551" t="s">
        <v>3386</v>
      </c>
      <c r="D775" s="1587" t="s">
        <v>3414</v>
      </c>
      <c r="F775" s="819"/>
      <c r="G775" s="551">
        <f ca="1">VLOOKUP($A775,Data!$C:$I,7,FALSE)</f>
        <v>0</v>
      </c>
      <c r="H775" s="631" t="str">
        <f t="shared" si="63"/>
        <v>GV.RR-022</v>
      </c>
      <c r="I775" s="631" t="str">
        <f t="shared" ca="1" si="64"/>
        <v>GV.RR-0220</v>
      </c>
      <c r="J775" s="1648"/>
    </row>
    <row r="776" spans="1:10" x14ac:dyDescent="0.25">
      <c r="A776" t="s">
        <v>217</v>
      </c>
      <c r="B776" s="551">
        <v>2</v>
      </c>
      <c r="C776" s="551" t="s">
        <v>446</v>
      </c>
      <c r="D776" s="1588" t="s">
        <v>3439</v>
      </c>
      <c r="E776" s="551" t="s">
        <v>1463</v>
      </c>
      <c r="F776" s="1650" t="s">
        <v>1548</v>
      </c>
      <c r="G776" s="551">
        <f ca="1">VLOOKUP($A776,Data!$C:$I,7,FALSE)</f>
        <v>0</v>
      </c>
      <c r="H776" s="631" t="str">
        <f t="shared" si="63"/>
        <v>ID.IM-022</v>
      </c>
      <c r="I776" s="631" t="str">
        <f t="shared" ca="1" si="64"/>
        <v>ID.IM-0220</v>
      </c>
      <c r="J776" s="1648"/>
    </row>
    <row r="777" spans="1:10" x14ac:dyDescent="0.25">
      <c r="A777" t="s">
        <v>217</v>
      </c>
      <c r="B777" s="551">
        <v>2</v>
      </c>
      <c r="C777" s="551" t="s">
        <v>446</v>
      </c>
      <c r="D777" s="1588" t="s">
        <v>3440</v>
      </c>
      <c r="E777" s="551" t="s">
        <v>1463</v>
      </c>
      <c r="F777" s="1650" t="s">
        <v>1543</v>
      </c>
      <c r="G777" s="551">
        <f ca="1">VLOOKUP($A777,Data!$C:$I,7,FALSE)</f>
        <v>0</v>
      </c>
      <c r="H777" s="631" t="str">
        <f t="shared" si="63"/>
        <v>ID.IM-032</v>
      </c>
      <c r="I777" s="631" t="str">
        <f t="shared" ca="1" si="64"/>
        <v>ID.IM-0320</v>
      </c>
      <c r="J777" s="1648"/>
    </row>
    <row r="778" spans="1:10" x14ac:dyDescent="0.25">
      <c r="A778" t="s">
        <v>221</v>
      </c>
      <c r="B778" s="551">
        <v>3</v>
      </c>
      <c r="C778" s="551" t="s">
        <v>1463</v>
      </c>
      <c r="D778" s="1586" t="s">
        <v>3464</v>
      </c>
      <c r="E778" s="551" t="s">
        <v>1463</v>
      </c>
      <c r="F778" s="1650" t="s">
        <v>1485</v>
      </c>
      <c r="G778" s="551">
        <f ca="1">VLOOKUP($A778,Data!$C:$I,7,FALSE)</f>
        <v>0</v>
      </c>
      <c r="H778" s="631" t="str">
        <f t="shared" si="63"/>
        <v>DE.CM-013</v>
      </c>
      <c r="I778" s="631" t="str">
        <f t="shared" ca="1" si="64"/>
        <v>DE.CM-0130</v>
      </c>
      <c r="J778" s="1648"/>
    </row>
    <row r="779" spans="1:10" x14ac:dyDescent="0.25">
      <c r="A779" t="s">
        <v>221</v>
      </c>
      <c r="B779" s="551">
        <v>3</v>
      </c>
      <c r="C779" s="551" t="s">
        <v>1463</v>
      </c>
      <c r="D779" s="1586" t="s">
        <v>3465</v>
      </c>
      <c r="E779" s="551" t="s">
        <v>1463</v>
      </c>
      <c r="F779" s="1650" t="s">
        <v>1487</v>
      </c>
      <c r="G779" s="551">
        <f ca="1">VLOOKUP($A779,Data!$C:$I,7,FALSE)</f>
        <v>0</v>
      </c>
      <c r="H779" s="631" t="str">
        <f t="shared" si="63"/>
        <v>DE.CM-023</v>
      </c>
      <c r="I779" s="631" t="str">
        <f t="shared" ca="1" si="64"/>
        <v>DE.CM-0230</v>
      </c>
      <c r="J779" s="1648"/>
    </row>
    <row r="780" spans="1:10" x14ac:dyDescent="0.25">
      <c r="A780" t="s">
        <v>221</v>
      </c>
      <c r="B780" s="551">
        <v>3</v>
      </c>
      <c r="C780" s="551" t="s">
        <v>1463</v>
      </c>
      <c r="D780" s="1586" t="s">
        <v>3466</v>
      </c>
      <c r="F780" s="819"/>
      <c r="G780" s="551">
        <f ca="1">VLOOKUP($A780,Data!$C:$I,7,FALSE)</f>
        <v>0</v>
      </c>
      <c r="H780" s="631" t="str">
        <f t="shared" si="63"/>
        <v>DE.CM-033</v>
      </c>
      <c r="I780" s="631" t="str">
        <f t="shared" ca="1" si="64"/>
        <v>DE.CM-0330</v>
      </c>
      <c r="J780" s="1648"/>
    </row>
    <row r="781" spans="1:10" x14ac:dyDescent="0.25">
      <c r="A781" t="s">
        <v>221</v>
      </c>
      <c r="B781" s="551">
        <v>3</v>
      </c>
      <c r="C781" s="551" t="s">
        <v>1463</v>
      </c>
      <c r="D781" s="1586" t="s">
        <v>3467</v>
      </c>
      <c r="E781" s="551" t="s">
        <v>1463</v>
      </c>
      <c r="F781" s="1650" t="s">
        <v>1484</v>
      </c>
      <c r="G781" s="551">
        <f ca="1">VLOOKUP($A781,Data!$C:$I,7,FALSE)</f>
        <v>0</v>
      </c>
      <c r="H781" s="631" t="str">
        <f t="shared" si="63"/>
        <v>DE.CM-063</v>
      </c>
      <c r="I781" s="631" t="str">
        <f t="shared" ca="1" si="64"/>
        <v>DE.CM-0630</v>
      </c>
      <c r="J781" s="1648"/>
    </row>
    <row r="782" spans="1:10" x14ac:dyDescent="0.25">
      <c r="A782" t="s">
        <v>221</v>
      </c>
      <c r="B782" s="551">
        <v>3</v>
      </c>
      <c r="C782" s="551" t="s">
        <v>1463</v>
      </c>
      <c r="D782" s="1586" t="s">
        <v>3468</v>
      </c>
      <c r="F782" s="819"/>
      <c r="G782" s="551">
        <f ca="1">VLOOKUP($A782,Data!$C:$I,7,FALSE)</f>
        <v>0</v>
      </c>
      <c r="H782" s="631" t="str">
        <f t="shared" si="63"/>
        <v>DE.CM-093</v>
      </c>
      <c r="I782" s="631" t="str">
        <f t="shared" ca="1" si="64"/>
        <v>DE.CM-0930</v>
      </c>
      <c r="J782" s="1648"/>
    </row>
    <row r="783" spans="1:10" x14ac:dyDescent="0.25">
      <c r="A783" t="s">
        <v>223</v>
      </c>
      <c r="B783" s="551">
        <v>3</v>
      </c>
      <c r="C783" s="551" t="s">
        <v>446</v>
      </c>
      <c r="D783" s="1588" t="s">
        <v>3424</v>
      </c>
      <c r="F783" s="819"/>
      <c r="G783" s="551">
        <f ca="1">VLOOKUP($A783,Data!$C:$I,7,FALSE)</f>
        <v>0</v>
      </c>
      <c r="H783" s="631" t="str">
        <f t="shared" si="63"/>
        <v>ID.AM-033</v>
      </c>
      <c r="I783" s="631" t="str">
        <f t="shared" ca="1" si="64"/>
        <v>ID.AM-0330</v>
      </c>
      <c r="J783" s="1648"/>
    </row>
    <row r="784" spans="1:10" x14ac:dyDescent="0.25">
      <c r="A784" t="s">
        <v>223</v>
      </c>
      <c r="B784" s="551">
        <v>3</v>
      </c>
      <c r="C784" s="551" t="s">
        <v>446</v>
      </c>
      <c r="D784" s="1588" t="s">
        <v>3439</v>
      </c>
      <c r="E784" s="551" t="s">
        <v>1463</v>
      </c>
      <c r="F784" s="1650" t="s">
        <v>1548</v>
      </c>
      <c r="G784" s="551">
        <f ca="1">VLOOKUP($A784,Data!$C:$I,7,FALSE)</f>
        <v>0</v>
      </c>
      <c r="H784" s="631" t="str">
        <f t="shared" si="63"/>
        <v>ID.IM-023</v>
      </c>
      <c r="I784" s="631" t="str">
        <f t="shared" ca="1" si="64"/>
        <v>ID.IM-0230</v>
      </c>
      <c r="J784" s="1648"/>
    </row>
    <row r="785" spans="1:10" x14ac:dyDescent="0.25">
      <c r="A785" t="s">
        <v>225</v>
      </c>
      <c r="B785" s="551">
        <v>2</v>
      </c>
      <c r="C785" s="551" t="s">
        <v>1464</v>
      </c>
      <c r="D785" s="1591" t="s">
        <v>3484</v>
      </c>
      <c r="F785" s="819"/>
      <c r="G785" s="551">
        <f ca="1">VLOOKUP($A785,Data!$C:$I,7,FALSE)</f>
        <v>0</v>
      </c>
      <c r="H785" s="631" t="str">
        <f t="shared" si="63"/>
        <v>RS.CO-022</v>
      </c>
      <c r="I785" s="631" t="str">
        <f t="shared" ca="1" si="64"/>
        <v>RS.CO-0220</v>
      </c>
      <c r="J785" s="1648"/>
    </row>
    <row r="786" spans="1:10" x14ac:dyDescent="0.25">
      <c r="A786" t="s">
        <v>225</v>
      </c>
      <c r="B786" s="551">
        <v>2</v>
      </c>
      <c r="C786" s="551" t="s">
        <v>1464</v>
      </c>
      <c r="D786" s="1591" t="s">
        <v>3485</v>
      </c>
      <c r="E786" s="551" t="s">
        <v>1464</v>
      </c>
      <c r="F786" s="1650" t="s">
        <v>1535</v>
      </c>
      <c r="G786" s="551">
        <f ca="1">VLOOKUP($A786,Data!$C:$I,7,FALSE)</f>
        <v>0</v>
      </c>
      <c r="H786" s="631" t="str">
        <f t="shared" si="63"/>
        <v>RS.CO-032</v>
      </c>
      <c r="I786" s="631" t="str">
        <f t="shared" ca="1" si="64"/>
        <v>RS.CO-0320</v>
      </c>
      <c r="J786" s="1648"/>
    </row>
    <row r="787" spans="1:10" x14ac:dyDescent="0.25">
      <c r="A787" t="s">
        <v>226</v>
      </c>
      <c r="B787" s="551">
        <v>2</v>
      </c>
      <c r="C787" s="551" t="s">
        <v>1463</v>
      </c>
      <c r="D787" s="1586" t="s">
        <v>3470</v>
      </c>
      <c r="E787" s="551" t="s">
        <v>1463</v>
      </c>
      <c r="F787" s="1650" t="s">
        <v>1537</v>
      </c>
      <c r="G787" s="551">
        <f ca="1">VLOOKUP($A787,Data!$C:$I,7,FALSE)</f>
        <v>0</v>
      </c>
      <c r="H787" s="631" t="str">
        <f t="shared" si="63"/>
        <v>DE.AE-032</v>
      </c>
      <c r="I787" s="631" t="str">
        <f t="shared" ca="1" si="64"/>
        <v>DE.AE-0320</v>
      </c>
      <c r="J787" s="1648"/>
    </row>
    <row r="788" spans="1:10" x14ac:dyDescent="0.25">
      <c r="A788" t="s">
        <v>226</v>
      </c>
      <c r="B788" s="551">
        <v>2</v>
      </c>
      <c r="C788" s="551" t="s">
        <v>1463</v>
      </c>
      <c r="D788" s="1586" t="s">
        <v>3473</v>
      </c>
      <c r="F788" s="819"/>
      <c r="G788" s="551">
        <f ca="1">VLOOKUP($A788,Data!$C:$I,7,FALSE)</f>
        <v>0</v>
      </c>
      <c r="H788" s="631" t="str">
        <f t="shared" si="63"/>
        <v>DE.AE-072</v>
      </c>
      <c r="I788" s="631" t="str">
        <f t="shared" ca="1" si="64"/>
        <v>DE.AE-0720</v>
      </c>
      <c r="J788" s="1648"/>
    </row>
    <row r="789" spans="1:10" x14ac:dyDescent="0.25">
      <c r="A789" t="s">
        <v>227</v>
      </c>
      <c r="B789" s="551">
        <v>2</v>
      </c>
      <c r="C789" s="551" t="s">
        <v>1463</v>
      </c>
      <c r="D789" s="1586" t="s">
        <v>3470</v>
      </c>
      <c r="E789" s="551" t="s">
        <v>1463</v>
      </c>
      <c r="F789" s="1650" t="s">
        <v>1537</v>
      </c>
      <c r="G789" s="551">
        <f ca="1">VLOOKUP($A789,Data!$C:$I,7,FALSE)</f>
        <v>0</v>
      </c>
      <c r="H789" s="631" t="str">
        <f t="shared" si="63"/>
        <v>DE.AE-032</v>
      </c>
      <c r="I789" s="631" t="str">
        <f t="shared" ca="1" si="64"/>
        <v>DE.AE-0320</v>
      </c>
      <c r="J789" s="1648"/>
    </row>
    <row r="790" spans="1:10" x14ac:dyDescent="0.25">
      <c r="A790" t="s">
        <v>227</v>
      </c>
      <c r="B790" s="551">
        <v>2</v>
      </c>
      <c r="C790" s="551" t="s">
        <v>1463</v>
      </c>
      <c r="D790" s="1586" t="s">
        <v>3473</v>
      </c>
      <c r="F790" s="819"/>
      <c r="G790" s="551">
        <f ca="1">VLOOKUP($A790,Data!$C:$I,7,FALSE)</f>
        <v>0</v>
      </c>
      <c r="H790" s="631" t="str">
        <f t="shared" si="63"/>
        <v>DE.AE-072</v>
      </c>
      <c r="I790" s="631" t="str">
        <f t="shared" ca="1" si="64"/>
        <v>DE.AE-0720</v>
      </c>
      <c r="J790" s="1648"/>
    </row>
    <row r="791" spans="1:10" x14ac:dyDescent="0.25">
      <c r="A791" t="s">
        <v>227</v>
      </c>
      <c r="B791" s="551">
        <v>2</v>
      </c>
      <c r="C791" s="551" t="s">
        <v>1464</v>
      </c>
      <c r="D791" s="1591" t="s">
        <v>3484</v>
      </c>
      <c r="F791" s="819"/>
      <c r="G791" s="551">
        <f ca="1">VLOOKUP($A791,Data!$C:$I,7,FALSE)</f>
        <v>0</v>
      </c>
      <c r="H791" s="631" t="str">
        <f t="shared" si="63"/>
        <v>RS.CO-022</v>
      </c>
      <c r="I791" s="631" t="str">
        <f t="shared" ca="1" si="64"/>
        <v>RS.CO-0220</v>
      </c>
      <c r="J791" s="1648"/>
    </row>
    <row r="792" spans="1:10" x14ac:dyDescent="0.25">
      <c r="A792" t="s">
        <v>227</v>
      </c>
      <c r="B792" s="551">
        <v>2</v>
      </c>
      <c r="C792" s="551" t="s">
        <v>1464</v>
      </c>
      <c r="D792" s="1591" t="s">
        <v>3485</v>
      </c>
      <c r="E792" s="551" t="s">
        <v>1464</v>
      </c>
      <c r="F792" s="1650" t="s">
        <v>1535</v>
      </c>
      <c r="G792" s="551">
        <f ca="1">VLOOKUP($A792,Data!$C:$I,7,FALSE)</f>
        <v>0</v>
      </c>
      <c r="H792" s="631" t="str">
        <f t="shared" si="63"/>
        <v>RS.CO-032</v>
      </c>
      <c r="I792" s="631" t="str">
        <f t="shared" ca="1" si="64"/>
        <v>RS.CO-0320</v>
      </c>
      <c r="J792" s="1648"/>
    </row>
    <row r="793" spans="1:10" x14ac:dyDescent="0.25">
      <c r="A793" t="s">
        <v>228</v>
      </c>
      <c r="B793" s="551">
        <v>3</v>
      </c>
      <c r="C793" s="551" t="s">
        <v>1463</v>
      </c>
      <c r="D793" s="1586" t="s">
        <v>3472</v>
      </c>
      <c r="E793" s="551" t="s">
        <v>1463</v>
      </c>
      <c r="F793" s="1650" t="s">
        <v>1539</v>
      </c>
      <c r="G793" s="551">
        <f ca="1">VLOOKUP($A793,Data!$C:$I,7,FALSE)</f>
        <v>0</v>
      </c>
      <c r="H793" s="631" t="str">
        <f t="shared" si="63"/>
        <v>DE.AE-063</v>
      </c>
      <c r="I793" s="631" t="str">
        <f t="shared" ca="1" si="64"/>
        <v>DE.AE-0630</v>
      </c>
      <c r="J793" s="1648"/>
    </row>
    <row r="794" spans="1:10" x14ac:dyDescent="0.25">
      <c r="A794" t="s">
        <v>228</v>
      </c>
      <c r="B794" s="551">
        <v>3</v>
      </c>
      <c r="C794" s="551" t="s">
        <v>1463</v>
      </c>
      <c r="D794" s="1586" t="s">
        <v>3474</v>
      </c>
      <c r="E794" s="551" t="s">
        <v>1463</v>
      </c>
      <c r="F794" s="1650" t="s">
        <v>1544</v>
      </c>
      <c r="G794" s="551">
        <f ca="1">VLOOKUP($A794,Data!$C:$I,7,FALSE)</f>
        <v>0</v>
      </c>
      <c r="H794" s="631" t="str">
        <f t="shared" si="63"/>
        <v>DE.AE-083</v>
      </c>
      <c r="I794" s="631" t="str">
        <f t="shared" ca="1" si="64"/>
        <v>DE.AE-0830</v>
      </c>
      <c r="J794" s="1648"/>
    </row>
    <row r="795" spans="1:10" x14ac:dyDescent="0.25">
      <c r="A795" t="s">
        <v>228</v>
      </c>
      <c r="B795" s="551">
        <v>3</v>
      </c>
      <c r="C795" s="551" t="s">
        <v>1465</v>
      </c>
      <c r="D795" s="1590" t="s">
        <v>3494</v>
      </c>
      <c r="E795" s="551" t="s">
        <v>1465</v>
      </c>
      <c r="F795" s="1650" t="s">
        <v>1549</v>
      </c>
      <c r="G795" s="551">
        <f ca="1">VLOOKUP($A795,Data!$C:$I,7,FALSE)</f>
        <v>0</v>
      </c>
      <c r="H795" s="631" t="str">
        <f t="shared" si="63"/>
        <v>RC.CO-033</v>
      </c>
      <c r="I795" s="631" t="str">
        <f t="shared" ca="1" si="64"/>
        <v>RC.CO-0330</v>
      </c>
      <c r="J795" s="1648"/>
    </row>
    <row r="796" spans="1:10" x14ac:dyDescent="0.25">
      <c r="A796" t="s">
        <v>228</v>
      </c>
      <c r="B796" s="551">
        <v>3</v>
      </c>
      <c r="C796" s="551" t="s">
        <v>1465</v>
      </c>
      <c r="D796" s="1590" t="s">
        <v>3495</v>
      </c>
      <c r="F796" s="819"/>
      <c r="G796" s="551">
        <f ca="1">VLOOKUP($A796,Data!$C:$I,7,FALSE)</f>
        <v>0</v>
      </c>
      <c r="H796" s="631" t="str">
        <f t="shared" si="63"/>
        <v>RC.CO-043</v>
      </c>
      <c r="I796" s="631" t="str">
        <f t="shared" ca="1" si="64"/>
        <v>RC.CO-0430</v>
      </c>
      <c r="J796" s="1648"/>
    </row>
    <row r="797" spans="1:10" x14ac:dyDescent="0.25">
      <c r="A797" t="s">
        <v>228</v>
      </c>
      <c r="B797" s="551">
        <v>3</v>
      </c>
      <c r="C797" s="551" t="s">
        <v>1464</v>
      </c>
      <c r="D797" s="1591" t="s">
        <v>3484</v>
      </c>
      <c r="F797" s="819"/>
      <c r="G797" s="551">
        <f ca="1">VLOOKUP($A797,Data!$C:$I,7,FALSE)</f>
        <v>0</v>
      </c>
      <c r="H797" s="631" t="str">
        <f t="shared" si="63"/>
        <v>RS.CO-023</v>
      </c>
      <c r="I797" s="631" t="str">
        <f t="shared" ca="1" si="64"/>
        <v>RS.CO-0230</v>
      </c>
      <c r="J797" s="1648"/>
    </row>
    <row r="798" spans="1:10" x14ac:dyDescent="0.25">
      <c r="A798" t="s">
        <v>228</v>
      </c>
      <c r="B798" s="551">
        <v>3</v>
      </c>
      <c r="C798" s="551" t="s">
        <v>1464</v>
      </c>
      <c r="D798" s="1591" t="s">
        <v>3485</v>
      </c>
      <c r="E798" s="551" t="s">
        <v>1464</v>
      </c>
      <c r="F798" s="1650" t="s">
        <v>1535</v>
      </c>
      <c r="G798" s="551">
        <f ca="1">VLOOKUP($A798,Data!$C:$I,7,FALSE)</f>
        <v>0</v>
      </c>
      <c r="H798" s="631" t="str">
        <f t="shared" si="63"/>
        <v>RS.CO-033</v>
      </c>
      <c r="I798" s="631" t="str">
        <f t="shared" ca="1" si="64"/>
        <v>RS.CO-0330</v>
      </c>
      <c r="J798" s="1648"/>
    </row>
    <row r="799" spans="1:10" x14ac:dyDescent="0.25">
      <c r="A799" t="s">
        <v>228</v>
      </c>
      <c r="B799" s="551">
        <v>3</v>
      </c>
      <c r="C799" s="551" t="s">
        <v>1464</v>
      </c>
      <c r="D799" s="1591" t="s">
        <v>3475</v>
      </c>
      <c r="E799" s="551" t="s">
        <v>1464</v>
      </c>
      <c r="F799" s="1650" t="s">
        <v>1533</v>
      </c>
      <c r="G799" s="551">
        <f ca="1">VLOOKUP($A799,Data!$C:$I,7,FALSE)</f>
        <v>0</v>
      </c>
      <c r="H799" s="631" t="str">
        <f t="shared" si="63"/>
        <v>RS.MA-013</v>
      </c>
      <c r="I799" s="631" t="str">
        <f t="shared" ca="1" si="64"/>
        <v>RS.MA-0130</v>
      </c>
      <c r="J799" s="1648"/>
    </row>
    <row r="800" spans="1:10" x14ac:dyDescent="0.25">
      <c r="A800" t="s">
        <v>228</v>
      </c>
      <c r="B800" s="551">
        <v>3</v>
      </c>
      <c r="C800" s="551" t="s">
        <v>1464</v>
      </c>
      <c r="D800" s="1591" t="s">
        <v>3478</v>
      </c>
      <c r="F800" s="819"/>
      <c r="G800" s="551">
        <f ca="1">VLOOKUP($A800,Data!$C:$I,7,FALSE)</f>
        <v>0</v>
      </c>
      <c r="H800" s="631" t="str">
        <f t="shared" si="63"/>
        <v>RS.MA-043</v>
      </c>
      <c r="I800" s="631" t="str">
        <f t="shared" ca="1" si="64"/>
        <v>RS.MA-0430</v>
      </c>
      <c r="J800" s="1648"/>
    </row>
    <row r="801" spans="1:10" x14ac:dyDescent="0.25">
      <c r="A801" t="s">
        <v>229</v>
      </c>
      <c r="B801" s="551">
        <v>3</v>
      </c>
      <c r="C801" s="551" t="s">
        <v>446</v>
      </c>
      <c r="D801" s="1588" t="s">
        <v>3430</v>
      </c>
      <c r="E801" s="551" t="s">
        <v>446</v>
      </c>
      <c r="F801" s="1650" t="s">
        <v>1570</v>
      </c>
      <c r="G801" s="551">
        <f ca="1">VLOOKUP($A801,Data!$C:$I,7,FALSE)</f>
        <v>0</v>
      </c>
      <c r="H801" s="631" t="str">
        <f t="shared" si="63"/>
        <v>ID.RA-023</v>
      </c>
      <c r="I801" s="631" t="str">
        <f t="shared" ca="1" si="64"/>
        <v>ID.RA-0230</v>
      </c>
      <c r="J801" s="1648"/>
    </row>
    <row r="802" spans="1:10" x14ac:dyDescent="0.25">
      <c r="A802" t="s">
        <v>229</v>
      </c>
      <c r="B802" s="551">
        <v>3</v>
      </c>
      <c r="C802" s="551" t="s">
        <v>446</v>
      </c>
      <c r="D802" s="1588" t="s">
        <v>3431</v>
      </c>
      <c r="E802" s="551" t="s">
        <v>446</v>
      </c>
      <c r="F802" s="1650" t="s">
        <v>1572</v>
      </c>
      <c r="G802" s="551">
        <f ca="1">VLOOKUP($A802,Data!$C:$I,7,FALSE)</f>
        <v>0</v>
      </c>
      <c r="H802" s="631" t="str">
        <f t="shared" si="63"/>
        <v>ID.RA-033</v>
      </c>
      <c r="I802" s="631" t="str">
        <f t="shared" ca="1" si="64"/>
        <v>ID.RA-0330</v>
      </c>
      <c r="J802" s="1648"/>
    </row>
    <row r="803" spans="1:10" x14ac:dyDescent="0.25">
      <c r="A803" t="s">
        <v>229</v>
      </c>
      <c r="B803" s="551">
        <v>3</v>
      </c>
      <c r="C803" s="551" t="s">
        <v>446</v>
      </c>
      <c r="D803" s="1588" t="s">
        <v>3436</v>
      </c>
      <c r="E803" s="551" t="s">
        <v>1464</v>
      </c>
      <c r="F803" s="1650" t="s">
        <v>1571</v>
      </c>
      <c r="G803" s="551">
        <f ca="1">VLOOKUP($A803,Data!$C:$I,7,FALSE)</f>
        <v>0</v>
      </c>
      <c r="H803" s="631" t="str">
        <f t="shared" si="63"/>
        <v>ID.RA-083</v>
      </c>
      <c r="I803" s="631" t="str">
        <f t="shared" ca="1" si="64"/>
        <v>ID.RA-0830</v>
      </c>
      <c r="J803" s="1648"/>
    </row>
    <row r="804" spans="1:10" x14ac:dyDescent="0.25">
      <c r="A804" t="s">
        <v>229</v>
      </c>
      <c r="B804" s="551">
        <v>3</v>
      </c>
      <c r="C804" s="551" t="s">
        <v>1464</v>
      </c>
      <c r="D804" s="1591" t="s">
        <v>3485</v>
      </c>
      <c r="E804" s="551" t="s">
        <v>1464</v>
      </c>
      <c r="F804" s="1650" t="s">
        <v>1566</v>
      </c>
      <c r="G804" s="551">
        <f ca="1">VLOOKUP($A804,Data!$C:$I,7,FALSE)</f>
        <v>0</v>
      </c>
      <c r="H804" s="631" t="str">
        <f t="shared" si="63"/>
        <v>RS.CO-033</v>
      </c>
      <c r="I804" s="631" t="str">
        <f t="shared" ca="1" si="64"/>
        <v>RS.CO-0330</v>
      </c>
      <c r="J804" s="1648"/>
    </row>
    <row r="805" spans="1:10" x14ac:dyDescent="0.25">
      <c r="A805" t="s">
        <v>230</v>
      </c>
      <c r="B805" s="551">
        <v>3</v>
      </c>
      <c r="C805" s="551" t="s">
        <v>1463</v>
      </c>
      <c r="D805" s="1586" t="s">
        <v>3470</v>
      </c>
      <c r="E805" s="551" t="s">
        <v>1463</v>
      </c>
      <c r="F805" s="1650" t="s">
        <v>1537</v>
      </c>
      <c r="G805" s="551">
        <f ca="1">VLOOKUP($A805,Data!$C:$I,7,FALSE)</f>
        <v>0</v>
      </c>
      <c r="H805" s="631" t="str">
        <f t="shared" si="63"/>
        <v>DE.AE-033</v>
      </c>
      <c r="I805" s="631" t="str">
        <f t="shared" ca="1" si="64"/>
        <v>DE.AE-0330</v>
      </c>
      <c r="J805" s="1648"/>
    </row>
    <row r="806" spans="1:10" x14ac:dyDescent="0.25">
      <c r="A806" t="s">
        <v>230</v>
      </c>
      <c r="B806" s="551">
        <v>3</v>
      </c>
      <c r="C806" s="551" t="s">
        <v>1463</v>
      </c>
      <c r="D806" s="1586" t="s">
        <v>3473</v>
      </c>
      <c r="F806" s="819"/>
      <c r="G806" s="551">
        <f ca="1">VLOOKUP($A806,Data!$C:$I,7,FALSE)</f>
        <v>0</v>
      </c>
      <c r="H806" s="631" t="str">
        <f t="shared" si="63"/>
        <v>DE.AE-073</v>
      </c>
      <c r="I806" s="631" t="str">
        <f t="shared" ca="1" si="64"/>
        <v>DE.AE-0730</v>
      </c>
      <c r="J806" s="1648"/>
    </row>
    <row r="807" spans="1:10" x14ac:dyDescent="0.25">
      <c r="A807" t="s">
        <v>230</v>
      </c>
      <c r="B807" s="551">
        <v>3</v>
      </c>
      <c r="C807" s="551" t="s">
        <v>1463</v>
      </c>
      <c r="D807" s="1586" t="s">
        <v>3464</v>
      </c>
      <c r="E807" s="551" t="s">
        <v>1463</v>
      </c>
      <c r="F807" s="1650" t="s">
        <v>1497</v>
      </c>
      <c r="G807" s="551">
        <f ca="1">VLOOKUP($A807,Data!$C:$I,7,FALSE)</f>
        <v>0</v>
      </c>
      <c r="H807" s="631" t="str">
        <f t="shared" si="63"/>
        <v>DE.CM-013</v>
      </c>
      <c r="I807" s="631" t="str">
        <f t="shared" ca="1" si="64"/>
        <v>DE.CM-0130</v>
      </c>
      <c r="J807" s="1648"/>
    </row>
    <row r="808" spans="1:10" x14ac:dyDescent="0.25">
      <c r="A808" t="s">
        <v>230</v>
      </c>
      <c r="B808" s="551">
        <v>3</v>
      </c>
      <c r="C808" s="551" t="s">
        <v>1463</v>
      </c>
      <c r="D808" s="1586" t="s">
        <v>3465</v>
      </c>
      <c r="E808" s="551" t="s">
        <v>1463</v>
      </c>
      <c r="F808" s="1650" t="s">
        <v>1487</v>
      </c>
      <c r="G808" s="551">
        <f ca="1">VLOOKUP($A808,Data!$C:$I,7,FALSE)</f>
        <v>0</v>
      </c>
      <c r="H808" s="631" t="str">
        <f t="shared" si="63"/>
        <v>DE.CM-023</v>
      </c>
      <c r="I808" s="631" t="str">
        <f t="shared" ca="1" si="64"/>
        <v>DE.CM-0230</v>
      </c>
      <c r="J808" s="1648"/>
    </row>
    <row r="809" spans="1:10" x14ac:dyDescent="0.25">
      <c r="A809" t="s">
        <v>230</v>
      </c>
      <c r="B809" s="551">
        <v>3</v>
      </c>
      <c r="C809" s="551" t="s">
        <v>1463</v>
      </c>
      <c r="D809" s="1586" t="s">
        <v>3466</v>
      </c>
      <c r="E809" s="551" t="s">
        <v>1463</v>
      </c>
      <c r="F809" s="1650" t="s">
        <v>1483</v>
      </c>
      <c r="G809" s="551">
        <f ca="1">VLOOKUP($A809,Data!$C:$I,7,FALSE)</f>
        <v>0</v>
      </c>
      <c r="H809" s="631" t="str">
        <f t="shared" si="63"/>
        <v>DE.CM-033</v>
      </c>
      <c r="I809" s="631" t="str">
        <f t="shared" ca="1" si="64"/>
        <v>DE.CM-0330</v>
      </c>
      <c r="J809" s="1648"/>
    </row>
    <row r="810" spans="1:10" x14ac:dyDescent="0.25">
      <c r="A810" t="s">
        <v>230</v>
      </c>
      <c r="B810" s="551">
        <v>3</v>
      </c>
      <c r="C810" s="551" t="s">
        <v>1463</v>
      </c>
      <c r="D810" s="1586" t="s">
        <v>3467</v>
      </c>
      <c r="E810" s="551" t="s">
        <v>1463</v>
      </c>
      <c r="F810" s="1650" t="s">
        <v>1484</v>
      </c>
      <c r="G810" s="551">
        <f ca="1">VLOOKUP($A810,Data!$C:$I,7,FALSE)</f>
        <v>0</v>
      </c>
      <c r="H810" s="631" t="str">
        <f t="shared" si="63"/>
        <v>DE.CM-063</v>
      </c>
      <c r="I810" s="631" t="str">
        <f t="shared" ca="1" si="64"/>
        <v>DE.CM-0630</v>
      </c>
      <c r="J810" s="1648"/>
    </row>
    <row r="811" spans="1:10" x14ac:dyDescent="0.25">
      <c r="A811" t="s">
        <v>230</v>
      </c>
      <c r="B811" s="551">
        <v>3</v>
      </c>
      <c r="C811" s="551" t="s">
        <v>1463</v>
      </c>
      <c r="D811" s="1586" t="s">
        <v>3468</v>
      </c>
      <c r="E811" s="551" t="s">
        <v>1463</v>
      </c>
      <c r="F811" s="1650" t="s">
        <v>1501</v>
      </c>
      <c r="G811" s="551">
        <f ca="1">VLOOKUP($A811,Data!$C:$I,7,FALSE)</f>
        <v>0</v>
      </c>
      <c r="H811" s="631" t="str">
        <f t="shared" si="63"/>
        <v>DE.CM-093</v>
      </c>
      <c r="I811" s="631" t="str">
        <f t="shared" ca="1" si="64"/>
        <v>DE.CM-0930</v>
      </c>
      <c r="J811" s="1648"/>
    </row>
    <row r="812" spans="1:10" x14ac:dyDescent="0.25">
      <c r="A812" t="s">
        <v>230</v>
      </c>
      <c r="B812" s="551">
        <v>3</v>
      </c>
      <c r="C812" s="551" t="s">
        <v>446</v>
      </c>
      <c r="D812" s="1588" t="s">
        <v>3430</v>
      </c>
      <c r="E812" s="551" t="s">
        <v>446</v>
      </c>
      <c r="F812" s="1650" t="s">
        <v>1570</v>
      </c>
      <c r="G812" s="551">
        <f ca="1">VLOOKUP($A812,Data!$C:$I,7,FALSE)</f>
        <v>0</v>
      </c>
      <c r="H812" s="631" t="str">
        <f t="shared" si="63"/>
        <v>ID.RA-023</v>
      </c>
      <c r="I812" s="631" t="str">
        <f t="shared" ca="1" si="64"/>
        <v>ID.RA-0230</v>
      </c>
      <c r="J812" s="1648"/>
    </row>
    <row r="813" spans="1:10" x14ac:dyDescent="0.25">
      <c r="A813" t="s">
        <v>230</v>
      </c>
      <c r="B813" s="551">
        <v>3</v>
      </c>
      <c r="C813" s="551" t="s">
        <v>446</v>
      </c>
      <c r="D813" s="1588" t="s">
        <v>3431</v>
      </c>
      <c r="E813" s="551" t="s">
        <v>446</v>
      </c>
      <c r="F813" s="1650" t="s">
        <v>1572</v>
      </c>
      <c r="G813" s="551">
        <f ca="1">VLOOKUP($A813,Data!$C:$I,7,FALSE)</f>
        <v>0</v>
      </c>
      <c r="H813" s="631" t="str">
        <f t="shared" si="63"/>
        <v>ID.RA-033</v>
      </c>
      <c r="I813" s="631" t="str">
        <f t="shared" ca="1" si="64"/>
        <v>ID.RA-0330</v>
      </c>
      <c r="J813" s="1648"/>
    </row>
    <row r="814" spans="1:10" x14ac:dyDescent="0.25">
      <c r="A814" t="s">
        <v>230</v>
      </c>
      <c r="B814" s="551">
        <v>3</v>
      </c>
      <c r="C814" s="551" t="s">
        <v>446</v>
      </c>
      <c r="D814" s="1588" t="s">
        <v>3436</v>
      </c>
      <c r="E814" s="551" t="s">
        <v>1464</v>
      </c>
      <c r="F814" s="1650" t="s">
        <v>1571</v>
      </c>
      <c r="G814" s="551">
        <f ca="1">VLOOKUP($A814,Data!$C:$I,7,FALSE)</f>
        <v>0</v>
      </c>
      <c r="H814" s="631" t="str">
        <f t="shared" si="63"/>
        <v>ID.RA-083</v>
      </c>
      <c r="I814" s="631" t="str">
        <f t="shared" ca="1" si="64"/>
        <v>ID.RA-0830</v>
      </c>
      <c r="J814" s="1648"/>
    </row>
    <row r="815" spans="1:10" x14ac:dyDescent="0.25">
      <c r="A815" t="s">
        <v>231</v>
      </c>
      <c r="B815" s="551">
        <v>3</v>
      </c>
      <c r="C815" s="551" t="s">
        <v>3386</v>
      </c>
      <c r="D815" s="1587" t="s">
        <v>3394</v>
      </c>
      <c r="E815" s="551" t="s">
        <v>446</v>
      </c>
      <c r="F815" s="1650" t="s">
        <v>1528</v>
      </c>
      <c r="G815" s="551">
        <f ca="1">VLOOKUP($A815,Data!$C:$I,7,FALSE)</f>
        <v>0</v>
      </c>
      <c r="H815" s="631" t="str">
        <f t="shared" si="63"/>
        <v>GV.OC-043</v>
      </c>
      <c r="I815" s="631" t="str">
        <f t="shared" ca="1" si="64"/>
        <v>GV.OC-0430</v>
      </c>
      <c r="J815" s="1648"/>
    </row>
    <row r="816" spans="1:10" x14ac:dyDescent="0.25">
      <c r="A816" t="s">
        <v>231</v>
      </c>
      <c r="B816" s="551">
        <v>3</v>
      </c>
      <c r="C816" s="551" t="s">
        <v>1462</v>
      </c>
      <c r="D816" s="1589" t="s">
        <v>3462</v>
      </c>
      <c r="E816" s="551" t="s">
        <v>1462</v>
      </c>
      <c r="F816" s="1650" t="s">
        <v>1496</v>
      </c>
      <c r="G816" s="551">
        <f ca="1">VLOOKUP($A816,Data!$C:$I,7,FALSE)</f>
        <v>0</v>
      </c>
      <c r="H816" s="631" t="str">
        <f t="shared" si="63"/>
        <v>PR.IR-033</v>
      </c>
      <c r="I816" s="631" t="str">
        <f t="shared" ca="1" si="64"/>
        <v>PR.IR-0330</v>
      </c>
      <c r="J816" s="1648"/>
    </row>
    <row r="817" spans="1:10" x14ac:dyDescent="0.25">
      <c r="A817" t="s">
        <v>231</v>
      </c>
      <c r="B817" s="551">
        <v>3</v>
      </c>
      <c r="C817" s="551" t="s">
        <v>1462</v>
      </c>
      <c r="D817" s="1589" t="s">
        <v>3454</v>
      </c>
      <c r="E817" s="551" t="s">
        <v>1462</v>
      </c>
      <c r="F817" s="1650" t="s">
        <v>1515</v>
      </c>
      <c r="G817" s="551">
        <f ca="1">VLOOKUP($A817,Data!$C:$I,7,FALSE)</f>
        <v>0</v>
      </c>
      <c r="H817" s="631" t="str">
        <f t="shared" si="63"/>
        <v>PR.PS-013</v>
      </c>
      <c r="I817" s="631" t="str">
        <f t="shared" ca="1" si="64"/>
        <v>PR.PS-0130</v>
      </c>
      <c r="J817" s="1648"/>
    </row>
    <row r="818" spans="1:10" x14ac:dyDescent="0.25">
      <c r="A818" t="s">
        <v>235</v>
      </c>
      <c r="B818" s="551">
        <v>3</v>
      </c>
      <c r="C818" s="551" t="s">
        <v>3386</v>
      </c>
      <c r="D818" s="1587" t="s">
        <v>3393</v>
      </c>
      <c r="E818" s="551" t="s">
        <v>446</v>
      </c>
      <c r="F818" s="1650" t="s">
        <v>1536</v>
      </c>
      <c r="G818" s="551">
        <f ca="1">VLOOKUP($A818,Data!$C:$I,7,FALSE)</f>
        <v>0</v>
      </c>
      <c r="H818" s="631" t="str">
        <f t="shared" si="63"/>
        <v>GV.OC-033</v>
      </c>
      <c r="I818" s="631" t="str">
        <f t="shared" ca="1" si="64"/>
        <v>GV.OC-0330</v>
      </c>
      <c r="J818" s="1648"/>
    </row>
    <row r="819" spans="1:10" x14ac:dyDescent="0.25">
      <c r="A819" t="s">
        <v>235</v>
      </c>
      <c r="B819" s="551">
        <v>3</v>
      </c>
      <c r="C819" s="551" t="s">
        <v>3386</v>
      </c>
      <c r="D819" s="1587" t="s">
        <v>3417</v>
      </c>
      <c r="E819" s="551" t="s">
        <v>446</v>
      </c>
      <c r="F819" s="1650" t="s">
        <v>1522</v>
      </c>
      <c r="G819" s="551">
        <f ca="1">VLOOKUP($A819,Data!$C:$I,7,FALSE)</f>
        <v>0</v>
      </c>
      <c r="H819" s="631" t="str">
        <f t="shared" si="63"/>
        <v>GV.PO-013</v>
      </c>
      <c r="I819" s="631" t="str">
        <f t="shared" ca="1" si="64"/>
        <v>GV.PO-0130</v>
      </c>
      <c r="J819" s="1648"/>
    </row>
    <row r="820" spans="1:10" x14ac:dyDescent="0.25">
      <c r="A820" t="s">
        <v>235</v>
      </c>
      <c r="B820" s="551">
        <v>3</v>
      </c>
      <c r="C820" s="551" t="s">
        <v>3386</v>
      </c>
      <c r="D820" s="1587" t="s">
        <v>3418</v>
      </c>
      <c r="F820" s="819"/>
      <c r="G820" s="551">
        <f ca="1">VLOOKUP($A820,Data!$C:$I,7,FALSE)</f>
        <v>0</v>
      </c>
      <c r="H820" s="631" t="str">
        <f t="shared" si="63"/>
        <v>GV.PO-023</v>
      </c>
      <c r="I820" s="631" t="str">
        <f t="shared" ca="1" si="64"/>
        <v>GV.PO-0230</v>
      </c>
      <c r="J820" s="1648"/>
    </row>
    <row r="821" spans="1:10" x14ac:dyDescent="0.25">
      <c r="A821" t="s">
        <v>236</v>
      </c>
      <c r="B821" s="551">
        <v>3</v>
      </c>
      <c r="C821" s="551" t="s">
        <v>3386</v>
      </c>
      <c r="D821" s="1587" t="s">
        <v>3392</v>
      </c>
      <c r="F821" s="819"/>
      <c r="G821" s="551">
        <f ca="1">VLOOKUP($A821,Data!$C:$I,7,FALSE)</f>
        <v>0</v>
      </c>
      <c r="H821" s="631" t="str">
        <f t="shared" si="63"/>
        <v>GV.OC-023</v>
      </c>
      <c r="I821" s="631" t="str">
        <f t="shared" ca="1" si="64"/>
        <v>GV.OC-0230</v>
      </c>
      <c r="J821" s="1648"/>
    </row>
    <row r="822" spans="1:10" x14ac:dyDescent="0.25">
      <c r="A822" t="s">
        <v>236</v>
      </c>
      <c r="B822" s="551">
        <v>3</v>
      </c>
      <c r="C822" s="551" t="s">
        <v>3386</v>
      </c>
      <c r="D822" s="1587" t="s">
        <v>3393</v>
      </c>
      <c r="E822" s="551" t="s">
        <v>446</v>
      </c>
      <c r="F822" s="1650" t="s">
        <v>1536</v>
      </c>
      <c r="G822" s="551">
        <f ca="1">VLOOKUP($A822,Data!$C:$I,7,FALSE)</f>
        <v>0</v>
      </c>
      <c r="H822" s="631" t="str">
        <f t="shared" si="63"/>
        <v>GV.OC-033</v>
      </c>
      <c r="I822" s="631" t="str">
        <f t="shared" ca="1" si="64"/>
        <v>GV.OC-0330</v>
      </c>
      <c r="J822" s="1648"/>
    </row>
    <row r="823" spans="1:10" x14ac:dyDescent="0.25">
      <c r="A823" t="s">
        <v>236</v>
      </c>
      <c r="B823" s="551">
        <v>3</v>
      </c>
      <c r="C823" s="551" t="s">
        <v>3386</v>
      </c>
      <c r="D823" s="1587" t="s">
        <v>3417</v>
      </c>
      <c r="E823" s="551" t="s">
        <v>446</v>
      </c>
      <c r="F823" s="1650" t="s">
        <v>1522</v>
      </c>
      <c r="G823" s="551">
        <f ca="1">VLOOKUP($A823,Data!$C:$I,7,FALSE)</f>
        <v>0</v>
      </c>
      <c r="H823" s="631" t="str">
        <f t="shared" si="63"/>
        <v>GV.PO-013</v>
      </c>
      <c r="I823" s="631" t="str">
        <f t="shared" ca="1" si="64"/>
        <v>GV.PO-0130</v>
      </c>
      <c r="J823" s="1648"/>
    </row>
    <row r="824" spans="1:10" x14ac:dyDescent="0.25">
      <c r="A824" t="s">
        <v>236</v>
      </c>
      <c r="B824" s="551">
        <v>3</v>
      </c>
      <c r="C824" s="551" t="s">
        <v>3386</v>
      </c>
      <c r="D824" s="1587" t="s">
        <v>3418</v>
      </c>
      <c r="F824" s="819"/>
      <c r="G824" s="551">
        <f ca="1">VLOOKUP($A824,Data!$C:$I,7,FALSE)</f>
        <v>0</v>
      </c>
      <c r="H824" s="631" t="str">
        <f t="shared" si="63"/>
        <v>GV.PO-023</v>
      </c>
      <c r="I824" s="631" t="str">
        <f t="shared" ca="1" si="64"/>
        <v>GV.PO-0230</v>
      </c>
      <c r="J824" s="1648"/>
    </row>
    <row r="825" spans="1:10" x14ac:dyDescent="0.25">
      <c r="A825" t="s">
        <v>236</v>
      </c>
      <c r="B825" s="551">
        <v>3</v>
      </c>
      <c r="C825" s="551" t="s">
        <v>3386</v>
      </c>
      <c r="D825" s="1587" t="s">
        <v>3414</v>
      </c>
      <c r="F825" s="819"/>
      <c r="G825" s="551">
        <f ca="1">VLOOKUP($A825,Data!$C:$I,7,FALSE)</f>
        <v>0</v>
      </c>
      <c r="H825" s="631" t="str">
        <f t="shared" si="63"/>
        <v>GV.RR-023</v>
      </c>
      <c r="I825" s="631" t="str">
        <f t="shared" ca="1" si="64"/>
        <v>GV.RR-0230</v>
      </c>
      <c r="J825" s="1648"/>
    </row>
    <row r="826" spans="1:10" x14ac:dyDescent="0.25">
      <c r="A826" t="s">
        <v>236</v>
      </c>
      <c r="B826" s="551">
        <v>3</v>
      </c>
      <c r="C826" s="551" t="s">
        <v>3386</v>
      </c>
      <c r="D826" s="1587" t="s">
        <v>3404</v>
      </c>
      <c r="E826" s="551" t="s">
        <v>446</v>
      </c>
      <c r="F826" s="1650" t="s">
        <v>1489</v>
      </c>
      <c r="G826" s="551">
        <f ca="1">VLOOKUP($A826,Data!$C:$I,7,FALSE)</f>
        <v>0</v>
      </c>
      <c r="H826" s="631" t="str">
        <f t="shared" si="63"/>
        <v>GV.SC-023</v>
      </c>
      <c r="I826" s="631" t="str">
        <f t="shared" ca="1" si="64"/>
        <v>GV.SC-0230</v>
      </c>
      <c r="J826" s="1648"/>
    </row>
    <row r="827" spans="1:10" x14ac:dyDescent="0.25">
      <c r="A827" t="s">
        <v>236</v>
      </c>
      <c r="B827" s="551">
        <v>3</v>
      </c>
      <c r="C827" s="551" t="s">
        <v>1462</v>
      </c>
      <c r="D827" s="1589" t="s">
        <v>3448</v>
      </c>
      <c r="E827" s="551" t="s">
        <v>1464</v>
      </c>
      <c r="F827" s="1650" t="s">
        <v>1531</v>
      </c>
      <c r="G827" s="551">
        <f ca="1">VLOOKUP($A827,Data!$C:$I,7,FALSE)</f>
        <v>0</v>
      </c>
      <c r="H827" s="631" t="str">
        <f t="shared" si="63"/>
        <v>PR.AT-013</v>
      </c>
      <c r="I827" s="631" t="str">
        <f t="shared" ca="1" si="64"/>
        <v>PR.AT-0130</v>
      </c>
      <c r="J827" s="1648"/>
    </row>
    <row r="828" spans="1:10" x14ac:dyDescent="0.25">
      <c r="A828" t="s">
        <v>236</v>
      </c>
      <c r="B828" s="551">
        <v>3</v>
      </c>
      <c r="C828" s="551" t="s">
        <v>1462</v>
      </c>
      <c r="D828" s="1589" t="s">
        <v>3449</v>
      </c>
      <c r="E828" s="551" t="s">
        <v>1462</v>
      </c>
      <c r="F828" s="1650" t="s">
        <v>1525</v>
      </c>
      <c r="G828" s="551">
        <f ca="1">VLOOKUP($A828,Data!$C:$I,7,FALSE)</f>
        <v>0</v>
      </c>
      <c r="H828" s="631" t="str">
        <f t="shared" si="63"/>
        <v>PR.AT-023</v>
      </c>
      <c r="I828" s="631" t="str">
        <f t="shared" ca="1" si="64"/>
        <v>PR.AT-0230</v>
      </c>
      <c r="J828" s="1648"/>
    </row>
    <row r="829" spans="1:10" x14ac:dyDescent="0.25">
      <c r="A829" t="s">
        <v>237</v>
      </c>
      <c r="B829" s="551">
        <v>3</v>
      </c>
      <c r="C829" s="551" t="s">
        <v>1462</v>
      </c>
      <c r="D829" s="1589" t="s">
        <v>3448</v>
      </c>
      <c r="E829" s="551" t="s">
        <v>1462</v>
      </c>
      <c r="F829" s="1650" t="s">
        <v>1576</v>
      </c>
      <c r="G829" s="551">
        <f ca="1">VLOOKUP($A829,Data!$C:$I,7,FALSE)</f>
        <v>0</v>
      </c>
      <c r="H829" s="631" t="str">
        <f t="shared" si="63"/>
        <v>PR.AT-013</v>
      </c>
      <c r="I829" s="631" t="str">
        <f t="shared" ca="1" si="64"/>
        <v>PR.AT-0130</v>
      </c>
      <c r="J829" s="1648"/>
    </row>
    <row r="830" spans="1:10" x14ac:dyDescent="0.25">
      <c r="A830" t="s">
        <v>238</v>
      </c>
      <c r="B830" s="551">
        <v>3</v>
      </c>
      <c r="C830" s="551" t="s">
        <v>446</v>
      </c>
      <c r="D830" s="1588" t="s">
        <v>3440</v>
      </c>
      <c r="E830" s="551" t="s">
        <v>1462</v>
      </c>
      <c r="F830" s="1650" t="s">
        <v>1712</v>
      </c>
      <c r="G830" s="551">
        <f ca="1">VLOOKUP($A830,Data!$C:$I,7,FALSE)</f>
        <v>0</v>
      </c>
      <c r="H830" s="631" t="str">
        <f t="shared" si="63"/>
        <v>ID.IM-033</v>
      </c>
      <c r="I830" s="631" t="str">
        <f t="shared" ca="1" si="64"/>
        <v>ID.IM-0330</v>
      </c>
      <c r="J830" s="1648"/>
    </row>
    <row r="831" spans="1:10" x14ac:dyDescent="0.25">
      <c r="A831" t="s">
        <v>2544</v>
      </c>
      <c r="B831" s="551">
        <v>1</v>
      </c>
      <c r="C831" s="551" t="s">
        <v>3386</v>
      </c>
      <c r="D831" s="1587" t="s">
        <v>3391</v>
      </c>
      <c r="E831" s="551" t="s">
        <v>446</v>
      </c>
      <c r="F831" s="1650" t="s">
        <v>1519</v>
      </c>
      <c r="G831" s="551">
        <f ca="1">VLOOKUP($A831,Data!$C:$I,7,FALSE)</f>
        <v>0</v>
      </c>
      <c r="H831" s="631" t="str">
        <f t="shared" si="63"/>
        <v>GV.OC-011</v>
      </c>
      <c r="I831" s="631" t="str">
        <f t="shared" ca="1" si="64"/>
        <v>GV.OC-0110</v>
      </c>
      <c r="J831" s="1648"/>
    </row>
    <row r="832" spans="1:10" x14ac:dyDescent="0.25">
      <c r="A832" t="s">
        <v>2544</v>
      </c>
      <c r="B832" s="551">
        <v>1</v>
      </c>
      <c r="C832" s="551" t="s">
        <v>3386</v>
      </c>
      <c r="D832" s="1587" t="s">
        <v>3392</v>
      </c>
      <c r="F832" s="819"/>
      <c r="G832" s="551">
        <f ca="1">VLOOKUP($A832,Data!$C:$I,7,FALSE)</f>
        <v>0</v>
      </c>
      <c r="H832" s="631" t="str">
        <f t="shared" si="63"/>
        <v>GV.OC-021</v>
      </c>
      <c r="I832" s="631" t="str">
        <f t="shared" ca="1" si="64"/>
        <v>GV.OC-0210</v>
      </c>
      <c r="J832" s="1648"/>
    </row>
    <row r="833" spans="1:10" x14ac:dyDescent="0.25">
      <c r="A833" t="s">
        <v>2544</v>
      </c>
      <c r="B833" s="551">
        <v>1</v>
      </c>
      <c r="C833" s="551" t="s">
        <v>3386</v>
      </c>
      <c r="D833" s="1587" t="s">
        <v>3394</v>
      </c>
      <c r="E833" s="551" t="s">
        <v>446</v>
      </c>
      <c r="F833" s="1650" t="s">
        <v>1511</v>
      </c>
      <c r="G833" s="551">
        <f ca="1">VLOOKUP($A833,Data!$C:$I,7,FALSE)</f>
        <v>0</v>
      </c>
      <c r="H833" s="631" t="str">
        <f t="shared" si="63"/>
        <v>GV.OC-041</v>
      </c>
      <c r="I833" s="631" t="str">
        <f t="shared" ca="1" si="64"/>
        <v>GV.OC-0410</v>
      </c>
      <c r="J833" s="1648"/>
    </row>
    <row r="834" spans="1:10" x14ac:dyDescent="0.25">
      <c r="A834" t="s">
        <v>2544</v>
      </c>
      <c r="B834" s="551">
        <v>1</v>
      </c>
      <c r="C834" s="551" t="s">
        <v>3386</v>
      </c>
      <c r="D834" s="1587" t="s">
        <v>3395</v>
      </c>
      <c r="E834" s="551" t="s">
        <v>446</v>
      </c>
      <c r="F834" s="1650" t="s">
        <v>1521</v>
      </c>
      <c r="G834" s="551">
        <f ca="1">VLOOKUP($A834,Data!$C:$I,7,FALSE)</f>
        <v>0</v>
      </c>
      <c r="H834" s="631" t="str">
        <f t="shared" ref="H834:H897" si="65">CONCATENATE($D834,$B834)</f>
        <v>GV.OC-051</v>
      </c>
      <c r="I834" s="631" t="str">
        <f t="shared" ref="I834:I897" ca="1" si="66">_xlfn.IFNA(CONCATENATE(H834,$G834),CONCATENATE(H834,$G834,0))</f>
        <v>GV.OC-0510</v>
      </c>
      <c r="J834" s="1648"/>
    </row>
    <row r="835" spans="1:10" x14ac:dyDescent="0.25">
      <c r="A835" t="s">
        <v>2544</v>
      </c>
      <c r="B835" s="551">
        <v>1</v>
      </c>
      <c r="C835" s="551" t="s">
        <v>3386</v>
      </c>
      <c r="D835" s="1587" t="s">
        <v>3405</v>
      </c>
      <c r="E835" s="551" t="s">
        <v>446</v>
      </c>
      <c r="F835" s="1650" t="s">
        <v>1503</v>
      </c>
      <c r="G835" s="551">
        <f ca="1">VLOOKUP($A835,Data!$C:$I,7,FALSE)</f>
        <v>0</v>
      </c>
      <c r="H835" s="631" t="str">
        <f t="shared" si="65"/>
        <v>GV.SC-031</v>
      </c>
      <c r="I835" s="631" t="str">
        <f t="shared" ca="1" si="66"/>
        <v>GV.SC-0310</v>
      </c>
      <c r="J835" s="1648"/>
    </row>
    <row r="836" spans="1:10" x14ac:dyDescent="0.25">
      <c r="A836" t="s">
        <v>2544</v>
      </c>
      <c r="B836" s="551">
        <v>1</v>
      </c>
      <c r="C836" s="551" t="s">
        <v>3386</v>
      </c>
      <c r="D836" s="1587" t="s">
        <v>3406</v>
      </c>
      <c r="F836" s="819"/>
      <c r="G836" s="551">
        <f ca="1">VLOOKUP($A836,Data!$C:$I,7,FALSE)</f>
        <v>0</v>
      </c>
      <c r="H836" s="631" t="str">
        <f t="shared" si="65"/>
        <v>GV.SC-041</v>
      </c>
      <c r="I836" s="631" t="str">
        <f t="shared" ca="1" si="66"/>
        <v>GV.SC-0410</v>
      </c>
      <c r="J836" s="1648"/>
    </row>
    <row r="837" spans="1:10" x14ac:dyDescent="0.25">
      <c r="A837" t="s">
        <v>2544</v>
      </c>
      <c r="B837" s="551">
        <v>1</v>
      </c>
      <c r="C837" s="551" t="s">
        <v>3386</v>
      </c>
      <c r="D837" s="1587" t="s">
        <v>3409</v>
      </c>
      <c r="F837" s="819"/>
      <c r="G837" s="551">
        <f ca="1">VLOOKUP($A837,Data!$C:$I,7,FALSE)</f>
        <v>0</v>
      </c>
      <c r="H837" s="631" t="str">
        <f t="shared" si="65"/>
        <v>GV.SC-071</v>
      </c>
      <c r="I837" s="631" t="str">
        <f t="shared" ca="1" si="66"/>
        <v>GV.SC-0710</v>
      </c>
      <c r="J837" s="1648"/>
    </row>
    <row r="838" spans="1:10" x14ac:dyDescent="0.25">
      <c r="A838" t="s">
        <v>2544</v>
      </c>
      <c r="B838" s="551">
        <v>1</v>
      </c>
      <c r="C838" s="551" t="s">
        <v>446</v>
      </c>
      <c r="D838" s="1588" t="s">
        <v>3515</v>
      </c>
      <c r="F838" s="819"/>
      <c r="G838" s="551">
        <f ca="1">VLOOKUP($A838,Data!$C:$I,7,FALSE)</f>
        <v>0</v>
      </c>
      <c r="H838" s="631" t="str">
        <f t="shared" si="65"/>
        <v>ID.RA-101</v>
      </c>
      <c r="I838" s="631" t="str">
        <f t="shared" ca="1" si="66"/>
        <v>ID.RA-1010</v>
      </c>
      <c r="J838" s="1648"/>
    </row>
    <row r="839" spans="1:10" x14ac:dyDescent="0.25">
      <c r="A839" t="s">
        <v>2544</v>
      </c>
      <c r="B839" s="551">
        <v>1</v>
      </c>
      <c r="C839" s="551" t="s">
        <v>1462</v>
      </c>
      <c r="D839" s="1589" t="s">
        <v>3463</v>
      </c>
      <c r="E839" s="551" t="s">
        <v>1462</v>
      </c>
      <c r="F839" s="1650" t="s">
        <v>1494</v>
      </c>
      <c r="G839" s="551">
        <f ca="1">VLOOKUP($A839,Data!$C:$I,7,FALSE)</f>
        <v>0</v>
      </c>
      <c r="H839" s="631" t="str">
        <f t="shared" si="65"/>
        <v>PR.IR-041</v>
      </c>
      <c r="I839" s="631" t="str">
        <f t="shared" ca="1" si="66"/>
        <v>PR.IR-0410</v>
      </c>
      <c r="J839" s="1648"/>
    </row>
    <row r="840" spans="1:10" x14ac:dyDescent="0.25">
      <c r="A840" t="s">
        <v>2545</v>
      </c>
      <c r="B840" s="551">
        <v>1</v>
      </c>
      <c r="C840" s="551" t="s">
        <v>3386</v>
      </c>
      <c r="D840" s="1587" t="s">
        <v>3392</v>
      </c>
      <c r="F840" s="819"/>
      <c r="G840" s="551">
        <f ca="1">VLOOKUP($A840,Data!$C:$I,7,FALSE)</f>
        <v>0</v>
      </c>
      <c r="H840" s="631" t="str">
        <f t="shared" si="65"/>
        <v>GV.OC-021</v>
      </c>
      <c r="I840" s="631" t="str">
        <f t="shared" ca="1" si="66"/>
        <v>GV.OC-0210</v>
      </c>
      <c r="J840" s="1648"/>
    </row>
    <row r="841" spans="1:10" x14ac:dyDescent="0.25">
      <c r="A841" t="s">
        <v>2545</v>
      </c>
      <c r="B841" s="551">
        <v>1</v>
      </c>
      <c r="C841" s="551" t="s">
        <v>3386</v>
      </c>
      <c r="D841" s="1587" t="s">
        <v>3405</v>
      </c>
      <c r="E841" s="551" t="s">
        <v>446</v>
      </c>
      <c r="F841" s="1651" t="s">
        <v>1503</v>
      </c>
      <c r="G841" s="551">
        <f ca="1">VLOOKUP($A841,Data!$C:$I,7,FALSE)</f>
        <v>0</v>
      </c>
      <c r="H841" s="631" t="str">
        <f t="shared" si="65"/>
        <v>GV.SC-031</v>
      </c>
      <c r="I841" s="631" t="str">
        <f t="shared" ca="1" si="66"/>
        <v>GV.SC-0310</v>
      </c>
      <c r="J841" s="1648"/>
    </row>
    <row r="842" spans="1:10" x14ac:dyDescent="0.25">
      <c r="A842" t="s">
        <v>2545</v>
      </c>
      <c r="B842" s="551">
        <v>1</v>
      </c>
      <c r="C842" s="551" t="s">
        <v>3386</v>
      </c>
      <c r="D842" s="1587" t="s">
        <v>3406</v>
      </c>
      <c r="F842" s="819"/>
      <c r="G842" s="551">
        <f ca="1">VLOOKUP($A842,Data!$C:$I,7,FALSE)</f>
        <v>0</v>
      </c>
      <c r="H842" s="631" t="str">
        <f t="shared" si="65"/>
        <v>GV.SC-041</v>
      </c>
      <c r="I842" s="631" t="str">
        <f t="shared" ca="1" si="66"/>
        <v>GV.SC-0410</v>
      </c>
      <c r="J842" s="1648"/>
    </row>
    <row r="843" spans="1:10" x14ac:dyDescent="0.25">
      <c r="A843" t="s">
        <v>2545</v>
      </c>
      <c r="B843" s="551">
        <v>1</v>
      </c>
      <c r="C843" s="551" t="s">
        <v>3386</v>
      </c>
      <c r="D843" s="1587" t="s">
        <v>3409</v>
      </c>
      <c r="F843" s="819"/>
      <c r="G843" s="551">
        <f ca="1">VLOOKUP($A843,Data!$C:$I,7,FALSE)</f>
        <v>0</v>
      </c>
      <c r="H843" s="631" t="str">
        <f t="shared" si="65"/>
        <v>GV.SC-071</v>
      </c>
      <c r="I843" s="631" t="str">
        <f t="shared" ca="1" si="66"/>
        <v>GV.SC-0710</v>
      </c>
      <c r="J843" s="1648"/>
    </row>
    <row r="844" spans="1:10" x14ac:dyDescent="0.25">
      <c r="A844" t="s">
        <v>2545</v>
      </c>
      <c r="B844" s="551">
        <v>1</v>
      </c>
      <c r="C844" s="551" t="s">
        <v>446</v>
      </c>
      <c r="D844" s="1588" t="s">
        <v>3515</v>
      </c>
      <c r="F844" s="819"/>
      <c r="G844" s="551">
        <f ca="1">VLOOKUP($A844,Data!$C:$I,7,FALSE)</f>
        <v>0</v>
      </c>
      <c r="H844" s="631" t="str">
        <f t="shared" si="65"/>
        <v>ID.RA-101</v>
      </c>
      <c r="I844" s="631" t="str">
        <f t="shared" ca="1" si="66"/>
        <v>ID.RA-1010</v>
      </c>
      <c r="J844" s="1648"/>
    </row>
    <row r="845" spans="1:10" x14ac:dyDescent="0.25">
      <c r="A845" t="s">
        <v>2546</v>
      </c>
      <c r="B845" s="551">
        <v>2</v>
      </c>
      <c r="C845" s="551" t="s">
        <v>3386</v>
      </c>
      <c r="D845" s="1587" t="s">
        <v>3396</v>
      </c>
      <c r="E845" s="551" t="s">
        <v>446</v>
      </c>
      <c r="F845" s="1650" t="s">
        <v>1527</v>
      </c>
      <c r="G845" s="551">
        <f ca="1">VLOOKUP($A845,Data!$C:$I,7,FALSE)</f>
        <v>0</v>
      </c>
      <c r="H845" s="631" t="str">
        <f t="shared" si="65"/>
        <v>GV.RM-012</v>
      </c>
      <c r="I845" s="631" t="str">
        <f t="shared" ca="1" si="66"/>
        <v>GV.RM-0120</v>
      </c>
      <c r="J845" s="1648"/>
    </row>
    <row r="846" spans="1:10" x14ac:dyDescent="0.25">
      <c r="A846" t="s">
        <v>2546</v>
      </c>
      <c r="B846" s="551">
        <v>2</v>
      </c>
      <c r="C846" s="551" t="s">
        <v>3386</v>
      </c>
      <c r="D846" s="1587" t="s">
        <v>3401</v>
      </c>
      <c r="F846" s="819"/>
      <c r="G846" s="551">
        <f ca="1">VLOOKUP($A846,Data!$C:$I,7,FALSE)</f>
        <v>0</v>
      </c>
      <c r="H846" s="631" t="str">
        <f t="shared" si="65"/>
        <v>GV.RM-062</v>
      </c>
      <c r="I846" s="631" t="str">
        <f t="shared" ca="1" si="66"/>
        <v>GV.RM-0620</v>
      </c>
      <c r="J846" s="1648"/>
    </row>
    <row r="847" spans="1:10" x14ac:dyDescent="0.25">
      <c r="A847" t="s">
        <v>2546</v>
      </c>
      <c r="B847" s="551">
        <v>2</v>
      </c>
      <c r="C847" s="551" t="s">
        <v>3386</v>
      </c>
      <c r="D847" s="1587" t="s">
        <v>3415</v>
      </c>
      <c r="F847" s="819"/>
      <c r="G847" s="551">
        <f ca="1">VLOOKUP($A847,Data!$C:$I,7,FALSE)</f>
        <v>0</v>
      </c>
      <c r="H847" s="631" t="str">
        <f t="shared" si="65"/>
        <v>GV.RR-032</v>
      </c>
      <c r="I847" s="631" t="str">
        <f t="shared" ca="1" si="66"/>
        <v>GV.RR-0320</v>
      </c>
      <c r="J847" s="1648"/>
    </row>
    <row r="848" spans="1:10" x14ac:dyDescent="0.25">
      <c r="A848" t="s">
        <v>2547</v>
      </c>
      <c r="B848" s="551">
        <v>2</v>
      </c>
      <c r="C848" s="551" t="s">
        <v>3386</v>
      </c>
      <c r="D848" s="1587" t="s">
        <v>3392</v>
      </c>
      <c r="F848" s="819"/>
      <c r="G848" s="551">
        <f ca="1">VLOOKUP($A848,Data!$C:$I,7,FALSE)</f>
        <v>0</v>
      </c>
      <c r="H848" s="631" t="str">
        <f t="shared" si="65"/>
        <v>GV.OC-022</v>
      </c>
      <c r="I848" s="631" t="str">
        <f t="shared" ca="1" si="66"/>
        <v>GV.OC-0220</v>
      </c>
      <c r="J848" s="1648"/>
    </row>
    <row r="849" spans="1:10" x14ac:dyDescent="0.25">
      <c r="A849" t="s">
        <v>2547</v>
      </c>
      <c r="B849" s="551">
        <v>2</v>
      </c>
      <c r="C849" s="551" t="s">
        <v>3386</v>
      </c>
      <c r="D849" s="1587" t="s">
        <v>3405</v>
      </c>
      <c r="E849" s="551" t="s">
        <v>446</v>
      </c>
      <c r="F849" s="1650" t="s">
        <v>1503</v>
      </c>
      <c r="G849" s="551">
        <f ca="1">VLOOKUP($A849,Data!$C:$I,7,FALSE)</f>
        <v>0</v>
      </c>
      <c r="H849" s="631" t="str">
        <f t="shared" si="65"/>
        <v>GV.SC-032</v>
      </c>
      <c r="I849" s="631" t="str">
        <f t="shared" ca="1" si="66"/>
        <v>GV.SC-0320</v>
      </c>
      <c r="J849" s="1648"/>
    </row>
    <row r="850" spans="1:10" x14ac:dyDescent="0.25">
      <c r="A850" t="s">
        <v>2547</v>
      </c>
      <c r="B850" s="551">
        <v>2</v>
      </c>
      <c r="C850" s="551" t="s">
        <v>3386</v>
      </c>
      <c r="D850" s="1587" t="s">
        <v>3406</v>
      </c>
      <c r="F850" s="819"/>
      <c r="G850" s="551">
        <f ca="1">VLOOKUP($A850,Data!$C:$I,7,FALSE)</f>
        <v>0</v>
      </c>
      <c r="H850" s="631" t="str">
        <f t="shared" si="65"/>
        <v>GV.SC-042</v>
      </c>
      <c r="I850" s="631" t="str">
        <f t="shared" ca="1" si="66"/>
        <v>GV.SC-0420</v>
      </c>
      <c r="J850" s="1648"/>
    </row>
    <row r="851" spans="1:10" x14ac:dyDescent="0.25">
      <c r="A851" t="s">
        <v>2547</v>
      </c>
      <c r="B851" s="551">
        <v>2</v>
      </c>
      <c r="C851" s="551" t="s">
        <v>3386</v>
      </c>
      <c r="D851" s="1587" t="s">
        <v>3409</v>
      </c>
      <c r="F851" s="819"/>
      <c r="G851" s="551">
        <f ca="1">VLOOKUP($A851,Data!$C:$I,7,FALSE)</f>
        <v>0</v>
      </c>
      <c r="H851" s="631" t="str">
        <f t="shared" si="65"/>
        <v>GV.SC-072</v>
      </c>
      <c r="I851" s="631" t="str">
        <f t="shared" ca="1" si="66"/>
        <v>GV.SC-0720</v>
      </c>
      <c r="J851" s="1648"/>
    </row>
    <row r="852" spans="1:10" x14ac:dyDescent="0.25">
      <c r="A852" t="s">
        <v>2547</v>
      </c>
      <c r="B852" s="551">
        <v>2</v>
      </c>
      <c r="C852" s="551" t="s">
        <v>446</v>
      </c>
      <c r="D852" s="1588" t="s">
        <v>3426</v>
      </c>
      <c r="E852" s="551" t="s">
        <v>446</v>
      </c>
      <c r="F852" s="1650" t="s">
        <v>1510</v>
      </c>
      <c r="G852" s="551">
        <f ca="1">VLOOKUP($A852,Data!$C:$I,7,FALSE)</f>
        <v>0</v>
      </c>
      <c r="H852" s="631" t="str">
        <f t="shared" si="65"/>
        <v>ID.AM-052</v>
      </c>
      <c r="I852" s="631" t="str">
        <f t="shared" ca="1" si="66"/>
        <v>ID.AM-0520</v>
      </c>
      <c r="J852" s="1648"/>
    </row>
    <row r="853" spans="1:10" x14ac:dyDescent="0.25">
      <c r="A853" t="s">
        <v>2547</v>
      </c>
      <c r="B853" s="551">
        <v>2</v>
      </c>
      <c r="C853" s="551" t="s">
        <v>446</v>
      </c>
      <c r="D853" s="1588" t="s">
        <v>3515</v>
      </c>
      <c r="F853" s="819"/>
      <c r="G853" s="551">
        <f ca="1">VLOOKUP($A853,Data!$C:$I,7,FALSE)</f>
        <v>0</v>
      </c>
      <c r="H853" s="631" t="str">
        <f t="shared" si="65"/>
        <v>ID.RA-102</v>
      </c>
      <c r="I853" s="631" t="str">
        <f t="shared" ca="1" si="66"/>
        <v>ID.RA-1020</v>
      </c>
      <c r="J853" s="1648"/>
    </row>
    <row r="854" spans="1:10" x14ac:dyDescent="0.25">
      <c r="A854" t="s">
        <v>2548</v>
      </c>
      <c r="B854" s="551">
        <v>2</v>
      </c>
      <c r="C854" s="551" t="s">
        <v>1462</v>
      </c>
      <c r="D854" s="1589" t="s">
        <v>3463</v>
      </c>
      <c r="E854" s="551" t="s">
        <v>1462</v>
      </c>
      <c r="F854" s="1650" t="s">
        <v>1494</v>
      </c>
      <c r="G854" s="551">
        <f ca="1">VLOOKUP($A854,Data!$C:$I,7,FALSE)</f>
        <v>0</v>
      </c>
      <c r="H854" s="631" t="str">
        <f t="shared" si="65"/>
        <v>PR.IR-042</v>
      </c>
      <c r="I854" s="631" t="str">
        <f t="shared" ca="1" si="66"/>
        <v>PR.IR-0420</v>
      </c>
      <c r="J854" s="1648"/>
    </row>
    <row r="855" spans="1:10" x14ac:dyDescent="0.25">
      <c r="A855" t="s">
        <v>2549</v>
      </c>
      <c r="B855" s="551">
        <v>3</v>
      </c>
      <c r="C855" s="551" t="s">
        <v>3386</v>
      </c>
      <c r="D855" s="1587" t="s">
        <v>3392</v>
      </c>
      <c r="F855" s="819"/>
      <c r="G855" s="551">
        <f ca="1">VLOOKUP($A855,Data!$C:$I,7,FALSE)</f>
        <v>0</v>
      </c>
      <c r="H855" s="631" t="str">
        <f t="shared" si="65"/>
        <v>GV.OC-023</v>
      </c>
      <c r="I855" s="631" t="str">
        <f t="shared" ca="1" si="66"/>
        <v>GV.OC-0230</v>
      </c>
      <c r="J855" s="1648"/>
    </row>
    <row r="856" spans="1:10" x14ac:dyDescent="0.25">
      <c r="A856" t="s">
        <v>2549</v>
      </c>
      <c r="B856" s="551">
        <v>3</v>
      </c>
      <c r="C856" s="551" t="s">
        <v>3386</v>
      </c>
      <c r="D856" s="1587" t="s">
        <v>3405</v>
      </c>
      <c r="E856" s="551" t="s">
        <v>446</v>
      </c>
      <c r="F856" s="1650" t="s">
        <v>1503</v>
      </c>
      <c r="G856" s="551">
        <f ca="1">VLOOKUP($A856,Data!$C:$I,7,FALSE)</f>
        <v>0</v>
      </c>
      <c r="H856" s="631" t="str">
        <f t="shared" si="65"/>
        <v>GV.SC-033</v>
      </c>
      <c r="I856" s="631" t="str">
        <f t="shared" ca="1" si="66"/>
        <v>GV.SC-0330</v>
      </c>
      <c r="J856" s="1648"/>
    </row>
    <row r="857" spans="1:10" x14ac:dyDescent="0.25">
      <c r="A857" t="s">
        <v>2549</v>
      </c>
      <c r="B857" s="551">
        <v>3</v>
      </c>
      <c r="C857" s="551" t="s">
        <v>3386</v>
      </c>
      <c r="D857" s="1587" t="s">
        <v>3406</v>
      </c>
      <c r="F857" s="819"/>
      <c r="G857" s="551">
        <f ca="1">VLOOKUP($A857,Data!$C:$I,7,FALSE)</f>
        <v>0</v>
      </c>
      <c r="H857" s="631" t="str">
        <f t="shared" si="65"/>
        <v>GV.SC-043</v>
      </c>
      <c r="I857" s="631" t="str">
        <f t="shared" ca="1" si="66"/>
        <v>GV.SC-0430</v>
      </c>
      <c r="J857" s="1648"/>
    </row>
    <row r="858" spans="1:10" x14ac:dyDescent="0.25">
      <c r="A858" t="s">
        <v>2549</v>
      </c>
      <c r="B858" s="551">
        <v>3</v>
      </c>
      <c r="C858" s="551" t="s">
        <v>3386</v>
      </c>
      <c r="D858" s="1587" t="s">
        <v>3409</v>
      </c>
      <c r="F858" s="819"/>
      <c r="G858" s="551">
        <f ca="1">VLOOKUP($A858,Data!$C:$I,7,FALSE)</f>
        <v>0</v>
      </c>
      <c r="H858" s="631" t="str">
        <f t="shared" si="65"/>
        <v>GV.SC-073</v>
      </c>
      <c r="I858" s="631" t="str">
        <f t="shared" ca="1" si="66"/>
        <v>GV.SC-0730</v>
      </c>
      <c r="J858" s="1648"/>
    </row>
    <row r="859" spans="1:10" x14ac:dyDescent="0.25">
      <c r="A859" t="s">
        <v>2549</v>
      </c>
      <c r="B859" s="551">
        <v>3</v>
      </c>
      <c r="C859" s="551" t="s">
        <v>446</v>
      </c>
      <c r="D859" s="1588" t="s">
        <v>3515</v>
      </c>
      <c r="F859" s="819"/>
      <c r="G859" s="551">
        <f ca="1">VLOOKUP($A859,Data!$C:$I,7,FALSE)</f>
        <v>0</v>
      </c>
      <c r="H859" s="631" t="str">
        <f t="shared" si="65"/>
        <v>ID.RA-103</v>
      </c>
      <c r="I859" s="631" t="str">
        <f t="shared" ca="1" si="66"/>
        <v>ID.RA-1030</v>
      </c>
      <c r="J859" s="1648"/>
    </row>
    <row r="860" spans="1:10" x14ac:dyDescent="0.25">
      <c r="A860" t="s">
        <v>2555</v>
      </c>
      <c r="B860" s="551">
        <v>2</v>
      </c>
      <c r="C860" s="551" t="s">
        <v>3386</v>
      </c>
      <c r="D860" s="1587" t="s">
        <v>3392</v>
      </c>
      <c r="F860" s="819"/>
      <c r="G860" s="551">
        <f ca="1">VLOOKUP($A860,Data!$C:$I,7,FALSE)</f>
        <v>0</v>
      </c>
      <c r="H860" s="631" t="str">
        <f t="shared" si="65"/>
        <v>GV.OC-022</v>
      </c>
      <c r="I860" s="631" t="str">
        <f t="shared" ca="1" si="66"/>
        <v>GV.OC-0220</v>
      </c>
      <c r="J860" s="1648"/>
    </row>
    <row r="861" spans="1:10" x14ac:dyDescent="0.25">
      <c r="A861" t="s">
        <v>2555</v>
      </c>
      <c r="B861" s="551">
        <v>2</v>
      </c>
      <c r="C861" s="551" t="s">
        <v>3386</v>
      </c>
      <c r="D861" s="1587" t="s">
        <v>3405</v>
      </c>
      <c r="E861" s="551" t="s">
        <v>446</v>
      </c>
      <c r="F861" s="1650" t="s">
        <v>1503</v>
      </c>
      <c r="G861" s="551">
        <f ca="1">VLOOKUP($A861,Data!$C:$I,7,FALSE)</f>
        <v>0</v>
      </c>
      <c r="H861" s="631" t="str">
        <f t="shared" si="65"/>
        <v>GV.SC-032</v>
      </c>
      <c r="I861" s="631" t="str">
        <f t="shared" ca="1" si="66"/>
        <v>GV.SC-0320</v>
      </c>
      <c r="J861" s="1648"/>
    </row>
    <row r="862" spans="1:10" x14ac:dyDescent="0.25">
      <c r="A862" t="s">
        <v>2555</v>
      </c>
      <c r="B862" s="551">
        <v>2</v>
      </c>
      <c r="C862" s="551" t="s">
        <v>3386</v>
      </c>
      <c r="D862" s="1587" t="s">
        <v>3406</v>
      </c>
      <c r="F862" s="819"/>
      <c r="G862" s="551">
        <f ca="1">VLOOKUP($A862,Data!$C:$I,7,FALSE)</f>
        <v>0</v>
      </c>
      <c r="H862" s="631" t="str">
        <f t="shared" si="65"/>
        <v>GV.SC-042</v>
      </c>
      <c r="I862" s="631" t="str">
        <f t="shared" ca="1" si="66"/>
        <v>GV.SC-0420</v>
      </c>
      <c r="J862" s="1648"/>
    </row>
    <row r="863" spans="1:10" x14ac:dyDescent="0.25">
      <c r="A863" t="s">
        <v>2555</v>
      </c>
      <c r="B863" s="551">
        <v>2</v>
      </c>
      <c r="C863" s="551" t="s">
        <v>3386</v>
      </c>
      <c r="D863" s="1587" t="s">
        <v>3409</v>
      </c>
      <c r="F863" s="819"/>
      <c r="G863" s="551">
        <f ca="1">VLOOKUP($A863,Data!$C:$I,7,FALSE)</f>
        <v>0</v>
      </c>
      <c r="H863" s="631" t="str">
        <f t="shared" si="65"/>
        <v>GV.SC-072</v>
      </c>
      <c r="I863" s="631" t="str">
        <f t="shared" ca="1" si="66"/>
        <v>GV.SC-0720</v>
      </c>
      <c r="J863" s="1648"/>
    </row>
    <row r="864" spans="1:10" x14ac:dyDescent="0.25">
      <c r="A864" t="s">
        <v>2555</v>
      </c>
      <c r="B864" s="551">
        <v>2</v>
      </c>
      <c r="C864" s="551" t="s">
        <v>446</v>
      </c>
      <c r="D864" s="1588" t="s">
        <v>3515</v>
      </c>
      <c r="F864" s="819"/>
      <c r="G864" s="551">
        <f ca="1">VLOOKUP($A864,Data!$C:$I,7,FALSE)</f>
        <v>0</v>
      </c>
      <c r="H864" s="631" t="str">
        <f t="shared" si="65"/>
        <v>ID.RA-102</v>
      </c>
      <c r="I864" s="631" t="str">
        <f t="shared" ca="1" si="66"/>
        <v>ID.RA-1020</v>
      </c>
      <c r="J864" s="1648"/>
    </row>
    <row r="865" spans="1:10" x14ac:dyDescent="0.25">
      <c r="A865" t="s">
        <v>2557</v>
      </c>
      <c r="B865" s="551">
        <v>2</v>
      </c>
      <c r="C865" s="551" t="s">
        <v>3386</v>
      </c>
      <c r="D865" s="1587" t="s">
        <v>3407</v>
      </c>
      <c r="E865" s="551" t="s">
        <v>446</v>
      </c>
      <c r="F865" s="1650" t="s">
        <v>1567</v>
      </c>
      <c r="G865" s="551">
        <f ca="1">VLOOKUP($A865,Data!$C:$I,7,FALSE)</f>
        <v>0</v>
      </c>
      <c r="H865" s="631" t="str">
        <f t="shared" si="65"/>
        <v>GV.SC-052</v>
      </c>
      <c r="I865" s="631" t="str">
        <f t="shared" ca="1" si="66"/>
        <v>GV.SC-0520</v>
      </c>
      <c r="J865" s="1648"/>
    </row>
    <row r="866" spans="1:10" x14ac:dyDescent="0.25">
      <c r="A866" t="s">
        <v>2558</v>
      </c>
      <c r="B866" s="551">
        <v>2</v>
      </c>
      <c r="C866" s="551" t="s">
        <v>3386</v>
      </c>
      <c r="D866" s="1587" t="s">
        <v>3392</v>
      </c>
      <c r="F866" s="819"/>
      <c r="G866" s="551">
        <f ca="1">VLOOKUP($A866,Data!$C:$I,7,FALSE)</f>
        <v>0</v>
      </c>
      <c r="H866" s="631" t="str">
        <f t="shared" si="65"/>
        <v>GV.OC-022</v>
      </c>
      <c r="I866" s="631" t="str">
        <f t="shared" ca="1" si="66"/>
        <v>GV.OC-0220</v>
      </c>
      <c r="J866" s="1648"/>
    </row>
    <row r="867" spans="1:10" x14ac:dyDescent="0.25">
      <c r="A867" t="s">
        <v>2558</v>
      </c>
      <c r="B867" s="551">
        <v>2</v>
      </c>
      <c r="C867" s="551" t="s">
        <v>3386</v>
      </c>
      <c r="D867" s="1587" t="s">
        <v>3405</v>
      </c>
      <c r="E867" s="551" t="s">
        <v>446</v>
      </c>
      <c r="F867" s="1650" t="s">
        <v>1503</v>
      </c>
      <c r="G867" s="551">
        <f ca="1">VLOOKUP($A867,Data!$C:$I,7,FALSE)</f>
        <v>0</v>
      </c>
      <c r="H867" s="631" t="str">
        <f t="shared" si="65"/>
        <v>GV.SC-032</v>
      </c>
      <c r="I867" s="631" t="str">
        <f t="shared" ca="1" si="66"/>
        <v>GV.SC-0320</v>
      </c>
      <c r="J867" s="1648"/>
    </row>
    <row r="868" spans="1:10" x14ac:dyDescent="0.25">
      <c r="A868" t="s">
        <v>2558</v>
      </c>
      <c r="B868" s="551">
        <v>2</v>
      </c>
      <c r="C868" s="551" t="s">
        <v>3386</v>
      </c>
      <c r="D868" s="1587" t="s">
        <v>3406</v>
      </c>
      <c r="F868" s="819"/>
      <c r="G868" s="551">
        <f ca="1">VLOOKUP($A868,Data!$C:$I,7,FALSE)</f>
        <v>0</v>
      </c>
      <c r="H868" s="631" t="str">
        <f t="shared" si="65"/>
        <v>GV.SC-042</v>
      </c>
      <c r="I868" s="631" t="str">
        <f t="shared" ca="1" si="66"/>
        <v>GV.SC-0420</v>
      </c>
      <c r="J868" s="1648"/>
    </row>
    <row r="869" spans="1:10" x14ac:dyDescent="0.25">
      <c r="A869" t="s">
        <v>2558</v>
      </c>
      <c r="B869" s="551">
        <v>2</v>
      </c>
      <c r="C869" s="551" t="s">
        <v>3386</v>
      </c>
      <c r="D869" s="1587" t="s">
        <v>3409</v>
      </c>
      <c r="E869" s="551" t="s">
        <v>446</v>
      </c>
      <c r="F869" s="1650" t="s">
        <v>1568</v>
      </c>
      <c r="G869" s="551">
        <f ca="1">VLOOKUP($A869,Data!$C:$I,7,FALSE)</f>
        <v>0</v>
      </c>
      <c r="H869" s="631" t="str">
        <f t="shared" si="65"/>
        <v>GV.SC-072</v>
      </c>
      <c r="I869" s="631" t="str">
        <f t="shared" ca="1" si="66"/>
        <v>GV.SC-0720</v>
      </c>
      <c r="J869" s="1648"/>
    </row>
    <row r="870" spans="1:10" x14ac:dyDescent="0.25">
      <c r="A870" t="s">
        <v>2558</v>
      </c>
      <c r="B870" s="551">
        <v>2</v>
      </c>
      <c r="C870" s="551" t="s">
        <v>446</v>
      </c>
      <c r="D870" s="1588" t="s">
        <v>3515</v>
      </c>
      <c r="F870" s="819"/>
      <c r="G870" s="551">
        <f ca="1">VLOOKUP($A870,Data!$C:$I,7,FALSE)</f>
        <v>0</v>
      </c>
      <c r="H870" s="631" t="str">
        <f t="shared" si="65"/>
        <v>ID.RA-102</v>
      </c>
      <c r="I870" s="631" t="str">
        <f t="shared" ca="1" si="66"/>
        <v>ID.RA-1020</v>
      </c>
      <c r="J870" s="1648"/>
    </row>
    <row r="871" spans="1:10" x14ac:dyDescent="0.25">
      <c r="A871" t="s">
        <v>2559</v>
      </c>
      <c r="B871" s="551">
        <v>3</v>
      </c>
      <c r="C871" s="551" t="s">
        <v>3386</v>
      </c>
      <c r="D871" s="1587" t="s">
        <v>3407</v>
      </c>
      <c r="E871" s="551" t="s">
        <v>446</v>
      </c>
      <c r="F871" s="1650" t="s">
        <v>1567</v>
      </c>
      <c r="G871" s="551">
        <f ca="1">VLOOKUP($A871,Data!$C:$I,7,FALSE)</f>
        <v>0</v>
      </c>
      <c r="H871" s="631" t="str">
        <f t="shared" si="65"/>
        <v>GV.SC-053</v>
      </c>
      <c r="I871" s="631" t="str">
        <f t="shared" ca="1" si="66"/>
        <v>GV.SC-0530</v>
      </c>
      <c r="J871" s="1648"/>
    </row>
    <row r="872" spans="1:10" x14ac:dyDescent="0.25">
      <c r="A872" t="s">
        <v>2563</v>
      </c>
      <c r="B872" s="551">
        <v>3</v>
      </c>
      <c r="C872" s="551" t="s">
        <v>3386</v>
      </c>
      <c r="D872" s="1587" t="s">
        <v>3409</v>
      </c>
      <c r="E872" s="551" t="s">
        <v>446</v>
      </c>
      <c r="F872" s="1650" t="s">
        <v>1568</v>
      </c>
      <c r="G872" s="551">
        <f ca="1">VLOOKUP($A872,Data!$C:$I,7,FALSE)</f>
        <v>0</v>
      </c>
      <c r="H872" s="631" t="str">
        <f t="shared" si="65"/>
        <v>GV.SC-073</v>
      </c>
      <c r="I872" s="631" t="str">
        <f t="shared" ca="1" si="66"/>
        <v>GV.SC-0730</v>
      </c>
      <c r="J872" s="1648"/>
    </row>
    <row r="873" spans="1:10" x14ac:dyDescent="0.25">
      <c r="A873" t="s">
        <v>2563</v>
      </c>
      <c r="B873" s="551">
        <v>3</v>
      </c>
      <c r="C873" s="551" t="s">
        <v>446</v>
      </c>
      <c r="D873" s="1588" t="s">
        <v>3515</v>
      </c>
      <c r="F873" s="819"/>
      <c r="G873" s="551">
        <f ca="1">VLOOKUP($A873,Data!$C:$I,7,FALSE)</f>
        <v>0</v>
      </c>
      <c r="H873" s="631" t="str">
        <f t="shared" si="65"/>
        <v>ID.RA-103</v>
      </c>
      <c r="I873" s="631" t="str">
        <f t="shared" ca="1" si="66"/>
        <v>ID.RA-1030</v>
      </c>
      <c r="J873" s="1648"/>
    </row>
    <row r="874" spans="1:10" x14ac:dyDescent="0.25">
      <c r="A874" t="s">
        <v>2564</v>
      </c>
      <c r="B874" s="551">
        <v>3</v>
      </c>
      <c r="C874" s="551" t="s">
        <v>1463</v>
      </c>
      <c r="D874" s="1586" t="s">
        <v>3468</v>
      </c>
      <c r="F874" s="819"/>
      <c r="G874" s="551">
        <f ca="1">VLOOKUP($A874,Data!$C:$I,7,FALSE)</f>
        <v>0</v>
      </c>
      <c r="H874" s="631" t="str">
        <f t="shared" si="65"/>
        <v>DE.CM-093</v>
      </c>
      <c r="I874" s="631" t="str">
        <f t="shared" ca="1" si="66"/>
        <v>DE.CM-0930</v>
      </c>
      <c r="J874" s="1648"/>
    </row>
    <row r="875" spans="1:10" x14ac:dyDescent="0.25">
      <c r="A875" t="s">
        <v>2564</v>
      </c>
      <c r="B875" s="551">
        <v>3</v>
      </c>
      <c r="C875" s="551" t="s">
        <v>446</v>
      </c>
      <c r="D875" s="1588" t="s">
        <v>3437</v>
      </c>
      <c r="E875" s="551" t="s">
        <v>1462</v>
      </c>
      <c r="F875" s="1650" t="s">
        <v>1499</v>
      </c>
      <c r="G875" s="551">
        <f ca="1">VLOOKUP($A875,Data!$C:$I,7,FALSE)</f>
        <v>0</v>
      </c>
      <c r="H875" s="631" t="str">
        <f t="shared" si="65"/>
        <v>ID.RA-093</v>
      </c>
      <c r="I875" s="631" t="str">
        <f t="shared" ca="1" si="66"/>
        <v>ID.RA-0930</v>
      </c>
      <c r="J875" s="1648"/>
    </row>
    <row r="876" spans="1:10" x14ac:dyDescent="0.25">
      <c r="A876" t="s">
        <v>2564</v>
      </c>
      <c r="B876" s="551">
        <v>3</v>
      </c>
      <c r="C876" s="551" t="s">
        <v>1462</v>
      </c>
      <c r="D876" s="1589" t="s">
        <v>3450</v>
      </c>
      <c r="F876" s="819"/>
      <c r="G876" s="551">
        <f ca="1">VLOOKUP($A876,Data!$C:$I,7,FALSE)</f>
        <v>0</v>
      </c>
      <c r="H876" s="631" t="str">
        <f t="shared" si="65"/>
        <v>PR.DS-013</v>
      </c>
      <c r="I876" s="631" t="str">
        <f t="shared" ca="1" si="66"/>
        <v>PR.DS-0130</v>
      </c>
      <c r="J876" s="1648"/>
    </row>
    <row r="877" spans="1:10" x14ac:dyDescent="0.25">
      <c r="A877" t="s">
        <v>2567</v>
      </c>
      <c r="B877" s="551">
        <v>2</v>
      </c>
      <c r="C877" s="551" t="s">
        <v>3386</v>
      </c>
      <c r="D877" s="1587" t="s">
        <v>3400</v>
      </c>
      <c r="F877" s="819"/>
      <c r="G877" s="551">
        <f ca="1">VLOOKUP($A877,Data!$C:$I,7,FALSE)</f>
        <v>0</v>
      </c>
      <c r="H877" s="631" t="str">
        <f t="shared" si="65"/>
        <v>GV.RM-052</v>
      </c>
      <c r="I877" s="631" t="str">
        <f t="shared" ca="1" si="66"/>
        <v>GV.RM-0520</v>
      </c>
      <c r="J877" s="1648"/>
    </row>
    <row r="878" spans="1:10" x14ac:dyDescent="0.25">
      <c r="A878" t="s">
        <v>2567</v>
      </c>
      <c r="B878" s="551">
        <v>2</v>
      </c>
      <c r="C878" s="551" t="s">
        <v>3386</v>
      </c>
      <c r="D878" s="1587" t="s">
        <v>3403</v>
      </c>
      <c r="E878" s="551" t="s">
        <v>446</v>
      </c>
      <c r="F878" s="1650" t="s">
        <v>1523</v>
      </c>
      <c r="G878" s="551">
        <f ca="1">VLOOKUP($A878,Data!$C:$I,7,FALSE)</f>
        <v>0</v>
      </c>
      <c r="H878" s="631" t="str">
        <f t="shared" si="65"/>
        <v>GV.SC-012</v>
      </c>
      <c r="I878" s="631" t="str">
        <f t="shared" ca="1" si="66"/>
        <v>GV.SC-0120</v>
      </c>
      <c r="J878" s="1648"/>
    </row>
    <row r="879" spans="1:10" x14ac:dyDescent="0.25">
      <c r="A879" t="s">
        <v>2567</v>
      </c>
      <c r="B879" s="551">
        <v>2</v>
      </c>
      <c r="C879" s="551" t="s">
        <v>3386</v>
      </c>
      <c r="D879" s="1587" t="s">
        <v>3408</v>
      </c>
      <c r="F879" s="819"/>
      <c r="G879" s="551">
        <f ca="1">VLOOKUP($A879,Data!$C:$I,7,FALSE)</f>
        <v>0</v>
      </c>
      <c r="H879" s="631" t="str">
        <f t="shared" si="65"/>
        <v>GV.SC-062</v>
      </c>
      <c r="I879" s="631" t="str">
        <f t="shared" ca="1" si="66"/>
        <v>GV.SC-0620</v>
      </c>
      <c r="J879" s="1648"/>
    </row>
    <row r="880" spans="1:10" x14ac:dyDescent="0.25">
      <c r="A880" t="s">
        <v>2567</v>
      </c>
      <c r="B880" s="551">
        <v>2</v>
      </c>
      <c r="C880" s="551" t="s">
        <v>3386</v>
      </c>
      <c r="D880" s="1587" t="s">
        <v>3411</v>
      </c>
      <c r="F880" s="819"/>
      <c r="G880" s="551">
        <f ca="1">VLOOKUP($A880,Data!$C:$I,7,FALSE)</f>
        <v>0</v>
      </c>
      <c r="H880" s="631" t="str">
        <f t="shared" si="65"/>
        <v>GV.SC-092</v>
      </c>
      <c r="I880" s="631" t="str">
        <f t="shared" ca="1" si="66"/>
        <v>GV.SC-0920</v>
      </c>
      <c r="J880" s="1648"/>
    </row>
    <row r="881" spans="1:10" x14ac:dyDescent="0.25">
      <c r="A881" t="s">
        <v>2567</v>
      </c>
      <c r="B881" s="551">
        <v>2</v>
      </c>
      <c r="C881" s="551" t="s">
        <v>3386</v>
      </c>
      <c r="D881" s="1587" t="s">
        <v>3412</v>
      </c>
      <c r="F881" s="819"/>
      <c r="G881" s="551">
        <f ca="1">VLOOKUP($A881,Data!$C:$I,7,FALSE)</f>
        <v>0</v>
      </c>
      <c r="H881" s="631" t="str">
        <f t="shared" si="65"/>
        <v>GV.SC-102</v>
      </c>
      <c r="I881" s="631" t="str">
        <f t="shared" ca="1" si="66"/>
        <v>GV.SC-1020</v>
      </c>
      <c r="J881" s="1648"/>
    </row>
    <row r="882" spans="1:10" x14ac:dyDescent="0.25">
      <c r="A882" t="s">
        <v>2569</v>
      </c>
      <c r="B882" s="551">
        <v>3</v>
      </c>
      <c r="C882" s="551" t="s">
        <v>3386</v>
      </c>
      <c r="D882" s="1587" t="s">
        <v>3393</v>
      </c>
      <c r="E882" s="551" t="s">
        <v>446</v>
      </c>
      <c r="F882" s="1650" t="s">
        <v>1536</v>
      </c>
      <c r="G882" s="551">
        <f ca="1">VLOOKUP($A882,Data!$C:$I,7,FALSE)</f>
        <v>0</v>
      </c>
      <c r="H882" s="631" t="str">
        <f t="shared" si="65"/>
        <v>GV.OC-033</v>
      </c>
      <c r="I882" s="631" t="str">
        <f t="shared" ca="1" si="66"/>
        <v>GV.OC-0330</v>
      </c>
      <c r="J882" s="1648"/>
    </row>
    <row r="883" spans="1:10" x14ac:dyDescent="0.25">
      <c r="A883" t="s">
        <v>2569</v>
      </c>
      <c r="B883" s="551">
        <v>3</v>
      </c>
      <c r="C883" s="551" t="s">
        <v>3386</v>
      </c>
      <c r="D883" s="1587" t="s">
        <v>3417</v>
      </c>
      <c r="E883" s="551" t="s">
        <v>446</v>
      </c>
      <c r="F883" s="1650" t="s">
        <v>1522</v>
      </c>
      <c r="G883" s="551">
        <f ca="1">VLOOKUP($A883,Data!$C:$I,7,FALSE)</f>
        <v>0</v>
      </c>
      <c r="H883" s="631" t="str">
        <f t="shared" si="65"/>
        <v>GV.PO-013</v>
      </c>
      <c r="I883" s="631" t="str">
        <f t="shared" ca="1" si="66"/>
        <v>GV.PO-0130</v>
      </c>
      <c r="J883" s="1648"/>
    </row>
    <row r="884" spans="1:10" x14ac:dyDescent="0.25">
      <c r="A884" t="s">
        <v>2569</v>
      </c>
      <c r="B884" s="551">
        <v>3</v>
      </c>
      <c r="C884" s="551" t="s">
        <v>3386</v>
      </c>
      <c r="D884" s="1587" t="s">
        <v>3418</v>
      </c>
      <c r="F884" s="819"/>
      <c r="G884" s="551">
        <f ca="1">VLOOKUP($A884,Data!$C:$I,7,FALSE)</f>
        <v>0</v>
      </c>
      <c r="H884" s="631" t="str">
        <f t="shared" si="65"/>
        <v>GV.PO-023</v>
      </c>
      <c r="I884" s="631" t="str">
        <f t="shared" ca="1" si="66"/>
        <v>GV.PO-0230</v>
      </c>
      <c r="J884" s="1648"/>
    </row>
    <row r="885" spans="1:10" x14ac:dyDescent="0.25">
      <c r="A885" t="s">
        <v>2569</v>
      </c>
      <c r="B885" s="551">
        <v>3</v>
      </c>
      <c r="C885" s="551" t="s">
        <v>3386</v>
      </c>
      <c r="D885" s="1587" t="s">
        <v>3400</v>
      </c>
      <c r="F885" s="819"/>
      <c r="G885" s="551">
        <f ca="1">VLOOKUP($A885,Data!$C:$I,7,FALSE)</f>
        <v>0</v>
      </c>
      <c r="H885" s="631" t="str">
        <f t="shared" si="65"/>
        <v>GV.RM-053</v>
      </c>
      <c r="I885" s="631" t="str">
        <f t="shared" ca="1" si="66"/>
        <v>GV.RM-0530</v>
      </c>
      <c r="J885" s="1648"/>
    </row>
    <row r="886" spans="1:10" x14ac:dyDescent="0.25">
      <c r="A886" t="s">
        <v>2569</v>
      </c>
      <c r="B886" s="551">
        <v>3</v>
      </c>
      <c r="C886" s="551" t="s">
        <v>3386</v>
      </c>
      <c r="D886" s="1587" t="s">
        <v>3403</v>
      </c>
      <c r="E886" s="551" t="s">
        <v>446</v>
      </c>
      <c r="F886" s="1650" t="s">
        <v>1523</v>
      </c>
      <c r="G886" s="551">
        <f ca="1">VLOOKUP($A886,Data!$C:$I,7,FALSE)</f>
        <v>0</v>
      </c>
      <c r="H886" s="631" t="str">
        <f t="shared" si="65"/>
        <v>GV.SC-013</v>
      </c>
      <c r="I886" s="631" t="str">
        <f t="shared" ca="1" si="66"/>
        <v>GV.SC-0130</v>
      </c>
      <c r="J886" s="1648"/>
    </row>
    <row r="887" spans="1:10" x14ac:dyDescent="0.25">
      <c r="A887" t="s">
        <v>2569</v>
      </c>
      <c r="B887" s="551">
        <v>3</v>
      </c>
      <c r="C887" s="551" t="s">
        <v>3386</v>
      </c>
      <c r="D887" s="1587" t="s">
        <v>3408</v>
      </c>
      <c r="F887" s="819"/>
      <c r="G887" s="551">
        <f ca="1">VLOOKUP($A887,Data!$C:$I,7,FALSE)</f>
        <v>0</v>
      </c>
      <c r="H887" s="631" t="str">
        <f t="shared" si="65"/>
        <v>GV.SC-063</v>
      </c>
      <c r="I887" s="631" t="str">
        <f t="shared" ca="1" si="66"/>
        <v>GV.SC-0630</v>
      </c>
      <c r="J887" s="1648"/>
    </row>
    <row r="888" spans="1:10" x14ac:dyDescent="0.25">
      <c r="A888" t="s">
        <v>2569</v>
      </c>
      <c r="B888" s="551">
        <v>3</v>
      </c>
      <c r="C888" s="551" t="s">
        <v>3386</v>
      </c>
      <c r="D888" s="1587" t="s">
        <v>3411</v>
      </c>
      <c r="F888" s="819"/>
      <c r="G888" s="551">
        <f ca="1">VLOOKUP($A888,Data!$C:$I,7,FALSE)</f>
        <v>0</v>
      </c>
      <c r="H888" s="631" t="str">
        <f t="shared" si="65"/>
        <v>GV.SC-093</v>
      </c>
      <c r="I888" s="631" t="str">
        <f t="shared" ca="1" si="66"/>
        <v>GV.SC-0930</v>
      </c>
      <c r="J888" s="1648"/>
    </row>
    <row r="889" spans="1:10" x14ac:dyDescent="0.25">
      <c r="A889" t="s">
        <v>2569</v>
      </c>
      <c r="B889" s="551">
        <v>3</v>
      </c>
      <c r="C889" s="551" t="s">
        <v>3386</v>
      </c>
      <c r="D889" s="1587" t="s">
        <v>3412</v>
      </c>
      <c r="F889" s="819"/>
      <c r="G889" s="551">
        <f ca="1">VLOOKUP($A889,Data!$C:$I,7,FALSE)</f>
        <v>0</v>
      </c>
      <c r="H889" s="631" t="str">
        <f t="shared" si="65"/>
        <v>GV.SC-103</v>
      </c>
      <c r="I889" s="631" t="str">
        <f t="shared" ca="1" si="66"/>
        <v>GV.SC-1030</v>
      </c>
      <c r="J889" s="1648"/>
    </row>
    <row r="890" spans="1:10" x14ac:dyDescent="0.25">
      <c r="A890" t="s">
        <v>2570</v>
      </c>
      <c r="B890" s="551">
        <v>3</v>
      </c>
      <c r="C890" s="551" t="s">
        <v>3386</v>
      </c>
      <c r="D890" s="1587" t="s">
        <v>3392</v>
      </c>
      <c r="F890" s="819"/>
      <c r="G890" s="551">
        <f ca="1">VLOOKUP($A890,Data!$C:$I,7,FALSE)</f>
        <v>0</v>
      </c>
      <c r="H890" s="631" t="str">
        <f t="shared" si="65"/>
        <v>GV.OC-023</v>
      </c>
      <c r="I890" s="631" t="str">
        <f t="shared" ca="1" si="66"/>
        <v>GV.OC-0230</v>
      </c>
      <c r="J890" s="1648"/>
    </row>
    <row r="891" spans="1:10" x14ac:dyDescent="0.25">
      <c r="A891" t="s">
        <v>2570</v>
      </c>
      <c r="B891" s="551">
        <v>3</v>
      </c>
      <c r="C891" s="551" t="s">
        <v>3386</v>
      </c>
      <c r="D891" s="1587" t="s">
        <v>3393</v>
      </c>
      <c r="E891" s="551" t="s">
        <v>446</v>
      </c>
      <c r="F891" s="1650" t="s">
        <v>1536</v>
      </c>
      <c r="G891" s="551">
        <f ca="1">VLOOKUP($A891,Data!$C:$I,7,FALSE)</f>
        <v>0</v>
      </c>
      <c r="H891" s="631" t="str">
        <f t="shared" si="65"/>
        <v>GV.OC-033</v>
      </c>
      <c r="I891" s="631" t="str">
        <f t="shared" ca="1" si="66"/>
        <v>GV.OC-0330</v>
      </c>
      <c r="J891" s="1648"/>
    </row>
    <row r="892" spans="1:10" x14ac:dyDescent="0.25">
      <c r="A892" t="s">
        <v>2570</v>
      </c>
      <c r="B892" s="551">
        <v>3</v>
      </c>
      <c r="C892" s="551" t="s">
        <v>3386</v>
      </c>
      <c r="D892" s="1587" t="s">
        <v>3417</v>
      </c>
      <c r="E892" s="551" t="s">
        <v>446</v>
      </c>
      <c r="F892" s="1650" t="s">
        <v>1522</v>
      </c>
      <c r="G892" s="551">
        <f ca="1">VLOOKUP($A892,Data!$C:$I,7,FALSE)</f>
        <v>0</v>
      </c>
      <c r="H892" s="631" t="str">
        <f t="shared" si="65"/>
        <v>GV.PO-013</v>
      </c>
      <c r="I892" s="631" t="str">
        <f t="shared" ca="1" si="66"/>
        <v>GV.PO-0130</v>
      </c>
      <c r="J892" s="1648"/>
    </row>
    <row r="893" spans="1:10" x14ac:dyDescent="0.25">
      <c r="A893" t="s">
        <v>2570</v>
      </c>
      <c r="B893" s="551">
        <v>3</v>
      </c>
      <c r="C893" s="551" t="s">
        <v>3386</v>
      </c>
      <c r="D893" s="1587" t="s">
        <v>3418</v>
      </c>
      <c r="F893" s="819"/>
      <c r="G893" s="551">
        <f ca="1">VLOOKUP($A893,Data!$C:$I,7,FALSE)</f>
        <v>0</v>
      </c>
      <c r="H893" s="631" t="str">
        <f t="shared" si="65"/>
        <v>GV.PO-023</v>
      </c>
      <c r="I893" s="631" t="str">
        <f t="shared" ca="1" si="66"/>
        <v>GV.PO-0230</v>
      </c>
      <c r="J893" s="1648"/>
    </row>
    <row r="894" spans="1:10" x14ac:dyDescent="0.25">
      <c r="A894" t="s">
        <v>2570</v>
      </c>
      <c r="B894" s="551">
        <v>3</v>
      </c>
      <c r="C894" s="551" t="s">
        <v>3386</v>
      </c>
      <c r="D894" s="1587" t="s">
        <v>3414</v>
      </c>
      <c r="F894" s="819"/>
      <c r="G894" s="551">
        <f ca="1">VLOOKUP($A894,Data!$C:$I,7,FALSE)</f>
        <v>0</v>
      </c>
      <c r="H894" s="631" t="str">
        <f t="shared" si="65"/>
        <v>GV.RR-023</v>
      </c>
      <c r="I894" s="631" t="str">
        <f t="shared" ca="1" si="66"/>
        <v>GV.RR-0230</v>
      </c>
      <c r="J894" s="1648"/>
    </row>
    <row r="895" spans="1:10" x14ac:dyDescent="0.25">
      <c r="A895" t="s">
        <v>2570</v>
      </c>
      <c r="B895" s="551">
        <v>3</v>
      </c>
      <c r="C895" s="551" t="s">
        <v>3386</v>
      </c>
      <c r="D895" s="1587" t="s">
        <v>3404</v>
      </c>
      <c r="E895" s="551" t="s">
        <v>446</v>
      </c>
      <c r="F895" s="1650" t="s">
        <v>1489</v>
      </c>
      <c r="G895" s="551">
        <f ca="1">VLOOKUP($A895,Data!$C:$I,7,FALSE)</f>
        <v>0</v>
      </c>
      <c r="H895" s="631" t="str">
        <f t="shared" si="65"/>
        <v>GV.SC-023</v>
      </c>
      <c r="I895" s="631" t="str">
        <f t="shared" ca="1" si="66"/>
        <v>GV.SC-0230</v>
      </c>
      <c r="J895" s="1648"/>
    </row>
    <row r="896" spans="1:10" x14ac:dyDescent="0.25">
      <c r="A896" t="s">
        <v>2570</v>
      </c>
      <c r="B896" s="551">
        <v>3</v>
      </c>
      <c r="C896" s="551" t="s">
        <v>1462</v>
      </c>
      <c r="D896" s="1589" t="s">
        <v>3448</v>
      </c>
      <c r="E896" s="551" t="s">
        <v>1462</v>
      </c>
      <c r="F896" s="1650" t="s">
        <v>1579</v>
      </c>
      <c r="G896" s="551">
        <f ca="1">VLOOKUP($A896,Data!$C:$I,7,FALSE)</f>
        <v>0</v>
      </c>
      <c r="H896" s="631" t="str">
        <f t="shared" si="65"/>
        <v>PR.AT-013</v>
      </c>
      <c r="I896" s="631" t="str">
        <f t="shared" ca="1" si="66"/>
        <v>PR.AT-0130</v>
      </c>
      <c r="J896" s="1648"/>
    </row>
    <row r="897" spans="1:10" x14ac:dyDescent="0.25">
      <c r="A897" t="s">
        <v>2570</v>
      </c>
      <c r="B897" s="551">
        <v>3</v>
      </c>
      <c r="C897" s="551" t="s">
        <v>1462</v>
      </c>
      <c r="D897" s="1589" t="s">
        <v>3449</v>
      </c>
      <c r="E897" s="551" t="s">
        <v>1462</v>
      </c>
      <c r="F897" s="1650" t="s">
        <v>1577</v>
      </c>
      <c r="G897" s="551">
        <f ca="1">VLOOKUP($A897,Data!$C:$I,7,FALSE)</f>
        <v>0</v>
      </c>
      <c r="H897" s="631" t="str">
        <f t="shared" si="65"/>
        <v>PR.AT-023</v>
      </c>
      <c r="I897" s="631" t="str">
        <f t="shared" ca="1" si="66"/>
        <v>PR.AT-0230</v>
      </c>
      <c r="J897" s="1648"/>
    </row>
    <row r="898" spans="1:10" x14ac:dyDescent="0.25">
      <c r="A898" t="s">
        <v>2571</v>
      </c>
      <c r="B898" s="551">
        <v>3</v>
      </c>
      <c r="C898" s="551" t="s">
        <v>1462</v>
      </c>
      <c r="D898" s="1589" t="s">
        <v>3448</v>
      </c>
      <c r="E898" s="551" t="s">
        <v>1462</v>
      </c>
      <c r="F898" s="1652" t="s">
        <v>1576</v>
      </c>
      <c r="G898" s="551">
        <f ca="1">VLOOKUP($A898,Data!$C:$I,7,FALSE)</f>
        <v>0</v>
      </c>
      <c r="H898" s="631" t="str">
        <f t="shared" ref="H898:H961" si="67">CONCATENATE($D898,$B898)</f>
        <v>PR.AT-013</v>
      </c>
      <c r="I898" s="631" t="str">
        <f t="shared" ref="I898:I961" ca="1" si="68">_xlfn.IFNA(CONCATENATE(H898,$G898),CONCATENATE(H898,$G898,0))</f>
        <v>PR.AT-0130</v>
      </c>
      <c r="J898" s="1648"/>
    </row>
    <row r="899" spans="1:10" x14ac:dyDescent="0.25">
      <c r="A899" t="s">
        <v>2572</v>
      </c>
      <c r="B899" s="551">
        <v>3</v>
      </c>
      <c r="C899" s="551" t="s">
        <v>3386</v>
      </c>
      <c r="D899" s="1587" t="s">
        <v>3400</v>
      </c>
      <c r="F899" s="819"/>
      <c r="G899" s="551">
        <f ca="1">VLOOKUP($A899,Data!$C:$I,7,FALSE)</f>
        <v>0</v>
      </c>
      <c r="H899" s="631" t="str">
        <f t="shared" si="67"/>
        <v>GV.RM-053</v>
      </c>
      <c r="I899" s="631" t="str">
        <f t="shared" ca="1" si="68"/>
        <v>GV.RM-0530</v>
      </c>
      <c r="J899" s="1648"/>
    </row>
    <row r="900" spans="1:10" x14ac:dyDescent="0.25">
      <c r="A900" t="s">
        <v>2572</v>
      </c>
      <c r="B900" s="551">
        <v>3</v>
      </c>
      <c r="C900" s="551" t="s">
        <v>3386</v>
      </c>
      <c r="D900" s="1587" t="s">
        <v>3403</v>
      </c>
      <c r="E900" s="551" t="s">
        <v>446</v>
      </c>
      <c r="F900" s="1650" t="s">
        <v>1523</v>
      </c>
      <c r="G900" s="551">
        <f ca="1">VLOOKUP($A900,Data!$C:$I,7,FALSE)</f>
        <v>0</v>
      </c>
      <c r="H900" s="631" t="str">
        <f t="shared" si="67"/>
        <v>GV.SC-013</v>
      </c>
      <c r="I900" s="631" t="str">
        <f t="shared" ca="1" si="68"/>
        <v>GV.SC-0130</v>
      </c>
      <c r="J900" s="1648"/>
    </row>
    <row r="901" spans="1:10" x14ac:dyDescent="0.25">
      <c r="A901" t="s">
        <v>2572</v>
      </c>
      <c r="B901" s="551">
        <v>3</v>
      </c>
      <c r="C901" s="551" t="s">
        <v>3386</v>
      </c>
      <c r="D901" s="1587" t="s">
        <v>3408</v>
      </c>
      <c r="F901" s="819"/>
      <c r="G901" s="551">
        <f ca="1">VLOOKUP($A901,Data!$C:$I,7,FALSE)</f>
        <v>0</v>
      </c>
      <c r="H901" s="631" t="str">
        <f t="shared" si="67"/>
        <v>GV.SC-063</v>
      </c>
      <c r="I901" s="631" t="str">
        <f t="shared" ca="1" si="68"/>
        <v>GV.SC-0630</v>
      </c>
      <c r="J901" s="1648"/>
    </row>
    <row r="902" spans="1:10" x14ac:dyDescent="0.25">
      <c r="A902" t="s">
        <v>2572</v>
      </c>
      <c r="B902" s="551">
        <v>3</v>
      </c>
      <c r="C902" s="551" t="s">
        <v>3386</v>
      </c>
      <c r="D902" s="1587" t="s">
        <v>3411</v>
      </c>
      <c r="F902" s="819"/>
      <c r="G902" s="551">
        <f ca="1">VLOOKUP($A902,Data!$C:$I,7,FALSE)</f>
        <v>0</v>
      </c>
      <c r="H902" s="631" t="str">
        <f t="shared" si="67"/>
        <v>GV.SC-093</v>
      </c>
      <c r="I902" s="631" t="str">
        <f t="shared" ca="1" si="68"/>
        <v>GV.SC-0930</v>
      </c>
      <c r="J902" s="1648"/>
    </row>
    <row r="903" spans="1:10" x14ac:dyDescent="0.25">
      <c r="A903" t="s">
        <v>2572</v>
      </c>
      <c r="B903" s="551">
        <v>3</v>
      </c>
      <c r="C903" s="551" t="s">
        <v>3386</v>
      </c>
      <c r="D903" s="1587" t="s">
        <v>3412</v>
      </c>
      <c r="F903" s="819"/>
      <c r="G903" s="551">
        <f ca="1">VLOOKUP($A903,Data!$C:$I,7,FALSE)</f>
        <v>0</v>
      </c>
      <c r="H903" s="631" t="str">
        <f t="shared" si="67"/>
        <v>GV.SC-103</v>
      </c>
      <c r="I903" s="631" t="str">
        <f t="shared" ca="1" si="68"/>
        <v>GV.SC-1030</v>
      </c>
      <c r="J903" s="1648"/>
    </row>
    <row r="904" spans="1:10" x14ac:dyDescent="0.25">
      <c r="A904" t="s">
        <v>2572</v>
      </c>
      <c r="B904" s="551">
        <v>3</v>
      </c>
      <c r="C904" s="551" t="s">
        <v>446</v>
      </c>
      <c r="D904" s="1588" t="s">
        <v>3440</v>
      </c>
      <c r="E904" s="551" t="s">
        <v>1462</v>
      </c>
      <c r="F904" s="1650" t="s">
        <v>1712</v>
      </c>
      <c r="G904" s="551">
        <f ca="1">VLOOKUP($A904,Data!$C:$I,7,FALSE)</f>
        <v>0</v>
      </c>
      <c r="H904" s="631" t="str">
        <f t="shared" si="67"/>
        <v>ID.IM-033</v>
      </c>
      <c r="I904" s="631" t="str">
        <f t="shared" ca="1" si="68"/>
        <v>ID.IM-0330</v>
      </c>
      <c r="J904" s="1648"/>
    </row>
    <row r="905" spans="1:10" x14ac:dyDescent="0.25">
      <c r="A905" t="s">
        <v>175</v>
      </c>
      <c r="B905" s="551">
        <v>1</v>
      </c>
      <c r="C905" s="551" t="s">
        <v>446</v>
      </c>
      <c r="D905" s="1588" t="s">
        <v>3429</v>
      </c>
      <c r="E905" s="551" t="s">
        <v>446</v>
      </c>
      <c r="F905" s="1650" t="s">
        <v>1569</v>
      </c>
      <c r="G905" s="551">
        <f ca="1">VLOOKUP($A905,Data!$C:$I,7,FALSE)</f>
        <v>0</v>
      </c>
      <c r="H905" s="631" t="str">
        <f t="shared" si="67"/>
        <v>ID.RA-011</v>
      </c>
      <c r="I905" s="631" t="str">
        <f t="shared" ca="1" si="68"/>
        <v>ID.RA-0110</v>
      </c>
      <c r="J905" s="1648"/>
    </row>
    <row r="906" spans="1:10" x14ac:dyDescent="0.25">
      <c r="A906" t="s">
        <v>175</v>
      </c>
      <c r="B906" s="551">
        <v>1</v>
      </c>
      <c r="C906" s="551" t="s">
        <v>446</v>
      </c>
      <c r="D906" s="1588" t="s">
        <v>3430</v>
      </c>
      <c r="E906" s="551" t="s">
        <v>446</v>
      </c>
      <c r="F906" s="1650" t="s">
        <v>1570</v>
      </c>
      <c r="G906" s="551">
        <f ca="1">VLOOKUP($A906,Data!$C:$I,7,FALSE)</f>
        <v>0</v>
      </c>
      <c r="H906" s="631" t="str">
        <f t="shared" si="67"/>
        <v>ID.RA-021</v>
      </c>
      <c r="I906" s="631" t="str">
        <f t="shared" ca="1" si="68"/>
        <v>ID.RA-0210</v>
      </c>
      <c r="J906" s="1648"/>
    </row>
    <row r="907" spans="1:10" x14ac:dyDescent="0.25">
      <c r="A907" t="s">
        <v>175</v>
      </c>
      <c r="B907" s="551">
        <v>1</v>
      </c>
      <c r="C907" s="551" t="s">
        <v>446</v>
      </c>
      <c r="D907" s="1588" t="s">
        <v>3436</v>
      </c>
      <c r="E907" s="551" t="s">
        <v>1464</v>
      </c>
      <c r="F907" s="1650" t="s">
        <v>1571</v>
      </c>
      <c r="G907" s="551">
        <f ca="1">VLOOKUP($A907,Data!$C:$I,7,FALSE)</f>
        <v>0</v>
      </c>
      <c r="H907" s="631" t="str">
        <f t="shared" si="67"/>
        <v>ID.RA-081</v>
      </c>
      <c r="I907" s="631" t="str">
        <f t="shared" ca="1" si="68"/>
        <v>ID.RA-0810</v>
      </c>
      <c r="J907" s="1648"/>
    </row>
    <row r="908" spans="1:10" x14ac:dyDescent="0.25">
      <c r="A908" t="s">
        <v>176</v>
      </c>
      <c r="B908" s="551">
        <v>1</v>
      </c>
      <c r="C908" s="551" t="s">
        <v>446</v>
      </c>
      <c r="D908" s="1588" t="s">
        <v>3429</v>
      </c>
      <c r="E908" s="551" t="s">
        <v>446</v>
      </c>
      <c r="F908" s="1650" t="s">
        <v>1569</v>
      </c>
      <c r="G908" s="551">
        <f ca="1">VLOOKUP($A908,Data!$C:$I,7,FALSE)</f>
        <v>0</v>
      </c>
      <c r="H908" s="631" t="str">
        <f t="shared" si="67"/>
        <v>ID.RA-011</v>
      </c>
      <c r="I908" s="631" t="str">
        <f t="shared" ca="1" si="68"/>
        <v>ID.RA-0110</v>
      </c>
      <c r="J908" s="1648"/>
    </row>
    <row r="909" spans="1:10" x14ac:dyDescent="0.25">
      <c r="A909" t="s">
        <v>176</v>
      </c>
      <c r="B909" s="551">
        <v>1</v>
      </c>
      <c r="C909" s="551" t="s">
        <v>446</v>
      </c>
      <c r="D909" s="1588" t="s">
        <v>3436</v>
      </c>
      <c r="E909" s="551" t="s">
        <v>1464</v>
      </c>
      <c r="F909" s="1650" t="s">
        <v>1571</v>
      </c>
      <c r="G909" s="551">
        <f ca="1">VLOOKUP($A909,Data!$C:$I,7,FALSE)</f>
        <v>0</v>
      </c>
      <c r="H909" s="631" t="str">
        <f t="shared" si="67"/>
        <v>ID.RA-081</v>
      </c>
      <c r="I909" s="631" t="str">
        <f t="shared" ca="1" si="68"/>
        <v>ID.RA-0810</v>
      </c>
      <c r="J909" s="1648"/>
    </row>
    <row r="910" spans="1:10" x14ac:dyDescent="0.25">
      <c r="A910" t="s">
        <v>177</v>
      </c>
      <c r="B910" s="551">
        <v>1</v>
      </c>
      <c r="C910" s="551" t="s">
        <v>446</v>
      </c>
      <c r="D910" s="1588" t="s">
        <v>3439</v>
      </c>
      <c r="E910" s="551" t="s">
        <v>1463</v>
      </c>
      <c r="F910" s="1650" t="s">
        <v>1548</v>
      </c>
      <c r="G910" s="551">
        <f ca="1">VLOOKUP($A910,Data!$C:$I,7,FALSE)</f>
        <v>0</v>
      </c>
      <c r="H910" s="631" t="str">
        <f t="shared" si="67"/>
        <v>ID.IM-021</v>
      </c>
      <c r="I910" s="631" t="str">
        <f t="shared" ca="1" si="68"/>
        <v>ID.IM-0210</v>
      </c>
      <c r="J910" s="1648"/>
    </row>
    <row r="911" spans="1:10" x14ac:dyDescent="0.25">
      <c r="A911" t="s">
        <v>177</v>
      </c>
      <c r="B911" s="551">
        <v>1</v>
      </c>
      <c r="C911" s="551" t="s">
        <v>446</v>
      </c>
      <c r="D911" s="1588" t="s">
        <v>3429</v>
      </c>
      <c r="E911" s="551" t="s">
        <v>446</v>
      </c>
      <c r="F911" s="1650" t="s">
        <v>1569</v>
      </c>
      <c r="G911" s="551">
        <f ca="1">VLOOKUP($A911,Data!$C:$I,7,FALSE)</f>
        <v>0</v>
      </c>
      <c r="H911" s="631" t="str">
        <f t="shared" si="67"/>
        <v>ID.RA-011</v>
      </c>
      <c r="I911" s="631" t="str">
        <f t="shared" ca="1" si="68"/>
        <v>ID.RA-0110</v>
      </c>
      <c r="J911" s="1648"/>
    </row>
    <row r="912" spans="1:10" x14ac:dyDescent="0.25">
      <c r="A912" t="s">
        <v>178</v>
      </c>
      <c r="B912" s="551">
        <v>1</v>
      </c>
      <c r="C912" s="551" t="s">
        <v>446</v>
      </c>
      <c r="D912" s="1588" t="s">
        <v>3434</v>
      </c>
      <c r="E912" s="551" t="s">
        <v>1464</v>
      </c>
      <c r="F912" s="1650" t="s">
        <v>1561</v>
      </c>
      <c r="G912" s="551">
        <f ca="1">VLOOKUP($A912,Data!$C:$I,7,FALSE)</f>
        <v>0</v>
      </c>
      <c r="H912" s="631" t="str">
        <f t="shared" si="67"/>
        <v>ID.RA-061</v>
      </c>
      <c r="I912" s="631" t="str">
        <f t="shared" ca="1" si="68"/>
        <v>ID.RA-0610</v>
      </c>
      <c r="J912" s="1648"/>
    </row>
    <row r="913" spans="1:10" x14ac:dyDescent="0.25">
      <c r="A913" t="s">
        <v>179</v>
      </c>
      <c r="B913" s="551">
        <v>2</v>
      </c>
      <c r="C913" s="551" t="s">
        <v>446</v>
      </c>
      <c r="D913" s="1588" t="s">
        <v>3429</v>
      </c>
      <c r="E913" s="551" t="s">
        <v>1463</v>
      </c>
      <c r="F913" s="1650" t="s">
        <v>1563</v>
      </c>
      <c r="G913" s="551">
        <f ca="1">VLOOKUP($A913,Data!$C:$I,7,FALSE)</f>
        <v>0</v>
      </c>
      <c r="H913" s="631" t="str">
        <f t="shared" si="67"/>
        <v>ID.RA-012</v>
      </c>
      <c r="I913" s="631" t="str">
        <f t="shared" ca="1" si="68"/>
        <v>ID.RA-0120</v>
      </c>
      <c r="J913" s="1648"/>
    </row>
    <row r="914" spans="1:10" x14ac:dyDescent="0.25">
      <c r="A914" t="s">
        <v>179</v>
      </c>
      <c r="B914" s="551">
        <v>2</v>
      </c>
      <c r="C914" s="551" t="s">
        <v>446</v>
      </c>
      <c r="D914" s="1588" t="s">
        <v>3436</v>
      </c>
      <c r="E914" s="551" t="s">
        <v>1464</v>
      </c>
      <c r="F914" s="1650" t="s">
        <v>1571</v>
      </c>
      <c r="G914" s="551">
        <f ca="1">VLOOKUP($A914,Data!$C:$I,7,FALSE)</f>
        <v>0</v>
      </c>
      <c r="H914" s="631" t="str">
        <f t="shared" si="67"/>
        <v>ID.RA-082</v>
      </c>
      <c r="I914" s="631" t="str">
        <f t="shared" ca="1" si="68"/>
        <v>ID.RA-0820</v>
      </c>
      <c r="J914" s="1648"/>
    </row>
    <row r="915" spans="1:10" x14ac:dyDescent="0.25">
      <c r="A915" t="s">
        <v>180</v>
      </c>
      <c r="B915" s="551">
        <v>2</v>
      </c>
      <c r="C915" s="551" t="s">
        <v>446</v>
      </c>
      <c r="D915" s="1588" t="s">
        <v>3429</v>
      </c>
      <c r="E915" s="551" t="s">
        <v>446</v>
      </c>
      <c r="F915" s="1650" t="s">
        <v>1569</v>
      </c>
      <c r="G915" s="551">
        <f ca="1">VLOOKUP($A915,Data!$C:$I,7,FALSE)</f>
        <v>0</v>
      </c>
      <c r="H915" s="631" t="str">
        <f t="shared" si="67"/>
        <v>ID.RA-012</v>
      </c>
      <c r="I915" s="631" t="str">
        <f t="shared" ca="1" si="68"/>
        <v>ID.RA-0120</v>
      </c>
      <c r="J915" s="1648"/>
    </row>
    <row r="916" spans="1:10" x14ac:dyDescent="0.25">
      <c r="A916" t="s">
        <v>181</v>
      </c>
      <c r="B916" s="551">
        <v>2</v>
      </c>
      <c r="C916" s="551" t="s">
        <v>446</v>
      </c>
      <c r="D916" s="1588" t="s">
        <v>3434</v>
      </c>
      <c r="E916" s="551" t="s">
        <v>1464</v>
      </c>
      <c r="F916" s="1650" t="s">
        <v>1561</v>
      </c>
      <c r="G916" s="551">
        <f ca="1">VLOOKUP($A916,Data!$C:$I,7,FALSE)</f>
        <v>0</v>
      </c>
      <c r="H916" s="631" t="str">
        <f t="shared" si="67"/>
        <v>ID.RA-062</v>
      </c>
      <c r="I916" s="631" t="str">
        <f t="shared" ca="1" si="68"/>
        <v>ID.RA-0620</v>
      </c>
      <c r="J916" s="1648"/>
    </row>
    <row r="917" spans="1:10" x14ac:dyDescent="0.25">
      <c r="A917" t="s">
        <v>181</v>
      </c>
      <c r="B917" s="551">
        <v>2</v>
      </c>
      <c r="C917" s="551" t="s">
        <v>446</v>
      </c>
      <c r="D917" s="1588" t="s">
        <v>3436</v>
      </c>
      <c r="E917" s="551" t="s">
        <v>1464</v>
      </c>
      <c r="F917" s="1650" t="s">
        <v>1571</v>
      </c>
      <c r="G917" s="551">
        <f ca="1">VLOOKUP($A917,Data!$C:$I,7,FALSE)</f>
        <v>0</v>
      </c>
      <c r="H917" s="631" t="str">
        <f t="shared" si="67"/>
        <v>ID.RA-082</v>
      </c>
      <c r="I917" s="631" t="str">
        <f t="shared" ca="1" si="68"/>
        <v>ID.RA-0820</v>
      </c>
      <c r="J917" s="1648"/>
    </row>
    <row r="918" spans="1:10" x14ac:dyDescent="0.25">
      <c r="A918" t="s">
        <v>183</v>
      </c>
      <c r="B918" s="551">
        <v>2</v>
      </c>
      <c r="C918" s="551" t="s">
        <v>1464</v>
      </c>
      <c r="D918" s="1591" t="s">
        <v>3484</v>
      </c>
      <c r="F918" s="819"/>
      <c r="G918" s="551">
        <f ca="1">VLOOKUP($A918,Data!$C:$I,7,FALSE)</f>
        <v>0</v>
      </c>
      <c r="H918" s="631" t="str">
        <f t="shared" si="67"/>
        <v>RS.CO-022</v>
      </c>
      <c r="I918" s="631" t="str">
        <f t="shared" ca="1" si="68"/>
        <v>RS.CO-0220</v>
      </c>
      <c r="J918" s="1648"/>
    </row>
    <row r="919" spans="1:10" x14ac:dyDescent="0.25">
      <c r="A919" t="s">
        <v>183</v>
      </c>
      <c r="B919" s="551">
        <v>2</v>
      </c>
      <c r="C919" s="551" t="s">
        <v>1464</v>
      </c>
      <c r="D919" s="1591" t="s">
        <v>3485</v>
      </c>
      <c r="E919" s="551" t="s">
        <v>1464</v>
      </c>
      <c r="F919" s="1650" t="s">
        <v>1535</v>
      </c>
      <c r="G919" s="551">
        <f ca="1">VLOOKUP($A919,Data!$C:$I,7,FALSE)</f>
        <v>0</v>
      </c>
      <c r="H919" s="631" t="str">
        <f t="shared" si="67"/>
        <v>RS.CO-032</v>
      </c>
      <c r="I919" s="631" t="str">
        <f t="shared" ca="1" si="68"/>
        <v>RS.CO-0320</v>
      </c>
      <c r="J919" s="1648"/>
    </row>
    <row r="920" spans="1:10" x14ac:dyDescent="0.25">
      <c r="A920" t="s">
        <v>184</v>
      </c>
      <c r="B920" s="551">
        <v>3</v>
      </c>
      <c r="C920" s="551" t="s">
        <v>446</v>
      </c>
      <c r="D920" s="1588" t="s">
        <v>3429</v>
      </c>
      <c r="E920" s="551" t="s">
        <v>446</v>
      </c>
      <c r="F920" s="1650" t="s">
        <v>1569</v>
      </c>
      <c r="G920" s="551">
        <f ca="1">VLOOKUP($A920,Data!$C:$I,7,FALSE)</f>
        <v>0</v>
      </c>
      <c r="H920" s="631" t="str">
        <f t="shared" si="67"/>
        <v>ID.RA-013</v>
      </c>
      <c r="I920" s="631" t="str">
        <f t="shared" ca="1" si="68"/>
        <v>ID.RA-0130</v>
      </c>
      <c r="J920" s="1648"/>
    </row>
    <row r="921" spans="1:10" x14ac:dyDescent="0.25">
      <c r="A921" t="s">
        <v>184</v>
      </c>
      <c r="B921" s="551">
        <v>3</v>
      </c>
      <c r="C921" s="551" t="s">
        <v>446</v>
      </c>
      <c r="D921" s="1588" t="s">
        <v>3430</v>
      </c>
      <c r="E921" s="551" t="s">
        <v>446</v>
      </c>
      <c r="F921" s="1650" t="s">
        <v>1570</v>
      </c>
      <c r="G921" s="551">
        <f ca="1">VLOOKUP($A921,Data!$C:$I,7,FALSE)</f>
        <v>0</v>
      </c>
      <c r="H921" s="631" t="str">
        <f t="shared" si="67"/>
        <v>ID.RA-023</v>
      </c>
      <c r="I921" s="631" t="str">
        <f t="shared" ca="1" si="68"/>
        <v>ID.RA-0230</v>
      </c>
      <c r="J921" s="1648"/>
    </row>
    <row r="922" spans="1:10" x14ac:dyDescent="0.25">
      <c r="A922" t="s">
        <v>184</v>
      </c>
      <c r="B922" s="551">
        <v>3</v>
      </c>
      <c r="C922" s="551" t="s">
        <v>446</v>
      </c>
      <c r="D922" s="1588" t="s">
        <v>3436</v>
      </c>
      <c r="E922" s="551" t="s">
        <v>1464</v>
      </c>
      <c r="F922" s="1650" t="s">
        <v>1571</v>
      </c>
      <c r="G922" s="551">
        <f ca="1">VLOOKUP($A922,Data!$C:$I,7,FALSE)</f>
        <v>0</v>
      </c>
      <c r="H922" s="631" t="str">
        <f t="shared" si="67"/>
        <v>ID.RA-083</v>
      </c>
      <c r="I922" s="631" t="str">
        <f t="shared" ca="1" si="68"/>
        <v>ID.RA-0830</v>
      </c>
      <c r="J922" s="1648"/>
    </row>
    <row r="923" spans="1:10" x14ac:dyDescent="0.25">
      <c r="A923" t="s">
        <v>187</v>
      </c>
      <c r="B923" s="551">
        <v>3</v>
      </c>
      <c r="C923" s="551" t="s">
        <v>446</v>
      </c>
      <c r="D923" s="1588" t="s">
        <v>3436</v>
      </c>
      <c r="E923" s="551" t="s">
        <v>1464</v>
      </c>
      <c r="F923" s="1650" t="s">
        <v>1571</v>
      </c>
      <c r="G923" s="551">
        <f ca="1">VLOOKUP($A923,Data!$C:$I,7,FALSE)</f>
        <v>0</v>
      </c>
      <c r="H923" s="631" t="str">
        <f t="shared" si="67"/>
        <v>ID.RA-083</v>
      </c>
      <c r="I923" s="631" t="str">
        <f t="shared" ca="1" si="68"/>
        <v>ID.RA-0830</v>
      </c>
      <c r="J923" s="1648"/>
    </row>
    <row r="924" spans="1:10" x14ac:dyDescent="0.25">
      <c r="A924" t="s">
        <v>2573</v>
      </c>
      <c r="B924" s="551">
        <v>3</v>
      </c>
      <c r="C924" s="551" t="s">
        <v>446</v>
      </c>
      <c r="D924" s="1588" t="s">
        <v>3430</v>
      </c>
      <c r="E924" s="551" t="s">
        <v>446</v>
      </c>
      <c r="F924" s="1650" t="s">
        <v>1570</v>
      </c>
      <c r="G924" s="551">
        <f ca="1">VLOOKUP($A924,Data!$C:$I,7,FALSE)</f>
        <v>0</v>
      </c>
      <c r="H924" s="631" t="str">
        <f t="shared" si="67"/>
        <v>ID.RA-023</v>
      </c>
      <c r="I924" s="631" t="str">
        <f t="shared" ca="1" si="68"/>
        <v>ID.RA-0230</v>
      </c>
      <c r="J924" s="1648"/>
    </row>
    <row r="925" spans="1:10" x14ac:dyDescent="0.25">
      <c r="A925" t="s">
        <v>2573</v>
      </c>
      <c r="B925" s="551">
        <v>3</v>
      </c>
      <c r="C925" s="551" t="s">
        <v>446</v>
      </c>
      <c r="D925" s="1588" t="s">
        <v>3436</v>
      </c>
      <c r="E925" s="551" t="s">
        <v>1464</v>
      </c>
      <c r="F925" s="1650" t="s">
        <v>1571</v>
      </c>
      <c r="G925" s="551">
        <f ca="1">VLOOKUP($A925,Data!$C:$I,7,FALSE)</f>
        <v>0</v>
      </c>
      <c r="H925" s="631" t="str">
        <f t="shared" si="67"/>
        <v>ID.RA-083</v>
      </c>
      <c r="I925" s="631" t="str">
        <f t="shared" ca="1" si="68"/>
        <v>ID.RA-0830</v>
      </c>
      <c r="J925" s="1648"/>
    </row>
    <row r="926" spans="1:10" x14ac:dyDescent="0.25">
      <c r="A926" t="s">
        <v>2573</v>
      </c>
      <c r="B926" s="551">
        <v>3</v>
      </c>
      <c r="C926" s="551" t="s">
        <v>1464</v>
      </c>
      <c r="D926" s="1591" t="s">
        <v>3485</v>
      </c>
      <c r="E926" s="551" t="s">
        <v>1464</v>
      </c>
      <c r="F926" s="1650" t="s">
        <v>1566</v>
      </c>
      <c r="G926" s="551">
        <f ca="1">VLOOKUP($A926,Data!$C:$I,7,FALSE)</f>
        <v>0</v>
      </c>
      <c r="H926" s="631" t="str">
        <f t="shared" si="67"/>
        <v>RS.CO-033</v>
      </c>
      <c r="I926" s="631" t="str">
        <f t="shared" ca="1" si="68"/>
        <v>RS.CO-0330</v>
      </c>
      <c r="J926" s="1648"/>
    </row>
    <row r="927" spans="1:10" x14ac:dyDescent="0.25">
      <c r="A927" t="s">
        <v>189</v>
      </c>
      <c r="B927" s="551">
        <v>1</v>
      </c>
      <c r="C927" s="551" t="s">
        <v>446</v>
      </c>
      <c r="D927" s="1588" t="s">
        <v>3430</v>
      </c>
      <c r="E927" s="551" t="s">
        <v>446</v>
      </c>
      <c r="F927" s="1650" t="s">
        <v>1570</v>
      </c>
      <c r="G927" s="551">
        <f ca="1">VLOOKUP($A927,Data!$C:$I,7,FALSE)</f>
        <v>0</v>
      </c>
      <c r="H927" s="631" t="str">
        <f t="shared" si="67"/>
        <v>ID.RA-021</v>
      </c>
      <c r="I927" s="631" t="str">
        <f t="shared" ca="1" si="68"/>
        <v>ID.RA-0210</v>
      </c>
      <c r="J927" s="1648"/>
    </row>
    <row r="928" spans="1:10" x14ac:dyDescent="0.25">
      <c r="A928" t="s">
        <v>189</v>
      </c>
      <c r="B928" s="551">
        <v>1</v>
      </c>
      <c r="C928" s="551" t="s">
        <v>446</v>
      </c>
      <c r="D928" s="1588" t="s">
        <v>3436</v>
      </c>
      <c r="E928" s="551" t="s">
        <v>1464</v>
      </c>
      <c r="F928" s="1650" t="s">
        <v>1571</v>
      </c>
      <c r="G928" s="551">
        <f ca="1">VLOOKUP($A928,Data!$C:$I,7,FALSE)</f>
        <v>0</v>
      </c>
      <c r="H928" s="631" t="str">
        <f t="shared" si="67"/>
        <v>ID.RA-081</v>
      </c>
      <c r="I928" s="631" t="str">
        <f t="shared" ca="1" si="68"/>
        <v>ID.RA-0810</v>
      </c>
      <c r="J928" s="1648"/>
    </row>
    <row r="929" spans="1:10" x14ac:dyDescent="0.25">
      <c r="A929" t="s">
        <v>190</v>
      </c>
      <c r="B929" s="551">
        <v>1</v>
      </c>
      <c r="C929" s="551" t="s">
        <v>446</v>
      </c>
      <c r="D929" s="1588" t="s">
        <v>3430</v>
      </c>
      <c r="E929" s="551" t="s">
        <v>446</v>
      </c>
      <c r="F929" s="1650" t="s">
        <v>1570</v>
      </c>
      <c r="G929" s="551">
        <f ca="1">VLOOKUP($A929,Data!$C:$I,7,FALSE)</f>
        <v>0</v>
      </c>
      <c r="H929" s="631" t="str">
        <f t="shared" si="67"/>
        <v>ID.RA-021</v>
      </c>
      <c r="I929" s="631" t="str">
        <f t="shared" ca="1" si="68"/>
        <v>ID.RA-0210</v>
      </c>
      <c r="J929" s="1648"/>
    </row>
    <row r="930" spans="1:10" x14ac:dyDescent="0.25">
      <c r="A930" t="s">
        <v>190</v>
      </c>
      <c r="B930" s="551">
        <v>1</v>
      </c>
      <c r="C930" s="551" t="s">
        <v>446</v>
      </c>
      <c r="D930" s="1588" t="s">
        <v>3431</v>
      </c>
      <c r="E930" s="551" t="s">
        <v>446</v>
      </c>
      <c r="F930" s="1650" t="s">
        <v>1572</v>
      </c>
      <c r="G930" s="551">
        <f ca="1">VLOOKUP($A930,Data!$C:$I,7,FALSE)</f>
        <v>0</v>
      </c>
      <c r="H930" s="631" t="str">
        <f t="shared" si="67"/>
        <v>ID.RA-031</v>
      </c>
      <c r="I930" s="631" t="str">
        <f t="shared" ca="1" si="68"/>
        <v>ID.RA-0310</v>
      </c>
      <c r="J930" s="1648"/>
    </row>
    <row r="931" spans="1:10" x14ac:dyDescent="0.25">
      <c r="A931" t="s">
        <v>190</v>
      </c>
      <c r="B931" s="551">
        <v>1</v>
      </c>
      <c r="C931" s="551" t="s">
        <v>446</v>
      </c>
      <c r="D931" s="1588" t="s">
        <v>3436</v>
      </c>
      <c r="E931" s="551" t="s">
        <v>1464</v>
      </c>
      <c r="F931" s="1650" t="s">
        <v>1571</v>
      </c>
      <c r="G931" s="551">
        <f ca="1">VLOOKUP($A931,Data!$C:$I,7,FALSE)</f>
        <v>0</v>
      </c>
      <c r="H931" s="631" t="str">
        <f t="shared" si="67"/>
        <v>ID.RA-081</v>
      </c>
      <c r="I931" s="631" t="str">
        <f t="shared" ca="1" si="68"/>
        <v>ID.RA-0810</v>
      </c>
      <c r="J931" s="1648"/>
    </row>
    <row r="932" spans="1:10" x14ac:dyDescent="0.25">
      <c r="A932" t="s">
        <v>191</v>
      </c>
      <c r="B932" s="551">
        <v>1</v>
      </c>
      <c r="C932" s="551" t="s">
        <v>446</v>
      </c>
      <c r="D932" s="1588" t="s">
        <v>3431</v>
      </c>
      <c r="E932" s="551" t="s">
        <v>446</v>
      </c>
      <c r="F932" s="1650" t="s">
        <v>1572</v>
      </c>
      <c r="G932" s="551">
        <f ca="1">VLOOKUP($A932,Data!$C:$I,7,FALSE)</f>
        <v>0</v>
      </c>
      <c r="H932" s="631" t="str">
        <f t="shared" si="67"/>
        <v>ID.RA-031</v>
      </c>
      <c r="I932" s="631" t="str">
        <f t="shared" ca="1" si="68"/>
        <v>ID.RA-0310</v>
      </c>
      <c r="J932" s="1648"/>
    </row>
    <row r="933" spans="1:10" x14ac:dyDescent="0.25">
      <c r="A933" t="s">
        <v>192</v>
      </c>
      <c r="B933" s="551">
        <v>1</v>
      </c>
      <c r="C933" s="551" t="s">
        <v>446</v>
      </c>
      <c r="D933" s="1588" t="s">
        <v>3431</v>
      </c>
      <c r="E933" s="551" t="s">
        <v>446</v>
      </c>
      <c r="F933" s="1650" t="s">
        <v>1572</v>
      </c>
      <c r="G933" s="551">
        <f ca="1">VLOOKUP($A933,Data!$C:$I,7,FALSE)</f>
        <v>0</v>
      </c>
      <c r="H933" s="631" t="str">
        <f t="shared" si="67"/>
        <v>ID.RA-031</v>
      </c>
      <c r="I933" s="631" t="str">
        <f t="shared" ca="1" si="68"/>
        <v>ID.RA-0310</v>
      </c>
      <c r="J933" s="1648"/>
    </row>
    <row r="934" spans="1:10" x14ac:dyDescent="0.25">
      <c r="A934" t="s">
        <v>192</v>
      </c>
      <c r="B934" s="551">
        <v>1</v>
      </c>
      <c r="C934" s="551" t="s">
        <v>446</v>
      </c>
      <c r="D934" s="1588" t="s">
        <v>3433</v>
      </c>
      <c r="E934" s="551" t="s">
        <v>446</v>
      </c>
      <c r="F934" s="1650" t="s">
        <v>1512</v>
      </c>
      <c r="G934" s="551">
        <f ca="1">VLOOKUP($A934,Data!$C:$I,7,FALSE)</f>
        <v>0</v>
      </c>
      <c r="H934" s="631" t="str">
        <f t="shared" si="67"/>
        <v>ID.RA-051</v>
      </c>
      <c r="I934" s="631" t="str">
        <f t="shared" ca="1" si="68"/>
        <v>ID.RA-0510</v>
      </c>
      <c r="J934" s="1648"/>
    </row>
    <row r="935" spans="1:10" x14ac:dyDescent="0.25">
      <c r="A935" t="s">
        <v>193</v>
      </c>
      <c r="B935" s="551">
        <v>2</v>
      </c>
      <c r="C935" s="551" t="s">
        <v>446</v>
      </c>
      <c r="D935" s="1588" t="s">
        <v>3431</v>
      </c>
      <c r="E935" s="551" t="s">
        <v>446</v>
      </c>
      <c r="F935" s="1650" t="s">
        <v>1572</v>
      </c>
      <c r="G935" s="551">
        <f ca="1">VLOOKUP($A935,Data!$C:$I,7,FALSE)</f>
        <v>0</v>
      </c>
      <c r="H935" s="631" t="str">
        <f t="shared" si="67"/>
        <v>ID.RA-032</v>
      </c>
      <c r="I935" s="631" t="str">
        <f t="shared" ca="1" si="68"/>
        <v>ID.RA-0320</v>
      </c>
      <c r="J935" s="1648"/>
    </row>
    <row r="936" spans="1:10" x14ac:dyDescent="0.25">
      <c r="A936" t="s">
        <v>195</v>
      </c>
      <c r="B936" s="551">
        <v>2</v>
      </c>
      <c r="C936" s="551" t="s">
        <v>446</v>
      </c>
      <c r="D936" s="1588" t="s">
        <v>3433</v>
      </c>
      <c r="E936" s="551" t="s">
        <v>446</v>
      </c>
      <c r="F936" s="1650" t="s">
        <v>1512</v>
      </c>
      <c r="G936" s="551">
        <f ca="1">VLOOKUP($A936,Data!$C:$I,7,FALSE)</f>
        <v>0</v>
      </c>
      <c r="H936" s="631" t="str">
        <f t="shared" si="67"/>
        <v>ID.RA-052</v>
      </c>
      <c r="I936" s="631" t="str">
        <f t="shared" ca="1" si="68"/>
        <v>ID.RA-0520</v>
      </c>
      <c r="J936" s="1648"/>
    </row>
    <row r="937" spans="1:10" x14ac:dyDescent="0.25">
      <c r="A937" t="s">
        <v>196</v>
      </c>
      <c r="B937" s="551">
        <v>2</v>
      </c>
      <c r="C937" s="551" t="s">
        <v>1463</v>
      </c>
      <c r="D937" s="1586" t="s">
        <v>3472</v>
      </c>
      <c r="E937" s="551" t="s">
        <v>1463</v>
      </c>
      <c r="F937" s="1651" t="s">
        <v>1539</v>
      </c>
      <c r="G937" s="551">
        <f ca="1">VLOOKUP($A937,Data!$C:$I,7,FALSE)</f>
        <v>0</v>
      </c>
      <c r="H937" s="631" t="str">
        <f t="shared" si="67"/>
        <v>DE.AE-062</v>
      </c>
      <c r="I937" s="631" t="str">
        <f t="shared" ca="1" si="68"/>
        <v>DE.AE-0620</v>
      </c>
      <c r="J937" s="1648"/>
    </row>
    <row r="938" spans="1:10" x14ac:dyDescent="0.25">
      <c r="A938" t="s">
        <v>196</v>
      </c>
      <c r="B938" s="551">
        <v>2</v>
      </c>
      <c r="C938" s="551" t="s">
        <v>446</v>
      </c>
      <c r="D938" s="1588" t="s">
        <v>3430</v>
      </c>
      <c r="E938" s="551" t="s">
        <v>446</v>
      </c>
      <c r="F938" s="1650" t="s">
        <v>1570</v>
      </c>
      <c r="G938" s="551">
        <f ca="1">VLOOKUP($A938,Data!$C:$I,7,FALSE)</f>
        <v>0</v>
      </c>
      <c r="H938" s="631" t="str">
        <f t="shared" si="67"/>
        <v>ID.RA-022</v>
      </c>
      <c r="I938" s="631" t="str">
        <f t="shared" ca="1" si="68"/>
        <v>ID.RA-0220</v>
      </c>
      <c r="J938" s="1648"/>
    </row>
    <row r="939" spans="1:10" x14ac:dyDescent="0.25">
      <c r="A939" t="s">
        <v>196</v>
      </c>
      <c r="B939" s="551">
        <v>2</v>
      </c>
      <c r="C939" s="551" t="s">
        <v>1464</v>
      </c>
      <c r="D939" s="1591" t="s">
        <v>3485</v>
      </c>
      <c r="E939" s="551" t="s">
        <v>1464</v>
      </c>
      <c r="F939" s="1650" t="s">
        <v>1566</v>
      </c>
      <c r="G939" s="551">
        <f ca="1">VLOOKUP($A939,Data!$C:$I,7,FALSE)</f>
        <v>0</v>
      </c>
      <c r="H939" s="631" t="str">
        <f t="shared" si="67"/>
        <v>RS.CO-032</v>
      </c>
      <c r="I939" s="631" t="str">
        <f t="shared" ca="1" si="68"/>
        <v>RS.CO-0320</v>
      </c>
      <c r="J939" s="1648"/>
    </row>
    <row r="940" spans="1:10" x14ac:dyDescent="0.25">
      <c r="A940" t="s">
        <v>201</v>
      </c>
      <c r="B940" s="551">
        <v>3</v>
      </c>
      <c r="C940" s="551" t="s">
        <v>446</v>
      </c>
      <c r="D940" s="1588" t="s">
        <v>3430</v>
      </c>
      <c r="E940" s="551" t="s">
        <v>446</v>
      </c>
      <c r="F940" s="1650" t="s">
        <v>1570</v>
      </c>
      <c r="G940" s="551">
        <f ca="1">VLOOKUP($A940,Data!$C:$I,7,FALSE)</f>
        <v>0</v>
      </c>
      <c r="H940" s="631" t="str">
        <f t="shared" si="67"/>
        <v>ID.RA-023</v>
      </c>
      <c r="I940" s="631" t="str">
        <f t="shared" ca="1" si="68"/>
        <v>ID.RA-0230</v>
      </c>
      <c r="J940" s="1648"/>
    </row>
    <row r="941" spans="1:10" x14ac:dyDescent="0.25">
      <c r="A941" t="s">
        <v>205</v>
      </c>
      <c r="B941" s="551">
        <v>2</v>
      </c>
      <c r="C941" s="551" t="s">
        <v>446</v>
      </c>
      <c r="D941" s="1588" t="s">
        <v>3429</v>
      </c>
      <c r="E941" s="551" t="s">
        <v>1463</v>
      </c>
      <c r="F941" s="1650" t="s">
        <v>1563</v>
      </c>
      <c r="G941" s="551">
        <f ca="1">VLOOKUP($A941,Data!$C:$I,7,FALSE)</f>
        <v>0</v>
      </c>
      <c r="H941" s="631" t="str">
        <f t="shared" si="67"/>
        <v>ID.RA-012</v>
      </c>
      <c r="I941" s="631" t="str">
        <f t="shared" ca="1" si="68"/>
        <v>ID.RA-0120</v>
      </c>
      <c r="J941" s="1648"/>
    </row>
    <row r="942" spans="1:10" x14ac:dyDescent="0.25">
      <c r="A942" t="s">
        <v>205</v>
      </c>
      <c r="B942" s="551">
        <v>2</v>
      </c>
      <c r="C942" s="551" t="s">
        <v>446</v>
      </c>
      <c r="D942" s="1588" t="s">
        <v>3436</v>
      </c>
      <c r="E942" s="551" t="s">
        <v>1464</v>
      </c>
      <c r="F942" s="1650" t="s">
        <v>1571</v>
      </c>
      <c r="G942" s="551">
        <f ca="1">VLOOKUP($A942,Data!$C:$I,7,FALSE)</f>
        <v>0</v>
      </c>
      <c r="H942" s="631" t="str">
        <f t="shared" si="67"/>
        <v>ID.RA-082</v>
      </c>
      <c r="I942" s="631" t="str">
        <f t="shared" ca="1" si="68"/>
        <v>ID.RA-0820</v>
      </c>
      <c r="J942" s="1648"/>
    </row>
    <row r="943" spans="1:10" x14ac:dyDescent="0.25">
      <c r="A943" t="s">
        <v>205</v>
      </c>
      <c r="B943" s="551">
        <v>2</v>
      </c>
      <c r="C943" s="551" t="s">
        <v>1462</v>
      </c>
      <c r="D943" s="1589" t="s">
        <v>3455</v>
      </c>
      <c r="F943" s="819"/>
      <c r="G943" s="551">
        <f ca="1">VLOOKUP($A943,Data!$C:$I,7,FALSE)</f>
        <v>0</v>
      </c>
      <c r="H943" s="631" t="str">
        <f t="shared" si="67"/>
        <v>PR.PS-022</v>
      </c>
      <c r="I943" s="631" t="str">
        <f t="shared" ca="1" si="68"/>
        <v>PR.PS-0220</v>
      </c>
      <c r="J943" s="1648"/>
    </row>
    <row r="944" spans="1:10" x14ac:dyDescent="0.25">
      <c r="A944" t="s">
        <v>207</v>
      </c>
      <c r="B944" s="551">
        <v>3</v>
      </c>
      <c r="C944" s="551" t="s">
        <v>3386</v>
      </c>
      <c r="D944" s="1587" t="s">
        <v>3393</v>
      </c>
      <c r="E944" s="551" t="s">
        <v>446</v>
      </c>
      <c r="F944" s="1651" t="s">
        <v>1536</v>
      </c>
      <c r="G944" s="551">
        <f ca="1">VLOOKUP($A944,Data!$C:$I,7,FALSE)</f>
        <v>0</v>
      </c>
      <c r="H944" s="631" t="str">
        <f t="shared" si="67"/>
        <v>GV.OC-033</v>
      </c>
      <c r="I944" s="631" t="str">
        <f t="shared" ca="1" si="68"/>
        <v>GV.OC-0330</v>
      </c>
      <c r="J944" s="1648"/>
    </row>
    <row r="945" spans="1:10" x14ac:dyDescent="0.25">
      <c r="A945" t="s">
        <v>207</v>
      </c>
      <c r="B945" s="551">
        <v>3</v>
      </c>
      <c r="C945" s="551" t="s">
        <v>3386</v>
      </c>
      <c r="D945" s="1587" t="s">
        <v>3417</v>
      </c>
      <c r="E945" s="551" t="s">
        <v>446</v>
      </c>
      <c r="F945" s="1650" t="s">
        <v>1522</v>
      </c>
      <c r="G945" s="551">
        <f ca="1">VLOOKUP($A945,Data!$C:$I,7,FALSE)</f>
        <v>0</v>
      </c>
      <c r="H945" s="631" t="str">
        <f t="shared" si="67"/>
        <v>GV.PO-013</v>
      </c>
      <c r="I945" s="631" t="str">
        <f t="shared" ca="1" si="68"/>
        <v>GV.PO-0130</v>
      </c>
      <c r="J945" s="1648"/>
    </row>
    <row r="946" spans="1:10" x14ac:dyDescent="0.25">
      <c r="A946" t="s">
        <v>207</v>
      </c>
      <c r="B946" s="551">
        <v>3</v>
      </c>
      <c r="C946" s="551" t="s">
        <v>3386</v>
      </c>
      <c r="D946" s="1587" t="s">
        <v>3418</v>
      </c>
      <c r="F946" s="819"/>
      <c r="G946" s="551">
        <f ca="1">VLOOKUP($A946,Data!$C:$I,7,FALSE)</f>
        <v>0</v>
      </c>
      <c r="H946" s="631" t="str">
        <f t="shared" si="67"/>
        <v>GV.PO-023</v>
      </c>
      <c r="I946" s="631" t="str">
        <f t="shared" ca="1" si="68"/>
        <v>GV.PO-0230</v>
      </c>
      <c r="J946" s="1648"/>
    </row>
    <row r="947" spans="1:10" x14ac:dyDescent="0.25">
      <c r="A947" t="s">
        <v>207</v>
      </c>
      <c r="B947" s="551">
        <v>3</v>
      </c>
      <c r="C947" s="551" t="s">
        <v>446</v>
      </c>
      <c r="D947" s="1588" t="s">
        <v>3429</v>
      </c>
      <c r="E947" s="551" t="s">
        <v>446</v>
      </c>
      <c r="F947" s="1650" t="s">
        <v>1569</v>
      </c>
      <c r="G947" s="551">
        <f ca="1">VLOOKUP($A947,Data!$C:$I,7,FALSE)</f>
        <v>0</v>
      </c>
      <c r="H947" s="631" t="str">
        <f t="shared" si="67"/>
        <v>ID.RA-013</v>
      </c>
      <c r="I947" s="631" t="str">
        <f t="shared" ca="1" si="68"/>
        <v>ID.RA-0130</v>
      </c>
      <c r="J947" s="1648"/>
    </row>
    <row r="948" spans="1:10" x14ac:dyDescent="0.25">
      <c r="A948" t="s">
        <v>207</v>
      </c>
      <c r="B948" s="551">
        <v>3</v>
      </c>
      <c r="C948" s="551" t="s">
        <v>1462</v>
      </c>
      <c r="D948" s="1589" t="s">
        <v>3455</v>
      </c>
      <c r="F948" s="819"/>
      <c r="G948" s="551">
        <f ca="1">VLOOKUP($A948,Data!$C:$I,7,FALSE)</f>
        <v>0</v>
      </c>
      <c r="H948" s="631" t="str">
        <f t="shared" si="67"/>
        <v>PR.PS-023</v>
      </c>
      <c r="I948" s="631" t="str">
        <f t="shared" ca="1" si="68"/>
        <v>PR.PS-0230</v>
      </c>
      <c r="J948" s="1648"/>
    </row>
    <row r="949" spans="1:10" x14ac:dyDescent="0.25">
      <c r="A949" t="s">
        <v>208</v>
      </c>
      <c r="B949" s="551">
        <v>3</v>
      </c>
      <c r="C949" s="551" t="s">
        <v>3386</v>
      </c>
      <c r="D949" s="1587" t="s">
        <v>3392</v>
      </c>
      <c r="F949" s="819"/>
      <c r="G949" s="551">
        <f ca="1">VLOOKUP($A949,Data!$C:$I,7,FALSE)</f>
        <v>0</v>
      </c>
      <c r="H949" s="631" t="str">
        <f t="shared" si="67"/>
        <v>GV.OC-023</v>
      </c>
      <c r="I949" s="631" t="str">
        <f t="shared" ca="1" si="68"/>
        <v>GV.OC-0230</v>
      </c>
      <c r="J949" s="1648"/>
    </row>
    <row r="950" spans="1:10" x14ac:dyDescent="0.25">
      <c r="A950" t="s">
        <v>208</v>
      </c>
      <c r="B950" s="551">
        <v>3</v>
      </c>
      <c r="C950" s="551" t="s">
        <v>3386</v>
      </c>
      <c r="D950" s="1587" t="s">
        <v>3393</v>
      </c>
      <c r="E950" s="551" t="s">
        <v>446</v>
      </c>
      <c r="F950" s="1650" t="s">
        <v>1536</v>
      </c>
      <c r="G950" s="551">
        <f ca="1">VLOOKUP($A950,Data!$C:$I,7,FALSE)</f>
        <v>0</v>
      </c>
      <c r="H950" s="631" t="str">
        <f t="shared" si="67"/>
        <v>GV.OC-033</v>
      </c>
      <c r="I950" s="631" t="str">
        <f t="shared" ca="1" si="68"/>
        <v>GV.OC-0330</v>
      </c>
      <c r="J950" s="1648"/>
    </row>
    <row r="951" spans="1:10" x14ac:dyDescent="0.25">
      <c r="A951" t="s">
        <v>208</v>
      </c>
      <c r="B951" s="551">
        <v>3</v>
      </c>
      <c r="C951" s="551" t="s">
        <v>3386</v>
      </c>
      <c r="D951" s="1587" t="s">
        <v>3417</v>
      </c>
      <c r="E951" s="551" t="s">
        <v>446</v>
      </c>
      <c r="F951" s="1650" t="s">
        <v>1522</v>
      </c>
      <c r="G951" s="551">
        <f ca="1">VLOOKUP($A951,Data!$C:$I,7,FALSE)</f>
        <v>0</v>
      </c>
      <c r="H951" s="631" t="str">
        <f t="shared" si="67"/>
        <v>GV.PO-013</v>
      </c>
      <c r="I951" s="631" t="str">
        <f t="shared" ca="1" si="68"/>
        <v>GV.PO-0130</v>
      </c>
      <c r="J951" s="1648"/>
    </row>
    <row r="952" spans="1:10" x14ac:dyDescent="0.25">
      <c r="A952" t="s">
        <v>208</v>
      </c>
      <c r="B952" s="551">
        <v>3</v>
      </c>
      <c r="C952" s="551" t="s">
        <v>3386</v>
      </c>
      <c r="D952" s="1587" t="s">
        <v>3418</v>
      </c>
      <c r="F952" s="819"/>
      <c r="G952" s="551">
        <f ca="1">VLOOKUP($A952,Data!$C:$I,7,FALSE)</f>
        <v>0</v>
      </c>
      <c r="H952" s="631" t="str">
        <f t="shared" si="67"/>
        <v>GV.PO-023</v>
      </c>
      <c r="I952" s="631" t="str">
        <f t="shared" ca="1" si="68"/>
        <v>GV.PO-0230</v>
      </c>
      <c r="J952" s="1648"/>
    </row>
    <row r="953" spans="1:10" x14ac:dyDescent="0.25">
      <c r="A953" t="s">
        <v>208</v>
      </c>
      <c r="B953" s="551">
        <v>3</v>
      </c>
      <c r="C953" s="551" t="s">
        <v>3386</v>
      </c>
      <c r="D953" s="1587" t="s">
        <v>3414</v>
      </c>
      <c r="F953" s="819"/>
      <c r="G953" s="551">
        <f ca="1">VLOOKUP($A953,Data!$C:$I,7,FALSE)</f>
        <v>0</v>
      </c>
      <c r="H953" s="631" t="str">
        <f t="shared" si="67"/>
        <v>GV.RR-023</v>
      </c>
      <c r="I953" s="631" t="str">
        <f t="shared" ca="1" si="68"/>
        <v>GV.RR-0230</v>
      </c>
      <c r="J953" s="1648"/>
    </row>
    <row r="954" spans="1:10" x14ac:dyDescent="0.25">
      <c r="A954" t="s">
        <v>208</v>
      </c>
      <c r="B954" s="551">
        <v>3</v>
      </c>
      <c r="C954" s="551" t="s">
        <v>3386</v>
      </c>
      <c r="D954" s="1587" t="s">
        <v>3404</v>
      </c>
      <c r="E954" s="551" t="s">
        <v>446</v>
      </c>
      <c r="F954" s="1651" t="s">
        <v>1489</v>
      </c>
      <c r="G954" s="551">
        <f ca="1">VLOOKUP($A954,Data!$C:$I,7,FALSE)</f>
        <v>0</v>
      </c>
      <c r="H954" s="631" t="str">
        <f t="shared" si="67"/>
        <v>GV.SC-023</v>
      </c>
      <c r="I954" s="631" t="str">
        <f t="shared" ca="1" si="68"/>
        <v>GV.SC-0230</v>
      </c>
      <c r="J954" s="1648"/>
    </row>
    <row r="955" spans="1:10" x14ac:dyDescent="0.25">
      <c r="A955" t="s">
        <v>208</v>
      </c>
      <c r="B955" s="551">
        <v>3</v>
      </c>
      <c r="C955" s="551" t="s">
        <v>1462</v>
      </c>
      <c r="D955" s="1589" t="s">
        <v>3448</v>
      </c>
      <c r="E955" s="551" t="s">
        <v>1464</v>
      </c>
      <c r="F955" s="1652" t="s">
        <v>1531</v>
      </c>
      <c r="G955" s="551">
        <f ca="1">VLOOKUP($A955,Data!$C:$I,7,FALSE)</f>
        <v>0</v>
      </c>
      <c r="H955" s="631" t="str">
        <f t="shared" si="67"/>
        <v>PR.AT-013</v>
      </c>
      <c r="I955" s="631" t="str">
        <f t="shared" ca="1" si="68"/>
        <v>PR.AT-0130</v>
      </c>
      <c r="J955" s="1648"/>
    </row>
    <row r="956" spans="1:10" x14ac:dyDescent="0.25">
      <c r="A956" t="s">
        <v>208</v>
      </c>
      <c r="B956" s="551">
        <v>3</v>
      </c>
      <c r="C956" s="551" t="s">
        <v>1462</v>
      </c>
      <c r="D956" s="1589" t="s">
        <v>3449</v>
      </c>
      <c r="E956" s="551" t="s">
        <v>1462</v>
      </c>
      <c r="F956" s="1650" t="s">
        <v>1575</v>
      </c>
      <c r="G956" s="551">
        <f ca="1">VLOOKUP($A956,Data!$C:$I,7,FALSE)</f>
        <v>0</v>
      </c>
      <c r="H956" s="631" t="str">
        <f t="shared" si="67"/>
        <v>PR.AT-023</v>
      </c>
      <c r="I956" s="631" t="str">
        <f t="shared" ca="1" si="68"/>
        <v>PR.AT-0230</v>
      </c>
      <c r="J956" s="1648"/>
    </row>
    <row r="957" spans="1:10" x14ac:dyDescent="0.25">
      <c r="A957" t="s">
        <v>209</v>
      </c>
      <c r="B957" s="551">
        <v>3</v>
      </c>
      <c r="C957" s="551" t="s">
        <v>1462</v>
      </c>
      <c r="D957" s="1589" t="s">
        <v>3448</v>
      </c>
      <c r="E957" s="551" t="s">
        <v>1462</v>
      </c>
      <c r="F957" s="1650" t="s">
        <v>1579</v>
      </c>
      <c r="G957" s="551">
        <f ca="1">VLOOKUP($A957,Data!$C:$I,7,FALSE)</f>
        <v>0</v>
      </c>
      <c r="H957" s="631" t="str">
        <f t="shared" si="67"/>
        <v>PR.AT-013</v>
      </c>
      <c r="I957" s="631" t="str">
        <f t="shared" ca="1" si="68"/>
        <v>PR.AT-0130</v>
      </c>
      <c r="J957" s="1648"/>
    </row>
    <row r="958" spans="1:10" x14ac:dyDescent="0.25">
      <c r="A958" t="s">
        <v>210</v>
      </c>
      <c r="B958" s="551">
        <v>3</v>
      </c>
      <c r="C958" s="551" t="s">
        <v>446</v>
      </c>
      <c r="D958" s="1588" t="s">
        <v>3440</v>
      </c>
      <c r="E958" s="551" t="s">
        <v>1462</v>
      </c>
      <c r="F958" s="1650" t="s">
        <v>1712</v>
      </c>
      <c r="G958" s="551">
        <f ca="1">VLOOKUP($A958,Data!$C:$I,7,FALSE)</f>
        <v>0</v>
      </c>
      <c r="H958" s="631" t="str">
        <f t="shared" si="67"/>
        <v>ID.IM-033</v>
      </c>
      <c r="I958" s="631" t="str">
        <f t="shared" ca="1" si="68"/>
        <v>ID.IM-0330</v>
      </c>
      <c r="J958" s="1648"/>
    </row>
    <row r="959" spans="1:10" x14ac:dyDescent="0.25">
      <c r="A959" t="s">
        <v>274</v>
      </c>
      <c r="B959" s="551">
        <v>1</v>
      </c>
      <c r="C959" s="551" t="s">
        <v>3386</v>
      </c>
      <c r="D959" s="1587" t="s">
        <v>3416</v>
      </c>
      <c r="E959" s="551" t="s">
        <v>1462</v>
      </c>
      <c r="F959" s="1650" t="s">
        <v>1578</v>
      </c>
      <c r="G959" s="551">
        <f ca="1">VLOOKUP($A959,Data!$C:$I,7,FALSE)</f>
        <v>0</v>
      </c>
      <c r="H959" s="631" t="str">
        <f t="shared" si="67"/>
        <v>GV.RR-041</v>
      </c>
      <c r="I959" s="631" t="str">
        <f t="shared" ca="1" si="68"/>
        <v>GV.RR-0410</v>
      </c>
      <c r="J959" s="1648"/>
    </row>
    <row r="960" spans="1:10" x14ac:dyDescent="0.25">
      <c r="A960" t="s">
        <v>275</v>
      </c>
      <c r="B960" s="551">
        <v>1</v>
      </c>
      <c r="C960" s="551" t="s">
        <v>3386</v>
      </c>
      <c r="D960" s="1587" t="s">
        <v>3416</v>
      </c>
      <c r="E960" s="551" t="s">
        <v>1462</v>
      </c>
      <c r="F960" s="1650" t="s">
        <v>1578</v>
      </c>
      <c r="G960" s="551">
        <f ca="1">VLOOKUP($A960,Data!$C:$I,7,FALSE)</f>
        <v>0</v>
      </c>
      <c r="H960" s="631" t="str">
        <f t="shared" si="67"/>
        <v>GV.RR-041</v>
      </c>
      <c r="I960" s="631" t="str">
        <f t="shared" ca="1" si="68"/>
        <v>GV.RR-0410</v>
      </c>
      <c r="J960" s="1648"/>
    </row>
    <row r="961" spans="1:10" x14ac:dyDescent="0.25">
      <c r="A961" t="s">
        <v>276</v>
      </c>
      <c r="B961" s="551">
        <v>2</v>
      </c>
      <c r="C961" s="551" t="s">
        <v>3386</v>
      </c>
      <c r="D961" s="1587" t="s">
        <v>3416</v>
      </c>
      <c r="E961" s="551" t="s">
        <v>1462</v>
      </c>
      <c r="F961" s="1650" t="s">
        <v>1578</v>
      </c>
      <c r="G961" s="551">
        <f ca="1">VLOOKUP($A961,Data!$C:$I,7,FALSE)</f>
        <v>0</v>
      </c>
      <c r="H961" s="631" t="str">
        <f t="shared" si="67"/>
        <v>GV.RR-042</v>
      </c>
      <c r="I961" s="631" t="str">
        <f t="shared" ca="1" si="68"/>
        <v>GV.RR-0420</v>
      </c>
      <c r="J961" s="1648"/>
    </row>
    <row r="962" spans="1:10" x14ac:dyDescent="0.25">
      <c r="A962" t="s">
        <v>277</v>
      </c>
      <c r="B962" s="551">
        <v>2</v>
      </c>
      <c r="C962" s="551" t="s">
        <v>3386</v>
      </c>
      <c r="D962" s="1587" t="s">
        <v>3416</v>
      </c>
      <c r="E962" s="551" t="s">
        <v>1462</v>
      </c>
      <c r="F962" s="1650" t="s">
        <v>1578</v>
      </c>
      <c r="G962" s="551">
        <f ca="1">VLOOKUP($A962,Data!$C:$I,7,FALSE)</f>
        <v>0</v>
      </c>
      <c r="H962" s="631" t="str">
        <f t="shared" ref="H962:H1025" si="69">CONCATENATE($D962,$B962)</f>
        <v>GV.RR-042</v>
      </c>
      <c r="I962" s="631" t="str">
        <f t="shared" ref="I962:I1025" ca="1" si="70">_xlfn.IFNA(CONCATENATE(H962,$G962),CONCATENATE(H962,$G962,0))</f>
        <v>GV.RR-0420</v>
      </c>
      <c r="J962" s="1648"/>
    </row>
    <row r="963" spans="1:10" x14ac:dyDescent="0.25">
      <c r="A963" t="s">
        <v>278</v>
      </c>
      <c r="B963" s="551">
        <v>2</v>
      </c>
      <c r="C963" s="551" t="s">
        <v>3386</v>
      </c>
      <c r="D963" s="1587" t="s">
        <v>3414</v>
      </c>
      <c r="F963" s="819"/>
      <c r="G963" s="551">
        <f ca="1">VLOOKUP($A963,Data!$C:$I,7,FALSE)</f>
        <v>0</v>
      </c>
      <c r="H963" s="631" t="str">
        <f t="shared" si="69"/>
        <v>GV.RR-022</v>
      </c>
      <c r="I963" s="631" t="str">
        <f t="shared" ca="1" si="70"/>
        <v>GV.RR-0220</v>
      </c>
      <c r="J963" s="1648"/>
    </row>
    <row r="964" spans="1:10" x14ac:dyDescent="0.25">
      <c r="A964" t="s">
        <v>278</v>
      </c>
      <c r="B964" s="551">
        <v>2</v>
      </c>
      <c r="C964" s="551" t="s">
        <v>3386</v>
      </c>
      <c r="D964" s="1587" t="s">
        <v>3416</v>
      </c>
      <c r="E964" s="551" t="s">
        <v>1462</v>
      </c>
      <c r="F964" s="1650" t="s">
        <v>1578</v>
      </c>
      <c r="G964" s="551">
        <f ca="1">VLOOKUP($A964,Data!$C:$I,7,FALSE)</f>
        <v>0</v>
      </c>
      <c r="H964" s="631" t="str">
        <f t="shared" si="69"/>
        <v>GV.RR-042</v>
      </c>
      <c r="I964" s="631" t="str">
        <f t="shared" ca="1" si="70"/>
        <v>GV.RR-0420</v>
      </c>
      <c r="J964" s="1648"/>
    </row>
    <row r="965" spans="1:10" x14ac:dyDescent="0.25">
      <c r="A965" t="s">
        <v>278</v>
      </c>
      <c r="B965" s="551">
        <v>2</v>
      </c>
      <c r="C965" s="551" t="s">
        <v>3386</v>
      </c>
      <c r="D965" s="1587" t="s">
        <v>3404</v>
      </c>
      <c r="E965" s="551" t="s">
        <v>446</v>
      </c>
      <c r="F965" s="1650" t="s">
        <v>1489</v>
      </c>
      <c r="G965" s="551">
        <f ca="1">VLOOKUP($A965,Data!$C:$I,7,FALSE)</f>
        <v>0</v>
      </c>
      <c r="H965" s="631" t="str">
        <f t="shared" si="69"/>
        <v>GV.SC-022</v>
      </c>
      <c r="I965" s="631" t="str">
        <f t="shared" ca="1" si="70"/>
        <v>GV.SC-0220</v>
      </c>
      <c r="J965" s="1648"/>
    </row>
    <row r="966" spans="1:10" x14ac:dyDescent="0.25">
      <c r="A966" t="s">
        <v>278</v>
      </c>
      <c r="B966" s="551">
        <v>2</v>
      </c>
      <c r="C966" s="551" t="s">
        <v>1462</v>
      </c>
      <c r="D966" s="1589" t="s">
        <v>3448</v>
      </c>
      <c r="E966" s="551" t="s">
        <v>1462</v>
      </c>
      <c r="F966" s="1650" t="s">
        <v>1576</v>
      </c>
      <c r="G966" s="551">
        <f ca="1">VLOOKUP($A966,Data!$C:$I,7,FALSE)</f>
        <v>0</v>
      </c>
      <c r="H966" s="631" t="str">
        <f t="shared" si="69"/>
        <v>PR.AT-012</v>
      </c>
      <c r="I966" s="631" t="str">
        <f t="shared" ca="1" si="70"/>
        <v>PR.AT-0120</v>
      </c>
      <c r="J966" s="1648"/>
    </row>
    <row r="967" spans="1:10" x14ac:dyDescent="0.25">
      <c r="A967" t="s">
        <v>278</v>
      </c>
      <c r="B967" s="551">
        <v>2</v>
      </c>
      <c r="C967" s="551" t="s">
        <v>1462</v>
      </c>
      <c r="D967" s="1589" t="s">
        <v>3449</v>
      </c>
      <c r="E967" s="551" t="s">
        <v>1462</v>
      </c>
      <c r="F967" s="1650" t="s">
        <v>1525</v>
      </c>
      <c r="G967" s="551">
        <f ca="1">VLOOKUP($A967,Data!$C:$I,7,FALSE)</f>
        <v>0</v>
      </c>
      <c r="H967" s="631" t="str">
        <f t="shared" si="69"/>
        <v>PR.AT-022</v>
      </c>
      <c r="I967" s="631" t="str">
        <f t="shared" ca="1" si="70"/>
        <v>PR.AT-0220</v>
      </c>
      <c r="J967" s="1648"/>
    </row>
    <row r="968" spans="1:10" x14ac:dyDescent="0.25">
      <c r="A968" t="s">
        <v>278</v>
      </c>
      <c r="B968" s="551">
        <v>2</v>
      </c>
      <c r="C968" s="551" t="s">
        <v>1462</v>
      </c>
      <c r="D968" s="1589" t="s">
        <v>3450</v>
      </c>
      <c r="F968" s="819"/>
      <c r="G968" s="551">
        <f ca="1">VLOOKUP($A968,Data!$C:$I,7,FALSE)</f>
        <v>0</v>
      </c>
      <c r="H968" s="631" t="str">
        <f t="shared" si="69"/>
        <v>PR.DS-012</v>
      </c>
      <c r="I968" s="631" t="str">
        <f t="shared" ca="1" si="70"/>
        <v>PR.DS-0120</v>
      </c>
      <c r="J968" s="1648"/>
    </row>
    <row r="969" spans="1:10" x14ac:dyDescent="0.25">
      <c r="A969" t="s">
        <v>278</v>
      </c>
      <c r="B969" s="551">
        <v>2</v>
      </c>
      <c r="C969" s="551" t="s">
        <v>1462</v>
      </c>
      <c r="D969" s="1589" t="s">
        <v>3451</v>
      </c>
      <c r="E969" s="551" t="s">
        <v>1462</v>
      </c>
      <c r="F969" s="1650" t="s">
        <v>1495</v>
      </c>
      <c r="G969" s="551">
        <f ca="1">VLOOKUP($A969,Data!$C:$I,7,FALSE)</f>
        <v>0</v>
      </c>
      <c r="H969" s="631" t="str">
        <f t="shared" si="69"/>
        <v>PR.DS-022</v>
      </c>
      <c r="I969" s="631" t="str">
        <f t="shared" ca="1" si="70"/>
        <v>PR.DS-0220</v>
      </c>
      <c r="J969" s="1648"/>
    </row>
    <row r="970" spans="1:10" x14ac:dyDescent="0.25">
      <c r="A970" t="s">
        <v>278</v>
      </c>
      <c r="B970" s="551">
        <v>2</v>
      </c>
      <c r="C970" s="551" t="s">
        <v>1462</v>
      </c>
      <c r="D970" s="1589" t="s">
        <v>3452</v>
      </c>
      <c r="F970" s="819"/>
      <c r="G970" s="551">
        <f ca="1">VLOOKUP($A970,Data!$C:$I,7,FALSE)</f>
        <v>0</v>
      </c>
      <c r="H970" s="631" t="str">
        <f t="shared" si="69"/>
        <v>PR.DS-102</v>
      </c>
      <c r="I970" s="631" t="str">
        <f t="shared" ca="1" si="70"/>
        <v>PR.DS-1020</v>
      </c>
      <c r="J970" s="1648"/>
    </row>
    <row r="971" spans="1:10" x14ac:dyDescent="0.25">
      <c r="A971" t="s">
        <v>279</v>
      </c>
      <c r="B971" s="551">
        <v>3</v>
      </c>
      <c r="C971" s="551" t="s">
        <v>3386</v>
      </c>
      <c r="D971" s="1587" t="s">
        <v>3416</v>
      </c>
      <c r="E971" s="551" t="s">
        <v>1462</v>
      </c>
      <c r="F971" s="1650" t="s">
        <v>1578</v>
      </c>
      <c r="G971" s="551">
        <f ca="1">VLOOKUP($A971,Data!$C:$I,7,FALSE)</f>
        <v>0</v>
      </c>
      <c r="H971" s="631" t="str">
        <f t="shared" si="69"/>
        <v>GV.RR-043</v>
      </c>
      <c r="I971" s="631" t="str">
        <f t="shared" ca="1" si="70"/>
        <v>GV.RR-0430</v>
      </c>
      <c r="J971" s="1648"/>
    </row>
    <row r="972" spans="1:10" x14ac:dyDescent="0.25">
      <c r="A972" t="s">
        <v>2574</v>
      </c>
      <c r="B972" s="551">
        <v>3</v>
      </c>
      <c r="C972" s="551" t="s">
        <v>3386</v>
      </c>
      <c r="D972" s="1587" t="s">
        <v>3416</v>
      </c>
      <c r="E972" s="551" t="s">
        <v>1462</v>
      </c>
      <c r="F972" s="1650" t="s">
        <v>1578</v>
      </c>
      <c r="G972" s="551">
        <f ca="1">VLOOKUP($A972,Data!$C:$I,7,FALSE)</f>
        <v>0</v>
      </c>
      <c r="H972" s="631" t="str">
        <f t="shared" si="69"/>
        <v>GV.RR-043</v>
      </c>
      <c r="I972" s="631" t="str">
        <f t="shared" ca="1" si="70"/>
        <v>GV.RR-0430</v>
      </c>
      <c r="J972" s="1648"/>
    </row>
    <row r="973" spans="1:10" x14ac:dyDescent="0.25">
      <c r="A973" t="s">
        <v>280</v>
      </c>
      <c r="B973" s="551">
        <v>1</v>
      </c>
      <c r="C973" s="551" t="s">
        <v>1462</v>
      </c>
      <c r="D973" s="1589" t="s">
        <v>3448</v>
      </c>
      <c r="E973" s="551" t="s">
        <v>1462</v>
      </c>
      <c r="F973" s="1650" t="s">
        <v>1579</v>
      </c>
      <c r="G973" s="551">
        <f ca="1">VLOOKUP($A973,Data!$C:$I,7,FALSE)</f>
        <v>0</v>
      </c>
      <c r="H973" s="631" t="str">
        <f t="shared" si="69"/>
        <v>PR.AT-011</v>
      </c>
      <c r="I973" s="631" t="str">
        <f t="shared" ca="1" si="70"/>
        <v>PR.AT-0110</v>
      </c>
      <c r="J973" s="1648"/>
    </row>
    <row r="974" spans="1:10" x14ac:dyDescent="0.25">
      <c r="A974" t="s">
        <v>281</v>
      </c>
      <c r="B974" s="551">
        <v>2</v>
      </c>
      <c r="C974" s="551" t="s">
        <v>3386</v>
      </c>
      <c r="D974" s="1587" t="s">
        <v>3417</v>
      </c>
      <c r="E974" s="551" t="s">
        <v>446</v>
      </c>
      <c r="F974" s="1650" t="s">
        <v>1522</v>
      </c>
      <c r="G974" s="551">
        <f ca="1">VLOOKUP($A974,Data!$C:$I,7,FALSE)</f>
        <v>0</v>
      </c>
      <c r="H974" s="631" t="str">
        <f t="shared" si="69"/>
        <v>GV.PO-012</v>
      </c>
      <c r="I974" s="631" t="str">
        <f t="shared" ca="1" si="70"/>
        <v>GV.PO-0120</v>
      </c>
      <c r="J974" s="1648"/>
    </row>
    <row r="975" spans="1:10" x14ac:dyDescent="0.25">
      <c r="A975" t="s">
        <v>281</v>
      </c>
      <c r="B975" s="551">
        <v>2</v>
      </c>
      <c r="C975" s="551" t="s">
        <v>3386</v>
      </c>
      <c r="D975" s="1587" t="s">
        <v>3418</v>
      </c>
      <c r="F975" s="819"/>
      <c r="G975" s="551">
        <f ca="1">VLOOKUP($A975,Data!$C:$I,7,FALSE)</f>
        <v>0</v>
      </c>
      <c r="H975" s="631" t="str">
        <f t="shared" si="69"/>
        <v>GV.PO-022</v>
      </c>
      <c r="I975" s="631" t="str">
        <f t="shared" ca="1" si="70"/>
        <v>GV.PO-0220</v>
      </c>
      <c r="J975" s="1648"/>
    </row>
    <row r="976" spans="1:10" x14ac:dyDescent="0.25">
      <c r="A976" t="s">
        <v>283</v>
      </c>
      <c r="B976" s="551">
        <v>2</v>
      </c>
      <c r="C976" s="551" t="s">
        <v>1462</v>
      </c>
      <c r="D976" s="1589" t="s">
        <v>3448</v>
      </c>
      <c r="E976" s="551" t="s">
        <v>1462</v>
      </c>
      <c r="F976" s="1650" t="s">
        <v>1576</v>
      </c>
      <c r="G976" s="551">
        <f ca="1">VLOOKUP($A976,Data!$C:$I,7,FALSE)</f>
        <v>0</v>
      </c>
      <c r="H976" s="631" t="str">
        <f t="shared" si="69"/>
        <v>PR.AT-012</v>
      </c>
      <c r="I976" s="631" t="str">
        <f t="shared" ca="1" si="70"/>
        <v>PR.AT-0120</v>
      </c>
      <c r="J976" s="1648"/>
    </row>
    <row r="977" spans="1:10" x14ac:dyDescent="0.25">
      <c r="A977" t="s">
        <v>286</v>
      </c>
      <c r="B977" s="551">
        <v>1</v>
      </c>
      <c r="C977" s="551" t="s">
        <v>3386</v>
      </c>
      <c r="D977" s="1587" t="s">
        <v>3414</v>
      </c>
      <c r="F977" s="819"/>
      <c r="G977" s="551">
        <f ca="1">VLOOKUP($A977,Data!$C:$I,7,FALSE)</f>
        <v>0</v>
      </c>
      <c r="H977" s="631" t="str">
        <f t="shared" si="69"/>
        <v>GV.RR-021</v>
      </c>
      <c r="I977" s="631" t="str">
        <f t="shared" ca="1" si="70"/>
        <v>GV.RR-0210</v>
      </c>
      <c r="J977" s="1648"/>
    </row>
    <row r="978" spans="1:10" x14ac:dyDescent="0.25">
      <c r="A978" t="s">
        <v>286</v>
      </c>
      <c r="B978" s="551">
        <v>1</v>
      </c>
      <c r="C978" s="551" t="s">
        <v>3386</v>
      </c>
      <c r="D978" s="1587" t="s">
        <v>3416</v>
      </c>
      <c r="E978" s="551" t="s">
        <v>1462</v>
      </c>
      <c r="F978" s="1650" t="s">
        <v>1578</v>
      </c>
      <c r="G978" s="551">
        <f ca="1">VLOOKUP($A978,Data!$C:$I,7,FALSE)</f>
        <v>0</v>
      </c>
      <c r="H978" s="631" t="str">
        <f t="shared" si="69"/>
        <v>GV.RR-041</v>
      </c>
      <c r="I978" s="631" t="str">
        <f t="shared" ca="1" si="70"/>
        <v>GV.RR-0410</v>
      </c>
      <c r="J978" s="1648"/>
    </row>
    <row r="979" spans="1:10" x14ac:dyDescent="0.25">
      <c r="A979" t="s">
        <v>286</v>
      </c>
      <c r="B979" s="551">
        <v>1</v>
      </c>
      <c r="C979" s="551" t="s">
        <v>3386</v>
      </c>
      <c r="D979" s="1587" t="s">
        <v>3404</v>
      </c>
      <c r="E979" s="551" t="s">
        <v>446</v>
      </c>
      <c r="F979" s="1650" t="s">
        <v>1489</v>
      </c>
      <c r="G979" s="551">
        <f ca="1">VLOOKUP($A979,Data!$C:$I,7,FALSE)</f>
        <v>0</v>
      </c>
      <c r="H979" s="631" t="str">
        <f t="shared" si="69"/>
        <v>GV.SC-021</v>
      </c>
      <c r="I979" s="631" t="str">
        <f t="shared" ca="1" si="70"/>
        <v>GV.SC-0210</v>
      </c>
      <c r="J979" s="1648"/>
    </row>
    <row r="980" spans="1:10" x14ac:dyDescent="0.25">
      <c r="A980" t="s">
        <v>286</v>
      </c>
      <c r="B980" s="551">
        <v>1</v>
      </c>
      <c r="C980" s="551" t="s">
        <v>1462</v>
      </c>
      <c r="D980" s="1589" t="s">
        <v>3448</v>
      </c>
      <c r="E980" s="551" t="s">
        <v>1462</v>
      </c>
      <c r="F980" s="1650" t="s">
        <v>1579</v>
      </c>
      <c r="G980" s="551">
        <f ca="1">VLOOKUP($A980,Data!$C:$I,7,FALSE)</f>
        <v>0</v>
      </c>
      <c r="H980" s="631" t="str">
        <f t="shared" si="69"/>
        <v>PR.AT-011</v>
      </c>
      <c r="I980" s="631" t="str">
        <f t="shared" ca="1" si="70"/>
        <v>PR.AT-0110</v>
      </c>
      <c r="J980" s="1648"/>
    </row>
    <row r="981" spans="1:10" x14ac:dyDescent="0.25">
      <c r="A981" t="s">
        <v>287</v>
      </c>
      <c r="B981" s="551">
        <v>1</v>
      </c>
      <c r="C981" s="551" t="s">
        <v>3386</v>
      </c>
      <c r="D981" s="1587" t="s">
        <v>3393</v>
      </c>
      <c r="E981" s="551" t="s">
        <v>446</v>
      </c>
      <c r="F981" s="1651" t="s">
        <v>1536</v>
      </c>
      <c r="G981" s="551">
        <f ca="1">VLOOKUP($A981,Data!$C:$I,7,FALSE)</f>
        <v>0</v>
      </c>
      <c r="H981" s="631" t="str">
        <f t="shared" si="69"/>
        <v>GV.OC-031</v>
      </c>
      <c r="I981" s="631" t="str">
        <f t="shared" ca="1" si="70"/>
        <v>GV.OC-0310</v>
      </c>
      <c r="J981" s="1648"/>
    </row>
    <row r="982" spans="1:10" x14ac:dyDescent="0.25">
      <c r="A982" t="s">
        <v>287</v>
      </c>
      <c r="B982" s="551">
        <v>1</v>
      </c>
      <c r="C982" s="551" t="s">
        <v>3386</v>
      </c>
      <c r="D982" s="1587" t="s">
        <v>3414</v>
      </c>
      <c r="F982" s="819"/>
      <c r="G982" s="551">
        <f ca="1">VLOOKUP($A982,Data!$C:$I,7,FALSE)</f>
        <v>0</v>
      </c>
      <c r="H982" s="631" t="str">
        <f t="shared" si="69"/>
        <v>GV.RR-021</v>
      </c>
      <c r="I982" s="631" t="str">
        <f t="shared" ca="1" si="70"/>
        <v>GV.RR-0210</v>
      </c>
      <c r="J982" s="1648"/>
    </row>
    <row r="983" spans="1:10" x14ac:dyDescent="0.25">
      <c r="A983" t="s">
        <v>287</v>
      </c>
      <c r="B983" s="551">
        <v>1</v>
      </c>
      <c r="C983" s="551" t="s">
        <v>3386</v>
      </c>
      <c r="D983" s="1587" t="s">
        <v>3416</v>
      </c>
      <c r="E983" s="551" t="s">
        <v>1462</v>
      </c>
      <c r="F983" s="1650" t="s">
        <v>1578</v>
      </c>
      <c r="G983" s="551">
        <f ca="1">VLOOKUP($A983,Data!$C:$I,7,FALSE)</f>
        <v>0</v>
      </c>
      <c r="H983" s="631" t="str">
        <f t="shared" si="69"/>
        <v>GV.RR-041</v>
      </c>
      <c r="I983" s="631" t="str">
        <f t="shared" ca="1" si="70"/>
        <v>GV.RR-0410</v>
      </c>
      <c r="J983" s="1648"/>
    </row>
    <row r="984" spans="1:10" x14ac:dyDescent="0.25">
      <c r="A984" t="s">
        <v>287</v>
      </c>
      <c r="B984" s="551">
        <v>1</v>
      </c>
      <c r="C984" s="551" t="s">
        <v>3386</v>
      </c>
      <c r="D984" s="1587" t="s">
        <v>3404</v>
      </c>
      <c r="E984" s="551" t="s">
        <v>446</v>
      </c>
      <c r="F984" s="1650" t="s">
        <v>1489</v>
      </c>
      <c r="G984" s="551">
        <f ca="1">VLOOKUP($A984,Data!$C:$I,7,FALSE)</f>
        <v>0</v>
      </c>
      <c r="H984" s="631" t="str">
        <f t="shared" si="69"/>
        <v>GV.SC-021</v>
      </c>
      <c r="I984" s="631" t="str">
        <f t="shared" ca="1" si="70"/>
        <v>GV.SC-0210</v>
      </c>
      <c r="J984" s="1648"/>
    </row>
    <row r="985" spans="1:10" x14ac:dyDescent="0.25">
      <c r="A985" t="s">
        <v>287</v>
      </c>
      <c r="B985" s="551">
        <v>1</v>
      </c>
      <c r="C985" s="551" t="s">
        <v>1462</v>
      </c>
      <c r="D985" s="1589" t="s">
        <v>3448</v>
      </c>
      <c r="E985" s="551" t="s">
        <v>1462</v>
      </c>
      <c r="F985" s="1650" t="s">
        <v>1579</v>
      </c>
      <c r="G985" s="551">
        <f ca="1">VLOOKUP($A985,Data!$C:$I,7,FALSE)</f>
        <v>0</v>
      </c>
      <c r="H985" s="631" t="str">
        <f t="shared" si="69"/>
        <v>PR.AT-011</v>
      </c>
      <c r="I985" s="631" t="str">
        <f t="shared" ca="1" si="70"/>
        <v>PR.AT-0110</v>
      </c>
      <c r="J985" s="1648"/>
    </row>
    <row r="986" spans="1:10" x14ac:dyDescent="0.25">
      <c r="A986" t="s">
        <v>287</v>
      </c>
      <c r="B986" s="551">
        <v>1</v>
      </c>
      <c r="C986" s="551" t="s">
        <v>1462</v>
      </c>
      <c r="D986" s="1589" t="s">
        <v>3449</v>
      </c>
      <c r="E986" s="551" t="s">
        <v>1462</v>
      </c>
      <c r="F986" s="1650" t="s">
        <v>1577</v>
      </c>
      <c r="G986" s="551">
        <f ca="1">VLOOKUP($A986,Data!$C:$I,7,FALSE)</f>
        <v>0</v>
      </c>
      <c r="H986" s="631" t="str">
        <f t="shared" si="69"/>
        <v>PR.AT-021</v>
      </c>
      <c r="I986" s="631" t="str">
        <f t="shared" ca="1" si="70"/>
        <v>PR.AT-0210</v>
      </c>
      <c r="J986" s="1648"/>
    </row>
    <row r="987" spans="1:10" x14ac:dyDescent="0.25">
      <c r="A987" t="s">
        <v>288</v>
      </c>
      <c r="B987" s="551">
        <v>2</v>
      </c>
      <c r="C987" s="551" t="s">
        <v>3386</v>
      </c>
      <c r="D987" s="1587" t="s">
        <v>3392</v>
      </c>
      <c r="F987" s="819"/>
      <c r="G987" s="551">
        <f ca="1">VLOOKUP($A987,Data!$C:$I,7,FALSE)</f>
        <v>0</v>
      </c>
      <c r="H987" s="631" t="str">
        <f t="shared" si="69"/>
        <v>GV.OC-022</v>
      </c>
      <c r="I987" s="631" t="str">
        <f t="shared" ca="1" si="70"/>
        <v>GV.OC-0220</v>
      </c>
      <c r="J987" s="1648"/>
    </row>
    <row r="988" spans="1:10" x14ac:dyDescent="0.25">
      <c r="A988" t="s">
        <v>288</v>
      </c>
      <c r="B988" s="551">
        <v>2</v>
      </c>
      <c r="C988" s="551" t="s">
        <v>3386</v>
      </c>
      <c r="D988" s="1587" t="s">
        <v>3393</v>
      </c>
      <c r="E988" s="551" t="s">
        <v>446</v>
      </c>
      <c r="F988" s="1650" t="s">
        <v>1536</v>
      </c>
      <c r="G988" s="551">
        <f ca="1">VLOOKUP($A988,Data!$C:$I,7,FALSE)</f>
        <v>0</v>
      </c>
      <c r="H988" s="631" t="str">
        <f t="shared" si="69"/>
        <v>GV.OC-032</v>
      </c>
      <c r="I988" s="631" t="str">
        <f t="shared" ca="1" si="70"/>
        <v>GV.OC-0320</v>
      </c>
      <c r="J988" s="1648"/>
    </row>
    <row r="989" spans="1:10" x14ac:dyDescent="0.25">
      <c r="A989" t="s">
        <v>288</v>
      </c>
      <c r="B989" s="551">
        <v>2</v>
      </c>
      <c r="C989" s="551" t="s">
        <v>3386</v>
      </c>
      <c r="D989" s="1587" t="s">
        <v>3414</v>
      </c>
      <c r="F989" s="819"/>
      <c r="G989" s="551">
        <f ca="1">VLOOKUP($A989,Data!$C:$I,7,FALSE)</f>
        <v>0</v>
      </c>
      <c r="H989" s="631" t="str">
        <f t="shared" si="69"/>
        <v>GV.RR-022</v>
      </c>
      <c r="I989" s="631" t="str">
        <f t="shared" ca="1" si="70"/>
        <v>GV.RR-0220</v>
      </c>
      <c r="J989" s="1648"/>
    </row>
    <row r="990" spans="1:10" x14ac:dyDescent="0.25">
      <c r="A990" t="s">
        <v>288</v>
      </c>
      <c r="B990" s="551">
        <v>2</v>
      </c>
      <c r="C990" s="551" t="s">
        <v>3386</v>
      </c>
      <c r="D990" s="1587" t="s">
        <v>3416</v>
      </c>
      <c r="E990" s="551" t="s">
        <v>1462</v>
      </c>
      <c r="F990" s="1650" t="s">
        <v>1578</v>
      </c>
      <c r="G990" s="551">
        <f ca="1">VLOOKUP($A990,Data!$C:$I,7,FALSE)</f>
        <v>0</v>
      </c>
      <c r="H990" s="631" t="str">
        <f t="shared" si="69"/>
        <v>GV.RR-042</v>
      </c>
      <c r="I990" s="631" t="str">
        <f t="shared" ca="1" si="70"/>
        <v>GV.RR-0420</v>
      </c>
      <c r="J990" s="1648"/>
    </row>
    <row r="991" spans="1:10" x14ac:dyDescent="0.25">
      <c r="A991" t="s">
        <v>288</v>
      </c>
      <c r="B991" s="551">
        <v>2</v>
      </c>
      <c r="C991" s="551" t="s">
        <v>3386</v>
      </c>
      <c r="D991" s="1587" t="s">
        <v>3404</v>
      </c>
      <c r="E991" s="551" t="s">
        <v>446</v>
      </c>
      <c r="F991" s="1650" t="s">
        <v>1489</v>
      </c>
      <c r="G991" s="551">
        <f ca="1">VLOOKUP($A991,Data!$C:$I,7,FALSE)</f>
        <v>0</v>
      </c>
      <c r="H991" s="631" t="str">
        <f t="shared" si="69"/>
        <v>GV.SC-022</v>
      </c>
      <c r="I991" s="631" t="str">
        <f t="shared" ca="1" si="70"/>
        <v>GV.SC-0220</v>
      </c>
      <c r="J991" s="1648"/>
    </row>
    <row r="992" spans="1:10" x14ac:dyDescent="0.25">
      <c r="A992" t="s">
        <v>288</v>
      </c>
      <c r="B992" s="551">
        <v>2</v>
      </c>
      <c r="C992" s="551" t="s">
        <v>1462</v>
      </c>
      <c r="D992" s="1589" t="s">
        <v>3448</v>
      </c>
      <c r="E992" s="551" t="s">
        <v>1462</v>
      </c>
      <c r="F992" s="1650" t="s">
        <v>1576</v>
      </c>
      <c r="G992" s="551">
        <f ca="1">VLOOKUP($A992,Data!$C:$I,7,FALSE)</f>
        <v>0</v>
      </c>
      <c r="H992" s="631" t="str">
        <f t="shared" si="69"/>
        <v>PR.AT-012</v>
      </c>
      <c r="I992" s="631" t="str">
        <f t="shared" ca="1" si="70"/>
        <v>PR.AT-0120</v>
      </c>
      <c r="J992" s="1648"/>
    </row>
    <row r="993" spans="1:10" x14ac:dyDescent="0.25">
      <c r="A993" t="s">
        <v>288</v>
      </c>
      <c r="B993" s="551">
        <v>2</v>
      </c>
      <c r="C993" s="551" t="s">
        <v>1462</v>
      </c>
      <c r="D993" s="1589" t="s">
        <v>3449</v>
      </c>
      <c r="E993" s="551" t="s">
        <v>1462</v>
      </c>
      <c r="F993" s="1650" t="s">
        <v>1575</v>
      </c>
      <c r="G993" s="551">
        <f ca="1">VLOOKUP($A993,Data!$C:$I,7,FALSE)</f>
        <v>0</v>
      </c>
      <c r="H993" s="631" t="str">
        <f t="shared" si="69"/>
        <v>PR.AT-022</v>
      </c>
      <c r="I993" s="631" t="str">
        <f t="shared" ca="1" si="70"/>
        <v>PR.AT-0220</v>
      </c>
      <c r="J993" s="1648"/>
    </row>
    <row r="994" spans="1:10" x14ac:dyDescent="0.25">
      <c r="A994" t="s">
        <v>289</v>
      </c>
      <c r="B994" s="551">
        <v>2</v>
      </c>
      <c r="C994" s="551" t="s">
        <v>3386</v>
      </c>
      <c r="D994" s="1587" t="s">
        <v>3414</v>
      </c>
      <c r="F994" s="819"/>
      <c r="G994" s="551">
        <f ca="1">VLOOKUP($A994,Data!$C:$I,7,FALSE)</f>
        <v>0</v>
      </c>
      <c r="H994" s="631" t="str">
        <f t="shared" si="69"/>
        <v>GV.RR-022</v>
      </c>
      <c r="I994" s="631" t="str">
        <f t="shared" ca="1" si="70"/>
        <v>GV.RR-0220</v>
      </c>
      <c r="J994" s="1648"/>
    </row>
    <row r="995" spans="1:10" x14ac:dyDescent="0.25">
      <c r="A995" t="s">
        <v>289</v>
      </c>
      <c r="B995" s="551">
        <v>2</v>
      </c>
      <c r="C995" s="551" t="s">
        <v>3386</v>
      </c>
      <c r="D995" s="1587" t="s">
        <v>3416</v>
      </c>
      <c r="E995" s="551" t="s">
        <v>1462</v>
      </c>
      <c r="F995" s="1650" t="s">
        <v>1578</v>
      </c>
      <c r="G995" s="551">
        <f ca="1">VLOOKUP($A995,Data!$C:$I,7,FALSE)</f>
        <v>0</v>
      </c>
      <c r="H995" s="631" t="str">
        <f t="shared" si="69"/>
        <v>GV.RR-042</v>
      </c>
      <c r="I995" s="631" t="str">
        <f t="shared" ca="1" si="70"/>
        <v>GV.RR-0420</v>
      </c>
      <c r="J995" s="1648"/>
    </row>
    <row r="996" spans="1:10" x14ac:dyDescent="0.25">
      <c r="A996" t="s">
        <v>289</v>
      </c>
      <c r="B996" s="551">
        <v>2</v>
      </c>
      <c r="C996" s="551" t="s">
        <v>3386</v>
      </c>
      <c r="D996" s="1587" t="s">
        <v>3404</v>
      </c>
      <c r="E996" s="551" t="s">
        <v>446</v>
      </c>
      <c r="F996" s="1650" t="s">
        <v>1489</v>
      </c>
      <c r="G996" s="551">
        <f ca="1">VLOOKUP($A996,Data!$C:$I,7,FALSE)</f>
        <v>0</v>
      </c>
      <c r="H996" s="631" t="str">
        <f t="shared" si="69"/>
        <v>GV.SC-022</v>
      </c>
      <c r="I996" s="631" t="str">
        <f t="shared" ca="1" si="70"/>
        <v>GV.SC-0220</v>
      </c>
      <c r="J996" s="1648"/>
    </row>
    <row r="997" spans="1:10" x14ac:dyDescent="0.25">
      <c r="A997" t="s">
        <v>289</v>
      </c>
      <c r="B997" s="551">
        <v>2</v>
      </c>
      <c r="C997" s="551" t="s">
        <v>1462</v>
      </c>
      <c r="D997" s="1589" t="s">
        <v>3448</v>
      </c>
      <c r="E997" s="551" t="s">
        <v>1462</v>
      </c>
      <c r="F997" s="1650" t="s">
        <v>1579</v>
      </c>
      <c r="G997" s="551">
        <f ca="1">VLOOKUP($A997,Data!$C:$I,7,FALSE)</f>
        <v>0</v>
      </c>
      <c r="H997" s="631" t="str">
        <f t="shared" si="69"/>
        <v>PR.AT-012</v>
      </c>
      <c r="I997" s="631" t="str">
        <f t="shared" ca="1" si="70"/>
        <v>PR.AT-0120</v>
      </c>
      <c r="J997" s="1648"/>
    </row>
    <row r="998" spans="1:10" x14ac:dyDescent="0.25">
      <c r="A998" t="s">
        <v>289</v>
      </c>
      <c r="B998" s="551">
        <v>2</v>
      </c>
      <c r="C998" s="551" t="s">
        <v>1462</v>
      </c>
      <c r="D998" s="1589" t="s">
        <v>3449</v>
      </c>
      <c r="E998" s="551" t="s">
        <v>1462</v>
      </c>
      <c r="F998" s="1651" t="s">
        <v>1525</v>
      </c>
      <c r="G998" s="551">
        <f ca="1">VLOOKUP($A998,Data!$C:$I,7,FALSE)</f>
        <v>0</v>
      </c>
      <c r="H998" s="631" t="str">
        <f t="shared" si="69"/>
        <v>PR.AT-022</v>
      </c>
      <c r="I998" s="631" t="str">
        <f t="shared" ca="1" si="70"/>
        <v>PR.AT-0220</v>
      </c>
      <c r="J998" s="1648"/>
    </row>
    <row r="999" spans="1:10" x14ac:dyDescent="0.25">
      <c r="A999" t="s">
        <v>290</v>
      </c>
      <c r="B999" s="551">
        <v>3</v>
      </c>
      <c r="C999" s="551" t="s">
        <v>3386</v>
      </c>
      <c r="D999" s="1587" t="s">
        <v>3392</v>
      </c>
      <c r="F999" s="819"/>
      <c r="G999" s="551">
        <f ca="1">VLOOKUP($A999,Data!$C:$I,7,FALSE)</f>
        <v>0</v>
      </c>
      <c r="H999" s="631" t="str">
        <f t="shared" si="69"/>
        <v>GV.OC-023</v>
      </c>
      <c r="I999" s="631" t="str">
        <f t="shared" ca="1" si="70"/>
        <v>GV.OC-0230</v>
      </c>
      <c r="J999" s="1648"/>
    </row>
    <row r="1000" spans="1:10" x14ac:dyDescent="0.25">
      <c r="A1000" t="s">
        <v>290</v>
      </c>
      <c r="B1000" s="551">
        <v>3</v>
      </c>
      <c r="C1000" s="551" t="s">
        <v>3386</v>
      </c>
      <c r="D1000" s="1587" t="s">
        <v>3414</v>
      </c>
      <c r="F1000" s="819"/>
      <c r="G1000" s="551">
        <f ca="1">VLOOKUP($A1000,Data!$C:$I,7,FALSE)</f>
        <v>0</v>
      </c>
      <c r="H1000" s="631" t="str">
        <f t="shared" si="69"/>
        <v>GV.RR-023</v>
      </c>
      <c r="I1000" s="631" t="str">
        <f t="shared" ca="1" si="70"/>
        <v>GV.RR-0230</v>
      </c>
      <c r="J1000" s="1648"/>
    </row>
    <row r="1001" spans="1:10" x14ac:dyDescent="0.25">
      <c r="A1001" t="s">
        <v>290</v>
      </c>
      <c r="B1001" s="551">
        <v>3</v>
      </c>
      <c r="C1001" s="551" t="s">
        <v>3386</v>
      </c>
      <c r="D1001" s="1587" t="s">
        <v>3416</v>
      </c>
      <c r="E1001" s="551" t="s">
        <v>1462</v>
      </c>
      <c r="F1001" s="1650" t="s">
        <v>1578</v>
      </c>
      <c r="G1001" s="551">
        <f ca="1">VLOOKUP($A1001,Data!$C:$I,7,FALSE)</f>
        <v>0</v>
      </c>
      <c r="H1001" s="631" t="str">
        <f t="shared" si="69"/>
        <v>GV.RR-043</v>
      </c>
      <c r="I1001" s="631" t="str">
        <f t="shared" ca="1" si="70"/>
        <v>GV.RR-0430</v>
      </c>
      <c r="J1001" s="1648"/>
    </row>
    <row r="1002" spans="1:10" x14ac:dyDescent="0.25">
      <c r="A1002" t="s">
        <v>291</v>
      </c>
      <c r="B1002" s="551">
        <v>3</v>
      </c>
      <c r="C1002" s="551" t="s">
        <v>3386</v>
      </c>
      <c r="D1002" s="1587" t="s">
        <v>3416</v>
      </c>
      <c r="E1002" s="551" t="s">
        <v>1462</v>
      </c>
      <c r="F1002" s="1650" t="s">
        <v>1578</v>
      </c>
      <c r="G1002" s="551">
        <f ca="1">VLOOKUP($A1002,Data!$C:$I,7,FALSE)</f>
        <v>0</v>
      </c>
      <c r="H1002" s="631" t="str">
        <f t="shared" si="69"/>
        <v>GV.RR-043</v>
      </c>
      <c r="I1002" s="631" t="str">
        <f t="shared" ca="1" si="70"/>
        <v>GV.RR-0430</v>
      </c>
      <c r="J1002" s="1648"/>
    </row>
    <row r="1003" spans="1:10" x14ac:dyDescent="0.25">
      <c r="A1003" t="s">
        <v>292</v>
      </c>
      <c r="B1003" s="551">
        <v>1</v>
      </c>
      <c r="C1003" s="551" t="s">
        <v>3386</v>
      </c>
      <c r="D1003" s="1587" t="s">
        <v>3416</v>
      </c>
      <c r="E1003" s="551" t="s">
        <v>1462</v>
      </c>
      <c r="F1003" s="1650" t="s">
        <v>1578</v>
      </c>
      <c r="G1003" s="551">
        <f ca="1">VLOOKUP($A1003,Data!$C:$I,7,FALSE)</f>
        <v>0</v>
      </c>
      <c r="H1003" s="631" t="str">
        <f t="shared" si="69"/>
        <v>GV.RR-041</v>
      </c>
      <c r="I1003" s="631" t="str">
        <f t="shared" ca="1" si="70"/>
        <v>GV.RR-0410</v>
      </c>
      <c r="J1003" s="1648"/>
    </row>
    <row r="1004" spans="1:10" x14ac:dyDescent="0.25">
      <c r="A1004" t="s">
        <v>292</v>
      </c>
      <c r="B1004" s="551">
        <v>1</v>
      </c>
      <c r="C1004" s="551" t="s">
        <v>1462</v>
      </c>
      <c r="D1004" s="1589" t="s">
        <v>3448</v>
      </c>
      <c r="E1004" s="551" t="s">
        <v>1462</v>
      </c>
      <c r="F1004" s="1652" t="s">
        <v>1579</v>
      </c>
      <c r="G1004" s="551">
        <f ca="1">VLOOKUP($A1004,Data!$C:$I,7,FALSE)</f>
        <v>0</v>
      </c>
      <c r="H1004" s="631" t="str">
        <f t="shared" si="69"/>
        <v>PR.AT-011</v>
      </c>
      <c r="I1004" s="631" t="str">
        <f t="shared" ca="1" si="70"/>
        <v>PR.AT-0110</v>
      </c>
      <c r="J1004" s="1648"/>
    </row>
    <row r="1005" spans="1:10" x14ac:dyDescent="0.25">
      <c r="A1005" t="s">
        <v>293</v>
      </c>
      <c r="B1005" s="551">
        <v>1</v>
      </c>
      <c r="C1005" s="551" t="s">
        <v>3386</v>
      </c>
      <c r="D1005" s="1587" t="s">
        <v>3416</v>
      </c>
      <c r="E1005" s="551" t="s">
        <v>1462</v>
      </c>
      <c r="F1005" s="1650" t="s">
        <v>1578</v>
      </c>
      <c r="G1005" s="551">
        <f ca="1">VLOOKUP($A1005,Data!$C:$I,7,FALSE)</f>
        <v>0</v>
      </c>
      <c r="H1005" s="631" t="str">
        <f t="shared" si="69"/>
        <v>GV.RR-041</v>
      </c>
      <c r="I1005" s="631" t="str">
        <f t="shared" ca="1" si="70"/>
        <v>GV.RR-0410</v>
      </c>
      <c r="J1005" s="1648"/>
    </row>
    <row r="1006" spans="1:10" x14ac:dyDescent="0.25">
      <c r="A1006" t="s">
        <v>294</v>
      </c>
      <c r="B1006" s="551">
        <v>2</v>
      </c>
      <c r="C1006" s="551" t="s">
        <v>3386</v>
      </c>
      <c r="D1006" s="1587" t="s">
        <v>3416</v>
      </c>
      <c r="E1006" s="551" t="s">
        <v>1462</v>
      </c>
      <c r="F1006" s="1650" t="s">
        <v>1578</v>
      </c>
      <c r="G1006" s="551">
        <f ca="1">VLOOKUP($A1006,Data!$C:$I,7,FALSE)</f>
        <v>0</v>
      </c>
      <c r="H1006" s="631" t="str">
        <f t="shared" si="69"/>
        <v>GV.RR-042</v>
      </c>
      <c r="I1006" s="631" t="str">
        <f t="shared" ca="1" si="70"/>
        <v>GV.RR-0420</v>
      </c>
      <c r="J1006" s="1648"/>
    </row>
    <row r="1007" spans="1:10" x14ac:dyDescent="0.25">
      <c r="A1007" t="s">
        <v>295</v>
      </c>
      <c r="B1007" s="551">
        <v>2</v>
      </c>
      <c r="C1007" s="551" t="s">
        <v>3386</v>
      </c>
      <c r="D1007" s="1587" t="s">
        <v>3416</v>
      </c>
      <c r="E1007" s="551" t="s">
        <v>1462</v>
      </c>
      <c r="F1007" s="1650" t="s">
        <v>1578</v>
      </c>
      <c r="G1007" s="551">
        <f ca="1">VLOOKUP($A1007,Data!$C:$I,7,FALSE)</f>
        <v>0</v>
      </c>
      <c r="H1007" s="631" t="str">
        <f t="shared" si="69"/>
        <v>GV.RR-042</v>
      </c>
      <c r="I1007" s="631" t="str">
        <f t="shared" ca="1" si="70"/>
        <v>GV.RR-0420</v>
      </c>
      <c r="J1007" s="1648"/>
    </row>
    <row r="1008" spans="1:10" x14ac:dyDescent="0.25">
      <c r="A1008" t="s">
        <v>295</v>
      </c>
      <c r="B1008" s="551">
        <v>2</v>
      </c>
      <c r="C1008" s="551" t="s">
        <v>1462</v>
      </c>
      <c r="D1008" s="1589" t="s">
        <v>3448</v>
      </c>
      <c r="E1008" s="551" t="s">
        <v>1464</v>
      </c>
      <c r="F1008" s="1650" t="s">
        <v>1531</v>
      </c>
      <c r="G1008" s="551">
        <f ca="1">VLOOKUP($A1008,Data!$C:$I,7,FALSE)</f>
        <v>0</v>
      </c>
      <c r="H1008" s="631" t="str">
        <f t="shared" si="69"/>
        <v>PR.AT-012</v>
      </c>
      <c r="I1008" s="631" t="str">
        <f t="shared" ca="1" si="70"/>
        <v>PR.AT-0120</v>
      </c>
      <c r="J1008" s="1648"/>
    </row>
    <row r="1009" spans="1:10" x14ac:dyDescent="0.25">
      <c r="A1009" t="s">
        <v>295</v>
      </c>
      <c r="B1009" s="551">
        <v>2</v>
      </c>
      <c r="C1009" s="551" t="s">
        <v>1462</v>
      </c>
      <c r="D1009" s="1589" t="s">
        <v>3449</v>
      </c>
      <c r="E1009" s="551" t="s">
        <v>1462</v>
      </c>
      <c r="F1009" s="1651" t="s">
        <v>1577</v>
      </c>
      <c r="G1009" s="551">
        <f ca="1">VLOOKUP($A1009,Data!$C:$I,7,FALSE)</f>
        <v>0</v>
      </c>
      <c r="H1009" s="631" t="str">
        <f t="shared" si="69"/>
        <v>PR.AT-022</v>
      </c>
      <c r="I1009" s="631" t="str">
        <f t="shared" ca="1" si="70"/>
        <v>PR.AT-0220</v>
      </c>
      <c r="J1009" s="1648"/>
    </row>
    <row r="1010" spans="1:10" x14ac:dyDescent="0.25">
      <c r="A1010" t="s">
        <v>2576</v>
      </c>
      <c r="B1010" s="551">
        <v>3</v>
      </c>
      <c r="C1010" s="551" t="s">
        <v>3386</v>
      </c>
      <c r="D1010" s="1587" t="s">
        <v>3416</v>
      </c>
      <c r="E1010" s="551" t="s">
        <v>1462</v>
      </c>
      <c r="F1010" s="1650" t="s">
        <v>1578</v>
      </c>
      <c r="G1010" s="551">
        <f ca="1">VLOOKUP($A1010,Data!$C:$I,7,FALSE)</f>
        <v>0</v>
      </c>
      <c r="H1010" s="631" t="str">
        <f t="shared" si="69"/>
        <v>GV.RR-043</v>
      </c>
      <c r="I1010" s="631" t="str">
        <f t="shared" ca="1" si="70"/>
        <v>GV.RR-0430</v>
      </c>
      <c r="J1010" s="1648"/>
    </row>
    <row r="1011" spans="1:10" x14ac:dyDescent="0.25">
      <c r="A1011" t="s">
        <v>2576</v>
      </c>
      <c r="B1011" s="551">
        <v>3</v>
      </c>
      <c r="C1011" s="551" t="s">
        <v>1462</v>
      </c>
      <c r="D1011" s="1589" t="s">
        <v>3448</v>
      </c>
      <c r="E1011" s="551" t="s">
        <v>1462</v>
      </c>
      <c r="F1011" s="1651" t="s">
        <v>1576</v>
      </c>
      <c r="G1011" s="551">
        <f ca="1">VLOOKUP($A1011,Data!$C:$I,7,FALSE)</f>
        <v>0</v>
      </c>
      <c r="H1011" s="631" t="str">
        <f t="shared" si="69"/>
        <v>PR.AT-013</v>
      </c>
      <c r="I1011" s="631" t="str">
        <f t="shared" ca="1" si="70"/>
        <v>PR.AT-0130</v>
      </c>
      <c r="J1011" s="1648"/>
    </row>
    <row r="1012" spans="1:10" x14ac:dyDescent="0.25">
      <c r="A1012" t="s">
        <v>297</v>
      </c>
      <c r="B1012" s="551">
        <v>2</v>
      </c>
      <c r="C1012" s="551" t="s">
        <v>3386</v>
      </c>
      <c r="D1012" s="1587" t="s">
        <v>3416</v>
      </c>
      <c r="E1012" s="551" t="s">
        <v>1462</v>
      </c>
      <c r="F1012" s="1650" t="s">
        <v>1578</v>
      </c>
      <c r="G1012" s="551">
        <f ca="1">VLOOKUP($A1012,Data!$C:$I,7,FALSE)</f>
        <v>0</v>
      </c>
      <c r="H1012" s="631" t="str">
        <f t="shared" si="69"/>
        <v>GV.RR-042</v>
      </c>
      <c r="I1012" s="631" t="str">
        <f t="shared" ca="1" si="70"/>
        <v>GV.RR-0420</v>
      </c>
      <c r="J1012" s="1648"/>
    </row>
    <row r="1013" spans="1:10" x14ac:dyDescent="0.25">
      <c r="A1013" t="s">
        <v>299</v>
      </c>
      <c r="B1013" s="551">
        <v>3</v>
      </c>
      <c r="C1013" s="551" t="s">
        <v>3386</v>
      </c>
      <c r="D1013" s="1587" t="s">
        <v>3393</v>
      </c>
      <c r="E1013" s="551" t="s">
        <v>446</v>
      </c>
      <c r="F1013" s="1650" t="s">
        <v>1536</v>
      </c>
      <c r="G1013" s="551">
        <f ca="1">VLOOKUP($A1013,Data!$C:$I,7,FALSE)</f>
        <v>0</v>
      </c>
      <c r="H1013" s="631" t="str">
        <f t="shared" si="69"/>
        <v>GV.OC-033</v>
      </c>
      <c r="I1013" s="631" t="str">
        <f t="shared" ca="1" si="70"/>
        <v>GV.OC-0330</v>
      </c>
      <c r="J1013" s="1648"/>
    </row>
    <row r="1014" spans="1:10" x14ac:dyDescent="0.25">
      <c r="A1014" t="s">
        <v>299</v>
      </c>
      <c r="B1014" s="551">
        <v>3</v>
      </c>
      <c r="C1014" s="551" t="s">
        <v>3386</v>
      </c>
      <c r="D1014" s="1587" t="s">
        <v>3417</v>
      </c>
      <c r="E1014" s="551" t="s">
        <v>446</v>
      </c>
      <c r="F1014" s="1650" t="s">
        <v>1522</v>
      </c>
      <c r="G1014" s="551">
        <f ca="1">VLOOKUP($A1014,Data!$C:$I,7,FALSE)</f>
        <v>0</v>
      </c>
      <c r="H1014" s="631" t="str">
        <f t="shared" si="69"/>
        <v>GV.PO-013</v>
      </c>
      <c r="I1014" s="631" t="str">
        <f t="shared" ca="1" si="70"/>
        <v>GV.PO-0130</v>
      </c>
      <c r="J1014" s="1648"/>
    </row>
    <row r="1015" spans="1:10" x14ac:dyDescent="0.25">
      <c r="A1015" t="s">
        <v>299</v>
      </c>
      <c r="B1015" s="551">
        <v>3</v>
      </c>
      <c r="C1015" s="551" t="s">
        <v>3386</v>
      </c>
      <c r="D1015" s="1587" t="s">
        <v>3418</v>
      </c>
      <c r="F1015" s="819"/>
      <c r="G1015" s="551">
        <f ca="1">VLOOKUP($A1015,Data!$C:$I,7,FALSE)</f>
        <v>0</v>
      </c>
      <c r="H1015" s="631" t="str">
        <f t="shared" si="69"/>
        <v>GV.PO-023</v>
      </c>
      <c r="I1015" s="631" t="str">
        <f t="shared" ca="1" si="70"/>
        <v>GV.PO-0230</v>
      </c>
      <c r="J1015" s="1648"/>
    </row>
    <row r="1016" spans="1:10" x14ac:dyDescent="0.25">
      <c r="A1016" t="s">
        <v>300</v>
      </c>
      <c r="B1016" s="551">
        <v>3</v>
      </c>
      <c r="C1016" s="551" t="s">
        <v>3386</v>
      </c>
      <c r="D1016" s="1587" t="s">
        <v>3392</v>
      </c>
      <c r="F1016" s="819"/>
      <c r="G1016" s="551">
        <f ca="1">VLOOKUP($A1016,Data!$C:$I,7,FALSE)</f>
        <v>0</v>
      </c>
      <c r="H1016" s="631" t="str">
        <f t="shared" si="69"/>
        <v>GV.OC-023</v>
      </c>
      <c r="I1016" s="631" t="str">
        <f t="shared" ca="1" si="70"/>
        <v>GV.OC-0230</v>
      </c>
      <c r="J1016" s="1648"/>
    </row>
    <row r="1017" spans="1:10" x14ac:dyDescent="0.25">
      <c r="A1017" t="s">
        <v>300</v>
      </c>
      <c r="B1017" s="551">
        <v>3</v>
      </c>
      <c r="C1017" s="551" t="s">
        <v>3386</v>
      </c>
      <c r="D1017" s="1587" t="s">
        <v>3393</v>
      </c>
      <c r="E1017" s="551" t="s">
        <v>446</v>
      </c>
      <c r="F1017" s="1650" t="s">
        <v>1536</v>
      </c>
      <c r="G1017" s="551">
        <f ca="1">VLOOKUP($A1017,Data!$C:$I,7,FALSE)</f>
        <v>0</v>
      </c>
      <c r="H1017" s="631" t="str">
        <f t="shared" si="69"/>
        <v>GV.OC-033</v>
      </c>
      <c r="I1017" s="631" t="str">
        <f t="shared" ca="1" si="70"/>
        <v>GV.OC-0330</v>
      </c>
      <c r="J1017" s="1648"/>
    </row>
    <row r="1018" spans="1:10" x14ac:dyDescent="0.25">
      <c r="A1018" t="s">
        <v>300</v>
      </c>
      <c r="B1018" s="551">
        <v>3</v>
      </c>
      <c r="C1018" s="551" t="s">
        <v>3386</v>
      </c>
      <c r="D1018" s="1587" t="s">
        <v>3417</v>
      </c>
      <c r="E1018" s="551" t="s">
        <v>446</v>
      </c>
      <c r="F1018" s="1650" t="s">
        <v>1522</v>
      </c>
      <c r="G1018" s="551">
        <f ca="1">VLOOKUP($A1018,Data!$C:$I,7,FALSE)</f>
        <v>0</v>
      </c>
      <c r="H1018" s="631" t="str">
        <f t="shared" si="69"/>
        <v>GV.PO-013</v>
      </c>
      <c r="I1018" s="631" t="str">
        <f t="shared" ca="1" si="70"/>
        <v>GV.PO-0130</v>
      </c>
      <c r="J1018" s="1648"/>
    </row>
    <row r="1019" spans="1:10" x14ac:dyDescent="0.25">
      <c r="A1019" t="s">
        <v>300</v>
      </c>
      <c r="B1019" s="551">
        <v>3</v>
      </c>
      <c r="C1019" s="551" t="s">
        <v>3386</v>
      </c>
      <c r="D1019" s="1587" t="s">
        <v>3418</v>
      </c>
      <c r="F1019" s="819"/>
      <c r="G1019" s="551">
        <f ca="1">VLOOKUP($A1019,Data!$C:$I,7,FALSE)</f>
        <v>0</v>
      </c>
      <c r="H1019" s="631" t="str">
        <f t="shared" si="69"/>
        <v>GV.PO-023</v>
      </c>
      <c r="I1019" s="631" t="str">
        <f t="shared" ca="1" si="70"/>
        <v>GV.PO-0230</v>
      </c>
      <c r="J1019" s="1648"/>
    </row>
    <row r="1020" spans="1:10" x14ac:dyDescent="0.25">
      <c r="A1020" t="s">
        <v>300</v>
      </c>
      <c r="B1020" s="551">
        <v>3</v>
      </c>
      <c r="C1020" s="551" t="s">
        <v>3386</v>
      </c>
      <c r="D1020" s="1587" t="s">
        <v>3414</v>
      </c>
      <c r="F1020" s="819"/>
      <c r="G1020" s="551">
        <f ca="1">VLOOKUP($A1020,Data!$C:$I,7,FALSE)</f>
        <v>0</v>
      </c>
      <c r="H1020" s="631" t="str">
        <f t="shared" si="69"/>
        <v>GV.RR-023</v>
      </c>
      <c r="I1020" s="631" t="str">
        <f t="shared" ca="1" si="70"/>
        <v>GV.RR-0230</v>
      </c>
      <c r="J1020" s="1648"/>
    </row>
    <row r="1021" spans="1:10" x14ac:dyDescent="0.25">
      <c r="A1021" t="s">
        <v>300</v>
      </c>
      <c r="B1021" s="551">
        <v>3</v>
      </c>
      <c r="C1021" s="551" t="s">
        <v>3386</v>
      </c>
      <c r="D1021" s="1587" t="s">
        <v>3404</v>
      </c>
      <c r="E1021" s="551" t="s">
        <v>446</v>
      </c>
      <c r="F1021" s="1650" t="s">
        <v>1489</v>
      </c>
      <c r="G1021" s="551">
        <f ca="1">VLOOKUP($A1021,Data!$C:$I,7,FALSE)</f>
        <v>0</v>
      </c>
      <c r="H1021" s="631" t="str">
        <f t="shared" si="69"/>
        <v>GV.SC-023</v>
      </c>
      <c r="I1021" s="631" t="str">
        <f t="shared" ca="1" si="70"/>
        <v>GV.SC-0230</v>
      </c>
      <c r="J1021" s="1648"/>
    </row>
    <row r="1022" spans="1:10" x14ac:dyDescent="0.25">
      <c r="A1022" t="s">
        <v>300</v>
      </c>
      <c r="B1022" s="551">
        <v>3</v>
      </c>
      <c r="C1022" s="551" t="s">
        <v>1462</v>
      </c>
      <c r="D1022" s="1589" t="s">
        <v>3448</v>
      </c>
      <c r="E1022" s="551" t="s">
        <v>1464</v>
      </c>
      <c r="F1022" s="1650" t="s">
        <v>1531</v>
      </c>
      <c r="G1022" s="551">
        <f ca="1">VLOOKUP($A1022,Data!$C:$I,7,FALSE)</f>
        <v>0</v>
      </c>
      <c r="H1022" s="631" t="str">
        <f t="shared" si="69"/>
        <v>PR.AT-013</v>
      </c>
      <c r="I1022" s="631" t="str">
        <f t="shared" ca="1" si="70"/>
        <v>PR.AT-0130</v>
      </c>
      <c r="J1022" s="1648"/>
    </row>
    <row r="1023" spans="1:10" x14ac:dyDescent="0.25">
      <c r="A1023" t="s">
        <v>300</v>
      </c>
      <c r="B1023" s="551">
        <v>3</v>
      </c>
      <c r="C1023" s="551" t="s">
        <v>1462</v>
      </c>
      <c r="D1023" s="1589" t="s">
        <v>3449</v>
      </c>
      <c r="E1023" s="551" t="s">
        <v>1462</v>
      </c>
      <c r="F1023" s="1650" t="s">
        <v>1575</v>
      </c>
      <c r="G1023" s="551">
        <f ca="1">VLOOKUP($A1023,Data!$C:$I,7,FALSE)</f>
        <v>0</v>
      </c>
      <c r="H1023" s="631" t="str">
        <f t="shared" si="69"/>
        <v>PR.AT-023</v>
      </c>
      <c r="I1023" s="631" t="str">
        <f t="shared" ca="1" si="70"/>
        <v>PR.AT-0230</v>
      </c>
      <c r="J1023" s="1648"/>
    </row>
    <row r="1024" spans="1:10" x14ac:dyDescent="0.25">
      <c r="A1024" t="s">
        <v>301</v>
      </c>
      <c r="B1024" s="551">
        <v>3</v>
      </c>
      <c r="C1024" s="551" t="s">
        <v>1462</v>
      </c>
      <c r="D1024" s="1589" t="s">
        <v>3448</v>
      </c>
      <c r="E1024" s="551" t="s">
        <v>1462</v>
      </c>
      <c r="F1024" s="1650" t="s">
        <v>1576</v>
      </c>
      <c r="G1024" s="551">
        <f ca="1">VLOOKUP($A1024,Data!$C:$I,7,FALSE)</f>
        <v>0</v>
      </c>
      <c r="H1024" s="631" t="str">
        <f t="shared" si="69"/>
        <v>PR.AT-013</v>
      </c>
      <c r="I1024" s="631" t="str">
        <f t="shared" ca="1" si="70"/>
        <v>PR.AT-0130</v>
      </c>
      <c r="J1024" s="1648"/>
    </row>
    <row r="1025" spans="1:10" x14ac:dyDescent="0.25">
      <c r="A1025" t="s">
        <v>302</v>
      </c>
      <c r="B1025" s="551">
        <v>3</v>
      </c>
      <c r="C1025" s="551" t="s">
        <v>446</v>
      </c>
      <c r="D1025" s="1588" t="s">
        <v>3440</v>
      </c>
      <c r="E1025" s="551" t="s">
        <v>1462</v>
      </c>
      <c r="F1025" s="1650" t="s">
        <v>1712</v>
      </c>
      <c r="G1025" s="551">
        <f ca="1">VLOOKUP($A1025,Data!$C:$I,7,FALSE)</f>
        <v>0</v>
      </c>
      <c r="H1025" s="631" t="str">
        <f t="shared" si="69"/>
        <v>ID.IM-033</v>
      </c>
      <c r="I1025" s="631" t="str">
        <f t="shared" ca="1" si="70"/>
        <v>ID.IM-0330</v>
      </c>
      <c r="J1025" s="1648"/>
    </row>
  </sheetData>
  <sheetProtection autoFilter="0"/>
  <autoFilter ref="A1:I1025" xr:uid="{00000000-0009-0000-0000-00001B000000}">
    <sortState xmlns:xlrd2="http://schemas.microsoft.com/office/spreadsheetml/2017/richdata2" ref="A2:I1025">
      <sortCondition ref="A1:A813"/>
    </sortState>
  </autoFilter>
  <mergeCells count="1">
    <mergeCell ref="AA4:AA29"/>
  </mergeCells>
  <conditionalFormatting sqref="F2:F813">
    <cfRule type="containsText" dxfId="14" priority="6" operator="containsText" text="RC">
      <formula>NOT(ISERROR(SEARCH("RC",F2)))</formula>
    </cfRule>
    <cfRule type="containsText" dxfId="13" priority="7" operator="containsText" text="RS">
      <formula>NOT(ISERROR(SEARCH("RS",F2)))</formula>
    </cfRule>
    <cfRule type="containsText" dxfId="12" priority="8" operator="containsText" text="DE">
      <formula>NOT(ISERROR(SEARCH("DE",F2)))</formula>
    </cfRule>
    <cfRule type="containsText" dxfId="11" priority="9" operator="containsText" text="PR">
      <formula>NOT(ISERROR(SEARCH("PR",F2)))</formula>
    </cfRule>
    <cfRule type="containsText" dxfId="10" priority="10" operator="containsText" text="ID">
      <formula>NOT(ISERROR(SEARCH("ID",F2)))</formula>
    </cfRule>
  </conditionalFormatting>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9A13B-68DD-4D13-81DE-9DF3D7213101}">
  <sheetPr codeName="Sheet37">
    <tabColor theme="7"/>
  </sheetPr>
  <dimension ref="A1:K17"/>
  <sheetViews>
    <sheetView zoomScale="98" zoomScaleNormal="98" workbookViewId="0">
      <selection activeCell="D5" sqref="D5"/>
    </sheetView>
  </sheetViews>
  <sheetFormatPr defaultColWidth="8.7265625" defaultRowHeight="13.8" x14ac:dyDescent="0.25"/>
  <cols>
    <col min="1" max="1" width="2.6328125" style="590" customWidth="1"/>
    <col min="2" max="2" width="3.7265625" style="590" customWidth="1"/>
    <col min="3" max="3" width="18.1796875" style="590" customWidth="1"/>
    <col min="4" max="4" width="12.54296875" style="590" customWidth="1"/>
    <col min="5" max="5" width="65.453125" style="590" customWidth="1"/>
    <col min="6" max="6" width="3.6328125" style="590" customWidth="1"/>
    <col min="7" max="7" width="2.6328125" style="590" customWidth="1"/>
    <col min="8" max="8" width="8.7265625" style="590"/>
    <col min="9" max="9" width="2.6328125" style="590" customWidth="1"/>
    <col min="10" max="10" width="80.6328125" style="590" customWidth="1"/>
    <col min="11" max="11" width="2.54296875" style="590" customWidth="1"/>
    <col min="12" max="16384" width="8.7265625" style="590"/>
  </cols>
  <sheetData>
    <row r="1" spans="1:11" x14ac:dyDescent="0.25">
      <c r="A1" s="134"/>
      <c r="B1" s="134"/>
      <c r="C1" s="134"/>
      <c r="D1" s="134"/>
      <c r="E1" s="134"/>
      <c r="F1" s="134"/>
      <c r="G1" s="134"/>
      <c r="I1" s="3"/>
      <c r="J1" s="3"/>
      <c r="K1" s="3"/>
    </row>
    <row r="2" spans="1:11" x14ac:dyDescent="0.25">
      <c r="A2" s="251"/>
      <c r="B2" s="710"/>
      <c r="C2" s="711" t="s">
        <v>1894</v>
      </c>
      <c r="D2" s="711" t="s">
        <v>1895</v>
      </c>
      <c r="E2" s="711" t="s">
        <v>1896</v>
      </c>
      <c r="F2" s="712"/>
      <c r="G2" s="251"/>
      <c r="I2" s="6"/>
      <c r="J2" s="815" t="s">
        <v>1884</v>
      </c>
      <c r="K2" s="6"/>
    </row>
    <row r="3" spans="1:11" s="779" customFormat="1" ht="22.95" customHeight="1" thickBot="1" x14ac:dyDescent="0.3">
      <c r="A3" s="134"/>
      <c r="B3" s="776"/>
      <c r="C3" s="777" t="str">
        <f>IF(VLOOKUP(C2,Languages!$A:$D,1,TRUE)=C2,VLOOKUP(C2,Languages!$A:$D,Summary!$C$7,TRUE),NA())</f>
        <v>Nimi</v>
      </c>
      <c r="D3" s="777" t="str">
        <f>IF(VLOOKUP(D2,Languages!$A:$D,1,TRUE)=D2,VLOOKUP(D2,Languages!$A:$D,Summary!$C$7,TRUE),NA())</f>
        <v>Päiväys</v>
      </c>
      <c r="E3" s="777" t="str">
        <f>IF(VLOOKUP(E2,Languages!$A:$D,1,TRUE)=E2,VLOOKUP(E2,Languages!$A:$D,Summary!$C$7,TRUE),NA())</f>
        <v>Kommentit</v>
      </c>
      <c r="F3" s="778"/>
      <c r="G3" s="134"/>
      <c r="I3" s="3"/>
      <c r="J3" s="816"/>
      <c r="K3" s="6"/>
    </row>
    <row r="4" spans="1:11" x14ac:dyDescent="0.25">
      <c r="A4" s="165"/>
      <c r="B4" s="713"/>
      <c r="C4" s="719"/>
      <c r="D4" s="719"/>
      <c r="E4" s="719"/>
      <c r="F4" s="714"/>
      <c r="G4" s="273"/>
      <c r="I4" s="3"/>
      <c r="J4" s="1816" t="s">
        <v>3520</v>
      </c>
      <c r="K4" s="6"/>
    </row>
    <row r="5" spans="1:11" s="724" customFormat="1" ht="19.95" customHeight="1" x14ac:dyDescent="0.25">
      <c r="A5" s="720"/>
      <c r="B5" s="721"/>
      <c r="C5" s="725"/>
      <c r="D5" s="726">
        <v>45356</v>
      </c>
      <c r="E5" s="727" t="s">
        <v>3532</v>
      </c>
      <c r="F5" s="722"/>
      <c r="G5" s="723"/>
      <c r="I5" s="3"/>
      <c r="J5" s="1816"/>
      <c r="K5" s="6"/>
    </row>
    <row r="6" spans="1:11" s="724" customFormat="1" ht="19.95" customHeight="1" x14ac:dyDescent="0.25">
      <c r="A6" s="720"/>
      <c r="B6" s="721"/>
      <c r="C6" s="725"/>
      <c r="D6" s="726">
        <v>45418</v>
      </c>
      <c r="E6" s="727" t="s">
        <v>3577</v>
      </c>
      <c r="F6" s="722"/>
      <c r="G6" s="723"/>
      <c r="I6" s="3"/>
      <c r="J6" s="1816"/>
      <c r="K6" s="6"/>
    </row>
    <row r="7" spans="1:11" s="724" customFormat="1" ht="19.95" customHeight="1" x14ac:dyDescent="0.25">
      <c r="A7" s="720"/>
      <c r="B7" s="721"/>
      <c r="C7" s="725"/>
      <c r="D7" s="726">
        <v>45603</v>
      </c>
      <c r="E7" s="727" t="s">
        <v>3876</v>
      </c>
      <c r="F7" s="722"/>
      <c r="G7" s="723"/>
      <c r="I7" s="3"/>
      <c r="J7" s="1816"/>
      <c r="K7" s="6"/>
    </row>
    <row r="8" spans="1:11" s="724" customFormat="1" ht="19.95" customHeight="1" x14ac:dyDescent="0.25">
      <c r="A8" s="720"/>
      <c r="B8" s="721"/>
      <c r="C8" s="725"/>
      <c r="D8" s="728"/>
      <c r="E8" s="727" t="s">
        <v>3877</v>
      </c>
      <c r="F8" s="722"/>
      <c r="G8" s="723"/>
      <c r="I8" s="12"/>
      <c r="J8" s="1816"/>
      <c r="K8" s="12"/>
    </row>
    <row r="9" spans="1:11" s="724" customFormat="1" ht="19.95" customHeight="1" x14ac:dyDescent="0.25">
      <c r="A9" s="720"/>
      <c r="B9" s="721"/>
      <c r="C9" s="725"/>
      <c r="D9" s="728"/>
      <c r="E9" s="727"/>
      <c r="F9" s="722"/>
      <c r="G9" s="723"/>
      <c r="I9" s="12"/>
      <c r="J9" s="1816"/>
      <c r="K9" s="12"/>
    </row>
    <row r="10" spans="1:11" s="724" customFormat="1" ht="19.95" customHeight="1" x14ac:dyDescent="0.25">
      <c r="A10" s="720"/>
      <c r="B10" s="721"/>
      <c r="C10" s="725"/>
      <c r="D10" s="728"/>
      <c r="E10" s="727"/>
      <c r="F10" s="722"/>
      <c r="G10" s="723"/>
      <c r="I10" s="12"/>
      <c r="J10" s="1816"/>
      <c r="K10" s="12"/>
    </row>
    <row r="11" spans="1:11" s="724" customFormat="1" ht="19.95" customHeight="1" x14ac:dyDescent="0.25">
      <c r="A11" s="720"/>
      <c r="B11" s="721"/>
      <c r="C11" s="725"/>
      <c r="D11" s="728"/>
      <c r="E11" s="727"/>
      <c r="F11" s="722"/>
      <c r="G11" s="723"/>
      <c r="I11" s="12"/>
      <c r="J11" s="1816"/>
      <c r="K11" s="12"/>
    </row>
    <row r="12" spans="1:11" s="724" customFormat="1" ht="19.95" customHeight="1" x14ac:dyDescent="0.25">
      <c r="A12" s="720"/>
      <c r="B12" s="721"/>
      <c r="C12" s="725"/>
      <c r="D12" s="728"/>
      <c r="E12" s="727"/>
      <c r="F12" s="722"/>
      <c r="G12" s="723"/>
      <c r="I12" s="12"/>
      <c r="J12" s="1816"/>
      <c r="K12" s="12"/>
    </row>
    <row r="13" spans="1:11" s="724" customFormat="1" ht="19.95" customHeight="1" x14ac:dyDescent="0.25">
      <c r="A13" s="720"/>
      <c r="B13" s="721"/>
      <c r="C13" s="725"/>
      <c r="D13" s="728"/>
      <c r="E13" s="727"/>
      <c r="F13" s="722"/>
      <c r="G13" s="723"/>
      <c r="I13" s="12"/>
      <c r="J13" s="1816"/>
      <c r="K13" s="12"/>
    </row>
    <row r="14" spans="1:11" s="724" customFormat="1" ht="19.95" customHeight="1" x14ac:dyDescent="0.25">
      <c r="A14" s="720"/>
      <c r="B14" s="721"/>
      <c r="C14" s="725"/>
      <c r="D14" s="728"/>
      <c r="E14" s="727"/>
      <c r="F14" s="722"/>
      <c r="G14" s="723"/>
      <c r="I14" s="12"/>
      <c r="J14" s="1816"/>
      <c r="K14" s="12"/>
    </row>
    <row r="15" spans="1:11" s="724" customFormat="1" ht="19.95" customHeight="1" x14ac:dyDescent="0.25">
      <c r="A15" s="720"/>
      <c r="B15" s="721"/>
      <c r="C15" s="725"/>
      <c r="D15" s="728"/>
      <c r="E15" s="727"/>
      <c r="F15" s="722"/>
      <c r="G15" s="723"/>
      <c r="I15" s="12"/>
      <c r="J15" s="1816"/>
      <c r="K15" s="12"/>
    </row>
    <row r="16" spans="1:11" x14ac:dyDescent="0.25">
      <c r="A16" s="235"/>
      <c r="B16" s="715"/>
      <c r="C16" s="716"/>
      <c r="D16" s="717"/>
      <c r="E16" s="717"/>
      <c r="F16" s="718"/>
      <c r="G16" s="235"/>
      <c r="I16" s="12"/>
      <c r="K16" s="12"/>
    </row>
    <row r="17" spans="1:11" x14ac:dyDescent="0.25">
      <c r="A17" s="235"/>
      <c r="B17" s="235"/>
      <c r="C17" s="235"/>
      <c r="D17" s="235"/>
      <c r="E17" s="235"/>
      <c r="F17" s="235"/>
      <c r="G17" s="235"/>
      <c r="I17" s="12"/>
      <c r="J17" s="12"/>
      <c r="K17" s="12"/>
    </row>
  </sheetData>
  <sheetProtection sheet="1" objects="1" scenarios="1"/>
  <mergeCells count="1">
    <mergeCell ref="J4:J15"/>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38286-6CD7-4A35-8BC0-002C760C3973}">
  <sheetPr codeName="Sheet38">
    <tabColor theme="7"/>
  </sheetPr>
  <dimension ref="A1:P488"/>
  <sheetViews>
    <sheetView showGridLines="0" zoomScaleNormal="100" workbookViewId="0"/>
  </sheetViews>
  <sheetFormatPr defaultColWidth="9.1796875" defaultRowHeight="13.95" customHeight="1" x14ac:dyDescent="0.25"/>
  <cols>
    <col min="1" max="2" width="1.6328125" style="139" customWidth="1"/>
    <col min="3" max="3" width="21.36328125" style="139" customWidth="1"/>
    <col min="4" max="4" width="10" style="139" customWidth="1"/>
    <col min="5" max="5" width="58.1796875" style="139" customWidth="1"/>
    <col min="6" max="6" width="15.6328125" style="139" customWidth="1"/>
    <col min="7" max="7" width="14.54296875" style="139" customWidth="1"/>
    <col min="8" max="8" width="15.6328125" style="139" customWidth="1"/>
    <col min="9" max="10" width="5.6328125" style="139" customWidth="1"/>
    <col min="11" max="11" width="1.6328125" style="139" customWidth="1"/>
    <col min="12" max="12" width="1.6328125" style="302" customWidth="1"/>
    <col min="13" max="13" width="9.1796875" style="245"/>
    <col min="14" max="14" width="3.08984375" style="245" customWidth="1"/>
    <col min="15" max="15" width="80.6328125" style="245" customWidth="1"/>
    <col min="16" max="16" width="2.453125" style="245" customWidth="1"/>
    <col min="17" max="16384" width="9.1796875" style="245"/>
  </cols>
  <sheetData>
    <row r="1" spans="1:16" s="139" customFormat="1" ht="13.95" customHeight="1" x14ac:dyDescent="0.25">
      <c r="A1" s="134"/>
      <c r="B1" s="134"/>
      <c r="C1" s="134"/>
      <c r="D1" s="134"/>
      <c r="E1" s="134"/>
      <c r="F1" s="134"/>
      <c r="G1" s="134"/>
      <c r="H1" s="134"/>
      <c r="I1" s="134"/>
      <c r="J1" s="134"/>
      <c r="K1" s="134"/>
      <c r="L1" s="273"/>
      <c r="N1" s="741"/>
      <c r="O1" s="741"/>
      <c r="P1" s="742"/>
    </row>
    <row r="2" spans="1:16" s="256" customFormat="1" ht="18" customHeight="1" x14ac:dyDescent="0.25">
      <c r="A2" s="251"/>
      <c r="B2" s="141"/>
      <c r="C2" s="143"/>
      <c r="D2" s="143"/>
      <c r="E2" s="143"/>
      <c r="F2" s="143"/>
      <c r="G2" s="143"/>
      <c r="H2" s="143"/>
      <c r="I2" s="143"/>
      <c r="J2" s="143"/>
      <c r="K2" s="365"/>
      <c r="L2" s="273"/>
      <c r="N2" s="741"/>
      <c r="O2" s="938" t="s">
        <v>1884</v>
      </c>
      <c r="P2" s="742"/>
    </row>
    <row r="3" spans="1:16" s="139" customFormat="1" ht="18" customHeight="1" x14ac:dyDescent="0.25">
      <c r="A3" s="134"/>
      <c r="B3" s="156"/>
      <c r="C3" s="259"/>
      <c r="D3" s="259"/>
      <c r="E3" s="259"/>
      <c r="F3" s="259"/>
      <c r="G3" s="259"/>
      <c r="H3" s="259"/>
      <c r="I3" s="259"/>
      <c r="J3" s="259"/>
      <c r="K3" s="272"/>
      <c r="L3" s="273"/>
      <c r="N3" s="741"/>
      <c r="O3" s="939"/>
      <c r="P3" s="742"/>
    </row>
    <row r="4" spans="1:16" s="139" customFormat="1" ht="30" customHeight="1" x14ac:dyDescent="0.25">
      <c r="A4" s="134"/>
      <c r="B4" s="156"/>
      <c r="C4" s="1890" t="s">
        <v>4317</v>
      </c>
      <c r="D4" s="1890"/>
      <c r="E4" s="1890"/>
      <c r="F4" s="1890"/>
      <c r="G4" s="1890"/>
      <c r="H4" s="1890"/>
      <c r="I4" s="259"/>
      <c r="J4" s="259"/>
      <c r="K4" s="272"/>
      <c r="L4" s="273"/>
      <c r="N4" s="741"/>
      <c r="O4" s="1889" t="s">
        <v>3875</v>
      </c>
      <c r="P4" s="742"/>
    </row>
    <row r="5" spans="1:16" s="139" customFormat="1" ht="13.95" customHeight="1" x14ac:dyDescent="0.25">
      <c r="A5" s="134"/>
      <c r="B5" s="156"/>
      <c r="C5" s="259"/>
      <c r="D5" s="259"/>
      <c r="E5" s="259"/>
      <c r="F5" s="259"/>
      <c r="G5" s="259"/>
      <c r="H5" s="259"/>
      <c r="I5" s="259"/>
      <c r="J5" s="259"/>
      <c r="K5" s="272"/>
      <c r="L5" s="273"/>
      <c r="N5" s="741"/>
      <c r="O5" s="1889"/>
      <c r="P5" s="742"/>
    </row>
    <row r="6" spans="1:16" s="370" customFormat="1" ht="13.95" customHeight="1" x14ac:dyDescent="0.25">
      <c r="A6" s="134"/>
      <c r="B6" s="367"/>
      <c r="C6" s="1882"/>
      <c r="D6" s="1882"/>
      <c r="E6" s="1882"/>
      <c r="F6" s="525"/>
      <c r="G6" s="525"/>
      <c r="H6" s="525"/>
      <c r="I6" s="525"/>
      <c r="J6" s="1211"/>
      <c r="K6" s="369"/>
      <c r="L6" s="314"/>
      <c r="N6" s="741"/>
      <c r="O6" s="1889"/>
      <c r="P6" s="741"/>
    </row>
    <row r="7" spans="1:16" s="139" customFormat="1" ht="22.95" customHeight="1" x14ac:dyDescent="0.25">
      <c r="A7" s="134"/>
      <c r="B7" s="156"/>
      <c r="C7" s="541" t="s">
        <v>4316</v>
      </c>
      <c r="D7" s="524"/>
      <c r="E7" s="524"/>
      <c r="F7" s="524"/>
      <c r="G7" s="524"/>
      <c r="H7" s="524"/>
      <c r="I7" s="524"/>
      <c r="J7" s="541"/>
      <c r="K7" s="272"/>
      <c r="L7" s="273"/>
      <c r="N7" s="741"/>
      <c r="O7" s="1889"/>
      <c r="P7" s="741"/>
    </row>
    <row r="8" spans="1:16" s="139" customFormat="1" ht="13.95" customHeight="1" thickBot="1" x14ac:dyDescent="0.3">
      <c r="A8" s="134"/>
      <c r="B8" s="156"/>
      <c r="C8" s="259"/>
      <c r="D8" s="259"/>
      <c r="E8" s="259"/>
      <c r="F8" s="259"/>
      <c r="G8" s="259"/>
      <c r="H8" s="259"/>
      <c r="I8" s="259"/>
      <c r="J8" s="259"/>
      <c r="K8" s="272"/>
      <c r="L8" s="314"/>
      <c r="N8" s="741"/>
      <c r="O8" s="1889"/>
      <c r="P8" s="741"/>
    </row>
    <row r="9" spans="1:16" ht="13.95" customHeight="1" thickBot="1" x14ac:dyDescent="0.3">
      <c r="A9" s="165"/>
      <c r="B9" s="268"/>
      <c r="C9" s="1879"/>
      <c r="D9" s="1880"/>
      <c r="E9" s="1880"/>
      <c r="F9" s="1880"/>
      <c r="G9" s="1880"/>
      <c r="H9" s="1881"/>
      <c r="I9" s="371"/>
      <c r="J9" s="371"/>
      <c r="K9" s="272"/>
      <c r="L9" s="273"/>
      <c r="N9" s="741"/>
      <c r="O9" s="1889"/>
      <c r="P9" s="741"/>
    </row>
    <row r="10" spans="1:16" ht="13.95" customHeight="1" x14ac:dyDescent="0.25">
      <c r="A10" s="165"/>
      <c r="B10" s="268"/>
      <c r="C10" s="259"/>
      <c r="D10" s="259"/>
      <c r="E10" s="259"/>
      <c r="F10" s="259"/>
      <c r="G10" s="259"/>
      <c r="H10" s="259"/>
      <c r="I10" s="371"/>
      <c r="J10" s="371"/>
      <c r="K10" s="272"/>
      <c r="L10" s="273"/>
      <c r="N10" s="741"/>
      <c r="O10" s="1889"/>
      <c r="P10" s="741"/>
    </row>
    <row r="11" spans="1:16" ht="13.95" customHeight="1" thickBot="1" x14ac:dyDescent="0.3">
      <c r="A11" s="165"/>
      <c r="B11" s="355"/>
      <c r="C11" s="543" t="s">
        <v>1447</v>
      </c>
      <c r="D11" s="827" t="s">
        <v>588</v>
      </c>
      <c r="E11" s="827" t="s">
        <v>3</v>
      </c>
      <c r="F11" s="827" t="s">
        <v>3578</v>
      </c>
      <c r="G11" s="827" t="s">
        <v>3579</v>
      </c>
      <c r="H11" s="828" t="s">
        <v>3580</v>
      </c>
      <c r="I11" s="372"/>
      <c r="J11" s="372"/>
      <c r="K11" s="272"/>
      <c r="L11" s="273"/>
      <c r="N11" s="741"/>
      <c r="O11" s="1889"/>
      <c r="P11" s="741"/>
    </row>
    <row r="12" spans="1:16" ht="13.95" customHeight="1" x14ac:dyDescent="0.25">
      <c r="A12" s="165"/>
      <c r="B12" s="355"/>
      <c r="C12" s="825" t="s">
        <v>621</v>
      </c>
      <c r="D12" s="1071"/>
      <c r="E12" s="1072" t="s">
        <v>1409</v>
      </c>
      <c r="F12" s="1071" t="s">
        <v>1409</v>
      </c>
      <c r="G12" s="1071" t="s">
        <v>1409</v>
      </c>
      <c r="H12" s="1071"/>
      <c r="I12" s="372"/>
      <c r="J12" s="372"/>
      <c r="K12" s="272"/>
      <c r="L12" s="273"/>
      <c r="N12" s="741"/>
      <c r="O12" s="1889"/>
      <c r="P12" s="741"/>
    </row>
    <row r="13" spans="1:16" ht="13.95" customHeight="1" x14ac:dyDescent="0.25">
      <c r="A13" s="165"/>
      <c r="B13" s="268"/>
      <c r="C13" s="825" t="s">
        <v>618</v>
      </c>
      <c r="D13" s="1071"/>
      <c r="E13" s="1071" t="s">
        <v>1409</v>
      </c>
      <c r="F13" s="1071" t="s">
        <v>1409</v>
      </c>
      <c r="G13" s="1071" t="s">
        <v>1409</v>
      </c>
      <c r="H13" s="1071"/>
      <c r="I13" s="371"/>
      <c r="J13" s="371"/>
      <c r="K13" s="272"/>
      <c r="L13" s="273"/>
      <c r="N13" s="741"/>
      <c r="O13" s="1889"/>
      <c r="P13" s="741"/>
    </row>
    <row r="14" spans="1:16" ht="13.95" customHeight="1" x14ac:dyDescent="0.25">
      <c r="A14" s="165"/>
      <c r="B14" s="268"/>
      <c r="C14" s="825" t="s">
        <v>2470</v>
      </c>
      <c r="D14" s="1073"/>
      <c r="E14" s="1071" t="s">
        <v>1409</v>
      </c>
      <c r="F14" s="1073" t="s">
        <v>1409</v>
      </c>
      <c r="G14" s="1073" t="s">
        <v>1409</v>
      </c>
      <c r="H14" s="1071"/>
      <c r="I14" s="371"/>
      <c r="J14" s="371"/>
      <c r="K14" s="272"/>
      <c r="L14" s="273"/>
      <c r="N14" s="741"/>
      <c r="O14" s="1889"/>
      <c r="P14" s="741"/>
    </row>
    <row r="15" spans="1:16" ht="13.95" customHeight="1" x14ac:dyDescent="0.25">
      <c r="A15" s="165"/>
      <c r="B15" s="268"/>
      <c r="C15" s="825" t="s">
        <v>2526</v>
      </c>
      <c r="D15" s="1073"/>
      <c r="E15" s="1071" t="s">
        <v>1409</v>
      </c>
      <c r="F15" s="1073" t="s">
        <v>1409</v>
      </c>
      <c r="G15" s="1073" t="s">
        <v>1409</v>
      </c>
      <c r="H15" s="1071"/>
      <c r="I15" s="371"/>
      <c r="J15" s="371"/>
      <c r="K15" s="272"/>
      <c r="L15" s="273"/>
      <c r="N15" s="741"/>
      <c r="O15" s="1889"/>
      <c r="P15" s="741"/>
    </row>
    <row r="16" spans="1:16" ht="13.95" customHeight="1" x14ac:dyDescent="0.25">
      <c r="A16" s="165"/>
      <c r="B16" s="268"/>
      <c r="C16" s="825" t="s">
        <v>619</v>
      </c>
      <c r="D16" s="1071"/>
      <c r="E16" s="1071" t="s">
        <v>1409</v>
      </c>
      <c r="F16" s="1071" t="s">
        <v>1409</v>
      </c>
      <c r="G16" s="1071" t="s">
        <v>1409</v>
      </c>
      <c r="H16" s="1071"/>
      <c r="I16" s="371"/>
      <c r="J16" s="371"/>
      <c r="K16" s="272"/>
      <c r="L16" s="273"/>
      <c r="N16" s="741"/>
      <c r="O16" s="1889"/>
      <c r="P16" s="741"/>
    </row>
    <row r="17" spans="1:16" ht="13.95" customHeight="1" x14ac:dyDescent="0.25">
      <c r="A17" s="165"/>
      <c r="B17" s="268"/>
      <c r="C17" s="825" t="s">
        <v>620</v>
      </c>
      <c r="D17" s="1071"/>
      <c r="E17" s="1071" t="s">
        <v>1409</v>
      </c>
      <c r="F17" s="1071" t="s">
        <v>1409</v>
      </c>
      <c r="G17" s="1071" t="s">
        <v>1409</v>
      </c>
      <c r="H17" s="1071"/>
      <c r="I17" s="371"/>
      <c r="J17" s="371"/>
      <c r="K17" s="272"/>
      <c r="L17" s="273"/>
      <c r="N17" s="741"/>
      <c r="O17" s="1889"/>
      <c r="P17" s="741"/>
    </row>
    <row r="18" spans="1:16" ht="13.8" customHeight="1" x14ac:dyDescent="0.25">
      <c r="A18" s="165"/>
      <c r="B18" s="268"/>
      <c r="C18" s="825" t="s">
        <v>1855</v>
      </c>
      <c r="D18" s="1071"/>
      <c r="E18" s="1071" t="s">
        <v>1409</v>
      </c>
      <c r="F18" s="1071" t="s">
        <v>1409</v>
      </c>
      <c r="G18" s="1071" t="s">
        <v>1409</v>
      </c>
      <c r="H18" s="1071"/>
      <c r="I18" s="371"/>
      <c r="J18" s="371"/>
      <c r="K18" s="272"/>
      <c r="L18" s="273"/>
      <c r="N18" s="741"/>
      <c r="O18" s="1889"/>
      <c r="P18" s="741"/>
    </row>
    <row r="19" spans="1:16" ht="13.95" customHeight="1" x14ac:dyDescent="0.25">
      <c r="A19" s="165"/>
      <c r="B19" s="268"/>
      <c r="C19" s="825" t="s">
        <v>1856</v>
      </c>
      <c r="D19" s="1100"/>
      <c r="E19" s="1071" t="s">
        <v>1409</v>
      </c>
      <c r="F19" s="1071" t="s">
        <v>1409</v>
      </c>
      <c r="G19" s="1071" t="s">
        <v>1409</v>
      </c>
      <c r="H19" s="1071"/>
      <c r="I19" s="371"/>
      <c r="J19" s="371"/>
      <c r="K19" s="272"/>
      <c r="L19" s="273"/>
      <c r="N19" s="741"/>
      <c r="O19" s="1889"/>
      <c r="P19" s="741"/>
    </row>
    <row r="20" spans="1:16" ht="13.95" customHeight="1" x14ac:dyDescent="0.25">
      <c r="A20" s="165"/>
      <c r="B20" s="268"/>
      <c r="C20" s="1275" t="s">
        <v>3570</v>
      </c>
      <c r="D20" s="1274"/>
      <c r="E20" s="1266"/>
      <c r="F20" s="1274"/>
      <c r="G20" s="1266"/>
      <c r="H20" s="1273"/>
      <c r="I20" s="371"/>
      <c r="J20" s="371"/>
      <c r="K20" s="272"/>
      <c r="L20" s="273"/>
      <c r="N20" s="741"/>
      <c r="O20" s="1889"/>
      <c r="P20" s="741"/>
    </row>
    <row r="21" spans="1:16" ht="13.95" customHeight="1" x14ac:dyDescent="0.25">
      <c r="A21" s="165"/>
      <c r="B21" s="268"/>
      <c r="C21" s="1275" t="s">
        <v>3571</v>
      </c>
      <c r="D21" s="1274"/>
      <c r="E21" s="1266"/>
      <c r="F21" s="1274"/>
      <c r="G21" s="1266"/>
      <c r="H21" s="1273"/>
      <c r="I21" s="371"/>
      <c r="J21" s="371"/>
      <c r="K21" s="272"/>
      <c r="L21" s="273"/>
      <c r="N21" s="741"/>
      <c r="O21" s="1889"/>
      <c r="P21" s="741"/>
    </row>
    <row r="22" spans="1:16" ht="13.95" customHeight="1" x14ac:dyDescent="0.25">
      <c r="A22" s="165"/>
      <c r="B22" s="268"/>
      <c r="C22" s="1275" t="s">
        <v>3572</v>
      </c>
      <c r="D22" s="1274"/>
      <c r="E22" s="1266"/>
      <c r="F22" s="1274"/>
      <c r="G22" s="1266"/>
      <c r="H22" s="1273"/>
      <c r="I22" s="371"/>
      <c r="J22" s="371"/>
      <c r="K22" s="272"/>
      <c r="L22" s="273"/>
      <c r="N22" s="741"/>
      <c r="O22" s="1889"/>
      <c r="P22" s="741"/>
    </row>
    <row r="23" spans="1:16" ht="13.95" customHeight="1" x14ac:dyDescent="0.25">
      <c r="A23" s="165"/>
      <c r="B23" s="268"/>
      <c r="C23" s="1275" t="s">
        <v>3573</v>
      </c>
      <c r="D23" s="1274"/>
      <c r="E23" s="1266"/>
      <c r="F23" s="1274"/>
      <c r="G23" s="1266"/>
      <c r="H23" s="1273"/>
      <c r="I23" s="371"/>
      <c r="J23" s="259"/>
      <c r="K23" s="272"/>
      <c r="L23" s="273"/>
      <c r="N23" s="741"/>
      <c r="O23" s="1889"/>
      <c r="P23" s="741"/>
    </row>
    <row r="24" spans="1:16" ht="22.05" customHeight="1" x14ac:dyDescent="0.25">
      <c r="A24" s="165"/>
      <c r="B24" s="268"/>
      <c r="C24" s="1275" t="s">
        <v>3574</v>
      </c>
      <c r="D24" s="1274"/>
      <c r="E24" s="1266"/>
      <c r="F24" s="1274"/>
      <c r="G24" s="1266"/>
      <c r="H24" s="1273"/>
      <c r="I24" s="371"/>
      <c r="J24" s="259"/>
      <c r="K24" s="272"/>
      <c r="L24" s="273"/>
      <c r="N24" s="741"/>
      <c r="O24" s="1889"/>
      <c r="P24" s="741"/>
    </row>
    <row r="25" spans="1:16" ht="22.05" customHeight="1" x14ac:dyDescent="0.25">
      <c r="A25" s="165"/>
      <c r="B25" s="268"/>
      <c r="C25" s="1275" t="s">
        <v>3575</v>
      </c>
      <c r="D25" s="1274"/>
      <c r="E25" s="1266"/>
      <c r="F25" s="1274"/>
      <c r="G25" s="1266"/>
      <c r="H25" s="1273"/>
      <c r="I25" s="371"/>
      <c r="J25" s="1211"/>
      <c r="K25" s="272"/>
      <c r="L25" s="273"/>
      <c r="N25" s="741"/>
      <c r="O25" s="1889"/>
      <c r="P25" s="741"/>
    </row>
    <row r="26" spans="1:16" ht="22.05" customHeight="1" x14ac:dyDescent="0.25">
      <c r="A26" s="165"/>
      <c r="B26" s="268"/>
      <c r="C26" s="1269" t="s">
        <v>1850</v>
      </c>
      <c r="D26" s="1270"/>
      <c r="E26" s="1271"/>
      <c r="F26" s="1272"/>
      <c r="G26" s="1272"/>
      <c r="H26" s="1271"/>
      <c r="I26" s="371"/>
      <c r="J26" s="541"/>
      <c r="K26" s="272"/>
      <c r="L26" s="273"/>
      <c r="N26" s="741"/>
      <c r="O26" s="1889"/>
      <c r="P26" s="741"/>
    </row>
    <row r="27" spans="1:16" ht="22.05" customHeight="1" x14ac:dyDescent="0.25">
      <c r="A27" s="165"/>
      <c r="B27" s="268"/>
      <c r="C27" s="1269" t="s">
        <v>1851</v>
      </c>
      <c r="D27" s="1270"/>
      <c r="E27" s="1271"/>
      <c r="F27" s="1272"/>
      <c r="G27" s="1272"/>
      <c r="H27" s="1271"/>
      <c r="I27" s="371"/>
      <c r="J27" s="259"/>
      <c r="K27" s="272"/>
      <c r="L27" s="273"/>
      <c r="N27" s="741"/>
      <c r="O27" s="741"/>
      <c r="P27" s="741"/>
    </row>
    <row r="28" spans="1:16" ht="22.05" customHeight="1" x14ac:dyDescent="0.25">
      <c r="A28" s="165"/>
      <c r="B28" s="268"/>
      <c r="C28" s="1269" t="s">
        <v>1854</v>
      </c>
      <c r="D28" s="1270"/>
      <c r="E28" s="1271"/>
      <c r="F28" s="1272"/>
      <c r="G28" s="1272"/>
      <c r="H28" s="1271"/>
      <c r="I28" s="371"/>
      <c r="J28" s="371"/>
      <c r="K28" s="272"/>
      <c r="L28" s="273"/>
    </row>
    <row r="29" spans="1:16" ht="22.05" customHeight="1" x14ac:dyDescent="0.25">
      <c r="A29" s="165"/>
      <c r="B29" s="268"/>
      <c r="C29" s="1269" t="s">
        <v>1853</v>
      </c>
      <c r="D29" s="1270"/>
      <c r="E29" s="1271"/>
      <c r="F29" s="1272"/>
      <c r="G29" s="1272"/>
      <c r="H29" s="1271"/>
      <c r="I29" s="371"/>
      <c r="J29" s="371"/>
      <c r="K29" s="272"/>
      <c r="L29" s="273"/>
    </row>
    <row r="30" spans="1:16" ht="22.05" customHeight="1" x14ac:dyDescent="0.25">
      <c r="A30" s="165"/>
      <c r="B30" s="268"/>
      <c r="C30" s="1269" t="s">
        <v>1852</v>
      </c>
      <c r="D30" s="1270"/>
      <c r="E30" s="1271"/>
      <c r="F30" s="1272"/>
      <c r="G30" s="1272"/>
      <c r="H30" s="1271"/>
      <c r="I30" s="371"/>
      <c r="J30" s="372"/>
      <c r="K30" s="272"/>
      <c r="L30" s="273"/>
    </row>
    <row r="31" spans="1:16" ht="22.05" customHeight="1" x14ac:dyDescent="0.25">
      <c r="A31" s="165"/>
      <c r="B31" s="268"/>
      <c r="C31" s="826" t="s">
        <v>59</v>
      </c>
      <c r="D31" s="1074"/>
      <c r="E31" s="1074"/>
      <c r="F31" s="1074"/>
      <c r="G31" s="1074"/>
      <c r="H31" s="1074"/>
      <c r="I31" s="371"/>
      <c r="J31" s="372"/>
      <c r="K31" s="272"/>
      <c r="L31" s="273"/>
    </row>
    <row r="32" spans="1:16" ht="22.05" customHeight="1" x14ac:dyDescent="0.25">
      <c r="A32" s="165"/>
      <c r="B32" s="268"/>
      <c r="C32" s="826" t="s">
        <v>61</v>
      </c>
      <c r="D32" s="1074"/>
      <c r="E32" s="1074"/>
      <c r="F32" s="1074"/>
      <c r="G32" s="1074"/>
      <c r="H32" s="1074"/>
      <c r="I32" s="371"/>
      <c r="J32" s="371"/>
      <c r="K32" s="272"/>
      <c r="L32" s="273"/>
    </row>
    <row r="33" spans="1:12" ht="22.05" customHeight="1" x14ac:dyDescent="0.25">
      <c r="A33" s="165"/>
      <c r="B33" s="268"/>
      <c r="C33" s="826" t="s">
        <v>63</v>
      </c>
      <c r="D33" s="1074"/>
      <c r="E33" s="1074"/>
      <c r="F33" s="1074"/>
      <c r="G33" s="1074"/>
      <c r="H33" s="1074"/>
      <c r="I33" s="371"/>
      <c r="J33" s="371"/>
      <c r="K33" s="272"/>
      <c r="L33" s="273"/>
    </row>
    <row r="34" spans="1:12" ht="22.05" customHeight="1" x14ac:dyDescent="0.25">
      <c r="A34" s="165"/>
      <c r="B34" s="268"/>
      <c r="C34" s="826" t="s">
        <v>66</v>
      </c>
      <c r="D34" s="1074"/>
      <c r="E34" s="1074"/>
      <c r="F34" s="1074"/>
      <c r="G34" s="1074"/>
      <c r="H34" s="1074"/>
      <c r="I34" s="371"/>
      <c r="J34" s="371"/>
      <c r="K34" s="272"/>
      <c r="L34" s="273"/>
    </row>
    <row r="35" spans="1:12" ht="22.05" customHeight="1" x14ac:dyDescent="0.25">
      <c r="A35" s="165"/>
      <c r="B35" s="268"/>
      <c r="C35" s="826" t="s">
        <v>986</v>
      </c>
      <c r="D35" s="1074"/>
      <c r="E35" s="1074"/>
      <c r="F35" s="1074"/>
      <c r="G35" s="1074"/>
      <c r="H35" s="1074"/>
      <c r="I35" s="371"/>
      <c r="J35" s="371"/>
      <c r="K35" s="272"/>
      <c r="L35" s="273"/>
    </row>
    <row r="36" spans="1:12" ht="22.05" customHeight="1" x14ac:dyDescent="0.25">
      <c r="A36" s="165"/>
      <c r="B36" s="268"/>
      <c r="C36" s="826" t="s">
        <v>77</v>
      </c>
      <c r="D36" s="1074"/>
      <c r="E36" s="1074"/>
      <c r="F36" s="1074"/>
      <c r="G36" s="1074"/>
      <c r="H36" s="1074"/>
      <c r="I36" s="371"/>
      <c r="J36" s="371"/>
      <c r="K36" s="272"/>
      <c r="L36" s="273"/>
    </row>
    <row r="37" spans="1:12" ht="22.05" customHeight="1" x14ac:dyDescent="0.25">
      <c r="A37" s="165"/>
      <c r="B37" s="268"/>
      <c r="C37" s="826" t="s">
        <v>115</v>
      </c>
      <c r="D37" s="1074"/>
      <c r="E37" s="1074"/>
      <c r="F37" s="1074"/>
      <c r="G37" s="1074"/>
      <c r="H37" s="1074"/>
      <c r="I37" s="371"/>
      <c r="J37" s="371"/>
      <c r="K37" s="272"/>
      <c r="L37" s="273"/>
    </row>
    <row r="38" spans="1:12" ht="22.05" customHeight="1" x14ac:dyDescent="0.25">
      <c r="A38" s="165"/>
      <c r="B38" s="268"/>
      <c r="C38" s="826" t="s">
        <v>118</v>
      </c>
      <c r="D38" s="1074"/>
      <c r="E38" s="1074"/>
      <c r="F38" s="1074"/>
      <c r="G38" s="1074"/>
      <c r="H38" s="1074"/>
      <c r="I38" s="371"/>
      <c r="J38" s="371"/>
      <c r="K38" s="272"/>
      <c r="L38" s="273"/>
    </row>
    <row r="39" spans="1:12" ht="22.05" customHeight="1" x14ac:dyDescent="0.25">
      <c r="A39" s="165"/>
      <c r="B39" s="268"/>
      <c r="C39" s="826" t="s">
        <v>121</v>
      </c>
      <c r="D39" s="1074"/>
      <c r="E39" s="1074"/>
      <c r="F39" s="1074"/>
      <c r="G39" s="1074"/>
      <c r="H39" s="1074"/>
      <c r="I39" s="371"/>
      <c r="J39" s="371"/>
      <c r="K39" s="272"/>
      <c r="L39" s="273"/>
    </row>
    <row r="40" spans="1:12" ht="22.05" customHeight="1" x14ac:dyDescent="0.25">
      <c r="A40" s="165"/>
      <c r="B40" s="268"/>
      <c r="C40" s="826" t="s">
        <v>124</v>
      </c>
      <c r="D40" s="1074"/>
      <c r="E40" s="1074"/>
      <c r="F40" s="1074"/>
      <c r="G40" s="1074"/>
      <c r="H40" s="1074"/>
      <c r="I40" s="371"/>
      <c r="J40" s="371"/>
      <c r="K40" s="272"/>
      <c r="L40" s="273"/>
    </row>
    <row r="41" spans="1:12" ht="22.05" customHeight="1" x14ac:dyDescent="0.25">
      <c r="A41" s="165"/>
      <c r="B41" s="268"/>
      <c r="C41" s="826" t="s">
        <v>127</v>
      </c>
      <c r="D41" s="1074"/>
      <c r="E41" s="1074"/>
      <c r="F41" s="1074"/>
      <c r="G41" s="1074"/>
      <c r="H41" s="1074"/>
      <c r="I41" s="371"/>
      <c r="J41" s="371"/>
      <c r="K41" s="272"/>
      <c r="L41" s="273"/>
    </row>
    <row r="42" spans="1:12" ht="22.05" customHeight="1" x14ac:dyDescent="0.25">
      <c r="A42" s="165"/>
      <c r="B42" s="268"/>
      <c r="C42" s="826" t="s">
        <v>996</v>
      </c>
      <c r="D42" s="1074"/>
      <c r="E42" s="1074"/>
      <c r="F42" s="1074"/>
      <c r="G42" s="1074"/>
      <c r="H42" s="1074"/>
      <c r="I42" s="371"/>
      <c r="J42" s="259"/>
      <c r="K42" s="272"/>
      <c r="L42" s="273"/>
    </row>
    <row r="43" spans="1:12" ht="22.05" customHeight="1" x14ac:dyDescent="0.25">
      <c r="A43" s="165"/>
      <c r="B43" s="268"/>
      <c r="C43" s="826" t="s">
        <v>48</v>
      </c>
      <c r="D43" s="1074"/>
      <c r="E43" s="1074"/>
      <c r="F43" s="1074"/>
      <c r="G43" s="1074"/>
      <c r="H43" s="1074"/>
      <c r="I43" s="371"/>
      <c r="J43" s="259"/>
      <c r="K43" s="272"/>
      <c r="L43" s="273"/>
    </row>
    <row r="44" spans="1:12" ht="22.05" customHeight="1" x14ac:dyDescent="0.25">
      <c r="A44" s="165"/>
      <c r="B44" s="268"/>
      <c r="C44" s="826" t="s">
        <v>50</v>
      </c>
      <c r="D44" s="1074"/>
      <c r="E44" s="1074"/>
      <c r="F44" s="1074"/>
      <c r="G44" s="1074"/>
      <c r="H44" s="1074"/>
      <c r="I44" s="371"/>
      <c r="J44" s="259"/>
      <c r="K44" s="272"/>
      <c r="L44" s="273"/>
    </row>
    <row r="45" spans="1:12" ht="22.05" customHeight="1" x14ac:dyDescent="0.25">
      <c r="A45" s="165"/>
      <c r="B45" s="268"/>
      <c r="C45" s="826" t="s">
        <v>52</v>
      </c>
      <c r="D45" s="1074"/>
      <c r="E45" s="1074"/>
      <c r="F45" s="1074"/>
      <c r="G45" s="1074"/>
      <c r="H45" s="1074"/>
      <c r="I45" s="371"/>
      <c r="J45" s="259"/>
      <c r="K45" s="272"/>
      <c r="L45" s="273"/>
    </row>
    <row r="46" spans="1:12" ht="22.05" customHeight="1" x14ac:dyDescent="0.25">
      <c r="A46" s="165"/>
      <c r="B46" s="268"/>
      <c r="C46" s="826" t="s">
        <v>54</v>
      </c>
      <c r="D46" s="1074"/>
      <c r="E46" s="1074"/>
      <c r="F46" s="1074"/>
      <c r="G46" s="1074"/>
      <c r="H46" s="1074"/>
      <c r="I46" s="371"/>
      <c r="J46" s="259"/>
      <c r="K46" s="272"/>
      <c r="L46" s="273"/>
    </row>
    <row r="47" spans="1:12" ht="22.05" customHeight="1" x14ac:dyDescent="0.25">
      <c r="A47" s="165"/>
      <c r="B47" s="268"/>
      <c r="C47" s="826" t="s">
        <v>55</v>
      </c>
      <c r="D47" s="1074"/>
      <c r="E47" s="1074"/>
      <c r="F47" s="1074"/>
      <c r="G47" s="1074"/>
      <c r="H47" s="1074"/>
      <c r="I47" s="371"/>
      <c r="J47" s="259"/>
      <c r="K47" s="272"/>
      <c r="L47" s="273"/>
    </row>
    <row r="48" spans="1:12" ht="22.05" customHeight="1" x14ac:dyDescent="0.25">
      <c r="A48" s="165"/>
      <c r="B48" s="268"/>
      <c r="C48" s="826" t="s">
        <v>57</v>
      </c>
      <c r="D48" s="1074"/>
      <c r="E48" s="1074"/>
      <c r="F48" s="1074"/>
      <c r="G48" s="1074"/>
      <c r="H48" s="1074"/>
      <c r="I48" s="371"/>
      <c r="J48" s="259"/>
      <c r="K48" s="272"/>
      <c r="L48" s="273"/>
    </row>
    <row r="49" spans="1:12" ht="22.05" customHeight="1" x14ac:dyDescent="0.25">
      <c r="A49" s="165"/>
      <c r="B49" s="268"/>
      <c r="C49" s="826" t="s">
        <v>56</v>
      </c>
      <c r="D49" s="1074"/>
      <c r="E49" s="1074"/>
      <c r="F49" s="1074"/>
      <c r="G49" s="1074"/>
      <c r="H49" s="1074"/>
      <c r="I49" s="371"/>
      <c r="J49" s="259"/>
      <c r="K49" s="272"/>
      <c r="L49" s="273"/>
    </row>
    <row r="50" spans="1:12" ht="22.05" customHeight="1" x14ac:dyDescent="0.25">
      <c r="A50" s="165"/>
      <c r="B50" s="268"/>
      <c r="C50" s="826" t="s">
        <v>147</v>
      </c>
      <c r="D50" s="1074"/>
      <c r="E50" s="1074"/>
      <c r="F50" s="1074"/>
      <c r="G50" s="1074"/>
      <c r="H50" s="1074"/>
      <c r="I50" s="371"/>
      <c r="J50" s="259"/>
      <c r="K50" s="272"/>
      <c r="L50" s="273"/>
    </row>
    <row r="51" spans="1:12" ht="22.05" customHeight="1" x14ac:dyDescent="0.25">
      <c r="A51" s="165"/>
      <c r="B51" s="268"/>
      <c r="C51" s="826" t="s">
        <v>149</v>
      </c>
      <c r="D51" s="1074"/>
      <c r="E51" s="1074"/>
      <c r="F51" s="1074"/>
      <c r="G51" s="1074"/>
      <c r="H51" s="1074"/>
      <c r="I51" s="371"/>
      <c r="J51" s="259"/>
      <c r="K51" s="272"/>
      <c r="L51" s="273"/>
    </row>
    <row r="52" spans="1:12" ht="22.05" customHeight="1" x14ac:dyDescent="0.25">
      <c r="A52" s="165"/>
      <c r="B52" s="268"/>
      <c r="C52" s="826" t="s">
        <v>151</v>
      </c>
      <c r="D52" s="1074"/>
      <c r="E52" s="1074"/>
      <c r="F52" s="1074"/>
      <c r="G52" s="1074"/>
      <c r="H52" s="1074"/>
      <c r="I52" s="371"/>
      <c r="J52" s="259"/>
      <c r="K52" s="272"/>
      <c r="L52" s="273"/>
    </row>
    <row r="53" spans="1:12" ht="22.05" customHeight="1" x14ac:dyDescent="0.25">
      <c r="A53" s="165"/>
      <c r="B53" s="268"/>
      <c r="C53" s="826" t="s">
        <v>79</v>
      </c>
      <c r="D53" s="1074"/>
      <c r="E53" s="1074"/>
      <c r="F53" s="1074"/>
      <c r="G53" s="1074"/>
      <c r="H53" s="1074"/>
      <c r="I53" s="371"/>
      <c r="J53" s="259"/>
      <c r="K53" s="272"/>
      <c r="L53" s="273"/>
    </row>
    <row r="54" spans="1:12" ht="22.05" customHeight="1" x14ac:dyDescent="0.25">
      <c r="A54" s="165"/>
      <c r="B54" s="268"/>
      <c r="C54" s="826" t="s">
        <v>132</v>
      </c>
      <c r="D54" s="1074"/>
      <c r="E54" s="1074"/>
      <c r="F54" s="1074"/>
      <c r="G54" s="1074"/>
      <c r="H54" s="1074"/>
      <c r="I54" s="371"/>
      <c r="J54" s="259"/>
      <c r="K54" s="272"/>
      <c r="L54" s="273"/>
    </row>
    <row r="55" spans="1:12" ht="22.05" customHeight="1" x14ac:dyDescent="0.25">
      <c r="A55" s="165"/>
      <c r="B55" s="268"/>
      <c r="C55" s="826" t="s">
        <v>135</v>
      </c>
      <c r="D55" s="1074"/>
      <c r="E55" s="1074"/>
      <c r="F55" s="1074"/>
      <c r="G55" s="1074"/>
      <c r="H55" s="1074"/>
      <c r="I55" s="371"/>
      <c r="J55" s="259"/>
      <c r="K55" s="272"/>
      <c r="L55" s="273"/>
    </row>
    <row r="56" spans="1:12" ht="22.05" customHeight="1" x14ac:dyDescent="0.25">
      <c r="A56" s="165"/>
      <c r="B56" s="268"/>
      <c r="C56" s="826" t="s">
        <v>138</v>
      </c>
      <c r="D56" s="1074"/>
      <c r="E56" s="1074"/>
      <c r="F56" s="1074"/>
      <c r="G56" s="1074"/>
      <c r="H56" s="1074"/>
      <c r="I56" s="371"/>
      <c r="J56" s="259"/>
      <c r="K56" s="272"/>
      <c r="L56" s="273"/>
    </row>
    <row r="57" spans="1:12" ht="22.05" customHeight="1" x14ac:dyDescent="0.25">
      <c r="A57" s="165"/>
      <c r="B57" s="268"/>
      <c r="C57" s="826" t="s">
        <v>69</v>
      </c>
      <c r="D57" s="1074"/>
      <c r="E57" s="1074"/>
      <c r="F57" s="1074"/>
      <c r="G57" s="1074"/>
      <c r="H57" s="1074"/>
      <c r="I57" s="371"/>
      <c r="J57" s="259"/>
      <c r="K57" s="272"/>
      <c r="L57" s="273"/>
    </row>
    <row r="58" spans="1:12" ht="22.05" customHeight="1" x14ac:dyDescent="0.25">
      <c r="A58" s="165"/>
      <c r="B58" s="268"/>
      <c r="C58" s="826" t="s">
        <v>90</v>
      </c>
      <c r="D58" s="1074"/>
      <c r="E58" s="1074"/>
      <c r="F58" s="1074"/>
      <c r="G58" s="1074"/>
      <c r="H58" s="1074"/>
      <c r="I58" s="371"/>
      <c r="J58" s="259"/>
      <c r="K58" s="272"/>
      <c r="L58" s="273"/>
    </row>
    <row r="59" spans="1:12" ht="22.05" customHeight="1" x14ac:dyDescent="0.25">
      <c r="A59" s="165"/>
      <c r="B59" s="268"/>
      <c r="C59" s="826" t="s">
        <v>92</v>
      </c>
      <c r="D59" s="1074"/>
      <c r="E59" s="1074"/>
      <c r="F59" s="1074"/>
      <c r="G59" s="1074"/>
      <c r="H59" s="1074"/>
      <c r="I59" s="371"/>
      <c r="J59" s="259"/>
      <c r="K59" s="272"/>
      <c r="L59" s="273"/>
    </row>
    <row r="60" spans="1:12" ht="22.05" customHeight="1" x14ac:dyDescent="0.25">
      <c r="A60" s="165"/>
      <c r="B60" s="268"/>
      <c r="C60" s="826" t="s">
        <v>94</v>
      </c>
      <c r="D60" s="1074"/>
      <c r="E60" s="1074"/>
      <c r="F60" s="1074"/>
      <c r="G60" s="1074"/>
      <c r="H60" s="1074"/>
      <c r="I60" s="371"/>
      <c r="J60" s="259"/>
      <c r="K60" s="272"/>
      <c r="L60" s="273"/>
    </row>
    <row r="61" spans="1:12" ht="22.05" customHeight="1" x14ac:dyDescent="0.25">
      <c r="A61" s="165"/>
      <c r="B61" s="268"/>
      <c r="C61" s="826" t="s">
        <v>96</v>
      </c>
      <c r="D61" s="1074"/>
      <c r="E61" s="1074"/>
      <c r="F61" s="1074"/>
      <c r="G61" s="1074"/>
      <c r="H61" s="1074"/>
      <c r="I61" s="371"/>
      <c r="J61" s="259"/>
      <c r="K61" s="272"/>
      <c r="L61" s="273"/>
    </row>
    <row r="62" spans="1:12" ht="22.05" customHeight="1" x14ac:dyDescent="0.25">
      <c r="A62" s="165"/>
      <c r="B62" s="268"/>
      <c r="C62" s="826" t="s">
        <v>994</v>
      </c>
      <c r="D62" s="1074"/>
      <c r="E62" s="1074"/>
      <c r="F62" s="1074"/>
      <c r="G62" s="1074"/>
      <c r="H62" s="1074"/>
      <c r="I62" s="371"/>
      <c r="J62" s="259"/>
      <c r="K62" s="272"/>
      <c r="L62" s="273"/>
    </row>
    <row r="63" spans="1:12" ht="22.05" customHeight="1" x14ac:dyDescent="0.25">
      <c r="A63" s="165"/>
      <c r="B63" s="268"/>
      <c r="C63" s="826" t="s">
        <v>0</v>
      </c>
      <c r="D63" s="1074"/>
      <c r="E63" s="1074"/>
      <c r="F63" s="1074"/>
      <c r="G63" s="1074"/>
      <c r="H63" s="1074"/>
      <c r="I63" s="371"/>
      <c r="J63" s="259"/>
      <c r="K63" s="272"/>
      <c r="L63" s="273"/>
    </row>
    <row r="64" spans="1:12" ht="22.05" customHeight="1" x14ac:dyDescent="0.25">
      <c r="A64" s="165"/>
      <c r="B64" s="268"/>
      <c r="C64" s="826" t="s">
        <v>40</v>
      </c>
      <c r="D64" s="1074"/>
      <c r="E64" s="1074"/>
      <c r="F64" s="1074"/>
      <c r="G64" s="1074"/>
      <c r="H64" s="1074"/>
      <c r="I64" s="371"/>
      <c r="J64" s="259"/>
      <c r="K64" s="272"/>
      <c r="L64" s="273"/>
    </row>
    <row r="65" spans="1:12" ht="22.05" customHeight="1" x14ac:dyDescent="0.25">
      <c r="A65" s="165"/>
      <c r="B65" s="268"/>
      <c r="C65" s="826" t="s">
        <v>44</v>
      </c>
      <c r="D65" s="1074"/>
      <c r="E65" s="1074"/>
      <c r="F65" s="1074"/>
      <c r="G65" s="1074"/>
      <c r="H65" s="1074"/>
      <c r="I65" s="371"/>
      <c r="J65" s="259"/>
      <c r="K65" s="272"/>
      <c r="L65" s="273"/>
    </row>
    <row r="66" spans="1:12" ht="22.05" customHeight="1" x14ac:dyDescent="0.25">
      <c r="A66" s="165"/>
      <c r="B66" s="268"/>
      <c r="C66" s="826" t="s">
        <v>46</v>
      </c>
      <c r="D66" s="1074"/>
      <c r="E66" s="1074"/>
      <c r="F66" s="1074"/>
      <c r="G66" s="1074"/>
      <c r="H66" s="1074"/>
      <c r="I66" s="371"/>
      <c r="J66" s="259"/>
      <c r="K66" s="272"/>
      <c r="L66" s="273"/>
    </row>
    <row r="67" spans="1:12" ht="22.05" customHeight="1" x14ac:dyDescent="0.25">
      <c r="A67" s="165"/>
      <c r="B67" s="268"/>
      <c r="C67" s="826" t="s">
        <v>984</v>
      </c>
      <c r="D67" s="1074"/>
      <c r="E67" s="1074"/>
      <c r="F67" s="1074"/>
      <c r="G67" s="1074"/>
      <c r="H67" s="1074"/>
      <c r="I67" s="371"/>
      <c r="J67" s="259"/>
      <c r="K67" s="272"/>
      <c r="L67" s="273"/>
    </row>
    <row r="68" spans="1:12" ht="22.05" customHeight="1" x14ac:dyDescent="0.25">
      <c r="A68" s="165"/>
      <c r="B68" s="268"/>
      <c r="C68" s="826" t="s">
        <v>985</v>
      </c>
      <c r="D68" s="1074"/>
      <c r="E68" s="1074"/>
      <c r="F68" s="1074"/>
      <c r="G68" s="1074"/>
      <c r="H68" s="1074"/>
      <c r="I68" s="371"/>
      <c r="J68" s="259"/>
      <c r="K68" s="272"/>
      <c r="L68" s="273"/>
    </row>
    <row r="69" spans="1:12" ht="22.05" customHeight="1" x14ac:dyDescent="0.25">
      <c r="A69" s="165"/>
      <c r="B69" s="268"/>
      <c r="C69" s="826" t="s">
        <v>67</v>
      </c>
      <c r="D69" s="1074"/>
      <c r="E69" s="1074"/>
      <c r="F69" s="1074"/>
      <c r="G69" s="1074"/>
      <c r="H69" s="1074"/>
      <c r="I69" s="371"/>
      <c r="J69" s="259"/>
      <c r="K69" s="272"/>
      <c r="L69" s="273"/>
    </row>
    <row r="70" spans="1:12" ht="22.05" customHeight="1" x14ac:dyDescent="0.25">
      <c r="A70" s="165"/>
      <c r="B70" s="268"/>
      <c r="C70" s="826" t="s">
        <v>81</v>
      </c>
      <c r="D70" s="1074"/>
      <c r="E70" s="1074"/>
      <c r="F70" s="1074"/>
      <c r="G70" s="1074"/>
      <c r="H70" s="1074"/>
      <c r="I70" s="371"/>
      <c r="J70" s="259"/>
      <c r="K70" s="272"/>
      <c r="L70" s="273"/>
    </row>
    <row r="71" spans="1:12" ht="22.05" customHeight="1" x14ac:dyDescent="0.25">
      <c r="A71" s="165"/>
      <c r="B71" s="268"/>
      <c r="C71" s="826" t="s">
        <v>83</v>
      </c>
      <c r="D71" s="1074"/>
      <c r="E71" s="1074"/>
      <c r="F71" s="1074"/>
      <c r="G71" s="1074"/>
      <c r="H71" s="1074"/>
      <c r="I71" s="371"/>
      <c r="J71" s="259"/>
      <c r="K71" s="272"/>
      <c r="L71" s="273"/>
    </row>
    <row r="72" spans="1:12" ht="22.05" customHeight="1" x14ac:dyDescent="0.25">
      <c r="A72" s="165"/>
      <c r="B72" s="268"/>
      <c r="C72" s="826" t="s">
        <v>85</v>
      </c>
      <c r="D72" s="1074"/>
      <c r="E72" s="1074"/>
      <c r="F72" s="1074"/>
      <c r="G72" s="1074"/>
      <c r="H72" s="1074"/>
      <c r="I72" s="371"/>
      <c r="J72" s="259"/>
      <c r="K72" s="272"/>
      <c r="L72" s="273"/>
    </row>
    <row r="73" spans="1:12" ht="22.05" customHeight="1" x14ac:dyDescent="0.25">
      <c r="A73" s="165"/>
      <c r="B73" s="268"/>
      <c r="C73" s="826" t="s">
        <v>87</v>
      </c>
      <c r="D73" s="1074"/>
      <c r="E73" s="1074"/>
      <c r="F73" s="1074"/>
      <c r="G73" s="1074"/>
      <c r="H73" s="1074"/>
      <c r="I73" s="371"/>
      <c r="J73" s="259"/>
      <c r="K73" s="272"/>
      <c r="L73" s="273"/>
    </row>
    <row r="74" spans="1:12" ht="22.05" customHeight="1" x14ac:dyDescent="0.25">
      <c r="A74" s="165"/>
      <c r="B74" s="268"/>
      <c r="C74" s="826" t="s">
        <v>2540</v>
      </c>
      <c r="D74" s="1074"/>
      <c r="E74" s="1074"/>
      <c r="F74" s="1074"/>
      <c r="G74" s="1074"/>
      <c r="H74" s="1074"/>
      <c r="I74" s="371"/>
      <c r="J74" s="259"/>
      <c r="K74" s="272"/>
      <c r="L74" s="273"/>
    </row>
    <row r="75" spans="1:12" ht="22.05" customHeight="1" x14ac:dyDescent="0.25">
      <c r="A75" s="165"/>
      <c r="B75" s="268"/>
      <c r="C75" s="826" t="s">
        <v>2542</v>
      </c>
      <c r="D75" s="1074"/>
      <c r="E75" s="1074"/>
      <c r="F75" s="1074"/>
      <c r="G75" s="1074"/>
      <c r="H75" s="1074"/>
      <c r="I75" s="371"/>
      <c r="J75" s="259"/>
      <c r="K75" s="272"/>
      <c r="L75" s="273"/>
    </row>
    <row r="76" spans="1:12" ht="22.05" customHeight="1" x14ac:dyDescent="0.25">
      <c r="A76" s="165"/>
      <c r="B76" s="268"/>
      <c r="C76" s="826" t="s">
        <v>2550</v>
      </c>
      <c r="D76" s="1074"/>
      <c r="E76" s="1074"/>
      <c r="F76" s="1074"/>
      <c r="G76" s="1074"/>
      <c r="H76" s="1074"/>
      <c r="I76" s="371"/>
      <c r="J76" s="259"/>
      <c r="K76" s="272"/>
      <c r="L76" s="273"/>
    </row>
    <row r="77" spans="1:12" ht="22.05" customHeight="1" x14ac:dyDescent="0.25">
      <c r="A77" s="165"/>
      <c r="B77" s="268"/>
      <c r="C77" s="826" t="s">
        <v>2565</v>
      </c>
      <c r="D77" s="1074"/>
      <c r="E77" s="1074"/>
      <c r="F77" s="1074"/>
      <c r="G77" s="1074"/>
      <c r="H77" s="1074"/>
      <c r="I77" s="371"/>
      <c r="J77" s="259"/>
      <c r="K77" s="272"/>
      <c r="L77" s="273"/>
    </row>
    <row r="78" spans="1:12" ht="22.05" customHeight="1" x14ac:dyDescent="0.25">
      <c r="A78" s="165"/>
      <c r="B78" s="268"/>
      <c r="C78" s="826" t="s">
        <v>64</v>
      </c>
      <c r="D78" s="1074"/>
      <c r="E78" s="1074"/>
      <c r="F78" s="1074"/>
      <c r="G78" s="1074"/>
      <c r="H78" s="1074"/>
      <c r="I78" s="371"/>
      <c r="J78" s="259"/>
      <c r="K78" s="272"/>
      <c r="L78" s="273"/>
    </row>
    <row r="79" spans="1:12" ht="22.05" customHeight="1" x14ac:dyDescent="0.25">
      <c r="A79" s="165"/>
      <c r="B79" s="268"/>
      <c r="C79" s="826" t="s">
        <v>71</v>
      </c>
      <c r="D79" s="1074"/>
      <c r="E79" s="1074"/>
      <c r="F79" s="1074"/>
      <c r="G79" s="1074"/>
      <c r="H79" s="1074"/>
      <c r="I79" s="371"/>
      <c r="J79" s="259"/>
      <c r="K79" s="272"/>
      <c r="L79" s="273"/>
    </row>
    <row r="80" spans="1:12" ht="22.05" customHeight="1" x14ac:dyDescent="0.25">
      <c r="A80" s="165"/>
      <c r="B80" s="268"/>
      <c r="C80" s="826" t="s">
        <v>73</v>
      </c>
      <c r="D80" s="1074"/>
      <c r="E80" s="1074"/>
      <c r="F80" s="1074"/>
      <c r="G80" s="1074"/>
      <c r="H80" s="1074"/>
      <c r="I80" s="371"/>
      <c r="J80" s="259"/>
      <c r="K80" s="272"/>
      <c r="L80" s="273"/>
    </row>
    <row r="81" spans="1:12" ht="13.95" customHeight="1" x14ac:dyDescent="0.25">
      <c r="A81" s="165"/>
      <c r="B81" s="268"/>
      <c r="C81" s="826" t="s">
        <v>76</v>
      </c>
      <c r="D81" s="1074"/>
      <c r="E81" s="1074"/>
      <c r="F81" s="1074"/>
      <c r="G81" s="1074"/>
      <c r="H81" s="1074"/>
      <c r="I81" s="371"/>
      <c r="J81" s="259"/>
      <c r="K81" s="272"/>
      <c r="L81" s="273"/>
    </row>
    <row r="82" spans="1:12" ht="13.95" customHeight="1" x14ac:dyDescent="0.25">
      <c r="A82" s="165"/>
      <c r="B82" s="268"/>
      <c r="C82" s="826" t="s">
        <v>74</v>
      </c>
      <c r="D82" s="1074"/>
      <c r="E82" s="1074"/>
      <c r="F82" s="1074"/>
      <c r="G82" s="1074"/>
      <c r="H82" s="1074"/>
      <c r="I82" s="371"/>
      <c r="J82" s="259"/>
      <c r="K82" s="272"/>
      <c r="L82" s="273"/>
    </row>
    <row r="83" spans="1:12" ht="13.95" customHeight="1" x14ac:dyDescent="0.25">
      <c r="A83" s="165"/>
      <c r="B83" s="268"/>
      <c r="C83" s="826" t="s">
        <v>104</v>
      </c>
      <c r="D83" s="1074"/>
      <c r="E83" s="1074"/>
      <c r="F83" s="1074"/>
      <c r="G83" s="1074"/>
      <c r="H83" s="1074"/>
      <c r="I83" s="371"/>
      <c r="J83" s="259"/>
      <c r="K83" s="272"/>
      <c r="L83" s="273"/>
    </row>
    <row r="84" spans="1:12" ht="13.95" customHeight="1" x14ac:dyDescent="0.25">
      <c r="A84" s="165"/>
      <c r="B84" s="268"/>
      <c r="C84" s="826" t="s">
        <v>106</v>
      </c>
      <c r="D84" s="1074"/>
      <c r="E84" s="1074"/>
      <c r="F84" s="1074"/>
      <c r="G84" s="1074"/>
      <c r="H84" s="1074"/>
      <c r="I84" s="371"/>
      <c r="J84" s="259"/>
      <c r="K84" s="272"/>
      <c r="L84" s="273"/>
    </row>
    <row r="85" spans="1:12" ht="13.95" customHeight="1" x14ac:dyDescent="0.25">
      <c r="A85" s="165"/>
      <c r="B85" s="268"/>
      <c r="C85" s="826" t="s">
        <v>108</v>
      </c>
      <c r="D85" s="1074"/>
      <c r="E85" s="1074"/>
      <c r="F85" s="1074"/>
      <c r="G85" s="1074"/>
      <c r="H85" s="1074"/>
      <c r="I85" s="371"/>
      <c r="J85" s="259"/>
      <c r="K85" s="272"/>
      <c r="L85" s="273"/>
    </row>
    <row r="86" spans="1:12" ht="13.95" customHeight="1" x14ac:dyDescent="0.25">
      <c r="A86" s="165"/>
      <c r="B86" s="268"/>
      <c r="C86" s="826" t="s">
        <v>110</v>
      </c>
      <c r="D86" s="1074"/>
      <c r="E86" s="1074"/>
      <c r="F86" s="1074"/>
      <c r="G86" s="1074"/>
      <c r="H86" s="1074"/>
      <c r="I86" s="371"/>
      <c r="J86" s="259"/>
      <c r="K86" s="272"/>
      <c r="L86" s="273"/>
    </row>
    <row r="87" spans="1:12" ht="13.95" customHeight="1" x14ac:dyDescent="0.25">
      <c r="A87" s="165"/>
      <c r="B87" s="268"/>
      <c r="C87" s="826" t="s">
        <v>112</v>
      </c>
      <c r="D87" s="1074"/>
      <c r="E87" s="1074"/>
      <c r="F87" s="1074"/>
      <c r="G87" s="1074"/>
      <c r="H87" s="1074"/>
      <c r="I87" s="371"/>
      <c r="J87" s="259"/>
      <c r="K87" s="272"/>
      <c r="L87" s="273"/>
    </row>
    <row r="88" spans="1:12" ht="64.8" customHeight="1" x14ac:dyDescent="0.25">
      <c r="A88" s="165"/>
      <c r="B88" s="268"/>
      <c r="C88" s="374" t="s">
        <v>150</v>
      </c>
      <c r="D88" s="1283">
        <v>1</v>
      </c>
      <c r="E88" s="1282" t="str">
        <f>IF(VLOOKUP(Table2612[[#This Row],[(FIN) Käytäntö]],Languages!$A:$D,1,TRUE)=Table2612[[#This Row],[(FIN) Käytäntö]],VLOOKUP(Table2612[[#This Row],[(FIN) Käytäntö]],Languages!$A:$D,Summary!$C$7,TRUE),NA())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F88" s="1284" t="s">
        <v>4280</v>
      </c>
      <c r="G88" s="1075"/>
      <c r="H88" s="1075"/>
      <c r="I88" s="371"/>
      <c r="J88" s="259"/>
      <c r="K88" s="272"/>
      <c r="L88" s="273"/>
    </row>
    <row r="89" spans="1:12" ht="64.8" customHeight="1" x14ac:dyDescent="0.25">
      <c r="A89" s="165"/>
      <c r="B89" s="268"/>
      <c r="C89" s="374" t="s">
        <v>152</v>
      </c>
      <c r="D89" s="1283">
        <v>1</v>
      </c>
      <c r="E89" s="1282" t="str">
        <f>IF(VLOOKUP(Table2612[[#This Row],[(FIN) Käytäntö]],Languages!$A:$D,1,TRUE)=Table2612[[#This Row],[(FIN) Käytäntö]],VLOOKUP(Table2612[[#This Row],[(FIN) Käytäntö]],Languages!$A:$D,Summary!$C$7,TRUE),NA())</f>
        <v>Työntekijöille ja muille entiteeteille jaetaan pääsyvaltuustiedot (kuten salasanat, älykortit tai avaimet). Tasolla 1 tämän ei tarvitse olla systemaattista ja säännöllistä.</v>
      </c>
      <c r="F89" s="1284" t="s">
        <v>4280</v>
      </c>
      <c r="G89" s="1075"/>
      <c r="H89" s="1075"/>
      <c r="I89" s="371"/>
      <c r="J89" s="259"/>
      <c r="K89" s="272"/>
      <c r="L89" s="273"/>
    </row>
    <row r="90" spans="1:12" ht="64.8" customHeight="1" x14ac:dyDescent="0.25">
      <c r="A90" s="165"/>
      <c r="B90" s="268"/>
      <c r="C90" s="374" t="s">
        <v>153</v>
      </c>
      <c r="D90" s="1283">
        <v>1</v>
      </c>
      <c r="E90" s="1282" t="str">
        <f>IF(VLOOKUP(Table2612[[#This Row],[(FIN) Käytäntö]],Languages!$A:$D,1,TRUE)=Table2612[[#This Row],[(FIN) Käytäntö]],VLOOKUP(Table2612[[#This Row],[(FIN) Käytäntö]],Languages!$A:$D,Summary!$C$7,TRUE),NA())</f>
        <v>Identiteetit poistetaan käytöstä, kun niitä ei enää tarvita. Tasolla 1 tämän ei tarvitse olla systemaattista ja säännöllistä.</v>
      </c>
      <c r="F90" s="1284" t="s">
        <v>4280</v>
      </c>
      <c r="G90" s="1075"/>
      <c r="H90" s="1075"/>
      <c r="I90" s="371"/>
      <c r="J90" s="259"/>
      <c r="K90" s="272"/>
      <c r="L90" s="273"/>
    </row>
    <row r="91" spans="1:12" ht="64.8" customHeight="1" x14ac:dyDescent="0.25">
      <c r="A91" s="165"/>
      <c r="B91" s="268"/>
      <c r="C91" s="374" t="s">
        <v>154</v>
      </c>
      <c r="D91" s="1283">
        <v>2</v>
      </c>
      <c r="E91" s="1282" t="str">
        <f>IF(VLOOKUP(Table2612[[#This Row],[(FIN) Käytäntö]],Languages!$A:$D,1,TRUE)=Table2612[[#This Row],[(FIN) Käytäntö]],VLOOKUP(Table2612[[#This Row],[(FIN) Käytäntö]],Languages!$A:$D,Summary!$C$7,TRUE),NA())</f>
        <v>Salasanojen vahvuusvaatimukset ja uudelleenkäytön rajoitukset on määritelty ja niiden noudattaminen on pakollista.</v>
      </c>
      <c r="F91" s="1284" t="s">
        <v>4280</v>
      </c>
      <c r="G91" s="1075"/>
      <c r="H91" s="1075"/>
      <c r="I91" s="371"/>
      <c r="J91" s="259"/>
      <c r="K91" s="272"/>
      <c r="L91" s="273"/>
    </row>
    <row r="92" spans="1:12" ht="64.8" customHeight="1" x14ac:dyDescent="0.25">
      <c r="A92" s="165"/>
      <c r="B92" s="268"/>
      <c r="C92" s="374" t="s">
        <v>155</v>
      </c>
      <c r="D92" s="1283">
        <v>2</v>
      </c>
      <c r="E92" s="1282" t="str">
        <f>IF(VLOOKUP(Table2612[[#This Row],[(FIN) Käytäntö]],Languages!$A:$D,1,TRUE)=Table2612[[#This Row],[(FIN) Käytäntö]],VLOOKUP(Table2612[[#This Row],[(FIN) Käytäntö]],Languages!$A:$D,Summary!$C$7,TRUE),NA())</f>
        <v>Identiteettien ajantasaisuudesta huolehditaan tarkastamalla ja päivittämällä ne määrätellyin väliajoin ja määriteltyjen tilanteiden kuten järjestelmämuutosten yhteydessä tai organisaatiorakenteen muuttuessa.</v>
      </c>
      <c r="F92" s="1284" t="s">
        <v>4280</v>
      </c>
      <c r="G92" s="1075"/>
      <c r="H92" s="1075"/>
      <c r="I92" s="371"/>
      <c r="J92" s="259"/>
      <c r="K92" s="272"/>
      <c r="L92" s="273"/>
    </row>
    <row r="93" spans="1:12" ht="64.8" customHeight="1" x14ac:dyDescent="0.25">
      <c r="A93" s="165"/>
      <c r="B93" s="268"/>
      <c r="C93" s="374" t="s">
        <v>156</v>
      </c>
      <c r="D93" s="1283">
        <v>2</v>
      </c>
      <c r="E93" s="1282" t="str">
        <f>IF(VLOOKUP(Table2612[[#This Row],[(FIN) Käytäntö]],Languages!$A:$D,1,TRUE)=Table2612[[#This Row],[(FIN) Käytäntö]],VLOOKUP(Table2612[[#This Row],[(FIN) Käytäntö]],Languages!$A:$D,Summary!$C$7,TRUE),NA())</f>
        <v>Identiteetit poistetaan käytöstä organisaation määrittelemien enimmäismääräaikojen puitteissa, kun niitä ei enää tarvita.</v>
      </c>
      <c r="F93" s="1284" t="s">
        <v>4280</v>
      </c>
      <c r="G93" s="1075"/>
      <c r="H93" s="1075"/>
      <c r="I93" s="371"/>
      <c r="J93" s="259"/>
      <c r="K93" s="272"/>
      <c r="L93" s="273"/>
    </row>
    <row r="94" spans="1:12" ht="64.8" customHeight="1" x14ac:dyDescent="0.25">
      <c r="A94" s="165"/>
      <c r="B94" s="268"/>
      <c r="C94" s="374" t="s">
        <v>157</v>
      </c>
      <c r="D94" s="1283">
        <v>2</v>
      </c>
      <c r="E94" s="1282" t="str">
        <f>IF(VLOOKUP(Table2612[[#This Row],[(FIN) Käytäntö]],Languages!$A:$D,1,TRUE)=Table2612[[#This Row],[(FIN) Käytäntö]],VLOOKUP(Table2612[[#This Row],[(FIN) Käytäntö]],Languages!$A:$D,Summary!$C$7,TRUE),NA())</f>
        <v>Hallintatunnusten käyttö on rajoitettu vain niihin prosesseihin, joihin ne on luotu.</v>
      </c>
      <c r="F94" s="1284" t="s">
        <v>4280</v>
      </c>
      <c r="G94" s="1075"/>
      <c r="H94" s="1075"/>
      <c r="I94" s="371"/>
      <c r="J94" s="259"/>
      <c r="K94" s="272"/>
      <c r="L94" s="273"/>
    </row>
    <row r="95" spans="1:12" ht="64.8" customHeight="1" x14ac:dyDescent="0.25">
      <c r="A95" s="165"/>
      <c r="B95" s="268"/>
      <c r="C95" s="374" t="s">
        <v>2527</v>
      </c>
      <c r="D95" s="1283">
        <v>2</v>
      </c>
      <c r="E95" s="1282" t="str">
        <f>IF(VLOOKUP(Table2612[[#This Row],[(FIN) Käytäntö]],Languages!$A:$D,1,TRUE)=Table2612[[#This Row],[(FIN) Käytäntö]],VLOOKUP(Table2612[[#This Row],[(FIN) Käytäntö]],Languages!$A:$D,Summary!$C$7,TRUE),NA())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F95" s="1284" t="s">
        <v>4280</v>
      </c>
      <c r="G95" s="1075"/>
      <c r="H95" s="1075"/>
      <c r="I95" s="371"/>
      <c r="J95" s="259"/>
      <c r="K95" s="272"/>
      <c r="L95" s="273"/>
    </row>
    <row r="96" spans="1:12" ht="64.8" customHeight="1" x14ac:dyDescent="0.25">
      <c r="A96" s="165"/>
      <c r="B96" s="268"/>
      <c r="C96" s="374" t="s">
        <v>2528</v>
      </c>
      <c r="D96" s="1283">
        <v>3</v>
      </c>
      <c r="E96" s="1282" t="str">
        <f>IF(VLOOKUP(Table2612[[#This Row],[(FIN) Käytäntö]],Languages!$A:$D,1,TRUE)=Table2612[[#This Row],[(FIN) Käytäntö]],VLOOKUP(Table2612[[#This Row],[(FIN) Käytäntö]],Languages!$A:$D,Summary!$C$7,TRUE),NA())</f>
        <v xml:space="preserve">Monivaiheista tunnistautumista vaaditaan </v>
      </c>
      <c r="F96" s="1284" t="s">
        <v>4280</v>
      </c>
      <c r="G96" s="1075"/>
      <c r="H96" s="1075"/>
      <c r="I96" s="371"/>
      <c r="J96" s="259"/>
      <c r="K96" s="272"/>
      <c r="L96" s="273"/>
    </row>
    <row r="97" spans="1:12" ht="64.8" customHeight="1" x14ac:dyDescent="0.25">
      <c r="A97" s="165"/>
      <c r="B97" s="268"/>
      <c r="C97" s="374" t="s">
        <v>2529</v>
      </c>
      <c r="D97" s="1283">
        <v>3</v>
      </c>
      <c r="E97" s="1282" t="str">
        <f>IF(VLOOKUP(Table2612[[#This Row],[(FIN) Käytäntö]],Languages!$A:$D,1,TRUE)=Table2612[[#This Row],[(FIN) Käytäntö]],VLOOKUP(Table2612[[#This Row],[(FIN) Käytäntö]],Languages!$A:$D,Summary!$C$7,TRUE),NA())</f>
        <v xml:space="preserve">Identiteetit, joilla ei ole kirjauduttu määritellyn ajanjakson kuluessa, poistetaan käytöstä mikäli mahdollista. </v>
      </c>
      <c r="F97" s="1284" t="s">
        <v>4280</v>
      </c>
      <c r="G97" s="1075"/>
      <c r="H97" s="1075"/>
      <c r="I97" s="371"/>
      <c r="J97" s="259"/>
      <c r="K97" s="272"/>
      <c r="L97" s="273"/>
    </row>
    <row r="98" spans="1:12" ht="64.8" customHeight="1" x14ac:dyDescent="0.25">
      <c r="A98" s="165"/>
      <c r="B98" s="268"/>
      <c r="C98" s="374" t="s">
        <v>158</v>
      </c>
      <c r="D98" s="1283">
        <v>1</v>
      </c>
      <c r="E98" s="1282" t="str">
        <f>IF(VLOOKUP(Table2612[[#This Row],[(FIN) Käytäntö]],Languages!$A:$D,1,TRUE)=Table2612[[#This Row],[(FIN) Käytäntö]],VLOOKUP(Table2612[[#This Row],[(FIN) Käytäntö]],Languages!$A:$D,Summary!$C$7,TRUE),NA())</f>
        <v>Loogisten käyttöoikeuksien hallinnan valvontakeinoja on käytössä. Tasolla 1 tämän ei tarvitse olla systemaattista ja säännöllistä.</v>
      </c>
      <c r="F98" s="1284" t="s">
        <v>4280</v>
      </c>
      <c r="G98" s="1075"/>
      <c r="H98" s="1075"/>
      <c r="I98" s="371"/>
      <c r="J98" s="259"/>
      <c r="K98" s="272"/>
      <c r="L98" s="273"/>
    </row>
    <row r="99" spans="1:12" ht="64.8" customHeight="1" x14ac:dyDescent="0.25">
      <c r="A99" s="165"/>
      <c r="B99" s="268"/>
      <c r="C99" s="374" t="s">
        <v>159</v>
      </c>
      <c r="D99" s="1283">
        <v>1</v>
      </c>
      <c r="E99" s="1282" t="str">
        <f>IF(VLOOKUP(Table2612[[#This Row],[(FIN) Käytäntö]],Languages!$A:$D,1,TRUE)=Table2612[[#This Row],[(FIN) Käytäntö]],VLOOKUP(Table2612[[#This Row],[(FIN) Käytäntö]],Languages!$A:$D,Summary!$C$7,TRUE),NA())</f>
        <v>Käyttöoikeudet poistetaan, kun niitä ei enää tarvita. Tasolla 1 tämän ei tarvitse olla systemaattista ja säännöllistä.</v>
      </c>
      <c r="F99" s="1284" t="s">
        <v>4280</v>
      </c>
      <c r="G99" s="1075"/>
      <c r="H99" s="1075"/>
      <c r="I99" s="371"/>
      <c r="J99" s="259"/>
      <c r="K99" s="272"/>
      <c r="L99" s="273"/>
    </row>
    <row r="100" spans="1:12" ht="64.8" customHeight="1" x14ac:dyDescent="0.25">
      <c r="A100" s="165"/>
      <c r="B100" s="268"/>
      <c r="C100" s="374" t="s">
        <v>160</v>
      </c>
      <c r="D100" s="1283">
        <v>2</v>
      </c>
      <c r="E100" s="1282" t="str">
        <f>IF(VLOOKUP(Table2612[[#This Row],[(FIN) Käytäntö]],Languages!$A:$D,1,TRUE)=Table2612[[#This Row],[(FIN) Käytäntö]],VLOOKUP(Table2612[[#This Row],[(FIN) Käytäntö]],Languages!$A:$D,Summary!$C$7,TRUE),NA())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F100" s="1284" t="s">
        <v>4280</v>
      </c>
      <c r="G100" s="1075"/>
      <c r="H100" s="1075"/>
      <c r="I100" s="371"/>
      <c r="J100" s="259"/>
      <c r="K100" s="272"/>
      <c r="L100" s="273"/>
    </row>
    <row r="101" spans="1:12" ht="64.8" customHeight="1" x14ac:dyDescent="0.25">
      <c r="A101" s="165"/>
      <c r="B101" s="268"/>
      <c r="C101" s="374" t="s">
        <v>161</v>
      </c>
      <c r="D101" s="1283">
        <v>2</v>
      </c>
      <c r="E101" s="1282" t="str">
        <f>IF(VLOOKUP(Table2612[[#This Row],[(FIN) Käytäntö]],Languages!$A:$D,1,TRUE)=Table2612[[#This Row],[(FIN) Käytäntö]],VLOOKUP(Table2612[[#This Row],[(FIN) Käytäntö]],Languages!$A:$D,Summary!$C$7,TRUE),NA())</f>
        <v>Käyttöoikeuksien vaatimuksissa on huomioitu pienimmän valtuuden periaate (ref. "principle of least privilege").</v>
      </c>
      <c r="F101" s="1284" t="s">
        <v>4280</v>
      </c>
      <c r="G101" s="1075"/>
      <c r="H101" s="1075"/>
      <c r="I101" s="371"/>
      <c r="J101" s="259"/>
      <c r="K101" s="272"/>
      <c r="L101" s="273"/>
    </row>
    <row r="102" spans="1:12" ht="64.8" customHeight="1" x14ac:dyDescent="0.25">
      <c r="A102" s="165"/>
      <c r="B102" s="268"/>
      <c r="C102" s="374" t="s">
        <v>162</v>
      </c>
      <c r="D102" s="1283">
        <v>2</v>
      </c>
      <c r="E102" s="1282" t="str">
        <f>IF(VLOOKUP(Table2612[[#This Row],[(FIN) Käytäntö]],Languages!$A:$D,1,TRUE)=Table2612[[#This Row],[(FIN) Käytäntö]],VLOOKUP(Table2612[[#This Row],[(FIN) Käytäntö]],Languages!$A:$D,Summary!$C$7,TRUE),NA())</f>
        <v xml:space="preserve">Käyttöoikeuksien vaatimukset sisältävät tehtävien eriyttämisen periaatteet (ref. "separation of duties"). </v>
      </c>
      <c r="F102" s="1284" t="s">
        <v>4280</v>
      </c>
      <c r="G102" s="1075"/>
      <c r="H102" s="1075"/>
      <c r="I102" s="371"/>
      <c r="J102" s="259"/>
      <c r="K102" s="272"/>
      <c r="L102" s="273"/>
    </row>
    <row r="103" spans="1:12" ht="64.8" customHeight="1" x14ac:dyDescent="0.25">
      <c r="A103" s="165"/>
      <c r="B103" s="268"/>
      <c r="C103" s="374" t="s">
        <v>163</v>
      </c>
      <c r="D103" s="1283">
        <v>2</v>
      </c>
      <c r="E103" s="1282" t="str">
        <f>IF(VLOOKUP(Table2612[[#This Row],[(FIN) Käytäntö]],Languages!$A:$D,1,TRUE)=Table2612[[#This Row],[(FIN) Käytäntö]],VLOOKUP(Table2612[[#This Row],[(FIN) Käytäntö]],Languages!$A:$D,Summary!$C$7,TRUE),NA())</f>
        <v>Käyttöoikeuspyynnöt tarkastaa ja hyväksyy kyseisen laitteen, ohjelmiston tai tietovarannon omistaja.</v>
      </c>
      <c r="F103" s="1284" t="s">
        <v>4280</v>
      </c>
      <c r="G103" s="1075"/>
      <c r="H103" s="1075"/>
      <c r="I103" s="371"/>
      <c r="J103" s="259"/>
      <c r="K103" s="272"/>
      <c r="L103" s="273"/>
    </row>
    <row r="104" spans="1:12" ht="64.8" customHeight="1" x14ac:dyDescent="0.25">
      <c r="A104" s="165"/>
      <c r="B104" s="268"/>
      <c r="C104" s="374" t="s">
        <v>164</v>
      </c>
      <c r="D104" s="1283">
        <v>2</v>
      </c>
      <c r="E104" s="1282" t="str">
        <f>IF(VLOOKUP(Table2612[[#This Row],[(FIN) Käytäntö]],Languages!$A:$D,1,TRUE)=Table2612[[#This Row],[(FIN) Käytäntö]],VLOOKUP(Table2612[[#This Row],[(FIN) Käytäntö]],Languages!$A:$D,Summary!$C$7,TRUE),NA())</f>
        <v>Käyttöoikeudet, joihin liittyy korkeampi riski toiminnalle, tarkastetaan perusteellisemmin ja niiden käyttöä valvotaan tarkemmin.</v>
      </c>
      <c r="F104" s="1284" t="s">
        <v>4280</v>
      </c>
      <c r="G104" s="1075"/>
      <c r="H104" s="1075"/>
      <c r="I104" s="371"/>
      <c r="J104" s="259"/>
      <c r="K104" s="272"/>
      <c r="L104" s="273"/>
    </row>
    <row r="105" spans="1:12" ht="64.8" customHeight="1" x14ac:dyDescent="0.25">
      <c r="A105" s="165"/>
      <c r="B105" s="268"/>
      <c r="C105" s="374" t="s">
        <v>166</v>
      </c>
      <c r="D105" s="1283">
        <v>3</v>
      </c>
      <c r="E105" s="1282" t="str">
        <f>IF(VLOOKUP(Table2612[[#This Row],[(FIN) Käytäntö]],Languages!$A:$D,1,TRUE)=Table2612[[#This Row],[(FIN) Käytäntö]],VLOOKUP(Table2612[[#This Row],[(FIN) Käytäntö]],Languages!$A:$D,Summary!$C$7,TRUE),NA())</f>
        <v>Käyttöoikeudet tarkastetaan ja päivitetään aika ajoin ja määriteltyjen tilanteiden kuten organisaatiorakenteen muuttuessa tai tilapäisen käyttöoikeuksien korotuksen jälkeen.</v>
      </c>
      <c r="F105" s="1284"/>
      <c r="G105" s="1075"/>
      <c r="H105" s="1075"/>
      <c r="I105" s="371"/>
      <c r="J105" s="259"/>
      <c r="K105" s="272"/>
      <c r="L105" s="273"/>
    </row>
    <row r="106" spans="1:12" ht="64.8" customHeight="1" x14ac:dyDescent="0.25">
      <c r="A106" s="165"/>
      <c r="B106" s="268"/>
      <c r="C106" s="374" t="s">
        <v>933</v>
      </c>
      <c r="D106" s="1283">
        <v>3</v>
      </c>
      <c r="E106" s="1282" t="str">
        <f>IF(VLOOKUP(Table2612[[#This Row],[(FIN) Käytäntö]],Languages!$A:$D,1,TRUE)=Table2612[[#This Row],[(FIN) Käytäntö]],VLOOKUP(Table2612[[#This Row],[(FIN) Käytäntö]],Languages!$A:$D,Summary!$C$7,TRUE),NA())</f>
        <v>Kirjautumis- ja yhteydenmuodostusyrityksiä seurataan ja niissä havaitut poikkeavuudet toimivat kybertapahtumien indikaattoreina.</v>
      </c>
      <c r="F106" s="1284" t="s">
        <v>4280</v>
      </c>
      <c r="G106" s="1075"/>
      <c r="H106" s="1075"/>
      <c r="I106" s="371"/>
      <c r="J106" s="259"/>
      <c r="K106" s="272"/>
      <c r="L106" s="273"/>
    </row>
    <row r="107" spans="1:12" ht="64.8" customHeight="1" x14ac:dyDescent="0.25">
      <c r="A107" s="165"/>
      <c r="B107" s="268"/>
      <c r="C107" s="374" t="s">
        <v>168</v>
      </c>
      <c r="D107" s="1283">
        <v>1</v>
      </c>
      <c r="E107" s="1282" t="str">
        <f>IF(VLOOKUP(Table2612[[#This Row],[(FIN) Käytäntö]],Languages!$A:$D,1,TRUE)=Table2612[[#This Row],[(FIN) Käytäntö]],VLOOKUP(Table2612[[#This Row],[(FIN) Käytäntö]],Languages!$A:$D,Summary!$C$7,TRUE),NA())</f>
        <v>Fyysisen pääsynhallinnan valvontakeinoja on käytössä (kuten aitoja, lukkoja tai kylttejä). Tasolla 1 tämän ei tarvitse olla systemaattista ja säännöllistä.</v>
      </c>
      <c r="F107" s="1284" t="s">
        <v>4280</v>
      </c>
      <c r="G107" s="1075"/>
      <c r="H107" s="1075"/>
      <c r="I107" s="371"/>
      <c r="J107" s="259"/>
      <c r="K107" s="272"/>
      <c r="L107" s="273"/>
    </row>
    <row r="108" spans="1:12" ht="64.8" customHeight="1" x14ac:dyDescent="0.25">
      <c r="A108" s="165"/>
      <c r="B108" s="268"/>
      <c r="C108" s="374" t="s">
        <v>169</v>
      </c>
      <c r="D108" s="1283">
        <v>1</v>
      </c>
      <c r="E108" s="1282" t="str">
        <f>IF(VLOOKUP(Table2612[[#This Row],[(FIN) Käytäntö]],Languages!$A:$D,1,TRUE)=Table2612[[#This Row],[(FIN) Käytäntö]],VLOOKUP(Table2612[[#This Row],[(FIN) Käytäntö]],Languages!$A:$D,Summary!$C$7,TRUE),NA())</f>
        <v>Pääsyoikeudet poistetaan, kun niitä ei enää tarvita. Tasolla 1 tämän ei tarvitse olla systemaattista ja säännöllistä.</v>
      </c>
      <c r="F108" s="1284" t="s">
        <v>4280</v>
      </c>
      <c r="G108" s="1075"/>
      <c r="H108" s="1075"/>
      <c r="I108" s="371"/>
      <c r="J108" s="259"/>
      <c r="K108" s="272"/>
      <c r="L108" s="273"/>
    </row>
    <row r="109" spans="1:12" ht="64.8" customHeight="1" x14ac:dyDescent="0.25">
      <c r="A109" s="165"/>
      <c r="B109" s="268"/>
      <c r="C109" s="374" t="s">
        <v>170</v>
      </c>
      <c r="D109" s="1283">
        <v>1</v>
      </c>
      <c r="E109" s="1282" t="str">
        <f>IF(VLOOKUP(Table2612[[#This Row],[(FIN) Käytäntö]],Languages!$A:$D,1,TRUE)=Table2612[[#This Row],[(FIN) Käytäntö]],VLOOKUP(Table2612[[#This Row],[(FIN) Käytäntö]],Languages!$A:$D,Summary!$C$7,TRUE),NA())</f>
        <v>Pääsyoikeuksien käytöstä pidetään lokia. Tasolla 1 tämän ei tarvitse olla systemaattista ja säännöllistä.</v>
      </c>
      <c r="F109" s="1284" t="s">
        <v>4280</v>
      </c>
      <c r="G109" s="1075"/>
      <c r="H109" s="1075"/>
      <c r="I109" s="371"/>
      <c r="J109" s="259"/>
      <c r="K109" s="272"/>
      <c r="L109" s="273"/>
    </row>
    <row r="110" spans="1:12" ht="64.8" customHeight="1" x14ac:dyDescent="0.25">
      <c r="A110" s="165"/>
      <c r="B110" s="268"/>
      <c r="C110" s="374" t="s">
        <v>171</v>
      </c>
      <c r="D110" s="1283">
        <v>2</v>
      </c>
      <c r="E110" s="1282" t="str">
        <f>IF(VLOOKUP(Table2612[[#This Row],[(FIN) Käytäntö]],Languages!$A:$D,1,TRUE)=Table2612[[#This Row],[(FIN) Käytäntö]],VLOOKUP(Table2612[[#This Row],[(FIN) Käytäntö]],Languages!$A:$D,Summary!$C$7,TRUE),NA())</f>
        <v>Pääsyoikeuksille on asetettu vaatimukset, joita myös ylläpidetään (esimerkiksi sääntöjä siitä, kenelle pääsy voidaan myöntää, millä tavoin pääsyoikeudet myönnetään tai missä rajoissa pääsy sallitaan).</v>
      </c>
      <c r="F110" s="1284" t="s">
        <v>4280</v>
      </c>
      <c r="G110" s="1075"/>
      <c r="H110" s="1075"/>
      <c r="I110" s="371"/>
      <c r="J110" s="259"/>
      <c r="K110" s="272"/>
      <c r="L110" s="273"/>
    </row>
    <row r="111" spans="1:12" ht="64.8" customHeight="1" x14ac:dyDescent="0.25">
      <c r="A111" s="165"/>
      <c r="B111" s="268"/>
      <c r="C111" s="374" t="s">
        <v>172</v>
      </c>
      <c r="D111" s="1283">
        <v>2</v>
      </c>
      <c r="E111" s="1282" t="str">
        <f>IF(VLOOKUP(Table2612[[#This Row],[(FIN) Käytäntö]],Languages!$A:$D,1,TRUE)=Table2612[[#This Row],[(FIN) Käytäntö]],VLOOKUP(Table2612[[#This Row],[(FIN) Käytäntö]],Languages!$A:$D,Summary!$C$7,TRUE),NA())</f>
        <v>Pääsyoikeuksien vaatimuksissa on huomioitu pienimmän valtuuden periaate (ref. "principle of least privilege").</v>
      </c>
      <c r="F111" s="1284" t="s">
        <v>4280</v>
      </c>
      <c r="G111" s="1075"/>
      <c r="H111" s="1075"/>
      <c r="I111" s="371"/>
      <c r="J111" s="259"/>
      <c r="K111" s="272"/>
      <c r="L111" s="273"/>
    </row>
    <row r="112" spans="1:12" ht="64.8" customHeight="1" x14ac:dyDescent="0.25">
      <c r="A112" s="165"/>
      <c r="B112" s="268"/>
      <c r="C112" s="374" t="s">
        <v>173</v>
      </c>
      <c r="D112" s="1283">
        <v>2</v>
      </c>
      <c r="E112" s="1282" t="str">
        <f>IF(VLOOKUP(Table2612[[#This Row],[(FIN) Käytäntö]],Languages!$A:$D,1,TRUE)=Table2612[[#This Row],[(FIN) Käytäntö]],VLOOKUP(Table2612[[#This Row],[(FIN) Käytäntö]],Languages!$A:$D,Summary!$C$7,TRUE),NA())</f>
        <v xml:space="preserve">Pääsynhallinnan vaatimuksissa on huomioitu tehtävien eriyttämisen periaatteet (ref. "separation of duties"). </v>
      </c>
      <c r="F112" s="1284" t="s">
        <v>4280</v>
      </c>
      <c r="G112" s="1075"/>
      <c r="H112" s="1075"/>
      <c r="I112" s="371"/>
      <c r="J112" s="259"/>
      <c r="K112" s="272"/>
      <c r="L112" s="273"/>
    </row>
    <row r="113" spans="1:12" ht="64.8" customHeight="1" x14ac:dyDescent="0.25">
      <c r="A113" s="165"/>
      <c r="B113" s="268"/>
      <c r="C113" s="374" t="s">
        <v>174</v>
      </c>
      <c r="D113" s="1283">
        <v>2</v>
      </c>
      <c r="E113" s="1282" t="str">
        <f>IF(VLOOKUP(Table2612[[#This Row],[(FIN) Käytäntö]],Languages!$A:$D,1,TRUE)=Table2612[[#This Row],[(FIN) Käytäntö]],VLOOKUP(Table2612[[#This Row],[(FIN) Käytäntö]],Languages!$A:$D,Summary!$C$7,TRUE),NA())</f>
        <v>Pääsyoikeuspyynnöt tarkastaa ja hyväksyy kyseisen tilan, laitteen, ohjelmiston tai tietovarannon omistaja.</v>
      </c>
      <c r="F113" s="1284" t="s">
        <v>4280</v>
      </c>
      <c r="G113" s="1075"/>
      <c r="H113" s="1075"/>
      <c r="I113" s="371"/>
      <c r="J113" s="259"/>
      <c r="K113" s="272"/>
      <c r="L113" s="273"/>
    </row>
    <row r="114" spans="1:12" ht="64.8" customHeight="1" x14ac:dyDescent="0.25">
      <c r="A114" s="165"/>
      <c r="B114" s="268"/>
      <c r="C114" s="374" t="s">
        <v>934</v>
      </c>
      <c r="D114" s="1283">
        <v>2</v>
      </c>
      <c r="E114" s="1282" t="str">
        <f>IF(VLOOKUP(Table2612[[#This Row],[(FIN) Käytäntö]],Languages!$A:$D,1,TRUE)=Table2612[[#This Row],[(FIN) Käytäntö]],VLOOKUP(Table2612[[#This Row],[(FIN) Käytäntö]],Languages!$A:$D,Summary!$C$7,TRUE),NA())</f>
        <v>Pääsyoikeudet, joihin liittyy korkeampi riski, tarkastetaan perusteellisemmin ja niiden käyttöä valvotaan tarkemmin.</v>
      </c>
      <c r="F114" s="1284" t="s">
        <v>4280</v>
      </c>
      <c r="G114" s="1075"/>
      <c r="H114" s="1075"/>
      <c r="I114" s="371"/>
      <c r="J114" s="259"/>
      <c r="K114" s="272"/>
      <c r="L114" s="273"/>
    </row>
    <row r="115" spans="1:12" ht="64.8" customHeight="1" x14ac:dyDescent="0.25">
      <c r="A115" s="165"/>
      <c r="B115" s="268"/>
      <c r="C115" s="374" t="s">
        <v>935</v>
      </c>
      <c r="D115" s="1283">
        <v>3</v>
      </c>
      <c r="E115" s="1282" t="str">
        <f>IF(VLOOKUP(Table2612[[#This Row],[(FIN) Käytäntö]],Languages!$A:$D,1,TRUE)=Table2612[[#This Row],[(FIN) Käytäntö]],VLOOKUP(Table2612[[#This Row],[(FIN) Käytäntö]],Languages!$A:$D,Summary!$C$7,TRUE),NA())</f>
        <v>Pääsyoikeudet tarkastetaan ja päivitetään aika ajoin.</v>
      </c>
      <c r="F115" s="1284" t="s">
        <v>4281</v>
      </c>
      <c r="G115" s="1075"/>
      <c r="H115" s="1075"/>
      <c r="I115" s="371"/>
      <c r="J115" s="259"/>
      <c r="K115" s="272"/>
      <c r="L115" s="273"/>
    </row>
    <row r="116" spans="1:12" ht="64.8" customHeight="1" x14ac:dyDescent="0.25">
      <c r="A116" s="165"/>
      <c r="B116" s="268"/>
      <c r="C116" s="374" t="s">
        <v>2530</v>
      </c>
      <c r="D116" s="1283">
        <v>3</v>
      </c>
      <c r="E116" s="1282" t="str">
        <f>IF(VLOOKUP(Table2612[[#This Row],[(FIN) Käytäntö]],Languages!$A:$D,1,TRUE)=Table2612[[#This Row],[(FIN) Käytäntö]],VLOOKUP(Table2612[[#This Row],[(FIN) Käytäntö]],Languages!$A:$D,Summary!$C$7,TRUE),NA())</f>
        <v>Pääsyoikeuksien käyttöä seurataan ja niistä pyritään tunnistamaan mahdollisia kybertapahtumia.</v>
      </c>
      <c r="F116" s="1284" t="s">
        <v>4281</v>
      </c>
      <c r="G116" s="1075"/>
      <c r="H116" s="1075"/>
      <c r="I116" s="371"/>
      <c r="J116" s="259"/>
      <c r="K116" s="272"/>
      <c r="L116" s="273"/>
    </row>
    <row r="117" spans="1:12" ht="64.8" customHeight="1" x14ac:dyDescent="0.25">
      <c r="A117" s="165"/>
      <c r="B117" s="268"/>
      <c r="C117" s="374" t="s">
        <v>936</v>
      </c>
      <c r="D117" s="1283">
        <v>2</v>
      </c>
      <c r="E117" s="1282" t="str">
        <f>IF(VLOOKUP(Table2612[[#This Row],[(FIN) Käytäntö]],Languages!$A:$D,1,TRUE)=Table2612[[#This Row],[(FIN) Käytäntö]],VLOOKUP(Table2612[[#This Row],[(FIN) Käytäntö]],Languages!$A:$D,Summary!$C$7,TRUE),NA())</f>
        <v>ACCESS-osion toimintaa varten on määritetty dokumentoidut toimintatavat, joita noudatetaan ja päivitetään säännöllisesti.</v>
      </c>
      <c r="F117" s="1284" t="s">
        <v>4281</v>
      </c>
      <c r="G117" s="1075"/>
      <c r="H117" s="1075"/>
      <c r="I117" s="371"/>
      <c r="J117" s="259"/>
      <c r="K117" s="272"/>
      <c r="L117" s="273"/>
    </row>
    <row r="118" spans="1:12" ht="64.8" customHeight="1" x14ac:dyDescent="0.25">
      <c r="A118" s="165"/>
      <c r="B118" s="268"/>
      <c r="C118" s="374" t="s">
        <v>937</v>
      </c>
      <c r="D118" s="1283">
        <v>2</v>
      </c>
      <c r="E118" s="1282" t="str">
        <f>IF(VLOOKUP(Table2612[[#This Row],[(FIN) Käytäntö]],Languages!$A:$D,1,TRUE)=Table2612[[#This Row],[(FIN) Käytäntö]],VLOOKUP(Table2612[[#This Row],[(FIN) Käytäntö]],Languages!$A:$D,Summary!$C$7,TRUE),NA())</f>
        <v>ACCESS-osion toimintaa varten on tarjolla riittävät resurssit (henkilöstö, rahoitus ja työkalut).</v>
      </c>
      <c r="F118" s="1284" t="s">
        <v>4281</v>
      </c>
      <c r="G118" s="1075"/>
      <c r="H118" s="1075"/>
      <c r="I118" s="371"/>
      <c r="J118" s="259"/>
      <c r="K118" s="272"/>
      <c r="L118" s="273"/>
    </row>
    <row r="119" spans="1:12" ht="64.8" customHeight="1" x14ac:dyDescent="0.25">
      <c r="A119" s="165"/>
      <c r="B119" s="268"/>
      <c r="C119" s="374" t="s">
        <v>938</v>
      </c>
      <c r="D119" s="1283">
        <v>3</v>
      </c>
      <c r="E119" s="1282" t="str">
        <f>IF(VLOOKUP(Table2612[[#This Row],[(FIN) Käytäntö]],Languages!$A:$D,1,TRUE)=Table2612[[#This Row],[(FIN) Käytäntö]],VLOOKUP(Table2612[[#This Row],[(FIN) Käytäntö]],Languages!$A:$D,Summary!$C$7,TRUE),NA())</f>
        <v>ACCESS-osion toimintaa ohjataan vaatimuksilla, jotka on asetettu organisaation johtotason politiikassa (tai vastaavassa ohjeistuksessa).</v>
      </c>
      <c r="F119" s="1284"/>
      <c r="G119" s="1075"/>
      <c r="H119" s="1075"/>
      <c r="I119" s="371"/>
      <c r="J119" s="259"/>
      <c r="K119" s="272"/>
      <c r="L119" s="273"/>
    </row>
    <row r="120" spans="1:12" ht="64.8" customHeight="1" x14ac:dyDescent="0.25">
      <c r="A120" s="165"/>
      <c r="B120" s="268"/>
      <c r="C120" s="374" t="s">
        <v>939</v>
      </c>
      <c r="D120" s="1283">
        <v>3</v>
      </c>
      <c r="E120" s="1282" t="str">
        <f>IF(VLOOKUP(Table2612[[#This Row],[(FIN) Käytäntö]],Languages!$A:$D,1,TRUE)=Table2612[[#This Row],[(FIN) Käytäntö]],VLOOKUP(Table2612[[#This Row],[(FIN) Käytäntö]],Languages!$A:$D,Summary!$C$7,TRUE),NA())</f>
        <v>ACCESS-osion toiminnan suorittamiseen tarvittavat vastuut, tilivelvollisuudet ja valtuutukset on jalkautettu soveltuville työntekijöille.</v>
      </c>
      <c r="F120" s="1284"/>
      <c r="G120" s="1075"/>
      <c r="H120" s="1075"/>
      <c r="I120" s="371"/>
      <c r="J120" s="259"/>
      <c r="K120" s="272"/>
      <c r="L120" s="273"/>
    </row>
    <row r="121" spans="1:12" ht="64.8" customHeight="1" x14ac:dyDescent="0.25">
      <c r="A121" s="165"/>
      <c r="B121" s="268"/>
      <c r="C121" s="374" t="s">
        <v>940</v>
      </c>
      <c r="D121" s="1283">
        <v>3</v>
      </c>
      <c r="E121" s="1282" t="str">
        <f>IF(VLOOKUP(Table2612[[#This Row],[(FIN) Käytäntö]],Languages!$A:$D,1,TRUE)=Table2612[[#This Row],[(FIN) Käytäntö]],VLOOKUP(Table2612[[#This Row],[(FIN) Käytäntö]],Languages!$A:$D,Summary!$C$7,TRUE),NA())</f>
        <v>ACCESS-osion toimintaa suorittavilla työntekijöillä on riittävät tiedot ja taidot tehtäviensä suorittamiseen.</v>
      </c>
      <c r="F121" s="1284"/>
      <c r="G121" s="1075"/>
      <c r="H121" s="1075"/>
      <c r="I121" s="371"/>
      <c r="J121" s="259"/>
      <c r="K121" s="272"/>
      <c r="L121" s="273"/>
    </row>
    <row r="122" spans="1:12" ht="64.8" customHeight="1" x14ac:dyDescent="0.25">
      <c r="A122" s="165"/>
      <c r="B122" s="268"/>
      <c r="C122" s="374" t="s">
        <v>941</v>
      </c>
      <c r="D122" s="1283">
        <v>3</v>
      </c>
      <c r="E122" s="1282" t="str">
        <f>IF(VLOOKUP(Table2612[[#This Row],[(FIN) Käytäntö]],Languages!$A:$D,1,TRUE)=Table2612[[#This Row],[(FIN) Käytäntö]],VLOOKUP(Table2612[[#This Row],[(FIN) Käytäntö]],Languages!$A:$D,Summary!$C$7,TRUE),NA())</f>
        <v>ACCESS-osion toiminnan vaikuttavuutta arvioidaan ja seurataan.</v>
      </c>
      <c r="F122" s="1284" t="s">
        <v>1629</v>
      </c>
      <c r="G122" s="1075"/>
      <c r="H122" s="1075"/>
      <c r="I122" s="371"/>
      <c r="J122" s="259"/>
      <c r="K122" s="272"/>
      <c r="L122" s="273"/>
    </row>
    <row r="123" spans="1:12" ht="64.8" customHeight="1" x14ac:dyDescent="0.25">
      <c r="A123" s="165"/>
      <c r="B123" s="268"/>
      <c r="C123" s="374" t="s">
        <v>303</v>
      </c>
      <c r="D123" s="1283">
        <v>1</v>
      </c>
      <c r="E123" s="1282" t="str">
        <f>IF(VLOOKUP(Table2612[[#This Row],[(FIN) Käytäntö]],Languages!$A:$D,1,TRUE)=Table2612[[#This Row],[(FIN) Käytäntö]],VLOOKUP(Table2612[[#This Row],[(FIN) Käytäntö]],Languages!$A:$D,Summary!$C$7,TRUE),NA())</f>
        <v>Organisaatiolla on suunnitelma tai strategia kyberarkkitehtuurin kehittämiselle (joka sisältää esimerkiksi kyberarkkitehtuurin tavoitteet, prioriteetit, vastuut ja seurannan). Tasolla 1 sen kehittämisen ja ylläpidon ei tarvitse olla systemaattista ja säännöllistä.</v>
      </c>
      <c r="F123" s="1284" t="s">
        <v>4280</v>
      </c>
      <c r="G123" s="1075"/>
      <c r="H123" s="1075"/>
      <c r="I123" s="371"/>
      <c r="J123" s="259"/>
      <c r="K123" s="272"/>
      <c r="L123" s="273"/>
    </row>
    <row r="124" spans="1:12" ht="64.8" customHeight="1" x14ac:dyDescent="0.25">
      <c r="A124" s="165"/>
      <c r="B124" s="268"/>
      <c r="C124" s="374" t="s">
        <v>304</v>
      </c>
      <c r="D124" s="1283">
        <v>2</v>
      </c>
      <c r="E124" s="1282" t="str">
        <f>IF(VLOOKUP(Table2612[[#This Row],[(FIN) Käytäntö]],Languages!$A:$D,1,TRUE)=Table2612[[#This Row],[(FIN) Käytäntö]],VLOOKUP(Table2612[[#This Row],[(FIN) Käytäntö]],Languages!$A:$D,Summary!$C$7,TRUE),NA())</f>
        <v>Kyberarkkitehtuurin kehittämiseksi on määritetty suunnitelma tai strategia, jota ylläpidetään. Kyberarkkitehtuurin kehittämissuunnitelma tukee organisaation kyberturvallisuusstrategiaa [kts. PROGRAM-1b] ja yritysarkkitehtuuria (myös "kokonaisarkkitehtuuri") sekä noudattaa niiden periaatteita ja vaatimuksia.</v>
      </c>
      <c r="F124" s="1284" t="s">
        <v>1629</v>
      </c>
      <c r="G124" s="1075"/>
      <c r="H124" s="1075"/>
      <c r="I124" s="371"/>
      <c r="J124" s="259"/>
      <c r="K124" s="272"/>
      <c r="L124" s="273"/>
    </row>
    <row r="125" spans="1:12" ht="64.8" customHeight="1" x14ac:dyDescent="0.25">
      <c r="A125" s="165"/>
      <c r="B125" s="268"/>
      <c r="C125" s="374" t="s">
        <v>305</v>
      </c>
      <c r="D125" s="1283">
        <v>2</v>
      </c>
      <c r="E125" s="1282" t="str">
        <f>IF(VLOOKUP(Table2612[[#This Row],[(FIN) Käytäntö]],Languages!$A:$D,1,TRUE)=Table2612[[#This Row],[(FIN) Käytäntö]],VLOOKUP(Table2612[[#This Row],[(FIN) Käytäntö]],Languages!$A:$D,Summary!$C$7,TRUE),NA())</f>
        <v>Kyberarkkitehtuuri on määritetty, dokumentoitu ja sitä ylläpidetään. Arkkitehtuuri kattaa organisaation IT/OT järjestelmät ja verkot ja se on linjassa järjestelmien, laitteiden, ohjelmistojen ja tietovarantojen kategorisoinnin ja priorisoinnin kanssa.</v>
      </c>
      <c r="F125" s="1284" t="s">
        <v>1629</v>
      </c>
      <c r="G125" s="1075"/>
      <c r="H125" s="1075"/>
      <c r="I125" s="371"/>
      <c r="J125" s="259"/>
      <c r="K125" s="272"/>
      <c r="L125" s="273"/>
    </row>
    <row r="126" spans="1:12" ht="64.8" customHeight="1" x14ac:dyDescent="0.25">
      <c r="A126" s="165"/>
      <c r="B126" s="268"/>
      <c r="C126" s="374" t="s">
        <v>306</v>
      </c>
      <c r="D126" s="1283">
        <v>2</v>
      </c>
      <c r="E126" s="1282" t="str">
        <f>IF(VLOOKUP(Table2612[[#This Row],[(FIN) Käytäntö]],Languages!$A:$D,1,TRUE)=Table2612[[#This Row],[(FIN) Käytäntö]],VLOOKUP(Table2612[[#This Row],[(FIN) Käytäntö]],Languages!$A:$D,Summary!$C$7,TRUE),NA())</f>
        <v>Kyberarkkitehtuurille on määritetty hallintamalli (ref. "governance"), jota ylläpidetään (esim. arkkitehtuurin arviointitoimikunta). Hallintamalli kattaa vaatimukset säännöllisistä arkkitehtuurikatselmoinneista sekä päätöksenteon poikkeusprosessille.</v>
      </c>
      <c r="F126" s="1284" t="s">
        <v>4280</v>
      </c>
      <c r="G126" s="1075"/>
      <c r="H126" s="1075"/>
      <c r="I126" s="371"/>
      <c r="J126" s="259"/>
      <c r="K126" s="272"/>
      <c r="L126" s="273"/>
    </row>
    <row r="127" spans="1:12" ht="64.8" customHeight="1" x14ac:dyDescent="0.25">
      <c r="A127" s="165"/>
      <c r="B127" s="268"/>
      <c r="C127" s="374" t="s">
        <v>307</v>
      </c>
      <c r="D127" s="1283">
        <v>2</v>
      </c>
      <c r="E127" s="1282" t="str">
        <f>IF(VLOOKUP(Table2612[[#This Row],[(FIN) Käytäntö]],Languages!$A:$D,1,TRUE)=Table2612[[#This Row],[(FIN) Käytäntö]],VLOOKUP(Table2612[[#This Row],[(FIN) Käytäntö]],Languages!$A:$D,Summary!$C$7,TRUE),NA())</f>
        <v xml:space="preserve">Organisaation johto tukee aktiivisesti ja näkyvästi organisaation kyberarkkitehtuuria (ja sen kehitystä). </v>
      </c>
      <c r="F127" s="1284" t="s">
        <v>1629</v>
      </c>
      <c r="G127" s="1075"/>
      <c r="H127" s="1075"/>
      <c r="I127" s="371"/>
      <c r="J127" s="259"/>
      <c r="K127" s="272"/>
      <c r="L127" s="273"/>
    </row>
    <row r="128" spans="1:12" ht="64.8" customHeight="1" x14ac:dyDescent="0.25">
      <c r="A128" s="165"/>
      <c r="B128" s="268"/>
      <c r="C128" s="374" t="s">
        <v>308</v>
      </c>
      <c r="D128" s="1283">
        <v>2</v>
      </c>
      <c r="E128" s="1282" t="str">
        <f>IF(VLOOKUP(Table2612[[#This Row],[(FIN) Käytäntö]],Languages!$A:$D,1,TRUE)=Table2612[[#This Row],[(FIN) Käytäntö]],VLOOKUP(Table2612[[#This Row],[(FIN) Käytäntö]],Languages!$A:$D,Summary!$C$7,TRUE),NA())</f>
        <v>Kyberarkkitehtuuri määrittää kyberturvallisuusvaatimukset toiminnon kannalta tärkeille laitteille, ohjelmistoille ja tietovarannoille.</v>
      </c>
      <c r="F128" s="1284" t="s">
        <v>4280</v>
      </c>
      <c r="G128" s="1075"/>
      <c r="H128" s="1075"/>
      <c r="I128" s="371"/>
      <c r="J128" s="259"/>
      <c r="K128" s="272"/>
      <c r="L128" s="273"/>
    </row>
    <row r="129" spans="1:12" ht="64.8" customHeight="1" x14ac:dyDescent="0.25">
      <c r="A129" s="165"/>
      <c r="B129" s="268"/>
      <c r="C129" s="374" t="s">
        <v>309</v>
      </c>
      <c r="D129" s="1283">
        <v>2</v>
      </c>
      <c r="E129" s="1282" t="str">
        <f>IF(VLOOKUP(Table2612[[#This Row],[(FIN) Käytäntö]],Languages!$A:$D,1,TRUE)=Table2612[[#This Row],[(FIN) Käytäntö]],VLOOKUP(Table2612[[#This Row],[(FIN) Käytäntö]],Languages!$A:$D,Summary!$C$7,TRUE),NA())</f>
        <v>Kyberturvallisuuden suojausmekanismit on valittu ja toteutettu siten, että kyberturvallisuusvaatimukset toteutuvat.</v>
      </c>
      <c r="F129" s="1284" t="s">
        <v>4280</v>
      </c>
      <c r="G129" s="1075"/>
      <c r="H129" s="1075"/>
      <c r="I129" s="371"/>
      <c r="J129" s="259"/>
      <c r="K129" s="272"/>
      <c r="L129" s="273"/>
    </row>
    <row r="130" spans="1:12" ht="64.8" customHeight="1" x14ac:dyDescent="0.25">
      <c r="A130" s="165"/>
      <c r="B130" s="268"/>
      <c r="C130" s="374" t="s">
        <v>310</v>
      </c>
      <c r="D130" s="1283">
        <v>3</v>
      </c>
      <c r="E130" s="1282" t="str">
        <f>IF(VLOOKUP(Table2612[[#This Row],[(FIN) Käytäntö]],Languages!$A:$D,1,TRUE)=Table2612[[#This Row],[(FIN) Käytäntö]],VLOOKUP(Table2612[[#This Row],[(FIN) Käytäntö]],Languages!$A:$D,Summary!$C$7,TRUE),NA())</f>
        <v>Kyberarkkitehtuurin kehittämissuunnitelma tai strategia ja kyberarkkitehtuurin hallinta ovat linjassa organisaation yritysarkkitehtuuristrategian (myös "kokonaisarkkitehtuuri") ja yritysarkkitehtuurin hallinnan kanssa.</v>
      </c>
      <c r="F130" s="1284" t="s">
        <v>1629</v>
      </c>
      <c r="G130" s="1075"/>
      <c r="H130" s="1075"/>
      <c r="I130" s="371"/>
      <c r="J130" s="259"/>
      <c r="K130" s="272"/>
      <c r="L130" s="273"/>
    </row>
    <row r="131" spans="1:12" ht="64.8" customHeight="1" x14ac:dyDescent="0.25">
      <c r="A131" s="165"/>
      <c r="B131" s="268"/>
      <c r="C131" s="374" t="s">
        <v>311</v>
      </c>
      <c r="D131" s="1283">
        <v>3</v>
      </c>
      <c r="E131" s="1282" t="str">
        <f>IF(VLOOKUP(Table2612[[#This Row],[(FIN) Käytäntö]],Languages!$A:$D,1,TRUE)=Table2612[[#This Row],[(FIN) Käytäntö]],VLOOKUP(Table2612[[#This Row],[(FIN) Käytäntö]],Languages!$A:$D,Summary!$C$7,TRUE),NA())</f>
        <v>Organisaation järjestelmien ja verkkojen vaatimustenmukaisuutta kyberarkkitehtuuriin nähden arvioidaan aika ajoin ja määriteltyjen tilanteiden kuten järjestelmämuutosten tai ulkoisten tapahtumien yhteydessä.</v>
      </c>
      <c r="F131" s="1284" t="s">
        <v>1629</v>
      </c>
      <c r="G131" s="1075"/>
      <c r="H131" s="1075"/>
      <c r="I131" s="371"/>
      <c r="J131" s="259"/>
      <c r="K131" s="272"/>
      <c r="L131" s="273"/>
    </row>
    <row r="132" spans="1:12" ht="64.8" customHeight="1" x14ac:dyDescent="0.25">
      <c r="A132" s="165"/>
      <c r="B132" s="268"/>
      <c r="C132" s="374" t="s">
        <v>961</v>
      </c>
      <c r="D132" s="1283">
        <v>3</v>
      </c>
      <c r="E132" s="1282" t="str">
        <f>IF(VLOOKUP(Table2612[[#This Row],[(FIN) Käytäntö]],Languages!$A:$D,1,TRUE)=Table2612[[#This Row],[(FIN) Käytäntö]],VLOOKUP(Table2612[[#This Row],[(FIN) Käytäntö]],Languages!$A:$D,Summary!$C$7,TRUE),NA())</f>
        <v>Kyberturvallisuusarkkitehtuurin kehitystä ohjaavat organisaation riskiarviointien tulokset [kts. RISK-3d] sekä organisaation uhkaprofiili [kts. THREAT-2e].</v>
      </c>
      <c r="F132" s="1284" t="s">
        <v>4280</v>
      </c>
      <c r="G132" s="1075"/>
      <c r="H132" s="1075"/>
      <c r="I132" s="371"/>
      <c r="J132" s="259"/>
      <c r="K132" s="272"/>
      <c r="L132" s="273"/>
    </row>
    <row r="133" spans="1:12" ht="64.8" customHeight="1" x14ac:dyDescent="0.25">
      <c r="A133" s="165"/>
      <c r="B133" s="268"/>
      <c r="C133" s="374" t="s">
        <v>2531</v>
      </c>
      <c r="D133" s="1283">
        <v>3</v>
      </c>
      <c r="E133" s="1282" t="str">
        <f>IF(VLOOKUP(Table2612[[#This Row],[(FIN) Käytäntö]],Languages!$A:$D,1,TRUE)=Table2612[[#This Row],[(FIN) Käytäntö]],VLOOKUP(Table2612[[#This Row],[(FIN) Käytäntö]],Languages!$A:$D,Summary!$C$7,TRUE),NA())</f>
        <v>Kyberarkkitehtuuri käsittelee ennalta määriteltyjä toimintatiloja [kts. SITUATION-3g].</v>
      </c>
      <c r="F133" s="1284" t="s">
        <v>1629</v>
      </c>
      <c r="G133" s="1075"/>
      <c r="H133" s="1075"/>
      <c r="I133" s="371"/>
      <c r="J133" s="259"/>
      <c r="K133" s="272"/>
      <c r="L133" s="273"/>
    </row>
    <row r="134" spans="1:12" ht="64.8" customHeight="1" x14ac:dyDescent="0.25">
      <c r="A134" s="165"/>
      <c r="B134" s="268"/>
      <c r="C134" s="374" t="s">
        <v>312</v>
      </c>
      <c r="D134" s="1283">
        <v>1</v>
      </c>
      <c r="E134" s="1282" t="str">
        <f>IF(VLOOKUP(Table2612[[#This Row],[(FIN) Käytäntö]],Languages!$A:$D,1,TRUE)=Table2612[[#This Row],[(FIN) Käytäntö]],VLOOKUP(Table2612[[#This Row],[(FIN) Käytäntö]],Languages!$A:$D,Summary!$C$7,TRUE),NA())</f>
        <v>Verkon suojauksia on toteutettu, ainakin tapauskohtaisesti. Tasolla 1 tämän ei tarvitse olla systemaattista tai säännöllistä.</v>
      </c>
      <c r="F134" s="1284" t="s">
        <v>4280</v>
      </c>
      <c r="G134" s="1075"/>
      <c r="H134" s="1075"/>
      <c r="I134" s="371"/>
      <c r="J134" s="259"/>
      <c r="K134" s="272"/>
      <c r="L134" s="273"/>
    </row>
    <row r="135" spans="1:12" ht="64.8" customHeight="1" x14ac:dyDescent="0.25">
      <c r="A135" s="165"/>
      <c r="B135" s="268"/>
      <c r="C135" s="374" t="s">
        <v>313</v>
      </c>
      <c r="D135" s="1283">
        <v>1</v>
      </c>
      <c r="E135" s="1282" t="str">
        <f>IF(VLOOKUP(Table2612[[#This Row],[(FIN) Käytäntö]],Languages!$A:$D,1,TRUE)=Table2612[[#This Row],[(FIN) Käytäntö]],VLOOKUP(Table2612[[#This Row],[(FIN) Käytäntö]],Languages!$A:$D,Summary!$C$7,TRUE),NA())</f>
        <v>Organisaation IT-järjestelmät on eriytetty mahdollisista OT-järjestelmistä segmentoimalla ne joko fyysisesti tai loogisesti. Tasolla 1 tämän ei tarvitse olla systemaattista ja säännöllistä. [Tulkintaohje: mikäli OT-järjestelmiä tai vastaavia ei ole, aseteta käytäntö "täysin toteutetuksi"]</v>
      </c>
      <c r="F135" s="1284" t="s">
        <v>4280</v>
      </c>
      <c r="G135" s="1075"/>
      <c r="H135" s="1075"/>
      <c r="I135" s="371"/>
      <c r="J135" s="259"/>
      <c r="K135" s="272"/>
      <c r="L135" s="273"/>
    </row>
    <row r="136" spans="1:12" ht="64.8" customHeight="1" x14ac:dyDescent="0.25">
      <c r="A136" s="165"/>
      <c r="B136" s="268"/>
      <c r="C136" s="374" t="s">
        <v>314</v>
      </c>
      <c r="D136" s="1283">
        <v>2</v>
      </c>
      <c r="E136" s="1282" t="str">
        <f>IF(VLOOKUP(Table2612[[#This Row],[(FIN) Käytäntö]],Languages!$A:$D,1,TRUE)=Table2612[[#This Row],[(FIN) Käytäntö]],VLOOKUP(Table2612[[#This Row],[(FIN) Käytäntö]],Languages!$A:$D,Summary!$C$7,TRUE),NA())</f>
        <v>Verkkojen suojaus on määritetty ja käytössä valituille laite-, ohjelmisto- ja tietotyypeille riippuen niiden riski- ja prioriteettitasosta (esimerkkeinä sisäiset laitteet, verkkojen reunoilla olevat laitteet, langattomaan verkkoon kytketyt laitteet, pilviomaisuus, etäyhteydet tai ulkoisesti hallitut laitteet).</v>
      </c>
      <c r="F136" s="1284" t="s">
        <v>4280</v>
      </c>
      <c r="G136" s="1075"/>
      <c r="H136" s="1075"/>
      <c r="I136" s="371"/>
      <c r="J136" s="259"/>
      <c r="K136" s="272"/>
      <c r="L136" s="273"/>
    </row>
    <row r="137" spans="1:12" ht="64.8" customHeight="1" x14ac:dyDescent="0.25">
      <c r="A137" s="165"/>
      <c r="B137" s="268"/>
      <c r="C137" s="374" t="s">
        <v>962</v>
      </c>
      <c r="D137" s="1283">
        <v>2</v>
      </c>
      <c r="E137" s="1282" t="str">
        <f>IF(VLOOKUP(Table2612[[#This Row],[(FIN) Käytäntö]],Languages!$A:$D,1,TRUE)=Table2612[[#This Row],[(FIN) Käytäntö]],VLOOKUP(Table2612[[#This Row],[(FIN) Käytäntö]],Languages!$A:$D,Summary!$C$7,TRUE),NA())</f>
        <v>Toiminnon kannalta tärkeät laitteet, ohjelmistot ja tietovarannot on segmentoitu loogisesti tai fyysisesti erillisiin turvallisuusvyöhykkeisiin perustuen niille (laitteille, ohjelmistoille ja tietovarannoille) asetettuihin kyberturvallisuusvaatimuksiin [kts. ASSET-1a, ASSET-2a].</v>
      </c>
      <c r="F137" s="1284" t="s">
        <v>4280</v>
      </c>
      <c r="G137" s="1075"/>
      <c r="H137" s="1075"/>
      <c r="I137" s="371"/>
      <c r="J137" s="259"/>
      <c r="K137" s="272"/>
      <c r="L137" s="273"/>
    </row>
    <row r="138" spans="1:12" ht="64.8" customHeight="1" x14ac:dyDescent="0.25">
      <c r="A138" s="165"/>
      <c r="B138" s="268"/>
      <c r="C138" s="374" t="s">
        <v>963</v>
      </c>
      <c r="D138" s="1283">
        <v>2</v>
      </c>
      <c r="E138" s="1282" t="str">
        <f>IF(VLOOKUP(Table2612[[#This Row],[(FIN) Käytäntö]],Languages!$A:$D,1,TRUE)=Table2612[[#This Row],[(FIN) Käytäntö]],VLOOKUP(Table2612[[#This Row],[(FIN) Käytäntö]],Languages!$A:$D,Summary!$C$7,TRUE),NA())</f>
        <v>Verkkojen suojauksessa huomioidaan pienimmän valtuuden ja pienimmän toiminnallisuuden periaatteet.</v>
      </c>
      <c r="F138" s="1284" t="s">
        <v>4280</v>
      </c>
      <c r="G138" s="1075"/>
      <c r="H138" s="1075"/>
      <c r="I138" s="371"/>
      <c r="J138" s="259"/>
      <c r="K138" s="272"/>
      <c r="L138" s="273"/>
    </row>
    <row r="139" spans="1:12" ht="64.8" customHeight="1" x14ac:dyDescent="0.25">
      <c r="A139" s="165"/>
      <c r="B139" s="268"/>
      <c r="C139" s="374" t="s">
        <v>964</v>
      </c>
      <c r="D139" s="1283">
        <v>2</v>
      </c>
      <c r="E139" s="1282" t="str">
        <f>IF(VLOOKUP(Table2612[[#This Row],[(FIN) Käytäntö]],Languages!$A:$D,1,TRUE)=Table2612[[#This Row],[(FIN) Käytäntö]],VLOOKUP(Table2612[[#This Row],[(FIN) Käytäntö]],Languages!$A:$D,Summary!$C$7,TRUE),NA())</f>
        <v xml:space="preserve">Verkkojen suojaus sisältää valvonnan, analyysin ja verkkoliikenteen hallinnan (esimerkiksi palomuurit, IDPS) </v>
      </c>
      <c r="F139" s="1284" t="s">
        <v>4280</v>
      </c>
      <c r="G139" s="1075"/>
      <c r="H139" s="1075"/>
      <c r="I139" s="371"/>
      <c r="J139" s="259"/>
      <c r="K139" s="272"/>
      <c r="L139" s="273"/>
    </row>
    <row r="140" spans="1:12" ht="64.8" customHeight="1" x14ac:dyDescent="0.25">
      <c r="A140" s="165"/>
      <c r="B140" s="268"/>
      <c r="C140" s="374" t="s">
        <v>965</v>
      </c>
      <c r="D140" s="1283">
        <v>2</v>
      </c>
      <c r="E140" s="1282" t="str">
        <f>IF(VLOOKUP(Table2612[[#This Row],[(FIN) Käytäntö]],Languages!$A:$D,1,TRUE)=Table2612[[#This Row],[(FIN) Käytäntö]],VLOOKUP(Table2612[[#This Row],[(FIN) Käytäntö]],Languages!$A:$D,Summary!$C$7,TRUE),NA())</f>
        <v>Verkkoliikennettä ja sähköpostia valvotaan, analysoidaan ja hallitaan (esimerkiksi estämällä haitallisia linkkejä tai epäilyttäviä latauksia, sähköpostin autentikointi tai IP-osoitteiden estäminen).</v>
      </c>
      <c r="F140" s="1284" t="s">
        <v>4281</v>
      </c>
      <c r="G140" s="1075"/>
      <c r="H140" s="1075"/>
      <c r="I140" s="371"/>
      <c r="J140" s="259"/>
      <c r="K140" s="272"/>
      <c r="L140" s="273"/>
    </row>
    <row r="141" spans="1:12" ht="64.8" customHeight="1" x14ac:dyDescent="0.25">
      <c r="A141" s="165"/>
      <c r="B141" s="268"/>
      <c r="C141" s="374" t="s">
        <v>966</v>
      </c>
      <c r="D141" s="1283">
        <v>3</v>
      </c>
      <c r="E141" s="1282" t="str">
        <f>IF(VLOOKUP(Table2612[[#This Row],[(FIN) Käytäntö]],Languages!$A:$D,1,TRUE)=Table2612[[#This Row],[(FIN) Käytäntö]],VLOOKUP(Table2612[[#This Row],[(FIN) Käytäntö]],Languages!$A:$D,Summary!$C$7,TRUE),NA())</f>
        <v>Kaikki laitteet, ohjelmistot ja tietovarannot on segmentoitu turvallisuusvyöhykkeisiin perustuen niille asetettuihin kybervaatimuksiin.</v>
      </c>
      <c r="F141" s="1284" t="s">
        <v>4280</v>
      </c>
      <c r="G141" s="1075"/>
      <c r="H141" s="1075"/>
      <c r="I141" s="371"/>
      <c r="J141" s="259"/>
      <c r="K141" s="272"/>
      <c r="L141" s="273"/>
    </row>
    <row r="142" spans="1:12" ht="64.8" customHeight="1" x14ac:dyDescent="0.25">
      <c r="A142" s="165"/>
      <c r="B142" s="268"/>
      <c r="C142" s="374" t="s">
        <v>967</v>
      </c>
      <c r="D142" s="1283">
        <v>3</v>
      </c>
      <c r="E142" s="1282" t="str">
        <f>IF(VLOOKUP(Table2612[[#This Row],[(FIN) Käytäntö]],Languages!$A:$D,1,TRUE)=Table2612[[#This Row],[(FIN) Käytäntö]],VLOOKUP(Table2612[[#This Row],[(FIN) Käytäntö]],Languages!$A:$D,Summary!$C$7,TRUE),NA())</f>
        <v>Verkkojen erottelu on toteutettu turvallisuuslähtöisesti siten että laitteet, ohjelmistot ja tietovarannot on segmentoitu loogisesti tai fyysisesti omiin turva-alueisiinsa, joilla on jokaisella oma todentamisensa/ autentikointi.</v>
      </c>
      <c r="F142" s="1284" t="s">
        <v>4280</v>
      </c>
      <c r="G142" s="1075"/>
      <c r="H142" s="1075"/>
      <c r="I142" s="371"/>
      <c r="J142" s="259"/>
      <c r="K142" s="272"/>
      <c r="L142" s="273"/>
    </row>
    <row r="143" spans="1:12" ht="64.8" customHeight="1" x14ac:dyDescent="0.25">
      <c r="A143" s="165"/>
      <c r="B143" s="268"/>
      <c r="C143" s="374" t="s">
        <v>968</v>
      </c>
      <c r="D143" s="1283">
        <v>3</v>
      </c>
      <c r="E143" s="1282" t="str">
        <f>IF(VLOOKUP(Table2612[[#This Row],[(FIN) Käytäntö]],Languages!$A:$D,1,TRUE)=Table2612[[#This Row],[(FIN) Käytäntö]],VLOOKUP(Table2612[[#This Row],[(FIN) Käytäntö]],Languages!$A:$D,Summary!$C$7,TRUE),NA())</f>
        <v>OT-verkot ovat toiminnallisesti itsenäisiä IT-verkoista siten, että OT ympäristön toimintoja voidaan pitää yllä ja jatkaa myös IT-järjestelmien vikaantuessa. [Tulkintaohje: mikäli OT-verkkoja tai vastaavia ei ole, aseteta käytäntö "täysin toteutetuksi"]</v>
      </c>
      <c r="F143" s="1284" t="s">
        <v>4281</v>
      </c>
      <c r="G143" s="1075"/>
      <c r="H143" s="1075"/>
      <c r="I143" s="371"/>
      <c r="J143" s="259"/>
      <c r="K143" s="272"/>
      <c r="L143" s="273"/>
    </row>
    <row r="144" spans="1:12" ht="64.8" customHeight="1" x14ac:dyDescent="0.25">
      <c r="A144" s="165"/>
      <c r="B144" s="268"/>
      <c r="C144" s="374" t="s">
        <v>969</v>
      </c>
      <c r="D144" s="1283">
        <v>3</v>
      </c>
      <c r="E144" s="1282" t="str">
        <f>IF(VLOOKUP(Table2612[[#This Row],[(FIN) Käytäntö]],Languages!$A:$D,1,TRUE)=Table2612[[#This Row],[(FIN) Käytäntö]],VLOOKUP(Table2612[[#This Row],[(FIN) Käytäntö]],Languages!$A:$D,Summary!$C$7,TRUE),NA())</f>
        <v>Laitteiden yhteyksiä verkkoon hallitaan siten, että vain luvalliset laitteet voivat muodostaa yhteyden (esimerkiksi laitetason pääsynhallinta (NAC)).</v>
      </c>
      <c r="F144" s="1284" t="s">
        <v>4280</v>
      </c>
      <c r="G144" s="1075"/>
      <c r="H144" s="1075"/>
      <c r="I144" s="371"/>
      <c r="J144" s="259"/>
      <c r="K144" s="272"/>
      <c r="L144" s="273"/>
    </row>
    <row r="145" spans="1:12" ht="64.8" customHeight="1" x14ac:dyDescent="0.25">
      <c r="A145" s="165"/>
      <c r="B145" s="268"/>
      <c r="C145" s="374" t="s">
        <v>970</v>
      </c>
      <c r="D145" s="1283">
        <v>3</v>
      </c>
      <c r="E145" s="1282" t="str">
        <f>IF(VLOOKUP(Table2612[[#This Row],[(FIN) Käytäntö]],Languages!$A:$D,1,TRUE)=Table2612[[#This Row],[(FIN) Käytäntö]],VLOOKUP(Table2612[[#This Row],[(FIN) Käytäntö]],Languages!$A:$D,Summary!$C$7,TRUE),NA())</f>
        <v>Kyberarkkitehtuuri mahdollistaa saastuneiden laitteiden, ohjelmistojen ja tietovarantojen erottamisen muista.</v>
      </c>
      <c r="F145" s="1284" t="s">
        <v>4280</v>
      </c>
      <c r="G145" s="1075"/>
      <c r="H145" s="1075"/>
      <c r="I145" s="371"/>
      <c r="J145" s="259"/>
      <c r="K145" s="272"/>
      <c r="L145" s="273"/>
    </row>
    <row r="146" spans="1:12" ht="64.8" customHeight="1" x14ac:dyDescent="0.25">
      <c r="A146" s="165"/>
      <c r="B146" s="268"/>
      <c r="C146" s="374" t="s">
        <v>315</v>
      </c>
      <c r="D146" s="1283">
        <v>1</v>
      </c>
      <c r="E146" s="1282" t="str">
        <f>IF(VLOOKUP(Table2612[[#This Row],[(FIN) Käytäntö]],Languages!$A:$D,1,TRUE)=Table2612[[#This Row],[(FIN) Käytäntö]],VLOOKUP(Table2612[[#This Row],[(FIN) Käytäntö]],Languages!$A:$D,Summary!$C$7,TRUE),NA())</f>
        <v>Käyttöoikeuksien ja pääsynhallinan kontrolleja/suojausmekanismeja on käytössä toiminnon kannalta tärkeille laitteille, ohjelmistoille ja tietovarannoille. Tasolla 1 tämä toteutetaan mikäli tehtävissä, mutta sen ei tarvitse olla systemaattista ja säännöllistä.</v>
      </c>
      <c r="F146" s="1284" t="s">
        <v>4280</v>
      </c>
      <c r="G146" s="1075"/>
      <c r="H146" s="1075"/>
      <c r="I146" s="371"/>
      <c r="J146" s="259"/>
      <c r="K146" s="272"/>
      <c r="L146" s="273"/>
    </row>
    <row r="147" spans="1:12" ht="64.8" customHeight="1" x14ac:dyDescent="0.25">
      <c r="A147" s="165"/>
      <c r="B147" s="268"/>
      <c r="C147" s="374" t="s">
        <v>316</v>
      </c>
      <c r="D147" s="1283">
        <v>1</v>
      </c>
      <c r="E147" s="1282" t="str">
        <f>IF(VLOOKUP(Table2612[[#This Row],[(FIN) Käytäntö]],Languages!$A:$D,1,TRUE)=Table2612[[#This Row],[(FIN) Käytäntö]],VLOOKUP(Table2612[[#This Row],[(FIN) Käytäntö]],Languages!$A:$D,Summary!$C$7,TRUE),NA())</f>
        <v>Päätelaitteiden suojausmekanismeja (esim. turvalliset konfiguraatiot, tietoturvaohjelmistot, päätelaitteiden valvonta) on käytössä toiminnon kannalta tärkeille laitteille, ohjelmistoille ja tietovarannoille. Tasolla 1 tämä toteutetaan mikäli tehtävissä, mutta sen ei tarvitse olla systemaattista ja säännöllistä.</v>
      </c>
      <c r="F147" s="1284" t="s">
        <v>4280</v>
      </c>
      <c r="G147" s="1075"/>
      <c r="H147" s="1075"/>
      <c r="I147" s="371"/>
      <c r="J147" s="259"/>
      <c r="K147" s="272"/>
      <c r="L147" s="273"/>
    </row>
    <row r="148" spans="1:12" ht="64.8" customHeight="1" x14ac:dyDescent="0.25">
      <c r="A148" s="165"/>
      <c r="B148" s="268"/>
      <c r="C148" s="374" t="s">
        <v>317</v>
      </c>
      <c r="D148" s="1283">
        <v>2</v>
      </c>
      <c r="E148" s="1282" t="str">
        <f>IF(VLOOKUP(Table2612[[#This Row],[(FIN) Käytäntö]],Languages!$A:$D,1,TRUE)=Table2612[[#This Row],[(FIN) Käytäntö]],VLOOKUP(Table2612[[#This Row],[(FIN) Käytäntö]],Languages!$A:$D,Summary!$C$7,TRUE),NA())</f>
        <v>Pienimmän käyttöoikeuden periaate on pantu täytäntöön (esimerkiksi rajoittamalla hallinta- tai ylläpitotunnusten oikeuksia).</v>
      </c>
      <c r="F148" s="1284" t="s">
        <v>4280</v>
      </c>
      <c r="G148" s="1075"/>
      <c r="H148" s="1075"/>
      <c r="I148" s="371"/>
      <c r="J148" s="259"/>
      <c r="K148" s="272"/>
      <c r="L148" s="273"/>
    </row>
    <row r="149" spans="1:12" ht="64.8" customHeight="1" x14ac:dyDescent="0.25">
      <c r="A149" s="165"/>
      <c r="B149" s="268"/>
      <c r="C149" s="374" t="s">
        <v>318</v>
      </c>
      <c r="D149" s="1283">
        <v>2</v>
      </c>
      <c r="E149" s="1282" t="str">
        <f>IF(VLOOKUP(Table2612[[#This Row],[(FIN) Käytäntö]],Languages!$A:$D,1,TRUE)=Table2612[[#This Row],[(FIN) Käytäntö]],VLOOKUP(Table2612[[#This Row],[(FIN) Käytäntö]],Languages!$A:$D,Summary!$C$7,TRUE),NA())</f>
        <v>Pienimmän toiminnallisuuden periaate on pantu täytäntöön (esim. rajoittamalla käytettäviä palveluita, ohjelmia, portteja tai liitettäviä laitteita).</v>
      </c>
      <c r="F149" s="1284" t="s">
        <v>4280</v>
      </c>
      <c r="G149" s="1075"/>
      <c r="H149" s="1075"/>
      <c r="I149" s="371"/>
      <c r="J149" s="259"/>
      <c r="K149" s="272"/>
      <c r="L149" s="273"/>
    </row>
    <row r="150" spans="1:12" ht="64.8" customHeight="1" x14ac:dyDescent="0.25">
      <c r="A150" s="165"/>
      <c r="B150" s="268"/>
      <c r="C150" s="374" t="s">
        <v>971</v>
      </c>
      <c r="D150" s="1283">
        <v>2</v>
      </c>
      <c r="E150" s="1282" t="str">
        <f>IF(VLOOKUP(Table2612[[#This Row],[(FIN) Käytäntö]],Languages!$A:$D,1,TRUE)=Table2612[[#This Row],[(FIN) Käytäntö]],VLOOKUP(Table2612[[#This Row],[(FIN) Käytäntö]],Languages!$A:$D,Summary!$C$7,TRUE),NA())</f>
        <v xml:space="preserve">Turvallisia konfiguraatiota on määritelty ja niitä ylläpidetään sekä käytetään osana laitteiden, ohjelmistojen ja tietovarantojen käyttöönottoprosessia, mikäli tehtävissä / toteutettavissa. </v>
      </c>
      <c r="F150" s="1284" t="s">
        <v>4280</v>
      </c>
      <c r="G150" s="1075"/>
      <c r="H150" s="1075"/>
      <c r="I150" s="371"/>
      <c r="J150" s="259"/>
      <c r="K150" s="272"/>
      <c r="L150" s="273"/>
    </row>
    <row r="151" spans="1:12" ht="64.8" customHeight="1" x14ac:dyDescent="0.25">
      <c r="A151" s="165"/>
      <c r="B151" s="268"/>
      <c r="C151" s="374" t="s">
        <v>972</v>
      </c>
      <c r="D151" s="1283">
        <v>2</v>
      </c>
      <c r="E151" s="1282" t="str">
        <f>IF(VLOOKUP(Table2612[[#This Row],[(FIN) Käytäntö]],Languages!$A:$D,1,TRUE)=Table2612[[#This Row],[(FIN) Käytäntö]],VLOOKUP(Table2612[[#This Row],[(FIN) Käytäntö]],Languages!$A:$D,Summary!$C$7,TRUE),NA())</f>
        <v>Tietoturvaohjelmistot vaaditaan soveltuvin osin osana laitteiden konfiguraatiota (esimerkiksi päätelaitteen turva- ja havainnointiratkaisut tai päätelaitekohtaiset palomuuriratkaisut).</v>
      </c>
      <c r="F151" s="1284" t="s">
        <v>4280</v>
      </c>
      <c r="G151" s="1075"/>
      <c r="H151" s="1075"/>
      <c r="I151" s="371"/>
      <c r="J151" s="259"/>
      <c r="K151" s="272"/>
      <c r="L151" s="273"/>
    </row>
    <row r="152" spans="1:12" ht="64.8" customHeight="1" x14ac:dyDescent="0.25">
      <c r="A152" s="165"/>
      <c r="B152" s="268"/>
      <c r="C152" s="374" t="s">
        <v>973</v>
      </c>
      <c r="D152" s="1283">
        <v>2</v>
      </c>
      <c r="E152" s="1282" t="str">
        <f>IF(VLOOKUP(Table2612[[#This Row],[(FIN) Käytäntö]],Languages!$A:$D,1,TRUE)=Table2612[[#This Row],[(FIN) Käytäntö]],VLOOKUP(Table2612[[#This Row],[(FIN) Käytäntö]],Languages!$A:$D,Summary!$C$7,TRUE),NA())</f>
        <v>Siirrettäviä ja irrotettavia muistilaitteita valvotaan (esimerkiksi rajoittamalla USB-laitteiden tai ulkoisten levyjen käyttöä).</v>
      </c>
      <c r="F152" s="1284" t="s">
        <v>4280</v>
      </c>
      <c r="G152" s="1075"/>
      <c r="H152" s="1075"/>
      <c r="I152" s="371"/>
      <c r="J152" s="259"/>
      <c r="K152" s="272"/>
      <c r="L152" s="273"/>
    </row>
    <row r="153" spans="1:12" ht="64.8" customHeight="1" x14ac:dyDescent="0.25">
      <c r="A153" s="165"/>
      <c r="B153" s="268"/>
      <c r="C153" s="374" t="s">
        <v>974</v>
      </c>
      <c r="D153" s="1283">
        <v>2</v>
      </c>
      <c r="E153" s="1282" t="str">
        <f>IF(VLOOKUP(Table2612[[#This Row],[(FIN) Käytäntö]],Languages!$A:$D,1,TRUE)=Table2612[[#This Row],[(FIN) Käytäntö]],VLOOKUP(Table2612[[#This Row],[(FIN) Käytäntö]],Languages!$A:$D,Summary!$C$7,TRUE),NA())</f>
        <v>Kyberturvallisuuden kontrolleja / suojausmekanismeja (mukaan lukien fyysiset pääsynhallinnan keinot) käytetään kaikkien toimintoon kuuluvien laitteiden, ohjelmistojen ja tietovarantojen kohdalla, joko esimerkiksi laitetasolla tai kompensoivin keinoin, mikäli laitetason kontrolleja ei voida toteuttaa.</v>
      </c>
      <c r="F153" s="1284"/>
      <c r="G153" s="1075"/>
      <c r="H153" s="1075"/>
      <c r="I153" s="371"/>
      <c r="J153" s="259"/>
      <c r="K153" s="272"/>
      <c r="L153" s="273"/>
    </row>
    <row r="154" spans="1:12" ht="64.8" customHeight="1" x14ac:dyDescent="0.25">
      <c r="A154" s="165"/>
      <c r="B154" s="268"/>
      <c r="C154" s="374" t="s">
        <v>975</v>
      </c>
      <c r="D154" s="1283">
        <v>2</v>
      </c>
      <c r="E154" s="1282" t="str">
        <f>IF(VLOOKUP(Table2612[[#This Row],[(FIN) Käytäntö]],Languages!$A:$D,1,TRUE)=Table2612[[#This Row],[(FIN) Käytäntö]],VLOOKUP(Table2612[[#This Row],[(FIN) Käytäntö]],Languages!$A:$D,Summary!$C$7,TRUE),NA())</f>
        <v xml:space="preserve">Ylläpidon ja kapasiteetinhallinnan toimenpiteitä tehdään kaikille toiminnon laitteille, ohjelmistoille ja tietovarannoille. (omaisuuserät, assets) </v>
      </c>
      <c r="F154" s="1284" t="s">
        <v>4281</v>
      </c>
      <c r="G154" s="1075"/>
      <c r="H154" s="1075"/>
      <c r="I154" s="371"/>
      <c r="J154" s="259"/>
      <c r="K154" s="272"/>
      <c r="L154" s="273"/>
    </row>
    <row r="155" spans="1:12" ht="64.8" customHeight="1" x14ac:dyDescent="0.25">
      <c r="A155" s="165"/>
      <c r="B155" s="268"/>
      <c r="C155" s="374" t="s">
        <v>976</v>
      </c>
      <c r="D155" s="1283">
        <v>2</v>
      </c>
      <c r="E155" s="1282" t="str">
        <f>IF(VLOOKUP(Table2612[[#This Row],[(FIN) Käytäntö]],Languages!$A:$D,1,TRUE)=Table2612[[#This Row],[(FIN) Käytäntö]],VLOOKUP(Table2612[[#This Row],[(FIN) Käytäntö]],Languages!$A:$D,Summary!$C$7,TRUE),NA())</f>
        <v>Toiminnon laitteiden, ohjelmistojen ja tietovarantojen toimintaa suojataan valvomalla / hallitsemalla myös fyysistä toimintaympäristöä.</v>
      </c>
      <c r="F155" s="1284" t="s">
        <v>4280</v>
      </c>
      <c r="G155" s="1075"/>
      <c r="H155" s="1075"/>
      <c r="I155" s="371"/>
      <c r="J155" s="259"/>
      <c r="K155" s="272"/>
      <c r="L155" s="273"/>
    </row>
    <row r="156" spans="1:12" ht="64.8" customHeight="1" x14ac:dyDescent="0.25">
      <c r="A156" s="165"/>
      <c r="B156" s="268"/>
      <c r="C156" s="374" t="s">
        <v>2532</v>
      </c>
      <c r="D156" s="1283">
        <v>2</v>
      </c>
      <c r="E156" s="1282" t="str">
        <f>IF(VLOOKUP(Table2612[[#This Row],[(FIN) Käytäntö]],Languages!$A:$D,1,TRUE)=Table2612[[#This Row],[(FIN) Käytäntö]],VLOOKUP(Table2612[[#This Row],[(FIN) Käytäntö]],Languages!$A:$D,Summary!$C$7,TRUE),NA())</f>
        <v>Korkean prioriteetin laitteille, ohjelmistoille ja tietovarannoille asetetaan tarkempia kyberturvallisuuskontrolleja / hallintakeinoja.</v>
      </c>
      <c r="F156" s="1284" t="s">
        <v>1629</v>
      </c>
      <c r="G156" s="1075"/>
      <c r="H156" s="1075"/>
      <c r="I156" s="371"/>
      <c r="J156" s="259"/>
      <c r="K156" s="272"/>
      <c r="L156" s="273"/>
    </row>
    <row r="157" spans="1:12" ht="64.8" customHeight="1" x14ac:dyDescent="0.25">
      <c r="A157" s="165"/>
      <c r="B157" s="268"/>
      <c r="C157" s="374" t="s">
        <v>2533</v>
      </c>
      <c r="D157" s="1283">
        <v>3</v>
      </c>
      <c r="E157" s="1282" t="str">
        <f>IF(VLOOKUP(Table2612[[#This Row],[(FIN) Käytäntö]],Languages!$A:$D,1,TRUE)=Table2612[[#This Row],[(FIN) Käytäntö]],VLOOKUP(Table2612[[#This Row],[(FIN) Käytäntö]],Languages!$A:$D,Summary!$C$7,TRUE),NA())</f>
        <v>Laiteohjelmistojen (firmware) konfiguraatioita ja muutoksia hallitaan koko laitteen eliniän ajan.</v>
      </c>
      <c r="F157" s="1284" t="s">
        <v>4280</v>
      </c>
      <c r="G157" s="1075"/>
      <c r="H157" s="1075"/>
      <c r="I157" s="371"/>
      <c r="J157" s="259"/>
      <c r="K157" s="272"/>
      <c r="L157" s="273"/>
    </row>
    <row r="158" spans="1:12" ht="64.8" customHeight="1" x14ac:dyDescent="0.25">
      <c r="A158" s="165"/>
      <c r="B158" s="268"/>
      <c r="C158" s="374" t="s">
        <v>2534</v>
      </c>
      <c r="D158" s="1283">
        <v>3</v>
      </c>
      <c r="E158" s="1282" t="str">
        <f>IF(VLOOKUP(Table2612[[#This Row],[(FIN) Käytäntö]],Languages!$A:$D,1,TRUE)=Table2612[[#This Row],[(FIN) Käytäntö]],VLOOKUP(Table2612[[#This Row],[(FIN) Käytäntö]],Languages!$A:$D,Summary!$C$7,TRUE),NA())</f>
        <v>Suojausmekanismeja / kontrolleja (esimerkiksi sallitut / estolistat, suojaavat asetukset) on käytössä estämään valtuuttamattoman / luvattoman koodin suorittaminen.</v>
      </c>
      <c r="F158" s="1284" t="s">
        <v>4280</v>
      </c>
      <c r="G158" s="1075"/>
      <c r="H158" s="1075"/>
      <c r="I158" s="371"/>
      <c r="J158" s="259"/>
      <c r="K158" s="272"/>
      <c r="L158" s="273"/>
    </row>
    <row r="159" spans="1:12" ht="64.8" customHeight="1" x14ac:dyDescent="0.25">
      <c r="A159" s="165"/>
      <c r="B159" s="268"/>
      <c r="C159" s="374" t="s">
        <v>319</v>
      </c>
      <c r="D159" s="1283">
        <v>2</v>
      </c>
      <c r="E159" s="1282" t="str">
        <f>IF(VLOOKUP(Table2612[[#This Row],[(FIN) Käytäntö]],Languages!$A:$D,1,TRUE)=Table2612[[#This Row],[(FIN) Käytäntö]],VLOOKUP(Table2612[[#This Row],[(FIN) Käytäntö]],Languages!$A:$D,Summary!$C$7,TRUE),NA())</f>
        <v>Sisäisesti kehitettävät ohjelmistot ja sovellukset, jotka on tarkoitettu otettavaksi käyttöön korkean prioriteetin laitteissa tai ohjelmistoissa [kts. ASSET-1c], kehitetään noudattaen turvallisen sovelluskehityksen periaatteita.</v>
      </c>
      <c r="F159" s="1284" t="s">
        <v>1629</v>
      </c>
      <c r="G159" s="1075"/>
      <c r="H159" s="1075"/>
      <c r="I159" s="371"/>
      <c r="J159" s="259"/>
      <c r="K159" s="272"/>
      <c r="L159" s="273"/>
    </row>
    <row r="160" spans="1:12" ht="64.8" customHeight="1" x14ac:dyDescent="0.25">
      <c r="A160" s="165"/>
      <c r="B160" s="268"/>
      <c r="C160" s="374" t="s">
        <v>320</v>
      </c>
      <c r="D160" s="1283">
        <v>2</v>
      </c>
      <c r="E160" s="1282" t="str">
        <f>IF(VLOOKUP(Table2612[[#This Row],[(FIN) Käytäntö]],Languages!$A:$D,1,TRUE)=Table2612[[#This Row],[(FIN) Käytäntö]],VLOOKUP(Table2612[[#This Row],[(FIN) Käytäntö]],Languages!$A:$D,Summary!$C$7,TRUE),NA())</f>
        <v>Korkean prioriteetin laitteisiin tai ohjelmistoihin [kts. ASSET-1c] tehtävien ohjelmisto- ja sovellushankintojen valinnassa huomioidaan, miten toimittaja noudattaa turvallisen sovelluskehityksen periaatteita.</v>
      </c>
      <c r="F160" s="1284" t="s">
        <v>1629</v>
      </c>
      <c r="G160" s="1075"/>
      <c r="H160" s="1075"/>
      <c r="I160" s="371"/>
      <c r="J160" s="259"/>
      <c r="K160" s="272"/>
      <c r="L160" s="273"/>
    </row>
    <row r="161" spans="1:12" ht="64.8" customHeight="1" x14ac:dyDescent="0.25">
      <c r="A161" s="165"/>
      <c r="B161" s="268"/>
      <c r="C161" s="374" t="s">
        <v>321</v>
      </c>
      <c r="D161" s="1283">
        <v>2</v>
      </c>
      <c r="E161" s="1282" t="str">
        <f>IF(VLOOKUP(Table2612[[#This Row],[(FIN) Käytäntö]],Languages!$A:$D,1,TRUE)=Table2612[[#This Row],[(FIN) Käytäntö]],VLOOKUP(Table2612[[#This Row],[(FIN) Käytäntö]],Languages!$A:$D,Summary!$C$7,TRUE),NA())</f>
        <v>Ohjelmistojen ja sovellusten käyttöönottoprosessissa edellytetään turvallisia ohjelmistokonfiguraatioita (sekä sisäisesti kehitettyjen että hankittujen ohjelmistojen osalta)</v>
      </c>
      <c r="F161" s="1284" t="s">
        <v>4280</v>
      </c>
      <c r="G161" s="1075"/>
      <c r="H161" s="1075"/>
      <c r="I161" s="371"/>
      <c r="J161" s="259"/>
      <c r="K161" s="272"/>
      <c r="L161" s="273"/>
    </row>
    <row r="162" spans="1:12" ht="64.8" customHeight="1" x14ac:dyDescent="0.25">
      <c r="A162" s="165"/>
      <c r="B162" s="268"/>
      <c r="C162" s="374" t="s">
        <v>322</v>
      </c>
      <c r="D162" s="1283">
        <v>3</v>
      </c>
      <c r="E162" s="1282" t="str">
        <f>IF(VLOOKUP(Table2612[[#This Row],[(FIN) Käytäntö]],Languages!$A:$D,1,TRUE)=Table2612[[#This Row],[(FIN) Käytäntö]],VLOOKUP(Table2612[[#This Row],[(FIN) Käytäntö]],Languages!$A:$D,Summary!$C$7,TRUE),NA())</f>
        <v>Kaikki sisäisesti kehitettävät ohjelmistot ja sovellukset kehitetään käyttäen turvallisen sovelluskehityksen periaatteita.</v>
      </c>
      <c r="F162" s="1284" t="s">
        <v>4280</v>
      </c>
      <c r="G162" s="1075"/>
      <c r="H162" s="1075"/>
      <c r="I162" s="371"/>
      <c r="J162" s="259"/>
      <c r="K162" s="272"/>
      <c r="L162" s="273"/>
    </row>
    <row r="163" spans="1:12" ht="64.8" customHeight="1" x14ac:dyDescent="0.25">
      <c r="A163" s="165"/>
      <c r="B163" s="268"/>
      <c r="C163" s="374" t="s">
        <v>323</v>
      </c>
      <c r="D163" s="1283">
        <v>3</v>
      </c>
      <c r="E163" s="1282" t="str">
        <f>IF(VLOOKUP(Table2612[[#This Row],[(FIN) Käytäntö]],Languages!$A:$D,1,TRUE)=Table2612[[#This Row],[(FIN) Käytäntö]],VLOOKUP(Table2612[[#This Row],[(FIN) Käytäntö]],Languages!$A:$D,Summary!$C$7,TRUE),NA())</f>
        <v>Kaikkien ohjelmisto- ja sovellushankintojen valinnassa huomioidaan noudattaako toimittaja turvallisen sovelluskehityksen periaatteita.</v>
      </c>
      <c r="F163" s="1284" t="s">
        <v>1629</v>
      </c>
      <c r="G163" s="1075"/>
      <c r="H163" s="1075"/>
      <c r="I163" s="371"/>
      <c r="J163" s="259"/>
      <c r="K163" s="272"/>
      <c r="L163" s="273"/>
    </row>
    <row r="164" spans="1:12" ht="64.8" customHeight="1" x14ac:dyDescent="0.25">
      <c r="A164" s="165"/>
      <c r="B164" s="268"/>
      <c r="C164" s="374" t="s">
        <v>324</v>
      </c>
      <c r="D164" s="1283">
        <v>3</v>
      </c>
      <c r="E164" s="1282" t="str">
        <f>IF(VLOOKUP(Table2612[[#This Row],[(FIN) Käytäntö]],Languages!$A:$D,1,TRUE)=Table2612[[#This Row],[(FIN) Käytäntö]],VLOOKUP(Table2612[[#This Row],[(FIN) Käytäntö]],Languages!$A:$D,Summary!$C$7,TRUE),NA())</f>
        <v>Arkkitehtuurikatselmointiprosessissa arvioidaan uusien ja päivitettyjen ohjelmistojen ja sovellusten turvallisuutta ennen niiden vientiä tuotantoon.</v>
      </c>
      <c r="F164" s="1284" t="s">
        <v>1629</v>
      </c>
      <c r="G164" s="1075"/>
      <c r="H164" s="1075"/>
      <c r="I164" s="371"/>
      <c r="J164" s="259"/>
      <c r="K164" s="272"/>
      <c r="L164" s="273"/>
    </row>
    <row r="165" spans="1:12" ht="64.8" customHeight="1" x14ac:dyDescent="0.25">
      <c r="A165" s="165"/>
      <c r="B165" s="268"/>
      <c r="C165" s="374" t="s">
        <v>325</v>
      </c>
      <c r="D165" s="1283">
        <v>3</v>
      </c>
      <c r="E165" s="1282" t="str">
        <f>IF(VLOOKUP(Table2612[[#This Row],[(FIN) Käytäntö]],Languages!$A:$D,1,TRUE)=Table2612[[#This Row],[(FIN) Käytäntö]],VLOOKUP(Table2612[[#This Row],[(FIN) Käytäntö]],Languages!$A:$D,Summary!$C$7,TRUE),NA())</f>
        <v>Ohjelmistojen ja laiteohjelmistojen (firmware) aitous varmistetaan ennen käyttöönottoa.</v>
      </c>
      <c r="F165" s="1284" t="s">
        <v>1629</v>
      </c>
      <c r="G165" s="1075"/>
      <c r="H165" s="1075"/>
      <c r="I165" s="371"/>
      <c r="J165" s="259"/>
      <c r="K165" s="272"/>
      <c r="L165" s="273"/>
    </row>
    <row r="166" spans="1:12" ht="64.8" customHeight="1" x14ac:dyDescent="0.25">
      <c r="A166" s="165"/>
      <c r="B166" s="268"/>
      <c r="C166" s="374" t="s">
        <v>326</v>
      </c>
      <c r="D166" s="1283">
        <v>3</v>
      </c>
      <c r="E166" s="1282" t="str">
        <f>IF(VLOOKUP(Table2612[[#This Row],[(FIN) Käytäntö]],Languages!$A:$D,1,TRUE)=Table2612[[#This Row],[(FIN) Käytäntö]],VLOOKUP(Table2612[[#This Row],[(FIN) Käytäntö]],Languages!$A:$D,Summary!$C$7,TRUE),NA())</f>
        <v>Sisäisesti kehitettyjen tai räätälöityjen ohjelmistojen ja sovellusten turvallisuus testataan (esimerkiksi staattinen tai dynaaminen testaus, fuzz-testaus tai penetraatiotestaus) aika ajoin ja määriteltyjen tilanteiden kuten järjestelmämuutosten tai ulkoisten tapahtumien yhteydessä.</v>
      </c>
      <c r="F166" s="1284" t="s">
        <v>1629</v>
      </c>
      <c r="G166" s="1075"/>
      <c r="H166" s="1075"/>
      <c r="I166" s="371"/>
      <c r="J166" s="259"/>
      <c r="K166" s="272"/>
      <c r="L166" s="273"/>
    </row>
    <row r="167" spans="1:12" ht="64.8" customHeight="1" x14ac:dyDescent="0.25">
      <c r="A167" s="165"/>
      <c r="B167" s="268"/>
      <c r="C167" s="374" t="s">
        <v>329</v>
      </c>
      <c r="D167" s="1283">
        <v>1</v>
      </c>
      <c r="E167" s="1282" t="str">
        <f>IF(VLOOKUP(Table2612[[#This Row],[(FIN) Käytäntö]],Languages!$A:$D,1,TRUE)=Table2612[[#This Row],[(FIN) Käytäntö]],VLOOKUP(Table2612[[#This Row],[(FIN) Käytäntö]],Languages!$A:$D,Summary!$C$7,TRUE),NA())</f>
        <v>Tallennettua arkaluontoista tietoa ("data at rest") suojataan. Tasolla 1 tämän ei tarvitse olla systemaattista ja säännöllistä.</v>
      </c>
      <c r="F167" s="1284" t="s">
        <v>4280</v>
      </c>
      <c r="G167" s="1075"/>
      <c r="H167" s="1075"/>
      <c r="I167" s="371"/>
      <c r="J167" s="259"/>
      <c r="K167" s="272"/>
      <c r="L167" s="273"/>
    </row>
    <row r="168" spans="1:12" ht="64.8" customHeight="1" x14ac:dyDescent="0.25">
      <c r="A168" s="165"/>
      <c r="B168" s="268"/>
      <c r="C168" s="374" t="s">
        <v>330</v>
      </c>
      <c r="D168" s="1283">
        <v>2</v>
      </c>
      <c r="E168" s="1282" t="str">
        <f>IF(VLOOKUP(Table2612[[#This Row],[(FIN) Käytäntö]],Languages!$A:$D,1,TRUE)=Table2612[[#This Row],[(FIN) Käytäntö]],VLOOKUP(Table2612[[#This Row],[(FIN) Käytäntö]],Languages!$A:$D,Summary!$C$7,TRUE),NA())</f>
        <v>Kaikkea tallennettua tietoa ("data at rest") suojataan valittujen tietotyyppien osalta [kts. ASSET-2c].</v>
      </c>
      <c r="F168" s="1284" t="s">
        <v>4280</v>
      </c>
      <c r="G168" s="1075"/>
      <c r="H168" s="1075"/>
      <c r="I168" s="371"/>
      <c r="J168" s="259"/>
      <c r="K168" s="272"/>
      <c r="L168" s="273"/>
    </row>
    <row r="169" spans="1:12" ht="64.8" customHeight="1" x14ac:dyDescent="0.25">
      <c r="A169" s="165"/>
      <c r="B169" s="268"/>
      <c r="C169" s="374" t="s">
        <v>331</v>
      </c>
      <c r="D169" s="1283">
        <v>2</v>
      </c>
      <c r="E169" s="1282" t="str">
        <f>IF(VLOOKUP(Table2612[[#This Row],[(FIN) Käytäntö]],Languages!$A:$D,1,TRUE)=Table2612[[#This Row],[(FIN) Käytäntö]],VLOOKUP(Table2612[[#This Row],[(FIN) Käytäntö]],Languages!$A:$D,Summary!$C$7,TRUE),NA())</f>
        <v>Kaikkea siirrossa olevaa tietoa ("data in transit") suojataan valittujen tietotyyppien / kategorioiden osalta [kts. ASSET-2c].</v>
      </c>
      <c r="F169" s="1284" t="s">
        <v>4280</v>
      </c>
      <c r="G169" s="1075"/>
      <c r="H169" s="1075"/>
      <c r="I169" s="371"/>
      <c r="J169" s="259"/>
      <c r="K169" s="272"/>
      <c r="L169" s="273"/>
    </row>
    <row r="170" spans="1:12" ht="64.8" customHeight="1" x14ac:dyDescent="0.25">
      <c r="A170" s="165"/>
      <c r="B170" s="268"/>
      <c r="C170" s="374" t="s">
        <v>332</v>
      </c>
      <c r="D170" s="1283">
        <v>2</v>
      </c>
      <c r="E170" s="1282" t="str">
        <f>IF(VLOOKUP(Table2612[[#This Row],[(FIN) Käytäntö]],Languages!$A:$D,1,TRUE)=Table2612[[#This Row],[(FIN) Käytäntö]],VLOOKUP(Table2612[[#This Row],[(FIN) Käytäntö]],Languages!$A:$D,Summary!$C$7,TRUE),NA())</f>
        <v>Salausmenetelmät ovat käytössä tallennetulle ja siirrossa olevalle tiedolle valittujen tietotyyppien / kategorioiden osalta [kts. ASSET-2c].</v>
      </c>
      <c r="F170" s="1284" t="s">
        <v>4280</v>
      </c>
      <c r="G170" s="1075"/>
      <c r="H170" s="1075"/>
      <c r="I170" s="371"/>
      <c r="J170" s="259"/>
      <c r="K170" s="272"/>
      <c r="L170" s="273"/>
    </row>
    <row r="171" spans="1:12" ht="64.8" customHeight="1" x14ac:dyDescent="0.25">
      <c r="A171" s="165"/>
      <c r="B171" s="268"/>
      <c r="C171" s="374" t="s">
        <v>333</v>
      </c>
      <c r="D171" s="1283">
        <v>2</v>
      </c>
      <c r="E171" s="1282" t="str">
        <f>IF(VLOOKUP(Table2612[[#This Row],[(FIN) Käytäntö]],Languages!$A:$D,1,TRUE)=Table2612[[#This Row],[(FIN) Käytäntö]],VLOOKUP(Table2612[[#This Row],[(FIN) Käytäntö]],Languages!$A:$D,Summary!$C$7,TRUE),NA())</f>
        <v>Avaintenhallintainfrastruktuuri (eli avainten luonti, säilytys, tuhoaminen, päivittäminen ja kumoaminen) on käytössä salausmenetelmien tukemiseksi.</v>
      </c>
      <c r="F171" s="1284" t="s">
        <v>4280</v>
      </c>
      <c r="G171" s="1075"/>
      <c r="H171" s="1075"/>
      <c r="I171" s="371"/>
      <c r="J171" s="259"/>
      <c r="K171" s="272"/>
      <c r="L171" s="273"/>
    </row>
    <row r="172" spans="1:12" ht="64.8" customHeight="1" x14ac:dyDescent="0.25">
      <c r="A172" s="165"/>
      <c r="B172" s="268"/>
      <c r="C172" s="374" t="s">
        <v>334</v>
      </c>
      <c r="D172" s="1283">
        <v>2</v>
      </c>
      <c r="E172" s="1282" t="str">
        <f>IF(VLOOKUP(Table2612[[#This Row],[(FIN) Käytäntö]],Languages!$A:$D,1,TRUE)=Table2612[[#This Row],[(FIN) Käytäntö]],VLOOKUP(Table2612[[#This Row],[(FIN) Käytäntö]],Languages!$A:$D,Summary!$C$7,TRUE),NA())</f>
        <v>Käytössä on suojausmekanismeja rajoittamaan tiedon varastamisen mahdollisuutta (esimerkiksi tiedon hävittämistä estävät työkalut).</v>
      </c>
      <c r="F172" s="1284" t="s">
        <v>4280</v>
      </c>
      <c r="G172" s="1075"/>
      <c r="H172" s="1075"/>
      <c r="I172" s="371"/>
      <c r="J172" s="259"/>
      <c r="K172" s="272"/>
      <c r="L172" s="273"/>
    </row>
    <row r="173" spans="1:12" ht="64.8" customHeight="1" x14ac:dyDescent="0.25">
      <c r="A173" s="165"/>
      <c r="B173" s="268"/>
      <c r="C173" s="374" t="s">
        <v>335</v>
      </c>
      <c r="D173" s="1283">
        <v>3</v>
      </c>
      <c r="E173" s="1282" t="str">
        <f>IF(VLOOKUP(Table2612[[#This Row],[(FIN) Käytäntö]],Languages!$A:$D,1,TRUE)=Table2612[[#This Row],[(FIN) Käytäntö]],VLOOKUP(Table2612[[#This Row],[(FIN) Käytäntö]],Languages!$A:$D,Summary!$C$7,TRUE),NA())</f>
        <v>Kyberarkkitehtuuriin kuuluu suojausmekanismeja (esimerkiksi laitteiden kovalevyjen salaus) tiedolle, joka on tallennettu laitteille, jotka saatetaan hukata tai varastaa.</v>
      </c>
      <c r="F173" s="1284" t="s">
        <v>4280</v>
      </c>
      <c r="G173" s="1075"/>
      <c r="H173" s="1075"/>
      <c r="I173" s="371"/>
      <c r="J173" s="259"/>
      <c r="K173" s="272"/>
      <c r="L173" s="273"/>
    </row>
    <row r="174" spans="1:12" ht="64.8" customHeight="1" x14ac:dyDescent="0.25">
      <c r="A174" s="165"/>
      <c r="B174" s="268"/>
      <c r="C174" s="374" t="s">
        <v>977</v>
      </c>
      <c r="D174" s="1283">
        <v>3</v>
      </c>
      <c r="E174" s="1282" t="str">
        <f>IF(VLOOKUP(Table2612[[#This Row],[(FIN) Käytäntö]],Languages!$A:$D,1,TRUE)=Table2612[[#This Row],[(FIN) Käytäntö]],VLOOKUP(Table2612[[#This Row],[(FIN) Käytäntö]],Languages!$A:$D,Summary!$C$7,TRUE),NA())</f>
        <v>Kyberarkkitehtuuri kattaa suojausmenetelmät sovellusten, laiteohjelmistojen (firmware) ja tiedon luvattomien muutosten varalle.</v>
      </c>
      <c r="F174" s="1284" t="s">
        <v>1629</v>
      </c>
      <c r="G174" s="1075"/>
      <c r="H174" s="1075"/>
      <c r="I174" s="371"/>
      <c r="J174" s="259"/>
      <c r="K174" s="272"/>
      <c r="L174" s="273"/>
    </row>
    <row r="175" spans="1:12" ht="64.8" customHeight="1" x14ac:dyDescent="0.25">
      <c r="A175" s="165"/>
      <c r="B175" s="268"/>
      <c r="C175" s="374" t="s">
        <v>978</v>
      </c>
      <c r="D175" s="1283">
        <v>2</v>
      </c>
      <c r="E175" s="1282" t="str">
        <f>IF(VLOOKUP(Table2612[[#This Row],[(FIN) Käytäntö]],Languages!$A:$D,1,TRUE)=Table2612[[#This Row],[(FIN) Käytäntö]],VLOOKUP(Table2612[[#This Row],[(FIN) Käytäntö]],Languages!$A:$D,Summary!$C$7,TRUE),NA())</f>
        <v>ARCHITECTURE-osion toimintaa varten on määritetty dokumentoidut toimintatavat, joita noudatetaan ja päivitetään säännöllisesti.</v>
      </c>
      <c r="F175" s="1284" t="s">
        <v>1629</v>
      </c>
      <c r="G175" s="1075"/>
      <c r="H175" s="1075"/>
      <c r="I175" s="371"/>
      <c r="J175" s="259"/>
      <c r="K175" s="272"/>
      <c r="L175" s="273"/>
    </row>
    <row r="176" spans="1:12" ht="64.8" customHeight="1" x14ac:dyDescent="0.25">
      <c r="A176" s="165"/>
      <c r="B176" s="268"/>
      <c r="C176" s="374" t="s">
        <v>979</v>
      </c>
      <c r="D176" s="1283">
        <v>2</v>
      </c>
      <c r="E176" s="1282" t="str">
        <f>IF(VLOOKUP(Table2612[[#This Row],[(FIN) Käytäntö]],Languages!$A:$D,1,TRUE)=Table2612[[#This Row],[(FIN) Käytäntö]],VLOOKUP(Table2612[[#This Row],[(FIN) Käytäntö]],Languages!$A:$D,Summary!$C$7,TRUE),NA())</f>
        <v>ARCHITECTURE-osion toimintaa varten on tarjolla riittävät resurssit (henkilöstö, rahoitus ja työkalut).</v>
      </c>
      <c r="F176" s="1284" t="s">
        <v>1629</v>
      </c>
      <c r="G176" s="1075"/>
      <c r="H176" s="1075"/>
      <c r="I176" s="371"/>
      <c r="J176" s="259"/>
      <c r="K176" s="272"/>
      <c r="L176" s="273"/>
    </row>
    <row r="177" spans="1:12" ht="64.8" customHeight="1" x14ac:dyDescent="0.25">
      <c r="A177" s="165"/>
      <c r="B177" s="268"/>
      <c r="C177" s="374" t="s">
        <v>980</v>
      </c>
      <c r="D177" s="1283">
        <v>3</v>
      </c>
      <c r="E177" s="1282" t="str">
        <f>IF(VLOOKUP(Table2612[[#This Row],[(FIN) Käytäntö]],Languages!$A:$D,1,TRUE)=Table2612[[#This Row],[(FIN) Käytäntö]],VLOOKUP(Table2612[[#This Row],[(FIN) Käytäntö]],Languages!$A:$D,Summary!$C$7,TRUE),NA())</f>
        <v>ARCHITECTURE-osion toimintaa ohjataan vaatimuksilla, jotka on asetettu organisaation johtotason politiikassa (tai vastaavassa ohjeistuksessa).</v>
      </c>
      <c r="F177" s="1284" t="s">
        <v>4280</v>
      </c>
      <c r="G177" s="1075"/>
      <c r="H177" s="1075"/>
      <c r="I177" s="371"/>
      <c r="J177" s="259"/>
      <c r="K177" s="272"/>
      <c r="L177" s="273"/>
    </row>
    <row r="178" spans="1:12" ht="64.8" customHeight="1" x14ac:dyDescent="0.25">
      <c r="A178" s="165"/>
      <c r="B178" s="268"/>
      <c r="C178" s="374" t="s">
        <v>981</v>
      </c>
      <c r="D178" s="1283">
        <v>3</v>
      </c>
      <c r="E178" s="1282" t="str">
        <f>IF(VLOOKUP(Table2612[[#This Row],[(FIN) Käytäntö]],Languages!$A:$D,1,TRUE)=Table2612[[#This Row],[(FIN) Käytäntö]],VLOOKUP(Table2612[[#This Row],[(FIN) Käytäntö]],Languages!$A:$D,Summary!$C$7,TRUE),NA())</f>
        <v>ARCHITECTURE-osion toiminnan suorittamiseen tarvittavat vastuut, tilivelvollisuudet ja valtuutukset on jalkautettu soveltuville työntekijöille.</v>
      </c>
      <c r="F178" s="1284" t="s">
        <v>4280</v>
      </c>
      <c r="G178" s="1075"/>
      <c r="H178" s="1075"/>
      <c r="I178" s="371"/>
      <c r="J178" s="259"/>
      <c r="K178" s="272"/>
      <c r="L178" s="273"/>
    </row>
    <row r="179" spans="1:12" ht="64.8" customHeight="1" x14ac:dyDescent="0.25">
      <c r="A179" s="165"/>
      <c r="B179" s="268"/>
      <c r="C179" s="374" t="s">
        <v>982</v>
      </c>
      <c r="D179" s="1283">
        <v>3</v>
      </c>
      <c r="E179" s="1282" t="str">
        <f>IF(VLOOKUP(Table2612[[#This Row],[(FIN) Käytäntö]],Languages!$A:$D,1,TRUE)=Table2612[[#This Row],[(FIN) Käytäntö]],VLOOKUP(Table2612[[#This Row],[(FIN) Käytäntö]],Languages!$A:$D,Summary!$C$7,TRUE),NA())</f>
        <v>ARCHITECTURE-osion toimintaa suorittavilla työntekijöillä on riittävät tiedot ja taidot tehtäviensä suorittamiseen.</v>
      </c>
      <c r="F179" s="1284" t="s">
        <v>4280</v>
      </c>
      <c r="G179" s="1075"/>
      <c r="H179" s="1075"/>
      <c r="I179" s="371"/>
      <c r="J179" s="259"/>
      <c r="K179" s="272"/>
      <c r="L179" s="273"/>
    </row>
    <row r="180" spans="1:12" ht="64.8" customHeight="1" x14ac:dyDescent="0.25">
      <c r="A180" s="165"/>
      <c r="B180" s="268"/>
      <c r="C180" s="374" t="s">
        <v>983</v>
      </c>
      <c r="D180" s="1283">
        <v>3</v>
      </c>
      <c r="E180" s="1282" t="str">
        <f>IF(VLOOKUP(Table2612[[#This Row],[(FIN) Käytäntö]],Languages!$A:$D,1,TRUE)=Table2612[[#This Row],[(FIN) Käytäntö]],VLOOKUP(Table2612[[#This Row],[(FIN) Käytäntö]],Languages!$A:$D,Summary!$C$7,TRUE),NA())</f>
        <v>ARCHITECTURE-osion toiminnan vaikuttavuutta arvioidaan ja seurataan.</v>
      </c>
      <c r="F180" s="1284" t="s">
        <v>1629</v>
      </c>
      <c r="G180" s="1075"/>
      <c r="H180" s="1075"/>
      <c r="I180" s="371"/>
      <c r="J180" s="259"/>
      <c r="K180" s="272"/>
      <c r="L180" s="273"/>
    </row>
    <row r="181" spans="1:12" ht="64.8" customHeight="1" x14ac:dyDescent="0.25">
      <c r="A181" s="165"/>
      <c r="B181" s="268"/>
      <c r="C181" s="374" t="s">
        <v>86</v>
      </c>
      <c r="D181" s="1283">
        <v>1</v>
      </c>
      <c r="E181" s="1282" t="str">
        <f>IF(VLOOKUP(Table2612[[#This Row],[(FIN) Käytäntö]],Languages!$A:$D,1,TRUE)=Table2612[[#This Row],[(FIN) Käytäntö]],VLOOKUP(Table2612[[#This Row],[(FIN) Käytäntö]],Languages!$A:$D,Summary!$C$7,TRUE),NA())</f>
        <v>Toiminnon kannalta tärkeistä IT- ja OT-laitteista ja ohjelmistoista on olemassa rekisteri. (Huomioi myös mahdollisten OT-ympäristöjen laitteet ja ohjelmistot). Tasolla 1 rekisterin ylläpidon ei tarvitse olla systemaattista ja säännöllistä.</v>
      </c>
      <c r="F181" s="1284" t="s">
        <v>4280</v>
      </c>
      <c r="G181" s="1075"/>
      <c r="H181" s="1075"/>
      <c r="I181" s="371"/>
      <c r="J181" s="259"/>
      <c r="K181" s="272"/>
      <c r="L181" s="273"/>
    </row>
    <row r="182" spans="1:12" ht="64.8" customHeight="1" x14ac:dyDescent="0.25">
      <c r="A182" s="165"/>
      <c r="B182" s="268"/>
      <c r="C182" s="374" t="s">
        <v>88</v>
      </c>
      <c r="D182" s="1283">
        <v>2</v>
      </c>
      <c r="E182" s="1282" t="str">
        <f>IF(VLOOKUP(Table2612[[#This Row],[(FIN) Käytäntö]],Languages!$A:$D,1,TRUE)=Table2612[[#This Row],[(FIN) Käytäntö]],VLOOKUP(Table2612[[#This Row],[(FIN) Käytäntö]],Languages!$A:$D,Summary!$C$7,TRUE),NA())</f>
        <v>Rekisteriin on kirjattu sellaiset toimintoon kuuluvat laitteet ja ohjelmistot, joita voitaisiin käyttää hyökkääjän tavoitteen saavuttamiseen.</v>
      </c>
      <c r="F182" s="1284" t="s">
        <v>4280</v>
      </c>
      <c r="G182" s="1075"/>
      <c r="H182" s="1075"/>
      <c r="I182" s="371"/>
      <c r="J182" s="259"/>
      <c r="K182" s="272"/>
      <c r="L182" s="273"/>
    </row>
    <row r="183" spans="1:12" ht="64.8" customHeight="1" x14ac:dyDescent="0.25">
      <c r="A183" s="165"/>
      <c r="B183" s="268"/>
      <c r="C183" s="374" t="s">
        <v>89</v>
      </c>
      <c r="D183" s="1283">
        <v>2</v>
      </c>
      <c r="E183" s="1282" t="str">
        <f>IF(VLOOKUP(Table2612[[#This Row],[(FIN) Käytäntö]],Languages!$A:$D,1,TRUE)=Table2612[[#This Row],[(FIN) Käytäntö]],VLOOKUP(Table2612[[#This Row],[(FIN) Käytäntö]],Languages!$A:$D,Summary!$C$7,TRUE),NA())</f>
        <v>Rekisteriin kirjatut laitteet ja ohjelmistot on priorisoitu noudattaen määriteltyjä priorisointikriteerejä, joihin kuuluu arviointi laitteen tai ohjelmiston tärkeydestä toiminnolle.</v>
      </c>
      <c r="F183" s="1284" t="s">
        <v>4280</v>
      </c>
      <c r="G183" s="1075"/>
      <c r="H183" s="1075"/>
      <c r="I183" s="371"/>
      <c r="J183" s="259"/>
      <c r="K183" s="272"/>
      <c r="L183" s="273"/>
    </row>
    <row r="184" spans="1:12" ht="64.8" customHeight="1" x14ac:dyDescent="0.25">
      <c r="A184" s="165"/>
      <c r="B184" s="268"/>
      <c r="C184" s="374" t="s">
        <v>91</v>
      </c>
      <c r="D184" s="1283">
        <v>2</v>
      </c>
      <c r="E184" s="1282" t="str">
        <f>IF(VLOOKUP(Table2612[[#This Row],[(FIN) Käytäntö]],Languages!$A:$D,1,TRUE)=Table2612[[#This Row],[(FIN) Käytäntö]],VLOOKUP(Table2612[[#This Row],[(FIN) Käytäntö]],Languages!$A:$D,Summary!$C$7,TRUE),NA())</f>
        <v>Priorisointikriteereissä huomioidaan lisäksi missä laajuudessa hyökkääjä voisi käyttää laitetta tai ohjelmistoa [ks. ASSET-1b] tavoitteensa saavuttamiseen (tietomurto, toiminnan häiriö jne.).</v>
      </c>
      <c r="F184" s="1284" t="s">
        <v>4280</v>
      </c>
      <c r="G184" s="1075"/>
      <c r="H184" s="1075"/>
      <c r="I184" s="371"/>
      <c r="J184" s="259"/>
      <c r="K184" s="272"/>
      <c r="L184" s="273"/>
    </row>
    <row r="185" spans="1:12" ht="64.8" customHeight="1" x14ac:dyDescent="0.25">
      <c r="A185" s="165"/>
      <c r="B185" s="268"/>
      <c r="C185" s="374" t="s">
        <v>93</v>
      </c>
      <c r="D185" s="1283">
        <v>2</v>
      </c>
      <c r="E185" s="1282" t="str">
        <f>IF(VLOOKUP(Table2612[[#This Row],[(FIN) Käytäntö]],Languages!$A:$D,1,TRUE)=Table2612[[#This Row],[(FIN) Käytäntö]],VLOOKUP(Table2612[[#This Row],[(FIN) Käytäntö]],Languages!$A:$D,Summary!$C$7,TRUE),NA())</f>
        <v>Rekisteriin on kirjattu laitteista ja ohjelmistoista sellaisia ominaisuuksia, jotka tukevat organisaation kybertoimintaa (esimerkiksi laitteen tai ohjelmiston sijainti, prioriteetti, käyttöjärjestelmä tai firmware-versio).</v>
      </c>
      <c r="F185" s="1284" t="s">
        <v>4280</v>
      </c>
      <c r="G185" s="1075"/>
      <c r="H185" s="1075"/>
      <c r="I185" s="371"/>
      <c r="J185" s="259"/>
      <c r="K185" s="272"/>
      <c r="L185" s="273"/>
    </row>
    <row r="186" spans="1:12" ht="64.8" customHeight="1" x14ac:dyDescent="0.25">
      <c r="A186" s="165"/>
      <c r="B186" s="268"/>
      <c r="C186" s="374" t="s">
        <v>95</v>
      </c>
      <c r="D186" s="1283">
        <v>3</v>
      </c>
      <c r="E186" s="1282" t="str">
        <f>IF(VLOOKUP(Table2612[[#This Row],[(FIN) Käytäntö]],Languages!$A:$D,1,TRUE)=Table2612[[#This Row],[(FIN) Käytäntö]],VLOOKUP(Table2612[[#This Row],[(FIN) Käytäntö]],Languages!$A:$D,Summary!$C$7,TRUE),NA())</f>
        <v>Rekisteri (IT ja OT) on täydellinen (eli rekisteri kattaa kaikki toiminnon pyörittämiseen tarvittavat laitteet, ohjelmistot ja tietovarannot).</v>
      </c>
      <c r="F186" s="1284" t="s">
        <v>4280</v>
      </c>
      <c r="G186" s="1075"/>
      <c r="H186" s="1075"/>
      <c r="I186" s="371"/>
      <c r="J186" s="259"/>
      <c r="K186" s="272"/>
      <c r="L186" s="273"/>
    </row>
    <row r="187" spans="1:12" ht="64.8" customHeight="1" x14ac:dyDescent="0.25">
      <c r="A187" s="165"/>
      <c r="B187" s="268"/>
      <c r="C187" s="374" t="s">
        <v>908</v>
      </c>
      <c r="D187" s="1283">
        <v>3</v>
      </c>
      <c r="E187" s="1282" t="str">
        <f>IF(VLOOKUP(Table2612[[#This Row],[(FIN) Käytäntö]],Languages!$A:$D,1,TRUE)=Table2612[[#This Row],[(FIN) Käytäntö]],VLOOKUP(Table2612[[#This Row],[(FIN) Käytäntö]],Languages!$A:$D,Summary!$C$7,TRUE),NA())</f>
        <v>Rekisteri on ajan tasalla (eli rekisteriä päivitetään aika ajoin ja määriteltyjen tilanteiden kuten järjestelmämuutosten yhteydessä).</v>
      </c>
      <c r="F187" s="1284" t="s">
        <v>4280</v>
      </c>
      <c r="G187" s="1075"/>
      <c r="H187" s="1075"/>
      <c r="I187" s="371"/>
      <c r="J187" s="259"/>
      <c r="K187" s="272"/>
      <c r="L187" s="273"/>
    </row>
    <row r="188" spans="1:12" ht="64.8" customHeight="1" x14ac:dyDescent="0.25">
      <c r="A188" s="165"/>
      <c r="B188" s="268"/>
      <c r="C188" s="374" t="s">
        <v>909</v>
      </c>
      <c r="D188" s="1283">
        <v>3</v>
      </c>
      <c r="E188" s="1282" t="str">
        <f>IF(VLOOKUP(Table2612[[#This Row],[(FIN) Käytäntö]],Languages!$A:$D,1,TRUE)=Table2612[[#This Row],[(FIN) Käytäntö]],VLOOKUP(Table2612[[#This Row],[(FIN) Käytäntö]],Languages!$A:$D,Summary!$C$7,TRUE),NA())</f>
        <v>Kaikki tiedot on tuhottu tai poistettu laitteista ennen käyttöönottoa uudessa kohteessa ja ennen käytöstä poistamista.</v>
      </c>
      <c r="F188" s="1284" t="s">
        <v>4280</v>
      </c>
      <c r="G188" s="1075"/>
      <c r="H188" s="1075"/>
      <c r="I188" s="371"/>
      <c r="J188" s="259"/>
      <c r="K188" s="272"/>
      <c r="L188" s="273"/>
    </row>
    <row r="189" spans="1:12" ht="64.8" customHeight="1" x14ac:dyDescent="0.25">
      <c r="A189" s="165"/>
      <c r="B189" s="268"/>
      <c r="C189" s="374" t="s">
        <v>97</v>
      </c>
      <c r="D189" s="1283">
        <v>1</v>
      </c>
      <c r="E189" s="1282" t="str">
        <f>IF(VLOOKUP(Table2612[[#This Row],[(FIN) Käytäntö]],Languages!$A:$D,1,TRUE)=Table2612[[#This Row],[(FIN) Käytäntö]],VLOOKUP(Table2612[[#This Row],[(FIN) Käytäntö]],Languages!$A:$D,Summary!$C$7,TRUE),NA())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F189" s="1284" t="s">
        <v>4280</v>
      </c>
      <c r="G189" s="1075"/>
      <c r="H189" s="1075"/>
      <c r="I189" s="371"/>
      <c r="J189" s="259"/>
      <c r="K189" s="272"/>
      <c r="L189" s="273"/>
    </row>
    <row r="190" spans="1:12" ht="64.8" customHeight="1" x14ac:dyDescent="0.25">
      <c r="A190" s="165"/>
      <c r="B190" s="268"/>
      <c r="C190" s="374" t="s">
        <v>98</v>
      </c>
      <c r="D190" s="1283">
        <v>2</v>
      </c>
      <c r="E190" s="1282" t="str">
        <f>IF(VLOOKUP(Table2612[[#This Row],[(FIN) Käytäntö]],Languages!$A:$D,1,TRUE)=Table2612[[#This Row],[(FIN) Käytäntö]],VLOOKUP(Table2612[[#This Row],[(FIN) Käytäntö]],Languages!$A:$D,Summary!$C$7,TRUE),NA())</f>
        <v>Rekisteriin on kirjattu sellaiset toimintoon kuuluvat tietovarannot, joita voitaisiin käyttää hyökkääjän tavoitteen saavuttamiseen.</v>
      </c>
      <c r="F190" s="1284" t="s">
        <v>4280</v>
      </c>
      <c r="G190" s="1075"/>
      <c r="H190" s="1075"/>
      <c r="I190" s="371"/>
      <c r="J190" s="259"/>
      <c r="K190" s="272"/>
      <c r="L190" s="273"/>
    </row>
    <row r="191" spans="1:12" ht="64.8" customHeight="1" x14ac:dyDescent="0.25">
      <c r="A191" s="165"/>
      <c r="B191" s="268"/>
      <c r="C191" s="374" t="s">
        <v>99</v>
      </c>
      <c r="D191" s="1283">
        <v>2</v>
      </c>
      <c r="E191" s="1282" t="str">
        <f>IF(VLOOKUP(Table2612[[#This Row],[(FIN) Käytäntö]],Languages!$A:$D,1,TRUE)=Table2612[[#This Row],[(FIN) Käytäntö]],VLOOKUP(Table2612[[#This Row],[(FIN) Käytäntö]],Languages!$A:$D,Summary!$C$7,TRUE),NA())</f>
        <v>Rekisteriin kirjatut tietovarannot on priorisoitu noudattaen määriteltyjä priorisointikriteerejä, joihin kuuluu arviointi tietovarannon tärkeydestä toiminnolle.</v>
      </c>
      <c r="F191" s="1284" t="s">
        <v>4280</v>
      </c>
      <c r="G191" s="1075"/>
      <c r="H191" s="1075"/>
      <c r="I191" s="371"/>
      <c r="J191" s="259"/>
      <c r="K191" s="272"/>
      <c r="L191" s="273"/>
    </row>
    <row r="192" spans="1:12" ht="64.8" customHeight="1" x14ac:dyDescent="0.25">
      <c r="A192" s="165"/>
      <c r="B192" s="268"/>
      <c r="C192" s="374" t="s">
        <v>100</v>
      </c>
      <c r="D192" s="1283">
        <v>2</v>
      </c>
      <c r="E192" s="1282" t="str">
        <f>IF(VLOOKUP(Table2612[[#This Row],[(FIN) Käytäntö]],Languages!$A:$D,1,TRUE)=Table2612[[#This Row],[(FIN) Käytäntö]],VLOOKUP(Table2612[[#This Row],[(FIN) Käytäntö]],Languages!$A:$D,Summary!$C$7,TRUE),NA())</f>
        <v xml:space="preserve">Luokittelukriteereissä huomioidaan missä laajuudessa hyökkääjä voisi käyttää tietovarantoa tavoitteensa (tietovuoto, toiminnan keskeytys jne) saavuttamiseen. </v>
      </c>
      <c r="F192" s="1284" t="s">
        <v>4280</v>
      </c>
      <c r="G192" s="1075"/>
      <c r="H192" s="1075"/>
      <c r="I192" s="371"/>
      <c r="J192" s="259"/>
      <c r="K192" s="272"/>
      <c r="L192" s="273"/>
    </row>
    <row r="193" spans="1:12" ht="64.8" customHeight="1" x14ac:dyDescent="0.25">
      <c r="A193" s="165"/>
      <c r="B193" s="268"/>
      <c r="C193" s="374" t="s">
        <v>101</v>
      </c>
      <c r="D193" s="1283">
        <v>2</v>
      </c>
      <c r="E193" s="1282" t="str">
        <f>IF(VLOOKUP(Table2612[[#This Row],[(FIN) Käytäntö]],Languages!$A:$D,1,TRUE)=Table2612[[#This Row],[(FIN) Käytäntö]],VLOOKUP(Table2612[[#This Row],[(FIN) Käytäntö]],Languages!$A:$D,Summary!$C$7,TRUE),NA())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F193" s="1284" t="s">
        <v>4280</v>
      </c>
      <c r="G193" s="1075"/>
      <c r="H193" s="1075"/>
      <c r="I193" s="371"/>
      <c r="J193" s="259"/>
      <c r="K193" s="272"/>
      <c r="L193" s="273"/>
    </row>
    <row r="194" spans="1:12" ht="64.8" customHeight="1" x14ac:dyDescent="0.25">
      <c r="A194" s="165"/>
      <c r="B194" s="268"/>
      <c r="C194" s="374" t="s">
        <v>102</v>
      </c>
      <c r="D194" s="1283">
        <v>3</v>
      </c>
      <c r="E194" s="1282" t="str">
        <f>IF(VLOOKUP(Table2612[[#This Row],[(FIN) Käytäntö]],Languages!$A:$D,1,TRUE)=Table2612[[#This Row],[(FIN) Käytäntö]],VLOOKUP(Table2612[[#This Row],[(FIN) Käytäntö]],Languages!$A:$D,Summary!$C$7,TRUE),NA())</f>
        <v>Tietovarantojen rekisteri on täydellinen (eli rekisteri kattaa kaikki toiminnon tietovarannot).</v>
      </c>
      <c r="F194" s="1284" t="s">
        <v>4280</v>
      </c>
      <c r="G194" s="1075"/>
      <c r="H194" s="1075"/>
      <c r="I194" s="371"/>
      <c r="J194" s="259"/>
      <c r="K194" s="272"/>
      <c r="L194" s="273"/>
    </row>
    <row r="195" spans="1:12" ht="64.8" customHeight="1" x14ac:dyDescent="0.25">
      <c r="A195" s="165"/>
      <c r="B195" s="268"/>
      <c r="C195" s="374" t="s">
        <v>911</v>
      </c>
      <c r="D195" s="1283">
        <v>3</v>
      </c>
      <c r="E195" s="1282" t="str">
        <f>IF(VLOOKUP(Table2612[[#This Row],[(FIN) Käytäntö]],Languages!$A:$D,1,TRUE)=Table2612[[#This Row],[(FIN) Käytäntö]],VLOOKUP(Table2612[[#This Row],[(FIN) Käytäntö]],Languages!$A:$D,Summary!$C$7,TRUE),NA())</f>
        <v>Rekisteri on ajan tasalla (eli rekisteriä päivitetään aika ajoin ja määriteltyjen tilanteiden kuten järjestelmämuutosten yhteydessä).</v>
      </c>
      <c r="F195" s="1284" t="s">
        <v>1629</v>
      </c>
      <c r="G195" s="1075"/>
      <c r="H195" s="1075"/>
      <c r="I195" s="371"/>
      <c r="J195" s="259"/>
      <c r="K195" s="272"/>
      <c r="L195" s="273"/>
    </row>
    <row r="196" spans="1:12" ht="64.8" customHeight="1" x14ac:dyDescent="0.25">
      <c r="A196" s="165"/>
      <c r="B196" s="268"/>
      <c r="C196" s="374" t="s">
        <v>912</v>
      </c>
      <c r="D196" s="1283">
        <v>3</v>
      </c>
      <c r="E196" s="1282" t="str">
        <f>IF(VLOOKUP(Table2612[[#This Row],[(FIN) Käytäntö]],Languages!$A:$D,1,TRUE)=Table2612[[#This Row],[(FIN) Käytäntö]],VLOOKUP(Table2612[[#This Row],[(FIN) Käytäntö]],Languages!$A:$D,Summary!$C$7,TRUE),NA())</f>
        <v>Tietovarannot poistetaan, ylikirjoitetaan tai tuhotaan elinkaaren lopussa käyttäen turvallisuusvaatimusten mukaisia menetelmiä. (huomioidaan mm. tiedon suojaustaso)</v>
      </c>
      <c r="F196" s="1284" t="s">
        <v>4280</v>
      </c>
      <c r="G196" s="1075"/>
      <c r="H196" s="1075"/>
      <c r="I196" s="371"/>
      <c r="J196" s="259"/>
      <c r="K196" s="272"/>
      <c r="L196" s="273"/>
    </row>
    <row r="197" spans="1:12" ht="64.8" customHeight="1" x14ac:dyDescent="0.25">
      <c r="A197" s="165"/>
      <c r="B197" s="268"/>
      <c r="C197" s="374" t="s">
        <v>105</v>
      </c>
      <c r="D197" s="1283">
        <v>1</v>
      </c>
      <c r="E197" s="1282" t="str">
        <f>IF(VLOOKUP(Table2612[[#This Row],[(FIN) Käytäntö]],Languages!$A:$D,1,TRUE)=Table2612[[#This Row],[(FIN) Käytäntö]],VLOOKUP(Table2612[[#This Row],[(FIN) Käytäntö]],Languages!$A:$D,Summary!$C$7,TRUE),NA())</f>
        <v>Laitteiden, ohjelmistojen ja tietovarantojen konfiguraatioista on luotu vakioidut perusasetukset. Tasolla 1 tämän ei tarvitse olla systemaattista ja säännöllistä.</v>
      </c>
      <c r="F197" s="1284" t="s">
        <v>4280</v>
      </c>
      <c r="G197" s="1075"/>
      <c r="H197" s="1075"/>
      <c r="I197" s="371"/>
      <c r="J197" s="259"/>
      <c r="K197" s="272"/>
      <c r="L197" s="273"/>
    </row>
    <row r="198" spans="1:12" ht="64.8" customHeight="1" x14ac:dyDescent="0.25">
      <c r="A198" s="165"/>
      <c r="B198" s="268"/>
      <c r="C198" s="374" t="s">
        <v>107</v>
      </c>
      <c r="D198" s="1283">
        <v>2</v>
      </c>
      <c r="E198" s="1282" t="str">
        <f>IF(VLOOKUP(Table2612[[#This Row],[(FIN) Käytäntö]],Languages!$A:$D,1,TRUE)=Table2612[[#This Row],[(FIN) Käytäntö]],VLOOKUP(Table2612[[#This Row],[(FIN) Käytäntö]],Languages!$A:$D,Summary!$C$7,TRUE),NA())</f>
        <v>Vakioituja perusasetuksia käytetään, kun laitteille, ohjelmistoille tai tietovarannoille luodaan uusi konfiguraatio tai palautetaan vanha konfiguraatio.</v>
      </c>
      <c r="F198" s="1284" t="s">
        <v>4280</v>
      </c>
      <c r="G198" s="1075"/>
      <c r="H198" s="1075"/>
      <c r="I198" s="371"/>
      <c r="J198" s="259"/>
      <c r="K198" s="272"/>
      <c r="L198" s="273"/>
    </row>
    <row r="199" spans="1:12" ht="64.8" customHeight="1" x14ac:dyDescent="0.25">
      <c r="A199" s="165"/>
      <c r="B199" s="268"/>
      <c r="C199" s="374" t="s">
        <v>109</v>
      </c>
      <c r="D199" s="1283">
        <v>2</v>
      </c>
      <c r="E199" s="1282" t="str">
        <f>IF(VLOOKUP(Table2612[[#This Row],[(FIN) Käytäntö]],Languages!$A:$D,1,TRUE)=Table2612[[#This Row],[(FIN) Käytäntö]],VLOOKUP(Table2612[[#This Row],[(FIN) Käytäntö]],Languages!$A:$D,Summary!$C$7,TRUE),NA())</f>
        <v>Vakioidut perusasetukset sisältävät soveltuvilta osin organisaation kyberarkkitehtuurissa määritellyt vaatimukset [kts. ARCHITECTURE-1f].</v>
      </c>
      <c r="F199" s="1284" t="s">
        <v>4280</v>
      </c>
      <c r="G199" s="1075"/>
      <c r="H199" s="1075"/>
      <c r="I199" s="371"/>
      <c r="J199" s="259"/>
      <c r="K199" s="272"/>
      <c r="L199" s="273"/>
    </row>
    <row r="200" spans="1:12" ht="64.8" customHeight="1" x14ac:dyDescent="0.25">
      <c r="A200" s="165"/>
      <c r="B200" s="268"/>
      <c r="C200" s="374" t="s">
        <v>111</v>
      </c>
      <c r="D200" s="1283">
        <v>2</v>
      </c>
      <c r="E200" s="1282" t="str">
        <f>IF(VLOOKUP(Table2612[[#This Row],[(FIN) Käytäntö]],Languages!$A:$D,1,TRUE)=Table2612[[#This Row],[(FIN) Käytäntö]],VLOOKUP(Table2612[[#This Row],[(FIN) Käytäntö]],Languages!$A:$D,Summary!$C$7,TRUE),NA())</f>
        <v>Perusasetuksia katselmoidaan ja päivitetään säännöllisesti ja ja määriteltyjen tilanteiden kuten järjestelmämuutosten tai kyberarkkitehtuurin muutosten yhteydessä.</v>
      </c>
      <c r="F200" s="1284" t="s">
        <v>4280</v>
      </c>
      <c r="G200" s="1075"/>
      <c r="H200" s="1075"/>
      <c r="I200" s="371"/>
      <c r="J200" s="259"/>
      <c r="K200" s="272"/>
      <c r="L200" s="273"/>
    </row>
    <row r="201" spans="1:12" ht="64.8" customHeight="1" x14ac:dyDescent="0.25">
      <c r="A201" s="165"/>
      <c r="B201" s="268"/>
      <c r="C201" s="374" t="s">
        <v>113</v>
      </c>
      <c r="D201" s="1283">
        <v>3</v>
      </c>
      <c r="E201" s="1282" t="str">
        <f>IF(VLOOKUP(Table2612[[#This Row],[(FIN) Käytäntö]],Languages!$A:$D,1,TRUE)=Table2612[[#This Row],[(FIN) Käytäntö]],VLOOKUP(Table2612[[#This Row],[(FIN) Käytäntö]],Languages!$A:$D,Summary!$C$7,TRUE),NA())</f>
        <v>Konfiguraatioiden yhdenmukaisuutta vakioituihin perusasetuksiin seurataan säännöllisesti koko laitteen, ohjelmiston tai tietovarannon elinkaaren ajan.</v>
      </c>
      <c r="F201" s="1284" t="s">
        <v>4280</v>
      </c>
      <c r="G201" s="1075"/>
      <c r="H201" s="1075"/>
      <c r="I201" s="371"/>
      <c r="J201" s="259"/>
      <c r="K201" s="272"/>
      <c r="L201" s="273"/>
    </row>
    <row r="202" spans="1:12" ht="64.8" customHeight="1" x14ac:dyDescent="0.25">
      <c r="A202" s="165"/>
      <c r="B202" s="268"/>
      <c r="C202" s="374" t="s">
        <v>116</v>
      </c>
      <c r="D202" s="1283">
        <v>1</v>
      </c>
      <c r="E202" s="1282" t="str">
        <f>IF(VLOOKUP(Table2612[[#This Row],[(FIN) Käytäntö]],Languages!$A:$D,1,TRUE)=Table2612[[#This Row],[(FIN) Käytäntö]],VLOOKUP(Table2612[[#This Row],[(FIN) Käytäntö]],Languages!$A:$D,Summary!$C$7,TRUE),NA())</f>
        <v>Laitteisiin, ohjelmistoihin ja tietovarantoihin tehtävät muutokset arvioidaan ja hyväksytetään ennen niiden toteuttamista. Tasolla 1 tämän ei tarvitse olla systemaattista ja säännöllistä. (ad hoc, tapauskohtaisesti)</v>
      </c>
      <c r="F202" s="1284" t="s">
        <v>4280</v>
      </c>
      <c r="G202" s="1075"/>
      <c r="H202" s="1075"/>
      <c r="I202" s="371"/>
      <c r="J202" s="259"/>
      <c r="K202" s="272"/>
      <c r="L202" s="273"/>
    </row>
    <row r="203" spans="1:12" ht="64.8" customHeight="1" x14ac:dyDescent="0.25">
      <c r="A203" s="165"/>
      <c r="B203" s="268"/>
      <c r="C203" s="374" t="s">
        <v>119</v>
      </c>
      <c r="D203" s="1283">
        <v>1</v>
      </c>
      <c r="E203" s="1282" t="str">
        <f>IF(VLOOKUP(Table2612[[#This Row],[(FIN) Käytäntö]],Languages!$A:$D,1,TRUE)=Table2612[[#This Row],[(FIN) Käytäntö]],VLOOKUP(Table2612[[#This Row],[(FIN) Käytäntö]],Languages!$A:$D,Summary!$C$7,TRUE),NA())</f>
        <v>Laitteisiin, ohjelmistoihin ja tietovarantoihin tehtävistä muutoksista pidetään lokia. Tasolla 1 tämän ei tarvitse olla systemaattista ja säännöllistä. (ad hoc, tapauskohtaisesti)</v>
      </c>
      <c r="F203" s="1284" t="s">
        <v>4280</v>
      </c>
      <c r="G203" s="1075"/>
      <c r="H203" s="1075"/>
      <c r="I203" s="371"/>
      <c r="J203" s="259"/>
      <c r="K203" s="272"/>
      <c r="L203" s="273"/>
    </row>
    <row r="204" spans="1:12" ht="64.8" customHeight="1" x14ac:dyDescent="0.25">
      <c r="A204" s="165"/>
      <c r="B204" s="268"/>
      <c r="C204" s="374" t="s">
        <v>122</v>
      </c>
      <c r="D204" s="1283">
        <v>2</v>
      </c>
      <c r="E204" s="1282" t="str">
        <f>IF(VLOOKUP(Table2612[[#This Row],[(FIN) Käytäntö]],Languages!$A:$D,1,TRUE)=Table2612[[#This Row],[(FIN) Käytäntö]],VLOOKUP(Table2612[[#This Row],[(FIN) Käytäntö]],Languages!$A:$D,Summary!$C$7,TRUE),NA())</f>
        <v>Laitteiden, ohjelmistojen ja tietovarantojen muutoksille on määritelty dokumentointivaatimukset, joita myös ylläpidetään.</v>
      </c>
      <c r="F204" s="1284" t="s">
        <v>4280</v>
      </c>
      <c r="G204" s="1075"/>
      <c r="H204" s="1075"/>
      <c r="I204" s="371"/>
      <c r="J204" s="259"/>
      <c r="K204" s="272"/>
      <c r="L204" s="273"/>
    </row>
    <row r="205" spans="1:12" ht="64.8" customHeight="1" x14ac:dyDescent="0.25">
      <c r="A205" s="165"/>
      <c r="B205" s="268"/>
      <c r="C205" s="374" t="s">
        <v>125</v>
      </c>
      <c r="D205" s="1283">
        <v>2</v>
      </c>
      <c r="E205" s="1282" t="str">
        <f>IF(VLOOKUP(Table2612[[#This Row],[(FIN) Käytäntö]],Languages!$A:$D,1,TRUE)=Table2612[[#This Row],[(FIN) Käytäntö]],VLOOKUP(Table2612[[#This Row],[(FIN) Käytäntö]],Languages!$A:$D,Summary!$C$7,TRUE),NA())</f>
        <v>Tärkeisiin (korkean prioriteetin) laitteisiin, ohjelmistoihin ja tietovarantoihin tehtävät muutokset testataan ennen niiden toteuttamista.</v>
      </c>
      <c r="F205" s="1284" t="s">
        <v>4280</v>
      </c>
      <c r="G205" s="1075"/>
      <c r="H205" s="1075"/>
      <c r="I205" s="371"/>
      <c r="J205" s="259"/>
      <c r="K205" s="272"/>
      <c r="L205" s="273"/>
    </row>
    <row r="206" spans="1:12" ht="64.8" customHeight="1" x14ac:dyDescent="0.25">
      <c r="A206" s="165"/>
      <c r="B206" s="268"/>
      <c r="C206" s="374" t="s">
        <v>128</v>
      </c>
      <c r="D206" s="1283">
        <v>2</v>
      </c>
      <c r="E206" s="1282" t="str">
        <f>IF(VLOOKUP(Table2612[[#This Row],[(FIN) Käytäntö]],Languages!$A:$D,1,TRUE)=Table2612[[#This Row],[(FIN) Käytäntö]],VLOOKUP(Table2612[[#This Row],[(FIN) Käytäntö]],Languages!$A:$D,Summary!$C$7,TRUE),NA())</f>
        <v>Muutokset ja päivitykset toteutetaan turvallisesti.</v>
      </c>
      <c r="F206" s="1284" t="s">
        <v>4280</v>
      </c>
      <c r="G206" s="1075"/>
      <c r="H206" s="1075"/>
      <c r="I206" s="371"/>
      <c r="J206" s="259"/>
      <c r="K206" s="272"/>
      <c r="L206" s="273"/>
    </row>
    <row r="207" spans="1:12" ht="64.8" customHeight="1" x14ac:dyDescent="0.25">
      <c r="A207" s="165"/>
      <c r="B207" s="268"/>
      <c r="C207" s="374" t="s">
        <v>130</v>
      </c>
      <c r="D207" s="1283">
        <v>2</v>
      </c>
      <c r="E207" s="1282" t="str">
        <f>IF(VLOOKUP(Table2612[[#This Row],[(FIN) Käytäntö]],Languages!$A:$D,1,TRUE)=Table2612[[#This Row],[(FIN) Käytäntö]],VLOOKUP(Table2612[[#This Row],[(FIN) Käytäntö]],Languages!$A:$D,Summary!$C$7,TRUE),NA())</f>
        <v>Kyvykkyys palautua muutoksia edeltävään tilaan on olemassa ja sitä ylläpidetään niiden laitteiden, ohjelmistojen ja tietovarantojen osalta, jotka ovat tärkeitä toiminnolle.</v>
      </c>
      <c r="F207" s="1284" t="s">
        <v>4280</v>
      </c>
      <c r="G207" s="1075"/>
      <c r="H207" s="1075"/>
      <c r="I207" s="371"/>
      <c r="J207" s="259"/>
      <c r="K207" s="272"/>
      <c r="L207" s="273"/>
    </row>
    <row r="208" spans="1:12" ht="64.8" customHeight="1" x14ac:dyDescent="0.25">
      <c r="A208" s="165"/>
      <c r="B208" s="268"/>
      <c r="C208" s="374" t="s">
        <v>2535</v>
      </c>
      <c r="D208" s="1283">
        <v>2</v>
      </c>
      <c r="E208" s="1282" t="str">
        <f>IF(VLOOKUP(Table2612[[#This Row],[(FIN) Käytäntö]],Languages!$A:$D,1,TRUE)=Table2612[[#This Row],[(FIN) Käytäntö]],VLOOKUP(Table2612[[#This Row],[(FIN) Käytäntö]],Languages!$A:$D,Summary!$C$7,TRUE),NA())</f>
        <v>Muutoksenhallinnan käytännöt kattavat laitteiden, ohjelmistojen ja tiedon koko elinkaaren (esimerkiksi hankinnan, käyttöönoton, käytön ja käytöstä poiston).</v>
      </c>
      <c r="F208" s="1284" t="s">
        <v>4280</v>
      </c>
      <c r="G208" s="1075"/>
      <c r="H208" s="1075"/>
      <c r="I208" s="371"/>
      <c r="J208" s="259"/>
      <c r="K208" s="272"/>
      <c r="L208" s="273"/>
    </row>
    <row r="209" spans="1:12" ht="64.8" customHeight="1" x14ac:dyDescent="0.25">
      <c r="A209" s="165"/>
      <c r="B209" s="268"/>
      <c r="C209" s="374" t="s">
        <v>2536</v>
      </c>
      <c r="D209" s="1283">
        <v>3</v>
      </c>
      <c r="E209" s="1282" t="str">
        <f>IF(VLOOKUP(Table2612[[#This Row],[(FIN) Käytäntö]],Languages!$A:$D,1,TRUE)=Table2612[[#This Row],[(FIN) Käytäntö]],VLOOKUP(Table2612[[#This Row],[(FIN) Käytäntö]],Languages!$A:$D,Summary!$C$7,TRUE),NA())</f>
        <v>Tärkeisiin (korkean prioriteetin) laitteisiin, ohjelmistoihin ja tietovarantoihin tehtävien muutosten kyberturvallisuusvaikutus testataan ennen niiden toteuttamista.</v>
      </c>
      <c r="F209" s="1284" t="s">
        <v>4280</v>
      </c>
      <c r="G209" s="1075"/>
      <c r="H209" s="1075"/>
      <c r="I209" s="371"/>
      <c r="J209" s="259"/>
      <c r="K209" s="272"/>
      <c r="L209" s="273"/>
    </row>
    <row r="210" spans="1:12" ht="64.8" customHeight="1" x14ac:dyDescent="0.25">
      <c r="A210" s="165"/>
      <c r="B210" s="268"/>
      <c r="C210" s="374" t="s">
        <v>2537</v>
      </c>
      <c r="D210" s="1283">
        <v>3</v>
      </c>
      <c r="E210" s="1282" t="str">
        <f>IF(VLOOKUP(Table2612[[#This Row],[(FIN) Käytäntö]],Languages!$A:$D,1,TRUE)=Table2612[[#This Row],[(FIN) Käytäntö]],VLOOKUP(Table2612[[#This Row],[(FIN) Käytäntö]],Languages!$A:$D,Summary!$C$7,TRUE),NA())</f>
        <v>Muutoksenhallinnan lokit sisältävät tietoa sellaisista tehdyistä muutoksista, jotka vaikuttavat kyseisen laitteen, ohjelmiston tai tietovarannon kyberturvallisuusvaatimuksiin.</v>
      </c>
      <c r="F210" s="1284" t="s">
        <v>4280</v>
      </c>
      <c r="G210" s="1075"/>
      <c r="H210" s="1075"/>
      <c r="I210" s="371"/>
      <c r="J210" s="259"/>
      <c r="K210" s="272"/>
      <c r="L210" s="273"/>
    </row>
    <row r="211" spans="1:12" ht="64.8" customHeight="1" x14ac:dyDescent="0.25">
      <c r="A211" s="165"/>
      <c r="B211" s="268"/>
      <c r="C211" s="374" t="s">
        <v>133</v>
      </c>
      <c r="D211" s="1283">
        <v>2</v>
      </c>
      <c r="E211" s="1282" t="str">
        <f>IF(VLOOKUP(Table2612[[#This Row],[(FIN) Käytäntö]],Languages!$A:$D,1,TRUE)=Table2612[[#This Row],[(FIN) Käytäntö]],VLOOKUP(Table2612[[#This Row],[(FIN) Käytäntö]],Languages!$A:$D,Summary!$C$7,TRUE),NA())</f>
        <v>ASSET-osion toimintaa varten on määritetty dokumentoidut toimintatavat, joita noudatetaan ja päivitetään säännöllisesti.</v>
      </c>
      <c r="F211" s="1284" t="s">
        <v>1629</v>
      </c>
      <c r="G211" s="1075"/>
      <c r="H211" s="1075"/>
      <c r="I211" s="371"/>
      <c r="J211" s="259"/>
      <c r="K211" s="272"/>
      <c r="L211" s="273"/>
    </row>
    <row r="212" spans="1:12" ht="64.8" customHeight="1" x14ac:dyDescent="0.25">
      <c r="A212" s="165"/>
      <c r="B212" s="268"/>
      <c r="C212" s="374" t="s">
        <v>136</v>
      </c>
      <c r="D212" s="1283">
        <v>2</v>
      </c>
      <c r="E212" s="1282" t="str">
        <f>IF(VLOOKUP(Table2612[[#This Row],[(FIN) Käytäntö]],Languages!$A:$D,1,TRUE)=Table2612[[#This Row],[(FIN) Käytäntö]],VLOOKUP(Table2612[[#This Row],[(FIN) Käytäntö]],Languages!$A:$D,Summary!$C$7,TRUE),NA())</f>
        <v>ASSET-osion toimintaa varten on tarjolla riittävät resurssit (henkilöstö, rahoitus ja työkalut).</v>
      </c>
      <c r="F212" s="1284" t="s">
        <v>1629</v>
      </c>
      <c r="G212" s="1075"/>
      <c r="H212" s="1075"/>
      <c r="I212" s="371"/>
      <c r="J212" s="259"/>
      <c r="K212" s="272"/>
      <c r="L212" s="273"/>
    </row>
    <row r="213" spans="1:12" ht="64.8" customHeight="1" x14ac:dyDescent="0.25">
      <c r="A213" s="165"/>
      <c r="B213" s="268"/>
      <c r="C213" s="374" t="s">
        <v>139</v>
      </c>
      <c r="D213" s="1283">
        <v>3</v>
      </c>
      <c r="E213" s="1282" t="str">
        <f>IF(VLOOKUP(Table2612[[#This Row],[(FIN) Käytäntö]],Languages!$A:$D,1,TRUE)=Table2612[[#This Row],[(FIN) Käytäntö]],VLOOKUP(Table2612[[#This Row],[(FIN) Käytäntö]],Languages!$A:$D,Summary!$C$7,TRUE),NA())</f>
        <v>ASSET-osion toimintaa ohjataan vaatimuksilla, jotka on asetettu organisaation johtotason politiikassa (tai vastaavassa ohjeistuksessa).</v>
      </c>
      <c r="F213" s="1284" t="s">
        <v>4280</v>
      </c>
      <c r="G213" s="1075"/>
      <c r="H213" s="1075"/>
      <c r="I213" s="371"/>
      <c r="J213" s="259"/>
      <c r="K213" s="272"/>
      <c r="L213" s="273"/>
    </row>
    <row r="214" spans="1:12" ht="64.8" customHeight="1" x14ac:dyDescent="0.25">
      <c r="A214" s="165"/>
      <c r="B214" s="268"/>
      <c r="C214" s="374" t="s">
        <v>141</v>
      </c>
      <c r="D214" s="1283">
        <v>3</v>
      </c>
      <c r="E214" s="1282" t="str">
        <f>IF(VLOOKUP(Table2612[[#This Row],[(FIN) Käytäntö]],Languages!$A:$D,1,TRUE)=Table2612[[#This Row],[(FIN) Käytäntö]],VLOOKUP(Table2612[[#This Row],[(FIN) Käytäntö]],Languages!$A:$D,Summary!$C$7,TRUE),NA())</f>
        <v>ASSET-osion toiminnan suorittamiseen tarvittavat vastuut, tilivelvollisuudet ja valtuutukset on jalkautettu soveltuville työntekijöille.</v>
      </c>
      <c r="F214" s="1284" t="s">
        <v>4280</v>
      </c>
      <c r="G214" s="1075"/>
      <c r="H214" s="1075"/>
      <c r="I214" s="371"/>
      <c r="J214" s="259"/>
      <c r="K214" s="272"/>
      <c r="L214" s="273"/>
    </row>
    <row r="215" spans="1:12" ht="64.8" customHeight="1" x14ac:dyDescent="0.25">
      <c r="A215" s="165"/>
      <c r="B215" s="268"/>
      <c r="C215" s="374" t="s">
        <v>143</v>
      </c>
      <c r="D215" s="1283">
        <v>3</v>
      </c>
      <c r="E215" s="1282" t="str">
        <f>IF(VLOOKUP(Table2612[[#This Row],[(FIN) Käytäntö]],Languages!$A:$D,1,TRUE)=Table2612[[#This Row],[(FIN) Käytäntö]],VLOOKUP(Table2612[[#This Row],[(FIN) Käytäntö]],Languages!$A:$D,Summary!$C$7,TRUE),NA())</f>
        <v>ASSET-osion toimintaa suorittavilla työntekijöillä on riittävät tiedot ja taidot tehtäviensä suorittamiseen.</v>
      </c>
      <c r="F215" s="1284" t="s">
        <v>4280</v>
      </c>
      <c r="G215" s="1075"/>
      <c r="H215" s="1075"/>
      <c r="I215" s="371"/>
      <c r="J215" s="259"/>
      <c r="K215" s="272"/>
      <c r="L215" s="273"/>
    </row>
    <row r="216" spans="1:12" ht="64.8" customHeight="1" x14ac:dyDescent="0.25">
      <c r="A216" s="165"/>
      <c r="B216" s="268"/>
      <c r="C216" s="374" t="s">
        <v>145</v>
      </c>
      <c r="D216" s="1283">
        <v>3</v>
      </c>
      <c r="E216" s="1282" t="str">
        <f>IF(VLOOKUP(Table2612[[#This Row],[(FIN) Käytäntö]],Languages!$A:$D,1,TRUE)=Table2612[[#This Row],[(FIN) Käytäntö]],VLOOKUP(Table2612[[#This Row],[(FIN) Käytäntö]],Languages!$A:$D,Summary!$C$7,TRUE),NA())</f>
        <v>ASSET-osion toiminnan vaikuttavuutta arvioidaan ja seurataan.</v>
      </c>
      <c r="F216" s="1284" t="s">
        <v>1629</v>
      </c>
      <c r="G216" s="1075"/>
      <c r="H216" s="1075"/>
      <c r="I216" s="371"/>
      <c r="J216" s="259"/>
      <c r="K216" s="272"/>
      <c r="L216" s="273"/>
    </row>
    <row r="217" spans="1:12" ht="64.8" customHeight="1" x14ac:dyDescent="0.25">
      <c r="A217" s="165"/>
      <c r="B217" s="268"/>
      <c r="C217" s="374" t="s">
        <v>362</v>
      </c>
      <c r="D217" s="1283">
        <v>1</v>
      </c>
      <c r="E217" s="1282" t="str">
        <f>IF(VLOOKUP(Table2612[[#This Row],[(FIN) Käytäntö]],Languages!$A:$D,1,TRUE)=Table2612[[#This Row],[(FIN) Käytäntö]],VLOOKUP(Table2612[[#This Row],[(FIN) Käytäntö]],Languages!$A:$D,Summary!$C$7,TRUE),NA())</f>
        <v>Organisaation tuottamat yhteiskunnalle kriittiset palvelut on tunnistettu ja dokumentoitu.</v>
      </c>
      <c r="F217" s="1284" t="s">
        <v>4280</v>
      </c>
      <c r="G217" s="1075"/>
      <c r="H217" s="1075"/>
      <c r="I217" s="371"/>
      <c r="J217" s="259"/>
      <c r="K217" s="272"/>
      <c r="L217" s="273"/>
    </row>
    <row r="218" spans="1:12" ht="64.8" customHeight="1" x14ac:dyDescent="0.25">
      <c r="A218" s="165"/>
      <c r="B218" s="268"/>
      <c r="C218" s="374" t="s">
        <v>363</v>
      </c>
      <c r="D218" s="1283">
        <v>1</v>
      </c>
      <c r="E218" s="1282" t="str">
        <f>IF(VLOOKUP(Table2612[[#This Row],[(FIN) Käytäntö]],Languages!$A:$D,1,TRUE)=Table2612[[#This Row],[(FIN) Käytäntö]],VLOOKUP(Table2612[[#This Row],[(FIN) Käytäntö]],Languages!$A:$D,Summary!$C$7,TRUE),NA())</f>
        <v>(Yhteiskunnalle kriittisten) palveluiden tuottamiseen tarvittava data on tunnistettu ja dokumentoitu.</v>
      </c>
      <c r="F218" s="1284" t="s">
        <v>4280</v>
      </c>
      <c r="G218" s="1075"/>
      <c r="H218" s="1075"/>
      <c r="I218" s="371"/>
      <c r="J218" s="259"/>
      <c r="K218" s="272"/>
      <c r="L218" s="273"/>
    </row>
    <row r="219" spans="1:12" ht="64.8" customHeight="1" x14ac:dyDescent="0.25">
      <c r="A219" s="165"/>
      <c r="B219" s="268"/>
      <c r="C219" s="374" t="s">
        <v>364</v>
      </c>
      <c r="D219" s="1283">
        <v>1</v>
      </c>
      <c r="E219" s="1282" t="str">
        <f>IF(VLOOKUP(Table2612[[#This Row],[(FIN) Käytäntö]],Languages!$A:$D,1,TRUE)=Table2612[[#This Row],[(FIN) Käytäntö]],VLOOKUP(Table2612[[#This Row],[(FIN) Käytäntö]],Languages!$A:$D,Summary!$C$7,TRUE),NA())</f>
        <v>Palveluiden tuottamiseen tarvittavat prosessit on tunnistettu ja dokumentoitu.</v>
      </c>
      <c r="F219" s="1284" t="s">
        <v>4280</v>
      </c>
      <c r="G219" s="1075"/>
      <c r="H219" s="1075"/>
      <c r="I219" s="371"/>
      <c r="J219" s="259"/>
      <c r="K219" s="272"/>
      <c r="L219" s="273"/>
    </row>
    <row r="220" spans="1:12" ht="64.8" customHeight="1" x14ac:dyDescent="0.25">
      <c r="A220" s="165"/>
      <c r="B220" s="268"/>
      <c r="C220" s="374" t="s">
        <v>365</v>
      </c>
      <c r="D220" s="1283">
        <v>1</v>
      </c>
      <c r="E220" s="1282" t="str">
        <f>IF(VLOOKUP(Table2612[[#This Row],[(FIN) Käytäntö]],Languages!$A:$D,1,TRUE)=Table2612[[#This Row],[(FIN) Käytäntö]],VLOOKUP(Table2612[[#This Row],[(FIN) Käytäntö]],Languages!$A:$D,Summary!$C$7,TRUE),NA())</f>
        <v>Palveluiden tuottamiseen tarvittavat järjestelmät (IT- ja OT-omaisuus) on tunnistettu ja dokumentoitu.</v>
      </c>
      <c r="F220" s="1284" t="s">
        <v>4280</v>
      </c>
      <c r="G220" s="1075"/>
      <c r="H220" s="1075"/>
      <c r="I220" s="371"/>
      <c r="J220" s="259"/>
      <c r="K220" s="272"/>
      <c r="L220" s="273"/>
    </row>
    <row r="221" spans="1:12" ht="64.8" customHeight="1" x14ac:dyDescent="0.25">
      <c r="A221" s="165"/>
      <c r="B221" s="268"/>
      <c r="C221" s="374" t="s">
        <v>366</v>
      </c>
      <c r="D221" s="1283">
        <v>2</v>
      </c>
      <c r="E221" s="1282" t="str">
        <f>IF(VLOOKUP(Table2612[[#This Row],[(FIN) Käytäntö]],Languages!$A:$D,1,TRUE)=Table2612[[#This Row],[(FIN) Käytäntö]],VLOOKUP(Table2612[[#This Row],[(FIN) Käytäntö]],Languages!$A:$D,Summary!$C$7,TRUE),NA())</f>
        <v>Palveluiden tuottamiseen tarvittavat tilat ja laitteet on tunnistettu ja dokumentoitu.</v>
      </c>
      <c r="F221" s="1284" t="s">
        <v>4280</v>
      </c>
      <c r="G221" s="1075"/>
      <c r="H221" s="1075"/>
      <c r="I221" s="371"/>
      <c r="J221" s="259"/>
      <c r="K221" s="272"/>
      <c r="L221" s="273"/>
    </row>
    <row r="222" spans="1:12" ht="64.8" customHeight="1" x14ac:dyDescent="0.25">
      <c r="A222" s="165"/>
      <c r="B222" s="268"/>
      <c r="C222" s="374" t="s">
        <v>367</v>
      </c>
      <c r="D222" s="1283">
        <v>2</v>
      </c>
      <c r="E222" s="1282" t="str">
        <f>IF(VLOOKUP(Table2612[[#This Row],[(FIN) Käytäntö]],Languages!$A:$D,1,TRUE)=Table2612[[#This Row],[(FIN) Käytäntö]],VLOOKUP(Table2612[[#This Row],[(FIN) Käytäntö]],Languages!$A:$D,Summary!$C$7,TRUE),NA())</f>
        <v>Palveluiden tuottamiseen tarvittavat toimitusketjut on tunnistettu ja dokumentoitu.</v>
      </c>
      <c r="F222" s="1284" t="s">
        <v>4280</v>
      </c>
      <c r="G222" s="1075"/>
      <c r="H222" s="1075"/>
      <c r="I222" s="371"/>
      <c r="J222" s="259"/>
      <c r="K222" s="272"/>
      <c r="L222" s="273"/>
    </row>
    <row r="223" spans="1:12" ht="64.8" customHeight="1" x14ac:dyDescent="0.25">
      <c r="A223" s="165"/>
      <c r="B223" s="268"/>
      <c r="C223" s="374" t="s">
        <v>368</v>
      </c>
      <c r="D223" s="1283">
        <v>2</v>
      </c>
      <c r="E223" s="1282" t="str">
        <f>IF(VLOOKUP(Table2612[[#This Row],[(FIN) Käytäntö]],Languages!$A:$D,1,TRUE)=Table2612[[#This Row],[(FIN) Käytäntö]],VLOOKUP(Table2612[[#This Row],[(FIN) Käytäntö]],Languages!$A:$D,Summary!$C$7,TRUE),NA())</f>
        <v>Organisaation on määrittänyt sen kriittisen ajanjakson, jonka jälkeen yhteiskunnan normaaliin toimintaan koituu huomattavaa vaikusta, mikäli kriittisten palveluiden tarvitsemat edellä luetellut resurssit (data, prosessit, järjestelmät, tilat tai toimitusketjut) eivät ole käytettävissä.</v>
      </c>
      <c r="F223" s="1284" t="s">
        <v>1629</v>
      </c>
      <c r="G223" s="1075"/>
      <c r="H223" s="1075"/>
      <c r="I223" s="371"/>
      <c r="J223" s="259"/>
      <c r="K223" s="272"/>
      <c r="L223" s="273"/>
    </row>
    <row r="224" spans="1:12" ht="64.8" customHeight="1" x14ac:dyDescent="0.25">
      <c r="A224" s="165"/>
      <c r="B224" s="268"/>
      <c r="C224" s="374" t="s">
        <v>369</v>
      </c>
      <c r="D224" s="1283">
        <v>3</v>
      </c>
      <c r="E224" s="1282" t="str">
        <f>IF(VLOOKUP(Table2612[[#This Row],[(FIN) Käytäntö]],Languages!$A:$D,1,TRUE)=Table2612[[#This Row],[(FIN) Käytäntö]],VLOOKUP(Table2612[[#This Row],[(FIN) Käytäntö]],Languages!$A:$D,Summary!$C$7,TRUE),NA())</f>
        <v>Palvelujen heikentymisen tai keskeytymisen aiheuttamat seurannaisvaikutukset yhteiskunnalle on tunnistettu ja dokumentoitu.</v>
      </c>
      <c r="F224" s="1284" t="s">
        <v>1629</v>
      </c>
      <c r="G224" s="1075"/>
      <c r="H224" s="1075"/>
      <c r="I224" s="371"/>
      <c r="J224" s="259"/>
      <c r="K224" s="272"/>
      <c r="L224" s="273"/>
    </row>
    <row r="225" spans="1:12" ht="64.8" customHeight="1" x14ac:dyDescent="0.25">
      <c r="A225" s="165"/>
      <c r="B225" s="268"/>
      <c r="C225" s="374" t="s">
        <v>370</v>
      </c>
      <c r="D225" s="1283">
        <v>1</v>
      </c>
      <c r="E225" s="1282" t="str">
        <f>IF(VLOOKUP(Table2612[[#This Row],[(FIN) Käytäntö]],Languages!$A:$D,1,TRUE)=Table2612[[#This Row],[(FIN) Käytäntö]],VLOOKUP(Table2612[[#This Row],[(FIN) Käytäntö]],Languages!$A:$D,Summary!$C$7,TRUE),NA())</f>
        <v>Kaikki resurssit (data, prosessit, järjestelmät, tilat ja toimitusketjut), joita tarvitaan (yhteiskunnalle kriittisten) palveluiden tuottamiseen, ovat organisaation turvallisuuden hallinnan politiikkojen ja prosessien piirissä.</v>
      </c>
      <c r="F225" s="1284" t="s">
        <v>4280</v>
      </c>
      <c r="G225" s="1075"/>
      <c r="H225" s="1075"/>
      <c r="I225" s="371"/>
      <c r="J225" s="259"/>
      <c r="K225" s="272"/>
      <c r="L225" s="273"/>
    </row>
    <row r="226" spans="1:12" ht="64.8" customHeight="1" x14ac:dyDescent="0.25">
      <c r="A226" s="165"/>
      <c r="B226" s="268"/>
      <c r="C226" s="374" t="s">
        <v>371</v>
      </c>
      <c r="D226" s="1283">
        <v>1</v>
      </c>
      <c r="E226" s="1282" t="str">
        <f>IF(VLOOKUP(Table2612[[#This Row],[(FIN) Käytäntö]],Languages!$A:$D,1,TRUE)=Table2612[[#This Row],[(FIN) Käytäntö]],VLOOKUP(Table2612[[#This Row],[(FIN) Käytäntö]],Languages!$A:$D,Summary!$C$7,TRUE),NA())</f>
        <v>Kaikki resurssit (data, prosessit, järjestelmät, tilat ja toimitusketjut), joita tarvitaan yhteiskunnallisesti kriittisten palvelujen tuottamiseen, ovat organisaation riskienhallinnan politiikkojen ja prosessien piirissä.</v>
      </c>
      <c r="F226" s="1284" t="s">
        <v>4280</v>
      </c>
      <c r="G226" s="1075"/>
      <c r="H226" s="1075"/>
      <c r="I226" s="371"/>
      <c r="J226" s="259"/>
      <c r="K226" s="272"/>
      <c r="L226" s="273"/>
    </row>
    <row r="227" spans="1:12" ht="64.8" customHeight="1" x14ac:dyDescent="0.25">
      <c r="A227" s="165"/>
      <c r="B227" s="268"/>
      <c r="C227" s="374" t="s">
        <v>372</v>
      </c>
      <c r="D227" s="1283">
        <v>2</v>
      </c>
      <c r="E227" s="1282" t="str">
        <f>IF(VLOOKUP(Table2612[[#This Row],[(FIN) Käytäntö]],Languages!$A:$D,1,TRUE)=Table2612[[#This Row],[(FIN) Käytäntö]],VLOOKUP(Table2612[[#This Row],[(FIN) Käytäntö]],Languages!$A:$D,Summary!$C$7,TRUE),NA())</f>
        <v>Johtoryhmä vastaa organisaation lähestymistavasta ja johtotason politiikasta liittyen palveluiden tuottamiseen tarvittavien tietoverkkojen ja -järjestelmien turvallisuuteen. Organisaation riskienhallinnan päätöksentekijät pidetään tästä lähestymistavasta ja politiikoista ajan tasalla sopivin menettelyin.</v>
      </c>
      <c r="F227" s="1284" t="s">
        <v>1629</v>
      </c>
      <c r="G227" s="1075"/>
      <c r="H227" s="1075"/>
      <c r="I227" s="371"/>
      <c r="J227" s="259"/>
      <c r="K227" s="272"/>
      <c r="L227" s="273"/>
    </row>
    <row r="228" spans="1:12" ht="64.8" customHeight="1" x14ac:dyDescent="0.25">
      <c r="A228" s="165"/>
      <c r="B228" s="268"/>
      <c r="C228" s="374" t="s">
        <v>373</v>
      </c>
      <c r="D228" s="1283">
        <v>2</v>
      </c>
      <c r="E228" s="1282" t="str">
        <f>IF(VLOOKUP(Table2612[[#This Row],[(FIN) Käytäntö]],Languages!$A:$D,1,TRUE)=Table2612[[#This Row],[(FIN) Käytäntö]],VLOOKUP(Table2612[[#This Row],[(FIN) Käytäntö]],Languages!$A:$D,Summary!$C$7,TRUE),NA())</f>
        <v>Johtoryhmä käsittelee palveluiden tuottamiseen tarvittavien tietoverkkojen ja -järjestelmien turvallisuuden tasoa säännöllisesti; käyttäen pohjana ajantasaista ja tarkkaa tietoa sekä organisaation ammattilaisten asiantuntemusta.</v>
      </c>
      <c r="F228" s="1284" t="s">
        <v>1629</v>
      </c>
      <c r="G228" s="1075"/>
      <c r="H228" s="1075"/>
      <c r="I228" s="371"/>
      <c r="J228" s="259"/>
      <c r="K228" s="272"/>
      <c r="L228" s="273"/>
    </row>
    <row r="229" spans="1:12" ht="64.8" customHeight="1" x14ac:dyDescent="0.25">
      <c r="A229" s="165"/>
      <c r="B229" s="268"/>
      <c r="C229" s="374" t="s">
        <v>374</v>
      </c>
      <c r="D229" s="1283">
        <v>2</v>
      </c>
      <c r="E229" s="1282" t="str">
        <f>IF(VLOOKUP(Table2612[[#This Row],[(FIN) Käytäntö]],Languages!$A:$D,1,TRUE)=Table2612[[#This Row],[(FIN) Käytäntö]],VLOOKUP(Table2612[[#This Row],[(FIN) Käytäntö]],Languages!$A:$D,Summary!$C$7,TRUE),NA())</f>
        <v>Johtoryhmän nimetyllä jäsenellä on vastuu palveluiden tuottamiseen tarvittavien tietoverkkojen ja -järjestelmien turvallisuuden tasosta. Henkilö ohjaa johtoryhmän säännöllistä keskustelua aiheesta.</v>
      </c>
      <c r="F229" s="1284" t="s">
        <v>1629</v>
      </c>
      <c r="G229" s="1075"/>
      <c r="H229" s="1075"/>
      <c r="I229" s="371"/>
      <c r="J229" s="259"/>
      <c r="K229" s="272"/>
      <c r="L229" s="273"/>
    </row>
    <row r="230" spans="1:12" ht="64.8" customHeight="1" x14ac:dyDescent="0.25">
      <c r="A230" s="165"/>
      <c r="B230" s="268"/>
      <c r="C230" s="374" t="s">
        <v>375</v>
      </c>
      <c r="D230" s="1283">
        <v>2</v>
      </c>
      <c r="E230" s="1282" t="str">
        <f>IF(VLOOKUP(Table2612[[#This Row],[(FIN) Käytäntö]],Languages!$A:$D,1,TRUE)=Table2612[[#This Row],[(FIN) Käytäntö]],VLOOKUP(Table2612[[#This Row],[(FIN) Käytäntö]],Languages!$A:$D,Summary!$C$7,TRUE),NA())</f>
        <v>Johtoryhmä asettaa suunnan ja tahtotilan, joista johdetaan tehokkaita toimintatapoja tietoverkkojen ja -järjestelmien turvallisuuden valvontaan ja ohjaukseen.</v>
      </c>
      <c r="F230" s="1284" t="s">
        <v>1629</v>
      </c>
      <c r="G230" s="1075"/>
      <c r="H230" s="1075"/>
      <c r="I230" s="371"/>
      <c r="J230" s="259"/>
      <c r="K230" s="272"/>
      <c r="L230" s="273"/>
    </row>
    <row r="231" spans="1:12" ht="64.8" customHeight="1" x14ac:dyDescent="0.25">
      <c r="A231" s="165"/>
      <c r="B231" s="268"/>
      <c r="C231" s="374" t="s">
        <v>376</v>
      </c>
      <c r="D231" s="1283">
        <v>2</v>
      </c>
      <c r="E231" s="1282" t="str">
        <f>IF(VLOOKUP(Table2612[[#This Row],[(FIN) Käytäntö]],Languages!$A:$D,1,TRUE)=Table2612[[#This Row],[(FIN) Käytäntö]],VLOOKUP(Table2612[[#This Row],[(FIN) Käytäntö]],Languages!$A:$D,Summary!$C$7,TRUE),NA())</f>
        <v>Organisaation ylimmällä johdolla on näkyvyys tärkeimpiin riskipäätöksiin läpi koko organisaation.</v>
      </c>
      <c r="F231" s="1284" t="s">
        <v>1629</v>
      </c>
      <c r="G231" s="1075"/>
      <c r="H231" s="1075"/>
      <c r="I231" s="371"/>
      <c r="J231" s="259"/>
      <c r="K231" s="272"/>
      <c r="L231" s="273"/>
    </row>
    <row r="232" spans="1:12" ht="64.8" customHeight="1" x14ac:dyDescent="0.25">
      <c r="A232" s="165"/>
      <c r="B232" s="268"/>
      <c r="C232" s="374" t="s">
        <v>377</v>
      </c>
      <c r="D232" s="1283">
        <v>2</v>
      </c>
      <c r="E232" s="1282" t="str">
        <f>IF(VLOOKUP(Table2612[[#This Row],[(FIN) Käytäntö]],Languages!$A:$D,1,TRUE)=Table2612[[#This Row],[(FIN) Käytäntö]],VLOOKUP(Table2612[[#This Row],[(FIN) Käytäntö]],Languages!$A:$D,Summary!$C$7,TRUE),NA())</f>
        <v>Organisaation riskienhallinnan päätöksentekijöillä on vastuu tehdä tehokkaita, oikea-aikaisia ja organisaation johdon määrittämän riskinottohalukkuuden mukaisia päätöksiä palveluiden tuottamiseen tarvittaviin tietoverkkoihin ja -järjestelmiin liittyen. Henkilöt tunnistavat ja tiedostavat päätöksentekovastuunsa.</v>
      </c>
      <c r="F232" s="1284" t="s">
        <v>1629</v>
      </c>
      <c r="G232" s="1075"/>
      <c r="H232" s="1075"/>
      <c r="I232" s="371"/>
      <c r="J232" s="259"/>
      <c r="K232" s="272"/>
      <c r="L232" s="273"/>
    </row>
    <row r="233" spans="1:12" ht="64.8" customHeight="1" x14ac:dyDescent="0.25">
      <c r="A233" s="165"/>
      <c r="B233" s="268"/>
      <c r="C233" s="374" t="s">
        <v>378</v>
      </c>
      <c r="D233" s="1283">
        <v>2</v>
      </c>
      <c r="E233" s="1282" t="str">
        <f>IF(VLOOKUP(Table2612[[#This Row],[(FIN) Käytäntö]],Languages!$A:$D,1,TRUE)=Table2612[[#This Row],[(FIN) Käytäntö]],VLOOKUP(Table2612[[#This Row],[(FIN) Käytäntö]],Languages!$A:$D,Summary!$C$7,TRUE),NA())</f>
        <v>Riskienhallinnan päätöksentekoa voidaan tarvittaessa delegoida tai korottaa ("escalate") läpi koko organisaation sellaisille henkilöille, joilla on sopivat tiedot, taidot ja valtuudet päätösten tekemiseen.</v>
      </c>
      <c r="F233" s="1284" t="s">
        <v>1629</v>
      </c>
      <c r="G233" s="1075"/>
      <c r="H233" s="1075"/>
      <c r="I233" s="371"/>
      <c r="J233" s="259"/>
      <c r="K233" s="272"/>
      <c r="L233" s="273"/>
    </row>
    <row r="234" spans="1:12" ht="64.8" customHeight="1" x14ac:dyDescent="0.25">
      <c r="A234" s="165"/>
      <c r="B234" s="268"/>
      <c r="C234" s="374" t="s">
        <v>379</v>
      </c>
      <c r="D234" s="1283">
        <v>3</v>
      </c>
      <c r="E234" s="1282" t="str">
        <f>IF(VLOOKUP(Table2612[[#This Row],[(FIN) Käytäntö]],Languages!$A:$D,1,TRUE)=Table2612[[#This Row],[(FIN) Käytäntö]],VLOOKUP(Table2612[[#This Row],[(FIN) Käytäntö]],Languages!$A:$D,Summary!$C$7,TRUE),NA())</f>
        <v>Tehdyt riskienhallintapäätökset käydään läpi aika ajoin, jotta varmistutaan siitä, että ne ovat pysyneet relevantteina ja pätevinä.</v>
      </c>
      <c r="F234" s="1284" t="s">
        <v>1629</v>
      </c>
      <c r="G234" s="1075"/>
      <c r="H234" s="1075"/>
      <c r="I234" s="371"/>
      <c r="J234" s="259"/>
      <c r="K234" s="272"/>
      <c r="L234" s="273"/>
    </row>
    <row r="235" spans="1:12" ht="64.8" customHeight="1" x14ac:dyDescent="0.25">
      <c r="A235" s="165"/>
      <c r="B235" s="268"/>
      <c r="C235" s="374" t="s">
        <v>380</v>
      </c>
      <c r="D235" s="1283">
        <v>3</v>
      </c>
      <c r="E235" s="1282" t="str">
        <f>IF(VLOOKUP(Table2612[[#This Row],[(FIN) Käytäntö]],Languages!$A:$D,1,TRUE)=Table2612[[#This Row],[(FIN) Käytäntö]],VLOOKUP(Table2612[[#This Row],[(FIN) Käytäntö]],Languages!$A:$D,Summary!$C$7,TRUE),NA())</f>
        <v>Riskienhallintaprosessissa ja -päätöksenteossa otetaan huomioon resurssit (data, prosessit, järjestelmät, laitteet ja toimitusketju), kriittinen ajanjakso ja seurannaisvaikutukset [kts. CRITICAL-1b-h].</v>
      </c>
      <c r="F235" s="1284" t="s">
        <v>1629</v>
      </c>
      <c r="G235" s="1075"/>
      <c r="H235" s="1075"/>
      <c r="I235" s="371"/>
      <c r="J235" s="259"/>
      <c r="K235" s="272"/>
      <c r="L235" s="273"/>
    </row>
    <row r="236" spans="1:12" ht="64.8" customHeight="1" x14ac:dyDescent="0.25">
      <c r="A236" s="165"/>
      <c r="B236" s="268"/>
      <c r="C236" s="374" t="s">
        <v>381</v>
      </c>
      <c r="D236" s="1283">
        <v>1</v>
      </c>
      <c r="E236" s="1282" t="str">
        <f>IF(VLOOKUP(Table2612[[#This Row],[(FIN) Käytäntö]],Languages!$A:$D,1,TRUE)=Table2612[[#This Row],[(FIN) Käytäntö]],VLOOKUP(Table2612[[#This Row],[(FIN) Käytäntö]],Languages!$A:$D,Summary!$C$7,TRUE),NA())</f>
        <v>Organisaatiolla on kybertapahtumien ja -poikkeamien hallintasuunnitelma, joka kattaa kaikki (organisaation tuottamat yhteiskunnalle kriittiset) palvelut.</v>
      </c>
      <c r="F236" s="1284" t="s">
        <v>4280</v>
      </c>
      <c r="G236" s="1075"/>
      <c r="H236" s="1075"/>
      <c r="I236" s="371"/>
      <c r="J236" s="259"/>
      <c r="K236" s="272"/>
      <c r="L236" s="273"/>
    </row>
    <row r="237" spans="1:12" ht="64.8" customHeight="1" x14ac:dyDescent="0.25">
      <c r="A237" s="165"/>
      <c r="B237" s="268"/>
      <c r="C237" s="374" t="s">
        <v>382</v>
      </c>
      <c r="D237" s="1283">
        <v>1</v>
      </c>
      <c r="E237" s="1282" t="str">
        <f>IF(VLOOKUP(Table2612[[#This Row],[(FIN) Käytäntö]],Languages!$A:$D,1,TRUE)=Table2612[[#This Row],[(FIN) Käytäntö]],VLOOKUP(Table2612[[#This Row],[(FIN) Käytäntö]],Languages!$A:$D,Summary!$C$7,TRUE),NA())</f>
        <v>Hallintasuunnitelma rajoittuu tunnettuihin hyökkäyksiin, mutta kattaa perusteellisesti näiden hyökkäysten todennäköiset vaikutukset.</v>
      </c>
      <c r="F237" s="1284" t="s">
        <v>4280</v>
      </c>
      <c r="G237" s="1075"/>
      <c r="H237" s="1075"/>
      <c r="I237" s="371"/>
      <c r="J237" s="259"/>
      <c r="K237" s="272"/>
      <c r="L237" s="273"/>
    </row>
    <row r="238" spans="1:12" ht="64.8" customHeight="1" x14ac:dyDescent="0.25">
      <c r="A238" s="165"/>
      <c r="B238" s="268"/>
      <c r="C238" s="374" t="s">
        <v>383</v>
      </c>
      <c r="D238" s="1283">
        <v>1</v>
      </c>
      <c r="E238" s="1282" t="str">
        <f>IF(VLOOKUP(Table2612[[#This Row],[(FIN) Käytäntö]],Languages!$A:$D,1,TRUE)=Table2612[[#This Row],[(FIN) Käytäntö]],VLOOKUP(Table2612[[#This Row],[(FIN) Käytäntö]],Languages!$A:$D,Summary!$C$7,TRUE),NA())</f>
        <v>Kybertapahtumien ja -poikkeamien hallintaan osallistuva henkilöstö on sisäistänyt ja ymmärtää hallintasuunnitelman hyvin.</v>
      </c>
      <c r="F238" s="1284" t="s">
        <v>4280</v>
      </c>
      <c r="G238" s="1075"/>
      <c r="H238" s="1075"/>
      <c r="I238" s="371"/>
      <c r="J238" s="259"/>
      <c r="K238" s="272"/>
      <c r="L238" s="273"/>
    </row>
    <row r="239" spans="1:12" ht="64.8" customHeight="1" x14ac:dyDescent="0.25">
      <c r="A239" s="165"/>
      <c r="B239" s="268"/>
      <c r="C239" s="374" t="s">
        <v>384</v>
      </c>
      <c r="D239" s="1283">
        <v>1</v>
      </c>
      <c r="E239" s="1282" t="str">
        <f>IF(VLOOKUP(Table2612[[#This Row],[(FIN) Käytäntö]],Languages!$A:$D,1,TRUE)=Table2612[[#This Row],[(FIN) Käytäntö]],VLOOKUP(Table2612[[#This Row],[(FIN) Käytäntö]],Languages!$A:$D,Summary!$C$7,TRUE),NA())</f>
        <v>Hallintasuunnitelma on dokumentoitu ja se jaetaan kaikille relevanteille sidosryhmille.</v>
      </c>
      <c r="F239" s="1284" t="s">
        <v>4280</v>
      </c>
      <c r="G239" s="1075"/>
      <c r="H239" s="1075"/>
      <c r="I239" s="371"/>
      <c r="J239" s="259"/>
      <c r="K239" s="272"/>
      <c r="L239" s="273"/>
    </row>
    <row r="240" spans="1:12" ht="64.8" customHeight="1" x14ac:dyDescent="0.25">
      <c r="A240" s="165"/>
      <c r="B240" s="268"/>
      <c r="C240" s="374" t="s">
        <v>385</v>
      </c>
      <c r="D240" s="1283">
        <v>2</v>
      </c>
      <c r="E240" s="1282" t="str">
        <f>IF(VLOOKUP(Table2612[[#This Row],[(FIN) Käytäntö]],Languages!$A:$D,1,TRUE)=Table2612[[#This Row],[(FIN) Käytäntö]],VLOOKUP(Table2612[[#This Row],[(FIN) Käytäntö]],Languages!$A:$D,Summary!$C$7,TRUE),NA())</f>
        <v>Hallintasuunnitelma perustuu (yhteiskunnalle kriittisten palveluiden tuottamiseen tarvittavien) tietoverkkojen ja -järjestelmien riskien perusteelliseen tunnistamiseen ja ymmärtämiseen.</v>
      </c>
      <c r="F240" s="1284" t="s">
        <v>1629</v>
      </c>
      <c r="G240" s="1075"/>
      <c r="H240" s="1075"/>
      <c r="I240" s="371"/>
      <c r="J240" s="259"/>
      <c r="K240" s="272"/>
      <c r="L240" s="273"/>
    </row>
    <row r="241" spans="1:12" ht="64.8" customHeight="1" x14ac:dyDescent="0.25">
      <c r="A241" s="165"/>
      <c r="B241" s="268"/>
      <c r="C241" s="374" t="s">
        <v>386</v>
      </c>
      <c r="D241" s="1283">
        <v>2</v>
      </c>
      <c r="E241" s="1282" t="str">
        <f>IF(VLOOKUP(Table2612[[#This Row],[(FIN) Käytäntö]],Languages!$A:$D,1,TRUE)=Table2612[[#This Row],[(FIN) Käytäntö]],VLOOKUP(Table2612[[#This Row],[(FIN) Käytäntö]],Languages!$A:$D,Summary!$C$7,TRUE),NA())</f>
        <v>Hallintasuunnitelma kattaa perusteellisesti sekä tunnettujen hyökkäysten, että toistaiseksi tuntemattomien hyökkäysten todennäköiset vaikutukset. Suunnitelma kattaa perusteellisesti poikkeaman koko elinkaaren, roolit ja vastuut sekä raportointivelvoitteet.</v>
      </c>
      <c r="F241" s="1284" t="s">
        <v>1629</v>
      </c>
      <c r="G241" s="1075"/>
      <c r="H241" s="1075"/>
      <c r="I241" s="371"/>
      <c r="J241" s="259"/>
      <c r="K241" s="272"/>
      <c r="L241" s="273"/>
    </row>
    <row r="242" spans="1:12" ht="64.8" customHeight="1" x14ac:dyDescent="0.25">
      <c r="A242" s="165"/>
      <c r="B242" s="268"/>
      <c r="C242" s="374" t="s">
        <v>387</v>
      </c>
      <c r="D242" s="1283">
        <v>3</v>
      </c>
      <c r="E242" s="1282" t="str">
        <f>IF(VLOOKUP(Table2612[[#This Row],[(FIN) Käytäntö]],Languages!$A:$D,1,TRUE)=Table2612[[#This Row],[(FIN) Käytäntö]],VLOOKUP(Table2612[[#This Row],[(FIN) Käytäntö]],Languages!$A:$D,Summary!$C$7,TRUE),NA())</f>
        <v>Hallintasuunnitelma on dokumentoitu ja integroitu osaksi organisaation laajempaa liiketoiminnan ja toimitusketjujen jatkuvuudenhallintaa.</v>
      </c>
      <c r="F242" s="1284" t="s">
        <v>1629</v>
      </c>
      <c r="G242" s="1075"/>
      <c r="H242" s="1075"/>
      <c r="I242" s="371"/>
      <c r="J242" s="259"/>
      <c r="K242" s="272"/>
      <c r="L242" s="273"/>
    </row>
    <row r="243" spans="1:12" ht="64.8" customHeight="1" x14ac:dyDescent="0.25">
      <c r="A243" s="165"/>
      <c r="B243" s="268"/>
      <c r="C243" s="374" t="s">
        <v>388</v>
      </c>
      <c r="D243" s="1283">
        <v>3</v>
      </c>
      <c r="E243" s="1282" t="str">
        <f>IF(VLOOKUP(Table2612[[#This Row],[(FIN) Käytäntö]],Languages!$A:$D,1,TRUE)=Table2612[[#This Row],[(FIN) Käytäntö]],VLOOKUP(Table2612[[#This Row],[(FIN) Käytäntö]],Languages!$A:$D,Summary!$C$7,TRUE),NA())</f>
        <v>Kaikki yhteiskunnalle kriittisten palveluiden tuottamiseen osallistuvat organisaation liiketoimintayksiköt ovat saaneet ja sisäistäneet hallintasuunnitelman.</v>
      </c>
      <c r="F243" s="1284" t="s">
        <v>1629</v>
      </c>
      <c r="G243" s="1075"/>
      <c r="H243" s="1075"/>
      <c r="I243" s="371"/>
      <c r="J243" s="259"/>
      <c r="K243" s="272"/>
      <c r="L243" s="273"/>
    </row>
    <row r="244" spans="1:12" ht="64.8" customHeight="1" x14ac:dyDescent="0.25">
      <c r="A244" s="165"/>
      <c r="B244" s="268"/>
      <c r="C244" s="374" t="s">
        <v>336</v>
      </c>
      <c r="D244" s="1283">
        <v>1</v>
      </c>
      <c r="E244" s="1282" t="str">
        <f>IF(VLOOKUP(Table2612[[#This Row],[(FIN) Käytäntö]],Languages!$A:$D,1,TRUE)=Table2612[[#This Row],[(FIN) Käytäntö]],VLOOKUP(Table2612[[#This Row],[(FIN) Käytäntö]],Languages!$A:$D,Summary!$C$7,TRUE),NA())</f>
        <v>Organisaatiolla on kyberturvallisuusstrategia. Tasolla 1 sen kehittämisen ja ylläpidon ei tarvitse olla systemaattista ja säännöllistä.</v>
      </c>
      <c r="F244" s="1284" t="s">
        <v>4280</v>
      </c>
      <c r="G244" s="1075"/>
      <c r="H244" s="1075"/>
      <c r="I244" s="371"/>
      <c r="J244" s="259"/>
      <c r="K244" s="272"/>
      <c r="L244" s="273"/>
    </row>
    <row r="245" spans="1:12" ht="64.8" customHeight="1" x14ac:dyDescent="0.25">
      <c r="A245" s="165"/>
      <c r="B245" s="268"/>
      <c r="C245" s="374" t="s">
        <v>337</v>
      </c>
      <c r="D245" s="1283">
        <v>2</v>
      </c>
      <c r="E245" s="1282" t="str">
        <f>IF(VLOOKUP(Table2612[[#This Row],[(FIN) Käytäntö]],Languages!$A:$D,1,TRUE)=Table2612[[#This Row],[(FIN) Käytäntö]],VLOOKUP(Table2612[[#This Row],[(FIN) Käytäntö]],Languages!$A:$D,Summary!$C$7,TRUE),NA())</f>
        <v>Kyberturvallisuusstrategia määrittelee organisaation kyberturvallisuustavoitteet.</v>
      </c>
      <c r="F245" s="1284" t="s">
        <v>4280</v>
      </c>
      <c r="G245" s="1075"/>
      <c r="H245" s="1075"/>
      <c r="I245" s="371"/>
      <c r="J245" s="259"/>
      <c r="K245" s="272"/>
      <c r="L245" s="273"/>
    </row>
    <row r="246" spans="1:12" ht="64.8" customHeight="1" x14ac:dyDescent="0.25">
      <c r="A246" s="165"/>
      <c r="B246" s="268"/>
      <c r="C246" s="374" t="s">
        <v>338</v>
      </c>
      <c r="D246" s="1283">
        <v>2</v>
      </c>
      <c r="E246" s="1282" t="str">
        <f>IF(VLOOKUP(Table2612[[#This Row],[(FIN) Käytäntö]],Languages!$A:$D,1,TRUE)=Table2612[[#This Row],[(FIN) Käytäntö]],VLOOKUP(Table2612[[#This Row],[(FIN) Käytäntö]],Languages!$A:$D,Summary!$C$7,TRUE),NA())</f>
        <v>Kyberturvallisuusstrategia ja -prioriteetit on dokumentoitu. Strategia ja prioriteetit ovat linjassa organisaation yleisten strategisten tavoitteiden ja kriittiseen infrastruktuuriin kohdistuvien riskien kanssa.</v>
      </c>
      <c r="F246" s="1284" t="s">
        <v>4280</v>
      </c>
      <c r="G246" s="1075"/>
      <c r="H246" s="1075"/>
      <c r="I246" s="371"/>
      <c r="J246" s="259"/>
      <c r="K246" s="272"/>
      <c r="L246" s="273"/>
    </row>
    <row r="247" spans="1:12" ht="64.8" customHeight="1" x14ac:dyDescent="0.25">
      <c r="A247" s="165"/>
      <c r="B247" s="268"/>
      <c r="C247" s="374" t="s">
        <v>339</v>
      </c>
      <c r="D247" s="1283">
        <v>2</v>
      </c>
      <c r="E247" s="1282" t="str">
        <f>IF(VLOOKUP(Table2612[[#This Row],[(FIN) Käytäntö]],Languages!$A:$D,1,TRUE)=Table2612[[#This Row],[(FIN) Käytäntö]],VLOOKUP(Table2612[[#This Row],[(FIN) Käytäntö]],Languages!$A:$D,Summary!$C$7,TRUE),NA())</f>
        <v>Kyberturvallisuusstrategia määrittää organisaation kyberturvallisuuden hallintamallin ("governance") ja valvontatoimet.</v>
      </c>
      <c r="F247" s="1284" t="s">
        <v>4280</v>
      </c>
      <c r="G247" s="1075"/>
      <c r="H247" s="1075"/>
      <c r="I247" s="371"/>
      <c r="J247" s="259"/>
      <c r="K247" s="272"/>
      <c r="L247" s="273"/>
    </row>
    <row r="248" spans="1:12" ht="64.8" customHeight="1" x14ac:dyDescent="0.25">
      <c r="A248" s="165"/>
      <c r="B248" s="268"/>
      <c r="C248" s="374" t="s">
        <v>340</v>
      </c>
      <c r="D248" s="1283">
        <v>2</v>
      </c>
      <c r="E248" s="1282" t="str">
        <f>IF(VLOOKUP(Table2612[[#This Row],[(FIN) Käytäntö]],Languages!$A:$D,1,TRUE)=Table2612[[#This Row],[(FIN) Käytäntö]],VLOOKUP(Table2612[[#This Row],[(FIN) Käytäntö]],Languages!$A:$D,Summary!$C$7,TRUE),NA())</f>
        <v>Kyberturvallisuusstrategia määrittelee kyberturvallisuuden hallinta- ja organisaatiorakenteen.</v>
      </c>
      <c r="F248" s="1284" t="s">
        <v>4280</v>
      </c>
      <c r="G248" s="1075"/>
      <c r="H248" s="1075"/>
      <c r="I248" s="371"/>
      <c r="J248" s="259"/>
      <c r="K248" s="272"/>
      <c r="L248" s="273"/>
    </row>
    <row r="249" spans="1:12" ht="64.8" customHeight="1" x14ac:dyDescent="0.25">
      <c r="A249" s="165"/>
      <c r="B249" s="268"/>
      <c r="C249" s="374" t="s">
        <v>341</v>
      </c>
      <c r="D249" s="1283">
        <v>2</v>
      </c>
      <c r="E249" s="1282" t="str">
        <f>IF(VLOOKUP(Table2612[[#This Row],[(FIN) Käytäntö]],Languages!$A:$D,1,TRUE)=Table2612[[#This Row],[(FIN) Käytäntö]],VLOOKUP(Table2612[[#This Row],[(FIN) Käytäntö]],Languages!$A:$D,Summary!$C$7,TRUE),NA())</f>
        <v>Kyberturvallisuusstrategia nimeää ne standardit ja ohjeet, joita tulee noudattaa.</v>
      </c>
      <c r="F249" s="1284" t="s">
        <v>4280</v>
      </c>
      <c r="G249" s="1075"/>
      <c r="H249" s="1075"/>
      <c r="I249" s="371"/>
      <c r="J249" s="259"/>
      <c r="K249" s="272"/>
      <c r="L249" s="273"/>
    </row>
    <row r="250" spans="1:12" ht="64.8" customHeight="1" x14ac:dyDescent="0.25">
      <c r="A250" s="165"/>
      <c r="B250" s="268"/>
      <c r="C250" s="374" t="s">
        <v>342</v>
      </c>
      <c r="D250" s="1283">
        <v>2</v>
      </c>
      <c r="E250" s="1282" t="str">
        <f>IF(VLOOKUP(Table2612[[#This Row],[(FIN) Käytäntö]],Languages!$A:$D,1,TRUE)=Table2612[[#This Row],[(FIN) Käytäntö]],VLOOKUP(Table2612[[#This Row],[(FIN) Käytäntö]],Languages!$A:$D,Summary!$C$7,TRUE),NA())</f>
        <v>Kyberturvallisuusstrategia nimeää / tunnistaa  kaikki soveltuvat vaatimustenmukaisuusvaatimukset, jotka ohjelman pitää noudattaa. (esimerkiksi NIST CSF, ISO, PCI DSS) (toimeenpano-ohjelma vai strategia)</v>
      </c>
      <c r="F250" s="1284" t="s">
        <v>4280</v>
      </c>
      <c r="G250" s="1075"/>
      <c r="H250" s="1075"/>
      <c r="I250" s="371"/>
      <c r="J250" s="259"/>
      <c r="K250" s="272"/>
      <c r="L250" s="273"/>
    </row>
    <row r="251" spans="1:12" ht="64.8" customHeight="1" x14ac:dyDescent="0.25">
      <c r="A251" s="165"/>
      <c r="B251" s="268"/>
      <c r="C251" s="374" t="s">
        <v>343</v>
      </c>
      <c r="D251" s="1283">
        <v>3</v>
      </c>
      <c r="E251" s="1282" t="str">
        <f>IF(VLOOKUP(Table2612[[#This Row],[(FIN) Käytäntö]],Languages!$A:$D,1,TRUE)=Table2612[[#This Row],[(FIN) Käytäntö]],VLOOKUP(Table2612[[#This Row],[(FIN) Käytäntö]],Languages!$A:$D,Summary!$C$7,TRUE),NA())</f>
        <v>Kyberturvallisuusstrategia on päivitetty säännöllisesti ja määriteltyjen ehtojen täyttyessä kuten muutokset organisaation liiketoiminnassa, toimintaympäristössä tai uhkaprofiilissa [kts. THREAT-2e].</v>
      </c>
      <c r="F251" s="1284" t="s">
        <v>1629</v>
      </c>
      <c r="G251" s="1075"/>
      <c r="H251" s="1075"/>
      <c r="I251" s="371"/>
      <c r="J251" s="259"/>
      <c r="K251" s="272"/>
      <c r="L251" s="273"/>
    </row>
    <row r="252" spans="1:12" ht="64.8" customHeight="1" x14ac:dyDescent="0.25">
      <c r="A252" s="165"/>
      <c r="B252" s="268"/>
      <c r="C252" s="374" t="s">
        <v>344</v>
      </c>
      <c r="D252" s="1283">
        <v>1</v>
      </c>
      <c r="E252" s="1282" t="str">
        <f>IF(VLOOKUP(Table2612[[#This Row],[(FIN) Käytäntö]],Languages!$A:$D,1,TRUE)=Table2612[[#This Row],[(FIN) Käytäntö]],VLOOKUP(Table2612[[#This Row],[(FIN) Käytäntö]],Languages!$A:$D,Summary!$C$7,TRUE),NA())</f>
        <v>Organisaation ylin johto tukee kyberturvallisuuden hallintaa. Tasolla 1 tämän ei tarvitse olla systemaattista ja säännöllistä.</v>
      </c>
      <c r="F252" s="1284" t="s">
        <v>4280</v>
      </c>
      <c r="G252" s="1075"/>
      <c r="H252" s="1075"/>
      <c r="I252" s="371"/>
      <c r="J252" s="259"/>
      <c r="K252" s="272"/>
      <c r="L252" s="273"/>
    </row>
    <row r="253" spans="1:12" ht="64.8" customHeight="1" x14ac:dyDescent="0.25">
      <c r="A253" s="165"/>
      <c r="B253" s="268"/>
      <c r="C253" s="374" t="s">
        <v>345</v>
      </c>
      <c r="D253" s="1283">
        <v>2</v>
      </c>
      <c r="E253" s="1282" t="str">
        <f>IF(VLOOKUP(Table2612[[#This Row],[(FIN) Käytäntö]],Languages!$A:$D,1,TRUE)=Table2612[[#This Row],[(FIN) Käytäntö]],VLOOKUP(Table2612[[#This Row],[(FIN) Käytäntö]],Languages!$A:$D,Summary!$C$7,TRUE),NA())</f>
        <v>Kyberturvallisuuden hallinta perustuu kyberturvallisuusstrategiaan.</v>
      </c>
      <c r="F253" s="1284" t="s">
        <v>4280</v>
      </c>
      <c r="G253" s="1075"/>
      <c r="H253" s="1075"/>
      <c r="I253" s="371"/>
      <c r="J253" s="259"/>
      <c r="K253" s="272"/>
      <c r="L253" s="273"/>
    </row>
    <row r="254" spans="1:12" ht="64.8" customHeight="1" x14ac:dyDescent="0.25">
      <c r="A254" s="165"/>
      <c r="B254" s="268"/>
      <c r="C254" s="374" t="s">
        <v>346</v>
      </c>
      <c r="D254" s="1283">
        <v>2</v>
      </c>
      <c r="E254" s="1282" t="str">
        <f>IF(VLOOKUP(Table2612[[#This Row],[(FIN) Käytäntö]],Languages!$A:$D,1,TRUE)=Table2612[[#This Row],[(FIN) Käytäntö]],VLOOKUP(Table2612[[#This Row],[(FIN) Käytäntö]],Languages!$A:$D,Summary!$C$7,TRUE),NA())</f>
        <v>Organisaation ylimmän johdon tuki kyberturvallisuuden hallinnalle  on näkyvää ja aktiivista.</v>
      </c>
      <c r="F254" s="1284" t="s">
        <v>1629</v>
      </c>
      <c r="G254" s="1075"/>
      <c r="H254" s="1075"/>
      <c r="I254" s="371"/>
      <c r="J254" s="259"/>
      <c r="K254" s="272"/>
      <c r="L254" s="273"/>
    </row>
    <row r="255" spans="1:12" ht="64.8" customHeight="1" x14ac:dyDescent="0.25">
      <c r="A255" s="165"/>
      <c r="B255" s="268"/>
      <c r="C255" s="374" t="s">
        <v>347</v>
      </c>
      <c r="D255" s="1283">
        <v>2</v>
      </c>
      <c r="E255" s="1282" t="str">
        <f>IF(VLOOKUP(Table2612[[#This Row],[(FIN) Käytäntö]],Languages!$A:$D,1,TRUE)=Table2612[[#This Row],[(FIN) Käytäntö]],VLOOKUP(Table2612[[#This Row],[(FIN) Käytäntö]],Languages!$A:$D,Summary!$C$7,TRUE),NA())</f>
        <v>Organisaation ylin johto tukee kyberturvallisuuspolitiikkojen ja -ohjeiden kehittämistä, ylläpitoa ja täytäntöönpanoa.</v>
      </c>
      <c r="F255" s="1284" t="s">
        <v>4280</v>
      </c>
      <c r="G255" s="1075"/>
      <c r="H255" s="1075"/>
      <c r="I255" s="371"/>
      <c r="J255" s="259"/>
      <c r="K255" s="272"/>
      <c r="L255" s="273"/>
    </row>
    <row r="256" spans="1:12" ht="64.8" customHeight="1" x14ac:dyDescent="0.25">
      <c r="A256" s="165"/>
      <c r="B256" s="268"/>
      <c r="C256" s="374" t="s">
        <v>348</v>
      </c>
      <c r="D256" s="1283">
        <v>2</v>
      </c>
      <c r="E256" s="1282" t="str">
        <f>IF(VLOOKUP(Table2612[[#This Row],[(FIN) Käytäntö]],Languages!$A:$D,1,TRUE)=Table2612[[#This Row],[(FIN) Käytäntö]],VLOOKUP(Table2612[[#This Row],[(FIN) Käytäntö]],Languages!$A:$D,Summary!$C$7,TRUE),NA())</f>
        <v>Vastuu kyberturvallisuuden hallinnasta on osoitettu organisaatiossa taholle, jolla on riittävät toimivaltuudet.</v>
      </c>
      <c r="F256" s="1284" t="s">
        <v>4280</v>
      </c>
      <c r="G256" s="1075"/>
      <c r="H256" s="1075"/>
      <c r="I256" s="371"/>
      <c r="J256" s="259"/>
      <c r="K256" s="272"/>
      <c r="L256" s="273"/>
    </row>
    <row r="257" spans="1:12" ht="64.8" customHeight="1" x14ac:dyDescent="0.25">
      <c r="A257" s="165"/>
      <c r="B257" s="268"/>
      <c r="C257" s="374" t="s">
        <v>349</v>
      </c>
      <c r="D257" s="1283">
        <v>2</v>
      </c>
      <c r="E257" s="1282" t="str">
        <f>IF(VLOOKUP(Table2612[[#This Row],[(FIN) Käytäntö]],Languages!$A:$D,1,TRUE)=Table2612[[#This Row],[(FIN) Käytäntö]],VLOOKUP(Table2612[[#This Row],[(FIN) Käytäntö]],Languages!$A:$D,Summary!$C$7,TRUE),NA())</f>
        <v>Kyberturvallisuuden hallinnan sidosryhmät on tunnistettu ja osallistettu.</v>
      </c>
      <c r="F257" s="1284" t="s">
        <v>4280</v>
      </c>
      <c r="G257" s="1075"/>
      <c r="H257" s="1075"/>
      <c r="I257" s="371"/>
      <c r="J257" s="259"/>
      <c r="K257" s="272"/>
      <c r="L257" s="273"/>
    </row>
    <row r="258" spans="1:12" ht="64.8" customHeight="1" x14ac:dyDescent="0.25">
      <c r="A258" s="165"/>
      <c r="B258" s="268"/>
      <c r="C258" s="374" t="s">
        <v>350</v>
      </c>
      <c r="D258" s="1283">
        <v>3</v>
      </c>
      <c r="E258" s="1282" t="str">
        <f>IF(VLOOKUP(Table2612[[#This Row],[(FIN) Käytäntö]],Languages!$A:$D,1,TRUE)=Table2612[[#This Row],[(FIN) Käytäntö]],VLOOKUP(Table2612[[#This Row],[(FIN) Käytäntö]],Languages!$A:$D,Summary!$C$7,TRUE),NA())</f>
        <v>Kyberturvallisuuden hallinnan toiminta tarkastetaan aika ajoin, jotta varmistetaan että toimet ovat linjassa kyberturvallisuusstrategian kanssa.</v>
      </c>
      <c r="F258" s="1284" t="s">
        <v>1629</v>
      </c>
      <c r="G258" s="1075"/>
      <c r="H258" s="1075"/>
      <c r="I258" s="371"/>
      <c r="J258" s="259"/>
      <c r="K258" s="272"/>
      <c r="L258" s="273"/>
    </row>
    <row r="259" spans="1:12" ht="64.8" customHeight="1" x14ac:dyDescent="0.25">
      <c r="A259" s="165"/>
      <c r="B259" s="268"/>
      <c r="C259" s="374" t="s">
        <v>351</v>
      </c>
      <c r="D259" s="1283">
        <v>3</v>
      </c>
      <c r="E259" s="1282" t="str">
        <f>IF(VLOOKUP(Table2612[[#This Row],[(FIN) Käytäntö]],Languages!$A:$D,1,TRUE)=Table2612[[#This Row],[(FIN) Käytäntö]],VLOOKUP(Table2612[[#This Row],[(FIN) Käytäntö]],Languages!$A:$D,Summary!$C$7,TRUE),NA())</f>
        <v>Riippumaton taho tarkastaa organisaation kyberturvallisuuteen liittyvät toiminnat aika ajoin ja määriteltyjen tilanteiden kuten prosessimuutosten yhteydessä, jotta varmistutaan että toiminta on kyberturvallisuuspolitiikkojen ja -ohjeiden mukaista.</v>
      </c>
      <c r="F259" s="1284" t="s">
        <v>4280</v>
      </c>
      <c r="G259" s="1075"/>
      <c r="H259" s="1075"/>
      <c r="I259" s="371"/>
      <c r="J259" s="259"/>
      <c r="K259" s="272"/>
      <c r="L259" s="273"/>
    </row>
    <row r="260" spans="1:12" ht="64.8" customHeight="1" x14ac:dyDescent="0.25">
      <c r="A260" s="165"/>
      <c r="B260" s="268"/>
      <c r="C260" s="374" t="s">
        <v>352</v>
      </c>
      <c r="D260" s="1283">
        <v>3</v>
      </c>
      <c r="E260" s="1282" t="str">
        <f>IF(VLOOKUP(Table2612[[#This Row],[(FIN) Käytäntö]],Languages!$A:$D,1,TRUE)=Table2612[[#This Row],[(FIN) Käytäntö]],VLOOKUP(Table2612[[#This Row],[(FIN) Käytäntö]],Languages!$A:$D,Summary!$C$7,TRUE),NA())</f>
        <v xml:space="preserve">Kyberturvallisuuden kehittämisohjelma huomioi organisaatiota velvoittavien lakien, sääntöjen ja määräysten noudattamisen.
</v>
      </c>
      <c r="F260" s="1284" t="s">
        <v>4280</v>
      </c>
      <c r="G260" s="1075"/>
      <c r="H260" s="1075"/>
      <c r="I260" s="371"/>
      <c r="J260" s="259"/>
      <c r="K260" s="272"/>
      <c r="L260" s="273"/>
    </row>
    <row r="261" spans="1:12" ht="64.8" customHeight="1" x14ac:dyDescent="0.25">
      <c r="A261" s="165"/>
      <c r="B261" s="268"/>
      <c r="C261" s="374" t="s">
        <v>353</v>
      </c>
      <c r="D261" s="1283">
        <v>3</v>
      </c>
      <c r="E261" s="1282" t="str">
        <f>IF(VLOOKUP(Table2612[[#This Row],[(FIN) Käytäntö]],Languages!$A:$D,1,TRUE)=Table2612[[#This Row],[(FIN) Käytäntö]],VLOOKUP(Table2612[[#This Row],[(FIN) Käytäntö]],Languages!$A:$D,Summary!$C$7,TRUE),NA())</f>
        <v>Organisaatio tekee yhteistyötä ulkoisten toimijoiden kanssa edistääkseen kyberturvallisuusstandardien, suositusten, johtavien käytäntöjen, tapauksista käytävän tiedonvaihdon sekä kehittyvien teknologioiden kehitystä ja käyttöönottoa.</v>
      </c>
      <c r="F261" s="1284" t="s">
        <v>1629</v>
      </c>
      <c r="G261" s="1075"/>
      <c r="H261" s="1075"/>
      <c r="I261" s="371"/>
      <c r="J261" s="259"/>
      <c r="K261" s="272"/>
      <c r="L261" s="273"/>
    </row>
    <row r="262" spans="1:12" ht="64.8" customHeight="1" x14ac:dyDescent="0.25">
      <c r="A262" s="165"/>
      <c r="B262" s="268"/>
      <c r="C262" s="374" t="s">
        <v>355</v>
      </c>
      <c r="D262" s="1283">
        <v>2</v>
      </c>
      <c r="E262" s="1282" t="str">
        <f>IF(VLOOKUP(Table2612[[#This Row],[(FIN) Käytäntö]],Languages!$A:$D,1,TRUE)=Table2612[[#This Row],[(FIN) Käytäntö]],VLOOKUP(Table2612[[#This Row],[(FIN) Käytäntö]],Languages!$A:$D,Summary!$C$7,TRUE),NA())</f>
        <v>PROGRAM-osion toimintaa varten on määritetty dokumentoidut toimintatavat, joita noudatetaan ja päivitetään säännöllisesti.</v>
      </c>
      <c r="F262" s="1284" t="s">
        <v>1629</v>
      </c>
      <c r="G262" s="1075"/>
      <c r="H262" s="1075"/>
      <c r="I262" s="371"/>
      <c r="J262" s="259"/>
      <c r="K262" s="272"/>
      <c r="L262" s="273"/>
    </row>
    <row r="263" spans="1:12" ht="64.8" customHeight="1" x14ac:dyDescent="0.25">
      <c r="A263" s="165"/>
      <c r="B263" s="268"/>
      <c r="C263" s="374" t="s">
        <v>356</v>
      </c>
      <c r="D263" s="1283">
        <v>2</v>
      </c>
      <c r="E263" s="1282" t="str">
        <f>IF(VLOOKUP(Table2612[[#This Row],[(FIN) Käytäntö]],Languages!$A:$D,1,TRUE)=Table2612[[#This Row],[(FIN) Käytäntö]],VLOOKUP(Table2612[[#This Row],[(FIN) Käytäntö]],Languages!$A:$D,Summary!$C$7,TRUE),NA())</f>
        <v>PROGRAM-osion toimintaa varten on tarjolla riittävät resurssit (henkilöstö, rahoitus ja työkalut).</v>
      </c>
      <c r="F263" s="1284" t="s">
        <v>1629</v>
      </c>
      <c r="G263" s="1075"/>
      <c r="H263" s="1075"/>
      <c r="I263" s="371"/>
      <c r="J263" s="259"/>
      <c r="K263" s="272"/>
      <c r="L263" s="273"/>
    </row>
    <row r="264" spans="1:12" ht="64.8" customHeight="1" x14ac:dyDescent="0.25">
      <c r="A264" s="165"/>
      <c r="B264" s="268"/>
      <c r="C264" s="374" t="s">
        <v>357</v>
      </c>
      <c r="D264" s="1283">
        <v>3</v>
      </c>
      <c r="E264" s="1282" t="str">
        <f>IF(VLOOKUP(Table2612[[#This Row],[(FIN) Käytäntö]],Languages!$A:$D,1,TRUE)=Table2612[[#This Row],[(FIN) Käytäntö]],VLOOKUP(Table2612[[#This Row],[(FIN) Käytäntö]],Languages!$A:$D,Summary!$C$7,TRUE),NA())</f>
        <v>PROGRAM-osion toimintaa ohjataan vaatimuksilla, jotka on asetettu organisaation johtotason politiikassa (tai vastaavassa ohjeistuksessa).</v>
      </c>
      <c r="F264" s="1284" t="s">
        <v>4280</v>
      </c>
      <c r="G264" s="1075"/>
      <c r="H264" s="1075"/>
      <c r="I264" s="371"/>
      <c r="J264" s="259"/>
      <c r="K264" s="272"/>
      <c r="L264" s="273"/>
    </row>
    <row r="265" spans="1:12" ht="64.8" customHeight="1" x14ac:dyDescent="0.25">
      <c r="A265" s="165"/>
      <c r="B265" s="268"/>
      <c r="C265" s="374" t="s">
        <v>358</v>
      </c>
      <c r="D265" s="1283">
        <v>3</v>
      </c>
      <c r="E265" s="1282" t="str">
        <f>IF(VLOOKUP(Table2612[[#This Row],[(FIN) Käytäntö]],Languages!$A:$D,1,TRUE)=Table2612[[#This Row],[(FIN) Käytäntö]],VLOOKUP(Table2612[[#This Row],[(FIN) Käytäntö]],Languages!$A:$D,Summary!$C$7,TRUE),NA())</f>
        <v>PROGRAM-osion toiminnan suorittamiseen tarvittavat vastuut, tilivelvollisuudet ja valtuutukset on jalkautettu soveltuville työntekijöille.</v>
      </c>
      <c r="F265" s="1284" t="s">
        <v>4280</v>
      </c>
      <c r="G265" s="1075"/>
      <c r="H265" s="1075"/>
      <c r="I265" s="371"/>
      <c r="J265" s="259"/>
      <c r="K265" s="272"/>
      <c r="L265" s="273"/>
    </row>
    <row r="266" spans="1:12" ht="64.8" customHeight="1" x14ac:dyDescent="0.25">
      <c r="A266" s="165"/>
      <c r="B266" s="268"/>
      <c r="C266" s="374" t="s">
        <v>359</v>
      </c>
      <c r="D266" s="1283">
        <v>3</v>
      </c>
      <c r="E266" s="1282" t="str">
        <f>IF(VLOOKUP(Table2612[[#This Row],[(FIN) Käytäntö]],Languages!$A:$D,1,TRUE)=Table2612[[#This Row],[(FIN) Käytäntö]],VLOOKUP(Table2612[[#This Row],[(FIN) Käytäntö]],Languages!$A:$D,Summary!$C$7,TRUE),NA())</f>
        <v>PROGRAM-osion toimintaa suorittavilla työntekijöillä on riittävät tiedot ja taidot tehtäviensä suorittamiseen.</v>
      </c>
      <c r="F266" s="1284" t="s">
        <v>4280</v>
      </c>
      <c r="G266" s="1075"/>
      <c r="H266" s="1075"/>
      <c r="I266" s="371"/>
      <c r="J266" s="259"/>
      <c r="K266" s="272"/>
      <c r="L266" s="273"/>
    </row>
    <row r="267" spans="1:12" ht="64.8" customHeight="1" x14ac:dyDescent="0.25">
      <c r="A267" s="165"/>
      <c r="B267" s="268"/>
      <c r="C267" s="374" t="s">
        <v>360</v>
      </c>
      <c r="D267" s="1283">
        <v>3</v>
      </c>
      <c r="E267" s="1282" t="str">
        <f>IF(VLOOKUP(Table2612[[#This Row],[(FIN) Käytäntö]],Languages!$A:$D,1,TRUE)=Table2612[[#This Row],[(FIN) Käytäntö]],VLOOKUP(Table2612[[#This Row],[(FIN) Käytäntö]],Languages!$A:$D,Summary!$C$7,TRUE),NA())</f>
        <v>PROGRAM-osion toiminnan vaikuttavuutta arvioidaan ja seurataan.</v>
      </c>
      <c r="F267" s="1284" t="s">
        <v>1629</v>
      </c>
      <c r="G267" s="1075"/>
      <c r="H267" s="1075"/>
      <c r="I267" s="371"/>
      <c r="J267" s="259"/>
      <c r="K267" s="272"/>
      <c r="L267" s="273"/>
    </row>
    <row r="268" spans="1:12" ht="64.8" customHeight="1" x14ac:dyDescent="0.25">
      <c r="A268" s="165"/>
      <c r="B268" s="268"/>
      <c r="C268" s="374" t="s">
        <v>240</v>
      </c>
      <c r="D268" s="1283">
        <v>1</v>
      </c>
      <c r="E268" s="1282" t="str">
        <f>IF(VLOOKUP(Table2612[[#This Row],[(FIN) Käytäntö]],Languages!$A:$D,1,TRUE)=Table2612[[#This Row],[(FIN) Käytäntö]],VLOOKUP(Table2612[[#This Row],[(FIN) Käytäntö]],Languages!$A:$D,Summary!$C$7,TRUE),NA())</f>
        <v>Havaitut kybertapahtumat raportoidaan ennalta määritellyille henkilöille tai roolien haltijoille ja ne documentoidaan (ainakin tapauskohtaisesti). Tasolla 1 tämän ei tarvitse olla systemaattista ja säännöllistä.</v>
      </c>
      <c r="F268" s="1284" t="s">
        <v>4280</v>
      </c>
      <c r="G268" s="1075"/>
      <c r="H268" s="1075"/>
      <c r="I268" s="371"/>
      <c r="J268" s="259"/>
      <c r="K268" s="272"/>
      <c r="L268" s="273"/>
    </row>
    <row r="269" spans="1:12" ht="64.8" customHeight="1" x14ac:dyDescent="0.25">
      <c r="A269" s="165"/>
      <c r="B269" s="268"/>
      <c r="C269" s="374" t="s">
        <v>241</v>
      </c>
      <c r="D269" s="1283">
        <v>2</v>
      </c>
      <c r="E269" s="1282" t="str">
        <f>IF(VLOOKUP(Table2612[[#This Row],[(FIN) Käytäntö]],Languages!$A:$D,1,TRUE)=Table2612[[#This Row],[(FIN) Käytäntö]],VLOOKUP(Table2612[[#This Row],[(FIN) Käytäntö]],Languages!$A:$D,Summary!$C$7,TRUE),NA())</f>
        <v>Kybertapahtumista ja niiden havaitsemisesta on laadittu kriteeristö (johon kuuluu esimerkiksi määritelmä tilanteista, jotka täyttävät kybertapahtuman määritelmän tai määritelmä siitä, missä kybertapahtumia voidaan havaita).</v>
      </c>
      <c r="F269" s="1284" t="s">
        <v>4280</v>
      </c>
      <c r="G269" s="1075"/>
      <c r="H269" s="1075"/>
      <c r="I269" s="371"/>
      <c r="J269" s="259"/>
      <c r="K269" s="272"/>
      <c r="L269" s="273"/>
    </row>
    <row r="270" spans="1:12" ht="64.8" customHeight="1" x14ac:dyDescent="0.25">
      <c r="A270" s="165"/>
      <c r="B270" s="268"/>
      <c r="C270" s="374" t="s">
        <v>242</v>
      </c>
      <c r="D270" s="1283">
        <v>2</v>
      </c>
      <c r="E270" s="1282" t="str">
        <f>IF(VLOOKUP(Table2612[[#This Row],[(FIN) Käytäntö]],Languages!$A:$D,1,TRUE)=Table2612[[#This Row],[(FIN) Käytäntö]],VLOOKUP(Table2612[[#This Row],[(FIN) Käytäntö]],Languages!$A:$D,Summary!$C$7,TRUE),NA())</f>
        <v>Kybertapahtumat dokumentoidaan määritellyn kriteeristön mukaisesti.</v>
      </c>
      <c r="F270" s="1284" t="s">
        <v>4280</v>
      </c>
      <c r="G270" s="1075"/>
      <c r="H270" s="1075"/>
      <c r="I270" s="371"/>
      <c r="J270" s="259"/>
      <c r="K270" s="272"/>
      <c r="L270" s="273"/>
    </row>
    <row r="271" spans="1:12" ht="64.8" customHeight="1" x14ac:dyDescent="0.25">
      <c r="A271" s="165"/>
      <c r="B271" s="268"/>
      <c r="C271" s="374" t="s">
        <v>243</v>
      </c>
      <c r="D271" s="1283">
        <v>3</v>
      </c>
      <c r="E271" s="1282" t="str">
        <f>IF(VLOOKUP(Table2612[[#This Row],[(FIN) Käytäntö]],Languages!$A:$D,1,TRUE)=Table2612[[#This Row],[(FIN) Käytäntö]],VLOOKUP(Table2612[[#This Row],[(FIN) Käytäntö]],Languages!$A:$D,Summary!$C$7,TRUE),NA())</f>
        <v>Tapahtumien tietoja verrataan keskenään, jotta niistä tunnistettaisiin mahdollisia säännönmukaisuuksia, trendejä tai muita yhteisiä piirteitä, joilla voitaisiin tukea kyberpoikkeamien analysointityötä.</v>
      </c>
      <c r="F271" s="1284" t="s">
        <v>4280</v>
      </c>
      <c r="G271" s="1075"/>
      <c r="H271" s="1075"/>
      <c r="I271" s="371"/>
      <c r="J271" s="259"/>
      <c r="K271" s="272"/>
      <c r="L271" s="273"/>
    </row>
    <row r="272" spans="1:12" ht="64.8" customHeight="1" x14ac:dyDescent="0.25">
      <c r="A272" s="165"/>
      <c r="B272" s="268"/>
      <c r="C272" s="374" t="s">
        <v>244</v>
      </c>
      <c r="D272" s="1283">
        <v>3</v>
      </c>
      <c r="E272" s="1282" t="str">
        <f>IF(VLOOKUP(Table2612[[#This Row],[(FIN) Käytäntö]],Languages!$A:$D,1,TRUE)=Table2612[[#This Row],[(FIN) Käytäntö]],VLOOKUP(Table2612[[#This Row],[(FIN) Käytäntö]],Languages!$A:$D,Summary!$C$7,TRUE),NA())</f>
        <v>Kybertapahtumien havainnointitoimia mukautetaan perustuen tunnistettuihin riskeihin ja organisaation uhkaprofiiliin [kts. THREAT-2e].</v>
      </c>
      <c r="F272" s="1284" t="s">
        <v>1629</v>
      </c>
      <c r="G272" s="1075"/>
      <c r="H272" s="1075"/>
      <c r="I272" s="371"/>
      <c r="J272" s="259"/>
      <c r="K272" s="272"/>
      <c r="L272" s="273"/>
    </row>
    <row r="273" spans="1:12" ht="64.8" customHeight="1" x14ac:dyDescent="0.25">
      <c r="A273" s="165"/>
      <c r="B273" s="268"/>
      <c r="C273" s="374" t="s">
        <v>245</v>
      </c>
      <c r="D273" s="1283">
        <v>3</v>
      </c>
      <c r="E273" s="1282" t="str">
        <f>IF(VLOOKUP(Table2612[[#This Row],[(FIN) Käytäntö]],Languages!$A:$D,1,TRUE)=Table2612[[#This Row],[(FIN) Käytäntö]],VLOOKUP(Table2612[[#This Row],[(FIN) Käytäntö]],Languages!$A:$D,Summary!$C$7,TRUE),NA())</f>
        <v>Toiminnon tilannekuvaa seurataan siten, että se tukee mahdollisten kybertapahtumien havaitsemista.</v>
      </c>
      <c r="F273" s="1284" t="s">
        <v>4280</v>
      </c>
      <c r="G273" s="1075"/>
      <c r="H273" s="1075"/>
      <c r="I273" s="371"/>
      <c r="J273" s="259"/>
      <c r="K273" s="272"/>
      <c r="L273" s="273"/>
    </row>
    <row r="274" spans="1:12" ht="64.8" customHeight="1" x14ac:dyDescent="0.25">
      <c r="A274" s="165"/>
      <c r="B274" s="268"/>
      <c r="C274" s="374" t="s">
        <v>246</v>
      </c>
      <c r="D274" s="1283">
        <v>1</v>
      </c>
      <c r="E274" s="1282" t="str">
        <f>IF(VLOOKUP(Table2612[[#This Row],[(FIN) Käytäntö]],Languages!$A:$D,1,TRUE)=Table2612[[#This Row],[(FIN) Käytäntö]],VLOOKUP(Table2612[[#This Row],[(FIN) Käytäntö]],Languages!$A:$D,Summary!$C$7,TRUE),NA())</f>
        <v>Kyberpoikkeamien määrittämisestä on laadittu kriteeristö. Tasolla 1 tämän ei tarvitse olla systemaattista ja säännöllistä.</v>
      </c>
      <c r="F274" s="1284" t="s">
        <v>4280</v>
      </c>
      <c r="G274" s="1075"/>
      <c r="H274" s="1075"/>
      <c r="I274" s="371"/>
      <c r="J274" s="259"/>
      <c r="K274" s="272"/>
      <c r="L274" s="273"/>
    </row>
    <row r="275" spans="1:12" ht="64.8" customHeight="1" x14ac:dyDescent="0.25">
      <c r="A275" s="165"/>
      <c r="B275" s="268"/>
      <c r="C275" s="374" t="s">
        <v>247</v>
      </c>
      <c r="D275" s="1283">
        <v>1</v>
      </c>
      <c r="E275" s="1282" t="str">
        <f>IF(VLOOKUP(Table2612[[#This Row],[(FIN) Käytäntö]],Languages!$A:$D,1,TRUE)=Table2612[[#This Row],[(FIN) Käytäntö]],VLOOKUP(Table2612[[#This Row],[(FIN) Käytäntö]],Languages!$A:$D,Summary!$C$7,TRUE),NA())</f>
        <v>Kybertapahtumat analysoidaan siten, että se tukee mahdollisten kyberpoikkeamien määrittämistä. Tasolla 1 tämän ei tarvitse olla systemaattista ja säännöllistä.</v>
      </c>
      <c r="F275" s="1284" t="s">
        <v>4280</v>
      </c>
      <c r="G275" s="1075"/>
      <c r="H275" s="1075"/>
      <c r="I275" s="371"/>
      <c r="J275" s="259"/>
      <c r="K275" s="272"/>
      <c r="L275" s="273"/>
    </row>
    <row r="276" spans="1:12" ht="64.8" customHeight="1" x14ac:dyDescent="0.25">
      <c r="A276" s="165"/>
      <c r="B276" s="268"/>
      <c r="C276" s="374" t="s">
        <v>248</v>
      </c>
      <c r="D276" s="1283">
        <v>2</v>
      </c>
      <c r="E276" s="1282" t="str">
        <f>IF(VLOOKUP(Table2612[[#This Row],[(FIN) Käytäntö]],Languages!$A:$D,1,TRUE)=Table2612[[#This Row],[(FIN) Käytäntö]],VLOOKUP(Table2612[[#This Row],[(FIN) Käytäntö]],Languages!$A:$D,Summary!$C$7,TRUE),NA())</f>
        <v>Kyberpoikkeamien määrittämisestä on laadittu virallinen kriteeristö, joka perustuu siihen, miten poikkeamat voivat vaikuttaa toimintoon.</v>
      </c>
      <c r="F276" s="1284" t="s">
        <v>4280</v>
      </c>
      <c r="G276" s="1075"/>
      <c r="H276" s="1075"/>
      <c r="I276" s="371"/>
      <c r="J276" s="259"/>
      <c r="K276" s="272"/>
      <c r="L276" s="273"/>
    </row>
    <row r="277" spans="1:12" ht="64.8" customHeight="1" x14ac:dyDescent="0.25">
      <c r="A277" s="165"/>
      <c r="B277" s="268"/>
      <c r="C277" s="374" t="s">
        <v>249</v>
      </c>
      <c r="D277" s="1283">
        <v>2</v>
      </c>
      <c r="E277" s="1282" t="str">
        <f>IF(VLOOKUP(Table2612[[#This Row],[(FIN) Käytäntö]],Languages!$A:$D,1,TRUE)=Table2612[[#This Row],[(FIN) Käytäntö]],VLOOKUP(Table2612[[#This Row],[(FIN) Käytäntö]],Languages!$A:$D,Summary!$C$7,TRUE),NA())</f>
        <v>Kybertapahtumat määritetään kyberpoikkeamiksi laaditun kriteeristön mukaisesti.</v>
      </c>
      <c r="F277" s="1284" t="s">
        <v>4280</v>
      </c>
      <c r="G277" s="1075"/>
      <c r="H277" s="1075"/>
      <c r="I277" s="371"/>
      <c r="J277" s="259"/>
      <c r="K277" s="272"/>
      <c r="L277" s="273"/>
    </row>
    <row r="278" spans="1:12" ht="64.8" customHeight="1" x14ac:dyDescent="0.25">
      <c r="A278" s="165"/>
      <c r="B278" s="268"/>
      <c r="C278" s="374" t="s">
        <v>250</v>
      </c>
      <c r="D278" s="1283">
        <v>2</v>
      </c>
      <c r="E278" s="1282" t="str">
        <f>IF(VLOOKUP(Table2612[[#This Row],[(FIN) Käytäntö]],Languages!$A:$D,1,TRUE)=Table2612[[#This Row],[(FIN) Käytäntö]],VLOOKUP(Table2612[[#This Row],[(FIN) Käytäntö]],Languages!$A:$D,Summary!$C$7,TRUE),NA())</f>
        <v>Kyberpoikkeamien määrittämisen kriteeristö päivitetään aika ajoin ja määriteltyjen tilanteiden kuten organisaatiomuutosten, harjoitustoiminnasta saatujen kokemusten tai uusien havaittujen uhkien perusteella.</v>
      </c>
      <c r="F278" s="1284" t="s">
        <v>4280</v>
      </c>
      <c r="G278" s="1075"/>
      <c r="H278" s="1075"/>
      <c r="I278" s="371"/>
      <c r="J278" s="259"/>
      <c r="K278" s="272"/>
      <c r="L278" s="273"/>
    </row>
    <row r="279" spans="1:12" ht="64.8" customHeight="1" x14ac:dyDescent="0.25">
      <c r="A279" s="165"/>
      <c r="B279" s="268"/>
      <c r="C279" s="374" t="s">
        <v>251</v>
      </c>
      <c r="D279" s="1283">
        <v>2</v>
      </c>
      <c r="E279" s="1282" t="str">
        <f>IF(VLOOKUP(Table2612[[#This Row],[(FIN) Käytäntö]],Languages!$A:$D,1,TRUE)=Table2612[[#This Row],[(FIN) Käytäntö]],VLOOKUP(Table2612[[#This Row],[(FIN) Käytäntö]],Languages!$A:$D,Summary!$C$7,TRUE),NA())</f>
        <v>Kybertapahtumista ja -poikkeamista pidetään rekisteriä / kantaa, johon tapahtumat ja poikkeamat kirjataan ja jossa niitä seurataan päättymiseen asti.</v>
      </c>
      <c r="F279" s="1284" t="s">
        <v>4280</v>
      </c>
      <c r="G279" s="1075"/>
      <c r="H279" s="1075"/>
      <c r="I279" s="371"/>
      <c r="J279" s="259"/>
      <c r="K279" s="272"/>
      <c r="L279" s="273"/>
    </row>
    <row r="280" spans="1:12" ht="64.8" customHeight="1" x14ac:dyDescent="0.25">
      <c r="A280" s="165"/>
      <c r="B280" s="268"/>
      <c r="C280" s="374" t="s">
        <v>252</v>
      </c>
      <c r="D280" s="1283">
        <v>2</v>
      </c>
      <c r="E280" s="1282" t="str">
        <f>IF(VLOOKUP(Table2612[[#This Row],[(FIN) Käytäntö]],Languages!$A:$D,1,TRUE)=Table2612[[#This Row],[(FIN) Käytäntö]],VLOOKUP(Table2612[[#This Row],[(FIN) Käytäntö]],Languages!$A:$D,Summary!$C$7,TRUE),NA())</f>
        <v>Sisäiset ja ulkoiset sidosryhmät (esimerkiksi johtajat, lakimiehet, viranomaiset, kumppanit, palveluntoimittajat,  toimialan muut organisaatiot, ISAC-ryhmät tai organisaation muut sisäiset ja ulkoiset sidosryhmät) on tunnistettu ja näitä informoidaan kyberturvallisuustapahtumista ja -poikkeamista tilannekuva-osiossa määritettyjen raportointivaatimusten mukaisesti [kts. SITUATION-3d].</v>
      </c>
      <c r="F280" s="1284" t="s">
        <v>4280</v>
      </c>
      <c r="G280" s="1075"/>
      <c r="H280" s="1075"/>
      <c r="I280" s="371"/>
      <c r="J280" s="259"/>
      <c r="K280" s="272"/>
      <c r="L280" s="273"/>
    </row>
    <row r="281" spans="1:12" ht="64.8" customHeight="1" x14ac:dyDescent="0.25">
      <c r="A281" s="165"/>
      <c r="B281" s="268"/>
      <c r="C281" s="374" t="s">
        <v>253</v>
      </c>
      <c r="D281" s="1283">
        <v>3</v>
      </c>
      <c r="E281" s="1282" t="str">
        <f>IF(VLOOKUP(Table2612[[#This Row],[(FIN) Käytäntö]],Languages!$A:$D,1,TRUE)=Table2612[[#This Row],[(FIN) Käytäntö]],VLOOKUP(Table2612[[#This Row],[(FIN) Käytäntö]],Languages!$A:$D,Summary!$C$7,TRUE),NA())</f>
        <v>Kyberpoikkeamien määrittämisen kriteeristö on linjassa kyberriskien priorisoinnin kriteereiden kanssa [kts. RISK-3b].</v>
      </c>
      <c r="F281" s="1284" t="s">
        <v>1629</v>
      </c>
      <c r="G281" s="1075"/>
      <c r="H281" s="1075"/>
      <c r="I281" s="371"/>
      <c r="J281" s="259"/>
      <c r="K281" s="272"/>
      <c r="L281" s="273"/>
    </row>
    <row r="282" spans="1:12" ht="64.8" customHeight="1" x14ac:dyDescent="0.25">
      <c r="A282" s="165"/>
      <c r="B282" s="268"/>
      <c r="C282" s="374" t="s">
        <v>254</v>
      </c>
      <c r="D282" s="1283">
        <v>3</v>
      </c>
      <c r="E282" s="1282" t="str">
        <f>IF(VLOOKUP(Table2612[[#This Row],[(FIN) Käytäntö]],Languages!$A:$D,1,TRUE)=Table2612[[#This Row],[(FIN) Käytäntö]],VLOOKUP(Table2612[[#This Row],[(FIN) Käytäntö]],Languages!$A:$D,Summary!$C$7,TRUE),NA())</f>
        <v>Kyberpoikkeamien tietoja verrataan keskenään, jotta niistä tunnistettaisiin mahdollisia säännönmukaisuuksia, trendejä tai muita poikkeamille yhteisiä piirteitä.</v>
      </c>
      <c r="F282" s="1284" t="s">
        <v>1629</v>
      </c>
      <c r="G282" s="1075"/>
      <c r="H282" s="1075"/>
      <c r="I282" s="371"/>
      <c r="J282" s="259"/>
      <c r="K282" s="272"/>
      <c r="L282" s="273"/>
    </row>
    <row r="283" spans="1:12" ht="64.8" customHeight="1" x14ac:dyDescent="0.25">
      <c r="A283" s="165"/>
      <c r="B283" s="268"/>
      <c r="C283" s="374" t="s">
        <v>255</v>
      </c>
      <c r="D283" s="1283">
        <v>1</v>
      </c>
      <c r="E283" s="1282" t="str">
        <f>IF(VLOOKUP(Table2612[[#This Row],[(FIN) Käytäntö]],Languages!$A:$D,1,TRUE)=Table2612[[#This Row],[(FIN) Käytäntö]],VLOOKUP(Table2612[[#This Row],[(FIN) Käytäntö]],Languages!$A:$D,Summary!$C$7,TRUE),NA())</f>
        <v>Kyberpoikkeamiin reagoimista varten on tunnistettu soveltuvat työntekijät ja heille on annettu roolit (ainakin tapauskohtaisesti). Tasolla 1 tämän ei tarvitse olla systemaattista ja säännöllistä.</v>
      </c>
      <c r="F283" s="1284" t="s">
        <v>4280</v>
      </c>
      <c r="G283" s="1075"/>
      <c r="H283" s="1075"/>
      <c r="I283" s="371"/>
      <c r="J283" s="259"/>
      <c r="K283" s="272"/>
      <c r="L283" s="273"/>
    </row>
    <row r="284" spans="1:12" ht="64.8" customHeight="1" x14ac:dyDescent="0.25">
      <c r="A284" s="165"/>
      <c r="B284" s="268"/>
      <c r="C284" s="374" t="s">
        <v>256</v>
      </c>
      <c r="D284" s="1283">
        <v>1</v>
      </c>
      <c r="E284" s="1282" t="str">
        <f>IF(VLOOKUP(Table2612[[#This Row],[(FIN) Käytäntö]],Languages!$A:$D,1,TRUE)=Table2612[[#This Row],[(FIN) Käytäntö]],VLOOKUP(Table2612[[#This Row],[(FIN) Käytäntö]],Languages!$A:$D,Summary!$C$7,TRUE),NA())</f>
        <v>Kyberpoikkeamiin reagoidaan siten, että toiminnalla (voidaan toteuttaa tapauskohtaisesti) rajoitetaan toimintoon kohdistuvaa vaikutusta ja palautetaan toiminta normaaliksi. Tasolla 1 tämän ei tarvitse olla systemaattista ja säännöllistä.</v>
      </c>
      <c r="F284" s="1284" t="s">
        <v>4280</v>
      </c>
      <c r="G284" s="1075"/>
      <c r="H284" s="1075"/>
      <c r="I284" s="371"/>
      <c r="J284" s="259"/>
      <c r="K284" s="272"/>
      <c r="L284" s="273"/>
    </row>
    <row r="285" spans="1:12" ht="64.8" customHeight="1" x14ac:dyDescent="0.25">
      <c r="A285" s="165"/>
      <c r="B285" s="268"/>
      <c r="C285" s="374" t="s">
        <v>257</v>
      </c>
      <c r="D285" s="1283">
        <v>1</v>
      </c>
      <c r="E285" s="1282" t="str">
        <f>IF(VLOOKUP(Table2612[[#This Row],[(FIN) Käytäntö]],Languages!$A:$D,1,TRUE)=Table2612[[#This Row],[(FIN) Käytäntö]],VLOOKUP(Table2612[[#This Row],[(FIN) Käytäntö]],Languages!$A:$D,Summary!$C$7,TRUE),NA())</f>
        <v>Kyberpoikkeamista tuotetaan raportointia (esimerkiksi sisäisesti, CERT-FI tai soveltuville ISAC-ryhmille). Tasolla 1 tämän ei tarvitse olla systemaattista ja säännöllistä.</v>
      </c>
      <c r="F285" s="1284" t="s">
        <v>4280</v>
      </c>
      <c r="G285" s="1075"/>
      <c r="H285" s="1075"/>
      <c r="I285" s="371"/>
      <c r="J285" s="259"/>
      <c r="K285" s="272"/>
      <c r="L285" s="273"/>
    </row>
    <row r="286" spans="1:12" ht="64.8" customHeight="1" x14ac:dyDescent="0.25">
      <c r="A286" s="165"/>
      <c r="B286" s="268"/>
      <c r="C286" s="374" t="s">
        <v>258</v>
      </c>
      <c r="D286" s="1283">
        <v>2</v>
      </c>
      <c r="E286" s="1282" t="str">
        <f>IF(VLOOKUP(Table2612[[#This Row],[(FIN) Käytäntö]],Languages!$A:$D,1,TRUE)=Table2612[[#This Row],[(FIN) Käytäntö]],VLOOKUP(Table2612[[#This Row],[(FIN) Käytäntö]],Languages!$A:$D,Summary!$C$7,TRUE),NA())</f>
        <v>Kyberpoikkeamiin reagoimisen varalle on luotu suunnitelma, jota pidetään yllä ja joka kattaa koko poikkeamanhallinnan elinkaaren.</v>
      </c>
      <c r="F286" s="1284" t="s">
        <v>4280</v>
      </c>
      <c r="G286" s="1075"/>
      <c r="H286" s="1075"/>
      <c r="I286" s="371"/>
      <c r="J286" s="259"/>
      <c r="K286" s="272"/>
      <c r="L286" s="273"/>
    </row>
    <row r="287" spans="1:12" ht="64.8" customHeight="1" x14ac:dyDescent="0.25">
      <c r="A287" s="165"/>
      <c r="B287" s="268"/>
      <c r="C287" s="374" t="s">
        <v>259</v>
      </c>
      <c r="D287" s="1283">
        <v>2</v>
      </c>
      <c r="E287" s="1282" t="str">
        <f>IF(VLOOKUP(Table2612[[#This Row],[(FIN) Käytäntö]],Languages!$A:$D,1,TRUE)=Table2612[[#This Row],[(FIN) Käytäntö]],VLOOKUP(Table2612[[#This Row],[(FIN) Käytäntö]],Languages!$A:$D,Summary!$C$7,TRUE),NA())</f>
        <v>Kyberpoikkeamiin reagoidaan määriteltyjen suunnitelmien ja menettelytapojen mukaisesti.</v>
      </c>
      <c r="F287" s="1284" t="s">
        <v>4280</v>
      </c>
      <c r="G287" s="1075"/>
      <c r="H287" s="1075"/>
      <c r="I287" s="371"/>
      <c r="J287" s="259"/>
      <c r="K287" s="272"/>
      <c r="L287" s="273"/>
    </row>
    <row r="288" spans="1:12" ht="64.8" customHeight="1" x14ac:dyDescent="0.25">
      <c r="A288" s="165"/>
      <c r="B288" s="268"/>
      <c r="C288" s="374" t="s">
        <v>260</v>
      </c>
      <c r="D288" s="1283">
        <v>2</v>
      </c>
      <c r="E288" s="1282" t="str">
        <f>IF(VLOOKUP(Table2612[[#This Row],[(FIN) Käytäntö]],Languages!$A:$D,1,TRUE)=Table2612[[#This Row],[(FIN) Käytäntö]],VLOOKUP(Table2612[[#This Row],[(FIN) Käytäntö]],Languages!$A:$D,Summary!$C$7,TRUE),NA())</f>
        <v>Kyberpoikkeamien hallintasuunnitelma sisältää viestintäsuunnitelman, joka kattaa sekä sisäiset että ulkoiset sidosryhmät</v>
      </c>
      <c r="F288" s="1284" t="s">
        <v>4280</v>
      </c>
      <c r="G288" s="1075"/>
      <c r="H288" s="1075"/>
      <c r="I288" s="371"/>
      <c r="J288" s="259"/>
      <c r="K288" s="272"/>
      <c r="L288" s="273"/>
    </row>
    <row r="289" spans="1:12" ht="64.8" customHeight="1" x14ac:dyDescent="0.25">
      <c r="A289" s="165"/>
      <c r="B289" s="268"/>
      <c r="C289" s="374" t="s">
        <v>261</v>
      </c>
      <c r="D289" s="1283">
        <v>2</v>
      </c>
      <c r="E289" s="1282" t="str">
        <f>IF(VLOOKUP(Table2612[[#This Row],[(FIN) Käytäntö]],Languages!$A:$D,1,TRUE)=Table2612[[#This Row],[(FIN) Käytäntö]],VLOOKUP(Table2612[[#This Row],[(FIN) Käytäntö]],Languages!$A:$D,Summary!$C$7,TRUE),NA())</f>
        <v>Kyberpoikkeamiin reagoinnin suunnitelmia harjoitellaan määräajoin ja määriteltyjen tilanteiden kuten järjestelmämuutosten tai ulkoisten tapahtumien yhteydessä.</v>
      </c>
      <c r="F289" s="1284" t="s">
        <v>4280</v>
      </c>
      <c r="G289" s="1075"/>
      <c r="H289" s="1075"/>
      <c r="I289" s="371"/>
      <c r="J289" s="259"/>
      <c r="K289" s="272"/>
      <c r="L289" s="273"/>
    </row>
    <row r="290" spans="1:12" ht="64.8" customHeight="1" x14ac:dyDescent="0.25">
      <c r="A290" s="165"/>
      <c r="B290" s="268"/>
      <c r="C290" s="374" t="s">
        <v>262</v>
      </c>
      <c r="D290" s="1283">
        <v>2</v>
      </c>
      <c r="E290" s="1282" t="str">
        <f>IF(VLOOKUP(Table2612[[#This Row],[(FIN) Käytäntö]],Languages!$A:$D,1,TRUE)=Table2612[[#This Row],[(FIN) Käytäntö]],VLOOKUP(Table2612[[#This Row],[(FIN) Käytäntö]],Languages!$A:$D,Summary!$C$7,TRUE),NA())</f>
        <v>Kyberpoikkeamista saadut kokemukset käsitellään ja toimista otetaan opiksi (lessons learned). Korjaavia toimenpiteitä toteutetaan, mukaan lukien toimintasuunnitelmien päivittäminen.</v>
      </c>
      <c r="F290" s="1284" t="s">
        <v>4280</v>
      </c>
      <c r="G290" s="1075"/>
      <c r="H290" s="1075"/>
      <c r="I290" s="371"/>
      <c r="J290" s="259"/>
      <c r="K290" s="272"/>
      <c r="L290" s="273"/>
    </row>
    <row r="291" spans="1:12" ht="64.8" customHeight="1" x14ac:dyDescent="0.25">
      <c r="A291" s="165"/>
      <c r="B291" s="268"/>
      <c r="C291" s="374" t="s">
        <v>263</v>
      </c>
      <c r="D291" s="1283">
        <v>3</v>
      </c>
      <c r="E291" s="1282" t="str">
        <f>IF(VLOOKUP(Table2612[[#This Row],[(FIN) Käytäntö]],Languages!$A:$D,1,TRUE)=Table2612[[#This Row],[(FIN) Käytäntö]],VLOOKUP(Table2612[[#This Row],[(FIN) Käytäntö]],Languages!$A:$D,Summary!$C$7,TRUE),NA())</f>
        <v>Kyberpoikkeamien juurisyyt analysoidaan ja korjaavia toimenpiteitä toteutetaan, mukaan lukien toimintasuunnitelmien päivittäminen.</v>
      </c>
      <c r="F291" s="1284" t="s">
        <v>4280</v>
      </c>
      <c r="G291" s="1075"/>
      <c r="H291" s="1075"/>
      <c r="I291" s="371"/>
      <c r="J291" s="259"/>
      <c r="K291" s="272"/>
      <c r="L291" s="273"/>
    </row>
    <row r="292" spans="1:12" ht="64.8" customHeight="1" x14ac:dyDescent="0.25">
      <c r="A292" s="165"/>
      <c r="B292" s="268"/>
      <c r="C292" s="374" t="s">
        <v>265</v>
      </c>
      <c r="D292" s="1283">
        <v>3</v>
      </c>
      <c r="E292" s="1282" t="str">
        <f>IF(VLOOKUP(Table2612[[#This Row],[(FIN) Käytäntö]],Languages!$A:$D,1,TRUE)=Table2612[[#This Row],[(FIN) Käytäntö]],VLOOKUP(Table2612[[#This Row],[(FIN) Käytäntö]],Languages!$A:$D,Summary!$C$7,TRUE),NA())</f>
        <v>Kyberpoikkeamiin reagointi koordinoidaan soveltuvin osin toimittajien, viranomaisten ja muiden ulkopuolisten tahojen kanssa. Tähän kuuluu tukitoimet todistusaineiston keräämiselle ja säilyttämiselle.</v>
      </c>
      <c r="F292" s="1284" t="s">
        <v>4280</v>
      </c>
      <c r="G292" s="1075"/>
      <c r="H292" s="1075"/>
      <c r="I292" s="371"/>
      <c r="J292" s="259"/>
      <c r="K292" s="272"/>
      <c r="L292" s="273"/>
    </row>
    <row r="293" spans="1:12" ht="64.8" customHeight="1" x14ac:dyDescent="0.25">
      <c r="A293" s="165"/>
      <c r="B293" s="268"/>
      <c r="C293" s="374" t="s">
        <v>943</v>
      </c>
      <c r="D293" s="1283">
        <v>3</v>
      </c>
      <c r="E293" s="1282" t="str">
        <f>IF(VLOOKUP(Table2612[[#This Row],[(FIN) Käytäntö]],Languages!$A:$D,1,TRUE)=Table2612[[#This Row],[(FIN) Käytäntö]],VLOOKUP(Table2612[[#This Row],[(FIN) Käytäntö]],Languages!$A:$D,Summary!$C$7,TRUE),NA())</f>
        <v>Kyberpoikkeamien käsittelyyn ja reagointiin osallistuvat työntekijät ottavat osaa yhteisiin harjoituksiin muiden organisaatioiden kanssa (esim. työpöytäharjoitukset, simulaatiot).</v>
      </c>
      <c r="F293" s="1284" t="s">
        <v>4280</v>
      </c>
      <c r="G293" s="1075"/>
      <c r="H293" s="1075"/>
      <c r="I293" s="371"/>
      <c r="J293" s="259"/>
      <c r="K293" s="272"/>
      <c r="L293" s="273"/>
    </row>
    <row r="294" spans="1:12" ht="64.8" customHeight="1" x14ac:dyDescent="0.25">
      <c r="A294" s="165"/>
      <c r="B294" s="268"/>
      <c r="C294" s="374" t="s">
        <v>2538</v>
      </c>
      <c r="D294" s="1283">
        <v>3</v>
      </c>
      <c r="E294" s="1282" t="str">
        <f>IF(VLOOKUP(Table2612[[#This Row],[(FIN) Käytäntö]],Languages!$A:$D,1,TRUE)=Table2612[[#This Row],[(FIN) Käytäntö]],VLOOKUP(Table2612[[#This Row],[(FIN) Käytäntö]],Languages!$A:$D,Summary!$C$7,TRUE),NA())</f>
        <v>Kyberpoikkeamiin reagoinnissa noudatetaan ennalta määriteltyjä toimintatiloja [kts. SITUATION-3g].</v>
      </c>
      <c r="F294" s="1284" t="s">
        <v>1629</v>
      </c>
      <c r="G294" s="1075"/>
      <c r="H294" s="1075"/>
      <c r="I294" s="371"/>
      <c r="J294" s="259"/>
      <c r="K294" s="272"/>
      <c r="L294" s="273"/>
    </row>
    <row r="295" spans="1:12" ht="64.8" customHeight="1" x14ac:dyDescent="0.25">
      <c r="A295" s="165"/>
      <c r="B295" s="268"/>
      <c r="C295" s="374" t="s">
        <v>267</v>
      </c>
      <c r="D295" s="1283">
        <v>1</v>
      </c>
      <c r="E295" s="1282" t="str">
        <f>IF(VLOOKUP(Table2612[[#This Row],[(FIN) Käytäntö]],Languages!$A:$D,1,TRUE)=Table2612[[#This Row],[(FIN) Käytäntö]],VLOOKUP(Table2612[[#This Row],[(FIN) Käytäntö]],Languages!$A:$D,Summary!$C$7,TRUE),NA())</f>
        <v>Organisaatio on kehittänyt toiminnan jatkuvuutta koskevat suunnitelmat, joiden avulla toiminnon toiminta voidaan säilyttää ja palauttaa, mikäli toimintaan kohdistuu kybertapahtuma tai -poikkeama. Tasolla 1 tämän ei tarvitse olla systemaattista ja säännöllistä.</v>
      </c>
      <c r="F295" s="1284" t="s">
        <v>4280</v>
      </c>
      <c r="G295" s="1075"/>
      <c r="H295" s="1075"/>
      <c r="I295" s="371"/>
      <c r="J295" s="259"/>
      <c r="K295" s="272"/>
      <c r="L295" s="273"/>
    </row>
    <row r="296" spans="1:12" ht="64.8" customHeight="1" x14ac:dyDescent="0.25">
      <c r="A296" s="165"/>
      <c r="B296" s="268"/>
      <c r="C296" s="374" t="s">
        <v>268</v>
      </c>
      <c r="D296" s="1283">
        <v>1</v>
      </c>
      <c r="E296" s="1282" t="str">
        <f>IF(VLOOKUP(Table2612[[#This Row],[(FIN) Käytäntö]],Languages!$A:$D,1,TRUE)=Table2612[[#This Row],[(FIN) Käytäntö]],VLOOKUP(Table2612[[#This Row],[(FIN) Käytäntö]],Languages!$A:$D,Summary!$C$7,TRUE),NA())</f>
        <v>Tiedoista on saatavilla varmuuskopiot, joita testaan. Tasolla 1 tämän ei tarvitse olla systemaattista ja säännöllistä.</v>
      </c>
      <c r="F296" s="1284" t="s">
        <v>4280</v>
      </c>
      <c r="G296" s="1075"/>
      <c r="H296" s="1075"/>
      <c r="I296" s="371"/>
      <c r="J296" s="259"/>
      <c r="K296" s="272"/>
      <c r="L296" s="273"/>
    </row>
    <row r="297" spans="1:12" ht="64.8" customHeight="1" x14ac:dyDescent="0.25">
      <c r="A297" s="165"/>
      <c r="B297" s="268"/>
      <c r="C297" s="374" t="s">
        <v>269</v>
      </c>
      <c r="D297" s="1283">
        <v>1</v>
      </c>
      <c r="E297" s="1282" t="str">
        <f>IF(VLOOKUP(Table2612[[#This Row],[(FIN) Käytäntö]],Languages!$A:$D,1,TRUE)=Table2612[[#This Row],[(FIN) Käytäntö]],VLOOKUP(Table2612[[#This Row],[(FIN) Käytäntö]],Languages!$A:$D,Summary!$C$7,TRUE),NA())</f>
        <v>Varaosia tarvitsevat IT-laitteet (ja mahdolliset OT-laitteet) on tunnistettu. Tasolla 1 tämän ei tarvitse olla systemaattista ja säännöllistä.</v>
      </c>
      <c r="F297" s="1284" t="s">
        <v>4280</v>
      </c>
      <c r="G297" s="1075"/>
      <c r="H297" s="1075"/>
      <c r="I297" s="371"/>
      <c r="J297" s="259"/>
      <c r="K297" s="272"/>
      <c r="L297" s="273"/>
    </row>
    <row r="298" spans="1:12" ht="64.8" customHeight="1" x14ac:dyDescent="0.25">
      <c r="A298" s="165"/>
      <c r="B298" s="268"/>
      <c r="C298" s="374" t="s">
        <v>270</v>
      </c>
      <c r="D298" s="1283">
        <v>2</v>
      </c>
      <c r="E298" s="1282" t="str">
        <f>IF(VLOOKUP(Table2612[[#This Row],[(FIN) Käytäntö]],Languages!$A:$D,1,TRUE)=Table2612[[#This Row],[(FIN) Käytäntö]],VLOOKUP(Table2612[[#This Row],[(FIN) Käytäntö]],Languages!$A:$D,Summary!$C$7,TRUE),NA())</f>
        <v>Jatkuvuussuunnitelmat sisältävät arviot mahdollisten kyberpoikkeamien vaikutuksista.</v>
      </c>
      <c r="F298" s="1284" t="s">
        <v>4280</v>
      </c>
      <c r="G298" s="1075"/>
      <c r="H298" s="1075"/>
      <c r="I298" s="371"/>
      <c r="J298" s="259"/>
      <c r="K298" s="272"/>
      <c r="L298" s="273"/>
    </row>
    <row r="299" spans="1:12" ht="64.8" customHeight="1" x14ac:dyDescent="0.25">
      <c r="A299" s="165"/>
      <c r="B299" s="268"/>
      <c r="C299" s="374" t="s">
        <v>271</v>
      </c>
      <c r="D299" s="1283">
        <v>2</v>
      </c>
      <c r="E299" s="1282" t="str">
        <f>IF(VLOOKUP(Table2612[[#This Row],[(FIN) Käytäntö]],Languages!$A:$D,1,TRUE)=Table2612[[#This Row],[(FIN) Käytäntö]],VLOOKUP(Table2612[[#This Row],[(FIN) Käytäntö]],Languages!$A:$D,Summary!$C$7,TRUE),NA())</f>
        <v>Jatkuvuussuunnitelmissa on tunnistettu ja dokumentoitu ne laitteet, ohjelmistot ja tietovarannot sekä toiminnat, jotka minimissään tarvitaan toiminnon toiminnan ylläpitämiseksi.</v>
      </c>
      <c r="F299" s="1284" t="s">
        <v>4280</v>
      </c>
      <c r="G299" s="1075"/>
      <c r="H299" s="1075"/>
      <c r="I299" s="371"/>
      <c r="J299" s="259"/>
      <c r="K299" s="272"/>
      <c r="L299" s="273"/>
    </row>
    <row r="300" spans="1:12" ht="64.8" customHeight="1" x14ac:dyDescent="0.25">
      <c r="A300" s="165"/>
      <c r="B300" s="268"/>
      <c r="C300" s="374" t="s">
        <v>272</v>
      </c>
      <c r="D300" s="1283">
        <v>2</v>
      </c>
      <c r="E300" s="1282" t="str">
        <f>IF(VLOOKUP(Table2612[[#This Row],[(FIN) Käytäntö]],Languages!$A:$D,1,TRUE)=Table2612[[#This Row],[(FIN) Käytäntö]],VLOOKUP(Table2612[[#This Row],[(FIN) Käytäntö]],Languages!$A:$D,Summary!$C$7,TRUE),NA())</f>
        <v>Jatkuvuussuunnitelmat käsittelevät toiminnon kannalta tärkeät IT- ja OT-laitteet, ohjelmistot ja tietovarannot. Mukaan lukien varmuuskopioiden saatavuuden sekä korvaavat, varmennetut ja varalla olevat (IT ja OT) laitteet ja ohjelmistot. (Huomioi myös mahdolliset OT-laitteet, -ohjelmistot ja tietovarannot).</v>
      </c>
      <c r="F300" s="1284" t="s">
        <v>4280</v>
      </c>
      <c r="G300" s="1075"/>
      <c r="H300" s="1075"/>
      <c r="I300" s="371"/>
      <c r="J300" s="259"/>
      <c r="K300" s="272"/>
      <c r="L300" s="273"/>
    </row>
    <row r="301" spans="1:12" ht="64.8" customHeight="1" x14ac:dyDescent="0.25">
      <c r="A301" s="165"/>
      <c r="B301" s="268"/>
      <c r="C301" s="374" t="s">
        <v>273</v>
      </c>
      <c r="D301" s="1283">
        <v>2</v>
      </c>
      <c r="E301" s="1282" t="str">
        <f>IF(VLOOKUP(Table2612[[#This Row],[(FIN) Käytäntö]],Languages!$A:$D,1,TRUE)=Table2612[[#This Row],[(FIN) Käytäntö]],VLOOKUP(Table2612[[#This Row],[(FIN) Käytäntö]],Languages!$A:$D,Summary!$C$7,TRUE),NA())</f>
        <v>Jatkuvuussuunnitelmiin kuuluu toipumisajan ("RTO, Recovery Time Objective") ja toipumispisteen ("Recovery Point Objective, RPO") määrittely toiminnon kannalta tärkeille laitteille, ohjelmistoille ja tietovarannoille.</v>
      </c>
      <c r="F301" s="1284" t="s">
        <v>4280</v>
      </c>
      <c r="G301" s="1075"/>
      <c r="H301" s="1075"/>
      <c r="I301" s="371"/>
      <c r="J301" s="259"/>
      <c r="K301" s="272"/>
      <c r="L301" s="273"/>
    </row>
    <row r="302" spans="1:12" ht="64.8" customHeight="1" x14ac:dyDescent="0.25">
      <c r="A302" s="165"/>
      <c r="B302" s="268"/>
      <c r="C302" s="374" t="s">
        <v>944</v>
      </c>
      <c r="D302" s="1283">
        <v>2</v>
      </c>
      <c r="E302" s="1282" t="str">
        <f>IF(VLOOKUP(Table2612[[#This Row],[(FIN) Käytäntö]],Languages!$A:$D,1,TRUE)=Table2612[[#This Row],[(FIN) Käytäntö]],VLOOKUP(Table2612[[#This Row],[(FIN) Käytäntö]],Languages!$A:$D,Summary!$C$7,TRUE),NA())</f>
        <v>Jatkuvuussuunnitelman käyttöönottamisen kriteerit kyberpoikkeamatilanteissa on määritetty ja viestitty poikkeamien käsittelystä ja valmiussuunnitelmista vastuussa oleville työntekijöille.</v>
      </c>
      <c r="F302" s="1284" t="s">
        <v>4280</v>
      </c>
      <c r="G302" s="1075"/>
      <c r="H302" s="1075"/>
      <c r="I302" s="371"/>
      <c r="J302" s="259"/>
      <c r="K302" s="272"/>
      <c r="L302" s="273"/>
    </row>
    <row r="303" spans="1:12" ht="64.8" customHeight="1" x14ac:dyDescent="0.25">
      <c r="A303" s="165"/>
      <c r="B303" s="268"/>
      <c r="C303" s="374" t="s">
        <v>945</v>
      </c>
      <c r="D303" s="1283">
        <v>2</v>
      </c>
      <c r="E303" s="1282" t="str">
        <f>IF(VLOOKUP(Table2612[[#This Row],[(FIN) Käytäntö]],Languages!$A:$D,1,TRUE)=Table2612[[#This Row],[(FIN) Käytäntö]],VLOOKUP(Table2612[[#This Row],[(FIN) Käytäntö]],Languages!$A:$D,Summary!$C$7,TRUE),NA())</f>
        <v>Jatkuvuussuunnitelmat testataan arvioimalla ja/tai harjoittelemalla aika ajoin ja määriteltyjen tilanteiden kuten järjestelmämuutosten tai ulkoisten tapahtumien yhteydessä.</v>
      </c>
      <c r="F303" s="1284" t="s">
        <v>4280</v>
      </c>
      <c r="G303" s="1075"/>
      <c r="H303" s="1075"/>
      <c r="I303" s="371"/>
      <c r="J303" s="259"/>
      <c r="K303" s="272"/>
      <c r="L303" s="273"/>
    </row>
    <row r="304" spans="1:12" ht="64.8" customHeight="1" x14ac:dyDescent="0.25">
      <c r="A304" s="165"/>
      <c r="B304" s="268"/>
      <c r="C304" s="374" t="s">
        <v>946</v>
      </c>
      <c r="D304" s="1283">
        <v>2</v>
      </c>
      <c r="E304" s="1282" t="str">
        <f>IF(VLOOKUP(Table2612[[#This Row],[(FIN) Käytäntö]],Languages!$A:$D,1,TRUE)=Table2612[[#This Row],[(FIN) Käytäntö]],VLOOKUP(Table2612[[#This Row],[(FIN) Käytäntö]],Languages!$A:$D,Summary!$C$7,TRUE),NA())</f>
        <v xml:space="preserve"> Varmuuskopiota suojaavat kyberturvallisuus kontrollit / hallintakeinot ovat yhtä hyvät tai perusteellisemmat kuin kontrollit, jotka suojaavat varmuuskopioitavaa tietoa.</v>
      </c>
      <c r="F304" s="1284" t="s">
        <v>4280</v>
      </c>
      <c r="G304" s="1075"/>
      <c r="H304" s="1075"/>
      <c r="I304" s="371"/>
      <c r="J304" s="259"/>
      <c r="K304" s="272"/>
      <c r="L304" s="273"/>
    </row>
    <row r="305" spans="1:12" ht="64.8" customHeight="1" x14ac:dyDescent="0.25">
      <c r="A305" s="165"/>
      <c r="B305" s="268"/>
      <c r="C305" s="374" t="s">
        <v>947</v>
      </c>
      <c r="D305" s="1283">
        <v>2</v>
      </c>
      <c r="E305" s="1282" t="str">
        <f>IF(VLOOKUP(Table2612[[#This Row],[(FIN) Käytäntö]],Languages!$A:$D,1,TRUE)=Table2612[[#This Row],[(FIN) Käytäntö]],VLOOKUP(Table2612[[#This Row],[(FIN) Käytäntö]],Languages!$A:$D,Summary!$C$7,TRUE),NA())</f>
        <v>Varmuuskopiot on erotettu sekä loogisesti että fyysisesti varmuuskopioidusta tiedosta.</v>
      </c>
      <c r="F305" s="1284" t="s">
        <v>4280</v>
      </c>
      <c r="G305" s="1075"/>
      <c r="H305" s="1075"/>
      <c r="I305" s="371"/>
      <c r="J305" s="259"/>
      <c r="K305" s="272"/>
      <c r="L305" s="273"/>
    </row>
    <row r="306" spans="1:12" ht="64.8" customHeight="1" x14ac:dyDescent="0.25">
      <c r="A306" s="165"/>
      <c r="B306" s="268"/>
      <c r="C306" s="374" t="s">
        <v>948</v>
      </c>
      <c r="D306" s="1283">
        <v>2</v>
      </c>
      <c r="E306" s="1282" t="str">
        <f>IF(VLOOKUP(Table2612[[#This Row],[(FIN) Käytäntö]],Languages!$A:$D,1,TRUE)=Table2612[[#This Row],[(FIN) Käytäntö]],VLOOKUP(Table2612[[#This Row],[(FIN) Käytäntö]],Languages!$A:$D,Summary!$C$7,TRUE),NA())</f>
        <v>Varaosia on saatavilla niitä tarvitseviin IT-laitteisiin (ja mahdollisiin OT-laitteisiin).</v>
      </c>
      <c r="F306" s="1284" t="s">
        <v>1629</v>
      </c>
      <c r="G306" s="1075"/>
      <c r="H306" s="1075"/>
      <c r="I306" s="371"/>
      <c r="J306" s="259"/>
      <c r="K306" s="272"/>
      <c r="L306" s="273"/>
    </row>
    <row r="307" spans="1:12" ht="64.8" customHeight="1" x14ac:dyDescent="0.25">
      <c r="A307" s="165"/>
      <c r="B307" s="268"/>
      <c r="C307" s="374" t="s">
        <v>949</v>
      </c>
      <c r="D307" s="1283">
        <v>3</v>
      </c>
      <c r="E307" s="1282" t="str">
        <f>IF(VLOOKUP(Table2612[[#This Row],[(FIN) Käytäntö]],Languages!$A:$D,1,TRUE)=Table2612[[#This Row],[(FIN) Käytäntö]],VLOOKUP(Table2612[[#This Row],[(FIN) Käytäntö]],Languages!$A:$D,Summary!$C$7,TRUE),NA())</f>
        <v>Jatkuvuussuunnitelmissa on huomioitu tunnistetut riskit ja organisaation uhkaprofiili [kts. THREAT-2e], jotta katetaan tunnistetut riskikategoriat ja uhat.</v>
      </c>
      <c r="F307" s="1284" t="s">
        <v>1629</v>
      </c>
      <c r="G307" s="1075"/>
      <c r="H307" s="1075"/>
      <c r="I307" s="371"/>
      <c r="J307" s="259"/>
      <c r="K307" s="272"/>
      <c r="L307" s="273"/>
    </row>
    <row r="308" spans="1:12" ht="64.8" customHeight="1" x14ac:dyDescent="0.25">
      <c r="A308" s="165"/>
      <c r="B308" s="268"/>
      <c r="C308" s="374" t="s">
        <v>950</v>
      </c>
      <c r="D308" s="1283">
        <v>3</v>
      </c>
      <c r="E308" s="1282" t="str">
        <f>IF(VLOOKUP(Table2612[[#This Row],[(FIN) Käytäntö]],Languages!$A:$D,1,TRUE)=Table2612[[#This Row],[(FIN) Käytäntö]],VLOOKUP(Table2612[[#This Row],[(FIN) Käytäntö]],Languages!$A:$D,Summary!$C$7,TRUE),NA())</f>
        <v>Jatkuvuusharjoituksiin sisältyy korkean prioriteetin riskeihin varautuminen.</v>
      </c>
      <c r="F308" s="1284" t="s">
        <v>4280</v>
      </c>
      <c r="G308" s="1075"/>
      <c r="H308" s="1075"/>
      <c r="I308" s="371"/>
      <c r="J308" s="259"/>
      <c r="K308" s="272"/>
      <c r="L308" s="273"/>
    </row>
    <row r="309" spans="1:12" ht="64.8" customHeight="1" x14ac:dyDescent="0.25">
      <c r="A309" s="165"/>
      <c r="B309" s="268"/>
      <c r="C309" s="374" t="s">
        <v>951</v>
      </c>
      <c r="D309" s="1283">
        <v>3</v>
      </c>
      <c r="E309" s="1282" t="str">
        <f>IF(VLOOKUP(Table2612[[#This Row],[(FIN) Käytäntö]],Languages!$A:$D,1,TRUE)=Table2612[[#This Row],[(FIN) Käytäntö]],VLOOKUP(Table2612[[#This Row],[(FIN) Käytäntö]],Languages!$A:$D,Summary!$C$7,TRUE),NA())</f>
        <v>Jatkuvuussuunnitelmien testauksesta tai tositilanteista saatuja havaintoja verrataan asetettuihin toipumistavoitteisiin ja suunnitelmia kehitetään näiden havaintojen perusteella.</v>
      </c>
      <c r="F309" s="1284" t="s">
        <v>4280</v>
      </c>
      <c r="G309" s="1075"/>
      <c r="H309" s="1075"/>
      <c r="I309" s="371"/>
      <c r="J309" s="259"/>
      <c r="K309" s="272"/>
      <c r="L309" s="273"/>
    </row>
    <row r="310" spans="1:12" ht="64.8" customHeight="1" x14ac:dyDescent="0.25">
      <c r="A310" s="165"/>
      <c r="B310" s="268"/>
      <c r="C310" s="374" t="s">
        <v>952</v>
      </c>
      <c r="D310" s="1283">
        <v>3</v>
      </c>
      <c r="E310" s="1282" t="str">
        <f>IF(VLOOKUP(Table2612[[#This Row],[(FIN) Käytäntö]],Languages!$A:$D,1,TRUE)=Table2612[[#This Row],[(FIN) Käytäntö]],VLOOKUP(Table2612[[#This Row],[(FIN) Käytäntö]],Languages!$A:$D,Summary!$C$7,TRUE),NA())</f>
        <v>Jatkuvuussuunnitelmien sisältö tarkastetaan ja päivitetään määräajoin.</v>
      </c>
      <c r="F310" s="1284" t="s">
        <v>4280</v>
      </c>
      <c r="G310" s="1075"/>
      <c r="H310" s="1075"/>
      <c r="I310" s="371"/>
      <c r="J310" s="259"/>
      <c r="K310" s="272"/>
      <c r="L310" s="273"/>
    </row>
    <row r="311" spans="1:12" ht="64.8" customHeight="1" x14ac:dyDescent="0.25">
      <c r="A311" s="165"/>
      <c r="B311" s="268"/>
      <c r="C311" s="374" t="s">
        <v>954</v>
      </c>
      <c r="D311" s="1283">
        <v>2</v>
      </c>
      <c r="E311" s="1282" t="str">
        <f>IF(VLOOKUP(Table2612[[#This Row],[(FIN) Käytäntö]],Languages!$A:$D,1,TRUE)=Table2612[[#This Row],[(FIN) Käytäntö]],VLOOKUP(Table2612[[#This Row],[(FIN) Käytäntö]],Languages!$A:$D,Summary!$C$7,TRUE),NA())</f>
        <v>RESPONSE-osion toimintaa varten on määritetty dokumentoidut toimintatavat, joita noudatetaan ja päivitetään säännöllisesti.</v>
      </c>
      <c r="F311" s="1284" t="s">
        <v>4280</v>
      </c>
      <c r="G311" s="1075"/>
      <c r="H311" s="1075"/>
      <c r="I311" s="371"/>
      <c r="J311" s="259"/>
      <c r="K311" s="272"/>
      <c r="L311" s="273"/>
    </row>
    <row r="312" spans="1:12" ht="64.8" customHeight="1" x14ac:dyDescent="0.25">
      <c r="A312" s="165"/>
      <c r="B312" s="268"/>
      <c r="C312" s="374" t="s">
        <v>955</v>
      </c>
      <c r="D312" s="1283">
        <v>2</v>
      </c>
      <c r="E312" s="1282" t="str">
        <f>IF(VLOOKUP(Table2612[[#This Row],[(FIN) Käytäntö]],Languages!$A:$D,1,TRUE)=Table2612[[#This Row],[(FIN) Käytäntö]],VLOOKUP(Table2612[[#This Row],[(FIN) Käytäntö]],Languages!$A:$D,Summary!$C$7,TRUE),NA())</f>
        <v>RESPONSE-osion toimintaa varten on tarjolla riittävät resurssit (henkilöstö, rahoitus ja työkalut).</v>
      </c>
      <c r="F312" s="1284" t="s">
        <v>4280</v>
      </c>
      <c r="G312" s="1075"/>
      <c r="H312" s="1075"/>
      <c r="I312" s="371"/>
      <c r="J312" s="259"/>
      <c r="K312" s="272"/>
      <c r="L312" s="273"/>
    </row>
    <row r="313" spans="1:12" ht="64.8" customHeight="1" x14ac:dyDescent="0.25">
      <c r="A313" s="165"/>
      <c r="B313" s="268"/>
      <c r="C313" s="374" t="s">
        <v>956</v>
      </c>
      <c r="D313" s="1283">
        <v>3</v>
      </c>
      <c r="E313" s="1282" t="str">
        <f>IF(VLOOKUP(Table2612[[#This Row],[(FIN) Käytäntö]],Languages!$A:$D,1,TRUE)=Table2612[[#This Row],[(FIN) Käytäntö]],VLOOKUP(Table2612[[#This Row],[(FIN) Käytäntö]],Languages!$A:$D,Summary!$C$7,TRUE),NA())</f>
        <v>RESPONSE-osion toimintaa ohjataan vaatimuksilla, jotka on asetettu organisaation johtotason politiikassa (tai vastaavassa ohjeistuksessa).</v>
      </c>
      <c r="F313" s="1284" t="s">
        <v>4280</v>
      </c>
      <c r="G313" s="1075"/>
      <c r="H313" s="1075"/>
      <c r="I313" s="371"/>
      <c r="J313" s="259"/>
      <c r="K313" s="272"/>
      <c r="L313" s="273"/>
    </row>
    <row r="314" spans="1:12" ht="64.8" customHeight="1" x14ac:dyDescent="0.25">
      <c r="A314" s="165"/>
      <c r="B314" s="268"/>
      <c r="C314" s="374" t="s">
        <v>957</v>
      </c>
      <c r="D314" s="1283">
        <v>3</v>
      </c>
      <c r="E314" s="1282" t="str">
        <f>IF(VLOOKUP(Table2612[[#This Row],[(FIN) Käytäntö]],Languages!$A:$D,1,TRUE)=Table2612[[#This Row],[(FIN) Käytäntö]],VLOOKUP(Table2612[[#This Row],[(FIN) Käytäntö]],Languages!$A:$D,Summary!$C$7,TRUE),NA())</f>
        <v>RESPONSE-osion toimintaa suorittaville työntekijöille on määritelty vastuut, velvoitteet ja valtuutukset tehtäviensä suorittamista varten.</v>
      </c>
      <c r="F314" s="1284" t="s">
        <v>4280</v>
      </c>
      <c r="G314" s="1075"/>
      <c r="H314" s="1075"/>
      <c r="I314" s="371"/>
      <c r="J314" s="259"/>
      <c r="K314" s="272"/>
      <c r="L314" s="273"/>
    </row>
    <row r="315" spans="1:12" ht="64.8" customHeight="1" x14ac:dyDescent="0.25">
      <c r="A315" s="165"/>
      <c r="B315" s="268"/>
      <c r="C315" s="374" t="s">
        <v>958</v>
      </c>
      <c r="D315" s="1283">
        <v>3</v>
      </c>
      <c r="E315" s="1282" t="str">
        <f>IF(VLOOKUP(Table2612[[#This Row],[(FIN) Käytäntö]],Languages!$A:$D,1,TRUE)=Table2612[[#This Row],[(FIN) Käytäntö]],VLOOKUP(Table2612[[#This Row],[(FIN) Käytäntö]],Languages!$A:$D,Summary!$C$7,TRUE),NA())</f>
        <v>RESPONSE-osion toimintaa suorittavilla työntekijöillä on riittävät tiedot ja taidot tehtäviensä suorittamiseen.</v>
      </c>
      <c r="F315" s="1284" t="s">
        <v>4280</v>
      </c>
      <c r="G315" s="1075"/>
      <c r="H315" s="1075"/>
      <c r="I315" s="371"/>
      <c r="J315" s="259"/>
      <c r="K315" s="272"/>
      <c r="L315" s="273"/>
    </row>
    <row r="316" spans="1:12" ht="64.8" customHeight="1" x14ac:dyDescent="0.25">
      <c r="A316" s="165"/>
      <c r="B316" s="268"/>
      <c r="C316" s="374" t="s">
        <v>959</v>
      </c>
      <c r="D316" s="1283">
        <v>3</v>
      </c>
      <c r="E316" s="1282" t="str">
        <f>IF(VLOOKUP(Table2612[[#This Row],[(FIN) Käytäntö]],Languages!$A:$D,1,TRUE)=Table2612[[#This Row],[(FIN) Käytäntö]],VLOOKUP(Table2612[[#This Row],[(FIN) Käytäntö]],Languages!$A:$D,Summary!$C$7,TRUE),NA())</f>
        <v>RESPONSE-osion toiminnan vaikuttavuutta arvioidaan ja seurataan.</v>
      </c>
      <c r="F316" s="1284" t="s">
        <v>1629</v>
      </c>
      <c r="G316" s="1075"/>
      <c r="H316" s="1075"/>
      <c r="I316" s="371"/>
      <c r="J316" s="259"/>
      <c r="K316" s="272"/>
      <c r="L316" s="273"/>
    </row>
    <row r="317" spans="1:12" ht="64.8" customHeight="1" x14ac:dyDescent="0.25">
      <c r="A317" s="165"/>
      <c r="B317" s="268"/>
      <c r="C317" s="374" t="s">
        <v>41</v>
      </c>
      <c r="D317" s="1283">
        <v>1</v>
      </c>
      <c r="E317" s="1282" t="str">
        <f>IF(VLOOKUP(Table2612[[#This Row],[(FIN) Käytäntö]],Languages!$A:$D,1,TRUE)=Table2612[[#This Row],[(FIN) Käytäntö]],VLOOKUP(Table2612[[#This Row],[(FIN) Käytäntö]],Languages!$A:$D,Summary!$C$7,TRUE),NA())</f>
        <v>Organisaation kyberriskienhallintaa ohjaa suunnitelma (esimerkiksi strategia tai vastaava johtotason politiikka). Tasolla 1 sen kehittämisen ja ylläpidon ei tarvitse olla systemaattista ja säännöllistä.</v>
      </c>
      <c r="F317" s="1284" t="s">
        <v>4280</v>
      </c>
      <c r="G317" s="1075"/>
      <c r="H317" s="1075"/>
      <c r="I317" s="371"/>
      <c r="J317" s="259"/>
      <c r="K317" s="272"/>
      <c r="L317" s="273"/>
    </row>
    <row r="318" spans="1:12" ht="64.8" customHeight="1" x14ac:dyDescent="0.25">
      <c r="A318" s="165"/>
      <c r="B318" s="268"/>
      <c r="C318" s="374" t="s">
        <v>42</v>
      </c>
      <c r="D318" s="1283">
        <v>2</v>
      </c>
      <c r="E318" s="1282" t="str">
        <f>IF(VLOOKUP(Table2612[[#This Row],[(FIN) Käytäntö]],Languages!$A:$D,1,TRUE)=Table2612[[#This Row],[(FIN) Käytäntö]],VLOOKUP(Table2612[[#This Row],[(FIN) Käytäntö]],Languages!$A:$D,Summary!$C$7,TRUE),NA())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F318" s="1284" t="s">
        <v>4280</v>
      </c>
      <c r="G318" s="1075"/>
      <c r="H318" s="1075"/>
      <c r="I318" s="371"/>
      <c r="J318" s="259"/>
      <c r="K318" s="272"/>
      <c r="L318" s="273"/>
    </row>
    <row r="319" spans="1:12" ht="64.8" customHeight="1" x14ac:dyDescent="0.25">
      <c r="A319" s="165"/>
      <c r="B319" s="268"/>
      <c r="C319" s="374" t="s">
        <v>43</v>
      </c>
      <c r="D319" s="1283">
        <v>2</v>
      </c>
      <c r="E319" s="1282" t="str">
        <f>IF(VLOOKUP(Table2612[[#This Row],[(FIN) Käytäntö]],Languages!$A:$D,1,TRUE)=Table2612[[#This Row],[(FIN) Käytäntö]],VLOOKUP(Table2612[[#This Row],[(FIN) Käytäntö]],Languages!$A:$D,Summary!$C$7,TRUE),NA())</f>
        <v>Kyberriskienhallintaohjelma on määritelty ja sitä ylläpidetään. Se määrittää kyberriskienhallintatoimet, jotka perustuvat organisaation kyberriskienhallintastrategiaan / toimintasuunnitelmaan.</v>
      </c>
      <c r="F319" s="1284" t="s">
        <v>4280</v>
      </c>
      <c r="G319" s="1075"/>
      <c r="H319" s="1075"/>
      <c r="I319" s="371"/>
      <c r="J319" s="259"/>
      <c r="K319" s="272"/>
      <c r="L319" s="273"/>
    </row>
    <row r="320" spans="1:12" ht="64.8" customHeight="1" x14ac:dyDescent="0.25">
      <c r="A320" s="165"/>
      <c r="B320" s="268"/>
      <c r="C320" s="374" t="s">
        <v>45</v>
      </c>
      <c r="D320" s="1283">
        <v>2</v>
      </c>
      <c r="E320" s="1282" t="str">
        <f>IF(VLOOKUP(Table2612[[#This Row],[(FIN) Käytäntö]],Languages!$A:$D,1,TRUE)=Table2612[[#This Row],[(FIN) Käytäntö]],VLOOKUP(Table2612[[#This Row],[(FIN) Käytäntö]],Languages!$A:$D,Summary!$C$7,TRUE),NA())</f>
        <v>Kyberriskienhallinnan toimenpiteistä jaetaan tietoa soveltuville sidosryhmille.</v>
      </c>
      <c r="F320" s="1284" t="s">
        <v>4280</v>
      </c>
      <c r="G320" s="1075"/>
      <c r="H320" s="1075"/>
      <c r="I320" s="371"/>
      <c r="J320" s="259"/>
      <c r="K320" s="272"/>
      <c r="L320" s="273"/>
    </row>
    <row r="321" spans="1:12" ht="64.8" customHeight="1" x14ac:dyDescent="0.25">
      <c r="A321" s="165"/>
      <c r="B321" s="268"/>
      <c r="C321" s="374" t="s">
        <v>47</v>
      </c>
      <c r="D321" s="1283">
        <v>2</v>
      </c>
      <c r="E321" s="1282" t="str">
        <f>IF(VLOOKUP(Table2612[[#This Row],[(FIN) Käytäntö]],Languages!$A:$D,1,TRUE)=Table2612[[#This Row],[(FIN) Käytäntö]],VLOOKUP(Table2612[[#This Row],[(FIN) Käytäntö]],Languages!$A:$D,Summary!$C$7,TRUE),NA())</f>
        <v>Kyberriskienhallintaa varten on määritetty hallintamalli (ref. "governance"), jota ylläpidetään säännöllisesti. Hallintamalliin kuuluvat mm. riskienhallinnan vastuut, velvollisuudet ja päätöksentekorakenteet.</v>
      </c>
      <c r="F321" s="1284" t="s">
        <v>4280</v>
      </c>
      <c r="G321" s="1075"/>
      <c r="H321" s="1075"/>
      <c r="I321" s="371"/>
      <c r="J321" s="259"/>
      <c r="K321" s="272"/>
      <c r="L321" s="273"/>
    </row>
    <row r="322" spans="1:12" ht="64.8" customHeight="1" x14ac:dyDescent="0.25">
      <c r="A322" s="165"/>
      <c r="B322" s="268"/>
      <c r="C322" s="374" t="s">
        <v>49</v>
      </c>
      <c r="D322" s="1283">
        <v>2</v>
      </c>
      <c r="E322" s="1282" t="str">
        <f>IF(VLOOKUP(Table2612[[#This Row],[(FIN) Käytäntö]],Languages!$A:$D,1,TRUE)=Table2612[[#This Row],[(FIN) Käytäntö]],VLOOKUP(Table2612[[#This Row],[(FIN) Käytäntö]],Languages!$A:$D,Summary!$C$7,TRUE),NA())</f>
        <v xml:space="preserve">Organisaation johto tukee aktiivisesti ja näkyvästi organisaation kyberriskienhallintaohjelmaa . </v>
      </c>
      <c r="F322" s="1284" t="s">
        <v>4280</v>
      </c>
      <c r="G322" s="1075"/>
      <c r="H322" s="1075"/>
      <c r="I322" s="371"/>
      <c r="J322" s="259"/>
      <c r="K322" s="272"/>
      <c r="L322" s="273"/>
    </row>
    <row r="323" spans="1:12" ht="64.8" customHeight="1" x14ac:dyDescent="0.25">
      <c r="A323" s="165"/>
      <c r="B323" s="268"/>
      <c r="C323" s="374" t="s">
        <v>51</v>
      </c>
      <c r="D323" s="1283">
        <v>3</v>
      </c>
      <c r="E323" s="1282" t="str">
        <f>IF(VLOOKUP(Table2612[[#This Row],[(FIN) Käytäntö]],Languages!$A:$D,1,TRUE)=Table2612[[#This Row],[(FIN) Käytäntö]],VLOOKUP(Table2612[[#This Row],[(FIN) Käytäntö]],Languages!$A:$D,Summary!$C$7,TRUE),NA())</f>
        <v>Organisaation kyberriskienhallinnan ohjelma on linjassa organisaation toiminta-ajatuksen (missio) ja tavoitteiden kanssa.</v>
      </c>
      <c r="F323" s="1284" t="s">
        <v>4280</v>
      </c>
      <c r="G323" s="1075"/>
      <c r="H323" s="1075"/>
      <c r="I323" s="371"/>
      <c r="J323" s="259"/>
      <c r="K323" s="272"/>
      <c r="L323" s="273"/>
    </row>
    <row r="324" spans="1:12" ht="64.8" customHeight="1" x14ac:dyDescent="0.25">
      <c r="A324" s="165"/>
      <c r="B324" s="268"/>
      <c r="C324" s="374" t="s">
        <v>53</v>
      </c>
      <c r="D324" s="1283">
        <v>3</v>
      </c>
      <c r="E324" s="1282" t="str">
        <f>IF(VLOOKUP(Table2612[[#This Row],[(FIN) Käytäntö]],Languages!$A:$D,1,TRUE)=Table2612[[#This Row],[(FIN) Käytäntö]],VLOOKUP(Table2612[[#This Row],[(FIN) Käytäntö]],Languages!$A:$D,Summary!$C$7,TRUE),NA())</f>
        <v>Kyberriskienhallintaohjelma on yhteensovitettu koko organisaation laajuisen riskienhallintaohjelman kanssa.</v>
      </c>
      <c r="F324" s="1284" t="s">
        <v>4280</v>
      </c>
      <c r="G324" s="1075"/>
      <c r="H324" s="1075"/>
      <c r="I324" s="371"/>
      <c r="J324" s="259"/>
      <c r="K324" s="272"/>
      <c r="L324" s="273"/>
    </row>
    <row r="325" spans="1:12" ht="64.8" customHeight="1" x14ac:dyDescent="0.25">
      <c r="A325" s="165"/>
      <c r="B325" s="268"/>
      <c r="C325" s="374" t="s">
        <v>58</v>
      </c>
      <c r="D325" s="1283">
        <v>1</v>
      </c>
      <c r="E325" s="1282" t="str">
        <f>IF(VLOOKUP(Table2612[[#This Row],[(FIN) Käytäntö]],Languages!$A:$D,1,TRUE)=Table2612[[#This Row],[(FIN) Käytäntö]],VLOOKUP(Table2612[[#This Row],[(FIN) Käytäntö]],Languages!$A:$D,Summary!$C$7,TRUE),NA())</f>
        <v>Kyberriskejä tunnistetaan. Tasolla 1 tämän ei tarvitse olla systemaattista ja säännöllistä.</v>
      </c>
      <c r="F325" s="1284" t="s">
        <v>4280</v>
      </c>
      <c r="G325" s="1075"/>
      <c r="H325" s="1075"/>
      <c r="I325" s="371"/>
      <c r="J325" s="259"/>
      <c r="K325" s="272"/>
      <c r="L325" s="273"/>
    </row>
    <row r="326" spans="1:12" ht="64.8" customHeight="1" x14ac:dyDescent="0.25">
      <c r="A326" s="165"/>
      <c r="B326" s="268"/>
      <c r="C326" s="374" t="s">
        <v>60</v>
      </c>
      <c r="D326" s="1283">
        <v>2</v>
      </c>
      <c r="E326" s="1282" t="str">
        <f>IF(VLOOKUP(Table2612[[#This Row],[(FIN) Käytäntö]],Languages!$A:$D,1,TRUE)=Table2612[[#This Row],[(FIN) Käytäntö]],VLOOKUP(Table2612[[#This Row],[(FIN) Käytäntö]],Languages!$A:$D,Summary!$C$7,TRUE),NA())</f>
        <v>Kyberriskien tunnistamiseen käytetään määriteltyjä menetelmiä.</v>
      </c>
      <c r="F326" s="1284" t="s">
        <v>4280</v>
      </c>
      <c r="G326" s="1075"/>
      <c r="H326" s="1075"/>
      <c r="I326" s="371"/>
      <c r="J326" s="259"/>
      <c r="K326" s="272"/>
      <c r="L326" s="273"/>
    </row>
    <row r="327" spans="1:12" ht="64.8" customHeight="1" x14ac:dyDescent="0.25">
      <c r="A327" s="165"/>
      <c r="B327" s="268"/>
      <c r="C327" s="374" t="s">
        <v>62</v>
      </c>
      <c r="D327" s="1283">
        <v>2</v>
      </c>
      <c r="E327" s="1282" t="str">
        <f>IF(VLOOKUP(Table2612[[#This Row],[(FIN) Käytäntö]],Languages!$A:$D,1,TRUE)=Table2612[[#This Row],[(FIN) Käytäntö]],VLOOKUP(Table2612[[#This Row],[(FIN) Käytäntö]],Languages!$A:$D,Summary!$C$7,TRUE),NA())</f>
        <v xml:space="preserve">Kyberriskien tunnistamiseen osallistuu soveltuvilta osin sidosryhmiä operatiivisista ja liiketoimintayksiköistä. </v>
      </c>
      <c r="F327" s="1284" t="s">
        <v>1629</v>
      </c>
      <c r="G327" s="1075"/>
      <c r="H327" s="1075"/>
      <c r="I327" s="371"/>
      <c r="J327" s="259"/>
      <c r="K327" s="272"/>
      <c r="L327" s="273"/>
    </row>
    <row r="328" spans="1:12" ht="64.8" customHeight="1" x14ac:dyDescent="0.25">
      <c r="A328" s="165"/>
      <c r="B328" s="268"/>
      <c r="C328" s="374" t="s">
        <v>65</v>
      </c>
      <c r="D328" s="1283">
        <v>2</v>
      </c>
      <c r="E328" s="1282" t="str">
        <f>IF(VLOOKUP(Table2612[[#This Row],[(FIN) Käytäntö]],Languages!$A:$D,1,TRUE)=Table2612[[#This Row],[(FIN) Käytäntö]],VLOOKUP(Table2612[[#This Row],[(FIN) Käytäntö]],Languages!$A:$D,Summary!$C$7,TRUE),NA())</f>
        <v>Tunnistetut kyberriskit jaetaan erillisiin kategorioihin, jotta riskejä voidaan hallita kategoriakohtaisesti (kategorioita voivat olla esimerkiksi tietovuodot, sisäiset virheet, ransomware tai OT-laitteiden kaappaus).</v>
      </c>
      <c r="F328" s="1284" t="s">
        <v>1629</v>
      </c>
      <c r="G328" s="1075"/>
      <c r="H328" s="1075"/>
      <c r="I328" s="371"/>
      <c r="J328" s="259"/>
      <c r="K328" s="272"/>
      <c r="L328" s="273"/>
    </row>
    <row r="329" spans="1:12" ht="64.8" customHeight="1" x14ac:dyDescent="0.25">
      <c r="A329" s="165"/>
      <c r="B329" s="268"/>
      <c r="C329" s="374" t="s">
        <v>68</v>
      </c>
      <c r="D329" s="1283">
        <v>2</v>
      </c>
      <c r="E329" s="1282" t="str">
        <f>IF(VLOOKUP(Table2612[[#This Row],[(FIN) Käytäntö]],Languages!$A:$D,1,TRUE)=Table2612[[#This Row],[(FIN) Käytäntö]],VLOOKUP(Table2612[[#This Row],[(FIN) Käytäntö]],Languages!$A:$D,Summary!$C$7,TRUE),NA())</f>
        <v>Kyberriskit ja kyberriskikategoriat dokumentoidaan riskirekisteriin (tai vastaavaan tietovarastoon).</v>
      </c>
      <c r="F329" s="1284" t="s">
        <v>1629</v>
      </c>
      <c r="G329" s="1075"/>
      <c r="H329" s="1075"/>
      <c r="I329" s="371"/>
      <c r="J329" s="259"/>
      <c r="K329" s="272"/>
      <c r="L329" s="273"/>
    </row>
    <row r="330" spans="1:12" ht="64.8" customHeight="1" x14ac:dyDescent="0.25">
      <c r="A330" s="165"/>
      <c r="B330" s="268"/>
      <c r="C330" s="374" t="s">
        <v>914</v>
      </c>
      <c r="D330" s="1283">
        <v>2</v>
      </c>
      <c r="E330" s="1282" t="str">
        <f>IF(VLOOKUP(Table2612[[#This Row],[(FIN) Käytäntö]],Languages!$A:$D,1,TRUE)=Table2612[[#This Row],[(FIN) Käytäntö]],VLOOKUP(Table2612[[#This Row],[(FIN) Käytäntö]],Languages!$A:$D,Summary!$C$7,TRUE),NA())</f>
        <v>Kyberriskeille ja kyberriskikategorioille on nimitetty omistajat.</v>
      </c>
      <c r="F330" s="1284" t="s">
        <v>1629</v>
      </c>
      <c r="G330" s="1075"/>
      <c r="H330" s="1075"/>
      <c r="I330" s="371"/>
      <c r="J330" s="259"/>
      <c r="K330" s="272"/>
      <c r="L330" s="273"/>
    </row>
    <row r="331" spans="1:12" ht="64.8" customHeight="1" x14ac:dyDescent="0.25">
      <c r="A331" s="165"/>
      <c r="B331" s="268"/>
      <c r="C331" s="374" t="s">
        <v>915</v>
      </c>
      <c r="D331" s="1283">
        <v>2</v>
      </c>
      <c r="E331" s="1282" t="str">
        <f>IF(VLOOKUP(Table2612[[#This Row],[(FIN) Käytäntö]],Languages!$A:$D,1,TRUE)=Table2612[[#This Row],[(FIN) Käytäntö]],VLOOKUP(Table2612[[#This Row],[(FIN) Käytäntö]],Languages!$A:$D,Summary!$C$7,TRUE),NA())</f>
        <v>Kyberriskien tunnistamista tehdään aika ajoin ja määriteltyjen tilanteiden, kuten järjestelmämuutosten tai ulkoisten kybertapahtumien yhteydessä.</v>
      </c>
      <c r="F331" s="1284" t="s">
        <v>4280</v>
      </c>
      <c r="G331" s="1075"/>
      <c r="H331" s="1075"/>
      <c r="I331" s="371"/>
      <c r="J331" s="259"/>
      <c r="K331" s="272"/>
      <c r="L331" s="273"/>
    </row>
    <row r="332" spans="1:12" ht="64.8" customHeight="1" x14ac:dyDescent="0.25">
      <c r="A332" s="165"/>
      <c r="B332" s="268"/>
      <c r="C332" s="374" t="s">
        <v>916</v>
      </c>
      <c r="D332" s="1283">
        <v>3</v>
      </c>
      <c r="E332" s="1282" t="str">
        <f>IF(VLOOKUP(Table2612[[#This Row],[(FIN) Käytäntö]],Languages!$A:$D,1,TRUE)=Table2612[[#This Row],[(FIN) Käytäntö]],VLOOKUP(Table2612[[#This Row],[(FIN) Käytäntö]],Languages!$A:$D,Summary!$C$7,TRUE),NA())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F332" s="1284" t="s">
        <v>1629</v>
      </c>
      <c r="G332" s="1075"/>
      <c r="H332" s="1075"/>
      <c r="I332" s="371"/>
      <c r="J332" s="259"/>
      <c r="K332" s="272"/>
      <c r="L332" s="273"/>
    </row>
    <row r="333" spans="1:12" ht="64.8" customHeight="1" x14ac:dyDescent="0.25">
      <c r="A333" s="165"/>
      <c r="B333" s="268"/>
      <c r="C333" s="374" t="s">
        <v>917</v>
      </c>
      <c r="D333" s="1283">
        <v>3</v>
      </c>
      <c r="E333" s="1282" t="str">
        <f>IF(VLOOKUP(Table2612[[#This Row],[(FIN) Käytäntö]],Languages!$A:$D,1,TRUE)=Table2612[[#This Row],[(FIN) Käytäntö]],VLOOKUP(Table2612[[#This Row],[(FIN) Käytäntö]],Languages!$A:$D,Summary!$C$7,TRUE),NA())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F333" s="1284" t="s">
        <v>4280</v>
      </c>
      <c r="G333" s="1075"/>
      <c r="H333" s="1075"/>
      <c r="I333" s="371"/>
      <c r="J333" s="259"/>
      <c r="K333" s="272"/>
      <c r="L333" s="273"/>
    </row>
    <row r="334" spans="1:12" ht="64.8" customHeight="1" x14ac:dyDescent="0.25">
      <c r="A334" s="165"/>
      <c r="B334" s="268"/>
      <c r="C334" s="374" t="s">
        <v>918</v>
      </c>
      <c r="D334" s="1283">
        <v>3</v>
      </c>
      <c r="E334" s="1282" t="str">
        <f>IF(VLOOKUP(Table2612[[#This Row],[(FIN) Käytäntö]],Languages!$A:$D,1,TRUE)=Table2612[[#This Row],[(FIN) Käytäntö]],VLOOKUP(Table2612[[#This Row],[(FIN) Käytäntö]],Languages!$A:$D,Summary!$C$7,TRUE),NA())</f>
        <v>Uhkatietoa uhkien hallinnan osiosta [kts. THREAT] käytetään uusien kyberriskien tunnistamiseen ja olemassa olevien kyberriskien päivittämiseen.</v>
      </c>
      <c r="F334" s="1284" t="s">
        <v>4280</v>
      </c>
      <c r="G334" s="1075"/>
      <c r="H334" s="1075"/>
      <c r="I334" s="371"/>
      <c r="J334" s="259"/>
      <c r="K334" s="272"/>
      <c r="L334" s="273"/>
    </row>
    <row r="335" spans="1:12" ht="64.8" customHeight="1" x14ac:dyDescent="0.25">
      <c r="A335" s="165"/>
      <c r="B335" s="268"/>
      <c r="C335" s="374" t="s">
        <v>919</v>
      </c>
      <c r="D335" s="1283">
        <v>3</v>
      </c>
      <c r="E335" s="1282" t="str">
        <f>IF(VLOOKUP(Table2612[[#This Row],[(FIN) Käytäntö]],Languages!$A:$D,1,TRUE)=Table2612[[#This Row],[(FIN) Käytäntö]],VLOOKUP(Table2612[[#This Row],[(FIN) Käytäntö]],Languages!$A:$D,Summary!$C$7,TRUE),NA())</f>
        <v>Kumppaniverkoston riskienhallinnan osion toimenpiteistä [kts. THIRD-PARTIES] saatua tietoa käytetään uusien kyberriskien tunnistamiseen ja olemassa olevien kyberriskien päivittämiseen.</v>
      </c>
      <c r="F335" s="1284" t="s">
        <v>4280</v>
      </c>
      <c r="G335" s="1075"/>
      <c r="H335" s="1075"/>
      <c r="I335" s="371"/>
      <c r="J335" s="259"/>
      <c r="K335" s="272"/>
      <c r="L335" s="273"/>
    </row>
    <row r="336" spans="1:12" ht="64.8" customHeight="1" x14ac:dyDescent="0.25">
      <c r="A336" s="165"/>
      <c r="B336" s="268"/>
      <c r="C336" s="374" t="s">
        <v>920</v>
      </c>
      <c r="D336" s="1283">
        <v>3</v>
      </c>
      <c r="E336" s="1282" t="str">
        <f>IF(VLOOKUP(Table2612[[#This Row],[(FIN) Käytäntö]],Languages!$A:$D,1,TRUE)=Table2612[[#This Row],[(FIN) Käytäntö]],VLOOKUP(Table2612[[#This Row],[(FIN) Käytäntö]],Languages!$A:$D,Summary!$C$7,TRUE),NA())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F336" s="1284" t="s">
        <v>1629</v>
      </c>
      <c r="G336" s="1075"/>
      <c r="H336" s="1075"/>
      <c r="I336" s="371"/>
      <c r="J336" s="259"/>
      <c r="K336" s="272"/>
      <c r="L336" s="273"/>
    </row>
    <row r="337" spans="1:12" ht="64.8" customHeight="1" x14ac:dyDescent="0.25">
      <c r="A337" s="165"/>
      <c r="B337" s="268"/>
      <c r="C337" s="374" t="s">
        <v>921</v>
      </c>
      <c r="D337" s="1283">
        <v>3</v>
      </c>
      <c r="E337" s="1282" t="str">
        <f>IF(VLOOKUP(Table2612[[#This Row],[(FIN) Käytäntö]],Languages!$A:$D,1,TRUE)=Table2612[[#This Row],[(FIN) Käytäntö]],VLOOKUP(Table2612[[#This Row],[(FIN) Käytäntö]],Languages!$A:$D,Summary!$C$7,TRUE),NA())</f>
        <v>Kyberriskien tunnistamisessa huomioidaan riskit, jotka aiheutuvat kriittisestä infrastruktuurista tai keskinäisriippuvaisista organisaatioista tai kohdistuvat niihin.</v>
      </c>
      <c r="F337" s="1284" t="s">
        <v>4280</v>
      </c>
      <c r="G337" s="1075"/>
      <c r="H337" s="1075"/>
      <c r="I337" s="371"/>
      <c r="J337" s="259"/>
      <c r="K337" s="272"/>
      <c r="L337" s="273"/>
    </row>
    <row r="338" spans="1:12" ht="64.8" customHeight="1" x14ac:dyDescent="0.25">
      <c r="A338" s="165"/>
      <c r="B338" s="268"/>
      <c r="C338" s="374" t="s">
        <v>70</v>
      </c>
      <c r="D338" s="1283">
        <v>1</v>
      </c>
      <c r="E338" s="1282" t="str">
        <f>IF(VLOOKUP(Table2612[[#This Row],[(FIN) Käytäntö]],Languages!$A:$D,1,TRUE)=Table2612[[#This Row],[(FIN) Käytäntö]],VLOOKUP(Table2612[[#This Row],[(FIN) Käytäntö]],Languages!$A:$D,Summary!$C$7,TRUE),NA())</f>
        <v>Kyberriskit priorisoidaan niiden arvioidun vaikutuksen perusteella. Tasolla 1 tämän ei tarvitse olla systemaattista ja säännöllistä.</v>
      </c>
      <c r="F338" s="1284" t="s">
        <v>4280</v>
      </c>
      <c r="G338" s="1075"/>
      <c r="H338" s="1075"/>
      <c r="I338" s="371"/>
      <c r="J338" s="259"/>
      <c r="K338" s="272"/>
      <c r="L338" s="273"/>
    </row>
    <row r="339" spans="1:12" ht="64.8" customHeight="1" x14ac:dyDescent="0.25">
      <c r="A339" s="165"/>
      <c r="B339" s="268"/>
      <c r="C339" s="374" t="s">
        <v>72</v>
      </c>
      <c r="D339" s="1283">
        <v>2</v>
      </c>
      <c r="E339" s="1282" t="str">
        <f>IF(VLOOKUP(Table2612[[#This Row],[(FIN) Käytäntö]],Languages!$A:$D,1,TRUE)=Table2612[[#This Row],[(FIN) Käytäntö]],VLOOKUP(Table2612[[#This Row],[(FIN) Käytäntö]],Languages!$A:$D,Summary!$C$7,TRUE),NA())</f>
        <v>Määriteltyjä kriteerejä käytetään kyberriskien priorisoinnissa (esimerkiksi vaikutus organisaatioon, yhteiskunnallinen vaikutus,  todennäköisyys, alttius, riskinsietokyky).</v>
      </c>
      <c r="F339" s="1284" t="s">
        <v>4280</v>
      </c>
      <c r="G339" s="1075"/>
      <c r="H339" s="1075"/>
      <c r="I339" s="371"/>
      <c r="J339" s="259"/>
      <c r="K339" s="272"/>
      <c r="L339" s="273"/>
    </row>
    <row r="340" spans="1:12" ht="64.8" customHeight="1" x14ac:dyDescent="0.25">
      <c r="A340" s="165"/>
      <c r="B340" s="268"/>
      <c r="C340" s="374" t="s">
        <v>75</v>
      </c>
      <c r="D340" s="1283">
        <v>2</v>
      </c>
      <c r="E340" s="1282" t="str">
        <f>IF(VLOOKUP(Table2612[[#This Row],[(FIN) Käytäntö]],Languages!$A:$D,1,TRUE)=Table2612[[#This Row],[(FIN) Käytäntö]],VLOOKUP(Table2612[[#This Row],[(FIN) Käytäntö]],Languages!$A:$D,Summary!$C$7,TRUE),NA())</f>
        <v>Korkean prioriteetin kyberriskien vaikutusta (impact) arvioidaan noudattaen määriteltyjä menetelmiä (esimerkiksi vertaamalla toteutuneisiin tapauksiin tai kvantifioimalla riski).G228</v>
      </c>
      <c r="F340" s="1284" t="s">
        <v>4280</v>
      </c>
      <c r="G340" s="1075"/>
      <c r="H340" s="1075"/>
      <c r="I340" s="371"/>
      <c r="J340" s="259"/>
      <c r="K340" s="272"/>
      <c r="L340" s="273"/>
    </row>
    <row r="341" spans="1:12" ht="64.8" customHeight="1" x14ac:dyDescent="0.25">
      <c r="A341" s="165"/>
      <c r="B341" s="268"/>
      <c r="C341" s="374" t="s">
        <v>78</v>
      </c>
      <c r="D341" s="1283">
        <v>2</v>
      </c>
      <c r="E341" s="1282" t="str">
        <f>IF(VLOOKUP(Table2612[[#This Row],[(FIN) Käytäntö]],Languages!$A:$D,1,TRUE)=Table2612[[#This Row],[(FIN) Käytäntö]],VLOOKUP(Table2612[[#This Row],[(FIN) Käytäntö]],Languages!$A:$D,Summary!$C$7,TRUE),NA())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F341" s="1284" t="s">
        <v>4280</v>
      </c>
      <c r="G341" s="1075"/>
      <c r="H341" s="1075"/>
      <c r="I341" s="371"/>
      <c r="J341" s="259"/>
      <c r="K341" s="272"/>
      <c r="L341" s="273"/>
    </row>
    <row r="342" spans="1:12" ht="64.8" customHeight="1" x14ac:dyDescent="0.25">
      <c r="A342" s="165"/>
      <c r="B342" s="268"/>
      <c r="C342" s="374" t="s">
        <v>80</v>
      </c>
      <c r="D342" s="1283">
        <v>2</v>
      </c>
      <c r="E342" s="1282" t="str">
        <f>IF(VLOOKUP(Table2612[[#This Row],[(FIN) Käytäntö]],Languages!$A:$D,1,TRUE)=Table2612[[#This Row],[(FIN) Käytäntö]],VLOOKUP(Table2612[[#This Row],[(FIN) Käytäntö]],Languages!$A:$D,Summary!$C$7,TRUE),NA())</f>
        <v>Organisaation sidosryhmät soveltuvista operatiivisen toiminnan ja liiketoiminnan yksiköistä osallistuvat korkeamman prioriteetin kyberriskien analysointiin.</v>
      </c>
      <c r="F342" s="1284" t="s">
        <v>1629</v>
      </c>
      <c r="G342" s="1075"/>
      <c r="H342" s="1075"/>
      <c r="I342" s="371"/>
      <c r="J342" s="259"/>
      <c r="K342" s="272"/>
      <c r="L342" s="273"/>
    </row>
    <row r="343" spans="1:12" ht="64.8" customHeight="1" x14ac:dyDescent="0.25">
      <c r="A343" s="165"/>
      <c r="B343" s="268"/>
      <c r="C343" s="374" t="s">
        <v>82</v>
      </c>
      <c r="D343" s="1283">
        <v>2</v>
      </c>
      <c r="E343" s="1282" t="str">
        <f>IF(VLOOKUP(Table2612[[#This Row],[(FIN) Käytäntö]],Languages!$A:$D,1,TRUE)=Table2612[[#This Row],[(FIN) Käytäntö]],VLOOKUP(Table2612[[#This Row],[(FIN) Käytäntö]],Languages!$A:$D,Summary!$C$7,TRUE),NA())</f>
        <v xml:space="preserve">Kun kyberriskit eivät enää vaadi seurantaa tai toimenpiteitä, ne poistetaan riskirekisteristä tai muusta tallennuspaikasta, jota on käytetty riskin dokumentointiin ja hallintaan. </v>
      </c>
      <c r="F343" s="1284" t="s">
        <v>1629</v>
      </c>
      <c r="G343" s="1075"/>
      <c r="H343" s="1075"/>
      <c r="I343" s="371"/>
      <c r="J343" s="259"/>
      <c r="K343" s="272"/>
      <c r="L343" s="273"/>
    </row>
    <row r="344" spans="1:12" ht="64.8" customHeight="1" x14ac:dyDescent="0.25">
      <c r="A344" s="165"/>
      <c r="B344" s="268"/>
      <c r="C344" s="374" t="s">
        <v>84</v>
      </c>
      <c r="D344" s="1283">
        <v>3</v>
      </c>
      <c r="E344" s="1282" t="str">
        <f>IF(VLOOKUP(Table2612[[#This Row],[(FIN) Käytäntö]],Languages!$A:$D,1,TRUE)=Table2612[[#This Row],[(FIN) Käytäntö]],VLOOKUP(Table2612[[#This Row],[(FIN) Käytäntö]],Languages!$A:$D,Summary!$C$7,TRUE),NA())</f>
        <v xml:space="preserve">Kyberriskianalyysit päivitetään määräajoin ja määriteltyjen tilanteiden kuten järjestelmämuutosten tai ulkoisten tapahtumien yhteydessä.  </v>
      </c>
      <c r="F344" s="1284" t="s">
        <v>1629</v>
      </c>
      <c r="G344" s="1075"/>
      <c r="H344" s="1075"/>
      <c r="I344" s="371"/>
      <c r="J344" s="259"/>
      <c r="K344" s="272"/>
      <c r="L344" s="273"/>
    </row>
    <row r="345" spans="1:12" ht="64.8" customHeight="1" x14ac:dyDescent="0.25">
      <c r="A345" s="165"/>
      <c r="B345" s="268"/>
      <c r="C345" s="374" t="s">
        <v>922</v>
      </c>
      <c r="D345" s="1283">
        <v>1</v>
      </c>
      <c r="E345" s="1282" t="str">
        <f>IF(VLOOKUP(Table2612[[#This Row],[(FIN) Käytäntö]],Languages!$A:$D,1,TRUE)=Table2612[[#This Row],[(FIN) Käytäntö]],VLOOKUP(Table2612[[#This Row],[(FIN) Käytäntö]],Languages!$A:$D,Summary!$C$7,TRUE),NA())</f>
        <v>Riskeihin reagointikeinot (kuten riskin pienentäminen, hyväksyminen, välttäminen tai siirtäminen) ovat käytössä kyberriskeille. Tasolla 1 tämän ei tarvitse olla systemaattista ja säännöllistä.</v>
      </c>
      <c r="F345" s="1284" t="s">
        <v>4280</v>
      </c>
      <c r="G345" s="1075"/>
      <c r="H345" s="1075"/>
      <c r="I345" s="371"/>
      <c r="J345" s="259"/>
      <c r="K345" s="272"/>
      <c r="L345" s="273"/>
    </row>
    <row r="346" spans="1:12" ht="64.8" customHeight="1" x14ac:dyDescent="0.25">
      <c r="A346" s="165"/>
      <c r="B346" s="268"/>
      <c r="C346" s="374" t="s">
        <v>923</v>
      </c>
      <c r="D346" s="1283">
        <v>2</v>
      </c>
      <c r="E346" s="1282" t="str">
        <f>IF(VLOOKUP(Table2612[[#This Row],[(FIN) Käytäntö]],Languages!$A:$D,1,TRUE)=Table2612[[#This Row],[(FIN) Käytäntö]],VLOOKUP(Table2612[[#This Row],[(FIN) Käytäntö]],Languages!$A:$D,Summary!$C$7,TRUE),NA())</f>
        <v>Riskeihin reagoimisen keinot valitaan ja toteutetaan noudattaen määriteltyjä menetelmiä, jotka pohjautuvat analysointiin ja priorisointiin.</v>
      </c>
      <c r="F346" s="1284" t="s">
        <v>4280</v>
      </c>
      <c r="G346" s="1075"/>
      <c r="H346" s="1075"/>
      <c r="I346" s="371"/>
      <c r="J346" s="259"/>
      <c r="K346" s="272"/>
      <c r="L346" s="273"/>
    </row>
    <row r="347" spans="1:12" ht="64.8" customHeight="1" x14ac:dyDescent="0.25">
      <c r="A347" s="165"/>
      <c r="B347" s="268"/>
      <c r="C347" s="374" t="s">
        <v>924</v>
      </c>
      <c r="D347" s="1283">
        <v>3</v>
      </c>
      <c r="E347" s="1282" t="str">
        <f>IF(VLOOKUP(Table2612[[#This Row],[(FIN) Käytäntö]],Languages!$A:$D,1,TRUE)=Table2612[[#This Row],[(FIN) Käytäntö]],VLOOKUP(Table2612[[#This Row],[(FIN) Käytäntö]],Languages!$A:$D,Summary!$C$7,TRUE),NA())</f>
        <v>Kyberturvallisuuden suojausmekanismien suunnittelun onnistumista ja niiden tosiasiallista vaikutusta kyberriskien pienenemiseen arvioidaan.</v>
      </c>
      <c r="F347" s="1284" t="s">
        <v>1629</v>
      </c>
      <c r="G347" s="1075"/>
      <c r="H347" s="1075"/>
      <c r="I347" s="371"/>
      <c r="J347" s="259"/>
      <c r="K347" s="272"/>
      <c r="L347" s="273"/>
    </row>
    <row r="348" spans="1:12" ht="64.8" customHeight="1" x14ac:dyDescent="0.25">
      <c r="A348" s="165"/>
      <c r="B348" s="268"/>
      <c r="C348" s="374" t="s">
        <v>925</v>
      </c>
      <c r="D348" s="1283">
        <v>3</v>
      </c>
      <c r="E348" s="1282" t="str">
        <f>IF(VLOOKUP(Table2612[[#This Row],[(FIN) Käytäntö]],Languages!$A:$D,1,TRUE)=Table2612[[#This Row],[(FIN) Käytäntö]],VLOOKUP(Table2612[[#This Row],[(FIN) Käytäntö]],Languages!$A:$D,Summary!$C$7,TRUE),NA())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F348" s="1284" t="s">
        <v>4280</v>
      </c>
      <c r="G348" s="1075"/>
      <c r="H348" s="1075"/>
      <c r="I348" s="371"/>
      <c r="J348" s="259"/>
      <c r="K348" s="272"/>
      <c r="L348" s="273"/>
    </row>
    <row r="349" spans="1:12" ht="64.8" customHeight="1" x14ac:dyDescent="0.25">
      <c r="A349" s="165"/>
      <c r="B349" s="268"/>
      <c r="C349" s="374" t="s">
        <v>926</v>
      </c>
      <c r="D349" s="1283">
        <v>3</v>
      </c>
      <c r="E349" s="1282" t="str">
        <f>IF(VLOOKUP(Table2612[[#This Row],[(FIN) Käytäntö]],Languages!$A:$D,1,TRUE)=Table2612[[#This Row],[(FIN) Käytäntö]],VLOOKUP(Table2612[[#This Row],[(FIN) Käytäntö]],Languages!$A:$D,Summary!$C$7,TRUE),NA())</f>
        <v>Yritysjohto tarkastaa riskeihin reagoimisen keinot (kuten riskin pienentäminen, hyväksyminen, välttäminen tai siirtäminen) aika ajoin varmistuakseen niiden soveltuvuudesta.</v>
      </c>
      <c r="F349" s="1284" t="s">
        <v>1629</v>
      </c>
      <c r="G349" s="1075"/>
      <c r="H349" s="1075"/>
      <c r="I349" s="371"/>
      <c r="J349" s="259"/>
      <c r="K349" s="272"/>
      <c r="L349" s="273"/>
    </row>
    <row r="350" spans="1:12" ht="64.8" customHeight="1" x14ac:dyDescent="0.25">
      <c r="A350" s="165"/>
      <c r="B350" s="268"/>
      <c r="C350" s="374" t="s">
        <v>927</v>
      </c>
      <c r="D350" s="1283">
        <v>2</v>
      </c>
      <c r="E350" s="1282" t="str">
        <f>IF(VLOOKUP(Table2612[[#This Row],[(FIN) Käytäntö]],Languages!$A:$D,1,TRUE)=Table2612[[#This Row],[(FIN) Käytäntö]],VLOOKUP(Table2612[[#This Row],[(FIN) Käytäntö]],Languages!$A:$D,Summary!$C$7,TRUE),NA())</f>
        <v>RISK-osion toimintaa varten on määritetty dokumentoidut toimintatavat, joita noudatetaan ja päivitetään säännöllisesti.</v>
      </c>
      <c r="F350" s="1284" t="s">
        <v>4280</v>
      </c>
      <c r="G350" s="1075"/>
      <c r="H350" s="1075"/>
      <c r="I350" s="371"/>
      <c r="J350" s="259"/>
      <c r="K350" s="272"/>
      <c r="L350" s="273"/>
    </row>
    <row r="351" spans="1:12" ht="64.8" customHeight="1" x14ac:dyDescent="0.25">
      <c r="A351" s="165"/>
      <c r="B351" s="268"/>
      <c r="C351" s="374" t="s">
        <v>928</v>
      </c>
      <c r="D351" s="1283">
        <v>2</v>
      </c>
      <c r="E351" s="1282" t="str">
        <f>IF(VLOOKUP(Table2612[[#This Row],[(FIN) Käytäntö]],Languages!$A:$D,1,TRUE)=Table2612[[#This Row],[(FIN) Käytäntö]],VLOOKUP(Table2612[[#This Row],[(FIN) Käytäntö]],Languages!$A:$D,Summary!$C$7,TRUE),NA())</f>
        <v>RISK-osion toimintaa varten on tarjolla riittävät resurssit (henkilöstö, rahoitus ja työkalut).</v>
      </c>
      <c r="F351" s="1284" t="s">
        <v>1629</v>
      </c>
      <c r="G351" s="1075"/>
      <c r="H351" s="1075"/>
      <c r="I351" s="371"/>
      <c r="J351" s="259"/>
      <c r="K351" s="272"/>
      <c r="L351" s="273"/>
    </row>
    <row r="352" spans="1:12" ht="64.8" customHeight="1" x14ac:dyDescent="0.25">
      <c r="A352" s="165"/>
      <c r="B352" s="268"/>
      <c r="C352" s="374" t="s">
        <v>929</v>
      </c>
      <c r="D352" s="1283">
        <v>3</v>
      </c>
      <c r="E352" s="1282" t="str">
        <f>IF(VLOOKUP(Table2612[[#This Row],[(FIN) Käytäntö]],Languages!$A:$D,1,TRUE)=Table2612[[#This Row],[(FIN) Käytäntö]],VLOOKUP(Table2612[[#This Row],[(FIN) Käytäntö]],Languages!$A:$D,Summary!$C$7,TRUE),NA())</f>
        <v>RISK-osion toimintaa ohjataan vaatimuksilla, jotka on asetettu organisaation johtotason politiikassa (tai vastaavassa ohjeistuksessa).</v>
      </c>
      <c r="F352" s="1284" t="s">
        <v>4280</v>
      </c>
      <c r="G352" s="1075"/>
      <c r="H352" s="1075"/>
      <c r="I352" s="371"/>
      <c r="J352" s="259"/>
      <c r="K352" s="272"/>
      <c r="L352" s="273"/>
    </row>
    <row r="353" spans="1:12" ht="64.8" customHeight="1" x14ac:dyDescent="0.25">
      <c r="A353" s="165"/>
      <c r="B353" s="268"/>
      <c r="C353" s="374" t="s">
        <v>930</v>
      </c>
      <c r="D353" s="1283">
        <v>3</v>
      </c>
      <c r="E353" s="1282" t="str">
        <f>IF(VLOOKUP(Table2612[[#This Row],[(FIN) Käytäntö]],Languages!$A:$D,1,TRUE)=Table2612[[#This Row],[(FIN) Käytäntö]],VLOOKUP(Table2612[[#This Row],[(FIN) Käytäntö]],Languages!$A:$D,Summary!$C$7,TRUE),NA())</f>
        <v>RISK-osion toiminnan suorittamiseen tarvittavat vastuut, tilivelvollisuudet ja valtuutukset on jalkautettu soveltuville työntekijöille.</v>
      </c>
      <c r="F353" s="1284" t="s">
        <v>4280</v>
      </c>
      <c r="G353" s="1075"/>
      <c r="H353" s="1075"/>
      <c r="I353" s="371"/>
      <c r="J353" s="259"/>
      <c r="K353" s="272"/>
      <c r="L353" s="273"/>
    </row>
    <row r="354" spans="1:12" ht="64.8" customHeight="1" x14ac:dyDescent="0.25">
      <c r="A354" s="165"/>
      <c r="B354" s="268"/>
      <c r="C354" s="374" t="s">
        <v>931</v>
      </c>
      <c r="D354" s="1283">
        <v>3</v>
      </c>
      <c r="E354" s="1282" t="str">
        <f>IF(VLOOKUP(Table2612[[#This Row],[(FIN) Käytäntö]],Languages!$A:$D,1,TRUE)=Table2612[[#This Row],[(FIN) Käytäntö]],VLOOKUP(Table2612[[#This Row],[(FIN) Käytäntö]],Languages!$A:$D,Summary!$C$7,TRUE),NA())</f>
        <v>RISK-osion toimintaa suorittavilla työntekijöillä on riittävät tiedot ja taidot tehtäviensä suorittamiseen.</v>
      </c>
      <c r="F354" s="1284" t="s">
        <v>4280</v>
      </c>
      <c r="G354" s="1075"/>
      <c r="H354" s="1075"/>
      <c r="I354" s="371"/>
      <c r="J354" s="259"/>
      <c r="K354" s="272"/>
      <c r="L354" s="273"/>
    </row>
    <row r="355" spans="1:12" ht="64.8" customHeight="1" x14ac:dyDescent="0.25">
      <c r="A355" s="165"/>
      <c r="B355" s="268"/>
      <c r="C355" s="374" t="s">
        <v>932</v>
      </c>
      <c r="D355" s="1283">
        <v>3</v>
      </c>
      <c r="E355" s="1282" t="str">
        <f>IF(VLOOKUP(Table2612[[#This Row],[(FIN) Käytäntö]],Languages!$A:$D,1,TRUE)=Table2612[[#This Row],[(FIN) Käytäntö]],VLOOKUP(Table2612[[#This Row],[(FIN) Käytäntö]],Languages!$A:$D,Summary!$C$7,TRUE),NA())</f>
        <v>RISK-osion toiminnan vaikuttavuutta arvioidaan ja seurataan.</v>
      </c>
      <c r="F355" s="1284" t="s">
        <v>1629</v>
      </c>
      <c r="G355" s="1075"/>
      <c r="H355" s="1075"/>
      <c r="I355" s="371"/>
      <c r="J355" s="259"/>
      <c r="K355" s="272"/>
      <c r="L355" s="273"/>
    </row>
    <row r="356" spans="1:12" ht="64.8" customHeight="1" x14ac:dyDescent="0.25">
      <c r="A356" s="165"/>
      <c r="B356" s="268"/>
      <c r="C356" s="374" t="s">
        <v>211</v>
      </c>
      <c r="D356" s="1283">
        <v>1</v>
      </c>
      <c r="E356" s="1282" t="str">
        <f>IF(VLOOKUP(Table2612[[#This Row],[(FIN) Käytäntö]],Languages!$A:$D,1,TRUE)=Table2612[[#This Row],[(FIN) Käytäntö]],VLOOKUP(Table2612[[#This Row],[(FIN) Käytäntö]],Languages!$A:$D,Summary!$C$7,TRUE),NA())</f>
        <v>Lokitietoa kerätään toiminnon kannalta tärkeistä laitteista, ohjelmistoista ja tietovarannoista (ainakin tapauskohtaisesti). Tasolla 1 tämän ei tarvitse olla systemaattista ja säännöllistä.</v>
      </c>
      <c r="F356" s="1284" t="s">
        <v>4280</v>
      </c>
      <c r="G356" s="1075"/>
      <c r="H356" s="1075"/>
      <c r="I356" s="371"/>
      <c r="J356" s="259"/>
      <c r="K356" s="272"/>
      <c r="L356" s="273"/>
    </row>
    <row r="357" spans="1:12" ht="64.8" customHeight="1" x14ac:dyDescent="0.25">
      <c r="A357" s="165"/>
      <c r="B357" s="268"/>
      <c r="C357" s="374" t="s">
        <v>212</v>
      </c>
      <c r="D357" s="1283">
        <v>2</v>
      </c>
      <c r="E357" s="1282" t="str">
        <f>IF(VLOOKUP(Table2612[[#This Row],[(FIN) Käytäntö]],Languages!$A:$D,1,TRUE)=Table2612[[#This Row],[(FIN) Käytäntö]],VLOOKUP(Table2612[[#This Row],[(FIN) Käytäntö]],Languages!$A:$D,Summary!$C$7,TRUE),NA())</f>
        <v>Lokitietoa kerätään sellaisista laitteista, ohjelmistoista ja tietovarannoista, joita voitaisiin käyttää hyökkääjän tavoitteen saavuttamiseen.</v>
      </c>
      <c r="F357" s="1284" t="s">
        <v>4280</v>
      </c>
      <c r="G357" s="1075"/>
      <c r="H357" s="1075"/>
      <c r="I357" s="371"/>
      <c r="J357" s="259"/>
      <c r="K357" s="272"/>
      <c r="L357" s="273"/>
    </row>
    <row r="358" spans="1:12" ht="64.8" customHeight="1" x14ac:dyDescent="0.25">
      <c r="A358" s="165"/>
      <c r="B358" s="268"/>
      <c r="C358" s="374" t="s">
        <v>213</v>
      </c>
      <c r="D358" s="1283">
        <v>2</v>
      </c>
      <c r="E358" s="1282" t="str">
        <f>IF(VLOOKUP(Table2612[[#This Row],[(FIN) Käytäntö]],Languages!$A:$D,1,TRUE)=Table2612[[#This Row],[(FIN) Käytäntö]],VLOOKUP(Table2612[[#This Row],[(FIN) Käytäntö]],Languages!$A:$D,Summary!$C$7,TRUE),NA())</f>
        <v xml:space="preserve">IT- ja OT-laitteille, ohjelmistoille ja tietovarannoille, jotka ovat tärkeitä toiminnon kannalta tai joita hyökkääjä voisi hyödyntää tavoitteensa saavuttamiseen, on määritetty ja ylläpidetty lokitusvaatimuksia. </v>
      </c>
      <c r="F358" s="1284" t="s">
        <v>4280</v>
      </c>
      <c r="G358" s="1075"/>
      <c r="H358" s="1075"/>
      <c r="I358" s="371"/>
      <c r="J358" s="259"/>
      <c r="K358" s="272"/>
      <c r="L358" s="273"/>
    </row>
    <row r="359" spans="1:12" ht="64.8" customHeight="1" x14ac:dyDescent="0.25">
      <c r="A359" s="165"/>
      <c r="B359" s="268"/>
      <c r="C359" s="374" t="s">
        <v>214</v>
      </c>
      <c r="D359" s="1283">
        <v>2</v>
      </c>
      <c r="E359" s="1282" t="str">
        <f>IF(VLOOKUP(Table2612[[#This Row],[(FIN) Käytäntö]],Languages!$A:$D,1,TRUE)=Table2612[[#This Row],[(FIN) Käytäntö]],VLOOKUP(Table2612[[#This Row],[(FIN) Käytäntö]],Languages!$A:$D,Summary!$C$7,TRUE),NA())</f>
        <v>Verkko- ja päätelaitteiden valvontainfrastruktuurille on määritetty lokitusvaatimukset, joita myös ylläpidetään. (esimerkiksi internetyhdyskäytäville (gateway), EDR ohjelmistot, IDPS tunkeutumisen havaitsemis- ja estojärjestelmät)</v>
      </c>
      <c r="F359" s="1284" t="s">
        <v>4280</v>
      </c>
      <c r="G359" s="1075"/>
      <c r="H359" s="1075"/>
      <c r="I359" s="371"/>
      <c r="J359" s="259"/>
      <c r="K359" s="272"/>
      <c r="L359" s="273"/>
    </row>
    <row r="360" spans="1:12" ht="64.8" customHeight="1" x14ac:dyDescent="0.25">
      <c r="A360" s="165"/>
      <c r="B360" s="268"/>
      <c r="C360" s="374" t="s">
        <v>942</v>
      </c>
      <c r="D360" s="1283">
        <v>2</v>
      </c>
      <c r="E360" s="1282" t="str">
        <f>IF(VLOOKUP(Table2612[[#This Row],[(FIN) Käytäntö]],Languages!$A:$D,1,TRUE)=Table2612[[#This Row],[(FIN) Käytäntö]],VLOOKUP(Table2612[[#This Row],[(FIN) Käytäntö]],Languages!$A:$D,Summary!$C$7,TRUE),NA())</f>
        <v>Lokitieto koostetaan yhteen keskitetysti toiminnon sisällä.</v>
      </c>
      <c r="F360" s="1284" t="s">
        <v>1629</v>
      </c>
      <c r="G360" s="1075"/>
      <c r="H360" s="1075"/>
      <c r="I360" s="371"/>
      <c r="J360" s="259"/>
      <c r="K360" s="272"/>
      <c r="L360" s="273"/>
    </row>
    <row r="361" spans="1:12" ht="64.8" customHeight="1" x14ac:dyDescent="0.25">
      <c r="A361" s="165"/>
      <c r="B361" s="268"/>
      <c r="C361" s="374" t="s">
        <v>2539</v>
      </c>
      <c r="D361" s="1283">
        <v>3</v>
      </c>
      <c r="E361" s="1282" t="str">
        <f>IF(VLOOKUP(Table2612[[#This Row],[(FIN) Käytäntö]],Languages!$A:$D,1,TRUE)=Table2612[[#This Row],[(FIN) Käytäntö]],VLOOKUP(Table2612[[#This Row],[(FIN) Käytäntö]],Languages!$A:$D,Summary!$C$7,TRUE),NA())</f>
        <v>Korkean prioriteetin laitteista, ohjelmistoista ja tietovarannoista kerätään tarkempaa lokitietoa.</v>
      </c>
      <c r="F361" s="1284" t="s">
        <v>1629</v>
      </c>
      <c r="G361" s="1075"/>
      <c r="H361" s="1075"/>
      <c r="I361" s="371"/>
      <c r="J361" s="259"/>
      <c r="K361" s="272"/>
      <c r="L361" s="273"/>
    </row>
    <row r="362" spans="1:12" ht="64.8" customHeight="1" x14ac:dyDescent="0.25">
      <c r="A362" s="165"/>
      <c r="B362" s="268"/>
      <c r="C362" s="374" t="s">
        <v>215</v>
      </c>
      <c r="D362" s="1283">
        <v>1</v>
      </c>
      <c r="E362" s="1282" t="str">
        <f>IF(VLOOKUP(Table2612[[#This Row],[(FIN) Käytäntö]],Languages!$A:$D,1,TRUE)=Table2612[[#This Row],[(FIN) Käytäntö]],VLOOKUP(Table2612[[#This Row],[(FIN) Käytäntö]],Languages!$A:$D,Summary!$C$7,TRUE),NA())</f>
        <v>Lokitietojen tarkastelua ja muuta kyberturvallisuusvalvontaa tehdään. Tasolla 1 tämän ei tarvitse olla systemaattista ja säännöllistä.</v>
      </c>
      <c r="F362" s="1284" t="s">
        <v>4280</v>
      </c>
      <c r="G362" s="1075"/>
      <c r="H362" s="1075"/>
      <c r="I362" s="371"/>
      <c r="J362" s="259"/>
      <c r="K362" s="272"/>
      <c r="L362" s="273"/>
    </row>
    <row r="363" spans="1:12" ht="64.8" customHeight="1" x14ac:dyDescent="0.25">
      <c r="A363" s="165"/>
      <c r="B363" s="268"/>
      <c r="C363" s="374" t="s">
        <v>216</v>
      </c>
      <c r="D363" s="1283">
        <v>1</v>
      </c>
      <c r="E363" s="1282" t="str">
        <f>IF(VLOOKUP(Table2612[[#This Row],[(FIN) Käytäntö]],Languages!$A:$D,1,TRUE)=Table2612[[#This Row],[(FIN) Käytäntö]],VLOOKUP(Table2612[[#This Row],[(FIN) Käytäntö]],Languages!$A:$D,Summary!$C$7,TRUE),NA())</f>
        <v>IT- ja OT-ympäristöjen valvontatietoja katselmoidaan säännöllisesti poikkeavan toiminnan ja mahdollisten kybertapahtumien varalta (ainakin tapauskohtaisesti). Tasolla 1 tämän ei tarvitse olla systemaattista.</v>
      </c>
      <c r="F363" s="1284" t="s">
        <v>4280</v>
      </c>
      <c r="G363" s="1075"/>
      <c r="H363" s="1075"/>
      <c r="I363" s="371"/>
      <c r="J363" s="259"/>
      <c r="K363" s="272"/>
      <c r="L363" s="273"/>
    </row>
    <row r="364" spans="1:12" ht="64.8" customHeight="1" x14ac:dyDescent="0.25">
      <c r="A364" s="165"/>
      <c r="B364" s="268"/>
      <c r="C364" s="374" t="s">
        <v>217</v>
      </c>
      <c r="D364" s="1283">
        <v>2</v>
      </c>
      <c r="E364" s="1282" t="str">
        <f>IF(VLOOKUP(Table2612[[#This Row],[(FIN) Käytäntö]],Languages!$A:$D,1,TRUE)=Table2612[[#This Row],[(FIN) Käytäntö]],VLOOKUP(Table2612[[#This Row],[(FIN) Käytäntö]],Languages!$A:$D,Summary!$C$7,TRUE),NA())</f>
        <v>Valvonnalle ja havaintojen analysoinnille on määritetty tarkempia vaatimuksia, joita päivitetään säännöllisesti ja jotka kattavat tapahtumatietojen oikea-aikaisen tarkastelun.</v>
      </c>
      <c r="F364" s="1284" t="s">
        <v>4280</v>
      </c>
      <c r="G364" s="1075"/>
      <c r="H364" s="1075"/>
      <c r="I364" s="371"/>
      <c r="J364" s="259"/>
      <c r="K364" s="272"/>
      <c r="L364" s="273"/>
    </row>
    <row r="365" spans="1:12" ht="64.8" customHeight="1" x14ac:dyDescent="0.25">
      <c r="A365" s="165"/>
      <c r="B365" s="268"/>
      <c r="C365" s="374" t="s">
        <v>218</v>
      </c>
      <c r="D365" s="1283">
        <v>2</v>
      </c>
      <c r="E365" s="1282" t="str">
        <f>IF(VLOOKUP(Table2612[[#This Row],[(FIN) Käytäntö]],Languages!$A:$D,1,TRUE)=Table2612[[#This Row],[(FIN) Käytäntö]],VLOOKUP(Table2612[[#This Row],[(FIN) Käytäntö]],Languages!$A:$D,Summary!$C$7,TRUE),NA())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F365" s="1284" t="s">
        <v>1629</v>
      </c>
      <c r="G365" s="1075"/>
      <c r="H365" s="1075"/>
      <c r="I365" s="371"/>
      <c r="J365" s="259"/>
      <c r="K365" s="272"/>
      <c r="L365" s="273"/>
    </row>
    <row r="366" spans="1:12" ht="64.8" customHeight="1" x14ac:dyDescent="0.25">
      <c r="A366" s="165"/>
      <c r="B366" s="268"/>
      <c r="C366" s="374" t="s">
        <v>219</v>
      </c>
      <c r="D366" s="1283">
        <v>2</v>
      </c>
      <c r="E366" s="1282" t="str">
        <f>IF(VLOOKUP(Table2612[[#This Row],[(FIN) Käytäntö]],Languages!$A:$D,1,TRUE)=Table2612[[#This Row],[(FIN) Käytäntö]],VLOOKUP(Table2612[[#This Row],[(FIN) Käytäntö]],Languages!$A:$D,Summary!$C$7,TRUE),NA())</f>
        <v>Kybertapahtumien tunnistamista varten on määritetty erilaisia hälytyksiä ja ilmoituksia, joita päivitetään säännöllisesti.</v>
      </c>
      <c r="F366" s="1284" t="s">
        <v>1629</v>
      </c>
      <c r="G366" s="1075"/>
      <c r="H366" s="1075"/>
      <c r="I366" s="371"/>
      <c r="J366" s="259"/>
      <c r="K366" s="272"/>
      <c r="L366" s="273"/>
    </row>
    <row r="367" spans="1:12" ht="64.8" customHeight="1" x14ac:dyDescent="0.25">
      <c r="A367" s="165"/>
      <c r="B367" s="268"/>
      <c r="C367" s="374" t="s">
        <v>220</v>
      </c>
      <c r="D367" s="1283">
        <v>2</v>
      </c>
      <c r="E367" s="1282" t="str">
        <f>IF(VLOOKUP(Table2612[[#This Row],[(FIN) Käytäntö]],Languages!$A:$D,1,TRUE)=Table2612[[#This Row],[(FIN) Käytäntö]],VLOOKUP(Table2612[[#This Row],[(FIN) Käytäntö]],Languages!$A:$D,Summary!$C$7,TRUE),NA())</f>
        <v>Valvontatoimenpiteet ovat linjassa toiminnon uhkaprofiilin kanssa [kts. THREAT-2e].</v>
      </c>
      <c r="F367" s="1284" t="s">
        <v>1629</v>
      </c>
      <c r="G367" s="1075"/>
      <c r="H367" s="1075"/>
      <c r="I367" s="371"/>
      <c r="J367" s="259"/>
      <c r="K367" s="272"/>
      <c r="L367" s="273"/>
    </row>
    <row r="368" spans="1:12" ht="64.8" customHeight="1" x14ac:dyDescent="0.25">
      <c r="A368" s="165"/>
      <c r="B368" s="268"/>
      <c r="C368" s="374" t="s">
        <v>221</v>
      </c>
      <c r="D368" s="1283">
        <v>3</v>
      </c>
      <c r="E368" s="1282" t="str">
        <f>IF(VLOOKUP(Table2612[[#This Row],[(FIN) Käytäntö]],Languages!$A:$D,1,TRUE)=Table2612[[#This Row],[(FIN) Käytäntö]],VLOOKUP(Table2612[[#This Row],[(FIN) Käytäntö]],Languages!$A:$D,Summary!$C$7,TRUE),NA())</f>
        <v xml:space="preserve">Korkean prioriteetin laitteita, ohjelmistoija ja tietovarantoja valvotaan tarkemmin. </v>
      </c>
      <c r="F368" s="1284" t="s">
        <v>4280</v>
      </c>
      <c r="G368" s="1075"/>
      <c r="H368" s="1075"/>
      <c r="I368" s="371"/>
      <c r="J368" s="259"/>
      <c r="K368" s="272"/>
      <c r="L368" s="273"/>
    </row>
    <row r="369" spans="1:12" ht="64.8" customHeight="1" x14ac:dyDescent="0.25">
      <c r="A369" s="165"/>
      <c r="B369" s="268"/>
      <c r="C369" s="374" t="s">
        <v>222</v>
      </c>
      <c r="D369" s="1283">
        <v>3</v>
      </c>
      <c r="E369" s="1282" t="str">
        <f>IF(VLOOKUP(Table2612[[#This Row],[(FIN) Käytäntö]],Languages!$A:$D,1,TRUE)=Table2612[[#This Row],[(FIN) Käytäntö]],VLOOKUP(Table2612[[#This Row],[(FIN) Käytäntö]],Languages!$A:$D,Summary!$C$7,TRUE),NA())</f>
        <v>Riskianalyyseistä saatua tietoa [kts. RISK-3d] hyödynnetään, kun määritetään poikkeavan toiminnan indikaattoreita.</v>
      </c>
      <c r="F369" s="1284" t="s">
        <v>1629</v>
      </c>
      <c r="G369" s="1075"/>
      <c r="H369" s="1075"/>
      <c r="I369" s="371"/>
      <c r="J369" s="259"/>
      <c r="K369" s="272"/>
      <c r="L369" s="273"/>
    </row>
    <row r="370" spans="1:12" ht="64.8" customHeight="1" x14ac:dyDescent="0.25">
      <c r="A370" s="165"/>
      <c r="B370" s="268"/>
      <c r="C370" s="374" t="s">
        <v>223</v>
      </c>
      <c r="D370" s="1283">
        <v>3</v>
      </c>
      <c r="E370" s="1282" t="str">
        <f>IF(VLOOKUP(Table2612[[#This Row],[(FIN) Käytäntö]],Languages!$A:$D,1,TRUE)=Table2612[[#This Row],[(FIN) Käytäntö]],VLOOKUP(Table2612[[#This Row],[(FIN) Käytäntö]],Languages!$A:$D,Summary!$C$7,TRUE),NA())</f>
        <v xml:space="preserve">Poikkeavan toiminnan havaitsemiseksi on luotuja indikaattoreita arvioidaan ja päivitetään säännöllisesti ja määriteltyjen tilanteiden kuten järjestelmämuutosten tai ulkoisten tapahtumien yhteydessä. </v>
      </c>
      <c r="F370" s="1284" t="s">
        <v>1629</v>
      </c>
      <c r="G370" s="1075"/>
      <c r="H370" s="1075"/>
      <c r="I370" s="371"/>
      <c r="J370" s="259"/>
      <c r="K370" s="272"/>
      <c r="L370" s="273"/>
    </row>
    <row r="371" spans="1:12" ht="64.8" customHeight="1" x14ac:dyDescent="0.25">
      <c r="A371" s="165"/>
      <c r="B371" s="268"/>
      <c r="C371" s="374" t="s">
        <v>225</v>
      </c>
      <c r="D371" s="1283">
        <v>2</v>
      </c>
      <c r="E371" s="1282" t="str">
        <f>IF(VLOOKUP(Table2612[[#This Row],[(FIN) Käytäntö]],Languages!$A:$D,1,TRUE)=Table2612[[#This Row],[(FIN) Käytäntö]],VLOOKUP(Table2612[[#This Row],[(FIN) Käytäntö]],Languages!$A:$D,Summary!$C$7,TRUE),NA())</f>
        <v>Toiminnon kyberturvallisuuden tilannekuvan viestimiseksi on määritetty menetelmät, joita päivitetään säännöllisesti.</v>
      </c>
      <c r="F371" s="1284" t="s">
        <v>4280</v>
      </c>
      <c r="G371" s="1075"/>
      <c r="H371" s="1075"/>
      <c r="I371" s="371"/>
      <c r="J371" s="259"/>
      <c r="K371" s="272"/>
      <c r="L371" s="273"/>
    </row>
    <row r="372" spans="1:12" ht="64.8" customHeight="1" x14ac:dyDescent="0.25">
      <c r="A372" s="165"/>
      <c r="B372" s="268"/>
      <c r="C372" s="374" t="s">
        <v>226</v>
      </c>
      <c r="D372" s="1283">
        <v>2</v>
      </c>
      <c r="E372" s="1282" t="str">
        <f>IF(VLOOKUP(Table2612[[#This Row],[(FIN) Käytäntö]],Languages!$A:$D,1,TRUE)=Table2612[[#This Row],[(FIN) Käytäntö]],VLOOKUP(Table2612[[#This Row],[(FIN) Käytäntö]],Languages!$A:$D,Summary!$C$7,TRUE),NA())</f>
        <v>Valvontatieto kootaan yhteen toiminnon operatiivisen tilannekuvan muodostamiseksi.</v>
      </c>
      <c r="F372" s="1284" t="s">
        <v>1629</v>
      </c>
      <c r="G372" s="1075"/>
      <c r="H372" s="1075"/>
      <c r="I372" s="371"/>
      <c r="J372" s="259"/>
      <c r="K372" s="272"/>
      <c r="L372" s="273"/>
    </row>
    <row r="373" spans="1:12" ht="64.8" customHeight="1" x14ac:dyDescent="0.25">
      <c r="A373" s="165"/>
      <c r="B373" s="268"/>
      <c r="C373" s="374" t="s">
        <v>227</v>
      </c>
      <c r="D373" s="1283">
        <v>2</v>
      </c>
      <c r="E373" s="1282" t="str">
        <f>IF(VLOOKUP(Table2612[[#This Row],[(FIN) Käytäntö]],Languages!$A:$D,1,TRUE)=Table2612[[#This Row],[(FIN) Käytäntö]],VLOOKUP(Table2612[[#This Row],[(FIN) Käytäntö]],Languages!$A:$D,Summary!$C$7,TRUE),NA())</f>
        <v>Tilannekuvan rikastamiseksi on saatavilla soveltuvaa tietoa eri puolilta organisaatiota.</v>
      </c>
      <c r="F373" s="1284" t="s">
        <v>4280</v>
      </c>
      <c r="G373" s="1075"/>
      <c r="H373" s="1075"/>
      <c r="I373" s="371"/>
      <c r="J373" s="259"/>
      <c r="K373" s="272"/>
      <c r="L373" s="273"/>
    </row>
    <row r="374" spans="1:12" ht="64.8" customHeight="1" x14ac:dyDescent="0.25">
      <c r="A374" s="165"/>
      <c r="B374" s="268"/>
      <c r="C374" s="374" t="s">
        <v>228</v>
      </c>
      <c r="D374" s="1283">
        <v>3</v>
      </c>
      <c r="E374" s="1282" t="str">
        <f>IF(VLOOKUP(Table2612[[#This Row],[(FIN) Käytäntö]],Languages!$A:$D,1,TRUE)=Table2612[[#This Row],[(FIN) Käytäntö]],VLOOKUP(Table2612[[#This Row],[(FIN) Käytäntö]],Languages!$A:$D,Summary!$C$7,TRUE),NA())</f>
        <v>Tilannekuvan raportoinnista on määritetty vaatimuksia, joihin kuuluu oikea-aikaisen kyberturvallisuustiedon jakaminen organisaation määrittelemille sidosryhmille.</v>
      </c>
      <c r="F374" s="1284" t="s">
        <v>4280</v>
      </c>
      <c r="G374" s="1075"/>
      <c r="H374" s="1075"/>
      <c r="I374" s="371"/>
      <c r="J374" s="259"/>
      <c r="K374" s="272"/>
      <c r="L374" s="273"/>
    </row>
    <row r="375" spans="1:12" ht="64.8" customHeight="1" x14ac:dyDescent="0.25">
      <c r="A375" s="165"/>
      <c r="B375" s="268"/>
      <c r="C375" s="374" t="s">
        <v>229</v>
      </c>
      <c r="D375" s="1283">
        <v>3</v>
      </c>
      <c r="E375" s="1282" t="str">
        <f>IF(VLOOKUP(Table2612[[#This Row],[(FIN) Käytäntö]],Languages!$A:$D,1,TRUE)=Table2612[[#This Row],[(FIN) Käytäntö]],VLOOKUP(Table2612[[#This Row],[(FIN) Käytäntö]],Languages!$A:$D,Summary!$C$7,TRUE),NA())</f>
        <v>Tilannekuvan rikastamiseksi kerätään soveltuvaa tietoa organisaation ulkopuolelta. Lisäksi tätä tietoa jaetaan organisaation määrittelemille sisäisille sidosryhmille.</v>
      </c>
      <c r="F375" s="1284" t="s">
        <v>4280</v>
      </c>
      <c r="G375" s="1075"/>
      <c r="H375" s="1075"/>
      <c r="I375" s="371"/>
      <c r="J375" s="259"/>
      <c r="K375" s="272"/>
      <c r="L375" s="273"/>
    </row>
    <row r="376" spans="1:12" ht="64.8" customHeight="1" x14ac:dyDescent="0.25">
      <c r="A376" s="165"/>
      <c r="B376" s="268"/>
      <c r="C376" s="374" t="s">
        <v>230</v>
      </c>
      <c r="D376" s="1283">
        <v>3</v>
      </c>
      <c r="E376" s="1282" t="str">
        <f>IF(VLOOKUP(Table2612[[#This Row],[(FIN) Käytäntö]],Languages!$A:$D,1,TRUE)=Table2612[[#This Row],[(FIN) Käytäntö]],VLOOKUP(Table2612[[#This Row],[(FIN) Käytäntö]],Languages!$A:$D,Summary!$C$7,TRUE),NA())</f>
        <v>Kyvykkyys kerätä, ryhmitellä, vertailla ja analysoida valvonnalla tuottua tietoa sekä muodostaa liki reaaliaikaista tilannekuvaa toinnon kyberturvallisuuden tilasta.  Kyvykkyyttä myös ylläpidetään.</v>
      </c>
      <c r="F376" s="1284" t="s">
        <v>4280</v>
      </c>
      <c r="G376" s="1075"/>
      <c r="H376" s="1075"/>
      <c r="I376" s="371"/>
      <c r="J376" s="259"/>
      <c r="K376" s="272"/>
      <c r="L376" s="273"/>
    </row>
    <row r="377" spans="1:12" ht="64.8" customHeight="1" x14ac:dyDescent="0.25">
      <c r="A377" s="165"/>
      <c r="B377" s="268"/>
      <c r="C377" s="374" t="s">
        <v>231</v>
      </c>
      <c r="D377" s="1283">
        <v>3</v>
      </c>
      <c r="E377" s="1282" t="str">
        <f>IF(VLOOKUP(Table2612[[#This Row],[(FIN) Käytäntö]],Languages!$A:$D,1,TRUE)=Table2612[[#This Row],[(FIN) Käytäntö]],VLOOKUP(Table2612[[#This Row],[(FIN) Käytäntö]],Languages!$A:$D,Summary!$C$7,TRUE),NA())</f>
        <v>Toiminnassa noudatetaan ennalta määriteltyjä, dokumentoituja toimintatiloja, jotka otetaan käyttöön toiminnon kyberurvallisuustilanteen mukaisesti tai muiden osa-alueiden toimintojen käynnistämänä.</v>
      </c>
      <c r="F377" s="1284" t="s">
        <v>4280</v>
      </c>
      <c r="G377" s="1075"/>
      <c r="H377" s="1075"/>
      <c r="I377" s="371"/>
      <c r="J377" s="259"/>
      <c r="K377" s="272"/>
      <c r="L377" s="273"/>
    </row>
    <row r="378" spans="1:12" ht="64.8" customHeight="1" x14ac:dyDescent="0.25">
      <c r="A378" s="165"/>
      <c r="B378" s="268"/>
      <c r="C378" s="374" t="s">
        <v>233</v>
      </c>
      <c r="D378" s="1283">
        <v>2</v>
      </c>
      <c r="E378" s="1282" t="str">
        <f>IF(VLOOKUP(Table2612[[#This Row],[(FIN) Käytäntö]],Languages!$A:$D,1,TRUE)=Table2612[[#This Row],[(FIN) Käytäntö]],VLOOKUP(Table2612[[#This Row],[(FIN) Käytäntö]],Languages!$A:$D,Summary!$C$7,TRUE),NA())</f>
        <v>SITUATION-osion toimintaa varten on määritetty dokumentoidut toimintatavat, joita noudatetaan ja päivitetään säännöllisesti.</v>
      </c>
      <c r="F378" s="1284" t="s">
        <v>1629</v>
      </c>
      <c r="G378" s="1075"/>
      <c r="H378" s="1075"/>
      <c r="I378" s="371"/>
      <c r="J378" s="259"/>
      <c r="K378" s="272"/>
      <c r="L378" s="273"/>
    </row>
    <row r="379" spans="1:12" ht="64.8" customHeight="1" x14ac:dyDescent="0.25">
      <c r="A379" s="165"/>
      <c r="B379" s="268"/>
      <c r="C379" s="374" t="s">
        <v>234</v>
      </c>
      <c r="D379" s="1283">
        <v>2</v>
      </c>
      <c r="E379" s="1282" t="str">
        <f>IF(VLOOKUP(Table2612[[#This Row],[(FIN) Käytäntö]],Languages!$A:$D,1,TRUE)=Table2612[[#This Row],[(FIN) Käytäntö]],VLOOKUP(Table2612[[#This Row],[(FIN) Käytäntö]],Languages!$A:$D,Summary!$C$7,TRUE),NA())</f>
        <v>SITUATION-osion toimintaa varten on tarjolla riittävät resurssit (henkilöstö, rahoitus ja työkalut).</v>
      </c>
      <c r="F379" s="1284" t="s">
        <v>1629</v>
      </c>
      <c r="G379" s="1075"/>
      <c r="H379" s="1075"/>
      <c r="I379" s="371"/>
      <c r="J379" s="259"/>
      <c r="K379" s="272"/>
      <c r="L379" s="273"/>
    </row>
    <row r="380" spans="1:12" ht="64.8" customHeight="1" x14ac:dyDescent="0.25">
      <c r="A380" s="165"/>
      <c r="B380" s="268"/>
      <c r="C380" s="374" t="s">
        <v>235</v>
      </c>
      <c r="D380" s="1283">
        <v>3</v>
      </c>
      <c r="E380" s="1282" t="str">
        <f>IF(VLOOKUP(Table2612[[#This Row],[(FIN) Käytäntö]],Languages!$A:$D,1,TRUE)=Table2612[[#This Row],[(FIN) Käytäntö]],VLOOKUP(Table2612[[#This Row],[(FIN) Käytäntö]],Languages!$A:$D,Summary!$C$7,TRUE),NA())</f>
        <v>SITUATION-osion toimintaa ohjataan vaatimuksilla, jotka on asetettu organisaation johtotason politiikassa (tai vastaavassa ohjeistuksessa).</v>
      </c>
      <c r="F380" s="1284" t="s">
        <v>4280</v>
      </c>
      <c r="G380" s="1075"/>
      <c r="H380" s="1075"/>
      <c r="I380" s="371"/>
      <c r="J380" s="259"/>
      <c r="K380" s="272"/>
      <c r="L380" s="273"/>
    </row>
    <row r="381" spans="1:12" ht="64.8" customHeight="1" x14ac:dyDescent="0.25">
      <c r="A381" s="165"/>
      <c r="B381" s="268"/>
      <c r="C381" s="374" t="s">
        <v>236</v>
      </c>
      <c r="D381" s="1283">
        <v>3</v>
      </c>
      <c r="E381" s="1282" t="str">
        <f>IF(VLOOKUP(Table2612[[#This Row],[(FIN) Käytäntö]],Languages!$A:$D,1,TRUE)=Table2612[[#This Row],[(FIN) Käytäntö]],VLOOKUP(Table2612[[#This Row],[(FIN) Käytäntö]],Languages!$A:$D,Summary!$C$7,TRUE),NA())</f>
        <v>SITUATION-osion toiminnan suorittamiseen tarvittavat vastuut, tilivelvollisuudet ja valtuutukset on jalkautettu soveltuville työntekijöille.</v>
      </c>
      <c r="F381" s="1284" t="s">
        <v>4280</v>
      </c>
      <c r="G381" s="1075"/>
      <c r="H381" s="1075"/>
      <c r="I381" s="371"/>
      <c r="J381" s="259"/>
      <c r="K381" s="272"/>
      <c r="L381" s="273"/>
    </row>
    <row r="382" spans="1:12" ht="64.8" customHeight="1" x14ac:dyDescent="0.25">
      <c r="A382" s="165"/>
      <c r="B382" s="268"/>
      <c r="C382" s="374" t="s">
        <v>237</v>
      </c>
      <c r="D382" s="1283">
        <v>3</v>
      </c>
      <c r="E382" s="1282" t="str">
        <f>IF(VLOOKUP(Table2612[[#This Row],[(FIN) Käytäntö]],Languages!$A:$D,1,TRUE)=Table2612[[#This Row],[(FIN) Käytäntö]],VLOOKUP(Table2612[[#This Row],[(FIN) Käytäntö]],Languages!$A:$D,Summary!$C$7,TRUE),NA())</f>
        <v>SITUATION-osion toimintaa suorittavilla työntekijöillä on riittävät tiedot ja taidot tehtäviensä suorittamiseen.</v>
      </c>
      <c r="F382" s="1284" t="s">
        <v>4280</v>
      </c>
      <c r="G382" s="1075"/>
      <c r="H382" s="1075"/>
      <c r="I382" s="371"/>
      <c r="J382" s="259"/>
      <c r="K382" s="272"/>
      <c r="L382" s="273"/>
    </row>
    <row r="383" spans="1:12" ht="64.8" customHeight="1" x14ac:dyDescent="0.25">
      <c r="A383" s="165"/>
      <c r="B383" s="268"/>
      <c r="C383" s="374" t="s">
        <v>238</v>
      </c>
      <c r="D383" s="1283">
        <v>3</v>
      </c>
      <c r="E383" s="1282" t="str">
        <f>IF(VLOOKUP(Table2612[[#This Row],[(FIN) Käytäntö]],Languages!$A:$D,1,TRUE)=Table2612[[#This Row],[(FIN) Käytäntö]],VLOOKUP(Table2612[[#This Row],[(FIN) Käytäntö]],Languages!$A:$D,Summary!$C$7,TRUE),NA())</f>
        <v>SITUATION-osion toiminnan vaikuttavuutta arvioidaan ja seurataan.</v>
      </c>
      <c r="F383" s="1284" t="s">
        <v>1629</v>
      </c>
      <c r="G383" s="1075"/>
      <c r="H383" s="1075"/>
      <c r="I383" s="371"/>
      <c r="J383" s="259"/>
      <c r="K383" s="272"/>
      <c r="L383" s="273"/>
    </row>
    <row r="384" spans="1:12" ht="64.8" customHeight="1" x14ac:dyDescent="0.25">
      <c r="A384" s="165"/>
      <c r="B384" s="268"/>
      <c r="C384" s="374" t="s">
        <v>2544</v>
      </c>
      <c r="D384" s="1283">
        <v>1</v>
      </c>
      <c r="E384" s="1282" t="str">
        <f>IF(VLOOKUP(Table2612[[#This Row],[(FIN) Käytäntö]],Languages!$A:$D,1,TRUE)=Table2612[[#This Row],[(FIN) Käytäntö]],VLOOKUP(Table2612[[#This Row],[(FIN) Käytäntö]],Languages!$A:$D,Summary!$C$7,TRUE),NA())</f>
        <v>Merkittävät kumppaniverkoston IT-riippuvuudet (ja mahdolliset OT-riippuvuudet) on tunnistettu (tällä tarkoitetaan sellaisia sisäisiä tai ulkoisia toimijoita, joista toiminto on riippuvainen - mukaan lukien toimintojen operoinnista vastaavat kumppanit). Tasolla 1 tämän ei tarvitse olla systemaattista ja säännöllistä.</v>
      </c>
      <c r="F384" s="1284" t="s">
        <v>4280</v>
      </c>
      <c r="G384" s="1075"/>
      <c r="H384" s="1075"/>
      <c r="I384" s="371"/>
      <c r="J384" s="259"/>
      <c r="K384" s="272"/>
      <c r="L384" s="273"/>
    </row>
    <row r="385" spans="1:12" ht="64.8" customHeight="1" x14ac:dyDescent="0.25">
      <c r="A385" s="165"/>
      <c r="B385" s="268"/>
      <c r="C385" s="374" t="s">
        <v>2545</v>
      </c>
      <c r="D385" s="1283">
        <v>1</v>
      </c>
      <c r="E385" s="1282" t="str">
        <f>IF(VLOOKUP(Table2612[[#This Row],[(FIN) Käytäntö]],Languages!$A:$D,1,TRUE)=Table2612[[#This Row],[(FIN) Käytäntö]],VLOOKUP(Table2612[[#This Row],[(FIN) Käytäntö]],Languages!$A:$D,Summary!$C$7,TRUE),NA())</f>
        <v>Kumppaniverkoston toimijat / palveluntarjoajat, joilla on pääsy, hallinnointioikeus, tai ylläpitovastuu tai pääsevät muutoin käyttämään toiminnon kannalta tärkeitä laitteita, ohjelmistoja tai tietovarantoja, on tunnistettu (vähintään tapauskohtaisesti). Tasolla 1 tämän ei tarvitse olla systemaattista ja säännöllistä.</v>
      </c>
      <c r="F385" s="1284" t="s">
        <v>4280</v>
      </c>
      <c r="G385" s="1075"/>
      <c r="H385" s="1075"/>
      <c r="I385" s="371"/>
      <c r="J385" s="259"/>
      <c r="K385" s="272"/>
      <c r="L385" s="273"/>
    </row>
    <row r="386" spans="1:12" ht="64.8" customHeight="1" x14ac:dyDescent="0.25">
      <c r="A386" s="165"/>
      <c r="B386" s="268"/>
      <c r="C386" s="374" t="s">
        <v>2546</v>
      </c>
      <c r="D386" s="1283">
        <v>2</v>
      </c>
      <c r="E386" s="1282" t="str">
        <f>IF(VLOOKUP(Table2612[[#This Row],[(FIN) Käytäntö]],Languages!$A:$D,1,TRUE)=Table2612[[#This Row],[(FIN) Käytäntö]],VLOOKUP(Table2612[[#This Row],[(FIN) Käytäntö]],Languages!$A:$D,Summary!$C$7,TRUE),NA())</f>
        <v>Toimittajista ja muista kumppaneista aiheutuvien riskien tunnistamiseen käytetään määriteltyjä menetelmiä.</v>
      </c>
      <c r="F386" s="1284" t="s">
        <v>4280</v>
      </c>
      <c r="G386" s="1075"/>
      <c r="H386" s="1075"/>
      <c r="I386" s="371"/>
      <c r="J386" s="259"/>
      <c r="K386" s="272"/>
      <c r="L386" s="273"/>
    </row>
    <row r="387" spans="1:12" ht="64.8" customHeight="1" x14ac:dyDescent="0.25">
      <c r="A387" s="165"/>
      <c r="B387" s="268"/>
      <c r="C387" s="374" t="s">
        <v>2547</v>
      </c>
      <c r="D387" s="1283">
        <v>2</v>
      </c>
      <c r="E387" s="1282" t="str">
        <f>IF(VLOOKUP(Table2612[[#This Row],[(FIN) Käytäntö]],Languages!$A:$D,1,TRUE)=Table2612[[#This Row],[(FIN) Käytäntö]],VLOOKUP(Table2612[[#This Row],[(FIN) Käytäntö]],Languages!$A:$D,Summary!$C$7,TRUE),NA())</f>
        <v>Kumppaniverkoston toimijat on priorisoitu käyttäen määriteltyjä kriteerejä (esimerkiksi tärkeys toiminnolle, mahdollisen loukkauksen tai häiriötilanteen vaikutus, mahdollisuus neuvotella sopimuksiin asetettavista kyberturvallisuusvaatimuksista).</v>
      </c>
      <c r="F387" s="1284" t="s">
        <v>4280</v>
      </c>
      <c r="G387" s="1075"/>
      <c r="H387" s="1075"/>
      <c r="I387" s="371"/>
      <c r="J387" s="259"/>
      <c r="K387" s="272"/>
      <c r="L387" s="273"/>
    </row>
    <row r="388" spans="1:12" ht="64.8" customHeight="1" x14ac:dyDescent="0.25">
      <c r="A388" s="165"/>
      <c r="B388" s="268"/>
      <c r="C388" s="374" t="s">
        <v>2548</v>
      </c>
      <c r="D388" s="1283">
        <v>2</v>
      </c>
      <c r="E388" s="1282" t="str">
        <f>IF(VLOOKUP(Table2612[[#This Row],[(FIN) Käytäntö]],Languages!$A:$D,1,TRUE)=Table2612[[#This Row],[(FIN) Käytäntö]],VLOOKUP(Table2612[[#This Row],[(FIN) Käytäntö]],Languages!$A:$D,Summary!$C$7,TRUE),NA())</f>
        <v>Korotettu prioriteetti on osoitettu sellaisille toimittajille ja muille kumppaniverkoston toimijoille, joiden vaarantuminen tai häiriintyminen voisi johtaa merkittäviin seuraamuksiin (esimerkiksi riippuvuudet yksittäisistä toimittajista tai toimittajista, joilla on erityisoikeuksia).</v>
      </c>
      <c r="F388" s="1284" t="s">
        <v>1629</v>
      </c>
      <c r="G388" s="1075"/>
      <c r="H388" s="1075"/>
      <c r="I388" s="371"/>
      <c r="J388" s="259"/>
      <c r="K388" s="272"/>
      <c r="L388" s="273"/>
    </row>
    <row r="389" spans="1:12" ht="64.8" customHeight="1" x14ac:dyDescent="0.25">
      <c r="A389" s="165"/>
      <c r="B389" s="268"/>
      <c r="C389" s="374" t="s">
        <v>2549</v>
      </c>
      <c r="D389" s="1283">
        <v>3</v>
      </c>
      <c r="E389" s="1282" t="str">
        <f>IF(VLOOKUP(Table2612[[#This Row],[(FIN) Käytäntö]],Languages!$A:$D,1,TRUE)=Table2612[[#This Row],[(FIN) Käytäntö]],VLOOKUP(Table2612[[#This Row],[(FIN) Käytäntö]],Languages!$A:$D,Summary!$C$7,TRUE),NA())</f>
        <v>Toimittajien ja muiden kumppaniverkoston toimijoiden priorisointia päivitetään aika ajoin ja määriteltyjen tilanteiden kuten järjestelmämuutosten tai ulkoisten tapahtumien yhteydessä.</v>
      </c>
      <c r="F389" s="1284" t="s">
        <v>4280</v>
      </c>
      <c r="G389" s="1075"/>
      <c r="H389" s="1075"/>
      <c r="I389" s="371"/>
      <c r="J389" s="259"/>
      <c r="K389" s="272"/>
      <c r="L389" s="273"/>
    </row>
    <row r="390" spans="1:12" ht="64.8" customHeight="1" x14ac:dyDescent="0.25">
      <c r="A390" s="165"/>
      <c r="B390" s="268"/>
      <c r="C390" s="374" t="s">
        <v>2552</v>
      </c>
      <c r="D390" s="1283">
        <v>1</v>
      </c>
      <c r="E390" s="1282" t="str">
        <f>IF(VLOOKUP(Table2612[[#This Row],[(FIN) Käytäntö]],Languages!$A:$D,1,TRUE)=Table2612[[#This Row],[(FIN) Käytäntö]],VLOOKUP(Table2612[[#This Row],[(FIN) Käytäntö]],Languages!$A:$D,Summary!$C$7,TRUE),NA())</f>
        <v>Toimittajien ja muiden kumppaniverkoston toimijoiden valintaan vaikuttaa arvio niiden kyberturvallisuuskelpoisuuksista. Tasolla 1 tämän ei tarvitse olla systemaattista ja säännöllistä.</v>
      </c>
      <c r="F390" s="1284" t="s">
        <v>4280</v>
      </c>
      <c r="G390" s="1075"/>
      <c r="H390" s="1075"/>
      <c r="I390" s="371"/>
      <c r="J390" s="259"/>
      <c r="K390" s="272"/>
      <c r="L390" s="273"/>
    </row>
    <row r="391" spans="1:12" ht="64.8" customHeight="1" x14ac:dyDescent="0.25">
      <c r="A391" s="165"/>
      <c r="B391" s="268"/>
      <c r="C391" s="374" t="s">
        <v>2553</v>
      </c>
      <c r="D391" s="1283">
        <v>1</v>
      </c>
      <c r="E391" s="1282" t="str">
        <f>IF(VLOOKUP(Table2612[[#This Row],[(FIN) Käytäntö]],Languages!$A:$D,1,TRUE)=Table2612[[#This Row],[(FIN) Käytäntö]],VLOOKUP(Table2612[[#This Row],[(FIN) Käytäntö]],Languages!$A:$D,Summary!$C$7,TRUE),NA())</f>
        <v>Tuotteiden ja palveluiden valintaan vaikuttaa arvio niiden kyberkyvykkyyksistä. Tasolla 1 tämän ei tarvitse olla systemaattista ja säännöllistä.</v>
      </c>
      <c r="F391" s="1284" t="s">
        <v>4280</v>
      </c>
      <c r="G391" s="1075"/>
      <c r="H391" s="1075"/>
      <c r="I391" s="371"/>
      <c r="J391" s="259"/>
      <c r="K391" s="272"/>
      <c r="L391" s="273"/>
    </row>
    <row r="392" spans="1:12" ht="64.8" customHeight="1" x14ac:dyDescent="0.25">
      <c r="A392" s="165"/>
      <c r="B392" s="268"/>
      <c r="C392" s="374" t="s">
        <v>2554</v>
      </c>
      <c r="D392" s="1283">
        <v>2</v>
      </c>
      <c r="E392" s="1282" t="str">
        <f>IF(VLOOKUP(Table2612[[#This Row],[(FIN) Käytäntö]],Languages!$A:$D,1,TRUE)=Table2612[[#This Row],[(FIN) Käytäntö]],VLOOKUP(Table2612[[#This Row],[(FIN) Käytäntö]],Languages!$A:$D,Summary!$C$7,TRUE),NA())</f>
        <v>Määriteltyjä menetelmiä noudatetaan, kun tunnistetaan kyberturvallisuusvaatimuksia ja toteutetaan niihin liittyviä suojaustoimia, joilla suojaudutaan toimittajista ja kumppaniverkoston toimijoista aiheutuvilta riskeiltä.</v>
      </c>
      <c r="F392" s="1284" t="s">
        <v>4280</v>
      </c>
      <c r="G392" s="1075"/>
      <c r="H392" s="1075"/>
      <c r="I392" s="371"/>
      <c r="J392" s="259"/>
      <c r="K392" s="272"/>
      <c r="L392" s="273"/>
    </row>
    <row r="393" spans="1:12" ht="64.8" customHeight="1" x14ac:dyDescent="0.25">
      <c r="A393" s="165"/>
      <c r="B393" s="268"/>
      <c r="C393" s="374" t="s">
        <v>2555</v>
      </c>
      <c r="D393" s="1283">
        <v>2</v>
      </c>
      <c r="E393" s="1282" t="str">
        <f>IF(VLOOKUP(Table2612[[#This Row],[(FIN) Käytäntö]],Languages!$A:$D,1,TRUE)=Table2612[[#This Row],[(FIN) Käytäntö]],VLOOKUP(Table2612[[#This Row],[(FIN) Käytäntö]],Languages!$A:$D,Summary!$C$7,TRUE),NA())</f>
        <v>Määriteltyjä menetelmiä noudatetaan, kun arvioidaan ja valitaan toimittajia ja muita kumppaniverkoston toimijoita.</v>
      </c>
      <c r="F393" s="1284" t="s">
        <v>4280</v>
      </c>
      <c r="G393" s="1075"/>
      <c r="H393" s="1075"/>
      <c r="I393" s="371"/>
      <c r="J393" s="259"/>
      <c r="K393" s="272"/>
      <c r="L393" s="273"/>
    </row>
    <row r="394" spans="1:12" ht="64.8" customHeight="1" x14ac:dyDescent="0.25">
      <c r="A394" s="165"/>
      <c r="B394" s="268"/>
      <c r="C394" s="374" t="s">
        <v>2556</v>
      </c>
      <c r="D394" s="1283">
        <v>2</v>
      </c>
      <c r="E394" s="1282" t="str">
        <f>IF(VLOOKUP(Table2612[[#This Row],[(FIN) Käytäntö]],Languages!$A:$D,1,TRUE)=Table2612[[#This Row],[(FIN) Käytäntö]],VLOOKUP(Table2612[[#This Row],[(FIN) Käytäntö]],Languages!$A:$D,Summary!$C$7,TRUE),NA())</f>
        <v>Tiukempia suojaustoimia toteutetaan korkean prioriteetin toimittajille ja muille kumppaniverkoston toimijoille.</v>
      </c>
      <c r="F394" s="1284" t="s">
        <v>1629</v>
      </c>
      <c r="G394" s="1075"/>
      <c r="H394" s="1075"/>
      <c r="I394" s="371"/>
      <c r="J394" s="259"/>
      <c r="K394" s="272"/>
      <c r="L394" s="273"/>
    </row>
    <row r="395" spans="1:12" ht="64.8" customHeight="1" x14ac:dyDescent="0.25">
      <c r="A395" s="165"/>
      <c r="B395" s="268"/>
      <c r="C395" s="374" t="s">
        <v>2557</v>
      </c>
      <c r="D395" s="1283">
        <v>2</v>
      </c>
      <c r="E395" s="1282" t="str">
        <f>IF(VLOOKUP(Table2612[[#This Row],[(FIN) Käytäntö]],Languages!$A:$D,1,TRUE)=Table2612[[#This Row],[(FIN) Käytäntö]],VLOOKUP(Table2612[[#This Row],[(FIN) Käytäntö]],Languages!$A:$D,Summary!$C$7,TRUE),NA())</f>
        <v>Kyberturvallisuusvaatimukset (esimerkiksi haavoittuvuustiedotus, poikkeamatapausten SLA vaatimukset) ovat osa toimittajien ja muiden kumppaniverkoston toimijoiden kanssa laadittavia sopimuksia.</v>
      </c>
      <c r="F395" s="1284" t="s">
        <v>4280</v>
      </c>
      <c r="G395" s="1075"/>
      <c r="H395" s="1075"/>
      <c r="I395" s="371"/>
      <c r="J395" s="259"/>
      <c r="K395" s="272"/>
      <c r="L395" s="273"/>
    </row>
    <row r="396" spans="1:12" ht="64.8" customHeight="1" x14ac:dyDescent="0.25">
      <c r="A396" s="165"/>
      <c r="B396" s="268"/>
      <c r="C396" s="374" t="s">
        <v>2558</v>
      </c>
      <c r="D396" s="1283">
        <v>2</v>
      </c>
      <c r="E396" s="1282" t="str">
        <f>IF(VLOOKUP(Table2612[[#This Row],[(FIN) Käytäntö]],Languages!$A:$D,1,TRUE)=Table2612[[#This Row],[(FIN) Käytäntö]],VLOOKUP(Table2612[[#This Row],[(FIN) Käytäntö]],Languages!$A:$D,Summary!$C$7,TRUE),NA())</f>
        <v>Toimittajat ja muut kumppaniverkoston toimijat osoittavat aika ajoin kykynsä täyttää asetetut kyberturvallisuusvaatimukset.</v>
      </c>
      <c r="F396" s="1284" t="s">
        <v>4280</v>
      </c>
      <c r="G396" s="1075"/>
      <c r="H396" s="1075"/>
      <c r="I396" s="371"/>
      <c r="J396" s="259"/>
      <c r="K396" s="272"/>
      <c r="L396" s="273"/>
    </row>
    <row r="397" spans="1:12" ht="64.8" customHeight="1" x14ac:dyDescent="0.25">
      <c r="A397" s="165"/>
      <c r="B397" s="268"/>
      <c r="C397" s="374" t="s">
        <v>2559</v>
      </c>
      <c r="D397" s="1283">
        <v>3</v>
      </c>
      <c r="E397" s="1282" t="str">
        <f>IF(VLOOKUP(Table2612[[#This Row],[(FIN) Käytäntö]],Languages!$A:$D,1,TRUE)=Table2612[[#This Row],[(FIN) Käytäntö]],VLOOKUP(Table2612[[#This Row],[(FIN) Käytäntö]],Languages!$A:$D,Summary!$C$7,TRUE),NA())</f>
        <v>Toimittajille ja muille kumppaniverkoston toimijoille asetetut kyberturvallisuusvaatimukset sisältävät soveltuvin osin vaatimuksia turvallisesta ohjelmisto- ja tuotekehityksestä.</v>
      </c>
      <c r="F397" s="1284" t="s">
        <v>4280</v>
      </c>
      <c r="G397" s="1075"/>
      <c r="H397" s="1075"/>
      <c r="I397" s="371"/>
      <c r="J397" s="259"/>
      <c r="K397" s="272"/>
      <c r="L397" s="273"/>
    </row>
    <row r="398" spans="1:12" ht="64.8" customHeight="1" x14ac:dyDescent="0.25">
      <c r="A398" s="165"/>
      <c r="B398" s="268"/>
      <c r="C398" s="374" t="s">
        <v>2560</v>
      </c>
      <c r="D398" s="1283">
        <v>3</v>
      </c>
      <c r="E398" s="1282" t="str">
        <f>IF(VLOOKUP(Table2612[[#This Row],[(FIN) Käytäntö]],Languages!$A:$D,1,TRUE)=Table2612[[#This Row],[(FIN) Käytäntö]],VLOOKUP(Table2612[[#This Row],[(FIN) Käytäntö]],Languages!$A:$D,Summary!$C$7,TRUE),NA())</f>
        <v>Tuotteiden valintakriteereissä on huomioitu asianmukaisesti käyttöiän tai käyttötuen päättymisen ajankohdat.</v>
      </c>
      <c r="F398" s="1284" t="s">
        <v>1629</v>
      </c>
      <c r="G398" s="1075"/>
      <c r="H398" s="1075"/>
      <c r="I398" s="371"/>
      <c r="J398" s="259"/>
      <c r="K398" s="272"/>
      <c r="L398" s="273"/>
    </row>
    <row r="399" spans="1:12" ht="64.8" customHeight="1" x14ac:dyDescent="0.25">
      <c r="A399" s="165"/>
      <c r="B399" s="268"/>
      <c r="C399" s="374" t="s">
        <v>2561</v>
      </c>
      <c r="D399" s="1283">
        <v>3</v>
      </c>
      <c r="E399" s="1282" t="str">
        <f>IF(VLOOKUP(Table2612[[#This Row],[(FIN) Käytäntö]],Languages!$A:$D,1,TRUE)=Table2612[[#This Row],[(FIN) Käytäntö]],VLOOKUP(Table2612[[#This Row],[(FIN) Käytäntö]],Languages!$A:$D,Summary!$C$7,TRUE),NA())</f>
        <v>Valintakriteereiden osana on huomioitu asianmukaisesti toimet väärennettyjä tai vaarantuneita ohjelmistoja, laitteita tai palveluita vastaan.</v>
      </c>
      <c r="F399" s="1284" t="s">
        <v>1629</v>
      </c>
      <c r="G399" s="1075"/>
      <c r="H399" s="1075"/>
      <c r="I399" s="371"/>
      <c r="J399" s="259"/>
      <c r="K399" s="272"/>
      <c r="L399" s="273"/>
    </row>
    <row r="400" spans="1:12" ht="64.8" customHeight="1" x14ac:dyDescent="0.25">
      <c r="A400" s="165"/>
      <c r="B400" s="268"/>
      <c r="C400" s="374" t="s">
        <v>2562</v>
      </c>
      <c r="D400" s="1283">
        <v>3</v>
      </c>
      <c r="E400" s="1282" t="str">
        <f>IF(VLOOKUP(Table2612[[#This Row],[(FIN) Käytäntö]],Languages!$A:$D,1,TRUE)=Table2612[[#This Row],[(FIN) Käytäntö]],VLOOKUP(Table2612[[#This Row],[(FIN) Käytäntö]],Languages!$A:$D,Summary!$C$7,TRUE),NA())</f>
        <v xml:space="preserve">Korkean prioriteetin  omaisuuserien (laitteiden, ohjelmistojen ja tietovarantojen) valintakriteerit sisältävät ns. materiaaliluettelon (bill of materials) ainakin on keskeisten osien, kuten laitteiston ja ohjemlmistojen osalta. </v>
      </c>
      <c r="F400" s="1284" t="s">
        <v>1629</v>
      </c>
      <c r="G400" s="1075"/>
      <c r="H400" s="1075"/>
      <c r="I400" s="371"/>
      <c r="J400" s="259"/>
      <c r="K400" s="272"/>
      <c r="L400" s="273"/>
    </row>
    <row r="401" spans="1:12" ht="64.8" customHeight="1" x14ac:dyDescent="0.25">
      <c r="A401" s="165"/>
      <c r="B401" s="268"/>
      <c r="C401" s="374" t="s">
        <v>2563</v>
      </c>
      <c r="D401" s="1283">
        <v>3</v>
      </c>
      <c r="E401" s="1282" t="str">
        <f>IF(VLOOKUP(Table2612[[#This Row],[(FIN) Käytäntö]],Languages!$A:$D,1,TRUE)=Table2612[[#This Row],[(FIN) Käytäntö]],VLOOKUP(Table2612[[#This Row],[(FIN) Käytäntö]],Languages!$A:$D,Summary!$C$7,TRUE),NA())</f>
        <v>Korkean prioriteetin  omaisuuserien (laitteiden, ohjelmistojen ja tietovarantojen) valintakriteereissä on huomioitu kaikki kolmannen osapuolen hosting ympäristöt  ja lähdekoodi</v>
      </c>
      <c r="F401" s="1284" t="s">
        <v>4280</v>
      </c>
      <c r="G401" s="1075"/>
      <c r="H401" s="1075"/>
      <c r="I401" s="371"/>
      <c r="J401" s="259"/>
      <c r="K401" s="272"/>
      <c r="L401" s="273"/>
    </row>
    <row r="402" spans="1:12" ht="64.8" customHeight="1" x14ac:dyDescent="0.25">
      <c r="A402" s="165"/>
      <c r="B402" s="268"/>
      <c r="C402" s="374" t="s">
        <v>2564</v>
      </c>
      <c r="D402" s="1283">
        <v>3</v>
      </c>
      <c r="E402" s="1282" t="str">
        <f>IF(VLOOKUP(Table2612[[#This Row],[(FIN) Käytäntö]],Languages!$A:$D,1,TRUE)=Table2612[[#This Row],[(FIN) Käytäntö]],VLOOKUP(Table2612[[#This Row],[(FIN) Käytäntö]],Languages!$A:$D,Summary!$C$7,TRUE),NA())</f>
        <v>Hankittavien laitteiden, ohjelmistojen ja tietovarantojen hyväksyntätestaukseen kuuluu kyberturvallisuusvaatimusten testaus.</v>
      </c>
      <c r="F402" s="1284" t="s">
        <v>1629</v>
      </c>
      <c r="G402" s="1075"/>
      <c r="H402" s="1075"/>
      <c r="I402" s="371"/>
      <c r="J402" s="259"/>
      <c r="K402" s="272"/>
      <c r="L402" s="273"/>
    </row>
    <row r="403" spans="1:12" ht="64.8" customHeight="1" x14ac:dyDescent="0.25">
      <c r="A403" s="165"/>
      <c r="B403" s="268"/>
      <c r="C403" s="374" t="s">
        <v>2567</v>
      </c>
      <c r="D403" s="1283">
        <v>2</v>
      </c>
      <c r="E403" s="1282" t="str">
        <f>IF(VLOOKUP(Table2612[[#This Row],[(FIN) Käytäntö]],Languages!$A:$D,1,TRUE)=Table2612[[#This Row],[(FIN) Käytäntö]],VLOOKUP(Table2612[[#This Row],[(FIN) Käytäntö]],Languages!$A:$D,Summary!$C$7,TRUE),NA())</f>
        <v>THIRD-PARTIES-osion toimintaa varten on määritetty dokumentoidut toimintatavat, joita noudatetaan ja ylläpidetään säännöllisesti.</v>
      </c>
      <c r="F403" s="1284" t="s">
        <v>4280</v>
      </c>
      <c r="G403" s="1075"/>
      <c r="H403" s="1075"/>
      <c r="I403" s="371"/>
      <c r="J403" s="259"/>
      <c r="K403" s="272"/>
      <c r="L403" s="273"/>
    </row>
    <row r="404" spans="1:12" ht="64.8" customHeight="1" x14ac:dyDescent="0.25">
      <c r="A404" s="165"/>
      <c r="B404" s="268"/>
      <c r="C404" s="374" t="s">
        <v>2568</v>
      </c>
      <c r="D404" s="1283">
        <v>2</v>
      </c>
      <c r="E404" s="1282" t="str">
        <f>IF(VLOOKUP(Table2612[[#This Row],[(FIN) Käytäntö]],Languages!$A:$D,1,TRUE)=Table2612[[#This Row],[(FIN) Käytäntö]],VLOOKUP(Table2612[[#This Row],[(FIN) Käytäntö]],Languages!$A:$D,Summary!$C$7,TRUE),NA())</f>
        <v>THIRD-PARTIES-osion toimintaa varten on tarjolla riittävät resurssit (henkilöstö, rahoitus ja työkalut).</v>
      </c>
      <c r="F404" s="1284" t="s">
        <v>1629</v>
      </c>
      <c r="G404" s="1075"/>
      <c r="H404" s="1075"/>
      <c r="I404" s="371"/>
      <c r="J404" s="259"/>
      <c r="K404" s="272"/>
      <c r="L404" s="273"/>
    </row>
    <row r="405" spans="1:12" ht="64.8" customHeight="1" x14ac:dyDescent="0.25">
      <c r="A405" s="165"/>
      <c r="B405" s="268"/>
      <c r="C405" s="374" t="s">
        <v>2569</v>
      </c>
      <c r="D405" s="1283">
        <v>3</v>
      </c>
      <c r="E405" s="1282" t="str">
        <f>IF(VLOOKUP(Table2612[[#This Row],[(FIN) Käytäntö]],Languages!$A:$D,1,TRUE)=Table2612[[#This Row],[(FIN) Käytäntö]],VLOOKUP(Table2612[[#This Row],[(FIN) Käytäntö]],Languages!$A:$D,Summary!$C$7,TRUE),NA())</f>
        <v>THIRD-PARTIES-osion toimintaa ohjataan vaatimuksilla, jotka on asetettu organisaation johtotason politiikassa (tai vastaavassa ohjeistuksessa).</v>
      </c>
      <c r="F405" s="1284" t="s">
        <v>4280</v>
      </c>
      <c r="G405" s="1075"/>
      <c r="H405" s="1075"/>
      <c r="I405" s="371"/>
      <c r="J405" s="259"/>
      <c r="K405" s="272"/>
      <c r="L405" s="273"/>
    </row>
    <row r="406" spans="1:12" ht="64.8" customHeight="1" x14ac:dyDescent="0.25">
      <c r="A406" s="165"/>
      <c r="B406" s="268"/>
      <c r="C406" s="374" t="s">
        <v>2570</v>
      </c>
      <c r="D406" s="1283">
        <v>3</v>
      </c>
      <c r="E406" s="1282" t="str">
        <f>IF(VLOOKUP(Table2612[[#This Row],[(FIN) Käytäntö]],Languages!$A:$D,1,TRUE)=Table2612[[#This Row],[(FIN) Käytäntö]],VLOOKUP(Table2612[[#This Row],[(FIN) Käytäntö]],Languages!$A:$D,Summary!$C$7,TRUE),NA())</f>
        <v xml:space="preserve">THIRD-PARTIES-osion toiminnan suorittamiseen tarvittavat vastuut, tilivelvollisuudet ja valtuutukset on jalkautettu soveltuville työntekijöille. </v>
      </c>
      <c r="F406" s="1284" t="s">
        <v>4280</v>
      </c>
      <c r="G406" s="1075"/>
      <c r="H406" s="1075"/>
      <c r="I406" s="371"/>
      <c r="J406" s="259"/>
      <c r="K406" s="272"/>
      <c r="L406" s="273"/>
    </row>
    <row r="407" spans="1:12" ht="64.8" customHeight="1" x14ac:dyDescent="0.25">
      <c r="A407" s="165"/>
      <c r="B407" s="268"/>
      <c r="C407" s="374" t="s">
        <v>2571</v>
      </c>
      <c r="D407" s="1283">
        <v>3</v>
      </c>
      <c r="E407" s="1282" t="str">
        <f>IF(VLOOKUP(Table2612[[#This Row],[(FIN) Käytäntö]],Languages!$A:$D,1,TRUE)=Table2612[[#This Row],[(FIN) Käytäntö]],VLOOKUP(Table2612[[#This Row],[(FIN) Käytäntö]],Languages!$A:$D,Summary!$C$7,TRUE),NA())</f>
        <v>THIRD-PARTIES-osion toimintaa suorittavilla työntekijöillä on riittävät tiedot ja taidot tehtäviensä suorittamiseen.</v>
      </c>
      <c r="F407" s="1284" t="s">
        <v>4280</v>
      </c>
      <c r="G407" s="1075"/>
      <c r="H407" s="1075"/>
      <c r="I407" s="371"/>
      <c r="J407" s="259"/>
      <c r="K407" s="272"/>
      <c r="L407" s="273"/>
    </row>
    <row r="408" spans="1:12" ht="64.8" customHeight="1" x14ac:dyDescent="0.25">
      <c r="A408" s="165"/>
      <c r="B408" s="268"/>
      <c r="C408" s="374" t="s">
        <v>2572</v>
      </c>
      <c r="D408" s="1283">
        <v>3</v>
      </c>
      <c r="E408" s="1282" t="str">
        <f>IF(VLOOKUP(Table2612[[#This Row],[(FIN) Käytäntö]],Languages!$A:$D,1,TRUE)=Table2612[[#This Row],[(FIN) Käytäntö]],VLOOKUP(Table2612[[#This Row],[(FIN) Käytäntö]],Languages!$A:$D,Summary!$C$7,TRUE),NA())</f>
        <v>THIRD-PARTIES-osion toiminnan vaikuttavuutta arvioidaan ja seurataan.</v>
      </c>
      <c r="F408" s="1284" t="s">
        <v>4280</v>
      </c>
      <c r="G408" s="1075"/>
      <c r="H408" s="1075"/>
      <c r="I408" s="371"/>
      <c r="J408" s="259"/>
      <c r="K408" s="272"/>
      <c r="L408" s="273"/>
    </row>
    <row r="409" spans="1:12" ht="64.8" customHeight="1" x14ac:dyDescent="0.25">
      <c r="A409" s="165"/>
      <c r="B409" s="268"/>
      <c r="C409" s="374" t="s">
        <v>175</v>
      </c>
      <c r="D409" s="1283">
        <v>1</v>
      </c>
      <c r="E409" s="1282" t="str">
        <f>IF(VLOOKUP(Table2612[[#This Row],[(FIN) Käytäntö]],Languages!$A:$D,1,TRUE)=Table2612[[#This Row],[(FIN) Käytäntö]],VLOOKUP(Table2612[[#This Row],[(FIN) Käytäntö]],Languages!$A:$D,Summary!$C$7,TRUE),NA())</f>
        <v>Haavoittuvuuksien tunnistamisen tueksi on tunnistettu soveltuvia tietolähteitä. Tasolla 1 tämän ei tarvitse olla systemaattista ja säännöllistä.</v>
      </c>
      <c r="F409" s="1284" t="s">
        <v>4280</v>
      </c>
      <c r="G409" s="1075"/>
      <c r="H409" s="1075"/>
      <c r="I409" s="371"/>
      <c r="J409" s="259"/>
      <c r="K409" s="272"/>
      <c r="L409" s="273"/>
    </row>
    <row r="410" spans="1:12" ht="64.8" customHeight="1" x14ac:dyDescent="0.25">
      <c r="A410" s="165"/>
      <c r="B410" s="268"/>
      <c r="C410" s="374" t="s">
        <v>176</v>
      </c>
      <c r="D410" s="1283">
        <v>1</v>
      </c>
      <c r="E410" s="1282" t="str">
        <f>IF(VLOOKUP(Table2612[[#This Row],[(FIN) Käytäntö]],Languages!$A:$D,1,TRUE)=Table2612[[#This Row],[(FIN) Käytäntö]],VLOOKUP(Table2612[[#This Row],[(FIN) Käytäntö]],Languages!$A:$D,Summary!$C$7,TRUE),NA())</f>
        <v>Haavoittuvuustietoa kerätään ja sitä tulkitaan toimintoa varten. Tasolla 1 tämän ei tarvitse olla systemaattista ja säännöllistä.</v>
      </c>
      <c r="F410" s="1284" t="s">
        <v>4280</v>
      </c>
      <c r="G410" s="1075"/>
      <c r="H410" s="1075"/>
      <c r="I410" s="371"/>
      <c r="J410" s="259"/>
      <c r="K410" s="272"/>
      <c r="L410" s="273"/>
    </row>
    <row r="411" spans="1:12" ht="64.8" customHeight="1" x14ac:dyDescent="0.25">
      <c r="A411" s="165"/>
      <c r="B411" s="268"/>
      <c r="C411" s="374" t="s">
        <v>177</v>
      </c>
      <c r="D411" s="1283">
        <v>1</v>
      </c>
      <c r="E411" s="1282" t="str">
        <f>IF(VLOOKUP(Table2612[[#This Row],[(FIN) Käytäntö]],Languages!$A:$D,1,TRUE)=Table2612[[#This Row],[(FIN) Käytäntö]],VLOOKUP(Table2612[[#This Row],[(FIN) Käytäntö]],Languages!$A:$D,Summary!$C$7,TRUE),NA())</f>
        <v>Haavoittuvuusarviointeja suoritetaan. Tasolla 1 tämän ei tarvitse olla systemaattista ja säännöllistä.</v>
      </c>
      <c r="F411" s="1284" t="s">
        <v>4280</v>
      </c>
      <c r="G411" s="1075"/>
      <c r="H411" s="1075"/>
      <c r="I411" s="371"/>
      <c r="J411" s="259"/>
      <c r="K411" s="272"/>
      <c r="L411" s="273"/>
    </row>
    <row r="412" spans="1:12" ht="64.8" customHeight="1" x14ac:dyDescent="0.25">
      <c r="A412" s="165"/>
      <c r="B412" s="268"/>
      <c r="C412" s="374" t="s">
        <v>178</v>
      </c>
      <c r="D412" s="1283">
        <v>1</v>
      </c>
      <c r="E412" s="1282" t="str">
        <f>IF(VLOOKUP(Table2612[[#This Row],[(FIN) Käytäntö]],Languages!$A:$D,1,TRUE)=Table2612[[#This Row],[(FIN) Käytäntö]],VLOOKUP(Table2612[[#This Row],[(FIN) Käytäntö]],Languages!$A:$D,Summary!$C$7,TRUE),NA())</f>
        <v>Toiminnon kannalta olennaisiin haavoittuvuuksiin puututaan (esimerkiksi lisäämällä valvontaa tai asentamalla korjauspäivityksiä). Tasolla 1 tämän ei tarvitse olla systemaattista ja säännöllistä.</v>
      </c>
      <c r="F412" s="1284" t="s">
        <v>4280</v>
      </c>
      <c r="G412" s="1075"/>
      <c r="H412" s="1075"/>
      <c r="I412" s="371"/>
      <c r="J412" s="259"/>
      <c r="K412" s="272"/>
      <c r="L412" s="273"/>
    </row>
    <row r="413" spans="1:12" ht="64.8" customHeight="1" x14ac:dyDescent="0.25">
      <c r="A413" s="165"/>
      <c r="B413" s="268"/>
      <c r="C413" s="374" t="s">
        <v>179</v>
      </c>
      <c r="D413" s="1283">
        <v>2</v>
      </c>
      <c r="E413" s="1282" t="str">
        <f>IF(VLOOKUP(Table2612[[#This Row],[(FIN) Käytäntö]],Languages!$A:$D,1,TRUE)=Table2612[[#This Row],[(FIN) Käytäntö]],VLOOKUP(Table2612[[#This Row],[(FIN) Käytäntö]],Languages!$A:$D,Summary!$C$7,TRUE),NA())</f>
        <v>Haavoittuvuustiedon lähteet kattavat korkean prioriteetin laitteet ja ohjelmistot  ja näitä tietolähteitä seurataan säännöllisesti.</v>
      </c>
      <c r="F413" s="1284" t="s">
        <v>4280</v>
      </c>
      <c r="G413" s="1075"/>
      <c r="H413" s="1075"/>
      <c r="I413" s="371"/>
      <c r="J413" s="259"/>
      <c r="K413" s="272"/>
      <c r="L413" s="273"/>
    </row>
    <row r="414" spans="1:12" ht="64.8" customHeight="1" x14ac:dyDescent="0.25">
      <c r="A414" s="165"/>
      <c r="B414" s="268"/>
      <c r="C414" s="374" t="s">
        <v>180</v>
      </c>
      <c r="D414" s="1283">
        <v>2</v>
      </c>
      <c r="E414" s="1282" t="str">
        <f>IF(VLOOKUP(Table2612[[#This Row],[(FIN) Käytäntö]],Languages!$A:$D,1,TRUE)=Table2612[[#This Row],[(FIN) Käytäntö]],VLOOKUP(Table2612[[#This Row],[(FIN) Käytäntö]],Languages!$A:$D,Summary!$C$7,TRUE),NA())</f>
        <v>Haavoittuvuusarviointeja suoritetaan aika ajoin ja määriteltyjen tilanteiden kuten järjestelmämuutosten tai ulkoisten tapahtumien yhteydessä.</v>
      </c>
      <c r="F414" s="1284" t="s">
        <v>4280</v>
      </c>
      <c r="G414" s="1075"/>
      <c r="H414" s="1075"/>
      <c r="I414" s="371"/>
      <c r="J414" s="259"/>
      <c r="K414" s="272"/>
      <c r="L414" s="273"/>
    </row>
    <row r="415" spans="1:12" ht="64.8" customHeight="1" x14ac:dyDescent="0.25">
      <c r="A415" s="165"/>
      <c r="B415" s="268"/>
      <c r="C415" s="374" t="s">
        <v>181</v>
      </c>
      <c r="D415" s="1283">
        <v>2</v>
      </c>
      <c r="E415" s="1282" t="str">
        <f>IF(VLOOKUP(Table2612[[#This Row],[(FIN) Käytäntö]],Languages!$A:$D,1,TRUE)=Table2612[[#This Row],[(FIN) Käytäntö]],VLOOKUP(Table2612[[#This Row],[(FIN) Käytäntö]],Languages!$A:$D,Summary!$C$7,TRUE),NA())</f>
        <v>Tunnistetut haavoittuvuudet analysoidaan, priorisoidaan ja niihin puututaan tilanteen edellyttämin keinoin.</v>
      </c>
      <c r="F415" s="1284" t="s">
        <v>4280</v>
      </c>
      <c r="G415" s="1075"/>
      <c r="H415" s="1075"/>
      <c r="I415" s="371"/>
      <c r="J415" s="259"/>
      <c r="K415" s="272"/>
      <c r="L415" s="273"/>
    </row>
    <row r="416" spans="1:12" ht="64.8" customHeight="1" x14ac:dyDescent="0.25">
      <c r="A416" s="165"/>
      <c r="B416" s="268"/>
      <c r="C416" s="374" t="s">
        <v>182</v>
      </c>
      <c r="D416" s="1283">
        <v>2</v>
      </c>
      <c r="E416" s="1282" t="str">
        <f>IF(VLOOKUP(Table2612[[#This Row],[(FIN) Käytäntö]],Languages!$A:$D,1,TRUE)=Table2612[[#This Row],[(FIN) Käytäntö]],VLOOKUP(Table2612[[#This Row],[(FIN) Käytäntö]],Languages!$A:$D,Summary!$C$7,TRUE),NA())</f>
        <v>Ohjelmistokorjausten vaikutus toiminnon operatiiviseen toimintaan arvioidaan ennen korjausten asentamista tai rajoitustoimia (mitigation).</v>
      </c>
      <c r="F416" s="1284" t="s">
        <v>4280</v>
      </c>
      <c r="G416" s="1075"/>
      <c r="H416" s="1075"/>
      <c r="I416" s="371"/>
      <c r="J416" s="259"/>
      <c r="K416" s="272"/>
      <c r="L416" s="273"/>
    </row>
    <row r="417" spans="1:12" ht="64.8" customHeight="1" x14ac:dyDescent="0.25">
      <c r="A417" s="165"/>
      <c r="B417" s="268"/>
      <c r="C417" s="374" t="s">
        <v>183</v>
      </c>
      <c r="D417" s="1283">
        <v>2</v>
      </c>
      <c r="E417" s="1282" t="str">
        <f>IF(VLOOKUP(Table2612[[#This Row],[(FIN) Käytäntö]],Languages!$A:$D,1,TRUE)=Table2612[[#This Row],[(FIN) Käytäntö]],VLOOKUP(Table2612[[#This Row],[(FIN) Käytäntö]],Languages!$A:$D,Summary!$C$7,TRUE),NA())</f>
        <v>Tietoa löydetyistä kyberturvallisuushaavoittuvuuksista jaetaan organisaation määrittelemille sidosryhmille.</v>
      </c>
      <c r="F417" s="1284" t="s">
        <v>4280</v>
      </c>
      <c r="G417" s="1075"/>
      <c r="H417" s="1075"/>
      <c r="I417" s="371"/>
      <c r="J417" s="259"/>
      <c r="K417" s="272"/>
      <c r="L417" s="273"/>
    </row>
    <row r="418" spans="1:12" ht="64.8" customHeight="1" x14ac:dyDescent="0.25">
      <c r="A418" s="165"/>
      <c r="B418" s="268"/>
      <c r="C418" s="374" t="s">
        <v>184</v>
      </c>
      <c r="D418" s="1283">
        <v>3</v>
      </c>
      <c r="E418" s="1282" t="str">
        <f>IF(VLOOKUP(Table2612[[#This Row],[(FIN) Käytäntö]],Languages!$A:$D,1,TRUE)=Table2612[[#This Row],[(FIN) Käytäntö]],VLOOKUP(Table2612[[#This Row],[(FIN) Käytäntö]],Languages!$A:$D,Summary!$C$7,TRUE),NA())</f>
        <v>Kaikkille toimintoon kuuluvien IT- ja OT-omaisuuserille (laitteet, ohjelmistot ja tietovarannot) on tunnistettu haavoittuvuustietolähteet, joita myös seurataan.</v>
      </c>
      <c r="F418" s="1284" t="s">
        <v>4280</v>
      </c>
      <c r="G418" s="1075"/>
      <c r="H418" s="1075"/>
      <c r="I418" s="371"/>
      <c r="J418" s="259"/>
      <c r="K418" s="272"/>
      <c r="L418" s="273"/>
    </row>
    <row r="419" spans="1:12" ht="64.8" customHeight="1" x14ac:dyDescent="0.25">
      <c r="A419" s="165"/>
      <c r="B419" s="268"/>
      <c r="C419" s="374" t="s">
        <v>185</v>
      </c>
      <c r="D419" s="1283">
        <v>3</v>
      </c>
      <c r="E419" s="1282" t="str">
        <f>IF(VLOOKUP(Table2612[[#This Row],[(FIN) Käytäntö]],Languages!$A:$D,1,TRUE)=Table2612[[#This Row],[(FIN) Käytäntö]],VLOOKUP(Table2612[[#This Row],[(FIN) Käytäntö]],Languages!$A:$D,Summary!$C$7,TRUE),NA())</f>
        <v>Haavoittuvuusarvioinnit suorittaa toiminnon operatiivisesta toiminnasta irrallaan oleva riippumaton taho.</v>
      </c>
      <c r="F419" s="1284" t="s">
        <v>1629</v>
      </c>
      <c r="G419" s="1075"/>
      <c r="H419" s="1075"/>
      <c r="I419" s="371"/>
      <c r="J419" s="259"/>
      <c r="K419" s="272"/>
      <c r="L419" s="273"/>
    </row>
    <row r="420" spans="1:12" ht="64.8" customHeight="1" x14ac:dyDescent="0.25">
      <c r="A420" s="165"/>
      <c r="B420" s="268"/>
      <c r="C420" s="374" t="s">
        <v>187</v>
      </c>
      <c r="D420" s="1283">
        <v>3</v>
      </c>
      <c r="E420" s="1282" t="str">
        <f>IF(VLOOKUP(Table2612[[#This Row],[(FIN) Käytäntö]],Languages!$A:$D,1,TRUE)=Table2612[[#This Row],[(FIN) Käytäntö]],VLOOKUP(Table2612[[#This Row],[(FIN) Käytäntö]],Languages!$A:$D,Summary!$C$7,TRUE),NA())</f>
        <v>Haavoittuvuuksien seurantaan kuuluu myös toimenpiteiden katselmus, jolla varmistetaan, että haavoittuvuuksia rajaavat tai korjaavat toimenpiteet ovat olleet tehokkaita.</v>
      </c>
      <c r="F420" s="1284" t="s">
        <v>4280</v>
      </c>
      <c r="G420" s="1075"/>
      <c r="H420" s="1075"/>
      <c r="I420" s="371"/>
      <c r="J420" s="259"/>
      <c r="K420" s="272"/>
      <c r="L420" s="273"/>
    </row>
    <row r="421" spans="1:12" ht="64.8" customHeight="1" x14ac:dyDescent="0.25">
      <c r="A421" s="165"/>
      <c r="B421" s="268"/>
      <c r="C421" s="374" t="s">
        <v>2573</v>
      </c>
      <c r="D421" s="1283">
        <v>3</v>
      </c>
      <c r="E421" s="1282" t="str">
        <f>IF(VLOOKUP(Table2612[[#This Row],[(FIN) Käytäntö]],Languages!$A:$D,1,TRUE)=Table2612[[#This Row],[(FIN) Käytäntö]],VLOOKUP(Table2612[[#This Row],[(FIN) Käytäntö]],Languages!$A:$D,Summary!$C$7,TRUE),NA())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F421" s="1284" t="s">
        <v>4280</v>
      </c>
      <c r="G421" s="1075"/>
      <c r="H421" s="1075"/>
      <c r="I421" s="371"/>
      <c r="J421" s="259"/>
      <c r="K421" s="272"/>
      <c r="L421" s="273"/>
    </row>
    <row r="422" spans="1:12" ht="64.8" customHeight="1" x14ac:dyDescent="0.25">
      <c r="A422" s="165"/>
      <c r="B422" s="268"/>
      <c r="C422" s="374" t="s">
        <v>189</v>
      </c>
      <c r="D422" s="1283">
        <v>1</v>
      </c>
      <c r="E422" s="1282" t="str">
        <f>IF(VLOOKUP(Table2612[[#This Row],[(FIN) Käytäntö]],Languages!$A:$D,1,TRUE)=Table2612[[#This Row],[(FIN) Käytäntö]],VLOOKUP(Table2612[[#This Row],[(FIN) Käytäntö]],Languages!$A:$D,Summary!$C$7,TRUE),NA())</f>
        <v>Uhkien tunnistamisen tueksi on tunnistettu soveltuvia tietolähteitä. Tasolla 1 tämän ei tarvitse olla systemaattista ja säännöllistä.</v>
      </c>
      <c r="F422" s="1284" t="s">
        <v>4280</v>
      </c>
      <c r="G422" s="1075"/>
      <c r="H422" s="1075"/>
      <c r="I422" s="371"/>
      <c r="J422" s="259"/>
      <c r="K422" s="272"/>
      <c r="L422" s="273"/>
    </row>
    <row r="423" spans="1:12" ht="64.8" customHeight="1" x14ac:dyDescent="0.25">
      <c r="A423" s="165"/>
      <c r="B423" s="268"/>
      <c r="C423" s="374" t="s">
        <v>190</v>
      </c>
      <c r="D423" s="1283">
        <v>1</v>
      </c>
      <c r="E423" s="1282" t="str">
        <f>IF(VLOOKUP(Table2612[[#This Row],[(FIN) Käytäntö]],Languages!$A:$D,1,TRUE)=Table2612[[#This Row],[(FIN) Käytäntö]],VLOOKUP(Table2612[[#This Row],[(FIN) Käytäntö]],Languages!$A:$D,Summary!$C$7,TRUE),NA())</f>
        <v>Kyberuhkatietoa kerätään ja sitä tulkitaan toimintoa varten vähintäänkin tapauskohtaisesti (ad hoc). Tasolla 1 tämän ei tarvitse olla systemaattista ja säännöllistä.</v>
      </c>
      <c r="F423" s="1284" t="s">
        <v>4280</v>
      </c>
      <c r="G423" s="1075"/>
      <c r="H423" s="1075"/>
      <c r="I423" s="371"/>
      <c r="J423" s="259"/>
      <c r="K423" s="272"/>
      <c r="L423" s="273"/>
    </row>
    <row r="424" spans="1:12" ht="64.8" customHeight="1" x14ac:dyDescent="0.25">
      <c r="A424" s="165"/>
      <c r="B424" s="268"/>
      <c r="C424" s="374" t="s">
        <v>191</v>
      </c>
      <c r="D424" s="1283">
        <v>1</v>
      </c>
      <c r="E424" s="1282" t="str">
        <f>IF(VLOOKUP(Table2612[[#This Row],[(FIN) Käytäntö]],Languages!$A:$D,1,TRUE)=Table2612[[#This Row],[(FIN) Käytäntö]],VLOOKUP(Table2612[[#This Row],[(FIN) Käytäntö]],Languages!$A:$D,Summary!$C$7,TRUE),NA())</f>
        <v xml:space="preserve">Toimintoon kohdistuvat uhkatoimijoiden tavoitteet on tunnistettu ainakin tapauskohtaisesti. Tasolla 1 tämän ei tarvitse olla systemaattista ja säännöllistä. </v>
      </c>
      <c r="F424" s="1284" t="s">
        <v>4280</v>
      </c>
      <c r="G424" s="1075"/>
      <c r="H424" s="1075"/>
      <c r="I424" s="371"/>
      <c r="J424" s="259"/>
      <c r="K424" s="272"/>
      <c r="L424" s="273"/>
    </row>
    <row r="425" spans="1:12" ht="64.8" customHeight="1" x14ac:dyDescent="0.25">
      <c r="A425" s="165"/>
      <c r="B425" s="268"/>
      <c r="C425" s="374" t="s">
        <v>192</v>
      </c>
      <c r="D425" s="1283">
        <v>1</v>
      </c>
      <c r="E425" s="1282" t="str">
        <f>IF(VLOOKUP(Table2612[[#This Row],[(FIN) Käytäntö]],Languages!$A:$D,1,TRUE)=Table2612[[#This Row],[(FIN) Käytäntö]],VLOOKUP(Table2612[[#This Row],[(FIN) Käytäntö]],Languages!$A:$D,Summary!$C$7,TRUE),NA())</f>
        <v>Toiminnon kannalta olennaisiin uhkiin puututaan (esimerkiksi lisäämällä valvontaa tai seuraamalla uhkien kehitystä). Tasolla 1 tämän ei tarvitse olla systemaattista ja säännöllistä.</v>
      </c>
      <c r="F425" s="1284" t="s">
        <v>4280</v>
      </c>
      <c r="G425" s="1075"/>
      <c r="H425" s="1075"/>
      <c r="I425" s="371"/>
      <c r="J425" s="259"/>
      <c r="K425" s="272"/>
      <c r="L425" s="273"/>
    </row>
    <row r="426" spans="1:12" ht="64.8" customHeight="1" x14ac:dyDescent="0.25">
      <c r="A426" s="165"/>
      <c r="B426" s="268"/>
      <c r="C426" s="374" t="s">
        <v>193</v>
      </c>
      <c r="D426" s="1283">
        <v>2</v>
      </c>
      <c r="E426" s="1282" t="str">
        <f>IF(VLOOKUP(Table2612[[#This Row],[(FIN) Käytäntö]],Languages!$A:$D,1,TRUE)=Table2612[[#This Row],[(FIN) Käytäntö]],VLOOKUP(Table2612[[#This Row],[(FIN) Käytäntö]],Languages!$A:$D,Summary!$C$7,TRUE),NA())</f>
        <v>Toiminnolle on määritetty uhkaprofiili. Uhkaprofiilissa kuvataan uhkatavoitteet sekä lisäksi uhkan ominaispiirteitä, kuten tyypilliset uhkatekijät, motiivit, kyvykkyydet ja kohteet.</v>
      </c>
      <c r="F426" s="1284" t="s">
        <v>4280</v>
      </c>
      <c r="G426" s="1075"/>
      <c r="H426" s="1075"/>
      <c r="I426" s="371"/>
      <c r="J426" s="259"/>
      <c r="K426" s="272"/>
      <c r="L426" s="273"/>
    </row>
    <row r="427" spans="1:12" ht="64.8" customHeight="1" x14ac:dyDescent="0.25">
      <c r="A427" s="165"/>
      <c r="B427" s="268"/>
      <c r="C427" s="374" t="s">
        <v>194</v>
      </c>
      <c r="D427" s="1283">
        <v>2</v>
      </c>
      <c r="E427" s="1282" t="str">
        <f>IF(VLOOKUP(Table2612[[#This Row],[(FIN) Käytäntö]],Languages!$A:$D,1,TRUE)=Table2612[[#This Row],[(FIN) Käytäntö]],VLOOKUP(Table2612[[#This Row],[(FIN) Käytäntö]],Languages!$A:$D,Summary!$C$7,TRUE),NA())</f>
        <v>Uhkatiedon lähteet kattavat kaikki uhkaprofiilin eri osat ja näitä tietolähteitä seurataan säännöllisesti.</v>
      </c>
      <c r="F427" s="1284" t="s">
        <v>1629</v>
      </c>
      <c r="G427" s="1075"/>
      <c r="H427" s="1075"/>
      <c r="I427" s="371"/>
      <c r="J427" s="259"/>
      <c r="K427" s="272"/>
      <c r="L427" s="273"/>
    </row>
    <row r="428" spans="1:12" ht="64.8" customHeight="1" x14ac:dyDescent="0.25">
      <c r="A428" s="165"/>
      <c r="B428" s="268"/>
      <c r="C428" s="374" t="s">
        <v>195</v>
      </c>
      <c r="D428" s="1283">
        <v>2</v>
      </c>
      <c r="E428" s="1282" t="str">
        <f>IF(VLOOKUP(Table2612[[#This Row],[(FIN) Käytäntö]],Languages!$A:$D,1,TRUE)=Table2612[[#This Row],[(FIN) Käytäntö]],VLOOKUP(Table2612[[#This Row],[(FIN) Käytäntö]],Languages!$A:$D,Summary!$C$7,TRUE),NA())</f>
        <v>Tunnistetut uhat analysoidaan, priorisoidaan ja niihin puututaan tilanteen edellyttämin keinoin.</v>
      </c>
      <c r="F428" s="1284" t="s">
        <v>4280</v>
      </c>
      <c r="G428" s="1075"/>
      <c r="H428" s="1075"/>
      <c r="I428" s="371"/>
      <c r="J428" s="259"/>
      <c r="K428" s="272"/>
      <c r="L428" s="273"/>
    </row>
    <row r="429" spans="1:12" ht="64.8" customHeight="1" x14ac:dyDescent="0.25">
      <c r="A429" s="165"/>
      <c r="B429" s="268"/>
      <c r="C429" s="374" t="s">
        <v>196</v>
      </c>
      <c r="D429" s="1283">
        <v>2</v>
      </c>
      <c r="E429" s="1282" t="str">
        <f>IF(VLOOKUP(Table2612[[#This Row],[(FIN) Käytäntö]],Languages!$A:$D,1,TRUE)=Table2612[[#This Row],[(FIN) Käytäntö]],VLOOKUP(Table2612[[#This Row],[(FIN) Käytäntö]],Languages!$A:$D,Summary!$C$7,TRUE),NA())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F429" s="1284" t="s">
        <v>4280</v>
      </c>
      <c r="G429" s="1075"/>
      <c r="H429" s="1075"/>
      <c r="I429" s="371"/>
      <c r="J429" s="259"/>
      <c r="K429" s="272"/>
      <c r="L429" s="273"/>
    </row>
    <row r="430" spans="1:12" ht="64.8" customHeight="1" x14ac:dyDescent="0.25">
      <c r="A430" s="165"/>
      <c r="B430" s="268"/>
      <c r="C430" s="374" t="s">
        <v>197</v>
      </c>
      <c r="D430" s="1283">
        <v>3</v>
      </c>
      <c r="E430" s="1282" t="str">
        <f>IF(VLOOKUP(Table2612[[#This Row],[(FIN) Käytäntö]],Languages!$A:$D,1,TRUE)=Table2612[[#This Row],[(FIN) Käytäntö]],VLOOKUP(Table2612[[#This Row],[(FIN) Käytäntö]],Languages!$A:$D,Summary!$C$7,TRUE),NA())</f>
        <v>Toiminnon uhkaprofiili päivitetään aika ajoin ja määriteltyjen tilanteiden kuten järjestelmämuutosten tai ulkoisten tapahtumien yhteydessä.</v>
      </c>
      <c r="F430" s="1284" t="s">
        <v>1629</v>
      </c>
      <c r="G430" s="1075"/>
      <c r="H430" s="1075"/>
      <c r="I430" s="371"/>
      <c r="J430" s="259"/>
      <c r="K430" s="272"/>
      <c r="L430" s="273"/>
    </row>
    <row r="431" spans="1:12" ht="64.8" customHeight="1" x14ac:dyDescent="0.25">
      <c r="A431" s="165"/>
      <c r="B431" s="268"/>
      <c r="C431" s="374" t="s">
        <v>199</v>
      </c>
      <c r="D431" s="1283">
        <v>3</v>
      </c>
      <c r="E431" s="1282" t="str">
        <f>IF(VLOOKUP(Table2612[[#This Row],[(FIN) Käytäntö]],Languages!$A:$D,1,TRUE)=Table2612[[#This Row],[(FIN) Käytäntö]],VLOOKUP(Table2612[[#This Row],[(FIN) Käytäntö]],Languages!$A:$D,Summary!$C$7,TRUE),NA())</f>
        <v>Uhkien seurannassa ja niihin reagoimisessa noudatetaan ennalta määriteltyjä toimintatiloja [kts. SITUATION-3g].</v>
      </c>
      <c r="F431" s="1284" t="s">
        <v>1629</v>
      </c>
      <c r="G431" s="1075"/>
      <c r="H431" s="1075"/>
      <c r="I431" s="371"/>
      <c r="J431" s="259"/>
      <c r="K431" s="272"/>
      <c r="L431" s="273"/>
    </row>
    <row r="432" spans="1:12" ht="64.8" customHeight="1" x14ac:dyDescent="0.25">
      <c r="A432" s="165"/>
      <c r="B432" s="268"/>
      <c r="C432" s="374" t="s">
        <v>201</v>
      </c>
      <c r="D432" s="1283">
        <v>3</v>
      </c>
      <c r="E432" s="1282" t="str">
        <f>IF(VLOOKUP(Table2612[[#This Row],[(FIN) Käytäntö]],Languages!$A:$D,1,TRUE)=Table2612[[#This Row],[(FIN) Käytäntö]],VLOOKUP(Table2612[[#This Row],[(FIN) Käytäntö]],Languages!$A:$D,Summary!$C$7,TRUE),NA())</f>
        <v>Uhkatietoa käsitellään noudattaen turvallisia ja mahdollisimman reaaliaikaisia menetelmiä, joilla varmistetaan uhkien nopea analysointi ja nopea puuttuminen.</v>
      </c>
      <c r="F432" s="1284" t="s">
        <v>4280</v>
      </c>
      <c r="G432" s="1075"/>
      <c r="H432" s="1075"/>
      <c r="I432" s="371"/>
      <c r="J432" s="259"/>
      <c r="K432" s="272"/>
      <c r="L432" s="273"/>
    </row>
    <row r="433" spans="1:12" ht="64.8" customHeight="1" x14ac:dyDescent="0.25">
      <c r="A433" s="165"/>
      <c r="B433" s="268"/>
      <c r="C433" s="374" t="s">
        <v>205</v>
      </c>
      <c r="D433" s="1283">
        <v>2</v>
      </c>
      <c r="E433" s="1282" t="str">
        <f>IF(VLOOKUP(Table2612[[#This Row],[(FIN) Käytäntö]],Languages!$A:$D,1,TRUE)=Table2612[[#This Row],[(FIN) Käytäntö]],VLOOKUP(Table2612[[#This Row],[(FIN) Käytäntö]],Languages!$A:$D,Summary!$C$7,TRUE),NA())</f>
        <v>THREAT-osion toimintaa varten on määritetty dokumentoidut toimintatavat, joita noudatetaan ja päivitetään säännöllisesti.</v>
      </c>
      <c r="F433" s="1284" t="s">
        <v>4280</v>
      </c>
      <c r="G433" s="1075"/>
      <c r="H433" s="1075"/>
      <c r="I433" s="371"/>
      <c r="J433" s="259"/>
      <c r="K433" s="272"/>
      <c r="L433" s="273"/>
    </row>
    <row r="434" spans="1:12" ht="64.8" customHeight="1" x14ac:dyDescent="0.25">
      <c r="A434" s="165"/>
      <c r="B434" s="268"/>
      <c r="C434" s="374" t="s">
        <v>206</v>
      </c>
      <c r="D434" s="1283">
        <v>2</v>
      </c>
      <c r="E434" s="1282" t="str">
        <f>IF(VLOOKUP(Table2612[[#This Row],[(FIN) Käytäntö]],Languages!$A:$D,1,TRUE)=Table2612[[#This Row],[(FIN) Käytäntö]],VLOOKUP(Table2612[[#This Row],[(FIN) Käytäntö]],Languages!$A:$D,Summary!$C$7,TRUE),NA())</f>
        <v>THREAT-osion toimintaa varten on tarjolla riittävät resurssit (henkilöstö, rahoitus ja työkalut).</v>
      </c>
      <c r="F434" s="1284" t="s">
        <v>1629</v>
      </c>
      <c r="G434" s="1075"/>
      <c r="H434" s="1075"/>
      <c r="I434" s="371"/>
      <c r="J434" s="259"/>
      <c r="K434" s="272"/>
      <c r="L434" s="273"/>
    </row>
    <row r="435" spans="1:12" ht="64.8" customHeight="1" x14ac:dyDescent="0.25">
      <c r="A435" s="165"/>
      <c r="B435" s="268"/>
      <c r="C435" s="374" t="s">
        <v>207</v>
      </c>
      <c r="D435" s="1283">
        <v>3</v>
      </c>
      <c r="E435" s="1282" t="str">
        <f>IF(VLOOKUP(Table2612[[#This Row],[(FIN) Käytäntö]],Languages!$A:$D,1,TRUE)=Table2612[[#This Row],[(FIN) Käytäntö]],VLOOKUP(Table2612[[#This Row],[(FIN) Käytäntö]],Languages!$A:$D,Summary!$C$7,TRUE),NA())</f>
        <v>THREAT-osion toimintaa ohjataan vaatimuksilla, jotka on asetettu organisaation johtotason politiikassa (tai vastaavassa ohjeistuksessa).</v>
      </c>
      <c r="F435" s="1284" t="s">
        <v>4280</v>
      </c>
      <c r="G435" s="1075"/>
      <c r="H435" s="1075"/>
      <c r="I435" s="371"/>
      <c r="J435" s="259"/>
      <c r="K435" s="272"/>
      <c r="L435" s="273"/>
    </row>
    <row r="436" spans="1:12" ht="64.8" customHeight="1" x14ac:dyDescent="0.25">
      <c r="A436" s="165"/>
      <c r="B436" s="268"/>
      <c r="C436" s="374" t="s">
        <v>208</v>
      </c>
      <c r="D436" s="1283">
        <v>3</v>
      </c>
      <c r="E436" s="1282" t="str">
        <f>IF(VLOOKUP(Table2612[[#This Row],[(FIN) Käytäntö]],Languages!$A:$D,1,TRUE)=Table2612[[#This Row],[(FIN) Käytäntö]],VLOOKUP(Table2612[[#This Row],[(FIN) Käytäntö]],Languages!$A:$D,Summary!$C$7,TRUE),NA())</f>
        <v>THREAT-osion toiminnan suorittamiseen tarvittavat vastuut, tilivelvollisuudet ja valtuutukset on jalkautettu soveltuville työntekijöille.</v>
      </c>
      <c r="F436" s="1284" t="s">
        <v>4280</v>
      </c>
      <c r="G436" s="1075"/>
      <c r="H436" s="1075"/>
      <c r="I436" s="371"/>
      <c r="J436" s="259"/>
      <c r="K436" s="272"/>
      <c r="L436" s="273"/>
    </row>
    <row r="437" spans="1:12" ht="64.8" customHeight="1" x14ac:dyDescent="0.25">
      <c r="A437" s="165"/>
      <c r="B437" s="268"/>
      <c r="C437" s="374" t="s">
        <v>209</v>
      </c>
      <c r="D437" s="1283">
        <v>3</v>
      </c>
      <c r="E437" s="1282" t="str">
        <f>IF(VLOOKUP(Table2612[[#This Row],[(FIN) Käytäntö]],Languages!$A:$D,1,TRUE)=Table2612[[#This Row],[(FIN) Käytäntö]],VLOOKUP(Table2612[[#This Row],[(FIN) Käytäntö]],Languages!$A:$D,Summary!$C$7,TRUE),NA())</f>
        <v>THREAT-osion toimintaa suorittavilla työntekijöillä on riittävät tiedot ja taidot tehtäviensä suorittamiseen.</v>
      </c>
      <c r="F437" s="1284" t="s">
        <v>4280</v>
      </c>
      <c r="G437" s="1075"/>
      <c r="H437" s="1075"/>
      <c r="I437" s="371"/>
      <c r="J437" s="259"/>
      <c r="K437" s="272"/>
      <c r="L437" s="273"/>
    </row>
    <row r="438" spans="1:12" ht="64.8" customHeight="1" x14ac:dyDescent="0.25">
      <c r="A438" s="165"/>
      <c r="B438" s="268"/>
      <c r="C438" s="374" t="s">
        <v>210</v>
      </c>
      <c r="D438" s="1283">
        <v>3</v>
      </c>
      <c r="E438" s="1282" t="str">
        <f>IF(VLOOKUP(Table2612[[#This Row],[(FIN) Käytäntö]],Languages!$A:$D,1,TRUE)=Table2612[[#This Row],[(FIN) Käytäntö]],VLOOKUP(Table2612[[#This Row],[(FIN) Käytäntö]],Languages!$A:$D,Summary!$C$7,TRUE),NA())</f>
        <v>THREAT-osion toiminnan vaikuttavuutta arvioidaan ja seurataan.</v>
      </c>
      <c r="F438" s="1284" t="s">
        <v>1629</v>
      </c>
      <c r="G438" s="1075"/>
      <c r="H438" s="1075"/>
      <c r="I438" s="371"/>
      <c r="J438" s="259"/>
      <c r="K438" s="272"/>
      <c r="L438" s="273"/>
    </row>
    <row r="439" spans="1:12" ht="64.8" customHeight="1" x14ac:dyDescent="0.25">
      <c r="A439" s="165"/>
      <c r="B439" s="268"/>
      <c r="C439" s="374" t="s">
        <v>274</v>
      </c>
      <c r="D439" s="1283">
        <v>1</v>
      </c>
      <c r="E439" s="1282" t="str">
        <f>IF(VLOOKUP(Table2612[[#This Row],[(FIN) Käytäntö]],Languages!$A:$D,1,TRUE)=Table2612[[#This Row],[(FIN) Käytäntö]],VLOOKUP(Table2612[[#This Row],[(FIN) Käytäntö]],Languages!$A:$D,Summary!$C$7,TRUE),NA())</f>
        <v>Erilaisia tarkastuksia (esimerkiksi taustojen tarkistuksia, huumetestejä) suoritetaan uusia työntekijöitä palkatessa. Tasolla 1 tämän ei tarvitse olla systemaattista ja säännöllistä.</v>
      </c>
      <c r="F439" s="1284" t="s">
        <v>4280</v>
      </c>
      <c r="G439" s="1075"/>
      <c r="H439" s="1075"/>
      <c r="I439" s="371"/>
      <c r="J439" s="259"/>
      <c r="K439" s="272"/>
      <c r="L439" s="273"/>
    </row>
    <row r="440" spans="1:12" ht="64.8" customHeight="1" x14ac:dyDescent="0.25">
      <c r="A440" s="165"/>
      <c r="B440" s="268"/>
      <c r="C440" s="374" t="s">
        <v>275</v>
      </c>
      <c r="D440" s="1283">
        <v>1</v>
      </c>
      <c r="E440" s="1282" t="str">
        <f>IF(VLOOKUP(Table2612[[#This Row],[(FIN) Käytäntö]],Languages!$A:$D,1,TRUE)=Table2612[[#This Row],[(FIN) Käytäntö]],VLOOKUP(Table2612[[#This Row],[(FIN) Käytäntö]],Languages!$A:$D,Summary!$C$7,TRUE),NA())</f>
        <v>Työsuhteen päättymiseen liittyvissä menettelyissä huomioidaan kyberturvallisuus. Tasolla 1 tämän ei tarvitse olla systemaattista ja säännöllistä.</v>
      </c>
      <c r="F440" s="1284" t="s">
        <v>4280</v>
      </c>
      <c r="G440" s="1075"/>
      <c r="H440" s="1075"/>
      <c r="I440" s="371"/>
      <c r="J440" s="259"/>
      <c r="K440" s="272"/>
      <c r="L440" s="273"/>
    </row>
    <row r="441" spans="1:12" ht="64.8" customHeight="1" x14ac:dyDescent="0.25">
      <c r="A441" s="165"/>
      <c r="B441" s="268"/>
      <c r="C441" s="374" t="s">
        <v>276</v>
      </c>
      <c r="D441" s="1283">
        <v>2</v>
      </c>
      <c r="E441" s="1282" t="str">
        <f>IF(VLOOKUP(Table2612[[#This Row],[(FIN) Käytäntö]],Languages!$A:$D,1,TRUE)=Table2612[[#This Row],[(FIN) Käytäntö]],VLOOKUP(Table2612[[#This Row],[(FIN) Käytäntö]],Languages!$A:$D,Summary!$C$7,TRUE),NA())</f>
        <v>Soveltuvia tarkastuksia suoritetaan sellaisille työntekijöille, joilla on käyttö- tai pääsyoikeus toiminnon kannalta tärkeisiin laitteisiin, ohjelmistoihin tai tietovarantoihin.</v>
      </c>
      <c r="F441" s="1284" t="s">
        <v>4280</v>
      </c>
      <c r="G441" s="1075"/>
      <c r="H441" s="1075"/>
      <c r="I441" s="371"/>
      <c r="J441" s="259"/>
      <c r="K441" s="272"/>
      <c r="L441" s="273"/>
    </row>
    <row r="442" spans="1:12" ht="64.8" customHeight="1" x14ac:dyDescent="0.25">
      <c r="A442" s="165"/>
      <c r="B442" s="268"/>
      <c r="C442" s="374" t="s">
        <v>277</v>
      </c>
      <c r="D442" s="1283">
        <v>2</v>
      </c>
      <c r="E442" s="1282" t="str">
        <f>IF(VLOOKUP(Table2612[[#This Row],[(FIN) Käytäntö]],Languages!$A:$D,1,TRUE)=Table2612[[#This Row],[(FIN) Käytäntö]],VLOOKUP(Table2612[[#This Row],[(FIN) Käytäntö]],Languages!$A:$D,Summary!$C$7,TRUE),NA())</f>
        <v>Työntekijöiden sisäisiin siirtoihin liittyvissä menettelyissä huomioidaan kyberturvallisuus. (huomioidaan kriittiset työyhdistelmät, oikeudet, tarve mahdollisille taustatarkistuksille/ turvallisuusselvityksille)</v>
      </c>
      <c r="F442" s="1284" t="s">
        <v>4280</v>
      </c>
      <c r="G442" s="1075"/>
      <c r="H442" s="1075"/>
      <c r="I442" s="371"/>
      <c r="J442" s="259"/>
      <c r="K442" s="272"/>
      <c r="L442" s="273"/>
    </row>
    <row r="443" spans="1:12" ht="64.8" customHeight="1" x14ac:dyDescent="0.25">
      <c r="A443" s="165"/>
      <c r="B443" s="268"/>
      <c r="C443" s="374" t="s">
        <v>278</v>
      </c>
      <c r="D443" s="1283">
        <v>2</v>
      </c>
      <c r="E443" s="1282" t="str">
        <f>IF(VLOOKUP(Table2612[[#This Row],[(FIN) Käytäntö]],Languages!$A:$D,1,TRUE)=Table2612[[#This Row],[(FIN) Käytäntö]],VLOOKUP(Table2612[[#This Row],[(FIN) Käytäntö]],Languages!$A:$D,Summary!$C$7,TRUE),NA())</f>
        <v>Henkilöstö on tietoinen vastuistaan ja velvoitteistaan koskien (IT ja OT) laitteiden, ohjelmistojen ja tietovarantojen suojaamista ja hyväksyttävää käyttöä.</v>
      </c>
      <c r="F443" s="1284" t="s">
        <v>4280</v>
      </c>
      <c r="G443" s="1075"/>
      <c r="H443" s="1075"/>
      <c r="I443" s="371"/>
      <c r="J443" s="259"/>
      <c r="K443" s="272"/>
      <c r="L443" s="273"/>
    </row>
    <row r="444" spans="1:12" ht="64.8" customHeight="1" x14ac:dyDescent="0.25">
      <c r="A444" s="165"/>
      <c r="B444" s="268"/>
      <c r="C444" s="374" t="s">
        <v>279</v>
      </c>
      <c r="D444" s="1283">
        <v>3</v>
      </c>
      <c r="E444" s="1282" t="str">
        <f>IF(VLOOKUP(Table2612[[#This Row],[(FIN) Käytäntö]],Languages!$A:$D,1,TRUE)=Table2612[[#This Row],[(FIN) Käytäntö]],VLOOKUP(Table2612[[#This Row],[(FIN) Käytäntö]],Languages!$A:$D,Summary!$C$7,TRUE),NA())</f>
        <v>Jokaista työtehtävää varten teetetään soveltuvat tarkistukset, jotka ovat suhteessa työtehtävän riskeihin (mukaan lukien työntekijät, toimittajat ja alihankkijat).</v>
      </c>
      <c r="F444" s="1284" t="s">
        <v>4280</v>
      </c>
      <c r="G444" s="1075"/>
      <c r="H444" s="1075"/>
      <c r="I444" s="371"/>
      <c r="J444" s="259"/>
      <c r="K444" s="272"/>
      <c r="L444" s="273"/>
    </row>
    <row r="445" spans="1:12" ht="64.8" customHeight="1" x14ac:dyDescent="0.25">
      <c r="A445" s="165"/>
      <c r="B445" s="268"/>
      <c r="C445" s="374" t="s">
        <v>2574</v>
      </c>
      <c r="D445" s="1283">
        <v>3</v>
      </c>
      <c r="E445" s="1282" t="str">
        <f>IF(VLOOKUP(Table2612[[#This Row],[(FIN) Käytäntö]],Languages!$A:$D,1,TRUE)=Table2612[[#This Row],[(FIN) Käytäntö]],VLOOKUP(Table2612[[#This Row],[(FIN) Käytäntö]],Languages!$A:$D,Summary!$C$7,TRUE),NA())</f>
        <v xml:space="preserve">Organisaatiolla on muodollinen vastuullisuusprosessi, johon sisältyy kurinpitomenettelyhenkilöstölle, joka ei noudata määriteltyjä turvallisuuspolitiikkoja ja menettelyjä. </v>
      </c>
      <c r="F445" s="1284" t="s">
        <v>4280</v>
      </c>
      <c r="G445" s="1075"/>
      <c r="H445" s="1075"/>
      <c r="I445" s="371"/>
      <c r="J445" s="259"/>
      <c r="K445" s="272"/>
      <c r="L445" s="273"/>
    </row>
    <row r="446" spans="1:12" ht="64.8" customHeight="1" x14ac:dyDescent="0.25">
      <c r="A446" s="165"/>
      <c r="B446" s="268"/>
      <c r="C446" s="374" t="s">
        <v>280</v>
      </c>
      <c r="D446" s="1283">
        <v>1</v>
      </c>
      <c r="E446" s="1282" t="str">
        <f>IF(VLOOKUP(Table2612[[#This Row],[(FIN) Käytäntö]],Languages!$A:$D,1,TRUE)=Table2612[[#This Row],[(FIN) Käytäntö]],VLOOKUP(Table2612[[#This Row],[(FIN) Käytäntö]],Languages!$A:$D,Summary!$C$7,TRUE),NA())</f>
        <v>Henkilöstön kyberturvallisuustietoisuutta kohotetaan erilaisin toimin. Tasolla 1 tämän ei tarvitse olla systemaattista ja säännöllistä.</v>
      </c>
      <c r="F446" s="1284" t="s">
        <v>4280</v>
      </c>
      <c r="G446" s="1075"/>
      <c r="H446" s="1075"/>
      <c r="I446" s="371"/>
      <c r="J446" s="259"/>
      <c r="K446" s="272"/>
      <c r="L446" s="273"/>
    </row>
    <row r="447" spans="1:12" ht="64.8" customHeight="1" x14ac:dyDescent="0.25">
      <c r="A447" s="165"/>
      <c r="B447" s="268"/>
      <c r="C447" s="374" t="s">
        <v>281</v>
      </c>
      <c r="D447" s="1283">
        <v>2</v>
      </c>
      <c r="E447" s="1282" t="str">
        <f>IF(VLOOKUP(Table2612[[#This Row],[(FIN) Käytäntö]],Languages!$A:$D,1,TRUE)=Table2612[[#This Row],[(FIN) Käytäntö]],VLOOKUP(Table2612[[#This Row],[(FIN) Käytäntö]],Languages!$A:$D,Summary!$C$7,TRUE),NA())</f>
        <v>Kyberturvallisuustietoisuudelle on asetettu tavoitteet, joita ylläpidetään ja seurataan.</v>
      </c>
      <c r="F447" s="1284" t="s">
        <v>4280</v>
      </c>
      <c r="G447" s="1075"/>
      <c r="H447" s="1075"/>
      <c r="I447" s="371"/>
      <c r="J447" s="259"/>
      <c r="K447" s="272"/>
      <c r="L447" s="273"/>
    </row>
    <row r="448" spans="1:12" ht="64.8" customHeight="1" x14ac:dyDescent="0.25">
      <c r="A448" s="165"/>
      <c r="B448" s="268"/>
      <c r="C448" s="374" t="s">
        <v>282</v>
      </c>
      <c r="D448" s="1283">
        <v>2</v>
      </c>
      <c r="E448" s="1282" t="str">
        <f>IF(VLOOKUP(Table2612[[#This Row],[(FIN) Käytäntö]],Languages!$A:$D,1,TRUE)=Table2612[[#This Row],[(FIN) Käytäntö]],VLOOKUP(Table2612[[#This Row],[(FIN) Käytäntö]],Languages!$A:$D,Summary!$C$7,TRUE),NA())</f>
        <v>Kyberturvallisuustietoisuuden tavoitteet ovat linjassa organisaation määrittämän uhkaprofiilin kanssa [kts. THREAT-2e].</v>
      </c>
      <c r="F448" s="1284" t="s">
        <v>4280</v>
      </c>
      <c r="G448" s="1075"/>
      <c r="H448" s="1075"/>
      <c r="I448" s="371"/>
      <c r="J448" s="259"/>
      <c r="K448" s="272"/>
      <c r="L448" s="273"/>
    </row>
    <row r="449" spans="1:12" ht="64.8" customHeight="1" x14ac:dyDescent="0.25">
      <c r="A449" s="165"/>
      <c r="B449" s="268"/>
      <c r="C449" s="374" t="s">
        <v>283</v>
      </c>
      <c r="D449" s="1283">
        <v>2</v>
      </c>
      <c r="E449" s="1282" t="str">
        <f>IF(VLOOKUP(Table2612[[#This Row],[(FIN) Käytäntö]],Languages!$A:$D,1,TRUE)=Table2612[[#This Row],[(FIN) Käytäntö]],VLOOKUP(Table2612[[#This Row],[(FIN) Käytäntö]],Languages!$A:$D,Summary!$C$7,TRUE),NA())</f>
        <v>Kyberturvallisuustietoisuutta parantava toiminta on säännöllistä.</v>
      </c>
      <c r="F449" s="1284" t="s">
        <v>4280</v>
      </c>
      <c r="G449" s="1075"/>
      <c r="H449" s="1075"/>
      <c r="I449" s="371"/>
      <c r="J449" s="259"/>
      <c r="K449" s="272"/>
      <c r="L449" s="273"/>
    </row>
    <row r="450" spans="1:12" ht="64.8" customHeight="1" x14ac:dyDescent="0.25">
      <c r="A450" s="165"/>
      <c r="B450" s="268"/>
      <c r="C450" s="374" t="s">
        <v>284</v>
      </c>
      <c r="D450" s="1283">
        <v>3</v>
      </c>
      <c r="E450" s="1282" t="str">
        <f>IF(VLOOKUP(Table2612[[#This Row],[(FIN) Käytäntö]],Languages!$A:$D,1,TRUE)=Table2612[[#This Row],[(FIN) Käytäntö]],VLOOKUP(Table2612[[#This Row],[(FIN) Käytäntö]],Languages!$A:$D,Summary!$C$7,TRUE),NA())</f>
        <v>Kyberturvallisuustietoisuutta edistävä toiminta on sisällytetty toimenkuvauksiin.</v>
      </c>
      <c r="F450" s="1284" t="s">
        <v>1629</v>
      </c>
      <c r="G450" s="1075"/>
      <c r="H450" s="1075"/>
      <c r="I450" s="371"/>
      <c r="J450" s="259"/>
      <c r="K450" s="272"/>
      <c r="L450" s="273"/>
    </row>
    <row r="451" spans="1:12" ht="64.8" customHeight="1" x14ac:dyDescent="0.25">
      <c r="A451" s="165"/>
      <c r="B451" s="268"/>
      <c r="C451" s="374" t="s">
        <v>285</v>
      </c>
      <c r="D451" s="1283">
        <v>3</v>
      </c>
      <c r="E451" s="1282" t="str">
        <f>IF(VLOOKUP(Table2612[[#This Row],[(FIN) Käytäntö]],Languages!$A:$D,1,TRUE)=Table2612[[#This Row],[(FIN) Käytäntö]],VLOOKUP(Table2612[[#This Row],[(FIN) Käytäntö]],Languages!$A:$D,Summary!$C$7,TRUE),NA())</f>
        <v>Kyberturvallisuustietoisuuden kohottamisen toimenpiteet ovat linjassa organisaation ennalta määriteltyjen toimintatilojen kanssa [kts. SITUATION-3g].</v>
      </c>
      <c r="F451" s="1284" t="s">
        <v>1629</v>
      </c>
      <c r="G451" s="1075"/>
      <c r="H451" s="1075"/>
      <c r="I451" s="371"/>
      <c r="J451" s="259"/>
      <c r="K451" s="272"/>
      <c r="L451" s="273"/>
    </row>
    <row r="452" spans="1:12" ht="64.8" customHeight="1" x14ac:dyDescent="0.25">
      <c r="A452" s="165"/>
      <c r="B452" s="268"/>
      <c r="C452" s="374" t="s">
        <v>2575</v>
      </c>
      <c r="D452" s="1283">
        <v>3</v>
      </c>
      <c r="E452" s="1282" t="str">
        <f>IF(VLOOKUP(Table2612[[#This Row],[(FIN) Käytäntö]],Languages!$A:$D,1,TRUE)=Table2612[[#This Row],[(FIN) Käytäntö]],VLOOKUP(Table2612[[#This Row],[(FIN) Käytäntö]],Languages!$A:$D,Summary!$C$7,TRUE),NA())</f>
        <v>Kyberturvallisuustietoisuutta parantavien toimenpiteiden tehokkuutta arvioidaan säännöllisesti ja tiettyjen muutosten yhteydessä kuten järjestelmämuutokset, ulkoiset tapahtumat. Toimintaa kehitetään tarvittaessa.</v>
      </c>
      <c r="F452" s="1284" t="s">
        <v>1629</v>
      </c>
      <c r="G452" s="1075"/>
      <c r="H452" s="1075"/>
      <c r="I452" s="371"/>
      <c r="J452" s="259"/>
      <c r="K452" s="272"/>
      <c r="L452" s="273"/>
    </row>
    <row r="453" spans="1:12" ht="64.8" customHeight="1" x14ac:dyDescent="0.25">
      <c r="A453" s="165"/>
      <c r="B453" s="268"/>
      <c r="C453" s="374" t="s">
        <v>286</v>
      </c>
      <c r="D453" s="1283">
        <v>1</v>
      </c>
      <c r="E453" s="1282" t="str">
        <f>IF(VLOOKUP(Table2612[[#This Row],[(FIN) Käytäntö]],Languages!$A:$D,1,TRUE)=Table2612[[#This Row],[(FIN) Käytäntö]],VLOOKUP(Table2612[[#This Row],[(FIN) Käytäntö]],Languages!$A:$D,Summary!$C$7,TRUE),NA())</f>
        <v>Toiminnon kyberturvallisuuteen liittyvät vastuut on tunnistettu. Tasolla 1 tämän ei tarvitse olla systemaattista ja säännöllistä.</v>
      </c>
      <c r="F453" s="1284" t="s">
        <v>4280</v>
      </c>
      <c r="G453" s="1075"/>
      <c r="H453" s="1075"/>
      <c r="I453" s="371"/>
      <c r="J453" s="259"/>
      <c r="K453" s="272"/>
      <c r="L453" s="273"/>
    </row>
    <row r="454" spans="1:12" ht="64.8" customHeight="1" x14ac:dyDescent="0.25">
      <c r="A454" s="165"/>
      <c r="B454" s="268"/>
      <c r="C454" s="374" t="s">
        <v>287</v>
      </c>
      <c r="D454" s="1283">
        <v>1</v>
      </c>
      <c r="E454" s="1282" t="str">
        <f>IF(VLOOKUP(Table2612[[#This Row],[(FIN) Käytäntö]],Languages!$A:$D,1,TRUE)=Table2612[[#This Row],[(FIN) Käytäntö]],VLOOKUP(Table2612[[#This Row],[(FIN) Käytäntö]],Languages!$A:$D,Summary!$C$7,TRUE),NA())</f>
        <v>Kyberturvallisuuteen liittyvät vastuut on osoitettu nimetyille henkilöille. Tasolla 1 tämän ei tarvitse olla systemaattista ja säännöllistä.</v>
      </c>
      <c r="F454" s="1284" t="s">
        <v>4280</v>
      </c>
      <c r="G454" s="1075"/>
      <c r="H454" s="1075"/>
      <c r="I454" s="371"/>
      <c r="J454" s="259"/>
      <c r="K454" s="272"/>
      <c r="L454" s="273"/>
    </row>
    <row r="455" spans="1:12" ht="64.8" customHeight="1" x14ac:dyDescent="0.25">
      <c r="A455" s="165"/>
      <c r="B455" s="268"/>
      <c r="C455" s="374" t="s">
        <v>288</v>
      </c>
      <c r="D455" s="1283">
        <v>2</v>
      </c>
      <c r="E455" s="1282" t="str">
        <f>IF(VLOOKUP(Table2612[[#This Row],[(FIN) Käytäntö]],Languages!$A:$D,1,TRUE)=Table2612[[#This Row],[(FIN) Käytäntö]],VLOOKUP(Table2612[[#This Row],[(FIN) Käytäntö]],Languages!$A:$D,Summary!$C$7,TRUE),NA())</f>
        <v>Kyberturvallisuuteen liittyvät vastuut on osoitettu nimetyille rooleille (mukaan lukien mahdolliset ulkoiset palveluntarjoajat).</v>
      </c>
      <c r="F455" s="1284" t="s">
        <v>4280</v>
      </c>
      <c r="G455" s="1075"/>
      <c r="H455" s="1075"/>
      <c r="I455" s="371"/>
      <c r="J455" s="259"/>
      <c r="K455" s="272"/>
      <c r="L455" s="273"/>
    </row>
    <row r="456" spans="1:12" ht="64.8" customHeight="1" x14ac:dyDescent="0.25">
      <c r="A456" s="165"/>
      <c r="B456" s="268"/>
      <c r="C456" s="374" t="s">
        <v>289</v>
      </c>
      <c r="D456" s="1283">
        <v>2</v>
      </c>
      <c r="E456" s="1282" t="str">
        <f>IF(VLOOKUP(Table2612[[#This Row],[(FIN) Käytäntö]],Languages!$A:$D,1,TRUE)=Table2612[[#This Row],[(FIN) Käytäntö]],VLOOKUP(Table2612[[#This Row],[(FIN) Käytäntö]],Languages!$A:$D,Summary!$C$7,TRUE),NA())</f>
        <v>Kyberturvallisuuteen liittyvät vastuut on dokumentoitu.</v>
      </c>
      <c r="F456" s="1284" t="s">
        <v>4280</v>
      </c>
      <c r="G456" s="1075"/>
      <c r="H456" s="1075"/>
      <c r="I456" s="371"/>
      <c r="J456" s="259"/>
      <c r="K456" s="272"/>
      <c r="L456" s="273"/>
    </row>
    <row r="457" spans="1:12" ht="64.8" customHeight="1" x14ac:dyDescent="0.25">
      <c r="A457" s="165"/>
      <c r="B457" s="268"/>
      <c r="C457" s="374" t="s">
        <v>290</v>
      </c>
      <c r="D457" s="1283">
        <v>3</v>
      </c>
      <c r="E457" s="1282" t="str">
        <f>IF(VLOOKUP(Table2612[[#This Row],[(FIN) Käytäntö]],Languages!$A:$D,1,TRUE)=Table2612[[#This Row],[(FIN) Käytäntö]],VLOOKUP(Table2612[[#This Row],[(FIN) Käytäntö]],Languages!$A:$D,Summary!$C$7,TRUE),NA())</f>
        <v>Kyberturvallisuuteen liittyvät vastuut ja työtehtävien vaatimukset tarkastetaan ja päivitetään aika ajoin ja määriteltyjen tilanteiden kuten järjestelmämuutosten yhteydessä tai organisaatiorakenteen muuttuessa.</v>
      </c>
      <c r="F457" s="1284" t="s">
        <v>4280</v>
      </c>
      <c r="G457" s="1075"/>
      <c r="H457" s="1075"/>
      <c r="I457" s="371"/>
      <c r="J457" s="259"/>
      <c r="K457" s="272"/>
      <c r="L457" s="273"/>
    </row>
    <row r="458" spans="1:12" ht="64.8" customHeight="1" x14ac:dyDescent="0.25">
      <c r="A458" s="165"/>
      <c r="B458" s="268"/>
      <c r="C458" s="374" t="s">
        <v>291</v>
      </c>
      <c r="D458" s="1283">
        <v>3</v>
      </c>
      <c r="E458" s="1282" t="str">
        <f>IF(VLOOKUP(Table2612[[#This Row],[(FIN) Käytäntö]],Languages!$A:$D,1,TRUE)=Table2612[[#This Row],[(FIN) Käytäntö]],VLOOKUP(Table2612[[#This Row],[(FIN) Käytäntö]],Languages!$A:$D,Summary!$C$7,TRUE),NA())</f>
        <v>Osoitettuja kyberturvallisuuden vastuita hallitaan siten, että varmistutaan niiden riittävyydestä ja riittävästä päällekkäisyydestä (mukaan lukien henkilöstönvaihdosten suunnittelu).</v>
      </c>
      <c r="F458" s="1284" t="s">
        <v>4280</v>
      </c>
      <c r="G458" s="1075"/>
      <c r="H458" s="1075"/>
      <c r="I458" s="371"/>
      <c r="J458" s="259"/>
      <c r="K458" s="272"/>
      <c r="L458" s="273"/>
    </row>
    <row r="459" spans="1:12" ht="64.8" customHeight="1" x14ac:dyDescent="0.25">
      <c r="A459" s="165"/>
      <c r="B459" s="268"/>
      <c r="C459" s="374" t="s">
        <v>292</v>
      </c>
      <c r="D459" s="1283">
        <v>1</v>
      </c>
      <c r="E459" s="1282" t="str">
        <f>IF(VLOOKUP(Table2612[[#This Row],[(FIN) Käytäntö]],Languages!$A:$D,1,TRUE)=Table2612[[#This Row],[(FIN) Käytäntö]],VLOOKUP(Table2612[[#This Row],[(FIN) Käytäntö]],Languages!$A:$D,Summary!$C$7,TRUE),NA())</f>
        <v>Kyberturvallisuuskoulutusta on saatavana sellaisille työntekijöille, joille on osoitettu kyberturvallisuuteen liittyviä vastuita. Tasolla 1 tämän ei tarvitse olla systemaattista ja säännöllistä.</v>
      </c>
      <c r="F459" s="1284" t="s">
        <v>4280</v>
      </c>
      <c r="G459" s="1075"/>
      <c r="H459" s="1075"/>
      <c r="I459" s="371"/>
      <c r="J459" s="259"/>
      <c r="K459" s="272"/>
      <c r="L459" s="273"/>
    </row>
    <row r="460" spans="1:12" ht="64.8" customHeight="1" x14ac:dyDescent="0.25">
      <c r="A460" s="165"/>
      <c r="B460" s="268"/>
      <c r="C460" s="374" t="s">
        <v>293</v>
      </c>
      <c r="D460" s="1283">
        <v>1</v>
      </c>
      <c r="E460" s="1282" t="str">
        <f>IF(VLOOKUP(Table2612[[#This Row],[(FIN) Käytäntö]],Languages!$A:$D,1,TRUE)=Table2612[[#This Row],[(FIN) Käytäntö]],VLOOKUP(Table2612[[#This Row],[(FIN) Käytäntö]],Languages!$A:$D,Summary!$C$7,TRUE),NA())</f>
        <v>Kyberturvallisuuteen liittyvien tietojen, taitojen ja kykyjen vaatimukset ja niissä mahdollisesti ilmenevät puutteet on tunnistettu sekä nykyiset että tulevat tarpeet huomioiden. Tasolla 1 tämän ei tarvitse olla systemaattista ja säännöllistä.</v>
      </c>
      <c r="F460" s="1284" t="s">
        <v>4280</v>
      </c>
      <c r="G460" s="1075"/>
      <c r="H460" s="1075"/>
      <c r="I460" s="371"/>
      <c r="J460" s="259"/>
      <c r="K460" s="272"/>
      <c r="L460" s="273"/>
    </row>
    <row r="461" spans="1:12" ht="64.8" customHeight="1" x14ac:dyDescent="0.25">
      <c r="A461" s="165"/>
      <c r="B461" s="268"/>
      <c r="C461" s="374" t="s">
        <v>294</v>
      </c>
      <c r="D461" s="1283">
        <v>2</v>
      </c>
      <c r="E461" s="1282" t="str">
        <f>IF(VLOOKUP(Table2612[[#This Row],[(FIN) Käytäntö]],Languages!$A:$D,1,TRUE)=Table2612[[#This Row],[(FIN) Käytäntö]],VLOOKUP(Table2612[[#This Row],[(FIN) Käytäntö]],Languages!$A:$D,Summary!$C$7,TRUE),NA())</f>
        <v xml:space="preserve">Tunnistettuihin kyberturvallisuuden osaamispuutteisiin (tiedot, taidot ja kyvyt, pätevyydet) puututaan kouluttamalla, rekrytoimalla ja vaihtuvuuden pienenemiseen tähtäävillä toimilla. </v>
      </c>
      <c r="F461" s="1284" t="s">
        <v>4280</v>
      </c>
      <c r="G461" s="1075"/>
      <c r="H461" s="1075"/>
      <c r="I461" s="371"/>
      <c r="J461" s="643"/>
      <c r="K461" s="272"/>
      <c r="L461" s="273"/>
    </row>
    <row r="462" spans="1:12" ht="64.8" customHeight="1" x14ac:dyDescent="0.25">
      <c r="A462" s="165"/>
      <c r="B462" s="657"/>
      <c r="C462" s="374" t="s">
        <v>295</v>
      </c>
      <c r="D462" s="1283">
        <v>2</v>
      </c>
      <c r="E462" s="1282" t="str">
        <f>IF(VLOOKUP(Table2612[[#This Row],[(FIN) Käytäntö]],Languages!$A:$D,1,TRUE)=Table2612[[#This Row],[(FIN) Käytäntö]],VLOOKUP(Table2612[[#This Row],[(FIN) Käytäntö]],Languages!$A:$D,Summary!$C$7,TRUE),NA())</f>
        <v>Kyberturvallisuuskoulutus on edellytyksenä käyttö- tai pääsyoikeuksien myöntämiselle toiminnon kannalta tärkeisiin laitteisiin, ohjelmistoihin ja tietovarantoihin.</v>
      </c>
      <c r="F462" s="1284" t="s">
        <v>4280</v>
      </c>
      <c r="G462" s="1075"/>
      <c r="H462" s="1075"/>
      <c r="I462" s="642"/>
      <c r="J462" s="642"/>
      <c r="K462" s="658"/>
      <c r="L462" s="235"/>
    </row>
    <row r="463" spans="1:12" ht="64.8" customHeight="1" x14ac:dyDescent="0.25">
      <c r="A463" s="165"/>
      <c r="B463" s="156"/>
      <c r="C463" s="374" t="s">
        <v>296</v>
      </c>
      <c r="D463" s="1283">
        <v>3</v>
      </c>
      <c r="E463" s="1282" t="str">
        <f>IF(VLOOKUP(Table2612[[#This Row],[(FIN) Käytäntö]],Languages!$A:$D,1,TRUE)=Table2612[[#This Row],[(FIN) Käytäntö]],VLOOKUP(Table2612[[#This Row],[(FIN) Käytäntö]],Languages!$A:$D,Summary!$C$7,TRUE),NA())</f>
        <v>Koulutustoiminnan tehokkuutta arvioidaan aika ajoin ja koulutusta kehitetään tarpeen mukaan.</v>
      </c>
      <c r="F463" s="1284" t="s">
        <v>1629</v>
      </c>
      <c r="G463" s="1075"/>
      <c r="H463" s="1075"/>
      <c r="I463" s="259"/>
      <c r="J463" s="259"/>
      <c r="K463" s="655"/>
      <c r="L463" s="235"/>
    </row>
    <row r="464" spans="1:12" ht="64.8" customHeight="1" x14ac:dyDescent="0.25">
      <c r="A464" s="165"/>
      <c r="B464" s="156"/>
      <c r="C464" s="374" t="s">
        <v>2576</v>
      </c>
      <c r="D464" s="1283">
        <v>3</v>
      </c>
      <c r="E464" s="1282" t="str">
        <f>IF(VLOOKUP(Table2612[[#This Row],[(FIN) Käytäntö]],Languages!$A:$D,1,TRUE)=Table2612[[#This Row],[(FIN) Käytäntö]],VLOOKUP(Table2612[[#This Row],[(FIN) Käytäntö]],Languages!$A:$D,Summary!$C$7,TRUE),NA())</f>
        <v>Koulutusohjelmat sisältävät jatkokoulutusta ja muita ammatillisia kehitysmahdollisuuksia henkilöstölle, jolla on merkittävisä kyberturvallisuusvastuita.</v>
      </c>
      <c r="F464" s="1284" t="s">
        <v>4280</v>
      </c>
      <c r="G464" s="1075"/>
      <c r="H464" s="1075"/>
      <c r="I464" s="259"/>
      <c r="J464" s="259"/>
      <c r="K464" s="655"/>
      <c r="L464" s="235"/>
    </row>
    <row r="465" spans="1:12" ht="64.8" customHeight="1" x14ac:dyDescent="0.25">
      <c r="A465" s="165"/>
      <c r="B465" s="156"/>
      <c r="C465" s="374" t="s">
        <v>297</v>
      </c>
      <c r="D465" s="1283">
        <v>2</v>
      </c>
      <c r="E465" s="1282" t="str">
        <f>IF(VLOOKUP(Table2612[[#This Row],[(FIN) Käytäntö]],Languages!$A:$D,1,TRUE)=Table2612[[#This Row],[(FIN) Käytäntö]],VLOOKUP(Table2612[[#This Row],[(FIN) Käytäntö]],Languages!$A:$D,Summary!$C$7,TRUE),NA())</f>
        <v>WORKFORCE-osion toimintaa varten on määritetty dokumentoidut toimintatavat, joita noudatetaan ja päivitetään säännöllisesti.</v>
      </c>
      <c r="F465" s="1284" t="s">
        <v>4280</v>
      </c>
      <c r="G465" s="1075"/>
      <c r="H465" s="1075"/>
      <c r="I465" s="259"/>
      <c r="J465" s="259"/>
      <c r="K465" s="655"/>
      <c r="L465" s="235"/>
    </row>
    <row r="466" spans="1:12" ht="64.8" customHeight="1" x14ac:dyDescent="0.25">
      <c r="A466" s="165"/>
      <c r="B466" s="156"/>
      <c r="C466" s="374" t="s">
        <v>298</v>
      </c>
      <c r="D466" s="1283">
        <v>2</v>
      </c>
      <c r="E466" s="1282" t="str">
        <f>IF(VLOOKUP(Table2612[[#This Row],[(FIN) Käytäntö]],Languages!$A:$D,1,TRUE)=Table2612[[#This Row],[(FIN) Käytäntö]],VLOOKUP(Table2612[[#This Row],[(FIN) Käytäntö]],Languages!$A:$D,Summary!$C$7,TRUE),NA())</f>
        <v>WORKFORCE-osion toimintaa varten on tarjolla riittävät resurssit (henkilöstö, rahoitus ja työkalut).</v>
      </c>
      <c r="F466" s="1284" t="s">
        <v>1629</v>
      </c>
      <c r="G466" s="1075"/>
      <c r="H466" s="1075"/>
      <c r="I466" s="259"/>
      <c r="J466" s="259"/>
      <c r="K466" s="655"/>
      <c r="L466" s="235"/>
    </row>
    <row r="467" spans="1:12" ht="64.8" customHeight="1" x14ac:dyDescent="0.25">
      <c r="A467" s="165"/>
      <c r="B467" s="156"/>
      <c r="C467" s="374" t="s">
        <v>299</v>
      </c>
      <c r="D467" s="1283">
        <v>3</v>
      </c>
      <c r="E467" s="1282" t="str">
        <f>IF(VLOOKUP(Table2612[[#This Row],[(FIN) Käytäntö]],Languages!$A:$D,1,TRUE)=Table2612[[#This Row],[(FIN) Käytäntö]],VLOOKUP(Table2612[[#This Row],[(FIN) Käytäntö]],Languages!$A:$D,Summary!$C$7,TRUE),NA())</f>
        <v>WORKFORCE-osion toimintaa ohjataan vaatimuksilla, jotka on asetettu organisaation johtotason politiikassa (tai vastaavassa ohjeistuksessa).</v>
      </c>
      <c r="F467" s="1284" t="s">
        <v>4280</v>
      </c>
      <c r="G467" s="1075"/>
      <c r="H467" s="1075"/>
      <c r="I467" s="259"/>
      <c r="J467" s="259"/>
      <c r="K467" s="655"/>
      <c r="L467" s="235"/>
    </row>
    <row r="468" spans="1:12" ht="64.8" customHeight="1" x14ac:dyDescent="0.25">
      <c r="A468" s="165"/>
      <c r="B468" s="156"/>
      <c r="C468" s="374" t="s">
        <v>300</v>
      </c>
      <c r="D468" s="1283">
        <v>3</v>
      </c>
      <c r="E468" s="1282" t="str">
        <f>IF(VLOOKUP(Table2612[[#This Row],[(FIN) Käytäntö]],Languages!$A:$D,1,TRUE)=Table2612[[#This Row],[(FIN) Käytäntö]],VLOOKUP(Table2612[[#This Row],[(FIN) Käytäntö]],Languages!$A:$D,Summary!$C$7,TRUE),NA())</f>
        <v>WORKFORCE-osion toiminnan suorittamiseen tarvittavat vastuut, tilivelvollisuudet ja valtuutukset on jalkautettu soveltuville työntekijöille.</v>
      </c>
      <c r="F468" s="1284" t="s">
        <v>1629</v>
      </c>
      <c r="G468" s="1075"/>
      <c r="H468" s="1075"/>
      <c r="I468" s="259"/>
      <c r="J468" s="259"/>
      <c r="K468" s="655"/>
      <c r="L468" s="235"/>
    </row>
    <row r="469" spans="1:12" ht="64.8" customHeight="1" x14ac:dyDescent="0.25">
      <c r="A469" s="165"/>
      <c r="B469" s="156"/>
      <c r="C469" s="374" t="s">
        <v>301</v>
      </c>
      <c r="D469" s="1283">
        <v>3</v>
      </c>
      <c r="E469" s="1282" t="str">
        <f>IF(VLOOKUP(Table2612[[#This Row],[(FIN) Käytäntö]],Languages!$A:$D,1,TRUE)=Table2612[[#This Row],[(FIN) Käytäntö]],VLOOKUP(Table2612[[#This Row],[(FIN) Käytäntö]],Languages!$A:$D,Summary!$C$7,TRUE),NA())</f>
        <v>WORKFORCE-osion toimintaa suorittavilla työntekijöillä on riittävät tiedot ja taidot tehtäviensä suorittamiseen.</v>
      </c>
      <c r="F469" s="1284" t="s">
        <v>1629</v>
      </c>
      <c r="G469" s="1075"/>
      <c r="H469" s="1075"/>
      <c r="I469" s="259"/>
      <c r="J469" s="259"/>
      <c r="K469" s="655"/>
      <c r="L469" s="235"/>
    </row>
    <row r="470" spans="1:12" ht="64.8" customHeight="1" x14ac:dyDescent="0.25">
      <c r="A470" s="165"/>
      <c r="B470" s="156"/>
      <c r="C470" s="374" t="s">
        <v>302</v>
      </c>
      <c r="D470" s="1283">
        <v>3</v>
      </c>
      <c r="E470" s="1282" t="str">
        <f>IF(VLOOKUP(Table2612[[#This Row],[(FIN) Käytäntö]],Languages!$A:$D,1,TRUE)=Table2612[[#This Row],[(FIN) Käytäntö]],VLOOKUP(Table2612[[#This Row],[(FIN) Käytäntö]],Languages!$A:$D,Summary!$C$7,TRUE),NA())</f>
        <v>WORKFORCE-osion toiminnan vaikuttavuutta arvioidaan ja seurataan.</v>
      </c>
      <c r="F470" s="1284" t="s">
        <v>1629</v>
      </c>
      <c r="G470" s="1075"/>
      <c r="H470" s="1075"/>
      <c r="I470" s="259"/>
      <c r="J470" s="259"/>
      <c r="K470" s="655"/>
      <c r="L470" s="235"/>
    </row>
    <row r="471" spans="1:12" ht="13.95" customHeight="1" x14ac:dyDescent="0.25">
      <c r="A471" s="165"/>
      <c r="B471" s="156"/>
      <c r="C471"/>
      <c r="D471" s="1075"/>
      <c r="E471" s="1282"/>
      <c r="F471" s="1285"/>
      <c r="G471" s="1075"/>
      <c r="H471" s="1075"/>
      <c r="I471" s="259"/>
      <c r="J471" s="259"/>
      <c r="K471" s="655"/>
      <c r="L471" s="235"/>
    </row>
    <row r="472" spans="1:12" ht="13.95" customHeight="1" x14ac:dyDescent="0.25">
      <c r="A472" s="165"/>
      <c r="B472" s="1279"/>
      <c r="C472" s="259"/>
      <c r="D472" s="259"/>
      <c r="E472" s="259"/>
      <c r="F472" s="259"/>
      <c r="G472" s="259"/>
      <c r="H472" s="259"/>
      <c r="I472" s="1279"/>
      <c r="J472" s="1279"/>
      <c r="K472" s="1279"/>
      <c r="L472" s="165"/>
    </row>
    <row r="473" spans="1:12" ht="13.95" customHeight="1" x14ac:dyDescent="0.25">
      <c r="A473" s="1280"/>
      <c r="B473" s="1276"/>
      <c r="C473" s="1279"/>
      <c r="D473" s="1279"/>
      <c r="E473" s="1279"/>
      <c r="F473" s="1279"/>
      <c r="G473" s="1279"/>
      <c r="H473" s="1279"/>
      <c r="I473" s="1276"/>
      <c r="J473" s="1276"/>
      <c r="K473" s="1276"/>
      <c r="L473" s="642"/>
    </row>
    <row r="474" spans="1:12" ht="13.95" customHeight="1" x14ac:dyDescent="0.25">
      <c r="A474" s="1280"/>
      <c r="B474" s="1276"/>
      <c r="I474" s="1276"/>
      <c r="J474" s="1276"/>
      <c r="K474" s="1276"/>
      <c r="L474" s="642"/>
    </row>
    <row r="475" spans="1:12" ht="13.95" customHeight="1" x14ac:dyDescent="0.25">
      <c r="A475" s="1280"/>
      <c r="B475" s="1276"/>
      <c r="I475" s="1276"/>
      <c r="J475" s="1276"/>
      <c r="K475" s="1276"/>
      <c r="L475" s="642"/>
    </row>
    <row r="476" spans="1:12" ht="13.95" customHeight="1" x14ac:dyDescent="0.25">
      <c r="A476" s="1280"/>
      <c r="B476" s="1276"/>
      <c r="I476" s="1276"/>
      <c r="J476" s="1276"/>
      <c r="K476" s="1276"/>
      <c r="L476" s="642"/>
    </row>
    <row r="477" spans="1:12" ht="13.95" customHeight="1" x14ac:dyDescent="0.25">
      <c r="A477" s="1280"/>
      <c r="B477" s="1276"/>
      <c r="I477" s="1276"/>
      <c r="J477" s="1276"/>
      <c r="K477" s="1276"/>
      <c r="L477" s="642"/>
    </row>
    <row r="478" spans="1:12" ht="13.95" customHeight="1" x14ac:dyDescent="0.25">
      <c r="A478" s="1280"/>
      <c r="B478" s="1276"/>
      <c r="I478" s="1276"/>
      <c r="J478" s="1276"/>
      <c r="K478" s="1276"/>
      <c r="L478" s="642"/>
    </row>
    <row r="479" spans="1:12" ht="13.95" customHeight="1" x14ac:dyDescent="0.25">
      <c r="A479" s="1280"/>
      <c r="B479" s="1276"/>
      <c r="I479" s="1276"/>
      <c r="J479" s="1276"/>
      <c r="K479" s="1276"/>
      <c r="L479" s="642"/>
    </row>
    <row r="480" spans="1:12" ht="13.95" customHeight="1" x14ac:dyDescent="0.25">
      <c r="A480" s="1280"/>
      <c r="B480" s="650"/>
      <c r="I480" s="650"/>
      <c r="J480" s="650"/>
      <c r="K480" s="650"/>
      <c r="L480" s="642"/>
    </row>
    <row r="481" spans="1:12" ht="13.95" customHeight="1" x14ac:dyDescent="0.25">
      <c r="A481" s="1280"/>
      <c r="B481" s="1276"/>
      <c r="I481" s="1276"/>
      <c r="J481" s="1276"/>
      <c r="K481" s="1276"/>
      <c r="L481" s="642"/>
    </row>
    <row r="482" spans="1:12" ht="13.95" customHeight="1" x14ac:dyDescent="0.25">
      <c r="A482" s="1280"/>
      <c r="B482" s="1276"/>
      <c r="I482" s="1276"/>
      <c r="J482" s="1276"/>
      <c r="K482" s="1276"/>
      <c r="L482" s="642"/>
    </row>
    <row r="483" spans="1:12" ht="13.95" customHeight="1" x14ac:dyDescent="0.25">
      <c r="A483" s="1280"/>
      <c r="B483" s="1276"/>
      <c r="I483" s="1276"/>
      <c r="J483" s="1276"/>
      <c r="K483" s="1276"/>
      <c r="L483" s="642"/>
    </row>
    <row r="484" spans="1:12" ht="13.95" customHeight="1" x14ac:dyDescent="0.25">
      <c r="A484" s="1280"/>
      <c r="B484" s="1276"/>
      <c r="I484" s="1276"/>
      <c r="J484" s="1276"/>
      <c r="K484" s="1276"/>
      <c r="L484" s="642"/>
    </row>
    <row r="485" spans="1:12" ht="13.95" customHeight="1" x14ac:dyDescent="0.25">
      <c r="A485" s="1280"/>
      <c r="B485" s="1276"/>
      <c r="I485" s="1276"/>
      <c r="J485" s="1276"/>
      <c r="K485" s="1276"/>
      <c r="L485" s="642"/>
    </row>
    <row r="486" spans="1:12" ht="13.95" customHeight="1" x14ac:dyDescent="0.25">
      <c r="A486" s="1280"/>
      <c r="B486" s="1276"/>
      <c r="I486" s="1276"/>
      <c r="J486" s="1276"/>
      <c r="K486" s="1276"/>
      <c r="L486" s="642"/>
    </row>
    <row r="487" spans="1:12" ht="13.95" customHeight="1" x14ac:dyDescent="0.25">
      <c r="A487" s="1280"/>
      <c r="B487" s="650"/>
      <c r="I487" s="650"/>
      <c r="J487" s="650"/>
      <c r="K487" s="650"/>
      <c r="L487" s="1280"/>
    </row>
    <row r="488" spans="1:12" ht="13.95" customHeight="1" x14ac:dyDescent="0.25">
      <c r="I488" s="1276"/>
      <c r="J488" s="1276"/>
      <c r="K488" s="1276"/>
    </row>
  </sheetData>
  <sheetProtection formatCells="0" formatColumns="0" formatRows="0" autoFilter="0"/>
  <mergeCells count="4">
    <mergeCell ref="O4:O26"/>
    <mergeCell ref="C6:E6"/>
    <mergeCell ref="C9:H9"/>
    <mergeCell ref="C4:H4"/>
  </mergeCells>
  <pageMargins left="0.7" right="0.7" top="0.75" bottom="0.75" header="0.3" footer="0.3"/>
  <pageSetup paperSize="9" orientation="portrait"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8B321-2B8B-4B54-B52D-29D395EB1C34}">
  <sheetPr codeName="Sheet39">
    <tabColor theme="7"/>
  </sheetPr>
  <dimension ref="A1:AD847"/>
  <sheetViews>
    <sheetView zoomScale="80" zoomScaleNormal="80" workbookViewId="0">
      <selection activeCell="J3" sqref="J3:U10"/>
    </sheetView>
  </sheetViews>
  <sheetFormatPr defaultRowHeight="13.8" x14ac:dyDescent="0.25"/>
  <cols>
    <col min="1" max="1" width="15.36328125" customWidth="1"/>
    <col min="2" max="2" width="6.6328125" style="551" customWidth="1"/>
    <col min="3" max="3" width="9.1796875" style="551" customWidth="1"/>
    <col min="4" max="4" width="13.08984375" style="551" customWidth="1"/>
    <col min="6" max="6" width="12.54296875" customWidth="1"/>
    <col min="7" max="7" width="13.36328125" customWidth="1"/>
    <col min="8" max="8" width="5.6328125" customWidth="1"/>
    <col min="10" max="10" width="19.453125" customWidth="1"/>
    <col min="16" max="16" width="5.6328125" customWidth="1"/>
    <col min="23" max="23" width="15.26953125" customWidth="1"/>
    <col min="24" max="24" width="27.453125" customWidth="1"/>
    <col min="25" max="25" width="7.26953125" customWidth="1"/>
    <col min="27" max="27" width="69.90625" customWidth="1"/>
  </cols>
  <sheetData>
    <row r="1" spans="1:28" x14ac:dyDescent="0.25">
      <c r="A1" s="24" t="s">
        <v>1473</v>
      </c>
      <c r="B1" s="70" t="s">
        <v>588</v>
      </c>
      <c r="C1" s="70" t="s">
        <v>3512</v>
      </c>
      <c r="D1" s="70" t="s">
        <v>3513</v>
      </c>
      <c r="E1" s="70" t="s">
        <v>1580</v>
      </c>
      <c r="I1" s="1234"/>
      <c r="J1" s="1235"/>
      <c r="K1" s="1236"/>
      <c r="L1" s="1236"/>
      <c r="M1" s="1237"/>
      <c r="N1" s="1236"/>
      <c r="O1" s="1236"/>
      <c r="P1" s="1234"/>
      <c r="Q1" s="1234"/>
      <c r="R1" s="1234"/>
      <c r="S1" s="1234"/>
      <c r="T1" s="1234"/>
      <c r="Z1" s="741"/>
      <c r="AA1" s="741"/>
      <c r="AB1" s="742"/>
    </row>
    <row r="2" spans="1:28" x14ac:dyDescent="0.25">
      <c r="A2" t="s">
        <v>150</v>
      </c>
      <c r="B2" s="551">
        <f>VLOOKUP(A2,Data!C:E,3,FALSE)</f>
        <v>1</v>
      </c>
      <c r="C2" s="1286" t="str">
        <f>IF(NIS2_valinta!F88&lt;&gt;"","X","")</f>
        <v>X</v>
      </c>
      <c r="D2" s="551" t="str">
        <f>IF(C2="","",CONCATENATE("NIS-",MID(A2,1,4),"-"))</f>
        <v>NIS-ACCE-</v>
      </c>
      <c r="E2" s="551">
        <f ca="1">VLOOKUP($A2,Data!$C:$I,7,FALSE)</f>
        <v>0</v>
      </c>
      <c r="F2" s="631" t="str">
        <f>CONCATENATE($D2,$B2)</f>
        <v>NIS-ACCE-1</v>
      </c>
      <c r="G2" s="631" t="str">
        <f ca="1">_xlfn.IFNA(CONCATENATE(F2,$E2),CONCATENATE(F2,$E2,0))</f>
        <v>NIS-ACCE-10</v>
      </c>
      <c r="H2" s="631"/>
      <c r="I2" s="1281"/>
      <c r="J2" s="1281"/>
      <c r="K2" s="1281"/>
      <c r="L2" s="1281"/>
      <c r="M2" s="1281"/>
      <c r="N2" s="1281"/>
      <c r="O2" s="1281"/>
      <c r="P2" s="1281"/>
      <c r="Q2" s="1281"/>
      <c r="R2" s="1281"/>
      <c r="S2" s="1281"/>
      <c r="T2" s="1281"/>
      <c r="U2" s="1281"/>
      <c r="V2" s="1281"/>
      <c r="Z2" s="741"/>
      <c r="AA2" s="813" t="s">
        <v>1884</v>
      </c>
      <c r="AB2" s="742"/>
    </row>
    <row r="3" spans="1:28" x14ac:dyDescent="0.25">
      <c r="A3" t="s">
        <v>152</v>
      </c>
      <c r="B3" s="551">
        <f>VLOOKUP(A3,Data!C:E,3,FALSE)</f>
        <v>1</v>
      </c>
      <c r="C3" s="1286" t="str">
        <f>IF(NIS2_valinta!F89&lt;&gt;"","X","")</f>
        <v>X</v>
      </c>
      <c r="D3" s="551" t="str">
        <f t="shared" ref="D3:D66" si="0">IF(C3="","",CONCATENATE("NIS-",MID(A3,1,4),"-"))</f>
        <v>NIS-ACCE-</v>
      </c>
      <c r="E3" s="551">
        <f ca="1">VLOOKUP(A3,Data!C:I,7,FALSE)</f>
        <v>0</v>
      </c>
      <c r="F3" s="631" t="str">
        <f t="shared" ref="F3:F66" si="1">CONCATENATE($D3,$B3)</f>
        <v>NIS-ACCE-1</v>
      </c>
      <c r="G3" s="631" t="str">
        <f t="shared" ref="G3:G66" ca="1" si="2">_xlfn.IFNA(CONCATENATE(F3,$E3),CONCATENATE(F3,$E3,0))</f>
        <v>NIS-ACCE-10</v>
      </c>
      <c r="I3" s="1281"/>
      <c r="J3" s="1891" t="s">
        <v>3882</v>
      </c>
      <c r="K3" s="1892"/>
      <c r="L3" s="1892"/>
      <c r="M3" s="1892"/>
      <c r="N3" s="1892"/>
      <c r="O3" s="1892"/>
      <c r="P3" s="1892"/>
      <c r="Q3" s="1892"/>
      <c r="R3" s="1892"/>
      <c r="S3" s="1892"/>
      <c r="T3" s="1892"/>
      <c r="U3" s="1892"/>
      <c r="V3" s="1281"/>
      <c r="Z3" s="741"/>
      <c r="AA3" s="814"/>
      <c r="AB3" s="742"/>
    </row>
    <row r="4" spans="1:28" ht="13.8" customHeight="1" x14ac:dyDescent="0.25">
      <c r="A4" t="s">
        <v>153</v>
      </c>
      <c r="B4" s="551">
        <f>VLOOKUP(A4,Data!C:E,3,FALSE)</f>
        <v>1</v>
      </c>
      <c r="C4" s="1286" t="str">
        <f>IF(NIS2_valinta!F90&lt;&gt;"","X","")</f>
        <v>X</v>
      </c>
      <c r="D4" s="551" t="str">
        <f t="shared" si="0"/>
        <v>NIS-ACCE-</v>
      </c>
      <c r="E4" s="551">
        <f ca="1">VLOOKUP(A4,Data!C:I,7,FALSE)</f>
        <v>0</v>
      </c>
      <c r="F4" s="631" t="str">
        <f t="shared" si="1"/>
        <v>NIS-ACCE-1</v>
      </c>
      <c r="G4" s="631" t="str">
        <f t="shared" ca="1" si="2"/>
        <v>NIS-ACCE-10</v>
      </c>
      <c r="I4" s="1281"/>
      <c r="J4" s="1892"/>
      <c r="K4" s="1892"/>
      <c r="L4" s="1892"/>
      <c r="M4" s="1892"/>
      <c r="N4" s="1892"/>
      <c r="O4" s="1892"/>
      <c r="P4" s="1892"/>
      <c r="Q4" s="1892"/>
      <c r="R4" s="1892"/>
      <c r="S4" s="1892"/>
      <c r="T4" s="1892"/>
      <c r="U4" s="1892"/>
      <c r="V4" s="1281"/>
      <c r="Z4" s="741"/>
      <c r="AA4" s="1842" t="s">
        <v>3567</v>
      </c>
      <c r="AB4" s="742"/>
    </row>
    <row r="5" spans="1:28" x14ac:dyDescent="0.25">
      <c r="A5" t="s">
        <v>154</v>
      </c>
      <c r="B5" s="551">
        <f>VLOOKUP(A5,Data!C:E,3,FALSE)</f>
        <v>2</v>
      </c>
      <c r="C5" s="1286" t="str">
        <f>IF(NIS2_valinta!F91&lt;&gt;"","X","")</f>
        <v>X</v>
      </c>
      <c r="D5" s="551" t="str">
        <f t="shared" si="0"/>
        <v>NIS-ACCE-</v>
      </c>
      <c r="E5" s="551">
        <f ca="1">VLOOKUP(A5,Data!C:I,7,FALSE)</f>
        <v>0</v>
      </c>
      <c r="F5" s="631" t="str">
        <f t="shared" si="1"/>
        <v>NIS-ACCE-2</v>
      </c>
      <c r="G5" s="631" t="str">
        <f t="shared" ca="1" si="2"/>
        <v>NIS-ACCE-20</v>
      </c>
      <c r="I5" s="1281"/>
      <c r="J5" s="1892"/>
      <c r="K5" s="1892"/>
      <c r="L5" s="1892"/>
      <c r="M5" s="1892"/>
      <c r="N5" s="1892"/>
      <c r="O5" s="1892"/>
      <c r="P5" s="1892"/>
      <c r="Q5" s="1892"/>
      <c r="R5" s="1892"/>
      <c r="S5" s="1892"/>
      <c r="T5" s="1892"/>
      <c r="U5" s="1892"/>
      <c r="V5" s="1281"/>
      <c r="Z5" s="741"/>
      <c r="AA5" s="1842"/>
      <c r="AB5" s="742"/>
    </row>
    <row r="6" spans="1:28" x14ac:dyDescent="0.25">
      <c r="A6" t="s">
        <v>155</v>
      </c>
      <c r="B6" s="551">
        <f>VLOOKUP(A6,Data!C:E,3,FALSE)</f>
        <v>2</v>
      </c>
      <c r="C6" s="1286" t="str">
        <f>IF(NIS2_valinta!F92&lt;&gt;"","X","")</f>
        <v>X</v>
      </c>
      <c r="D6" s="551" t="str">
        <f t="shared" si="0"/>
        <v>NIS-ACCE-</v>
      </c>
      <c r="E6" s="551">
        <f ca="1">VLOOKUP(A6,Data!C:I,7,FALSE)</f>
        <v>0</v>
      </c>
      <c r="F6" s="631" t="str">
        <f t="shared" si="1"/>
        <v>NIS-ACCE-2</v>
      </c>
      <c r="G6" s="631" t="str">
        <f t="shared" ca="1" si="2"/>
        <v>NIS-ACCE-20</v>
      </c>
      <c r="I6" s="1281"/>
      <c r="J6" s="1892"/>
      <c r="K6" s="1892"/>
      <c r="L6" s="1892"/>
      <c r="M6" s="1892"/>
      <c r="N6" s="1892"/>
      <c r="O6" s="1892"/>
      <c r="P6" s="1892"/>
      <c r="Q6" s="1892"/>
      <c r="R6" s="1892"/>
      <c r="S6" s="1892"/>
      <c r="T6" s="1892"/>
      <c r="U6" s="1892"/>
      <c r="V6" s="1281"/>
      <c r="Z6" s="741"/>
      <c r="AA6" s="1842"/>
      <c r="AB6" s="741"/>
    </row>
    <row r="7" spans="1:28" x14ac:dyDescent="0.25">
      <c r="A7" t="s">
        <v>156</v>
      </c>
      <c r="B7" s="551">
        <f>VLOOKUP(A7,Data!C:E,3,FALSE)</f>
        <v>2</v>
      </c>
      <c r="C7" s="1286" t="str">
        <f>IF(NIS2_valinta!F93&lt;&gt;"","X","")</f>
        <v>X</v>
      </c>
      <c r="D7" s="551" t="str">
        <f t="shared" si="0"/>
        <v>NIS-ACCE-</v>
      </c>
      <c r="E7" s="551">
        <f ca="1">VLOOKUP(A7,Data!C:I,7,FALSE)</f>
        <v>0</v>
      </c>
      <c r="F7" s="631" t="str">
        <f t="shared" si="1"/>
        <v>NIS-ACCE-2</v>
      </c>
      <c r="G7" s="631" t="str">
        <f t="shared" ca="1" si="2"/>
        <v>NIS-ACCE-20</v>
      </c>
      <c r="I7" s="1281"/>
      <c r="J7" s="1892"/>
      <c r="K7" s="1892"/>
      <c r="L7" s="1892"/>
      <c r="M7" s="1892"/>
      <c r="N7" s="1892"/>
      <c r="O7" s="1892"/>
      <c r="P7" s="1892"/>
      <c r="Q7" s="1892"/>
      <c r="R7" s="1892"/>
      <c r="S7" s="1892"/>
      <c r="T7" s="1892"/>
      <c r="U7" s="1892"/>
      <c r="V7" s="1281"/>
      <c r="Z7" s="741"/>
      <c r="AA7" s="1842"/>
      <c r="AB7" s="741"/>
    </row>
    <row r="8" spans="1:28" x14ac:dyDescent="0.25">
      <c r="A8" t="s">
        <v>157</v>
      </c>
      <c r="B8" s="551">
        <f>VLOOKUP(A8,Data!C:E,3,FALSE)</f>
        <v>2</v>
      </c>
      <c r="C8" s="1286" t="str">
        <f>IF(NIS2_valinta!F94&lt;&gt;"","X","")</f>
        <v>X</v>
      </c>
      <c r="D8" s="551" t="str">
        <f t="shared" si="0"/>
        <v>NIS-ACCE-</v>
      </c>
      <c r="E8" s="551">
        <f ca="1">VLOOKUP(A8,Data!C:I,7,FALSE)</f>
        <v>0</v>
      </c>
      <c r="F8" s="631" t="str">
        <f t="shared" si="1"/>
        <v>NIS-ACCE-2</v>
      </c>
      <c r="G8" s="631" t="str">
        <f t="shared" ca="1" si="2"/>
        <v>NIS-ACCE-20</v>
      </c>
      <c r="I8" s="1281"/>
      <c r="J8" s="1892"/>
      <c r="K8" s="1892"/>
      <c r="L8" s="1892"/>
      <c r="M8" s="1892"/>
      <c r="N8" s="1892"/>
      <c r="O8" s="1892"/>
      <c r="P8" s="1892"/>
      <c r="Q8" s="1892"/>
      <c r="R8" s="1892"/>
      <c r="S8" s="1892"/>
      <c r="T8" s="1892"/>
      <c r="U8" s="1892"/>
      <c r="V8" s="1281"/>
      <c r="Z8" s="741"/>
      <c r="AA8" s="1842"/>
      <c r="AB8" s="741"/>
    </row>
    <row r="9" spans="1:28" x14ac:dyDescent="0.25">
      <c r="A9" t="s">
        <v>2527</v>
      </c>
      <c r="B9" s="551">
        <f>VLOOKUP(A9,Data!C:E,3,FALSE)</f>
        <v>2</v>
      </c>
      <c r="C9" s="1286" t="str">
        <f>IF(NIS2_valinta!F95&lt;&gt;"","X","")</f>
        <v>X</v>
      </c>
      <c r="D9" s="551" t="str">
        <f t="shared" si="0"/>
        <v>NIS-ACCE-</v>
      </c>
      <c r="E9" s="551">
        <f ca="1">VLOOKUP(A9,Data!C:I,7,FALSE)</f>
        <v>0</v>
      </c>
      <c r="F9" s="631" t="str">
        <f t="shared" si="1"/>
        <v>NIS-ACCE-2</v>
      </c>
      <c r="G9" s="631" t="str">
        <f t="shared" ca="1" si="2"/>
        <v>NIS-ACCE-20</v>
      </c>
      <c r="I9" s="1281"/>
      <c r="J9" s="1892"/>
      <c r="K9" s="1892"/>
      <c r="L9" s="1892"/>
      <c r="M9" s="1892"/>
      <c r="N9" s="1892"/>
      <c r="O9" s="1892"/>
      <c r="P9" s="1892"/>
      <c r="Q9" s="1892"/>
      <c r="R9" s="1892"/>
      <c r="S9" s="1892"/>
      <c r="T9" s="1892"/>
      <c r="U9" s="1892"/>
      <c r="V9" s="1281"/>
      <c r="Z9" s="741"/>
      <c r="AA9" s="1842"/>
      <c r="AB9" s="741"/>
    </row>
    <row r="10" spans="1:28" x14ac:dyDescent="0.25">
      <c r="A10" t="s">
        <v>2528</v>
      </c>
      <c r="B10" s="551">
        <f>VLOOKUP(A10,Data!C:E,3,FALSE)</f>
        <v>3</v>
      </c>
      <c r="C10" s="1286" t="str">
        <f>IF(NIS2_valinta!F96&lt;&gt;"","X","")</f>
        <v>X</v>
      </c>
      <c r="D10" s="551" t="str">
        <f t="shared" si="0"/>
        <v>NIS-ACCE-</v>
      </c>
      <c r="E10" s="551">
        <f ca="1">VLOOKUP(A10,Data!C:I,7,FALSE)</f>
        <v>0</v>
      </c>
      <c r="F10" s="631" t="str">
        <f t="shared" si="1"/>
        <v>NIS-ACCE-3</v>
      </c>
      <c r="G10" s="631" t="str">
        <f t="shared" ca="1" si="2"/>
        <v>NIS-ACCE-30</v>
      </c>
      <c r="I10" s="1281"/>
      <c r="J10" s="1892"/>
      <c r="K10" s="1892"/>
      <c r="L10" s="1892"/>
      <c r="M10" s="1892"/>
      <c r="N10" s="1892"/>
      <c r="O10" s="1892"/>
      <c r="P10" s="1892"/>
      <c r="Q10" s="1892"/>
      <c r="R10" s="1892"/>
      <c r="S10" s="1892"/>
      <c r="T10" s="1892"/>
      <c r="U10" s="1892"/>
      <c r="V10" s="1281"/>
      <c r="Z10" s="741"/>
      <c r="AA10" s="1842"/>
      <c r="AB10" s="741"/>
    </row>
    <row r="11" spans="1:28" x14ac:dyDescent="0.25">
      <c r="A11" t="s">
        <v>2529</v>
      </c>
      <c r="B11" s="551">
        <f>VLOOKUP(A11,Data!C:E,3,FALSE)</f>
        <v>3</v>
      </c>
      <c r="C11" s="1286" t="str">
        <f>IF(NIS2_valinta!F97&lt;&gt;"","X","")</f>
        <v>X</v>
      </c>
      <c r="D11" s="551" t="str">
        <f t="shared" si="0"/>
        <v>NIS-ACCE-</v>
      </c>
      <c r="E11" s="551">
        <f ca="1">VLOOKUP(A11,Data!C:I,7,FALSE)</f>
        <v>0</v>
      </c>
      <c r="F11" s="631" t="str">
        <f t="shared" si="1"/>
        <v>NIS-ACCE-3</v>
      </c>
      <c r="G11" s="631" t="str">
        <f t="shared" ca="1" si="2"/>
        <v>NIS-ACCE-30</v>
      </c>
      <c r="I11" s="1281"/>
      <c r="J11" s="1281"/>
      <c r="K11" s="1281"/>
      <c r="L11" s="1281"/>
      <c r="M11" s="1281"/>
      <c r="N11" s="1281"/>
      <c r="O11" s="1281"/>
      <c r="P11" s="1281"/>
      <c r="Q11" s="1281"/>
      <c r="R11" s="1281"/>
      <c r="S11" s="1281"/>
      <c r="T11" s="1281"/>
      <c r="U11" s="1281"/>
      <c r="V11" s="1281"/>
      <c r="Z11" s="741"/>
      <c r="AA11" s="1842"/>
      <c r="AB11" s="741"/>
    </row>
    <row r="12" spans="1:28" x14ac:dyDescent="0.25">
      <c r="A12" t="s">
        <v>158</v>
      </c>
      <c r="B12" s="551">
        <f>VLOOKUP(A12,Data!C:E,3,FALSE)</f>
        <v>1</v>
      </c>
      <c r="C12" s="1286" t="str">
        <f>IF(NIS2_valinta!F98&lt;&gt;"","X","")</f>
        <v>X</v>
      </c>
      <c r="D12" s="551" t="str">
        <f t="shared" si="0"/>
        <v>NIS-ACCE-</v>
      </c>
      <c r="E12" s="551">
        <f ca="1">VLOOKUP(A12,Data!C:I,7,FALSE)</f>
        <v>0</v>
      </c>
      <c r="F12" s="631" t="str">
        <f t="shared" si="1"/>
        <v>NIS-ACCE-1</v>
      </c>
      <c r="G12" s="631" t="str">
        <f t="shared" ca="1" si="2"/>
        <v>NIS-ACCE-10</v>
      </c>
      <c r="Z12" s="741"/>
      <c r="AA12" s="1842"/>
      <c r="AB12" s="741"/>
    </row>
    <row r="13" spans="1:28" x14ac:dyDescent="0.25">
      <c r="A13" t="s">
        <v>159</v>
      </c>
      <c r="B13" s="551">
        <f>VLOOKUP(A13,Data!C:E,3,FALSE)</f>
        <v>1</v>
      </c>
      <c r="C13" s="1286" t="str">
        <f>IF(NIS2_valinta!F99&lt;&gt;"","X","")</f>
        <v>X</v>
      </c>
      <c r="D13" s="551" t="str">
        <f t="shared" si="0"/>
        <v>NIS-ACCE-</v>
      </c>
      <c r="E13" s="551">
        <f ca="1">VLOOKUP(A13,Data!C:I,7,FALSE)</f>
        <v>0</v>
      </c>
      <c r="F13" s="631" t="str">
        <f t="shared" si="1"/>
        <v>NIS-ACCE-1</v>
      </c>
      <c r="G13" s="631" t="str">
        <f t="shared" ca="1" si="2"/>
        <v>NIS-ACCE-10</v>
      </c>
      <c r="Z13" s="741"/>
      <c r="AA13" s="1842"/>
      <c r="AB13" s="741"/>
    </row>
    <row r="14" spans="1:28" x14ac:dyDescent="0.25">
      <c r="A14" t="s">
        <v>160</v>
      </c>
      <c r="B14" s="551">
        <f>VLOOKUP(A14,Data!C:E,3,FALSE)</f>
        <v>2</v>
      </c>
      <c r="C14" s="1286" t="str">
        <f>IF(NIS2_valinta!F100&lt;&gt;"","X","")</f>
        <v>X</v>
      </c>
      <c r="D14" s="551" t="str">
        <f t="shared" si="0"/>
        <v>NIS-ACCE-</v>
      </c>
      <c r="E14" s="551">
        <f ca="1">VLOOKUP(A14,Data!C:I,7,FALSE)</f>
        <v>0</v>
      </c>
      <c r="F14" s="631" t="str">
        <f t="shared" si="1"/>
        <v>NIS-ACCE-2</v>
      </c>
      <c r="G14" s="631" t="str">
        <f t="shared" ca="1" si="2"/>
        <v>NIS-ACCE-20</v>
      </c>
      <c r="K14" s="24" t="s">
        <v>581</v>
      </c>
      <c r="L14" s="24"/>
      <c r="M14" s="24"/>
      <c r="N14" s="24" t="s">
        <v>655</v>
      </c>
      <c r="O14" s="24"/>
      <c r="P14" s="24"/>
      <c r="Q14" s="24" t="s">
        <v>656</v>
      </c>
      <c r="R14" s="24"/>
      <c r="S14" s="24"/>
      <c r="T14" s="24" t="s">
        <v>652</v>
      </c>
      <c r="U14" s="24"/>
      <c r="Z14" s="741"/>
      <c r="AA14" s="1842"/>
      <c r="AB14" s="741"/>
    </row>
    <row r="15" spans="1:28" x14ac:dyDescent="0.25">
      <c r="A15" t="s">
        <v>161</v>
      </c>
      <c r="B15" s="551">
        <f>VLOOKUP(A15,Data!C:E,3,FALSE)</f>
        <v>2</v>
      </c>
      <c r="C15" s="1286" t="str">
        <f>IF(NIS2_valinta!F101&lt;&gt;"","X","")</f>
        <v>X</v>
      </c>
      <c r="D15" s="551" t="str">
        <f t="shared" si="0"/>
        <v>NIS-ACCE-</v>
      </c>
      <c r="E15" s="551">
        <f ca="1">VLOOKUP(A15,Data!C:I,7,FALSE)</f>
        <v>0</v>
      </c>
      <c r="F15" s="631" t="str">
        <f t="shared" si="1"/>
        <v>NIS-ACCE-2</v>
      </c>
      <c r="G15" s="631" t="str">
        <f t="shared" ca="1" si="2"/>
        <v>NIS-ACCE-20</v>
      </c>
      <c r="I15" s="101" t="s">
        <v>600</v>
      </c>
      <c r="J15" s="101" t="s">
        <v>3389</v>
      </c>
      <c r="K15" s="626" t="s">
        <v>1804</v>
      </c>
      <c r="L15" s="626" t="s">
        <v>1806</v>
      </c>
      <c r="M15" s="626" t="s">
        <v>1805</v>
      </c>
      <c r="N15" s="1194">
        <v>1</v>
      </c>
      <c r="O15" s="1195" t="s">
        <v>1806</v>
      </c>
      <c r="P15" s="1196" t="s">
        <v>1805</v>
      </c>
      <c r="Q15" s="1189">
        <v>2</v>
      </c>
      <c r="R15" s="1190" t="s">
        <v>1806</v>
      </c>
      <c r="S15" s="1190" t="s">
        <v>1805</v>
      </c>
      <c r="T15" s="1191">
        <v>3</v>
      </c>
      <c r="U15" s="1192" t="s">
        <v>1806</v>
      </c>
      <c r="V15" s="1193" t="s">
        <v>1805</v>
      </c>
      <c r="W15" s="24" t="s">
        <v>3560</v>
      </c>
      <c r="Z15" s="741"/>
      <c r="AA15" s="1842"/>
      <c r="AB15" s="741"/>
    </row>
    <row r="16" spans="1:28" x14ac:dyDescent="0.25">
      <c r="A16" t="s">
        <v>162</v>
      </c>
      <c r="B16" s="551">
        <f>VLOOKUP(A16,Data!C:E,3,FALSE)</f>
        <v>2</v>
      </c>
      <c r="C16" s="1286" t="str">
        <f>IF(NIS2_valinta!F102&lt;&gt;"","X","")</f>
        <v>X</v>
      </c>
      <c r="D16" s="551" t="str">
        <f t="shared" si="0"/>
        <v>NIS-ACCE-</v>
      </c>
      <c r="E16" s="551">
        <f ca="1">VLOOKUP(A16,Data!C:I,7,FALSE)</f>
        <v>0</v>
      </c>
      <c r="F16" s="631" t="str">
        <f t="shared" si="1"/>
        <v>NIS-ACCE-2</v>
      </c>
      <c r="G16" s="631" t="str">
        <f t="shared" ca="1" si="2"/>
        <v>NIS-ACCE-20</v>
      </c>
      <c r="I16" s="1230" t="s">
        <v>3514</v>
      </c>
      <c r="J16" s="1231" t="s">
        <v>3552</v>
      </c>
      <c r="K16" s="1217">
        <f ca="1">IF(L16=0,0,M16/L16)</f>
        <v>0</v>
      </c>
      <c r="L16" s="1218">
        <f t="shared" ref="L16:L26" si="3">SUM(O16+R16+U16)</f>
        <v>12</v>
      </c>
      <c r="M16" s="1218">
        <f ca="1">SUM(P16+S16+V16)</f>
        <v>0</v>
      </c>
      <c r="N16" s="1219">
        <f ca="1">IF(O16=0,0,P16/O16)</f>
        <v>0</v>
      </c>
      <c r="O16" s="1220">
        <f t="shared" ref="O16" si="4">COUNTIF($F:$F,CONCATENATE($J16,N$15))</f>
        <v>10</v>
      </c>
      <c r="P16" s="1221">
        <f t="shared" ref="P16" ca="1" si="5">COUNTIF($G:$G,CONCATENATE($J16,N$15,1))</f>
        <v>0</v>
      </c>
      <c r="Q16" s="1222">
        <f ca="1">IF(R16=0,0,S16/R16)</f>
        <v>0</v>
      </c>
      <c r="R16" s="1223">
        <f t="shared" ref="R16" si="6">COUNTIF($F:$F,CONCATENATE($J16,Q$15))</f>
        <v>2</v>
      </c>
      <c r="S16" s="1223">
        <f t="shared" ref="S16" ca="1" si="7">COUNTIF($G:$G,CONCATENATE($J16,Q$15,1))</f>
        <v>0</v>
      </c>
      <c r="T16" s="1219">
        <f>IF(U16=0,0,V16/U16)</f>
        <v>0</v>
      </c>
      <c r="U16" s="1220">
        <f t="shared" ref="U16" si="8">COUNTIF($F:$F,CONCATENATE($J16,T$15))</f>
        <v>0</v>
      </c>
      <c r="V16" s="1221">
        <f t="shared" ref="V16" ca="1" si="9">COUNTIF($G:$G,CONCATENATE($J16,T$15,1))</f>
        <v>0</v>
      </c>
      <c r="W16" t="s">
        <v>56</v>
      </c>
      <c r="X16" s="545" t="s">
        <v>3561</v>
      </c>
      <c r="Z16" s="741"/>
      <c r="AA16" s="1842"/>
      <c r="AB16" s="741"/>
    </row>
    <row r="17" spans="1:28" x14ac:dyDescent="0.25">
      <c r="A17" t="s">
        <v>163</v>
      </c>
      <c r="B17" s="551">
        <f>VLOOKUP(A17,Data!C:E,3,FALSE)</f>
        <v>2</v>
      </c>
      <c r="C17" s="1286" t="str">
        <f>IF(NIS2_valinta!F103&lt;&gt;"","X","")</f>
        <v>X</v>
      </c>
      <c r="D17" s="551" t="str">
        <f t="shared" si="0"/>
        <v>NIS-ACCE-</v>
      </c>
      <c r="E17" s="551">
        <f ca="1">VLOOKUP(A17,Data!C:I,7,FALSE)</f>
        <v>0</v>
      </c>
      <c r="F17" s="631" t="str">
        <f t="shared" si="1"/>
        <v>NIS-ACCE-2</v>
      </c>
      <c r="G17" s="631" t="str">
        <f t="shared" ca="1" si="2"/>
        <v>NIS-ACCE-20</v>
      </c>
      <c r="I17" s="1230" t="s">
        <v>3514</v>
      </c>
      <c r="J17" s="1231" t="s">
        <v>3551</v>
      </c>
      <c r="K17" s="1217">
        <f t="shared" ref="K17:K26" ca="1" si="10">IF(L17=0,0,M17/L17)</f>
        <v>0</v>
      </c>
      <c r="L17" s="1218">
        <f t="shared" si="3"/>
        <v>32</v>
      </c>
      <c r="M17" s="1218">
        <f t="shared" ref="M17:M27" ca="1" si="11">SUM(P17+S17+V17)</f>
        <v>0</v>
      </c>
      <c r="N17" s="1219">
        <f t="shared" ref="N17:N26" ca="1" si="12">IF(O17=0,0,P17/O17)</f>
        <v>0</v>
      </c>
      <c r="O17" s="1220">
        <f t="shared" ref="O17:O26" si="13">COUNTIF($F:$F,CONCATENATE($J17,N$15))</f>
        <v>5</v>
      </c>
      <c r="P17" s="1221">
        <f t="shared" ref="P17:P26" ca="1" si="14">COUNTIF($G:$G,CONCATENATE($J17,N$15,1))</f>
        <v>0</v>
      </c>
      <c r="Q17" s="1222">
        <f t="shared" ref="Q17:Q26" ca="1" si="15">IF(R17=0,0,S17/R17)</f>
        <v>0</v>
      </c>
      <c r="R17" s="1223">
        <f t="shared" ref="R17:R26" si="16">COUNTIF($F:$F,CONCATENATE($J17,Q$15))</f>
        <v>16</v>
      </c>
      <c r="S17" s="1223">
        <f t="shared" ref="S17:S26" ca="1" si="17">COUNTIF($G:$G,CONCATENATE($J17,Q$15,1))</f>
        <v>0</v>
      </c>
      <c r="T17" s="1219">
        <f t="shared" ref="T17:T26" ca="1" si="18">IF(U17=0,0,V17/U17)</f>
        <v>0</v>
      </c>
      <c r="U17" s="1220">
        <f t="shared" ref="U17:U26" si="19">COUNTIF($F:$F,CONCATENATE($J17,T$15))</f>
        <v>11</v>
      </c>
      <c r="V17" s="1221">
        <f t="shared" ref="V17:V26" ca="1" si="20">COUNTIF($G:$G,CONCATENATE($J17,T$15,1))</f>
        <v>0</v>
      </c>
      <c r="W17" t="s">
        <v>48</v>
      </c>
      <c r="X17" t="s">
        <v>1457</v>
      </c>
      <c r="Z17" s="741"/>
      <c r="AA17" s="1842"/>
      <c r="AB17" s="741"/>
    </row>
    <row r="18" spans="1:28" x14ac:dyDescent="0.25">
      <c r="A18" t="s">
        <v>164</v>
      </c>
      <c r="B18" s="551">
        <f>VLOOKUP(A18,Data!C:E,3,FALSE)</f>
        <v>2</v>
      </c>
      <c r="C18" s="1286" t="str">
        <f>IF(NIS2_valinta!F104&lt;&gt;"","X","")</f>
        <v>X</v>
      </c>
      <c r="D18" s="551" t="str">
        <f t="shared" si="0"/>
        <v>NIS-ACCE-</v>
      </c>
      <c r="E18" s="551">
        <f ca="1">VLOOKUP(A18,Data!C:I,7,FALSE)</f>
        <v>0</v>
      </c>
      <c r="F18" s="631" t="str">
        <f t="shared" si="1"/>
        <v>NIS-ACCE-2</v>
      </c>
      <c r="G18" s="631" t="str">
        <f t="shared" ca="1" si="2"/>
        <v>NIS-ACCE-20</v>
      </c>
      <c r="I18" s="1230" t="s">
        <v>3514</v>
      </c>
      <c r="J18" s="1231" t="s">
        <v>3557</v>
      </c>
      <c r="K18" s="1217">
        <f t="shared" ca="1" si="10"/>
        <v>0</v>
      </c>
      <c r="L18" s="1218">
        <f t="shared" si="3"/>
        <v>24</v>
      </c>
      <c r="M18" s="1218">
        <f t="shared" ca="1" si="11"/>
        <v>0</v>
      </c>
      <c r="N18" s="1219">
        <f t="shared" ca="1" si="12"/>
        <v>0</v>
      </c>
      <c r="O18" s="1220">
        <f t="shared" si="13"/>
        <v>8</v>
      </c>
      <c r="P18" s="1221">
        <f t="shared" ca="1" si="14"/>
        <v>0</v>
      </c>
      <c r="Q18" s="1222">
        <f t="shared" ca="1" si="15"/>
        <v>0</v>
      </c>
      <c r="R18" s="1223">
        <f t="shared" si="16"/>
        <v>9</v>
      </c>
      <c r="S18" s="1223">
        <f t="shared" ca="1" si="17"/>
        <v>0</v>
      </c>
      <c r="T18" s="1219">
        <f t="shared" ca="1" si="18"/>
        <v>0</v>
      </c>
      <c r="U18" s="1220">
        <f t="shared" si="19"/>
        <v>7</v>
      </c>
      <c r="V18" s="1221">
        <f t="shared" ca="1" si="20"/>
        <v>0</v>
      </c>
      <c r="W18" t="s">
        <v>64</v>
      </c>
      <c r="X18" s="545" t="s">
        <v>3562</v>
      </c>
      <c r="Z18" s="741"/>
      <c r="AA18" s="1842"/>
      <c r="AB18" s="741"/>
    </row>
    <row r="19" spans="1:28" x14ac:dyDescent="0.25">
      <c r="A19" t="s">
        <v>166</v>
      </c>
      <c r="B19" s="551">
        <f>VLOOKUP(A19,Data!C:E,3,FALSE)</f>
        <v>3</v>
      </c>
      <c r="C19" s="1286" t="str">
        <f>IF(NIS2_valinta!F105&lt;&gt;"","X","")</f>
        <v/>
      </c>
      <c r="D19" s="551" t="str">
        <f t="shared" si="0"/>
        <v/>
      </c>
      <c r="E19" s="551">
        <f ca="1">VLOOKUP(A19,Data!C:I,7,FALSE)</f>
        <v>0</v>
      </c>
      <c r="F19" s="631" t="str">
        <f t="shared" si="1"/>
        <v>3</v>
      </c>
      <c r="G19" s="631" t="str">
        <f t="shared" ca="1" si="2"/>
        <v>30</v>
      </c>
      <c r="I19" s="1230" t="s">
        <v>3514</v>
      </c>
      <c r="J19" s="1231" t="s">
        <v>3555</v>
      </c>
      <c r="K19" s="1217">
        <f t="shared" ca="1" si="10"/>
        <v>0</v>
      </c>
      <c r="L19" s="1218">
        <f t="shared" si="3"/>
        <v>26</v>
      </c>
      <c r="M19" s="1218">
        <f t="shared" ca="1" si="11"/>
        <v>0</v>
      </c>
      <c r="N19" s="1219">
        <f t="shared" ca="1" si="12"/>
        <v>0</v>
      </c>
      <c r="O19" s="1220">
        <f t="shared" si="13"/>
        <v>4</v>
      </c>
      <c r="P19" s="1221">
        <f t="shared" ca="1" si="14"/>
        <v>0</v>
      </c>
      <c r="Q19" s="1222">
        <f t="shared" ca="1" si="15"/>
        <v>0</v>
      </c>
      <c r="R19" s="1223">
        <f t="shared" si="16"/>
        <v>12</v>
      </c>
      <c r="S19" s="1223">
        <f t="shared" ca="1" si="17"/>
        <v>0</v>
      </c>
      <c r="T19" s="1219">
        <f t="shared" ca="1" si="18"/>
        <v>0</v>
      </c>
      <c r="U19" s="1220">
        <f t="shared" si="19"/>
        <v>10</v>
      </c>
      <c r="V19" s="1221">
        <f t="shared" ca="1" si="20"/>
        <v>0</v>
      </c>
      <c r="W19" t="s">
        <v>0</v>
      </c>
      <c r="X19" t="s">
        <v>796</v>
      </c>
      <c r="Z19" s="741"/>
      <c r="AA19" s="1842"/>
      <c r="AB19" s="741"/>
    </row>
    <row r="20" spans="1:28" x14ac:dyDescent="0.25">
      <c r="A20" t="s">
        <v>933</v>
      </c>
      <c r="B20" s="551">
        <f>VLOOKUP(A20,Data!C:E,3,FALSE)</f>
        <v>3</v>
      </c>
      <c r="C20" s="1286" t="str">
        <f>IF(NIS2_valinta!F106&lt;&gt;"","X","")</f>
        <v>X</v>
      </c>
      <c r="D20" s="551" t="str">
        <f t="shared" si="0"/>
        <v>NIS-ACCE-</v>
      </c>
      <c r="E20" s="551">
        <f ca="1">VLOOKUP(A20,Data!C:I,7,FALSE)</f>
        <v>0</v>
      </c>
      <c r="F20" s="631" t="str">
        <f t="shared" si="1"/>
        <v>NIS-ACCE-3</v>
      </c>
      <c r="G20" s="631" t="str">
        <f t="shared" ca="1" si="2"/>
        <v>NIS-ACCE-30</v>
      </c>
      <c r="I20" s="1230" t="s">
        <v>3514</v>
      </c>
      <c r="J20" s="1231" t="s">
        <v>3549</v>
      </c>
      <c r="K20" s="1217">
        <f t="shared" ca="1" si="10"/>
        <v>0</v>
      </c>
      <c r="L20" s="1218">
        <f t="shared" si="3"/>
        <v>30</v>
      </c>
      <c r="M20" s="1218">
        <f t="shared" ca="1" si="11"/>
        <v>0</v>
      </c>
      <c r="N20" s="1219">
        <f t="shared" ca="1" si="12"/>
        <v>0</v>
      </c>
      <c r="O20" s="1220">
        <f t="shared" si="13"/>
        <v>8</v>
      </c>
      <c r="P20" s="1221">
        <f t="shared" ca="1" si="14"/>
        <v>0</v>
      </c>
      <c r="Q20" s="1222">
        <f t="shared" ca="1" si="15"/>
        <v>0</v>
      </c>
      <c r="R20" s="1223">
        <f t="shared" si="16"/>
        <v>17</v>
      </c>
      <c r="S20" s="1223">
        <f t="shared" ca="1" si="17"/>
        <v>0</v>
      </c>
      <c r="T20" s="1219">
        <f t="shared" ca="1" si="18"/>
        <v>0</v>
      </c>
      <c r="U20" s="1220">
        <f t="shared" si="19"/>
        <v>5</v>
      </c>
      <c r="V20" s="1221">
        <f t="shared" ca="1" si="20"/>
        <v>0</v>
      </c>
      <c r="W20" t="s">
        <v>59</v>
      </c>
      <c r="X20" t="s">
        <v>798</v>
      </c>
      <c r="Z20" s="741"/>
      <c r="AA20" s="1842"/>
      <c r="AB20" s="741"/>
    </row>
    <row r="21" spans="1:28" x14ac:dyDescent="0.25">
      <c r="A21" t="s">
        <v>168</v>
      </c>
      <c r="B21" s="551">
        <f>VLOOKUP(A21,Data!C:E,3,FALSE)</f>
        <v>1</v>
      </c>
      <c r="C21" s="1286" t="str">
        <f>IF(NIS2_valinta!F107&lt;&gt;"","X","")</f>
        <v>X</v>
      </c>
      <c r="D21" s="551" t="str">
        <f t="shared" si="0"/>
        <v>NIS-ACCE-</v>
      </c>
      <c r="E21" s="551">
        <f ca="1">VLOOKUP(A21,Data!C:I,7,FALSE)</f>
        <v>0</v>
      </c>
      <c r="F21" s="631" t="str">
        <f t="shared" si="1"/>
        <v>NIS-ACCE-1</v>
      </c>
      <c r="G21" s="631" t="str">
        <f t="shared" ca="1" si="2"/>
        <v>NIS-ACCE-10</v>
      </c>
      <c r="I21" s="1230" t="s">
        <v>3514</v>
      </c>
      <c r="J21" s="1231" t="s">
        <v>3556</v>
      </c>
      <c r="K21" s="1217">
        <f t="shared" ca="1" si="10"/>
        <v>0</v>
      </c>
      <c r="L21" s="1218">
        <f t="shared" si="3"/>
        <v>17</v>
      </c>
      <c r="M21" s="1218">
        <f t="shared" ca="1" si="11"/>
        <v>0</v>
      </c>
      <c r="N21" s="1219">
        <f t="shared" ca="1" si="12"/>
        <v>0</v>
      </c>
      <c r="O21" s="1220">
        <f t="shared" si="13"/>
        <v>3</v>
      </c>
      <c r="P21" s="1221">
        <f t="shared" ca="1" si="14"/>
        <v>0</v>
      </c>
      <c r="Q21" s="1222">
        <f t="shared" ca="1" si="15"/>
        <v>0</v>
      </c>
      <c r="R21" s="1223">
        <f t="shared" si="16"/>
        <v>6</v>
      </c>
      <c r="S21" s="1223">
        <f t="shared" ca="1" si="17"/>
        <v>0</v>
      </c>
      <c r="T21" s="1219">
        <f t="shared" ca="1" si="18"/>
        <v>0</v>
      </c>
      <c r="U21" s="1220">
        <f t="shared" si="19"/>
        <v>8</v>
      </c>
      <c r="V21" s="1221">
        <f t="shared" ca="1" si="20"/>
        <v>0</v>
      </c>
      <c r="W21" t="s">
        <v>67</v>
      </c>
      <c r="X21" t="s">
        <v>1455</v>
      </c>
      <c r="Z21" s="741"/>
      <c r="AA21" s="1842"/>
      <c r="AB21" s="741"/>
    </row>
    <row r="22" spans="1:28" x14ac:dyDescent="0.25">
      <c r="A22" t="s">
        <v>169</v>
      </c>
      <c r="B22" s="551">
        <f>VLOOKUP(A22,Data!C:E,3,FALSE)</f>
        <v>1</v>
      </c>
      <c r="C22" s="1286" t="str">
        <f>IF(NIS2_valinta!F108&lt;&gt;"","X","")</f>
        <v>X</v>
      </c>
      <c r="D22" s="551" t="str">
        <f t="shared" si="0"/>
        <v>NIS-ACCE-</v>
      </c>
      <c r="E22" s="551">
        <f ca="1">VLOOKUP(A22,Data!C:I,7,FALSE)</f>
        <v>0</v>
      </c>
      <c r="F22" s="631" t="str">
        <f t="shared" si="1"/>
        <v>NIS-ACCE-1</v>
      </c>
      <c r="G22" s="631" t="str">
        <f t="shared" ca="1" si="2"/>
        <v>NIS-ACCE-10</v>
      </c>
      <c r="I22" s="1230" t="s">
        <v>3514</v>
      </c>
      <c r="J22" s="1231" t="s">
        <v>3554</v>
      </c>
      <c r="K22" s="1217">
        <f t="shared" ca="1" si="10"/>
        <v>0</v>
      </c>
      <c r="L22" s="1218">
        <f t="shared" si="3"/>
        <v>42</v>
      </c>
      <c r="M22" s="1218">
        <f t="shared" ca="1" si="11"/>
        <v>0</v>
      </c>
      <c r="N22" s="1219">
        <f t="shared" ca="1" si="12"/>
        <v>0</v>
      </c>
      <c r="O22" s="1220">
        <f t="shared" si="13"/>
        <v>9</v>
      </c>
      <c r="P22" s="1221">
        <f t="shared" ca="1" si="14"/>
        <v>0</v>
      </c>
      <c r="Q22" s="1222">
        <f t="shared" ca="1" si="15"/>
        <v>0</v>
      </c>
      <c r="R22" s="1223">
        <f t="shared" si="16"/>
        <v>22</v>
      </c>
      <c r="S22" s="1223">
        <f t="shared" ca="1" si="17"/>
        <v>0</v>
      </c>
      <c r="T22" s="1219">
        <f t="shared" ca="1" si="18"/>
        <v>0</v>
      </c>
      <c r="U22" s="1220">
        <f t="shared" si="19"/>
        <v>11</v>
      </c>
      <c r="V22" s="1221">
        <f t="shared" ca="1" si="20"/>
        <v>0</v>
      </c>
      <c r="W22" t="s">
        <v>69</v>
      </c>
      <c r="X22" s="545" t="s">
        <v>3563</v>
      </c>
      <c r="Z22" s="741"/>
      <c r="AA22" s="1842"/>
      <c r="AB22" s="741"/>
    </row>
    <row r="23" spans="1:28" x14ac:dyDescent="0.25">
      <c r="A23" t="s">
        <v>170</v>
      </c>
      <c r="B23" s="551">
        <f>VLOOKUP(A23,Data!C:E,3,FALSE)</f>
        <v>1</v>
      </c>
      <c r="C23" s="1286" t="str">
        <f>IF(NIS2_valinta!F109&lt;&gt;"","X","")</f>
        <v>X</v>
      </c>
      <c r="D23" s="551" t="str">
        <f t="shared" si="0"/>
        <v>NIS-ACCE-</v>
      </c>
      <c r="E23" s="551">
        <f ca="1">VLOOKUP(A23,Data!C:I,7,FALSE)</f>
        <v>0</v>
      </c>
      <c r="F23" s="631" t="str">
        <f t="shared" si="1"/>
        <v>NIS-ACCE-1</v>
      </c>
      <c r="G23" s="631" t="str">
        <f t="shared" ca="1" si="2"/>
        <v>NIS-ACCE-10</v>
      </c>
      <c r="I23" s="1230" t="s">
        <v>3514</v>
      </c>
      <c r="J23" s="1231" t="s">
        <v>3559</v>
      </c>
      <c r="K23" s="1217">
        <f t="shared" ca="1" si="10"/>
        <v>0</v>
      </c>
      <c r="L23" s="1218">
        <f t="shared" si="3"/>
        <v>18</v>
      </c>
      <c r="M23" s="1218">
        <f t="shared" ca="1" si="11"/>
        <v>0</v>
      </c>
      <c r="N23" s="1219">
        <f t="shared" ca="1" si="12"/>
        <v>0</v>
      </c>
      <c r="O23" s="1220">
        <f t="shared" si="13"/>
        <v>4</v>
      </c>
      <c r="P23" s="1221">
        <f t="shared" ca="1" si="14"/>
        <v>0</v>
      </c>
      <c r="Q23" s="1222">
        <f t="shared" ca="1" si="15"/>
        <v>0</v>
      </c>
      <c r="R23" s="1223">
        <f t="shared" si="16"/>
        <v>7</v>
      </c>
      <c r="S23" s="1223">
        <f t="shared" ca="1" si="17"/>
        <v>0</v>
      </c>
      <c r="T23" s="1219">
        <f t="shared" ca="1" si="18"/>
        <v>0</v>
      </c>
      <c r="U23" s="1220">
        <f t="shared" si="19"/>
        <v>7</v>
      </c>
      <c r="V23" s="1221">
        <f t="shared" ca="1" si="20"/>
        <v>0</v>
      </c>
      <c r="W23" t="s">
        <v>2540</v>
      </c>
      <c r="X23" s="545" t="s">
        <v>3564</v>
      </c>
      <c r="Z23" s="741"/>
      <c r="AA23" s="1842"/>
      <c r="AB23" s="741"/>
    </row>
    <row r="24" spans="1:28" ht="27.6" x14ac:dyDescent="0.25">
      <c r="A24" t="s">
        <v>171</v>
      </c>
      <c r="B24" s="551">
        <f>VLOOKUP(A24,Data!C:E,3,FALSE)</f>
        <v>2</v>
      </c>
      <c r="C24" s="1286" t="str">
        <f>IF(NIS2_valinta!F110&lt;&gt;"","X","")</f>
        <v>X</v>
      </c>
      <c r="D24" s="551" t="str">
        <f t="shared" si="0"/>
        <v>NIS-ACCE-</v>
      </c>
      <c r="E24" s="551">
        <f ca="1">VLOOKUP(A24,Data!C:I,7,FALSE)</f>
        <v>0</v>
      </c>
      <c r="F24" s="631" t="str">
        <f t="shared" si="1"/>
        <v>NIS-ACCE-2</v>
      </c>
      <c r="G24" s="631" t="str">
        <f t="shared" ca="1" si="2"/>
        <v>NIS-ACCE-20</v>
      </c>
      <c r="I24" s="1230" t="s">
        <v>3514</v>
      </c>
      <c r="J24" s="1231" t="s">
        <v>3558</v>
      </c>
      <c r="K24" s="1217">
        <f t="shared" ca="1" si="10"/>
        <v>0</v>
      </c>
      <c r="L24" s="1218">
        <f t="shared" si="3"/>
        <v>24</v>
      </c>
      <c r="M24" s="1218">
        <f t="shared" ca="1" si="11"/>
        <v>0</v>
      </c>
      <c r="N24" s="1219">
        <f t="shared" ca="1" si="12"/>
        <v>0</v>
      </c>
      <c r="O24" s="1220">
        <f t="shared" si="13"/>
        <v>7</v>
      </c>
      <c r="P24" s="1221">
        <f t="shared" ca="1" si="14"/>
        <v>0</v>
      </c>
      <c r="Q24" s="1222">
        <f t="shared" ca="1" si="15"/>
        <v>0</v>
      </c>
      <c r="R24" s="1223">
        <f t="shared" si="16"/>
        <v>11</v>
      </c>
      <c r="S24" s="1223">
        <f t="shared" ca="1" si="17"/>
        <v>0</v>
      </c>
      <c r="T24" s="1219">
        <f t="shared" ca="1" si="18"/>
        <v>0</v>
      </c>
      <c r="U24" s="1220">
        <f t="shared" si="19"/>
        <v>6</v>
      </c>
      <c r="V24" s="1221">
        <f t="shared" ca="1" si="20"/>
        <v>0</v>
      </c>
      <c r="W24" t="s">
        <v>74</v>
      </c>
      <c r="X24" s="545" t="s">
        <v>1460</v>
      </c>
      <c r="Z24" s="741"/>
      <c r="AA24" s="1842"/>
      <c r="AB24" s="741"/>
    </row>
    <row r="25" spans="1:28" x14ac:dyDescent="0.25">
      <c r="A25" t="s">
        <v>172</v>
      </c>
      <c r="B25" s="551">
        <f>VLOOKUP(A25,Data!C:E,3,FALSE)</f>
        <v>2</v>
      </c>
      <c r="C25" s="1286" t="str">
        <f>IF(NIS2_valinta!F111&lt;&gt;"","X","")</f>
        <v>X</v>
      </c>
      <c r="D25" s="551" t="str">
        <f t="shared" si="0"/>
        <v>NIS-ACCE-</v>
      </c>
      <c r="E25" s="551">
        <f ca="1">VLOOKUP(A25,Data!C:I,7,FALSE)</f>
        <v>0</v>
      </c>
      <c r="F25" s="631" t="str">
        <f t="shared" si="1"/>
        <v>NIS-ACCE-2</v>
      </c>
      <c r="G25" s="631" t="str">
        <f t="shared" ca="1" si="2"/>
        <v>NIS-ACCE-20</v>
      </c>
      <c r="I25" s="1230" t="s">
        <v>3514</v>
      </c>
      <c r="J25" s="1231" t="s">
        <v>3550</v>
      </c>
      <c r="K25" s="1217">
        <f t="shared" ca="1" si="10"/>
        <v>0</v>
      </c>
      <c r="L25" s="1218">
        <f t="shared" si="3"/>
        <v>40</v>
      </c>
      <c r="M25" s="1218">
        <f t="shared" ca="1" si="11"/>
        <v>0</v>
      </c>
      <c r="N25" s="1219">
        <f t="shared" ca="1" si="12"/>
        <v>0</v>
      </c>
      <c r="O25" s="1220">
        <f t="shared" si="13"/>
        <v>6</v>
      </c>
      <c r="P25" s="1221">
        <f t="shared" ca="1" si="14"/>
        <v>0</v>
      </c>
      <c r="Q25" s="1222">
        <f t="shared" ca="1" si="15"/>
        <v>0</v>
      </c>
      <c r="R25" s="1223">
        <f t="shared" si="16"/>
        <v>21</v>
      </c>
      <c r="S25" s="1223">
        <f t="shared" ca="1" si="17"/>
        <v>0</v>
      </c>
      <c r="T25" s="1219">
        <f t="shared" ca="1" si="18"/>
        <v>0</v>
      </c>
      <c r="U25" s="1220">
        <f t="shared" si="19"/>
        <v>13</v>
      </c>
      <c r="V25" s="1221">
        <f t="shared" ca="1" si="20"/>
        <v>0</v>
      </c>
      <c r="W25" t="s">
        <v>77</v>
      </c>
      <c r="X25" t="s">
        <v>801</v>
      </c>
      <c r="Z25" s="741"/>
      <c r="AA25" s="1842"/>
      <c r="AB25" s="741"/>
    </row>
    <row r="26" spans="1:28" ht="28.2" thickBot="1" x14ac:dyDescent="0.3">
      <c r="A26" t="s">
        <v>173</v>
      </c>
      <c r="B26" s="551">
        <f>VLOOKUP(A26,Data!C:E,3,FALSE)</f>
        <v>2</v>
      </c>
      <c r="C26" s="1286" t="str">
        <f>IF(NIS2_valinta!F112&lt;&gt;"","X","")</f>
        <v>X</v>
      </c>
      <c r="D26" s="551" t="str">
        <f t="shared" si="0"/>
        <v>NIS-ACCE-</v>
      </c>
      <c r="E26" s="551">
        <f ca="1">VLOOKUP(A26,Data!C:I,7,FALSE)</f>
        <v>0</v>
      </c>
      <c r="F26" s="631" t="str">
        <f t="shared" si="1"/>
        <v>NIS-ACCE-2</v>
      </c>
      <c r="G26" s="631" t="str">
        <f t="shared" ca="1" si="2"/>
        <v>NIS-ACCE-20</v>
      </c>
      <c r="I26" s="1232" t="s">
        <v>3514</v>
      </c>
      <c r="J26" s="1233" t="s">
        <v>3553</v>
      </c>
      <c r="K26" s="1224">
        <f t="shared" ca="1" si="10"/>
        <v>0</v>
      </c>
      <c r="L26" s="1225">
        <f t="shared" si="3"/>
        <v>17</v>
      </c>
      <c r="M26" s="1225">
        <f t="shared" ca="1" si="11"/>
        <v>0</v>
      </c>
      <c r="N26" s="1226">
        <f t="shared" ca="1" si="12"/>
        <v>0</v>
      </c>
      <c r="O26" s="1227">
        <f t="shared" si="13"/>
        <v>2</v>
      </c>
      <c r="P26" s="1228">
        <f t="shared" ca="1" si="14"/>
        <v>0</v>
      </c>
      <c r="Q26" s="1229">
        <f t="shared" ca="1" si="15"/>
        <v>0</v>
      </c>
      <c r="R26" s="1227">
        <f t="shared" si="16"/>
        <v>10</v>
      </c>
      <c r="S26" s="1227">
        <f t="shared" ca="1" si="17"/>
        <v>0</v>
      </c>
      <c r="T26" s="1226">
        <f t="shared" ca="1" si="18"/>
        <v>0</v>
      </c>
      <c r="U26" s="1227">
        <f t="shared" si="19"/>
        <v>5</v>
      </c>
      <c r="V26" s="1228">
        <f t="shared" ca="1" si="20"/>
        <v>0</v>
      </c>
      <c r="W26" t="s">
        <v>79</v>
      </c>
      <c r="X26" s="545" t="s">
        <v>3565</v>
      </c>
      <c r="Z26" s="741"/>
      <c r="AA26" s="1842"/>
      <c r="AB26" s="741"/>
    </row>
    <row r="27" spans="1:28" x14ac:dyDescent="0.25">
      <c r="A27" t="s">
        <v>174</v>
      </c>
      <c r="B27" s="551">
        <f>VLOOKUP(A27,Data!C:E,3,FALSE)</f>
        <v>2</v>
      </c>
      <c r="C27" s="1286" t="str">
        <f>IF(NIS2_valinta!F113&lt;&gt;"","X","")</f>
        <v>X</v>
      </c>
      <c r="D27" s="551" t="str">
        <f t="shared" si="0"/>
        <v>NIS-ACCE-</v>
      </c>
      <c r="E27" s="551">
        <f ca="1">VLOOKUP(A27,Data!C:I,7,FALSE)</f>
        <v>0</v>
      </c>
      <c r="F27" s="631" t="str">
        <f t="shared" si="1"/>
        <v>NIS-ACCE-2</v>
      </c>
      <c r="G27" s="631" t="str">
        <f t="shared" ca="1" si="2"/>
        <v>NIS-ACCE-20</v>
      </c>
      <c r="I27" s="1050"/>
      <c r="J27" s="1215" t="s">
        <v>581</v>
      </c>
      <c r="K27" s="1197">
        <f ca="1">AVERAGE(K16:K26)</f>
        <v>0</v>
      </c>
      <c r="L27" s="1198">
        <f>SUM(O27,R27,U27)</f>
        <v>282</v>
      </c>
      <c r="M27" s="1198">
        <f t="shared" ca="1" si="11"/>
        <v>0</v>
      </c>
      <c r="N27" s="1197">
        <f ca="1">AVERAGE(N16:N26)</f>
        <v>0</v>
      </c>
      <c r="O27" s="1199">
        <f>SUM(O16:O26)</f>
        <v>66</v>
      </c>
      <c r="P27" s="1199">
        <f ca="1">SUM(P16:P26)</f>
        <v>0</v>
      </c>
      <c r="Q27" s="1197">
        <f ca="1">AVERAGE(Q16:Q26)</f>
        <v>0</v>
      </c>
      <c r="R27" s="1199">
        <f>SUM(R16:R26)</f>
        <v>133</v>
      </c>
      <c r="S27" s="1199">
        <f ca="1">SUM(S16:S26)</f>
        <v>0</v>
      </c>
      <c r="T27" s="1197">
        <f ca="1">AVERAGE(T16:T26)</f>
        <v>0</v>
      </c>
      <c r="U27" s="1199">
        <f>SUM(U16:U26)</f>
        <v>83</v>
      </c>
      <c r="V27" s="1199">
        <f ca="1">SUM(V16:V26)</f>
        <v>0</v>
      </c>
      <c r="Z27" s="741"/>
      <c r="AA27" s="1842"/>
      <c r="AB27" s="741"/>
    </row>
    <row r="28" spans="1:28" x14ac:dyDescent="0.25">
      <c r="A28" t="s">
        <v>934</v>
      </c>
      <c r="B28" s="551">
        <f>VLOOKUP(A28,Data!C:E,3,FALSE)</f>
        <v>2</v>
      </c>
      <c r="C28" s="1286" t="str">
        <f>IF(NIS2_valinta!F114&lt;&gt;"","X","")</f>
        <v>X</v>
      </c>
      <c r="D28" s="551" t="str">
        <f t="shared" si="0"/>
        <v>NIS-ACCE-</v>
      </c>
      <c r="E28" s="551">
        <f ca="1">VLOOKUP(A28,Data!C:I,7,FALSE)</f>
        <v>0</v>
      </c>
      <c r="F28" s="631" t="str">
        <f t="shared" si="1"/>
        <v>NIS-ACCE-2</v>
      </c>
      <c r="G28" s="631" t="str">
        <f t="shared" ca="1" si="2"/>
        <v>NIS-ACCE-20</v>
      </c>
      <c r="I28" s="1050"/>
      <c r="J28" s="1212"/>
      <c r="K28" s="632"/>
      <c r="L28" s="633"/>
      <c r="M28" s="633"/>
      <c r="N28" s="1213"/>
      <c r="O28" s="1214"/>
      <c r="P28" s="1214"/>
      <c r="Q28" s="1213"/>
      <c r="R28" s="1214"/>
      <c r="S28" s="1214"/>
      <c r="T28" s="1213"/>
      <c r="U28" s="1214"/>
      <c r="V28" s="1214"/>
      <c r="Z28" s="741"/>
      <c r="AA28" s="1842"/>
      <c r="AB28" s="741"/>
    </row>
    <row r="29" spans="1:28" x14ac:dyDescent="0.25">
      <c r="A29" t="s">
        <v>935</v>
      </c>
      <c r="B29" s="551">
        <f>VLOOKUP(A29,Data!C:E,3,FALSE)</f>
        <v>3</v>
      </c>
      <c r="C29" s="1286" t="str">
        <f>IF(NIS2_valinta!F115&lt;&gt;"","X","")</f>
        <v>X</v>
      </c>
      <c r="D29" s="551" t="str">
        <f t="shared" si="0"/>
        <v>NIS-ACCE-</v>
      </c>
      <c r="E29" s="551">
        <f ca="1">VLOOKUP(A29,Data!C:I,7,FALSE)</f>
        <v>0</v>
      </c>
      <c r="F29" s="631" t="str">
        <f t="shared" si="1"/>
        <v>NIS-ACCE-3</v>
      </c>
      <c r="G29" s="631" t="str">
        <f t="shared" ca="1" si="2"/>
        <v>NIS-ACCE-30</v>
      </c>
      <c r="I29" s="1050"/>
      <c r="J29" s="1212"/>
      <c r="K29" s="632"/>
      <c r="L29" s="633"/>
      <c r="M29" s="633"/>
      <c r="N29" s="1213"/>
      <c r="O29" s="1214"/>
      <c r="P29" s="1214"/>
      <c r="Q29" s="1213"/>
      <c r="R29" s="1214"/>
      <c r="S29" s="1214"/>
      <c r="T29" s="1213"/>
      <c r="U29" s="1214"/>
      <c r="V29" s="1214"/>
      <c r="Z29" s="741"/>
      <c r="AA29" s="1842"/>
      <c r="AB29" s="741"/>
    </row>
    <row r="30" spans="1:28" x14ac:dyDescent="0.25">
      <c r="A30" t="s">
        <v>2530</v>
      </c>
      <c r="B30" s="551">
        <f>VLOOKUP(A30,Data!C:E,3,FALSE)</f>
        <v>3</v>
      </c>
      <c r="C30" s="1286" t="str">
        <f>IF(NIS2_valinta!F116&lt;&gt;"","X","")</f>
        <v>X</v>
      </c>
      <c r="D30" s="551" t="str">
        <f t="shared" si="0"/>
        <v>NIS-ACCE-</v>
      </c>
      <c r="E30" s="551">
        <f ca="1">VLOOKUP(A30,Data!C:I,7,FALSE)</f>
        <v>0</v>
      </c>
      <c r="F30" s="631" t="str">
        <f t="shared" si="1"/>
        <v>NIS-ACCE-3</v>
      </c>
      <c r="G30" s="631" t="str">
        <f t="shared" ca="1" si="2"/>
        <v>NIS-ACCE-30</v>
      </c>
      <c r="I30" s="1050"/>
      <c r="J30" s="1212"/>
      <c r="K30" s="632"/>
      <c r="L30" s="633"/>
      <c r="M30" s="633"/>
      <c r="N30" s="1213"/>
      <c r="O30" s="1214"/>
      <c r="P30" s="1214"/>
      <c r="Q30" s="1213"/>
      <c r="R30" s="1214"/>
      <c r="S30" s="1214"/>
      <c r="T30" s="1213"/>
      <c r="U30" s="1214"/>
      <c r="V30" s="1214"/>
      <c r="Z30" s="741"/>
      <c r="AA30" s="1842"/>
      <c r="AB30" s="741"/>
    </row>
    <row r="31" spans="1:28" x14ac:dyDescent="0.25">
      <c r="A31" t="s">
        <v>936</v>
      </c>
      <c r="B31" s="551">
        <f>VLOOKUP(A31,Data!C:E,3,FALSE)</f>
        <v>2</v>
      </c>
      <c r="C31" s="1286" t="str">
        <f>IF(NIS2_valinta!F117&lt;&gt;"","X","")</f>
        <v>X</v>
      </c>
      <c r="D31" s="551" t="str">
        <f t="shared" si="0"/>
        <v>NIS-ACCE-</v>
      </c>
      <c r="E31" s="551">
        <f ca="1">VLOOKUP(A31,Data!C:I,7,FALSE)</f>
        <v>0</v>
      </c>
      <c r="F31" s="631" t="str">
        <f t="shared" si="1"/>
        <v>NIS-ACCE-2</v>
      </c>
      <c r="G31" s="631" t="str">
        <f t="shared" ca="1" si="2"/>
        <v>NIS-ACCE-20</v>
      </c>
      <c r="I31" s="1050"/>
      <c r="J31" s="1212"/>
      <c r="K31" s="632"/>
      <c r="L31" s="633"/>
      <c r="M31" s="633"/>
      <c r="N31" s="1213"/>
      <c r="O31" s="1214"/>
      <c r="P31" s="1214"/>
      <c r="Q31" s="1213"/>
      <c r="R31" s="1214"/>
      <c r="S31" s="1214"/>
      <c r="T31" s="1213"/>
      <c r="U31" s="1214"/>
      <c r="V31" s="1214"/>
      <c r="Z31" s="741"/>
      <c r="AA31" s="1842"/>
      <c r="AB31" s="741"/>
    </row>
    <row r="32" spans="1:28" x14ac:dyDescent="0.25">
      <c r="A32" t="s">
        <v>937</v>
      </c>
      <c r="B32" s="551">
        <f>VLOOKUP(A32,Data!C:E,3,FALSE)</f>
        <v>2</v>
      </c>
      <c r="C32" s="1286" t="str">
        <f>IF(NIS2_valinta!F118&lt;&gt;"","X","")</f>
        <v>X</v>
      </c>
      <c r="D32" s="551" t="str">
        <f t="shared" si="0"/>
        <v>NIS-ACCE-</v>
      </c>
      <c r="E32" s="551">
        <f ca="1">VLOOKUP(A32,Data!C:I,7,FALSE)</f>
        <v>0</v>
      </c>
      <c r="F32" s="631" t="str">
        <f t="shared" si="1"/>
        <v>NIS-ACCE-2</v>
      </c>
      <c r="G32" s="631" t="str">
        <f t="shared" ca="1" si="2"/>
        <v>NIS-ACCE-20</v>
      </c>
      <c r="I32" s="1050"/>
      <c r="J32" s="1212"/>
      <c r="K32" s="632"/>
      <c r="L32" s="633"/>
      <c r="M32" s="633"/>
      <c r="N32" s="1213"/>
      <c r="O32" s="1214"/>
      <c r="P32" s="1214"/>
      <c r="Q32" s="1213"/>
      <c r="R32" s="1214"/>
      <c r="S32" s="1214"/>
      <c r="T32" s="1213"/>
      <c r="U32" s="1214"/>
      <c r="V32" s="1214"/>
      <c r="Z32" s="741"/>
      <c r="AA32" s="1842"/>
      <c r="AB32" s="741"/>
    </row>
    <row r="33" spans="1:28" x14ac:dyDescent="0.25">
      <c r="A33" t="s">
        <v>938</v>
      </c>
      <c r="B33" s="551">
        <f>VLOOKUP(A33,Data!C:E,3,FALSE)</f>
        <v>3</v>
      </c>
      <c r="C33" s="1286" t="str">
        <f>IF(NIS2_valinta!F119&lt;&gt;"","X","")</f>
        <v/>
      </c>
      <c r="D33" s="551" t="str">
        <f t="shared" si="0"/>
        <v/>
      </c>
      <c r="E33" s="551">
        <f ca="1">VLOOKUP(A33,Data!C:I,7,FALSE)</f>
        <v>0</v>
      </c>
      <c r="F33" s="631" t="str">
        <f t="shared" si="1"/>
        <v>3</v>
      </c>
      <c r="G33" s="631" t="str">
        <f t="shared" ca="1" si="2"/>
        <v>30</v>
      </c>
      <c r="I33" s="1050"/>
      <c r="J33" s="1212"/>
      <c r="K33" s="632"/>
      <c r="L33" s="633"/>
      <c r="M33" s="633"/>
      <c r="N33" s="1213"/>
      <c r="O33" s="1214"/>
      <c r="P33" s="1214"/>
      <c r="Q33" s="1213"/>
      <c r="R33" s="1214"/>
      <c r="S33" s="1214"/>
      <c r="T33" s="1213"/>
      <c r="U33" s="1214"/>
      <c r="V33" s="1214"/>
      <c r="Z33" s="741"/>
      <c r="AA33" s="1842"/>
      <c r="AB33" s="741"/>
    </row>
    <row r="34" spans="1:28" x14ac:dyDescent="0.25">
      <c r="A34" t="s">
        <v>939</v>
      </c>
      <c r="B34" s="551">
        <f>VLOOKUP(A34,Data!C:E,3,FALSE)</f>
        <v>3</v>
      </c>
      <c r="C34" s="1286" t="str">
        <f>IF(NIS2_valinta!F120&lt;&gt;"","X","")</f>
        <v/>
      </c>
      <c r="D34" s="551" t="str">
        <f t="shared" si="0"/>
        <v/>
      </c>
      <c r="E34" s="551">
        <f ca="1">VLOOKUP(A34,Data!C:I,7,FALSE)</f>
        <v>0</v>
      </c>
      <c r="F34" s="631" t="str">
        <f t="shared" si="1"/>
        <v>3</v>
      </c>
      <c r="G34" s="631" t="str">
        <f t="shared" ca="1" si="2"/>
        <v>30</v>
      </c>
      <c r="I34" s="1050"/>
      <c r="J34" s="1212"/>
      <c r="K34" s="632"/>
      <c r="L34" s="633"/>
      <c r="M34" s="633"/>
      <c r="N34" s="1213"/>
      <c r="O34" s="1214"/>
      <c r="P34" s="1214"/>
      <c r="Q34" s="1213"/>
      <c r="R34" s="1214"/>
      <c r="S34" s="1214"/>
      <c r="T34" s="1213"/>
      <c r="U34" s="1214"/>
      <c r="V34" s="1214"/>
      <c r="Z34" s="741"/>
      <c r="AA34" s="1842"/>
      <c r="AB34" s="741"/>
    </row>
    <row r="35" spans="1:28" x14ac:dyDescent="0.25">
      <c r="A35" t="s">
        <v>940</v>
      </c>
      <c r="B35" s="551">
        <f>VLOOKUP(A35,Data!C:E,3,FALSE)</f>
        <v>3</v>
      </c>
      <c r="C35" s="1286" t="str">
        <f>IF(NIS2_valinta!F121&lt;&gt;"","X","")</f>
        <v/>
      </c>
      <c r="D35" s="551" t="str">
        <f t="shared" si="0"/>
        <v/>
      </c>
      <c r="E35" s="551">
        <f ca="1">VLOOKUP(A35,Data!C:I,7,FALSE)</f>
        <v>0</v>
      </c>
      <c r="F35" s="631" t="str">
        <f t="shared" si="1"/>
        <v>3</v>
      </c>
      <c r="G35" s="631" t="str">
        <f t="shared" ca="1" si="2"/>
        <v>30</v>
      </c>
      <c r="I35" s="1050"/>
      <c r="J35" s="1212"/>
      <c r="K35" s="632"/>
      <c r="L35" s="633"/>
      <c r="M35" s="633"/>
      <c r="N35" s="1213"/>
      <c r="O35" s="1214"/>
      <c r="P35" s="1214"/>
      <c r="Q35" s="1213"/>
      <c r="R35" s="1214"/>
      <c r="S35" s="1214"/>
      <c r="T35" s="1213"/>
      <c r="U35" s="1214"/>
      <c r="V35" s="1214"/>
      <c r="Z35" s="741"/>
      <c r="AA35" s="1842"/>
      <c r="AB35" s="741"/>
    </row>
    <row r="36" spans="1:28" x14ac:dyDescent="0.25">
      <c r="A36" t="s">
        <v>941</v>
      </c>
      <c r="B36" s="551">
        <f>VLOOKUP(A36,Data!C:E,3,FALSE)</f>
        <v>3</v>
      </c>
      <c r="C36" s="1286" t="str">
        <f>IF(NIS2_valinta!F122&lt;&gt;"","X","")</f>
        <v/>
      </c>
      <c r="D36" s="551" t="str">
        <f t="shared" si="0"/>
        <v/>
      </c>
      <c r="E36" s="551">
        <f ca="1">VLOOKUP(A36,Data!C:I,7,FALSE)</f>
        <v>0</v>
      </c>
      <c r="F36" s="631" t="str">
        <f t="shared" si="1"/>
        <v>3</v>
      </c>
      <c r="G36" s="631" t="str">
        <f t="shared" ca="1" si="2"/>
        <v>30</v>
      </c>
      <c r="I36" s="1050"/>
      <c r="J36" s="1212"/>
      <c r="K36" s="632"/>
      <c r="L36" s="633"/>
      <c r="M36" s="633"/>
      <c r="N36" s="1213"/>
      <c r="O36" s="1214"/>
      <c r="P36" s="1214"/>
      <c r="Q36" s="1213"/>
      <c r="R36" s="1214"/>
      <c r="S36" s="1214"/>
      <c r="T36" s="1213"/>
      <c r="U36" s="1214"/>
      <c r="V36" s="1214"/>
      <c r="Z36" s="741"/>
      <c r="AA36" s="1842"/>
      <c r="AB36" s="741"/>
    </row>
    <row r="37" spans="1:28" x14ac:dyDescent="0.25">
      <c r="A37" t="s">
        <v>303</v>
      </c>
      <c r="B37" s="551">
        <f>VLOOKUP(A37,Data!C:E,3,FALSE)</f>
        <v>1</v>
      </c>
      <c r="C37" s="1286" t="str">
        <f>IF(NIS2_valinta!F123&lt;&gt;"","X","")</f>
        <v>X</v>
      </c>
      <c r="D37" s="551" t="str">
        <f t="shared" si="0"/>
        <v>NIS-ARCH-</v>
      </c>
      <c r="E37" s="551">
        <f ca="1">VLOOKUP(A37,Data!C:I,7,FALSE)</f>
        <v>0</v>
      </c>
      <c r="F37" s="631" t="str">
        <f t="shared" si="1"/>
        <v>NIS-ARCH-1</v>
      </c>
      <c r="G37" s="631" t="str">
        <f t="shared" ca="1" si="2"/>
        <v>NIS-ARCH-10</v>
      </c>
      <c r="I37" s="1050"/>
      <c r="J37" s="1212"/>
      <c r="K37" s="632"/>
      <c r="L37" s="633"/>
      <c r="M37" s="633"/>
      <c r="N37" s="1213"/>
      <c r="O37" s="1214"/>
      <c r="P37" s="1214"/>
      <c r="Q37" s="1213"/>
      <c r="R37" s="1214"/>
      <c r="S37" s="1214"/>
      <c r="T37" s="1213"/>
      <c r="U37" s="1214"/>
      <c r="V37" s="1214"/>
      <c r="Z37" s="741"/>
      <c r="AA37" s="1842"/>
      <c r="AB37" s="741"/>
    </row>
    <row r="38" spans="1:28" x14ac:dyDescent="0.25">
      <c r="A38" t="s">
        <v>304</v>
      </c>
      <c r="B38" s="551">
        <f>VLOOKUP(A38,Data!C:E,3,FALSE)</f>
        <v>2</v>
      </c>
      <c r="C38" s="1286" t="str">
        <f>IF(NIS2_valinta!F124&lt;&gt;"","X","")</f>
        <v/>
      </c>
      <c r="D38" s="551" t="str">
        <f t="shared" si="0"/>
        <v/>
      </c>
      <c r="E38" s="551">
        <f ca="1">VLOOKUP(A38,Data!C:I,7,FALSE)</f>
        <v>0</v>
      </c>
      <c r="F38" s="631" t="str">
        <f t="shared" si="1"/>
        <v>2</v>
      </c>
      <c r="G38" s="631" t="str">
        <f t="shared" ca="1" si="2"/>
        <v>20</v>
      </c>
      <c r="I38" s="1050"/>
      <c r="J38" s="1212"/>
      <c r="K38" s="632"/>
      <c r="L38" s="633"/>
      <c r="M38" s="633"/>
      <c r="N38" s="1213"/>
      <c r="O38" s="1214"/>
      <c r="P38" s="1214"/>
      <c r="Q38" s="1213"/>
      <c r="R38" s="1214"/>
      <c r="S38" s="1214"/>
      <c r="T38" s="1213"/>
      <c r="U38" s="1214"/>
      <c r="V38" s="1214"/>
      <c r="Z38" s="741"/>
      <c r="AA38" s="1842"/>
      <c r="AB38" s="741"/>
    </row>
    <row r="39" spans="1:28" x14ac:dyDescent="0.25">
      <c r="A39" t="s">
        <v>305</v>
      </c>
      <c r="B39" s="551">
        <f>VLOOKUP(A39,Data!C:E,3,FALSE)</f>
        <v>2</v>
      </c>
      <c r="C39" s="1286" t="str">
        <f>IF(NIS2_valinta!F125&lt;&gt;"","X","")</f>
        <v/>
      </c>
      <c r="D39" s="551" t="str">
        <f t="shared" si="0"/>
        <v/>
      </c>
      <c r="E39" s="551">
        <f ca="1">VLOOKUP(A39,Data!C:I,7,FALSE)</f>
        <v>0</v>
      </c>
      <c r="F39" s="631" t="str">
        <f t="shared" si="1"/>
        <v>2</v>
      </c>
      <c r="G39" s="631" t="str">
        <f t="shared" ca="1" si="2"/>
        <v>20</v>
      </c>
      <c r="I39" s="1050"/>
      <c r="J39" s="1212"/>
      <c r="K39" s="632"/>
      <c r="L39" s="633"/>
      <c r="M39" s="633"/>
      <c r="N39" s="1213"/>
      <c r="O39" s="1214"/>
      <c r="P39" s="1214"/>
      <c r="Q39" s="1213"/>
      <c r="R39" s="1214"/>
      <c r="S39" s="1214"/>
      <c r="T39" s="1213"/>
      <c r="U39" s="1214"/>
      <c r="V39" s="1214"/>
      <c r="Z39" s="741"/>
      <c r="AA39" s="1842"/>
      <c r="AB39" s="741"/>
    </row>
    <row r="40" spans="1:28" x14ac:dyDescent="0.25">
      <c r="A40" t="s">
        <v>306</v>
      </c>
      <c r="B40" s="551">
        <f>VLOOKUP(A40,Data!C:E,3,FALSE)</f>
        <v>2</v>
      </c>
      <c r="C40" s="1286" t="str">
        <f>IF(NIS2_valinta!F126&lt;&gt;"","X","")</f>
        <v>X</v>
      </c>
      <c r="D40" s="551" t="str">
        <f t="shared" si="0"/>
        <v>NIS-ARCH-</v>
      </c>
      <c r="E40" s="551">
        <f ca="1">VLOOKUP(A40,Data!C:I,7,FALSE)</f>
        <v>0</v>
      </c>
      <c r="F40" s="631" t="str">
        <f t="shared" si="1"/>
        <v>NIS-ARCH-2</v>
      </c>
      <c r="G40" s="631" t="str">
        <f t="shared" ca="1" si="2"/>
        <v>NIS-ARCH-20</v>
      </c>
      <c r="I40" s="1050"/>
      <c r="J40" s="1212"/>
      <c r="K40" s="632"/>
      <c r="L40" s="633"/>
      <c r="M40" s="633"/>
      <c r="N40" s="1213"/>
      <c r="O40" s="1214"/>
      <c r="P40" s="1214"/>
      <c r="Q40" s="1213"/>
      <c r="R40" s="1214"/>
      <c r="S40" s="1214"/>
      <c r="T40" s="1213"/>
      <c r="U40" s="1214"/>
      <c r="V40" s="1214"/>
      <c r="Z40" s="741"/>
      <c r="AA40" s="1842"/>
      <c r="AB40" s="741"/>
    </row>
    <row r="41" spans="1:28" x14ac:dyDescent="0.25">
      <c r="A41" t="s">
        <v>307</v>
      </c>
      <c r="B41" s="551">
        <f>VLOOKUP(A41,Data!C:E,3,FALSE)</f>
        <v>2</v>
      </c>
      <c r="C41" s="1286" t="str">
        <f>IF(NIS2_valinta!F127&lt;&gt;"","X","")</f>
        <v/>
      </c>
      <c r="D41" s="551" t="str">
        <f t="shared" si="0"/>
        <v/>
      </c>
      <c r="E41" s="551">
        <f ca="1">VLOOKUP(A41,Data!C:I,7,FALSE)</f>
        <v>0</v>
      </c>
      <c r="F41" s="631" t="str">
        <f t="shared" si="1"/>
        <v>2</v>
      </c>
      <c r="G41" s="631" t="str">
        <f t="shared" ca="1" si="2"/>
        <v>20</v>
      </c>
      <c r="I41" s="1050"/>
      <c r="J41" s="1212"/>
      <c r="K41" s="632"/>
      <c r="L41" s="633"/>
      <c r="M41" s="633"/>
      <c r="N41" s="1213"/>
      <c r="O41" s="1214"/>
      <c r="P41" s="1214"/>
      <c r="Q41" s="1213"/>
      <c r="R41" s="1214"/>
      <c r="S41" s="1214"/>
      <c r="T41" s="1213"/>
      <c r="U41" s="1214"/>
      <c r="V41" s="1214"/>
      <c r="Z41" s="741"/>
      <c r="AA41" s="1842"/>
      <c r="AB41" s="741"/>
    </row>
    <row r="42" spans="1:28" x14ac:dyDescent="0.25">
      <c r="A42" t="s">
        <v>308</v>
      </c>
      <c r="B42" s="551">
        <f>VLOOKUP(A42,Data!C:E,3,FALSE)</f>
        <v>2</v>
      </c>
      <c r="C42" s="1286" t="str">
        <f>IF(NIS2_valinta!F128&lt;&gt;"","X","")</f>
        <v>X</v>
      </c>
      <c r="D42" s="551" t="str">
        <f t="shared" si="0"/>
        <v>NIS-ARCH-</v>
      </c>
      <c r="E42" s="551">
        <f ca="1">VLOOKUP(A42,Data!C:I,7,FALSE)</f>
        <v>0</v>
      </c>
      <c r="F42" s="631" t="str">
        <f t="shared" si="1"/>
        <v>NIS-ARCH-2</v>
      </c>
      <c r="G42" s="631" t="str">
        <f t="shared" ca="1" si="2"/>
        <v>NIS-ARCH-20</v>
      </c>
      <c r="I42" s="1050"/>
      <c r="J42" s="1212"/>
      <c r="K42" s="632"/>
      <c r="L42" s="633"/>
      <c r="M42" s="633"/>
      <c r="N42" s="1213"/>
      <c r="O42" s="1214"/>
      <c r="P42" s="1214"/>
      <c r="Q42" s="1213"/>
      <c r="R42" s="1214"/>
      <c r="S42" s="1214"/>
      <c r="T42" s="1213"/>
      <c r="U42" s="1214"/>
      <c r="V42" s="1214"/>
      <c r="Z42" s="741"/>
      <c r="AA42" s="1842"/>
      <c r="AB42" s="741"/>
    </row>
    <row r="43" spans="1:28" x14ac:dyDescent="0.25">
      <c r="A43" t="s">
        <v>309</v>
      </c>
      <c r="B43" s="551">
        <f>VLOOKUP(A43,Data!C:E,3,FALSE)</f>
        <v>2</v>
      </c>
      <c r="C43" s="1286" t="str">
        <f>IF(NIS2_valinta!F129&lt;&gt;"","X","")</f>
        <v>X</v>
      </c>
      <c r="D43" s="551" t="str">
        <f t="shared" si="0"/>
        <v>NIS-ARCH-</v>
      </c>
      <c r="E43" s="551">
        <f ca="1">VLOOKUP(A43,Data!C:I,7,FALSE)</f>
        <v>0</v>
      </c>
      <c r="F43" s="631" t="str">
        <f t="shared" si="1"/>
        <v>NIS-ARCH-2</v>
      </c>
      <c r="G43" s="631" t="str">
        <f t="shared" ca="1" si="2"/>
        <v>NIS-ARCH-20</v>
      </c>
      <c r="I43" s="1050"/>
      <c r="J43" s="1212"/>
      <c r="K43" s="632"/>
      <c r="L43" s="633"/>
      <c r="M43" s="633"/>
      <c r="N43" s="1213"/>
      <c r="O43" s="1214"/>
      <c r="P43" s="1214"/>
      <c r="Q43" s="1213"/>
      <c r="R43" s="1214"/>
      <c r="S43" s="1214"/>
      <c r="T43" s="1213"/>
      <c r="U43" s="1214"/>
      <c r="V43" s="1214"/>
      <c r="Z43" s="741"/>
      <c r="AA43" s="1842"/>
      <c r="AB43" s="741"/>
    </row>
    <row r="44" spans="1:28" x14ac:dyDescent="0.25">
      <c r="A44" t="s">
        <v>310</v>
      </c>
      <c r="B44" s="551">
        <f>VLOOKUP(A44,Data!C:E,3,FALSE)</f>
        <v>3</v>
      </c>
      <c r="C44" s="1286" t="str">
        <f>IF(NIS2_valinta!F130&lt;&gt;"","X","")</f>
        <v/>
      </c>
      <c r="D44" s="551" t="str">
        <f t="shared" si="0"/>
        <v/>
      </c>
      <c r="E44" s="551">
        <f ca="1">VLOOKUP(A44,Data!C:I,7,FALSE)</f>
        <v>0</v>
      </c>
      <c r="F44" s="631" t="str">
        <f t="shared" si="1"/>
        <v>3</v>
      </c>
      <c r="G44" s="631" t="str">
        <f t="shared" ca="1" si="2"/>
        <v>30</v>
      </c>
      <c r="I44" s="1050"/>
      <c r="J44" s="1212"/>
      <c r="K44" s="632"/>
      <c r="L44" s="633"/>
      <c r="M44" s="633"/>
      <c r="N44" s="1213"/>
      <c r="O44" s="1214"/>
      <c r="P44" s="1214"/>
      <c r="Q44" s="1213"/>
      <c r="R44" s="1214"/>
      <c r="S44" s="1214"/>
      <c r="T44" s="1213"/>
      <c r="U44" s="1214"/>
      <c r="V44" s="1214"/>
      <c r="Z44" s="741"/>
      <c r="AA44" s="1842"/>
      <c r="AB44" s="741"/>
    </row>
    <row r="45" spans="1:28" x14ac:dyDescent="0.25">
      <c r="A45" t="s">
        <v>311</v>
      </c>
      <c r="B45" s="551">
        <f>VLOOKUP(A45,Data!C:E,3,FALSE)</f>
        <v>3</v>
      </c>
      <c r="C45" s="1286" t="str">
        <f>IF(NIS2_valinta!F131&lt;&gt;"","X","")</f>
        <v/>
      </c>
      <c r="D45" s="551" t="str">
        <f t="shared" si="0"/>
        <v/>
      </c>
      <c r="E45" s="551">
        <f ca="1">VLOOKUP(A45,Data!C:I,7,FALSE)</f>
        <v>0</v>
      </c>
      <c r="F45" s="631" t="str">
        <f t="shared" si="1"/>
        <v>3</v>
      </c>
      <c r="G45" s="631" t="str">
        <f t="shared" ca="1" si="2"/>
        <v>30</v>
      </c>
      <c r="I45" s="1050"/>
      <c r="J45" s="1212"/>
      <c r="K45" s="632"/>
      <c r="L45" s="633"/>
      <c r="M45" s="633"/>
      <c r="N45" s="1213"/>
      <c r="O45" s="1214"/>
      <c r="P45" s="1214"/>
      <c r="Q45" s="1213"/>
      <c r="R45" s="1214"/>
      <c r="S45" s="1214"/>
      <c r="T45" s="1213"/>
      <c r="U45" s="1214"/>
      <c r="V45" s="1214"/>
      <c r="Z45" s="741"/>
      <c r="AA45" s="1842"/>
      <c r="AB45" s="741"/>
    </row>
    <row r="46" spans="1:28" x14ac:dyDescent="0.25">
      <c r="A46" t="s">
        <v>961</v>
      </c>
      <c r="B46" s="551">
        <f>VLOOKUP(A46,Data!C:E,3,FALSE)</f>
        <v>3</v>
      </c>
      <c r="C46" s="1286" t="str">
        <f>IF(NIS2_valinta!F132&lt;&gt;"","X","")</f>
        <v>X</v>
      </c>
      <c r="D46" s="551" t="str">
        <f t="shared" si="0"/>
        <v>NIS-ARCH-</v>
      </c>
      <c r="E46" s="551">
        <f ca="1">VLOOKUP(A46,Data!C:I,7,FALSE)</f>
        <v>0</v>
      </c>
      <c r="F46" s="631" t="str">
        <f t="shared" si="1"/>
        <v>NIS-ARCH-3</v>
      </c>
      <c r="G46" s="631" t="str">
        <f t="shared" ca="1" si="2"/>
        <v>NIS-ARCH-30</v>
      </c>
      <c r="I46" s="1050"/>
      <c r="J46" s="1212"/>
      <c r="K46" s="632"/>
      <c r="L46" s="633"/>
      <c r="M46" s="633"/>
      <c r="N46" s="1213"/>
      <c r="O46" s="1214"/>
      <c r="P46" s="1214"/>
      <c r="Q46" s="1213"/>
      <c r="R46" s="1214"/>
      <c r="S46" s="1214"/>
      <c r="T46" s="1213"/>
      <c r="U46" s="1214"/>
      <c r="V46" s="1214"/>
      <c r="Z46" s="741"/>
      <c r="AA46" s="1842"/>
      <c r="AB46" s="741"/>
    </row>
    <row r="47" spans="1:28" x14ac:dyDescent="0.25">
      <c r="A47" t="s">
        <v>2531</v>
      </c>
      <c r="B47" s="551">
        <f>VLOOKUP(A47,Data!C:E,3,FALSE)</f>
        <v>3</v>
      </c>
      <c r="C47" s="1286" t="str">
        <f>IF(NIS2_valinta!F133&lt;&gt;"","X","")</f>
        <v/>
      </c>
      <c r="D47" s="551" t="str">
        <f t="shared" si="0"/>
        <v/>
      </c>
      <c r="E47" s="551">
        <f ca="1">VLOOKUP(A47,Data!C:I,7,FALSE)</f>
        <v>0</v>
      </c>
      <c r="F47" s="631" t="str">
        <f t="shared" si="1"/>
        <v>3</v>
      </c>
      <c r="G47" s="631" t="str">
        <f t="shared" ca="1" si="2"/>
        <v>30</v>
      </c>
      <c r="I47" s="1050"/>
      <c r="J47" s="1212"/>
      <c r="K47" s="632"/>
      <c r="L47" s="633"/>
      <c r="M47" s="633"/>
      <c r="N47" s="1213"/>
      <c r="O47" s="1214"/>
      <c r="P47" s="1214"/>
      <c r="Q47" s="1213"/>
      <c r="R47" s="1214"/>
      <c r="S47" s="1214"/>
      <c r="T47" s="1213"/>
      <c r="U47" s="1214"/>
      <c r="V47" s="1214"/>
      <c r="Z47" s="741"/>
      <c r="AA47" s="1842"/>
      <c r="AB47" s="741"/>
    </row>
    <row r="48" spans="1:28" x14ac:dyDescent="0.25">
      <c r="A48" t="s">
        <v>312</v>
      </c>
      <c r="B48" s="551">
        <f>VLOOKUP(A48,Data!C:E,3,FALSE)</f>
        <v>1</v>
      </c>
      <c r="C48" s="1286" t="str">
        <f>IF(NIS2_valinta!F134&lt;&gt;"","X","")</f>
        <v>X</v>
      </c>
      <c r="D48" s="551" t="str">
        <f t="shared" si="0"/>
        <v>NIS-ARCH-</v>
      </c>
      <c r="E48" s="551">
        <f ca="1">VLOOKUP(A48,Data!C:I,7,FALSE)</f>
        <v>0</v>
      </c>
      <c r="F48" s="631" t="str">
        <f t="shared" si="1"/>
        <v>NIS-ARCH-1</v>
      </c>
      <c r="G48" s="631" t="str">
        <f t="shared" ca="1" si="2"/>
        <v>NIS-ARCH-10</v>
      </c>
      <c r="I48" s="1050"/>
      <c r="J48" s="1212"/>
      <c r="K48" s="632"/>
      <c r="L48" s="633"/>
      <c r="M48" s="633"/>
      <c r="N48" s="1213"/>
      <c r="O48" s="1214"/>
      <c r="P48" s="1214"/>
      <c r="Q48" s="1213"/>
      <c r="R48" s="1214"/>
      <c r="S48" s="1214"/>
      <c r="T48" s="1213"/>
      <c r="U48" s="1214"/>
      <c r="V48" s="1214"/>
      <c r="Z48" s="741"/>
      <c r="AA48" s="1842"/>
      <c r="AB48" s="741"/>
    </row>
    <row r="49" spans="1:30" x14ac:dyDescent="0.25">
      <c r="A49" t="s">
        <v>313</v>
      </c>
      <c r="B49" s="551">
        <f>VLOOKUP(A49,Data!C:E,3,FALSE)</f>
        <v>1</v>
      </c>
      <c r="C49" s="1286" t="str">
        <f>IF(NIS2_valinta!F135&lt;&gt;"","X","")</f>
        <v>X</v>
      </c>
      <c r="D49" s="551" t="str">
        <f t="shared" si="0"/>
        <v>NIS-ARCH-</v>
      </c>
      <c r="E49" s="551">
        <f ca="1">VLOOKUP(A49,Data!C:I,7,FALSE)</f>
        <v>0</v>
      </c>
      <c r="F49" s="631" t="str">
        <f t="shared" si="1"/>
        <v>NIS-ARCH-1</v>
      </c>
      <c r="G49" s="631" t="str">
        <f t="shared" ca="1" si="2"/>
        <v>NIS-ARCH-10</v>
      </c>
      <c r="I49" s="1050"/>
      <c r="J49" s="1212"/>
      <c r="K49" s="632"/>
      <c r="L49" s="633"/>
      <c r="M49" s="633"/>
      <c r="N49" s="1213"/>
      <c r="O49" s="1214"/>
      <c r="P49" s="1214"/>
      <c r="Q49" s="1213"/>
      <c r="R49" s="1214"/>
      <c r="S49" s="1214"/>
      <c r="T49" s="1213"/>
      <c r="U49" s="1214"/>
      <c r="V49" s="1214"/>
      <c r="Z49" s="741"/>
      <c r="AA49" s="1842"/>
      <c r="AB49" s="741"/>
    </row>
    <row r="50" spans="1:30" x14ac:dyDescent="0.25">
      <c r="A50" t="s">
        <v>314</v>
      </c>
      <c r="B50" s="551">
        <f>VLOOKUP(A50,Data!C:E,3,FALSE)</f>
        <v>2</v>
      </c>
      <c r="C50" s="1286" t="str">
        <f>IF(NIS2_valinta!F136&lt;&gt;"","X","")</f>
        <v>X</v>
      </c>
      <c r="D50" s="551" t="str">
        <f t="shared" si="0"/>
        <v>NIS-ARCH-</v>
      </c>
      <c r="E50" s="551">
        <f ca="1">VLOOKUP(A50,Data!C:I,7,FALSE)</f>
        <v>0</v>
      </c>
      <c r="F50" s="631" t="str">
        <f t="shared" si="1"/>
        <v>NIS-ARCH-2</v>
      </c>
      <c r="G50" s="631" t="str">
        <f t="shared" ca="1" si="2"/>
        <v>NIS-ARCH-20</v>
      </c>
      <c r="I50" s="1050"/>
      <c r="J50" s="1212"/>
      <c r="K50" s="632"/>
      <c r="L50" s="633"/>
      <c r="M50" s="633"/>
      <c r="N50" s="1213"/>
      <c r="O50" s="1214"/>
      <c r="P50" s="1214"/>
      <c r="Q50" s="1213"/>
      <c r="R50" s="1214"/>
      <c r="S50" s="1214"/>
      <c r="T50" s="1213"/>
      <c r="U50" s="1214"/>
      <c r="V50" s="1214"/>
      <c r="Z50" s="741"/>
      <c r="AA50" s="1842"/>
      <c r="AB50" s="741"/>
    </row>
    <row r="51" spans="1:30" x14ac:dyDescent="0.25">
      <c r="A51" t="s">
        <v>962</v>
      </c>
      <c r="B51" s="551">
        <f>VLOOKUP(A51,Data!C:E,3,FALSE)</f>
        <v>2</v>
      </c>
      <c r="C51" s="1286" t="str">
        <f>IF(NIS2_valinta!F137&lt;&gt;"","X","")</f>
        <v>X</v>
      </c>
      <c r="D51" s="551" t="str">
        <f t="shared" si="0"/>
        <v>NIS-ARCH-</v>
      </c>
      <c r="E51" s="551">
        <f ca="1">VLOOKUP(A51,Data!C:I,7,FALSE)</f>
        <v>0</v>
      </c>
      <c r="F51" s="631" t="str">
        <f t="shared" si="1"/>
        <v>NIS-ARCH-2</v>
      </c>
      <c r="G51" s="631" t="str">
        <f t="shared" ca="1" si="2"/>
        <v>NIS-ARCH-20</v>
      </c>
      <c r="I51" s="1050"/>
      <c r="J51" s="1212"/>
      <c r="K51" s="632"/>
      <c r="L51" s="633"/>
      <c r="M51" s="633"/>
      <c r="N51" s="1213"/>
      <c r="O51" s="1214"/>
      <c r="P51" s="1214"/>
      <c r="Q51" s="1213"/>
      <c r="R51" s="1214"/>
      <c r="S51" s="1214"/>
      <c r="T51" s="1213"/>
      <c r="U51" s="1214"/>
      <c r="V51" s="1214"/>
      <c r="Z51" s="741"/>
      <c r="AA51" s="1842"/>
      <c r="AB51" s="741"/>
    </row>
    <row r="52" spans="1:30" x14ac:dyDescent="0.25">
      <c r="A52" t="s">
        <v>963</v>
      </c>
      <c r="B52" s="551">
        <f>VLOOKUP(A52,Data!C:E,3,FALSE)</f>
        <v>2</v>
      </c>
      <c r="C52" s="1286" t="str">
        <f>IF(NIS2_valinta!F138&lt;&gt;"","X","")</f>
        <v>X</v>
      </c>
      <c r="D52" s="551" t="str">
        <f t="shared" si="0"/>
        <v>NIS-ARCH-</v>
      </c>
      <c r="E52" s="551">
        <f ca="1">VLOOKUP(A52,Data!C:I,7,FALSE)</f>
        <v>0</v>
      </c>
      <c r="F52" s="631" t="str">
        <f t="shared" si="1"/>
        <v>NIS-ARCH-2</v>
      </c>
      <c r="G52" s="631" t="str">
        <f t="shared" ca="1" si="2"/>
        <v>NIS-ARCH-20</v>
      </c>
      <c r="I52" s="1050"/>
      <c r="J52" s="1212"/>
      <c r="K52" s="632"/>
      <c r="L52" s="633"/>
      <c r="M52" s="633"/>
      <c r="N52" s="1213"/>
      <c r="O52" s="1214"/>
      <c r="P52" s="1214"/>
      <c r="Q52" s="1213"/>
      <c r="R52" s="1214"/>
      <c r="S52" s="1214"/>
      <c r="T52" s="1213"/>
      <c r="U52" s="1214"/>
      <c r="V52" s="1214"/>
      <c r="Z52" s="741"/>
      <c r="AA52" s="1842"/>
      <c r="AB52" s="741"/>
    </row>
    <row r="53" spans="1:30" x14ac:dyDescent="0.25">
      <c r="A53" t="s">
        <v>964</v>
      </c>
      <c r="B53" s="551">
        <f>VLOOKUP(A53,Data!C:E,3,FALSE)</f>
        <v>2</v>
      </c>
      <c r="C53" s="1286" t="str">
        <f>IF(NIS2_valinta!F139&lt;&gt;"","X","")</f>
        <v>X</v>
      </c>
      <c r="D53" s="551" t="str">
        <f t="shared" si="0"/>
        <v>NIS-ARCH-</v>
      </c>
      <c r="E53" s="551">
        <f ca="1">VLOOKUP(A53,Data!C:I,7,FALSE)</f>
        <v>0</v>
      </c>
      <c r="F53" s="631" t="str">
        <f t="shared" si="1"/>
        <v>NIS-ARCH-2</v>
      </c>
      <c r="G53" s="631" t="str">
        <f t="shared" ca="1" si="2"/>
        <v>NIS-ARCH-20</v>
      </c>
      <c r="I53" s="1050"/>
      <c r="J53" s="1212"/>
      <c r="K53" s="632"/>
      <c r="L53" s="633"/>
      <c r="M53" s="633"/>
      <c r="N53" s="1213"/>
      <c r="O53" s="1214"/>
      <c r="P53" s="1214"/>
      <c r="Q53" s="1213"/>
      <c r="R53" s="1214"/>
      <c r="S53" s="1214"/>
      <c r="T53" s="1213"/>
      <c r="U53" s="1214"/>
      <c r="V53" s="1214"/>
      <c r="Z53" s="741"/>
      <c r="AA53" s="1842"/>
      <c r="AB53" s="741"/>
    </row>
    <row r="54" spans="1:30" x14ac:dyDescent="0.25">
      <c r="A54" t="s">
        <v>965</v>
      </c>
      <c r="B54" s="551">
        <f>VLOOKUP(A54,Data!C:E,3,FALSE)</f>
        <v>2</v>
      </c>
      <c r="C54" s="1286" t="str">
        <f>IF(NIS2_valinta!F140&lt;&gt;"","X","")</f>
        <v>X</v>
      </c>
      <c r="D54" s="551" t="str">
        <f t="shared" si="0"/>
        <v>NIS-ARCH-</v>
      </c>
      <c r="E54" s="551">
        <f ca="1">VLOOKUP(A54,Data!C:I,7,FALSE)</f>
        <v>0</v>
      </c>
      <c r="F54" s="631" t="str">
        <f t="shared" si="1"/>
        <v>NIS-ARCH-2</v>
      </c>
      <c r="G54" s="631" t="str">
        <f t="shared" ca="1" si="2"/>
        <v>NIS-ARCH-20</v>
      </c>
      <c r="I54" s="1050"/>
      <c r="J54" s="1212"/>
      <c r="K54" s="632"/>
      <c r="L54" s="633"/>
      <c r="M54" s="633"/>
      <c r="N54" s="1213"/>
      <c r="O54" s="1214"/>
      <c r="P54" s="1214"/>
      <c r="Q54" s="1213"/>
      <c r="R54" s="1214"/>
      <c r="S54" s="1214"/>
      <c r="T54" s="1213"/>
      <c r="U54" s="1214"/>
      <c r="V54" s="1214"/>
      <c r="Z54" s="741"/>
      <c r="AA54" s="1842"/>
      <c r="AB54" s="741"/>
    </row>
    <row r="55" spans="1:30" x14ac:dyDescent="0.25">
      <c r="A55" t="s">
        <v>966</v>
      </c>
      <c r="B55" s="551">
        <f>VLOOKUP(A55,Data!C:E,3,FALSE)</f>
        <v>3</v>
      </c>
      <c r="C55" s="1286" t="str">
        <f>IF(NIS2_valinta!F141&lt;&gt;"","X","")</f>
        <v>X</v>
      </c>
      <c r="D55" s="551" t="str">
        <f t="shared" si="0"/>
        <v>NIS-ARCH-</v>
      </c>
      <c r="E55" s="551">
        <f ca="1">VLOOKUP(A55,Data!C:I,7,FALSE)</f>
        <v>0</v>
      </c>
      <c r="F55" s="631" t="str">
        <f t="shared" si="1"/>
        <v>NIS-ARCH-3</v>
      </c>
      <c r="G55" s="631" t="str">
        <f t="shared" ca="1" si="2"/>
        <v>NIS-ARCH-30</v>
      </c>
      <c r="I55" s="1050"/>
      <c r="J55" s="1212"/>
      <c r="K55" s="632"/>
      <c r="L55" s="633"/>
      <c r="M55" s="633"/>
      <c r="N55" s="1213"/>
      <c r="O55" s="1214"/>
      <c r="P55" s="1214"/>
      <c r="Q55" s="1213"/>
      <c r="R55" s="1214"/>
      <c r="S55" s="1214"/>
      <c r="T55" s="1213"/>
      <c r="U55" s="1214"/>
      <c r="V55" s="1214"/>
      <c r="Z55" s="741"/>
      <c r="AA55" s="741"/>
      <c r="AB55" s="741"/>
    </row>
    <row r="56" spans="1:30" x14ac:dyDescent="0.25">
      <c r="A56" t="s">
        <v>967</v>
      </c>
      <c r="B56" s="551">
        <f>VLOOKUP(A56,Data!C:E,3,FALSE)</f>
        <v>3</v>
      </c>
      <c r="C56" s="1286" t="str">
        <f>IF(NIS2_valinta!F142&lt;&gt;"","X","")</f>
        <v>X</v>
      </c>
      <c r="D56" s="551" t="str">
        <f t="shared" si="0"/>
        <v>NIS-ARCH-</v>
      </c>
      <c r="E56" s="551">
        <f ca="1">VLOOKUP(A56,Data!C:I,7,FALSE)</f>
        <v>0</v>
      </c>
      <c r="F56" s="631" t="str">
        <f t="shared" si="1"/>
        <v>NIS-ARCH-3</v>
      </c>
      <c r="G56" s="631" t="str">
        <f t="shared" ca="1" si="2"/>
        <v>NIS-ARCH-30</v>
      </c>
      <c r="I56" s="1050"/>
      <c r="J56" s="1212"/>
      <c r="K56" s="632"/>
      <c r="L56" s="633"/>
      <c r="M56" s="633"/>
      <c r="N56" s="1213"/>
      <c r="O56" s="1214"/>
      <c r="P56" s="1214"/>
      <c r="Q56" s="1213"/>
      <c r="R56" s="1214"/>
      <c r="S56" s="1214"/>
      <c r="T56" s="1213"/>
      <c r="U56" s="1214"/>
      <c r="V56" s="1214"/>
    </row>
    <row r="57" spans="1:30" x14ac:dyDescent="0.25">
      <c r="A57" t="s">
        <v>968</v>
      </c>
      <c r="B57" s="551">
        <f>VLOOKUP(A57,Data!C:E,3,FALSE)</f>
        <v>3</v>
      </c>
      <c r="C57" s="1286" t="str">
        <f>IF(NIS2_valinta!F143&lt;&gt;"","X","")</f>
        <v>X</v>
      </c>
      <c r="D57" s="551" t="str">
        <f t="shared" si="0"/>
        <v>NIS-ARCH-</v>
      </c>
      <c r="E57" s="551">
        <f ca="1">VLOOKUP(A57,Data!C:I,7,FALSE)</f>
        <v>0</v>
      </c>
      <c r="F57" s="631" t="str">
        <f t="shared" si="1"/>
        <v>NIS-ARCH-3</v>
      </c>
      <c r="G57" s="631" t="str">
        <f t="shared" ca="1" si="2"/>
        <v>NIS-ARCH-30</v>
      </c>
      <c r="I57" s="1050"/>
      <c r="J57" s="1212"/>
      <c r="K57" s="632"/>
      <c r="L57" s="633"/>
      <c r="M57" s="633"/>
      <c r="N57" s="1213"/>
      <c r="O57" s="1214"/>
      <c r="P57" s="1214"/>
      <c r="Q57" s="1213"/>
      <c r="R57" s="1214"/>
      <c r="S57" s="1214"/>
      <c r="T57" s="1213"/>
      <c r="U57" s="1214"/>
      <c r="V57" s="1214"/>
      <c r="AC57" s="1216"/>
      <c r="AD57" s="127"/>
    </row>
    <row r="58" spans="1:30" x14ac:dyDescent="0.25">
      <c r="A58" t="s">
        <v>969</v>
      </c>
      <c r="B58" s="551">
        <f>VLOOKUP(A58,Data!C:E,3,FALSE)</f>
        <v>3</v>
      </c>
      <c r="C58" s="1286" t="str">
        <f>IF(NIS2_valinta!F144&lt;&gt;"","X","")</f>
        <v>X</v>
      </c>
      <c r="D58" s="551" t="str">
        <f t="shared" si="0"/>
        <v>NIS-ARCH-</v>
      </c>
      <c r="E58" s="551">
        <f ca="1">VLOOKUP(A58,Data!C:I,7,FALSE)</f>
        <v>0</v>
      </c>
      <c r="F58" s="631" t="str">
        <f t="shared" si="1"/>
        <v>NIS-ARCH-3</v>
      </c>
      <c r="G58" s="631" t="str">
        <f t="shared" ca="1" si="2"/>
        <v>NIS-ARCH-30</v>
      </c>
      <c r="I58" s="1050"/>
      <c r="J58" s="1212"/>
      <c r="K58" s="632"/>
      <c r="L58" s="633"/>
      <c r="M58" s="633"/>
      <c r="N58" s="1213"/>
      <c r="O58" s="1214"/>
      <c r="P58" s="1214"/>
      <c r="Q58" s="1213"/>
      <c r="R58" s="1214"/>
      <c r="S58" s="1214"/>
      <c r="T58" s="1213"/>
      <c r="U58" s="1214"/>
      <c r="V58" s="1214"/>
      <c r="AC58" s="1216"/>
      <c r="AD58" s="127"/>
    </row>
    <row r="59" spans="1:30" x14ac:dyDescent="0.25">
      <c r="A59" t="s">
        <v>970</v>
      </c>
      <c r="B59" s="551">
        <f>VLOOKUP(A59,Data!C:E,3,FALSE)</f>
        <v>3</v>
      </c>
      <c r="C59" s="1286" t="str">
        <f>IF(NIS2_valinta!F145&lt;&gt;"","X","")</f>
        <v>X</v>
      </c>
      <c r="D59" s="551" t="str">
        <f t="shared" si="0"/>
        <v>NIS-ARCH-</v>
      </c>
      <c r="E59" s="551">
        <f ca="1">VLOOKUP(A59,Data!C:I,7,FALSE)</f>
        <v>0</v>
      </c>
      <c r="F59" s="631" t="str">
        <f t="shared" si="1"/>
        <v>NIS-ARCH-3</v>
      </c>
      <c r="G59" s="631" t="str">
        <f t="shared" ca="1" si="2"/>
        <v>NIS-ARCH-30</v>
      </c>
      <c r="I59" s="1050"/>
      <c r="J59" s="1212"/>
      <c r="K59" s="632"/>
      <c r="L59" s="633"/>
      <c r="M59" s="633"/>
      <c r="N59" s="1213"/>
      <c r="O59" s="1214"/>
      <c r="P59" s="1214"/>
      <c r="Q59" s="1213"/>
      <c r="R59" s="1214"/>
      <c r="S59" s="1214"/>
      <c r="T59" s="1213"/>
      <c r="U59" s="1214"/>
      <c r="V59" s="1214"/>
      <c r="AC59" s="1216"/>
      <c r="AD59" s="127"/>
    </row>
    <row r="60" spans="1:30" x14ac:dyDescent="0.25">
      <c r="A60" t="s">
        <v>315</v>
      </c>
      <c r="B60" s="551">
        <f>VLOOKUP(A60,Data!C:E,3,FALSE)</f>
        <v>1</v>
      </c>
      <c r="C60" s="1286" t="str">
        <f>IF(NIS2_valinta!F146&lt;&gt;"","X","")</f>
        <v>X</v>
      </c>
      <c r="D60" s="551" t="str">
        <f t="shared" si="0"/>
        <v>NIS-ARCH-</v>
      </c>
      <c r="E60" s="551">
        <f ca="1">VLOOKUP(A60,Data!C:I,7,FALSE)</f>
        <v>0</v>
      </c>
      <c r="F60" s="631" t="str">
        <f t="shared" si="1"/>
        <v>NIS-ARCH-1</v>
      </c>
      <c r="G60" s="631" t="str">
        <f t="shared" ca="1" si="2"/>
        <v>NIS-ARCH-10</v>
      </c>
      <c r="I60" s="1050"/>
      <c r="J60" s="1212"/>
      <c r="K60" s="632"/>
      <c r="L60" s="633"/>
      <c r="M60" s="633"/>
      <c r="N60" s="1213"/>
      <c r="O60" s="1214"/>
      <c r="P60" s="1214"/>
      <c r="Q60" s="1213"/>
      <c r="R60" s="1214"/>
      <c r="S60" s="1214"/>
      <c r="T60" s="1213"/>
      <c r="U60" s="1214"/>
      <c r="V60" s="1214"/>
      <c r="AC60" s="1216"/>
      <c r="AD60" s="127"/>
    </row>
    <row r="61" spans="1:30" x14ac:dyDescent="0.25">
      <c r="A61" t="s">
        <v>316</v>
      </c>
      <c r="B61" s="551">
        <f>VLOOKUP(A61,Data!C:E,3,FALSE)</f>
        <v>1</v>
      </c>
      <c r="C61" s="1286" t="str">
        <f>IF(NIS2_valinta!F147&lt;&gt;"","X","")</f>
        <v>X</v>
      </c>
      <c r="D61" s="551" t="str">
        <f t="shared" si="0"/>
        <v>NIS-ARCH-</v>
      </c>
      <c r="E61" s="551">
        <f ca="1">VLOOKUP(A61,Data!C:I,7,FALSE)</f>
        <v>0</v>
      </c>
      <c r="F61" s="631" t="str">
        <f t="shared" si="1"/>
        <v>NIS-ARCH-1</v>
      </c>
      <c r="G61" s="631" t="str">
        <f t="shared" ca="1" si="2"/>
        <v>NIS-ARCH-10</v>
      </c>
      <c r="I61" s="1050"/>
      <c r="J61" s="1212"/>
      <c r="K61" s="632"/>
      <c r="L61" s="633"/>
      <c r="M61" s="633"/>
      <c r="N61" s="1213"/>
      <c r="O61" s="1214"/>
      <c r="P61" s="1214"/>
      <c r="Q61" s="1213"/>
      <c r="R61" s="1214"/>
      <c r="S61" s="1214"/>
      <c r="T61" s="1213"/>
      <c r="U61" s="1214"/>
      <c r="V61" s="1214"/>
      <c r="AC61" s="1216"/>
      <c r="AD61" s="127"/>
    </row>
    <row r="62" spans="1:30" x14ac:dyDescent="0.25">
      <c r="A62" t="s">
        <v>317</v>
      </c>
      <c r="B62" s="551">
        <f>VLOOKUP(A62,Data!C:E,3,FALSE)</f>
        <v>2</v>
      </c>
      <c r="C62" s="1286" t="str">
        <f>IF(NIS2_valinta!F148&lt;&gt;"","X","")</f>
        <v>X</v>
      </c>
      <c r="D62" s="551" t="str">
        <f t="shared" si="0"/>
        <v>NIS-ARCH-</v>
      </c>
      <c r="E62" s="551">
        <f ca="1">VLOOKUP(A62,Data!C:I,7,FALSE)</f>
        <v>0</v>
      </c>
      <c r="F62" s="631" t="str">
        <f t="shared" si="1"/>
        <v>NIS-ARCH-2</v>
      </c>
      <c r="G62" s="631" t="str">
        <f t="shared" ca="1" si="2"/>
        <v>NIS-ARCH-20</v>
      </c>
      <c r="I62" s="1050"/>
      <c r="J62" s="1212"/>
      <c r="K62" s="632"/>
      <c r="L62" s="633"/>
      <c r="M62" s="633"/>
      <c r="N62" s="1213"/>
      <c r="O62" s="1214"/>
      <c r="P62" s="1214"/>
      <c r="Q62" s="1213"/>
      <c r="R62" s="1214"/>
      <c r="S62" s="1214"/>
      <c r="T62" s="1213"/>
      <c r="U62" s="1214"/>
      <c r="V62" s="1214"/>
      <c r="AC62" s="1216"/>
      <c r="AD62" s="127"/>
    </row>
    <row r="63" spans="1:30" x14ac:dyDescent="0.25">
      <c r="A63" t="s">
        <v>318</v>
      </c>
      <c r="B63" s="551">
        <f>VLOOKUP(A63,Data!C:E,3,FALSE)</f>
        <v>2</v>
      </c>
      <c r="C63" s="1286" t="str">
        <f>IF(NIS2_valinta!F149&lt;&gt;"","X","")</f>
        <v>X</v>
      </c>
      <c r="D63" s="551" t="str">
        <f t="shared" si="0"/>
        <v>NIS-ARCH-</v>
      </c>
      <c r="E63" s="551">
        <f ca="1">VLOOKUP(A63,Data!C:I,7,FALSE)</f>
        <v>0</v>
      </c>
      <c r="F63" s="631" t="str">
        <f t="shared" si="1"/>
        <v>NIS-ARCH-2</v>
      </c>
      <c r="G63" s="631" t="str">
        <f t="shared" ca="1" si="2"/>
        <v>NIS-ARCH-20</v>
      </c>
      <c r="I63" s="1050"/>
      <c r="J63" s="1212"/>
      <c r="K63" s="632"/>
      <c r="L63" s="633"/>
      <c r="M63" s="633"/>
      <c r="N63" s="1213"/>
      <c r="O63" s="1214"/>
      <c r="P63" s="1214"/>
      <c r="Q63" s="1213"/>
      <c r="R63" s="1214"/>
      <c r="S63" s="1214"/>
      <c r="T63" s="1213"/>
      <c r="U63" s="1214"/>
      <c r="V63" s="1214"/>
      <c r="AC63" s="1216"/>
      <c r="AD63" s="127"/>
    </row>
    <row r="64" spans="1:30" x14ac:dyDescent="0.25">
      <c r="A64" t="s">
        <v>971</v>
      </c>
      <c r="B64" s="551">
        <f>VLOOKUP(A64,Data!C:E,3,FALSE)</f>
        <v>2</v>
      </c>
      <c r="C64" s="1286" t="str">
        <f>IF(NIS2_valinta!F150&lt;&gt;"","X","")</f>
        <v>X</v>
      </c>
      <c r="D64" s="551" t="str">
        <f t="shared" si="0"/>
        <v>NIS-ARCH-</v>
      </c>
      <c r="E64" s="551">
        <f ca="1">VLOOKUP(A64,Data!C:I,7,FALSE)</f>
        <v>0</v>
      </c>
      <c r="F64" s="631" t="str">
        <f t="shared" si="1"/>
        <v>NIS-ARCH-2</v>
      </c>
      <c r="G64" s="631" t="str">
        <f t="shared" ca="1" si="2"/>
        <v>NIS-ARCH-20</v>
      </c>
      <c r="I64" s="1050"/>
      <c r="J64" s="1212"/>
      <c r="K64" s="632"/>
      <c r="L64" s="633"/>
      <c r="M64" s="633"/>
      <c r="N64" s="1213"/>
      <c r="O64" s="1214"/>
      <c r="P64" s="1214"/>
      <c r="Q64" s="1213"/>
      <c r="R64" s="1214"/>
      <c r="S64" s="1214"/>
      <c r="T64" s="1213"/>
      <c r="U64" s="1214"/>
      <c r="V64" s="1214"/>
      <c r="AC64" s="1216"/>
      <c r="AD64" s="127"/>
    </row>
    <row r="65" spans="1:30" x14ac:dyDescent="0.25">
      <c r="A65" t="s">
        <v>972</v>
      </c>
      <c r="B65" s="551">
        <f>VLOOKUP(A65,Data!C:E,3,FALSE)</f>
        <v>2</v>
      </c>
      <c r="C65" s="1286" t="str">
        <f>IF(NIS2_valinta!F151&lt;&gt;"","X","")</f>
        <v>X</v>
      </c>
      <c r="D65" s="551" t="str">
        <f t="shared" si="0"/>
        <v>NIS-ARCH-</v>
      </c>
      <c r="E65" s="551">
        <f ca="1">VLOOKUP(A65,Data!C:I,7,FALSE)</f>
        <v>0</v>
      </c>
      <c r="F65" s="631" t="str">
        <f t="shared" si="1"/>
        <v>NIS-ARCH-2</v>
      </c>
      <c r="G65" s="631" t="str">
        <f t="shared" ca="1" si="2"/>
        <v>NIS-ARCH-20</v>
      </c>
      <c r="I65" s="1050"/>
      <c r="J65" s="1212"/>
      <c r="K65" s="632"/>
      <c r="L65" s="633"/>
      <c r="M65" s="633"/>
      <c r="N65" s="1213"/>
      <c r="O65" s="1214"/>
      <c r="P65" s="1214"/>
      <c r="Q65" s="1213"/>
      <c r="R65" s="1214"/>
      <c r="S65" s="1214"/>
      <c r="T65" s="1213"/>
      <c r="U65" s="1214"/>
      <c r="V65" s="1214"/>
      <c r="AC65" s="1216"/>
      <c r="AD65" s="127"/>
    </row>
    <row r="66" spans="1:30" x14ac:dyDescent="0.25">
      <c r="A66" t="s">
        <v>973</v>
      </c>
      <c r="B66" s="551">
        <f>VLOOKUP(A66,Data!C:E,3,FALSE)</f>
        <v>2</v>
      </c>
      <c r="C66" s="1286" t="str">
        <f>IF(NIS2_valinta!F152&lt;&gt;"","X","")</f>
        <v>X</v>
      </c>
      <c r="D66" s="551" t="str">
        <f t="shared" si="0"/>
        <v>NIS-ARCH-</v>
      </c>
      <c r="E66" s="551">
        <f ca="1">VLOOKUP(A66,Data!C:I,7,FALSE)</f>
        <v>0</v>
      </c>
      <c r="F66" s="631" t="str">
        <f t="shared" si="1"/>
        <v>NIS-ARCH-2</v>
      </c>
      <c r="G66" s="631" t="str">
        <f t="shared" ca="1" si="2"/>
        <v>NIS-ARCH-20</v>
      </c>
      <c r="I66" s="1050"/>
      <c r="J66" s="1212"/>
      <c r="K66" s="632"/>
      <c r="L66" s="633"/>
      <c r="M66" s="633"/>
      <c r="N66" s="1213"/>
      <c r="O66" s="1214"/>
      <c r="P66" s="1214"/>
      <c r="Q66" s="1213"/>
      <c r="R66" s="1214"/>
      <c r="S66" s="1214"/>
      <c r="T66" s="1213"/>
      <c r="U66" s="1214"/>
      <c r="V66" s="1214"/>
      <c r="AC66" s="1216"/>
      <c r="AD66" s="127"/>
    </row>
    <row r="67" spans="1:30" x14ac:dyDescent="0.25">
      <c r="A67" t="s">
        <v>974</v>
      </c>
      <c r="B67" s="551">
        <f>VLOOKUP(A67,Data!C:E,3,FALSE)</f>
        <v>2</v>
      </c>
      <c r="C67" s="1286" t="str">
        <f>IF(NIS2_valinta!F153&lt;&gt;"","X","")</f>
        <v/>
      </c>
      <c r="D67" s="551" t="str">
        <f t="shared" ref="D67:D130" si="21">IF(C67="","",CONCATENATE("NIS-",MID(A67,1,4),"-"))</f>
        <v/>
      </c>
      <c r="E67" s="551">
        <f ca="1">VLOOKUP(A67,Data!C:I,7,FALSE)</f>
        <v>0</v>
      </c>
      <c r="F67" s="631" t="str">
        <f t="shared" ref="F67:F130" si="22">CONCATENATE($D67,$B67)</f>
        <v>2</v>
      </c>
      <c r="G67" s="631" t="str">
        <f t="shared" ref="G67:G130" ca="1" si="23">_xlfn.IFNA(CONCATENATE(F67,$E67),CONCATENATE(F67,$E67,0))</f>
        <v>20</v>
      </c>
      <c r="I67" s="1050"/>
      <c r="J67" s="1212"/>
      <c r="K67" s="632"/>
      <c r="L67" s="633"/>
      <c r="M67" s="633"/>
      <c r="N67" s="1213"/>
      <c r="O67" s="1214"/>
      <c r="P67" s="1214"/>
      <c r="Q67" s="1213"/>
      <c r="R67" s="1214"/>
      <c r="S67" s="1214"/>
      <c r="T67" s="1213"/>
      <c r="U67" s="1214"/>
      <c r="V67" s="1214"/>
      <c r="AC67" s="1216"/>
      <c r="AD67" s="127"/>
    </row>
    <row r="68" spans="1:30" x14ac:dyDescent="0.25">
      <c r="A68" t="s">
        <v>975</v>
      </c>
      <c r="B68" s="551">
        <f>VLOOKUP(A68,Data!C:E,3,FALSE)</f>
        <v>2</v>
      </c>
      <c r="C68" s="1286" t="str">
        <f>IF(NIS2_valinta!F154&lt;&gt;"","X","")</f>
        <v>X</v>
      </c>
      <c r="D68" s="551" t="str">
        <f t="shared" si="21"/>
        <v>NIS-ARCH-</v>
      </c>
      <c r="E68" s="551">
        <f ca="1">VLOOKUP(A68,Data!C:I,7,FALSE)</f>
        <v>0</v>
      </c>
      <c r="F68" s="631" t="str">
        <f t="shared" si="22"/>
        <v>NIS-ARCH-2</v>
      </c>
      <c r="G68" s="631" t="str">
        <f t="shared" ca="1" si="23"/>
        <v>NIS-ARCH-20</v>
      </c>
      <c r="I68" s="1050"/>
      <c r="J68" s="1212"/>
      <c r="K68" s="632"/>
      <c r="L68" s="633"/>
      <c r="M68" s="633"/>
      <c r="N68" s="1213"/>
      <c r="O68" s="1214"/>
      <c r="P68" s="1214"/>
      <c r="Q68" s="1213"/>
      <c r="R68" s="1214"/>
      <c r="S68" s="1214"/>
      <c r="T68" s="1213"/>
      <c r="U68" s="1214"/>
      <c r="V68" s="1214"/>
      <c r="AC68" s="783"/>
      <c r="AD68" s="783"/>
    </row>
    <row r="69" spans="1:30" x14ac:dyDescent="0.25">
      <c r="A69" t="s">
        <v>976</v>
      </c>
      <c r="B69" s="551">
        <f>VLOOKUP(A69,Data!C:E,3,FALSE)</f>
        <v>2</v>
      </c>
      <c r="C69" s="1286" t="str">
        <f>IF(NIS2_valinta!F155&lt;&gt;"","X","")</f>
        <v>X</v>
      </c>
      <c r="D69" s="551" t="str">
        <f t="shared" si="21"/>
        <v>NIS-ARCH-</v>
      </c>
      <c r="E69" s="551">
        <f ca="1">VLOOKUP(A69,Data!C:I,7,FALSE)</f>
        <v>0</v>
      </c>
      <c r="F69" s="631" t="str">
        <f t="shared" si="22"/>
        <v>NIS-ARCH-2</v>
      </c>
      <c r="G69" s="631" t="str">
        <f t="shared" ca="1" si="23"/>
        <v>NIS-ARCH-20</v>
      </c>
      <c r="I69" s="1050"/>
      <c r="J69" s="1212"/>
      <c r="K69" s="632"/>
      <c r="L69" s="633"/>
      <c r="M69" s="633"/>
      <c r="N69" s="1213"/>
      <c r="O69" s="1214"/>
      <c r="P69" s="1214"/>
      <c r="Q69" s="1213"/>
      <c r="R69" s="1214"/>
      <c r="S69" s="1214"/>
      <c r="T69" s="1213"/>
      <c r="U69" s="1214"/>
      <c r="V69" s="1214"/>
    </row>
    <row r="70" spans="1:30" x14ac:dyDescent="0.25">
      <c r="A70" t="s">
        <v>2532</v>
      </c>
      <c r="B70" s="551">
        <f>VLOOKUP(A70,Data!C:E,3,FALSE)</f>
        <v>2</v>
      </c>
      <c r="C70" s="1286" t="str">
        <f>IF(NIS2_valinta!F156&lt;&gt;"","X","")</f>
        <v/>
      </c>
      <c r="D70" s="551" t="str">
        <f t="shared" si="21"/>
        <v/>
      </c>
      <c r="E70" s="551">
        <f ca="1">VLOOKUP(A70,Data!C:I,7,FALSE)</f>
        <v>0</v>
      </c>
      <c r="F70" s="631" t="str">
        <f t="shared" si="22"/>
        <v>2</v>
      </c>
      <c r="G70" s="631" t="str">
        <f t="shared" ca="1" si="23"/>
        <v>20</v>
      </c>
      <c r="I70" s="1050"/>
      <c r="J70" s="1212"/>
      <c r="K70" s="632"/>
      <c r="L70" s="633"/>
      <c r="M70" s="633"/>
      <c r="N70" s="1213"/>
      <c r="O70" s="1214"/>
      <c r="P70" s="1214"/>
      <c r="Q70" s="1213"/>
      <c r="R70" s="1214"/>
      <c r="S70" s="1214"/>
      <c r="T70" s="1213"/>
      <c r="U70" s="1214"/>
      <c r="V70" s="1214"/>
    </row>
    <row r="71" spans="1:30" x14ac:dyDescent="0.25">
      <c r="A71" t="s">
        <v>2533</v>
      </c>
      <c r="B71" s="551">
        <f>VLOOKUP(A71,Data!C:E,3,FALSE)</f>
        <v>3</v>
      </c>
      <c r="C71" s="1286" t="str">
        <f>IF(NIS2_valinta!F157&lt;&gt;"","X","")</f>
        <v>X</v>
      </c>
      <c r="D71" s="551" t="str">
        <f t="shared" si="21"/>
        <v>NIS-ARCH-</v>
      </c>
      <c r="E71" s="551">
        <f ca="1">VLOOKUP(A71,Data!C:I,7,FALSE)</f>
        <v>0</v>
      </c>
      <c r="F71" s="631" t="str">
        <f t="shared" si="22"/>
        <v>NIS-ARCH-3</v>
      </c>
      <c r="G71" s="631" t="str">
        <f t="shared" ca="1" si="23"/>
        <v>NIS-ARCH-30</v>
      </c>
      <c r="I71" s="1050"/>
      <c r="J71" s="1212"/>
      <c r="K71" s="632"/>
      <c r="L71" s="633"/>
      <c r="M71" s="633"/>
      <c r="N71" s="1213"/>
      <c r="O71" s="1214"/>
      <c r="P71" s="1214"/>
      <c r="Q71" s="1213"/>
      <c r="R71" s="1214"/>
      <c r="S71" s="1214"/>
      <c r="T71" s="1213"/>
      <c r="U71" s="1214"/>
      <c r="V71" s="1214"/>
    </row>
    <row r="72" spans="1:30" x14ac:dyDescent="0.25">
      <c r="A72" t="s">
        <v>2534</v>
      </c>
      <c r="B72" s="551">
        <f>VLOOKUP(A72,Data!C:E,3,FALSE)</f>
        <v>3</v>
      </c>
      <c r="C72" s="1286" t="str">
        <f>IF(NIS2_valinta!F158&lt;&gt;"","X","")</f>
        <v>X</v>
      </c>
      <c r="D72" s="551" t="str">
        <f t="shared" si="21"/>
        <v>NIS-ARCH-</v>
      </c>
      <c r="E72" s="551">
        <f ca="1">VLOOKUP(A72,Data!C:I,7,FALSE)</f>
        <v>0</v>
      </c>
      <c r="F72" s="631" t="str">
        <f t="shared" si="22"/>
        <v>NIS-ARCH-3</v>
      </c>
      <c r="G72" s="631" t="str">
        <f t="shared" ca="1" si="23"/>
        <v>NIS-ARCH-30</v>
      </c>
      <c r="I72" s="1050"/>
      <c r="J72" s="1212"/>
      <c r="K72" s="632"/>
      <c r="L72" s="633"/>
      <c r="M72" s="633"/>
      <c r="N72" s="1213"/>
      <c r="O72" s="1214"/>
      <c r="P72" s="1214"/>
      <c r="Q72" s="1213"/>
      <c r="R72" s="1214"/>
      <c r="S72" s="1214"/>
      <c r="T72" s="1213"/>
      <c r="U72" s="1214"/>
      <c r="V72" s="1214"/>
    </row>
    <row r="73" spans="1:30" x14ac:dyDescent="0.25">
      <c r="A73" t="s">
        <v>319</v>
      </c>
      <c r="B73" s="551">
        <f>VLOOKUP(A73,Data!C:E,3,FALSE)</f>
        <v>2</v>
      </c>
      <c r="C73" s="1286" t="str">
        <f>IF(NIS2_valinta!F159&lt;&gt;"","X","")</f>
        <v/>
      </c>
      <c r="D73" s="551" t="str">
        <f t="shared" si="21"/>
        <v/>
      </c>
      <c r="E73" s="551">
        <f ca="1">VLOOKUP(A73,Data!C:I,7,FALSE)</f>
        <v>0</v>
      </c>
      <c r="F73" s="631" t="str">
        <f t="shared" si="22"/>
        <v>2</v>
      </c>
      <c r="G73" s="631" t="str">
        <f t="shared" ca="1" si="23"/>
        <v>20</v>
      </c>
      <c r="I73" s="1050"/>
      <c r="J73" s="1212"/>
      <c r="K73" s="632"/>
      <c r="L73" s="633"/>
      <c r="M73" s="633"/>
      <c r="N73" s="1213"/>
      <c r="O73" s="1214"/>
      <c r="P73" s="1214"/>
      <c r="Q73" s="1213"/>
      <c r="R73" s="1214"/>
      <c r="S73" s="1214"/>
      <c r="T73" s="1213"/>
      <c r="U73" s="1214"/>
      <c r="V73" s="1214"/>
    </row>
    <row r="74" spans="1:30" x14ac:dyDescent="0.25">
      <c r="A74" t="s">
        <v>320</v>
      </c>
      <c r="B74" s="551">
        <f>VLOOKUP(A74,Data!C:E,3,FALSE)</f>
        <v>2</v>
      </c>
      <c r="C74" s="1286" t="str">
        <f>IF(NIS2_valinta!F160&lt;&gt;"","X","")</f>
        <v/>
      </c>
      <c r="D74" s="551" t="str">
        <f t="shared" si="21"/>
        <v/>
      </c>
      <c r="E74" s="551">
        <f ca="1">VLOOKUP(A74,Data!C:I,7,FALSE)</f>
        <v>0</v>
      </c>
      <c r="F74" s="631" t="str">
        <f t="shared" si="22"/>
        <v>2</v>
      </c>
      <c r="G74" s="631" t="str">
        <f t="shared" ca="1" si="23"/>
        <v>20</v>
      </c>
      <c r="I74" s="1050"/>
      <c r="J74" s="1212"/>
      <c r="K74" s="632"/>
      <c r="L74" s="633"/>
      <c r="M74" s="633"/>
      <c r="N74" s="1213"/>
      <c r="O74" s="1214"/>
      <c r="P74" s="1214"/>
      <c r="Q74" s="1213"/>
      <c r="R74" s="1214"/>
      <c r="S74" s="1214"/>
      <c r="T74" s="1213"/>
      <c r="U74" s="1214"/>
      <c r="V74" s="1214"/>
    </row>
    <row r="75" spans="1:30" x14ac:dyDescent="0.25">
      <c r="A75" t="s">
        <v>321</v>
      </c>
      <c r="B75" s="551">
        <f>VLOOKUP(A75,Data!C:E,3,FALSE)</f>
        <v>2</v>
      </c>
      <c r="C75" s="1286" t="str">
        <f>IF(NIS2_valinta!F161&lt;&gt;"","X","")</f>
        <v>X</v>
      </c>
      <c r="D75" s="551" t="str">
        <f t="shared" si="21"/>
        <v>NIS-ARCH-</v>
      </c>
      <c r="E75" s="551">
        <f ca="1">VLOOKUP(A75,Data!C:I,7,FALSE)</f>
        <v>0</v>
      </c>
      <c r="F75" s="631" t="str">
        <f t="shared" si="22"/>
        <v>NIS-ARCH-2</v>
      </c>
      <c r="G75" s="631" t="str">
        <f t="shared" ca="1" si="23"/>
        <v>NIS-ARCH-20</v>
      </c>
      <c r="I75" s="1050"/>
      <c r="J75" s="1212"/>
      <c r="K75" s="632"/>
      <c r="L75" s="633"/>
      <c r="M75" s="633"/>
      <c r="N75" s="1213"/>
      <c r="O75" s="1214"/>
      <c r="P75" s="1214"/>
      <c r="Q75" s="1213"/>
      <c r="R75" s="1214"/>
      <c r="S75" s="1214"/>
      <c r="T75" s="1213"/>
      <c r="U75" s="1214"/>
      <c r="V75" s="1214"/>
    </row>
    <row r="76" spans="1:30" x14ac:dyDescent="0.25">
      <c r="A76" t="s">
        <v>322</v>
      </c>
      <c r="B76" s="551">
        <f>VLOOKUP(A76,Data!C:E,3,FALSE)</f>
        <v>3</v>
      </c>
      <c r="C76" s="1286" t="str">
        <f>IF(NIS2_valinta!F162&lt;&gt;"","X","")</f>
        <v>X</v>
      </c>
      <c r="D76" s="551" t="str">
        <f t="shared" si="21"/>
        <v>NIS-ARCH-</v>
      </c>
      <c r="E76" s="551">
        <f ca="1">VLOOKUP(A76,Data!C:I,7,FALSE)</f>
        <v>0</v>
      </c>
      <c r="F76" s="631" t="str">
        <f t="shared" si="22"/>
        <v>NIS-ARCH-3</v>
      </c>
      <c r="G76" s="631" t="str">
        <f t="shared" ca="1" si="23"/>
        <v>NIS-ARCH-30</v>
      </c>
      <c r="I76" s="1050"/>
      <c r="J76" s="1212"/>
      <c r="K76" s="632"/>
      <c r="L76" s="633"/>
      <c r="M76" s="633"/>
      <c r="N76" s="1213"/>
      <c r="O76" s="1214"/>
      <c r="P76" s="1214"/>
      <c r="Q76" s="1213"/>
      <c r="R76" s="1214"/>
      <c r="S76" s="1214"/>
      <c r="T76" s="1213"/>
      <c r="U76" s="1214"/>
      <c r="V76" s="1214"/>
    </row>
    <row r="77" spans="1:30" x14ac:dyDescent="0.25">
      <c r="A77" t="s">
        <v>323</v>
      </c>
      <c r="B77" s="551">
        <f>VLOOKUP(A77,Data!C:E,3,FALSE)</f>
        <v>3</v>
      </c>
      <c r="C77" s="1286" t="str">
        <f>IF(NIS2_valinta!F163&lt;&gt;"","X","")</f>
        <v/>
      </c>
      <c r="D77" s="551" t="str">
        <f t="shared" si="21"/>
        <v/>
      </c>
      <c r="E77" s="551">
        <f ca="1">VLOOKUP(A77,Data!C:I,7,FALSE)</f>
        <v>0</v>
      </c>
      <c r="F77" s="631" t="str">
        <f t="shared" si="22"/>
        <v>3</v>
      </c>
      <c r="G77" s="631" t="str">
        <f t="shared" ca="1" si="23"/>
        <v>30</v>
      </c>
      <c r="I77" s="1050"/>
      <c r="J77" s="1212"/>
      <c r="K77" s="632"/>
      <c r="L77" s="633"/>
      <c r="M77" s="633"/>
      <c r="N77" s="1213"/>
      <c r="O77" s="1214"/>
      <c r="P77" s="1214"/>
      <c r="Q77" s="1213"/>
      <c r="R77" s="1214"/>
      <c r="S77" s="1214"/>
      <c r="T77" s="1213"/>
      <c r="U77" s="1214"/>
      <c r="V77" s="1214"/>
    </row>
    <row r="78" spans="1:30" x14ac:dyDescent="0.25">
      <c r="A78" t="s">
        <v>324</v>
      </c>
      <c r="B78" s="551">
        <f>VLOOKUP(A78,Data!C:E,3,FALSE)</f>
        <v>3</v>
      </c>
      <c r="C78" s="1286" t="str">
        <f>IF(NIS2_valinta!F164&lt;&gt;"","X","")</f>
        <v/>
      </c>
      <c r="D78" s="551" t="str">
        <f t="shared" si="21"/>
        <v/>
      </c>
      <c r="E78" s="551">
        <f ca="1">VLOOKUP(A78,Data!C:I,7,FALSE)</f>
        <v>0</v>
      </c>
      <c r="F78" s="631" t="str">
        <f t="shared" si="22"/>
        <v>3</v>
      </c>
      <c r="G78" s="631" t="str">
        <f t="shared" ca="1" si="23"/>
        <v>30</v>
      </c>
      <c r="I78" s="1050"/>
      <c r="J78" s="1212"/>
      <c r="K78" s="632"/>
      <c r="L78" s="633"/>
      <c r="M78" s="633"/>
      <c r="N78" s="1213"/>
      <c r="O78" s="1214"/>
      <c r="P78" s="1214"/>
      <c r="Q78" s="1213"/>
      <c r="R78" s="1214"/>
      <c r="S78" s="1214"/>
      <c r="T78" s="1213"/>
      <c r="U78" s="1214"/>
      <c r="V78" s="1214"/>
    </row>
    <row r="79" spans="1:30" x14ac:dyDescent="0.25">
      <c r="A79" t="s">
        <v>325</v>
      </c>
      <c r="B79" s="551">
        <f>VLOOKUP(A79,Data!C:E,3,FALSE)</f>
        <v>3</v>
      </c>
      <c r="C79" s="1286" t="str">
        <f>IF(NIS2_valinta!F165&lt;&gt;"","X","")</f>
        <v/>
      </c>
      <c r="D79" s="551" t="str">
        <f t="shared" si="21"/>
        <v/>
      </c>
      <c r="E79" s="551">
        <f ca="1">VLOOKUP(A79,Data!C:I,7,FALSE)</f>
        <v>0</v>
      </c>
      <c r="F79" s="631" t="str">
        <f t="shared" si="22"/>
        <v>3</v>
      </c>
      <c r="G79" s="631" t="str">
        <f t="shared" ca="1" si="23"/>
        <v>30</v>
      </c>
      <c r="I79" s="1050"/>
      <c r="J79" s="1212"/>
      <c r="K79" s="632"/>
      <c r="L79" s="633"/>
      <c r="M79" s="633"/>
      <c r="N79" s="1213"/>
      <c r="O79" s="1214"/>
      <c r="P79" s="1214"/>
      <c r="Q79" s="1213"/>
      <c r="R79" s="1214"/>
      <c r="S79" s="1214"/>
      <c r="T79" s="1213"/>
      <c r="U79" s="1214"/>
      <c r="V79" s="1214"/>
    </row>
    <row r="80" spans="1:30" x14ac:dyDescent="0.25">
      <c r="A80" t="s">
        <v>326</v>
      </c>
      <c r="B80" s="551">
        <f>VLOOKUP(A80,Data!C:E,3,FALSE)</f>
        <v>3</v>
      </c>
      <c r="C80" s="1286" t="str">
        <f>IF(NIS2_valinta!F166&lt;&gt;"","X","")</f>
        <v/>
      </c>
      <c r="D80" s="551" t="str">
        <f t="shared" si="21"/>
        <v/>
      </c>
      <c r="E80" s="551">
        <f ca="1">VLOOKUP(A80,Data!C:I,7,FALSE)</f>
        <v>0</v>
      </c>
      <c r="F80" s="631" t="str">
        <f t="shared" si="22"/>
        <v>3</v>
      </c>
      <c r="G80" s="631" t="str">
        <f t="shared" ca="1" si="23"/>
        <v>30</v>
      </c>
      <c r="I80" s="1050"/>
      <c r="J80" s="1212"/>
      <c r="K80" s="632"/>
      <c r="L80" s="633"/>
      <c r="M80" s="633"/>
      <c r="N80" s="1213"/>
      <c r="O80" s="1214"/>
      <c r="P80" s="1214"/>
      <c r="Q80" s="1213"/>
      <c r="R80" s="1214"/>
      <c r="S80" s="1214"/>
      <c r="T80" s="1213"/>
      <c r="U80" s="1214"/>
      <c r="V80" s="1214"/>
    </row>
    <row r="81" spans="1:22" x14ac:dyDescent="0.25">
      <c r="A81" t="s">
        <v>329</v>
      </c>
      <c r="B81" s="551">
        <f>VLOOKUP(A81,Data!C:E,3,FALSE)</f>
        <v>1</v>
      </c>
      <c r="C81" s="1286" t="str">
        <f>IF(NIS2_valinta!F167&lt;&gt;"","X","")</f>
        <v>X</v>
      </c>
      <c r="D81" s="551" t="str">
        <f t="shared" si="21"/>
        <v>NIS-ARCH-</v>
      </c>
      <c r="E81" s="551">
        <f ca="1">VLOOKUP(A81,Data!C:I,7,FALSE)</f>
        <v>0</v>
      </c>
      <c r="F81" s="631" t="str">
        <f t="shared" si="22"/>
        <v>NIS-ARCH-1</v>
      </c>
      <c r="G81" s="631" t="str">
        <f t="shared" ca="1" si="23"/>
        <v>NIS-ARCH-10</v>
      </c>
      <c r="I81" s="1050"/>
      <c r="J81" s="1212"/>
      <c r="K81" s="632"/>
      <c r="L81" s="633"/>
      <c r="M81" s="633"/>
      <c r="N81" s="1213"/>
      <c r="O81" s="1214"/>
      <c r="P81" s="1214"/>
      <c r="Q81" s="1213"/>
      <c r="R81" s="1214"/>
      <c r="S81" s="1214"/>
      <c r="T81" s="1213"/>
      <c r="U81" s="1214"/>
      <c r="V81" s="1214"/>
    </row>
    <row r="82" spans="1:22" x14ac:dyDescent="0.25">
      <c r="A82" t="s">
        <v>330</v>
      </c>
      <c r="B82" s="551">
        <f>VLOOKUP(A82,Data!C:E,3,FALSE)</f>
        <v>2</v>
      </c>
      <c r="C82" s="1286" t="str">
        <f>IF(NIS2_valinta!F168&lt;&gt;"","X","")</f>
        <v>X</v>
      </c>
      <c r="D82" s="551" t="str">
        <f t="shared" si="21"/>
        <v>NIS-ARCH-</v>
      </c>
      <c r="E82" s="551">
        <f ca="1">VLOOKUP(A82,Data!C:I,7,FALSE)</f>
        <v>0</v>
      </c>
      <c r="F82" s="631" t="str">
        <f t="shared" si="22"/>
        <v>NIS-ARCH-2</v>
      </c>
      <c r="G82" s="631" t="str">
        <f t="shared" ca="1" si="23"/>
        <v>NIS-ARCH-20</v>
      </c>
      <c r="I82" s="1050"/>
      <c r="J82" s="1212"/>
      <c r="K82" s="632"/>
      <c r="L82" s="633"/>
      <c r="M82" s="633"/>
      <c r="N82" s="1213"/>
      <c r="O82" s="1214"/>
      <c r="P82" s="1214"/>
      <c r="Q82" s="1213"/>
      <c r="R82" s="1214"/>
      <c r="S82" s="1214"/>
      <c r="T82" s="1213"/>
      <c r="U82" s="1214"/>
      <c r="V82" s="1214"/>
    </row>
    <row r="83" spans="1:22" x14ac:dyDescent="0.25">
      <c r="A83" t="s">
        <v>331</v>
      </c>
      <c r="B83" s="551">
        <f>VLOOKUP(A83,Data!C:E,3,FALSE)</f>
        <v>2</v>
      </c>
      <c r="C83" s="1286" t="str">
        <f>IF(NIS2_valinta!F169&lt;&gt;"","X","")</f>
        <v>X</v>
      </c>
      <c r="D83" s="551" t="str">
        <f t="shared" si="21"/>
        <v>NIS-ARCH-</v>
      </c>
      <c r="E83" s="551">
        <f ca="1">VLOOKUP(A83,Data!C:I,7,FALSE)</f>
        <v>0</v>
      </c>
      <c r="F83" s="631" t="str">
        <f t="shared" si="22"/>
        <v>NIS-ARCH-2</v>
      </c>
      <c r="G83" s="631" t="str">
        <f t="shared" ca="1" si="23"/>
        <v>NIS-ARCH-20</v>
      </c>
      <c r="I83" s="1050"/>
      <c r="J83" s="1212"/>
      <c r="K83" s="632"/>
      <c r="L83" s="633"/>
      <c r="M83" s="633"/>
      <c r="N83" s="1213"/>
      <c r="O83" s="1214"/>
      <c r="P83" s="1214"/>
      <c r="Q83" s="1213"/>
      <c r="R83" s="1214"/>
      <c r="S83" s="1214"/>
      <c r="T83" s="1213"/>
      <c r="U83" s="1214"/>
      <c r="V83" s="1214"/>
    </row>
    <row r="84" spans="1:22" x14ac:dyDescent="0.25">
      <c r="A84" t="s">
        <v>332</v>
      </c>
      <c r="B84" s="551">
        <f>VLOOKUP(A84,Data!C:E,3,FALSE)</f>
        <v>2</v>
      </c>
      <c r="C84" s="1286" t="str">
        <f>IF(NIS2_valinta!F170&lt;&gt;"","X","")</f>
        <v>X</v>
      </c>
      <c r="D84" s="551" t="str">
        <f t="shared" si="21"/>
        <v>NIS-ARCH-</v>
      </c>
      <c r="E84" s="551">
        <f ca="1">VLOOKUP(A84,Data!C:I,7,FALSE)</f>
        <v>0</v>
      </c>
      <c r="F84" s="631" t="str">
        <f t="shared" si="22"/>
        <v>NIS-ARCH-2</v>
      </c>
      <c r="G84" s="631" t="str">
        <f t="shared" ca="1" si="23"/>
        <v>NIS-ARCH-20</v>
      </c>
      <c r="I84" s="1050"/>
      <c r="J84" s="1212"/>
      <c r="K84" s="632"/>
      <c r="L84" s="633"/>
      <c r="M84" s="633"/>
      <c r="N84" s="1213"/>
      <c r="O84" s="1214"/>
      <c r="P84" s="1214"/>
      <c r="Q84" s="1213"/>
      <c r="R84" s="1214"/>
      <c r="S84" s="1214"/>
      <c r="T84" s="1213"/>
      <c r="U84" s="1214"/>
      <c r="V84" s="1214"/>
    </row>
    <row r="85" spans="1:22" x14ac:dyDescent="0.25">
      <c r="A85" t="s">
        <v>333</v>
      </c>
      <c r="B85" s="551">
        <f>VLOOKUP(A85,Data!C:E,3,FALSE)</f>
        <v>2</v>
      </c>
      <c r="C85" s="1286" t="str">
        <f>IF(NIS2_valinta!F171&lt;&gt;"","X","")</f>
        <v>X</v>
      </c>
      <c r="D85" s="551" t="str">
        <f t="shared" si="21"/>
        <v>NIS-ARCH-</v>
      </c>
      <c r="E85" s="551">
        <f ca="1">VLOOKUP(A85,Data!C:I,7,FALSE)</f>
        <v>0</v>
      </c>
      <c r="F85" s="631" t="str">
        <f t="shared" si="22"/>
        <v>NIS-ARCH-2</v>
      </c>
      <c r="G85" s="631" t="str">
        <f t="shared" ca="1" si="23"/>
        <v>NIS-ARCH-20</v>
      </c>
      <c r="I85" s="1050"/>
      <c r="J85" s="1212"/>
      <c r="K85" s="632"/>
      <c r="L85" s="633"/>
      <c r="M85" s="633"/>
      <c r="N85" s="1213"/>
      <c r="O85" s="1214"/>
      <c r="P85" s="1214"/>
      <c r="Q85" s="1213"/>
      <c r="R85" s="1214"/>
      <c r="S85" s="1214"/>
      <c r="T85" s="1213"/>
      <c r="U85" s="1214"/>
      <c r="V85" s="1214"/>
    </row>
    <row r="86" spans="1:22" x14ac:dyDescent="0.25">
      <c r="A86" t="s">
        <v>334</v>
      </c>
      <c r="B86" s="551">
        <f>VLOOKUP(A86,Data!C:E,3,FALSE)</f>
        <v>2</v>
      </c>
      <c r="C86" s="1286" t="str">
        <f>IF(NIS2_valinta!F172&lt;&gt;"","X","")</f>
        <v>X</v>
      </c>
      <c r="D86" s="551" t="str">
        <f t="shared" si="21"/>
        <v>NIS-ARCH-</v>
      </c>
      <c r="E86" s="551">
        <f ca="1">VLOOKUP(A86,Data!C:I,7,FALSE)</f>
        <v>0</v>
      </c>
      <c r="F86" s="631" t="str">
        <f t="shared" si="22"/>
        <v>NIS-ARCH-2</v>
      </c>
      <c r="G86" s="631" t="str">
        <f t="shared" ca="1" si="23"/>
        <v>NIS-ARCH-20</v>
      </c>
      <c r="I86" s="1050"/>
      <c r="J86" s="1212"/>
      <c r="K86" s="632"/>
      <c r="L86" s="633"/>
      <c r="M86" s="633"/>
      <c r="N86" s="1213"/>
      <c r="O86" s="1214"/>
      <c r="P86" s="1214"/>
      <c r="Q86" s="1213"/>
      <c r="R86" s="1214"/>
      <c r="S86" s="1214"/>
      <c r="T86" s="1213"/>
      <c r="U86" s="1214"/>
      <c r="V86" s="1214"/>
    </row>
    <row r="87" spans="1:22" x14ac:dyDescent="0.25">
      <c r="A87" t="s">
        <v>335</v>
      </c>
      <c r="B87" s="551">
        <f>VLOOKUP(A87,Data!C:E,3,FALSE)</f>
        <v>3</v>
      </c>
      <c r="C87" s="1286" t="str">
        <f>IF(NIS2_valinta!F173&lt;&gt;"","X","")</f>
        <v>X</v>
      </c>
      <c r="D87" s="551" t="str">
        <f t="shared" si="21"/>
        <v>NIS-ARCH-</v>
      </c>
      <c r="E87" s="551">
        <f ca="1">VLOOKUP(A87,Data!C:I,7,FALSE)</f>
        <v>0</v>
      </c>
      <c r="F87" s="631" t="str">
        <f t="shared" si="22"/>
        <v>NIS-ARCH-3</v>
      </c>
      <c r="G87" s="631" t="str">
        <f t="shared" ca="1" si="23"/>
        <v>NIS-ARCH-30</v>
      </c>
      <c r="I87" s="1050"/>
      <c r="J87" s="1212"/>
      <c r="K87" s="632"/>
      <c r="L87" s="633"/>
      <c r="M87" s="633"/>
      <c r="N87" s="1213"/>
      <c r="O87" s="1214"/>
      <c r="P87" s="1214"/>
      <c r="Q87" s="1213"/>
      <c r="R87" s="1214"/>
      <c r="S87" s="1214"/>
      <c r="T87" s="1213"/>
      <c r="U87" s="1214"/>
      <c r="V87" s="1214"/>
    </row>
    <row r="88" spans="1:22" x14ac:dyDescent="0.25">
      <c r="A88" t="s">
        <v>977</v>
      </c>
      <c r="B88" s="551">
        <f>VLOOKUP(A88,Data!C:E,3,FALSE)</f>
        <v>3</v>
      </c>
      <c r="C88" s="1286" t="str">
        <f>IF(NIS2_valinta!F174&lt;&gt;"","X","")</f>
        <v/>
      </c>
      <c r="D88" s="551" t="str">
        <f t="shared" si="21"/>
        <v/>
      </c>
      <c r="E88" s="551">
        <f ca="1">VLOOKUP(A88,Data!C:I,7,FALSE)</f>
        <v>0</v>
      </c>
      <c r="F88" s="631" t="str">
        <f t="shared" si="22"/>
        <v>3</v>
      </c>
      <c r="G88" s="631" t="str">
        <f t="shared" ca="1" si="23"/>
        <v>30</v>
      </c>
      <c r="I88" s="1050"/>
      <c r="J88" s="1212"/>
      <c r="K88" s="632"/>
      <c r="L88" s="633"/>
      <c r="M88" s="633"/>
      <c r="N88" s="1213"/>
      <c r="O88" s="1214"/>
      <c r="P88" s="1214"/>
      <c r="Q88" s="1213"/>
      <c r="R88" s="1214"/>
      <c r="S88" s="1214"/>
      <c r="T88" s="1213"/>
      <c r="U88" s="1214"/>
      <c r="V88" s="1214"/>
    </row>
    <row r="89" spans="1:22" x14ac:dyDescent="0.25">
      <c r="A89" t="s">
        <v>978</v>
      </c>
      <c r="B89" s="551">
        <f>VLOOKUP(A89,Data!C:E,3,FALSE)</f>
        <v>2</v>
      </c>
      <c r="C89" s="1286" t="str">
        <f>IF(NIS2_valinta!F175&lt;&gt;"","X","")</f>
        <v/>
      </c>
      <c r="D89" s="551" t="str">
        <f t="shared" si="21"/>
        <v/>
      </c>
      <c r="E89" s="551">
        <f ca="1">VLOOKUP(A89,Data!C:I,7,FALSE)</f>
        <v>0</v>
      </c>
      <c r="F89" s="631" t="str">
        <f t="shared" si="22"/>
        <v>2</v>
      </c>
      <c r="G89" s="631" t="str">
        <f t="shared" ca="1" si="23"/>
        <v>20</v>
      </c>
      <c r="I89" s="1050"/>
      <c r="J89" s="1212"/>
      <c r="K89" s="632"/>
      <c r="L89" s="633"/>
      <c r="M89" s="633"/>
      <c r="N89" s="1213"/>
      <c r="O89" s="1214"/>
      <c r="P89" s="1214"/>
      <c r="Q89" s="1213"/>
      <c r="R89" s="1214"/>
      <c r="S89" s="1214"/>
      <c r="T89" s="1213"/>
      <c r="U89" s="1214"/>
      <c r="V89" s="1214"/>
    </row>
    <row r="90" spans="1:22" x14ac:dyDescent="0.25">
      <c r="A90" t="s">
        <v>979</v>
      </c>
      <c r="B90" s="551">
        <f>VLOOKUP(A90,Data!C:E,3,FALSE)</f>
        <v>2</v>
      </c>
      <c r="C90" s="1286" t="str">
        <f>IF(NIS2_valinta!F176&lt;&gt;"","X","")</f>
        <v/>
      </c>
      <c r="D90" s="551" t="str">
        <f t="shared" si="21"/>
        <v/>
      </c>
      <c r="E90" s="551">
        <f ca="1">VLOOKUP(A90,Data!C:I,7,FALSE)</f>
        <v>0</v>
      </c>
      <c r="F90" s="631" t="str">
        <f t="shared" si="22"/>
        <v>2</v>
      </c>
      <c r="G90" s="631" t="str">
        <f t="shared" ca="1" si="23"/>
        <v>20</v>
      </c>
      <c r="I90" s="1050"/>
      <c r="J90" s="1212"/>
      <c r="K90" s="632"/>
      <c r="L90" s="633"/>
      <c r="M90" s="633"/>
      <c r="N90" s="1213"/>
      <c r="O90" s="1214"/>
      <c r="P90" s="1214"/>
      <c r="Q90" s="1213"/>
      <c r="R90" s="1214"/>
      <c r="S90" s="1214"/>
      <c r="T90" s="1213"/>
      <c r="U90" s="1214"/>
      <c r="V90" s="1214"/>
    </row>
    <row r="91" spans="1:22" x14ac:dyDescent="0.25">
      <c r="A91" t="s">
        <v>980</v>
      </c>
      <c r="B91" s="551">
        <f>VLOOKUP(A91,Data!C:E,3,FALSE)</f>
        <v>3</v>
      </c>
      <c r="C91" s="1286" t="str">
        <f>IF(NIS2_valinta!F177&lt;&gt;"","X","")</f>
        <v>X</v>
      </c>
      <c r="D91" s="551" t="str">
        <f t="shared" si="21"/>
        <v>NIS-ARCH-</v>
      </c>
      <c r="E91" s="551">
        <f ca="1">VLOOKUP(A91,Data!C:I,7,FALSE)</f>
        <v>0</v>
      </c>
      <c r="F91" s="631" t="str">
        <f t="shared" si="22"/>
        <v>NIS-ARCH-3</v>
      </c>
      <c r="G91" s="631" t="str">
        <f t="shared" ca="1" si="23"/>
        <v>NIS-ARCH-30</v>
      </c>
      <c r="I91" s="1050"/>
      <c r="J91" s="1212"/>
      <c r="K91" s="632"/>
      <c r="L91" s="633"/>
      <c r="M91" s="633"/>
      <c r="N91" s="1213"/>
      <c r="O91" s="1214"/>
      <c r="P91" s="1214"/>
      <c r="Q91" s="1213"/>
      <c r="R91" s="1214"/>
      <c r="S91" s="1214"/>
      <c r="T91" s="1213"/>
      <c r="U91" s="1214"/>
      <c r="V91" s="1214"/>
    </row>
    <row r="92" spans="1:22" x14ac:dyDescent="0.25">
      <c r="A92" t="s">
        <v>981</v>
      </c>
      <c r="B92" s="551">
        <f>VLOOKUP(A92,Data!C:E,3,FALSE)</f>
        <v>3</v>
      </c>
      <c r="C92" s="1286" t="str">
        <f>IF(NIS2_valinta!F178&lt;&gt;"","X","")</f>
        <v>X</v>
      </c>
      <c r="D92" s="551" t="str">
        <f t="shared" si="21"/>
        <v>NIS-ARCH-</v>
      </c>
      <c r="E92" s="551">
        <f ca="1">VLOOKUP(A92,Data!C:I,7,FALSE)</f>
        <v>0</v>
      </c>
      <c r="F92" s="631" t="str">
        <f t="shared" si="22"/>
        <v>NIS-ARCH-3</v>
      </c>
      <c r="G92" s="631" t="str">
        <f t="shared" ca="1" si="23"/>
        <v>NIS-ARCH-30</v>
      </c>
      <c r="I92" s="1050"/>
      <c r="J92" s="1212"/>
      <c r="K92" s="632"/>
      <c r="L92" s="633"/>
      <c r="M92" s="633"/>
      <c r="N92" s="1213"/>
      <c r="O92" s="1214"/>
      <c r="P92" s="1214"/>
      <c r="Q92" s="1213"/>
      <c r="R92" s="1214"/>
      <c r="S92" s="1214"/>
      <c r="T92" s="1213"/>
      <c r="U92" s="1214"/>
      <c r="V92" s="1214"/>
    </row>
    <row r="93" spans="1:22" x14ac:dyDescent="0.25">
      <c r="A93" t="s">
        <v>982</v>
      </c>
      <c r="B93" s="551">
        <f>VLOOKUP(A93,Data!C:E,3,FALSE)</f>
        <v>3</v>
      </c>
      <c r="C93" s="1286" t="str">
        <f>IF(NIS2_valinta!F179&lt;&gt;"","X","")</f>
        <v>X</v>
      </c>
      <c r="D93" s="551" t="str">
        <f t="shared" si="21"/>
        <v>NIS-ARCH-</v>
      </c>
      <c r="E93" s="551">
        <f ca="1">VLOOKUP(A93,Data!C:I,7,FALSE)</f>
        <v>0</v>
      </c>
      <c r="F93" s="631" t="str">
        <f t="shared" si="22"/>
        <v>NIS-ARCH-3</v>
      </c>
      <c r="G93" s="631" t="str">
        <f t="shared" ca="1" si="23"/>
        <v>NIS-ARCH-30</v>
      </c>
      <c r="I93" s="1050"/>
      <c r="J93" s="1212"/>
      <c r="K93" s="632"/>
      <c r="L93" s="633"/>
      <c r="M93" s="633"/>
      <c r="N93" s="1213"/>
      <c r="O93" s="1214"/>
      <c r="P93" s="1214"/>
      <c r="Q93" s="1213"/>
      <c r="R93" s="1214"/>
      <c r="S93" s="1214"/>
      <c r="T93" s="1213"/>
      <c r="U93" s="1214"/>
      <c r="V93" s="1214"/>
    </row>
    <row r="94" spans="1:22" x14ac:dyDescent="0.25">
      <c r="A94" t="s">
        <v>983</v>
      </c>
      <c r="B94" s="551">
        <f>VLOOKUP(A94,Data!C:E,3,FALSE)</f>
        <v>3</v>
      </c>
      <c r="C94" s="1286" t="str">
        <f>IF(NIS2_valinta!F180&lt;&gt;"","X","")</f>
        <v/>
      </c>
      <c r="D94" s="551" t="str">
        <f t="shared" si="21"/>
        <v/>
      </c>
      <c r="E94" s="551">
        <f ca="1">VLOOKUP(A94,Data!C:I,7,FALSE)</f>
        <v>0</v>
      </c>
      <c r="F94" s="631" t="str">
        <f t="shared" si="22"/>
        <v>3</v>
      </c>
      <c r="G94" s="631" t="str">
        <f t="shared" ca="1" si="23"/>
        <v>30</v>
      </c>
      <c r="I94" s="1050"/>
      <c r="J94" s="1212"/>
      <c r="K94" s="632"/>
      <c r="L94" s="633"/>
      <c r="M94" s="633"/>
      <c r="N94" s="1213"/>
      <c r="O94" s="1214"/>
      <c r="P94" s="1214"/>
      <c r="Q94" s="1213"/>
      <c r="R94" s="1214"/>
      <c r="S94" s="1214"/>
      <c r="T94" s="1213"/>
      <c r="U94" s="1214"/>
      <c r="V94" s="1214"/>
    </row>
    <row r="95" spans="1:22" x14ac:dyDescent="0.25">
      <c r="A95" t="s">
        <v>86</v>
      </c>
      <c r="B95" s="551">
        <f>VLOOKUP(A95,Data!C:E,3,FALSE)</f>
        <v>1</v>
      </c>
      <c r="C95" s="1286" t="str">
        <f>IF(NIS2_valinta!F181&lt;&gt;"","X","")</f>
        <v>X</v>
      </c>
      <c r="D95" s="551" t="str">
        <f t="shared" si="21"/>
        <v>NIS-ASSE-</v>
      </c>
      <c r="E95" s="551">
        <f ca="1">VLOOKUP(A95,Data!C:I,7,FALSE)</f>
        <v>0</v>
      </c>
      <c r="F95" s="631" t="str">
        <f t="shared" si="22"/>
        <v>NIS-ASSE-1</v>
      </c>
      <c r="G95" s="631" t="str">
        <f t="shared" ca="1" si="23"/>
        <v>NIS-ASSE-10</v>
      </c>
      <c r="I95" s="1050"/>
      <c r="J95" s="1212"/>
      <c r="K95" s="632"/>
      <c r="L95" s="633"/>
      <c r="M95" s="633"/>
      <c r="N95" s="1213"/>
      <c r="O95" s="1214"/>
      <c r="P95" s="1214"/>
      <c r="Q95" s="1213"/>
      <c r="R95" s="1214"/>
      <c r="S95" s="1214"/>
      <c r="T95" s="1213"/>
      <c r="U95" s="1214"/>
      <c r="V95" s="1214"/>
    </row>
    <row r="96" spans="1:22" x14ac:dyDescent="0.25">
      <c r="A96" t="s">
        <v>88</v>
      </c>
      <c r="B96" s="551">
        <f>VLOOKUP(A96,Data!C:E,3,FALSE)</f>
        <v>2</v>
      </c>
      <c r="C96" s="1286" t="str">
        <f>IF(NIS2_valinta!F182&lt;&gt;"","X","")</f>
        <v>X</v>
      </c>
      <c r="D96" s="551" t="str">
        <f t="shared" si="21"/>
        <v>NIS-ASSE-</v>
      </c>
      <c r="E96" s="551">
        <f ca="1">VLOOKUP(A96,Data!C:I,7,FALSE)</f>
        <v>0</v>
      </c>
      <c r="F96" s="631" t="str">
        <f t="shared" si="22"/>
        <v>NIS-ASSE-2</v>
      </c>
      <c r="G96" s="631" t="str">
        <f t="shared" ca="1" si="23"/>
        <v>NIS-ASSE-20</v>
      </c>
      <c r="I96" s="1050"/>
      <c r="J96" s="1212"/>
      <c r="K96" s="632"/>
      <c r="L96" s="633"/>
      <c r="M96" s="633"/>
      <c r="N96" s="1213"/>
      <c r="O96" s="1214"/>
      <c r="P96" s="1214"/>
      <c r="Q96" s="1213"/>
      <c r="R96" s="1214"/>
      <c r="S96" s="1214"/>
      <c r="T96" s="1213"/>
      <c r="U96" s="1214"/>
      <c r="V96" s="1214"/>
    </row>
    <row r="97" spans="1:22" x14ac:dyDescent="0.25">
      <c r="A97" t="s">
        <v>89</v>
      </c>
      <c r="B97" s="551">
        <f>VLOOKUP(A97,Data!C:E,3,FALSE)</f>
        <v>2</v>
      </c>
      <c r="C97" s="1286" t="str">
        <f>IF(NIS2_valinta!F183&lt;&gt;"","X","")</f>
        <v>X</v>
      </c>
      <c r="D97" s="551" t="str">
        <f t="shared" si="21"/>
        <v>NIS-ASSE-</v>
      </c>
      <c r="E97" s="551">
        <f ca="1">VLOOKUP(A97,Data!C:I,7,FALSE)</f>
        <v>0</v>
      </c>
      <c r="F97" s="631" t="str">
        <f t="shared" si="22"/>
        <v>NIS-ASSE-2</v>
      </c>
      <c r="G97" s="631" t="str">
        <f t="shared" ca="1" si="23"/>
        <v>NIS-ASSE-20</v>
      </c>
      <c r="I97" s="1050"/>
      <c r="J97" s="1212"/>
      <c r="K97" s="632"/>
      <c r="L97" s="633"/>
      <c r="M97" s="633"/>
      <c r="N97" s="1213"/>
      <c r="O97" s="1214"/>
      <c r="P97" s="1214"/>
      <c r="Q97" s="1213"/>
      <c r="R97" s="1214"/>
      <c r="S97" s="1214"/>
      <c r="T97" s="1213"/>
      <c r="U97" s="1214"/>
      <c r="V97" s="1214"/>
    </row>
    <row r="98" spans="1:22" x14ac:dyDescent="0.25">
      <c r="A98" t="s">
        <v>91</v>
      </c>
      <c r="B98" s="551">
        <f>VLOOKUP(A98,Data!C:E,3,FALSE)</f>
        <v>2</v>
      </c>
      <c r="C98" s="1286" t="str">
        <f>IF(NIS2_valinta!F184&lt;&gt;"","X","")</f>
        <v>X</v>
      </c>
      <c r="D98" s="551" t="str">
        <f t="shared" si="21"/>
        <v>NIS-ASSE-</v>
      </c>
      <c r="E98" s="551">
        <f ca="1">VLOOKUP(A98,Data!C:I,7,FALSE)</f>
        <v>0</v>
      </c>
      <c r="F98" s="631" t="str">
        <f t="shared" si="22"/>
        <v>NIS-ASSE-2</v>
      </c>
      <c r="G98" s="631" t="str">
        <f t="shared" ca="1" si="23"/>
        <v>NIS-ASSE-20</v>
      </c>
      <c r="I98" s="1050"/>
      <c r="J98" s="1212"/>
      <c r="K98" s="632"/>
      <c r="L98" s="633"/>
      <c r="M98" s="633"/>
      <c r="N98" s="1213"/>
      <c r="O98" s="1214"/>
      <c r="P98" s="1214"/>
      <c r="Q98" s="1213"/>
      <c r="R98" s="1214"/>
      <c r="S98" s="1214"/>
      <c r="T98" s="1213"/>
      <c r="U98" s="1214"/>
      <c r="V98" s="1214"/>
    </row>
    <row r="99" spans="1:22" x14ac:dyDescent="0.25">
      <c r="A99" t="s">
        <v>93</v>
      </c>
      <c r="B99" s="551">
        <f>VLOOKUP(A99,Data!C:E,3,FALSE)</f>
        <v>2</v>
      </c>
      <c r="C99" s="1286" t="str">
        <f>IF(NIS2_valinta!F185&lt;&gt;"","X","")</f>
        <v>X</v>
      </c>
      <c r="D99" s="551" t="str">
        <f t="shared" si="21"/>
        <v>NIS-ASSE-</v>
      </c>
      <c r="E99" s="551">
        <f ca="1">VLOOKUP(A99,Data!C:I,7,FALSE)</f>
        <v>0</v>
      </c>
      <c r="F99" s="631" t="str">
        <f t="shared" si="22"/>
        <v>NIS-ASSE-2</v>
      </c>
      <c r="G99" s="631" t="str">
        <f t="shared" ca="1" si="23"/>
        <v>NIS-ASSE-20</v>
      </c>
      <c r="I99" s="1050"/>
      <c r="J99" s="1212"/>
      <c r="K99" s="632"/>
      <c r="L99" s="633"/>
      <c r="M99" s="633"/>
      <c r="N99" s="1213"/>
      <c r="O99" s="1214"/>
      <c r="P99" s="1214"/>
      <c r="Q99" s="1213"/>
      <c r="R99" s="1214"/>
      <c r="S99" s="1214"/>
      <c r="T99" s="1213"/>
      <c r="U99" s="1214"/>
      <c r="V99" s="1214"/>
    </row>
    <row r="100" spans="1:22" x14ac:dyDescent="0.25">
      <c r="A100" t="s">
        <v>95</v>
      </c>
      <c r="B100" s="551">
        <f>VLOOKUP(A100,Data!C:E,3,FALSE)</f>
        <v>3</v>
      </c>
      <c r="C100" s="1286" t="str">
        <f>IF(NIS2_valinta!F186&lt;&gt;"","X","")</f>
        <v>X</v>
      </c>
      <c r="D100" s="551" t="str">
        <f t="shared" si="21"/>
        <v>NIS-ASSE-</v>
      </c>
      <c r="E100" s="551">
        <f ca="1">VLOOKUP(A100,Data!C:I,7,FALSE)</f>
        <v>0</v>
      </c>
      <c r="F100" s="631" t="str">
        <f t="shared" si="22"/>
        <v>NIS-ASSE-3</v>
      </c>
      <c r="G100" s="631" t="str">
        <f t="shared" ca="1" si="23"/>
        <v>NIS-ASSE-30</v>
      </c>
      <c r="I100" s="1050"/>
      <c r="J100" s="1212"/>
      <c r="K100" s="632"/>
      <c r="L100" s="633"/>
      <c r="M100" s="633"/>
      <c r="N100" s="1213"/>
      <c r="O100" s="1214"/>
      <c r="P100" s="1214"/>
      <c r="Q100" s="1213"/>
      <c r="R100" s="1214"/>
      <c r="S100" s="1214"/>
      <c r="T100" s="1213"/>
      <c r="U100" s="1214"/>
      <c r="V100" s="1214"/>
    </row>
    <row r="101" spans="1:22" x14ac:dyDescent="0.25">
      <c r="A101" t="s">
        <v>908</v>
      </c>
      <c r="B101" s="551">
        <f>VLOOKUP(A101,Data!C:E,3,FALSE)</f>
        <v>3</v>
      </c>
      <c r="C101" s="1286" t="str">
        <f>IF(NIS2_valinta!F187&lt;&gt;"","X","")</f>
        <v>X</v>
      </c>
      <c r="D101" s="551" t="str">
        <f t="shared" si="21"/>
        <v>NIS-ASSE-</v>
      </c>
      <c r="E101" s="551">
        <f ca="1">VLOOKUP(A101,Data!C:I,7,FALSE)</f>
        <v>0</v>
      </c>
      <c r="F101" s="631" t="str">
        <f t="shared" si="22"/>
        <v>NIS-ASSE-3</v>
      </c>
      <c r="G101" s="631" t="str">
        <f t="shared" ca="1" si="23"/>
        <v>NIS-ASSE-30</v>
      </c>
      <c r="I101" s="1050"/>
      <c r="J101" s="1212"/>
      <c r="K101" s="632"/>
      <c r="L101" s="633"/>
      <c r="M101" s="633"/>
      <c r="N101" s="1213"/>
      <c r="O101" s="1214"/>
      <c r="P101" s="1214"/>
      <c r="Q101" s="1213"/>
      <c r="R101" s="1214"/>
      <c r="S101" s="1214"/>
      <c r="T101" s="1213"/>
      <c r="U101" s="1214"/>
      <c r="V101" s="1214"/>
    </row>
    <row r="102" spans="1:22" x14ac:dyDescent="0.25">
      <c r="A102" t="s">
        <v>909</v>
      </c>
      <c r="B102" s="551">
        <f>VLOOKUP(A102,Data!C:E,3,FALSE)</f>
        <v>3</v>
      </c>
      <c r="C102" s="1286" t="str">
        <f>IF(NIS2_valinta!F188&lt;&gt;"","X","")</f>
        <v>X</v>
      </c>
      <c r="D102" s="551" t="str">
        <f t="shared" si="21"/>
        <v>NIS-ASSE-</v>
      </c>
      <c r="E102" s="551">
        <f ca="1">VLOOKUP(A102,Data!C:I,7,FALSE)</f>
        <v>0</v>
      </c>
      <c r="F102" s="631" t="str">
        <f t="shared" si="22"/>
        <v>NIS-ASSE-3</v>
      </c>
      <c r="G102" s="631" t="str">
        <f t="shared" ca="1" si="23"/>
        <v>NIS-ASSE-30</v>
      </c>
      <c r="I102" s="1050"/>
      <c r="J102" s="1212"/>
      <c r="K102" s="632"/>
      <c r="L102" s="633"/>
      <c r="M102" s="633"/>
      <c r="N102" s="1213"/>
      <c r="O102" s="1214"/>
      <c r="P102" s="1214"/>
      <c r="Q102" s="1213"/>
      <c r="R102" s="1214"/>
      <c r="S102" s="1214"/>
      <c r="T102" s="1213"/>
      <c r="U102" s="1214"/>
      <c r="V102" s="1214"/>
    </row>
    <row r="103" spans="1:22" x14ac:dyDescent="0.25">
      <c r="A103" t="s">
        <v>97</v>
      </c>
      <c r="B103" s="551">
        <f>VLOOKUP(A103,Data!C:E,3,FALSE)</f>
        <v>1</v>
      </c>
      <c r="C103" s="1286" t="str">
        <f>IF(NIS2_valinta!F189&lt;&gt;"","X","")</f>
        <v>X</v>
      </c>
      <c r="D103" s="551" t="str">
        <f t="shared" si="21"/>
        <v>NIS-ASSE-</v>
      </c>
      <c r="E103" s="551">
        <f ca="1">VLOOKUP(A103,Data!C:I,7,FALSE)</f>
        <v>0</v>
      </c>
      <c r="F103" s="631" t="str">
        <f t="shared" si="22"/>
        <v>NIS-ASSE-1</v>
      </c>
      <c r="G103" s="631" t="str">
        <f t="shared" ca="1" si="23"/>
        <v>NIS-ASSE-10</v>
      </c>
      <c r="I103" s="1050"/>
      <c r="J103" s="1212"/>
      <c r="K103" s="632"/>
      <c r="L103" s="633"/>
      <c r="M103" s="633"/>
      <c r="N103" s="1213"/>
      <c r="O103" s="1214"/>
      <c r="P103" s="1214"/>
      <c r="Q103" s="1213"/>
      <c r="R103" s="1214"/>
      <c r="S103" s="1214"/>
      <c r="T103" s="1213"/>
      <c r="U103" s="1214"/>
      <c r="V103" s="1214"/>
    </row>
    <row r="104" spans="1:22" x14ac:dyDescent="0.25">
      <c r="A104" t="s">
        <v>98</v>
      </c>
      <c r="B104" s="551">
        <f>VLOOKUP(A104,Data!C:E,3,FALSE)</f>
        <v>2</v>
      </c>
      <c r="C104" s="1286" t="str">
        <f>IF(NIS2_valinta!F190&lt;&gt;"","X","")</f>
        <v>X</v>
      </c>
      <c r="D104" s="551" t="str">
        <f t="shared" si="21"/>
        <v>NIS-ASSE-</v>
      </c>
      <c r="E104" s="551">
        <f ca="1">VLOOKUP(A104,Data!C:I,7,FALSE)</f>
        <v>0</v>
      </c>
      <c r="F104" s="631" t="str">
        <f t="shared" si="22"/>
        <v>NIS-ASSE-2</v>
      </c>
      <c r="G104" s="631" t="str">
        <f t="shared" ca="1" si="23"/>
        <v>NIS-ASSE-20</v>
      </c>
      <c r="I104" s="1050"/>
      <c r="J104" s="1212"/>
      <c r="K104" s="632"/>
      <c r="L104" s="633"/>
      <c r="M104" s="633"/>
      <c r="N104" s="1213"/>
      <c r="O104" s="1214"/>
      <c r="P104" s="1214"/>
      <c r="Q104" s="1213"/>
      <c r="R104" s="1214"/>
      <c r="S104" s="1214"/>
      <c r="T104" s="1213"/>
      <c r="U104" s="1214"/>
      <c r="V104" s="1214"/>
    </row>
    <row r="105" spans="1:22" x14ac:dyDescent="0.25">
      <c r="A105" t="s">
        <v>99</v>
      </c>
      <c r="B105" s="551">
        <f>VLOOKUP(A105,Data!C:E,3,FALSE)</f>
        <v>2</v>
      </c>
      <c r="C105" s="1286" t="str">
        <f>IF(NIS2_valinta!F191&lt;&gt;"","X","")</f>
        <v>X</v>
      </c>
      <c r="D105" s="551" t="str">
        <f t="shared" si="21"/>
        <v>NIS-ASSE-</v>
      </c>
      <c r="E105" s="551">
        <f ca="1">VLOOKUP(A105,Data!C:I,7,FALSE)</f>
        <v>0</v>
      </c>
      <c r="F105" s="631" t="str">
        <f t="shared" si="22"/>
        <v>NIS-ASSE-2</v>
      </c>
      <c r="G105" s="631" t="str">
        <f t="shared" ca="1" si="23"/>
        <v>NIS-ASSE-20</v>
      </c>
    </row>
    <row r="106" spans="1:22" x14ac:dyDescent="0.25">
      <c r="A106" t="s">
        <v>100</v>
      </c>
      <c r="B106" s="551">
        <f>VLOOKUP(A106,Data!C:E,3,FALSE)</f>
        <v>2</v>
      </c>
      <c r="C106" s="1286" t="str">
        <f>IF(NIS2_valinta!F192&lt;&gt;"","X","")</f>
        <v>X</v>
      </c>
      <c r="D106" s="551" t="str">
        <f t="shared" si="21"/>
        <v>NIS-ASSE-</v>
      </c>
      <c r="E106" s="551">
        <f ca="1">VLOOKUP(A106,Data!C:I,7,FALSE)</f>
        <v>0</v>
      </c>
      <c r="F106" s="631" t="str">
        <f t="shared" si="22"/>
        <v>NIS-ASSE-2</v>
      </c>
      <c r="G106" s="631" t="str">
        <f t="shared" ca="1" si="23"/>
        <v>NIS-ASSE-20</v>
      </c>
    </row>
    <row r="107" spans="1:22" x14ac:dyDescent="0.25">
      <c r="A107" t="s">
        <v>101</v>
      </c>
      <c r="B107" s="551">
        <f>VLOOKUP(A107,Data!C:E,3,FALSE)</f>
        <v>2</v>
      </c>
      <c r="C107" s="1286" t="str">
        <f>IF(NIS2_valinta!F193&lt;&gt;"","X","")</f>
        <v>X</v>
      </c>
      <c r="D107" s="551" t="str">
        <f t="shared" si="21"/>
        <v>NIS-ASSE-</v>
      </c>
      <c r="E107" s="551">
        <f ca="1">VLOOKUP(A107,Data!C:I,7,FALSE)</f>
        <v>0</v>
      </c>
      <c r="F107" s="631" t="str">
        <f t="shared" si="22"/>
        <v>NIS-ASSE-2</v>
      </c>
      <c r="G107" s="631" t="str">
        <f t="shared" ca="1" si="23"/>
        <v>NIS-ASSE-20</v>
      </c>
    </row>
    <row r="108" spans="1:22" x14ac:dyDescent="0.25">
      <c r="A108" t="s">
        <v>102</v>
      </c>
      <c r="B108" s="551">
        <f>VLOOKUP(A108,Data!C:E,3,FALSE)</f>
        <v>3</v>
      </c>
      <c r="C108" s="1286" t="str">
        <f>IF(NIS2_valinta!F194&lt;&gt;"","X","")</f>
        <v>X</v>
      </c>
      <c r="D108" s="551" t="str">
        <f t="shared" si="21"/>
        <v>NIS-ASSE-</v>
      </c>
      <c r="E108" s="551">
        <f ca="1">VLOOKUP(A108,Data!C:I,7,FALSE)</f>
        <v>0</v>
      </c>
      <c r="F108" s="631" t="str">
        <f t="shared" si="22"/>
        <v>NIS-ASSE-3</v>
      </c>
      <c r="G108" s="631" t="str">
        <f t="shared" ca="1" si="23"/>
        <v>NIS-ASSE-30</v>
      </c>
    </row>
    <row r="109" spans="1:22" x14ac:dyDescent="0.25">
      <c r="A109" t="s">
        <v>911</v>
      </c>
      <c r="B109" s="551">
        <f>VLOOKUP(A109,Data!C:E,3,FALSE)</f>
        <v>3</v>
      </c>
      <c r="C109" s="1286" t="str">
        <f>IF(NIS2_valinta!F195&lt;&gt;"","X","")</f>
        <v/>
      </c>
      <c r="D109" s="551" t="str">
        <f t="shared" si="21"/>
        <v/>
      </c>
      <c r="E109" s="551">
        <f ca="1">VLOOKUP(A109,Data!C:I,7,FALSE)</f>
        <v>0</v>
      </c>
      <c r="F109" s="631" t="str">
        <f t="shared" si="22"/>
        <v>3</v>
      </c>
      <c r="G109" s="631" t="str">
        <f t="shared" ca="1" si="23"/>
        <v>30</v>
      </c>
    </row>
    <row r="110" spans="1:22" x14ac:dyDescent="0.25">
      <c r="A110" t="s">
        <v>912</v>
      </c>
      <c r="B110" s="551">
        <f>VLOOKUP(A110,Data!C:E,3,FALSE)</f>
        <v>3</v>
      </c>
      <c r="C110" s="1286" t="str">
        <f>IF(NIS2_valinta!F196&lt;&gt;"","X","")</f>
        <v>X</v>
      </c>
      <c r="D110" s="551" t="str">
        <f t="shared" si="21"/>
        <v>NIS-ASSE-</v>
      </c>
      <c r="E110" s="551">
        <f ca="1">VLOOKUP(A110,Data!C:I,7,FALSE)</f>
        <v>0</v>
      </c>
      <c r="F110" s="631" t="str">
        <f t="shared" si="22"/>
        <v>NIS-ASSE-3</v>
      </c>
      <c r="G110" s="631" t="str">
        <f t="shared" ca="1" si="23"/>
        <v>NIS-ASSE-30</v>
      </c>
    </row>
    <row r="111" spans="1:22" x14ac:dyDescent="0.25">
      <c r="A111" t="s">
        <v>105</v>
      </c>
      <c r="B111" s="551">
        <f>VLOOKUP(A111,Data!C:E,3,FALSE)</f>
        <v>1</v>
      </c>
      <c r="C111" s="1286" t="str">
        <f>IF(NIS2_valinta!F197&lt;&gt;"","X","")</f>
        <v>X</v>
      </c>
      <c r="D111" s="551" t="str">
        <f t="shared" si="21"/>
        <v>NIS-ASSE-</v>
      </c>
      <c r="E111" s="551">
        <f ca="1">VLOOKUP(A111,Data!C:I,7,FALSE)</f>
        <v>0</v>
      </c>
      <c r="F111" s="631" t="str">
        <f t="shared" si="22"/>
        <v>NIS-ASSE-1</v>
      </c>
      <c r="G111" s="631" t="str">
        <f t="shared" ca="1" si="23"/>
        <v>NIS-ASSE-10</v>
      </c>
    </row>
    <row r="112" spans="1:22" x14ac:dyDescent="0.25">
      <c r="A112" t="s">
        <v>107</v>
      </c>
      <c r="B112" s="551">
        <f>VLOOKUP(A112,Data!C:E,3,FALSE)</f>
        <v>2</v>
      </c>
      <c r="C112" s="1286" t="str">
        <f>IF(NIS2_valinta!F198&lt;&gt;"","X","")</f>
        <v>X</v>
      </c>
      <c r="D112" s="551" t="str">
        <f t="shared" si="21"/>
        <v>NIS-ASSE-</v>
      </c>
      <c r="E112" s="551">
        <f ca="1">VLOOKUP(A112,Data!C:I,7,FALSE)</f>
        <v>0</v>
      </c>
      <c r="F112" s="631" t="str">
        <f t="shared" si="22"/>
        <v>NIS-ASSE-2</v>
      </c>
      <c r="G112" s="631" t="str">
        <f t="shared" ca="1" si="23"/>
        <v>NIS-ASSE-20</v>
      </c>
    </row>
    <row r="113" spans="1:7" x14ac:dyDescent="0.25">
      <c r="A113" t="s">
        <v>109</v>
      </c>
      <c r="B113" s="551">
        <f>VLOOKUP(A113,Data!C:E,3,FALSE)</f>
        <v>2</v>
      </c>
      <c r="C113" s="1286" t="str">
        <f>IF(NIS2_valinta!F199&lt;&gt;"","X","")</f>
        <v>X</v>
      </c>
      <c r="D113" s="551" t="str">
        <f t="shared" si="21"/>
        <v>NIS-ASSE-</v>
      </c>
      <c r="E113" s="551">
        <f ca="1">VLOOKUP(A113,Data!C:I,7,FALSE)</f>
        <v>0</v>
      </c>
      <c r="F113" s="631" t="str">
        <f t="shared" si="22"/>
        <v>NIS-ASSE-2</v>
      </c>
      <c r="G113" s="631" t="str">
        <f t="shared" ca="1" si="23"/>
        <v>NIS-ASSE-20</v>
      </c>
    </row>
    <row r="114" spans="1:7" x14ac:dyDescent="0.25">
      <c r="A114" t="s">
        <v>111</v>
      </c>
      <c r="B114" s="551">
        <f>VLOOKUP(A114,Data!C:E,3,FALSE)</f>
        <v>2</v>
      </c>
      <c r="C114" s="1286" t="str">
        <f>IF(NIS2_valinta!F200&lt;&gt;"","X","")</f>
        <v>X</v>
      </c>
      <c r="D114" s="551" t="str">
        <f t="shared" si="21"/>
        <v>NIS-ASSE-</v>
      </c>
      <c r="E114" s="551">
        <f ca="1">VLOOKUP(A114,Data!C:I,7,FALSE)</f>
        <v>0</v>
      </c>
      <c r="F114" s="631" t="str">
        <f t="shared" si="22"/>
        <v>NIS-ASSE-2</v>
      </c>
      <c r="G114" s="631" t="str">
        <f t="shared" ca="1" si="23"/>
        <v>NIS-ASSE-20</v>
      </c>
    </row>
    <row r="115" spans="1:7" x14ac:dyDescent="0.25">
      <c r="A115" t="s">
        <v>113</v>
      </c>
      <c r="B115" s="551">
        <f>VLOOKUP(A115,Data!C:E,3,FALSE)</f>
        <v>3</v>
      </c>
      <c r="C115" s="1286" t="str">
        <f>IF(NIS2_valinta!F201&lt;&gt;"","X","")</f>
        <v>X</v>
      </c>
      <c r="D115" s="551" t="str">
        <f t="shared" si="21"/>
        <v>NIS-ASSE-</v>
      </c>
      <c r="E115" s="551">
        <f ca="1">VLOOKUP(A115,Data!C:I,7,FALSE)</f>
        <v>0</v>
      </c>
      <c r="F115" s="631" t="str">
        <f t="shared" si="22"/>
        <v>NIS-ASSE-3</v>
      </c>
      <c r="G115" s="631" t="str">
        <f t="shared" ca="1" si="23"/>
        <v>NIS-ASSE-30</v>
      </c>
    </row>
    <row r="116" spans="1:7" x14ac:dyDescent="0.25">
      <c r="A116" t="s">
        <v>116</v>
      </c>
      <c r="B116" s="551">
        <f>VLOOKUP(A116,Data!C:E,3,FALSE)</f>
        <v>1</v>
      </c>
      <c r="C116" s="1286" t="str">
        <f>IF(NIS2_valinta!F202&lt;&gt;"","X","")</f>
        <v>X</v>
      </c>
      <c r="D116" s="551" t="str">
        <f t="shared" si="21"/>
        <v>NIS-ASSE-</v>
      </c>
      <c r="E116" s="551">
        <f ca="1">VLOOKUP(A116,Data!C:I,7,FALSE)</f>
        <v>0</v>
      </c>
      <c r="F116" s="631" t="str">
        <f t="shared" si="22"/>
        <v>NIS-ASSE-1</v>
      </c>
      <c r="G116" s="631" t="str">
        <f t="shared" ca="1" si="23"/>
        <v>NIS-ASSE-10</v>
      </c>
    </row>
    <row r="117" spans="1:7" x14ac:dyDescent="0.25">
      <c r="A117" t="s">
        <v>119</v>
      </c>
      <c r="B117" s="551">
        <f>VLOOKUP(A117,Data!C:E,3,FALSE)</f>
        <v>1</v>
      </c>
      <c r="C117" s="1286" t="str">
        <f>IF(NIS2_valinta!F203&lt;&gt;"","X","")</f>
        <v>X</v>
      </c>
      <c r="D117" s="551" t="str">
        <f t="shared" si="21"/>
        <v>NIS-ASSE-</v>
      </c>
      <c r="E117" s="551">
        <f ca="1">VLOOKUP(A117,Data!C:I,7,FALSE)</f>
        <v>0</v>
      </c>
      <c r="F117" s="631" t="str">
        <f t="shared" si="22"/>
        <v>NIS-ASSE-1</v>
      </c>
      <c r="G117" s="631" t="str">
        <f t="shared" ca="1" si="23"/>
        <v>NIS-ASSE-10</v>
      </c>
    </row>
    <row r="118" spans="1:7" x14ac:dyDescent="0.25">
      <c r="A118" t="s">
        <v>122</v>
      </c>
      <c r="B118" s="551">
        <f>VLOOKUP(A118,Data!C:E,3,FALSE)</f>
        <v>2</v>
      </c>
      <c r="C118" s="1286" t="str">
        <f>IF(NIS2_valinta!F204&lt;&gt;"","X","")</f>
        <v>X</v>
      </c>
      <c r="D118" s="551" t="str">
        <f t="shared" si="21"/>
        <v>NIS-ASSE-</v>
      </c>
      <c r="E118" s="551">
        <f ca="1">VLOOKUP(A118,Data!C:I,7,FALSE)</f>
        <v>0</v>
      </c>
      <c r="F118" s="631" t="str">
        <f t="shared" si="22"/>
        <v>NIS-ASSE-2</v>
      </c>
      <c r="G118" s="631" t="str">
        <f t="shared" ca="1" si="23"/>
        <v>NIS-ASSE-20</v>
      </c>
    </row>
    <row r="119" spans="1:7" x14ac:dyDescent="0.25">
      <c r="A119" t="s">
        <v>125</v>
      </c>
      <c r="B119" s="551">
        <f>VLOOKUP(A119,Data!C:E,3,FALSE)</f>
        <v>2</v>
      </c>
      <c r="C119" s="1286" t="str">
        <f>IF(NIS2_valinta!F205&lt;&gt;"","X","")</f>
        <v>X</v>
      </c>
      <c r="D119" s="551" t="str">
        <f t="shared" si="21"/>
        <v>NIS-ASSE-</v>
      </c>
      <c r="E119" s="551">
        <f ca="1">VLOOKUP(A119,Data!C:I,7,FALSE)</f>
        <v>0</v>
      </c>
      <c r="F119" s="631" t="str">
        <f t="shared" si="22"/>
        <v>NIS-ASSE-2</v>
      </c>
      <c r="G119" s="631" t="str">
        <f t="shared" ca="1" si="23"/>
        <v>NIS-ASSE-20</v>
      </c>
    </row>
    <row r="120" spans="1:7" x14ac:dyDescent="0.25">
      <c r="A120" t="s">
        <v>128</v>
      </c>
      <c r="B120" s="551">
        <f>VLOOKUP(A120,Data!C:E,3,FALSE)</f>
        <v>2</v>
      </c>
      <c r="C120" s="1286" t="str">
        <f>IF(NIS2_valinta!F206&lt;&gt;"","X","")</f>
        <v>X</v>
      </c>
      <c r="D120" s="551" t="str">
        <f t="shared" si="21"/>
        <v>NIS-ASSE-</v>
      </c>
      <c r="E120" s="551">
        <f ca="1">VLOOKUP(A120,Data!C:I,7,FALSE)</f>
        <v>0</v>
      </c>
      <c r="F120" s="631" t="str">
        <f t="shared" si="22"/>
        <v>NIS-ASSE-2</v>
      </c>
      <c r="G120" s="631" t="str">
        <f t="shared" ca="1" si="23"/>
        <v>NIS-ASSE-20</v>
      </c>
    </row>
    <row r="121" spans="1:7" x14ac:dyDescent="0.25">
      <c r="A121" t="s">
        <v>130</v>
      </c>
      <c r="B121" s="551">
        <f>VLOOKUP(A121,Data!C:E,3,FALSE)</f>
        <v>2</v>
      </c>
      <c r="C121" s="1286" t="str">
        <f>IF(NIS2_valinta!F207&lt;&gt;"","X","")</f>
        <v>X</v>
      </c>
      <c r="D121" s="551" t="str">
        <f t="shared" si="21"/>
        <v>NIS-ASSE-</v>
      </c>
      <c r="E121" s="551">
        <f ca="1">VLOOKUP(A121,Data!C:I,7,FALSE)</f>
        <v>0</v>
      </c>
      <c r="F121" s="631" t="str">
        <f t="shared" si="22"/>
        <v>NIS-ASSE-2</v>
      </c>
      <c r="G121" s="631" t="str">
        <f t="shared" ca="1" si="23"/>
        <v>NIS-ASSE-20</v>
      </c>
    </row>
    <row r="122" spans="1:7" x14ac:dyDescent="0.25">
      <c r="A122" t="s">
        <v>2535</v>
      </c>
      <c r="B122" s="551">
        <f>VLOOKUP(A122,Data!C:E,3,FALSE)</f>
        <v>2</v>
      </c>
      <c r="C122" s="1286" t="str">
        <f>IF(NIS2_valinta!F208&lt;&gt;"","X","")</f>
        <v>X</v>
      </c>
      <c r="D122" s="551" t="str">
        <f t="shared" si="21"/>
        <v>NIS-ASSE-</v>
      </c>
      <c r="E122" s="551">
        <f ca="1">VLOOKUP(A122,Data!C:I,7,FALSE)</f>
        <v>0</v>
      </c>
      <c r="F122" s="631" t="str">
        <f t="shared" si="22"/>
        <v>NIS-ASSE-2</v>
      </c>
      <c r="G122" s="631" t="str">
        <f t="shared" ca="1" si="23"/>
        <v>NIS-ASSE-20</v>
      </c>
    </row>
    <row r="123" spans="1:7" x14ac:dyDescent="0.25">
      <c r="A123" t="s">
        <v>2536</v>
      </c>
      <c r="B123" s="551">
        <f>VLOOKUP(A123,Data!C:E,3,FALSE)</f>
        <v>3</v>
      </c>
      <c r="C123" s="1286" t="str">
        <f>IF(NIS2_valinta!F209&lt;&gt;"","X","")</f>
        <v>X</v>
      </c>
      <c r="D123" s="551" t="str">
        <f t="shared" si="21"/>
        <v>NIS-ASSE-</v>
      </c>
      <c r="E123" s="551">
        <f ca="1">VLOOKUP(A123,Data!C:I,7,FALSE)</f>
        <v>0</v>
      </c>
      <c r="F123" s="631" t="str">
        <f t="shared" si="22"/>
        <v>NIS-ASSE-3</v>
      </c>
      <c r="G123" s="631" t="str">
        <f t="shared" ca="1" si="23"/>
        <v>NIS-ASSE-30</v>
      </c>
    </row>
    <row r="124" spans="1:7" x14ac:dyDescent="0.25">
      <c r="A124" t="s">
        <v>2537</v>
      </c>
      <c r="B124" s="551">
        <f>VLOOKUP(A124,Data!C:E,3,FALSE)</f>
        <v>3</v>
      </c>
      <c r="C124" s="1286" t="str">
        <f>IF(NIS2_valinta!F210&lt;&gt;"","X","")</f>
        <v>X</v>
      </c>
      <c r="D124" s="551" t="str">
        <f t="shared" si="21"/>
        <v>NIS-ASSE-</v>
      </c>
      <c r="E124" s="551">
        <f ca="1">VLOOKUP(A124,Data!C:I,7,FALSE)</f>
        <v>0</v>
      </c>
      <c r="F124" s="631" t="str">
        <f t="shared" si="22"/>
        <v>NIS-ASSE-3</v>
      </c>
      <c r="G124" s="631" t="str">
        <f t="shared" ca="1" si="23"/>
        <v>NIS-ASSE-30</v>
      </c>
    </row>
    <row r="125" spans="1:7" x14ac:dyDescent="0.25">
      <c r="A125" t="s">
        <v>133</v>
      </c>
      <c r="B125" s="551">
        <f>VLOOKUP(A125,Data!C:E,3,FALSE)</f>
        <v>2</v>
      </c>
      <c r="C125" s="1286" t="str">
        <f>IF(NIS2_valinta!F211&lt;&gt;"","X","")</f>
        <v/>
      </c>
      <c r="D125" s="551" t="str">
        <f t="shared" si="21"/>
        <v/>
      </c>
      <c r="E125" s="551">
        <f ca="1">VLOOKUP(A125,Data!C:I,7,FALSE)</f>
        <v>0</v>
      </c>
      <c r="F125" s="631" t="str">
        <f t="shared" si="22"/>
        <v>2</v>
      </c>
      <c r="G125" s="631" t="str">
        <f t="shared" ca="1" si="23"/>
        <v>20</v>
      </c>
    </row>
    <row r="126" spans="1:7" x14ac:dyDescent="0.25">
      <c r="A126" t="s">
        <v>136</v>
      </c>
      <c r="B126" s="551">
        <f>VLOOKUP(A126,Data!C:E,3,FALSE)</f>
        <v>2</v>
      </c>
      <c r="C126" s="1286" t="str">
        <f>IF(NIS2_valinta!F212&lt;&gt;"","X","")</f>
        <v/>
      </c>
      <c r="D126" s="551" t="str">
        <f t="shared" si="21"/>
        <v/>
      </c>
      <c r="E126" s="551">
        <f ca="1">VLOOKUP(A126,Data!C:I,7,FALSE)</f>
        <v>0</v>
      </c>
      <c r="F126" s="631" t="str">
        <f t="shared" si="22"/>
        <v>2</v>
      </c>
      <c r="G126" s="631" t="str">
        <f t="shared" ca="1" si="23"/>
        <v>20</v>
      </c>
    </row>
    <row r="127" spans="1:7" x14ac:dyDescent="0.25">
      <c r="A127" t="s">
        <v>139</v>
      </c>
      <c r="B127" s="551">
        <f>VLOOKUP(A127,Data!C:E,3,FALSE)</f>
        <v>3</v>
      </c>
      <c r="C127" s="1286" t="str">
        <f>IF(NIS2_valinta!F213&lt;&gt;"","X","")</f>
        <v>X</v>
      </c>
      <c r="D127" s="551" t="str">
        <f t="shared" si="21"/>
        <v>NIS-ASSE-</v>
      </c>
      <c r="E127" s="551">
        <f ca="1">VLOOKUP(A127,Data!C:I,7,FALSE)</f>
        <v>0</v>
      </c>
      <c r="F127" s="631" t="str">
        <f t="shared" si="22"/>
        <v>NIS-ASSE-3</v>
      </c>
      <c r="G127" s="631" t="str">
        <f t="shared" ca="1" si="23"/>
        <v>NIS-ASSE-30</v>
      </c>
    </row>
    <row r="128" spans="1:7" x14ac:dyDescent="0.25">
      <c r="A128" t="s">
        <v>141</v>
      </c>
      <c r="B128" s="551">
        <f>VLOOKUP(A128,Data!C:E,3,FALSE)</f>
        <v>3</v>
      </c>
      <c r="C128" s="1286" t="str">
        <f>IF(NIS2_valinta!F214&lt;&gt;"","X","")</f>
        <v>X</v>
      </c>
      <c r="D128" s="551" t="str">
        <f t="shared" si="21"/>
        <v>NIS-ASSE-</v>
      </c>
      <c r="E128" s="551">
        <f ca="1">VLOOKUP(A128,Data!C:I,7,FALSE)</f>
        <v>0</v>
      </c>
      <c r="F128" s="631" t="str">
        <f t="shared" si="22"/>
        <v>NIS-ASSE-3</v>
      </c>
      <c r="G128" s="631" t="str">
        <f t="shared" ca="1" si="23"/>
        <v>NIS-ASSE-30</v>
      </c>
    </row>
    <row r="129" spans="1:7" x14ac:dyDescent="0.25">
      <c r="A129" t="s">
        <v>143</v>
      </c>
      <c r="B129" s="551">
        <f>VLOOKUP(A129,Data!C:E,3,FALSE)</f>
        <v>3</v>
      </c>
      <c r="C129" s="1286" t="str">
        <f>IF(NIS2_valinta!F215&lt;&gt;"","X","")</f>
        <v>X</v>
      </c>
      <c r="D129" s="551" t="str">
        <f t="shared" si="21"/>
        <v>NIS-ASSE-</v>
      </c>
      <c r="E129" s="551">
        <f ca="1">VLOOKUP(A129,Data!C:I,7,FALSE)</f>
        <v>0</v>
      </c>
      <c r="F129" s="631" t="str">
        <f t="shared" si="22"/>
        <v>NIS-ASSE-3</v>
      </c>
      <c r="G129" s="631" t="str">
        <f t="shared" ca="1" si="23"/>
        <v>NIS-ASSE-30</v>
      </c>
    </row>
    <row r="130" spans="1:7" x14ac:dyDescent="0.25">
      <c r="A130" t="s">
        <v>145</v>
      </c>
      <c r="B130" s="551">
        <f>VLOOKUP(A130,Data!C:E,3,FALSE)</f>
        <v>3</v>
      </c>
      <c r="C130" s="1286" t="str">
        <f>IF(NIS2_valinta!F216&lt;&gt;"","X","")</f>
        <v/>
      </c>
      <c r="D130" s="551" t="str">
        <f t="shared" si="21"/>
        <v/>
      </c>
      <c r="E130" s="551">
        <f ca="1">VLOOKUP(A130,Data!C:I,7,FALSE)</f>
        <v>0</v>
      </c>
      <c r="F130" s="631" t="str">
        <f t="shared" si="22"/>
        <v>3</v>
      </c>
      <c r="G130" s="631" t="str">
        <f t="shared" ca="1" si="23"/>
        <v>30</v>
      </c>
    </row>
    <row r="131" spans="1:7" x14ac:dyDescent="0.25">
      <c r="A131" t="s">
        <v>362</v>
      </c>
      <c r="B131" s="551">
        <f>VLOOKUP(A131,Data!C:E,3,FALSE)</f>
        <v>1</v>
      </c>
      <c r="C131" s="1286" t="str">
        <f>IF(NIS2_valinta!F217&lt;&gt;"","X","")</f>
        <v>X</v>
      </c>
      <c r="D131" s="551" t="str">
        <f t="shared" ref="D131:D194" si="24">IF(C131="","",CONCATENATE("NIS-",MID(A131,1,4),"-"))</f>
        <v>NIS-CRIT-</v>
      </c>
      <c r="E131" s="551">
        <f ca="1">VLOOKUP(A131,Data!C:I,7,FALSE)</f>
        <v>0</v>
      </c>
      <c r="F131" s="631" t="str">
        <f t="shared" ref="F131:F194" si="25">CONCATENATE($D131,$B131)</f>
        <v>NIS-CRIT-1</v>
      </c>
      <c r="G131" s="631" t="str">
        <f t="shared" ref="G131:G194" ca="1" si="26">_xlfn.IFNA(CONCATENATE(F131,$E131),CONCATENATE(F131,$E131,0))</f>
        <v>NIS-CRIT-10</v>
      </c>
    </row>
    <row r="132" spans="1:7" x14ac:dyDescent="0.25">
      <c r="A132" t="s">
        <v>363</v>
      </c>
      <c r="B132" s="551">
        <f>VLOOKUP(A132,Data!C:E,3,FALSE)</f>
        <v>1</v>
      </c>
      <c r="C132" s="1286" t="str">
        <f>IF(NIS2_valinta!F218&lt;&gt;"","X","")</f>
        <v>X</v>
      </c>
      <c r="D132" s="551" t="str">
        <f t="shared" si="24"/>
        <v>NIS-CRIT-</v>
      </c>
      <c r="E132" s="551">
        <f ca="1">VLOOKUP(A132,Data!C:I,7,FALSE)</f>
        <v>0</v>
      </c>
      <c r="F132" s="631" t="str">
        <f t="shared" si="25"/>
        <v>NIS-CRIT-1</v>
      </c>
      <c r="G132" s="631" t="str">
        <f t="shared" ca="1" si="26"/>
        <v>NIS-CRIT-10</v>
      </c>
    </row>
    <row r="133" spans="1:7" x14ac:dyDescent="0.25">
      <c r="A133" t="s">
        <v>364</v>
      </c>
      <c r="B133" s="551">
        <f>VLOOKUP(A133,Data!C:E,3,FALSE)</f>
        <v>1</v>
      </c>
      <c r="C133" s="1286" t="str">
        <f>IF(NIS2_valinta!F219&lt;&gt;"","X","")</f>
        <v>X</v>
      </c>
      <c r="D133" s="551" t="str">
        <f t="shared" si="24"/>
        <v>NIS-CRIT-</v>
      </c>
      <c r="E133" s="551">
        <f ca="1">VLOOKUP(A133,Data!C:I,7,FALSE)</f>
        <v>0</v>
      </c>
      <c r="F133" s="631" t="str">
        <f t="shared" si="25"/>
        <v>NIS-CRIT-1</v>
      </c>
      <c r="G133" s="631" t="str">
        <f t="shared" ca="1" si="26"/>
        <v>NIS-CRIT-10</v>
      </c>
    </row>
    <row r="134" spans="1:7" x14ac:dyDescent="0.25">
      <c r="A134" t="s">
        <v>365</v>
      </c>
      <c r="B134" s="551">
        <f>VLOOKUP(A134,Data!C:E,3,FALSE)</f>
        <v>1</v>
      </c>
      <c r="C134" s="1286" t="str">
        <f>IF(NIS2_valinta!F220&lt;&gt;"","X","")</f>
        <v>X</v>
      </c>
      <c r="D134" s="551" t="str">
        <f t="shared" si="24"/>
        <v>NIS-CRIT-</v>
      </c>
      <c r="E134" s="551">
        <f ca="1">VLOOKUP(A134,Data!C:I,7,FALSE)</f>
        <v>0</v>
      </c>
      <c r="F134" s="631" t="str">
        <f t="shared" si="25"/>
        <v>NIS-CRIT-1</v>
      </c>
      <c r="G134" s="631" t="str">
        <f t="shared" ca="1" si="26"/>
        <v>NIS-CRIT-10</v>
      </c>
    </row>
    <row r="135" spans="1:7" x14ac:dyDescent="0.25">
      <c r="A135" t="s">
        <v>366</v>
      </c>
      <c r="B135" s="551">
        <f>VLOOKUP(A135,Data!C:E,3,FALSE)</f>
        <v>2</v>
      </c>
      <c r="C135" s="1286" t="str">
        <f>IF(NIS2_valinta!F221&lt;&gt;"","X","")</f>
        <v>X</v>
      </c>
      <c r="D135" s="551" t="str">
        <f t="shared" si="24"/>
        <v>NIS-CRIT-</v>
      </c>
      <c r="E135" s="551">
        <f ca="1">VLOOKUP(A135,Data!C:I,7,FALSE)</f>
        <v>0</v>
      </c>
      <c r="F135" s="631" t="str">
        <f t="shared" si="25"/>
        <v>NIS-CRIT-2</v>
      </c>
      <c r="G135" s="631" t="str">
        <f t="shared" ca="1" si="26"/>
        <v>NIS-CRIT-20</v>
      </c>
    </row>
    <row r="136" spans="1:7" x14ac:dyDescent="0.25">
      <c r="A136" t="s">
        <v>367</v>
      </c>
      <c r="B136" s="551">
        <f>VLOOKUP(A136,Data!C:E,3,FALSE)</f>
        <v>2</v>
      </c>
      <c r="C136" s="1286" t="str">
        <f>IF(NIS2_valinta!F222&lt;&gt;"","X","")</f>
        <v>X</v>
      </c>
      <c r="D136" s="551" t="str">
        <f t="shared" si="24"/>
        <v>NIS-CRIT-</v>
      </c>
      <c r="E136" s="551">
        <f ca="1">VLOOKUP(A136,Data!C:I,7,FALSE)</f>
        <v>0</v>
      </c>
      <c r="F136" s="631" t="str">
        <f t="shared" si="25"/>
        <v>NIS-CRIT-2</v>
      </c>
      <c r="G136" s="631" t="str">
        <f t="shared" ca="1" si="26"/>
        <v>NIS-CRIT-20</v>
      </c>
    </row>
    <row r="137" spans="1:7" x14ac:dyDescent="0.25">
      <c r="A137" t="s">
        <v>368</v>
      </c>
      <c r="B137" s="551">
        <f>VLOOKUP(A137,Data!C:E,3,FALSE)</f>
        <v>2</v>
      </c>
      <c r="C137" s="1286" t="str">
        <f>IF(NIS2_valinta!F223&lt;&gt;"","X","")</f>
        <v/>
      </c>
      <c r="D137" s="551" t="str">
        <f t="shared" si="24"/>
        <v/>
      </c>
      <c r="E137" s="551">
        <f ca="1">VLOOKUP(A137,Data!C:I,7,FALSE)</f>
        <v>0</v>
      </c>
      <c r="F137" s="631" t="str">
        <f t="shared" si="25"/>
        <v>2</v>
      </c>
      <c r="G137" s="631" t="str">
        <f t="shared" ca="1" si="26"/>
        <v>20</v>
      </c>
    </row>
    <row r="138" spans="1:7" x14ac:dyDescent="0.25">
      <c r="A138" t="s">
        <v>369</v>
      </c>
      <c r="B138" s="551">
        <f>VLOOKUP(A138,Data!C:E,3,FALSE)</f>
        <v>3</v>
      </c>
      <c r="C138" s="1286" t="str">
        <f>IF(NIS2_valinta!F224&lt;&gt;"","X","")</f>
        <v/>
      </c>
      <c r="D138" s="551" t="str">
        <f t="shared" si="24"/>
        <v/>
      </c>
      <c r="E138" s="551">
        <f ca="1">VLOOKUP(A138,Data!C:I,7,FALSE)</f>
        <v>0</v>
      </c>
      <c r="F138" s="631" t="str">
        <f t="shared" si="25"/>
        <v>3</v>
      </c>
      <c r="G138" s="631" t="str">
        <f t="shared" ca="1" si="26"/>
        <v>30</v>
      </c>
    </row>
    <row r="139" spans="1:7" x14ac:dyDescent="0.25">
      <c r="A139" t="s">
        <v>370</v>
      </c>
      <c r="B139" s="551">
        <f>VLOOKUP(A139,Data!C:E,3,FALSE)</f>
        <v>1</v>
      </c>
      <c r="C139" s="1286" t="str">
        <f>IF(NIS2_valinta!F225&lt;&gt;"","X","")</f>
        <v>X</v>
      </c>
      <c r="D139" s="551" t="str">
        <f t="shared" si="24"/>
        <v>NIS-CRIT-</v>
      </c>
      <c r="E139" s="551">
        <f ca="1">VLOOKUP(A139,Data!C:I,7,FALSE)</f>
        <v>0</v>
      </c>
      <c r="F139" s="631" t="str">
        <f t="shared" si="25"/>
        <v>NIS-CRIT-1</v>
      </c>
      <c r="G139" s="631" t="str">
        <f t="shared" ca="1" si="26"/>
        <v>NIS-CRIT-10</v>
      </c>
    </row>
    <row r="140" spans="1:7" x14ac:dyDescent="0.25">
      <c r="A140" t="s">
        <v>371</v>
      </c>
      <c r="B140" s="551">
        <f>VLOOKUP(A140,Data!C:E,3,FALSE)</f>
        <v>1</v>
      </c>
      <c r="C140" s="1286" t="str">
        <f>IF(NIS2_valinta!F226&lt;&gt;"","X","")</f>
        <v>X</v>
      </c>
      <c r="D140" s="551" t="str">
        <f t="shared" si="24"/>
        <v>NIS-CRIT-</v>
      </c>
      <c r="E140" s="551">
        <f ca="1">VLOOKUP(A140,Data!C:I,7,FALSE)</f>
        <v>0</v>
      </c>
      <c r="F140" s="631" t="str">
        <f t="shared" si="25"/>
        <v>NIS-CRIT-1</v>
      </c>
      <c r="G140" s="631" t="str">
        <f t="shared" ca="1" si="26"/>
        <v>NIS-CRIT-10</v>
      </c>
    </row>
    <row r="141" spans="1:7" x14ac:dyDescent="0.25">
      <c r="A141" t="s">
        <v>372</v>
      </c>
      <c r="B141" s="551">
        <f>VLOOKUP(A141,Data!C:E,3,FALSE)</f>
        <v>2</v>
      </c>
      <c r="C141" s="1286" t="str">
        <f>IF(NIS2_valinta!F227&lt;&gt;"","X","")</f>
        <v/>
      </c>
      <c r="D141" s="551" t="str">
        <f t="shared" si="24"/>
        <v/>
      </c>
      <c r="E141" s="551">
        <f ca="1">VLOOKUP(A141,Data!C:I,7,FALSE)</f>
        <v>0</v>
      </c>
      <c r="F141" s="631" t="str">
        <f t="shared" si="25"/>
        <v>2</v>
      </c>
      <c r="G141" s="631" t="str">
        <f t="shared" ca="1" si="26"/>
        <v>20</v>
      </c>
    </row>
    <row r="142" spans="1:7" x14ac:dyDescent="0.25">
      <c r="A142" t="s">
        <v>373</v>
      </c>
      <c r="B142" s="551">
        <f>VLOOKUP(A142,Data!C:E,3,FALSE)</f>
        <v>2</v>
      </c>
      <c r="C142" s="1286" t="str">
        <f>IF(NIS2_valinta!F228&lt;&gt;"","X","")</f>
        <v/>
      </c>
      <c r="D142" s="551" t="str">
        <f t="shared" si="24"/>
        <v/>
      </c>
      <c r="E142" s="551">
        <f ca="1">VLOOKUP(A142,Data!C:I,7,FALSE)</f>
        <v>0</v>
      </c>
      <c r="F142" s="631" t="str">
        <f t="shared" si="25"/>
        <v>2</v>
      </c>
      <c r="G142" s="631" t="str">
        <f t="shared" ca="1" si="26"/>
        <v>20</v>
      </c>
    </row>
    <row r="143" spans="1:7" x14ac:dyDescent="0.25">
      <c r="A143" t="s">
        <v>374</v>
      </c>
      <c r="B143" s="551">
        <f>VLOOKUP(A143,Data!C:E,3,FALSE)</f>
        <v>2</v>
      </c>
      <c r="C143" s="1286" t="str">
        <f>IF(NIS2_valinta!F229&lt;&gt;"","X","")</f>
        <v/>
      </c>
      <c r="D143" s="551" t="str">
        <f t="shared" si="24"/>
        <v/>
      </c>
      <c r="E143" s="551">
        <f ca="1">VLOOKUP(A143,Data!C:I,7,FALSE)</f>
        <v>0</v>
      </c>
      <c r="F143" s="631" t="str">
        <f t="shared" si="25"/>
        <v>2</v>
      </c>
      <c r="G143" s="631" t="str">
        <f t="shared" ca="1" si="26"/>
        <v>20</v>
      </c>
    </row>
    <row r="144" spans="1:7" x14ac:dyDescent="0.25">
      <c r="A144" t="s">
        <v>375</v>
      </c>
      <c r="B144" s="551">
        <f>VLOOKUP(A144,Data!C:E,3,FALSE)</f>
        <v>2</v>
      </c>
      <c r="C144" s="1286" t="str">
        <f>IF(NIS2_valinta!F230&lt;&gt;"","X","")</f>
        <v/>
      </c>
      <c r="D144" s="551" t="str">
        <f t="shared" si="24"/>
        <v/>
      </c>
      <c r="E144" s="551">
        <f ca="1">VLOOKUP(A144,Data!C:I,7,FALSE)</f>
        <v>0</v>
      </c>
      <c r="F144" s="631" t="str">
        <f t="shared" si="25"/>
        <v>2</v>
      </c>
      <c r="G144" s="631" t="str">
        <f t="shared" ca="1" si="26"/>
        <v>20</v>
      </c>
    </row>
    <row r="145" spans="1:7" x14ac:dyDescent="0.25">
      <c r="A145" t="s">
        <v>376</v>
      </c>
      <c r="B145" s="551">
        <f>VLOOKUP(A145,Data!C:E,3,FALSE)</f>
        <v>2</v>
      </c>
      <c r="C145" s="1286" t="str">
        <f>IF(NIS2_valinta!F231&lt;&gt;"","X","")</f>
        <v/>
      </c>
      <c r="D145" s="551" t="str">
        <f t="shared" si="24"/>
        <v/>
      </c>
      <c r="E145" s="551">
        <f ca="1">VLOOKUP(A145,Data!C:I,7,FALSE)</f>
        <v>0</v>
      </c>
      <c r="F145" s="631" t="str">
        <f t="shared" si="25"/>
        <v>2</v>
      </c>
      <c r="G145" s="631" t="str">
        <f t="shared" ca="1" si="26"/>
        <v>20</v>
      </c>
    </row>
    <row r="146" spans="1:7" x14ac:dyDescent="0.25">
      <c r="A146" t="s">
        <v>377</v>
      </c>
      <c r="B146" s="551">
        <f>VLOOKUP(A146,Data!C:E,3,FALSE)</f>
        <v>2</v>
      </c>
      <c r="C146" s="1286" t="str">
        <f>IF(NIS2_valinta!F232&lt;&gt;"","X","")</f>
        <v/>
      </c>
      <c r="D146" s="551" t="str">
        <f t="shared" si="24"/>
        <v/>
      </c>
      <c r="E146" s="551">
        <f ca="1">VLOOKUP(A146,Data!C:I,7,FALSE)</f>
        <v>0</v>
      </c>
      <c r="F146" s="631" t="str">
        <f t="shared" si="25"/>
        <v>2</v>
      </c>
      <c r="G146" s="631" t="str">
        <f t="shared" ca="1" si="26"/>
        <v>20</v>
      </c>
    </row>
    <row r="147" spans="1:7" x14ac:dyDescent="0.25">
      <c r="A147" t="s">
        <v>378</v>
      </c>
      <c r="B147" s="551">
        <f>VLOOKUP(A147,Data!C:E,3,FALSE)</f>
        <v>2</v>
      </c>
      <c r="C147" s="1286" t="str">
        <f>IF(NIS2_valinta!F233&lt;&gt;"","X","")</f>
        <v/>
      </c>
      <c r="D147" s="551" t="str">
        <f t="shared" si="24"/>
        <v/>
      </c>
      <c r="E147" s="551">
        <f ca="1">VLOOKUP(A147,Data!C:I,7,FALSE)</f>
        <v>0</v>
      </c>
      <c r="F147" s="631" t="str">
        <f t="shared" si="25"/>
        <v>2</v>
      </c>
      <c r="G147" s="631" t="str">
        <f t="shared" ca="1" si="26"/>
        <v>20</v>
      </c>
    </row>
    <row r="148" spans="1:7" x14ac:dyDescent="0.25">
      <c r="A148" t="s">
        <v>379</v>
      </c>
      <c r="B148" s="551">
        <f>VLOOKUP(A148,Data!C:E,3,FALSE)</f>
        <v>3</v>
      </c>
      <c r="C148" s="1286" t="str">
        <f>IF(NIS2_valinta!F234&lt;&gt;"","X","")</f>
        <v/>
      </c>
      <c r="D148" s="551" t="str">
        <f t="shared" si="24"/>
        <v/>
      </c>
      <c r="E148" s="551">
        <f ca="1">VLOOKUP(A148,Data!C:I,7,FALSE)</f>
        <v>0</v>
      </c>
      <c r="F148" s="631" t="str">
        <f t="shared" si="25"/>
        <v>3</v>
      </c>
      <c r="G148" s="631" t="str">
        <f t="shared" ca="1" si="26"/>
        <v>30</v>
      </c>
    </row>
    <row r="149" spans="1:7" x14ac:dyDescent="0.25">
      <c r="A149" t="s">
        <v>380</v>
      </c>
      <c r="B149" s="551">
        <f>VLOOKUP(A149,Data!C:E,3,FALSE)</f>
        <v>3</v>
      </c>
      <c r="C149" s="1286" t="str">
        <f>IF(NIS2_valinta!F235&lt;&gt;"","X","")</f>
        <v/>
      </c>
      <c r="D149" s="551" t="str">
        <f t="shared" si="24"/>
        <v/>
      </c>
      <c r="E149" s="551">
        <f ca="1">VLOOKUP(A149,Data!C:I,7,FALSE)</f>
        <v>0</v>
      </c>
      <c r="F149" s="631" t="str">
        <f t="shared" si="25"/>
        <v>3</v>
      </c>
      <c r="G149" s="631" t="str">
        <f t="shared" ca="1" si="26"/>
        <v>30</v>
      </c>
    </row>
    <row r="150" spans="1:7" x14ac:dyDescent="0.25">
      <c r="A150" t="s">
        <v>381</v>
      </c>
      <c r="B150" s="551">
        <f>VLOOKUP(A150,Data!C:E,3,FALSE)</f>
        <v>1</v>
      </c>
      <c r="C150" s="1286" t="str">
        <f>IF(NIS2_valinta!F236&lt;&gt;"","X","")</f>
        <v>X</v>
      </c>
      <c r="D150" s="551" t="str">
        <f t="shared" si="24"/>
        <v>NIS-CRIT-</v>
      </c>
      <c r="E150" s="551">
        <f ca="1">VLOOKUP(A150,Data!C:I,7,FALSE)</f>
        <v>0</v>
      </c>
      <c r="F150" s="631" t="str">
        <f t="shared" si="25"/>
        <v>NIS-CRIT-1</v>
      </c>
      <c r="G150" s="631" t="str">
        <f t="shared" ca="1" si="26"/>
        <v>NIS-CRIT-10</v>
      </c>
    </row>
    <row r="151" spans="1:7" x14ac:dyDescent="0.25">
      <c r="A151" t="s">
        <v>382</v>
      </c>
      <c r="B151" s="551">
        <f>VLOOKUP(A151,Data!C:E,3,FALSE)</f>
        <v>1</v>
      </c>
      <c r="C151" s="1286" t="str">
        <f>IF(NIS2_valinta!F237&lt;&gt;"","X","")</f>
        <v>X</v>
      </c>
      <c r="D151" s="551" t="str">
        <f t="shared" si="24"/>
        <v>NIS-CRIT-</v>
      </c>
      <c r="E151" s="551">
        <f ca="1">VLOOKUP(A151,Data!C:I,7,FALSE)</f>
        <v>0</v>
      </c>
      <c r="F151" s="631" t="str">
        <f t="shared" si="25"/>
        <v>NIS-CRIT-1</v>
      </c>
      <c r="G151" s="631" t="str">
        <f t="shared" ca="1" si="26"/>
        <v>NIS-CRIT-10</v>
      </c>
    </row>
    <row r="152" spans="1:7" x14ac:dyDescent="0.25">
      <c r="A152" t="s">
        <v>383</v>
      </c>
      <c r="B152" s="551">
        <f>VLOOKUP(A152,Data!C:E,3,FALSE)</f>
        <v>1</v>
      </c>
      <c r="C152" s="1286" t="str">
        <f>IF(NIS2_valinta!F238&lt;&gt;"","X","")</f>
        <v>X</v>
      </c>
      <c r="D152" s="551" t="str">
        <f t="shared" si="24"/>
        <v>NIS-CRIT-</v>
      </c>
      <c r="E152" s="551">
        <f ca="1">VLOOKUP(A152,Data!C:I,7,FALSE)</f>
        <v>0</v>
      </c>
      <c r="F152" s="631" t="str">
        <f t="shared" si="25"/>
        <v>NIS-CRIT-1</v>
      </c>
      <c r="G152" s="631" t="str">
        <f t="shared" ca="1" si="26"/>
        <v>NIS-CRIT-10</v>
      </c>
    </row>
    <row r="153" spans="1:7" x14ac:dyDescent="0.25">
      <c r="A153" t="s">
        <v>384</v>
      </c>
      <c r="B153" s="551">
        <f>VLOOKUP(A153,Data!C:E,3,FALSE)</f>
        <v>1</v>
      </c>
      <c r="C153" s="1286" t="str">
        <f>IF(NIS2_valinta!F239&lt;&gt;"","X","")</f>
        <v>X</v>
      </c>
      <c r="D153" s="551" t="str">
        <f t="shared" si="24"/>
        <v>NIS-CRIT-</v>
      </c>
      <c r="E153" s="551">
        <f ca="1">VLOOKUP(A153,Data!C:I,7,FALSE)</f>
        <v>0</v>
      </c>
      <c r="F153" s="631" t="str">
        <f t="shared" si="25"/>
        <v>NIS-CRIT-1</v>
      </c>
      <c r="G153" s="631" t="str">
        <f t="shared" ca="1" si="26"/>
        <v>NIS-CRIT-10</v>
      </c>
    </row>
    <row r="154" spans="1:7" x14ac:dyDescent="0.25">
      <c r="A154" t="s">
        <v>385</v>
      </c>
      <c r="B154" s="551">
        <f>VLOOKUP(A154,Data!C:E,3,FALSE)</f>
        <v>2</v>
      </c>
      <c r="C154" s="1286" t="str">
        <f>IF(NIS2_valinta!F240&lt;&gt;"","X","")</f>
        <v/>
      </c>
      <c r="D154" s="551" t="str">
        <f t="shared" si="24"/>
        <v/>
      </c>
      <c r="E154" s="551">
        <f ca="1">VLOOKUP(A154,Data!C:I,7,FALSE)</f>
        <v>0</v>
      </c>
      <c r="F154" s="631" t="str">
        <f t="shared" si="25"/>
        <v>2</v>
      </c>
      <c r="G154" s="631" t="str">
        <f t="shared" ca="1" si="26"/>
        <v>20</v>
      </c>
    </row>
    <row r="155" spans="1:7" x14ac:dyDescent="0.25">
      <c r="A155" t="s">
        <v>386</v>
      </c>
      <c r="B155" s="551">
        <f>VLOOKUP(A155,Data!C:E,3,FALSE)</f>
        <v>2</v>
      </c>
      <c r="C155" s="1286" t="str">
        <f>IF(NIS2_valinta!F241&lt;&gt;"","X","")</f>
        <v/>
      </c>
      <c r="D155" s="551" t="str">
        <f t="shared" si="24"/>
        <v/>
      </c>
      <c r="E155" s="551">
        <f ca="1">VLOOKUP(A155,Data!C:I,7,FALSE)</f>
        <v>0</v>
      </c>
      <c r="F155" s="631" t="str">
        <f t="shared" si="25"/>
        <v>2</v>
      </c>
      <c r="G155" s="631" t="str">
        <f t="shared" ca="1" si="26"/>
        <v>20</v>
      </c>
    </row>
    <row r="156" spans="1:7" x14ac:dyDescent="0.25">
      <c r="A156" t="s">
        <v>387</v>
      </c>
      <c r="B156" s="551">
        <f>VLOOKUP(A156,Data!C:E,3,FALSE)</f>
        <v>3</v>
      </c>
      <c r="C156" s="1286" t="str">
        <f>IF(NIS2_valinta!F242&lt;&gt;"","X","")</f>
        <v/>
      </c>
      <c r="D156" s="551" t="str">
        <f t="shared" si="24"/>
        <v/>
      </c>
      <c r="E156" s="551">
        <f ca="1">VLOOKUP(A156,Data!C:I,7,FALSE)</f>
        <v>0</v>
      </c>
      <c r="F156" s="631" t="str">
        <f t="shared" si="25"/>
        <v>3</v>
      </c>
      <c r="G156" s="631" t="str">
        <f t="shared" ca="1" si="26"/>
        <v>30</v>
      </c>
    </row>
    <row r="157" spans="1:7" x14ac:dyDescent="0.25">
      <c r="A157" t="s">
        <v>388</v>
      </c>
      <c r="B157" s="551">
        <f>VLOOKUP(A157,Data!C:E,3,FALSE)</f>
        <v>3</v>
      </c>
      <c r="C157" s="1286" t="str">
        <f>IF(NIS2_valinta!F243&lt;&gt;"","X","")</f>
        <v/>
      </c>
      <c r="D157" s="551" t="str">
        <f t="shared" si="24"/>
        <v/>
      </c>
      <c r="E157" s="551">
        <f ca="1">VLOOKUP(A157,Data!C:I,7,FALSE)</f>
        <v>0</v>
      </c>
      <c r="F157" s="631" t="str">
        <f t="shared" si="25"/>
        <v>3</v>
      </c>
      <c r="G157" s="631" t="str">
        <f t="shared" ca="1" si="26"/>
        <v>30</v>
      </c>
    </row>
    <row r="158" spans="1:7" x14ac:dyDescent="0.25">
      <c r="A158" t="s">
        <v>336</v>
      </c>
      <c r="B158" s="551">
        <f>VLOOKUP(A158,Data!C:E,3,FALSE)</f>
        <v>1</v>
      </c>
      <c r="C158" s="1286" t="str">
        <f>IF(NIS2_valinta!F244&lt;&gt;"","X","")</f>
        <v>X</v>
      </c>
      <c r="D158" s="551" t="str">
        <f t="shared" si="24"/>
        <v>NIS-PROG-</v>
      </c>
      <c r="E158" s="551">
        <f ca="1">VLOOKUP(A158,Data!C:I,7,FALSE)</f>
        <v>0</v>
      </c>
      <c r="F158" s="631" t="str">
        <f t="shared" si="25"/>
        <v>NIS-PROG-1</v>
      </c>
      <c r="G158" s="631" t="str">
        <f t="shared" ca="1" si="26"/>
        <v>NIS-PROG-10</v>
      </c>
    </row>
    <row r="159" spans="1:7" x14ac:dyDescent="0.25">
      <c r="A159" t="s">
        <v>337</v>
      </c>
      <c r="B159" s="551">
        <f>VLOOKUP(A159,Data!C:E,3,FALSE)</f>
        <v>2</v>
      </c>
      <c r="C159" s="1286" t="str">
        <f>IF(NIS2_valinta!F245&lt;&gt;"","X","")</f>
        <v>X</v>
      </c>
      <c r="D159" s="551" t="str">
        <f t="shared" si="24"/>
        <v>NIS-PROG-</v>
      </c>
      <c r="E159" s="551">
        <f ca="1">VLOOKUP(A159,Data!C:I,7,FALSE)</f>
        <v>0</v>
      </c>
      <c r="F159" s="631" t="str">
        <f t="shared" si="25"/>
        <v>NIS-PROG-2</v>
      </c>
      <c r="G159" s="631" t="str">
        <f t="shared" ca="1" si="26"/>
        <v>NIS-PROG-20</v>
      </c>
    </row>
    <row r="160" spans="1:7" x14ac:dyDescent="0.25">
      <c r="A160" t="s">
        <v>338</v>
      </c>
      <c r="B160" s="551">
        <f>VLOOKUP(A160,Data!C:E,3,FALSE)</f>
        <v>2</v>
      </c>
      <c r="C160" s="1286" t="str">
        <f>IF(NIS2_valinta!F246&lt;&gt;"","X","")</f>
        <v>X</v>
      </c>
      <c r="D160" s="551" t="str">
        <f t="shared" si="24"/>
        <v>NIS-PROG-</v>
      </c>
      <c r="E160" s="551">
        <f ca="1">VLOOKUP(A160,Data!C:I,7,FALSE)</f>
        <v>0</v>
      </c>
      <c r="F160" s="631" t="str">
        <f t="shared" si="25"/>
        <v>NIS-PROG-2</v>
      </c>
      <c r="G160" s="631" t="str">
        <f t="shared" ca="1" si="26"/>
        <v>NIS-PROG-20</v>
      </c>
    </row>
    <row r="161" spans="1:7" x14ac:dyDescent="0.25">
      <c r="A161" t="s">
        <v>339</v>
      </c>
      <c r="B161" s="551">
        <f>VLOOKUP(A161,Data!C:E,3,FALSE)</f>
        <v>2</v>
      </c>
      <c r="C161" s="1286" t="str">
        <f>IF(NIS2_valinta!F247&lt;&gt;"","X","")</f>
        <v>X</v>
      </c>
      <c r="D161" s="551" t="str">
        <f t="shared" si="24"/>
        <v>NIS-PROG-</v>
      </c>
      <c r="E161" s="551">
        <f ca="1">VLOOKUP(A161,Data!C:I,7,FALSE)</f>
        <v>0</v>
      </c>
      <c r="F161" s="631" t="str">
        <f t="shared" si="25"/>
        <v>NIS-PROG-2</v>
      </c>
      <c r="G161" s="631" t="str">
        <f t="shared" ca="1" si="26"/>
        <v>NIS-PROG-20</v>
      </c>
    </row>
    <row r="162" spans="1:7" x14ac:dyDescent="0.25">
      <c r="A162" t="s">
        <v>340</v>
      </c>
      <c r="B162" s="551">
        <f>VLOOKUP(A162,Data!C:E,3,FALSE)</f>
        <v>2</v>
      </c>
      <c r="C162" s="1286" t="str">
        <f>IF(NIS2_valinta!F248&lt;&gt;"","X","")</f>
        <v>X</v>
      </c>
      <c r="D162" s="551" t="str">
        <f t="shared" si="24"/>
        <v>NIS-PROG-</v>
      </c>
      <c r="E162" s="551">
        <f ca="1">VLOOKUP(A162,Data!C:I,7,FALSE)</f>
        <v>0</v>
      </c>
      <c r="F162" s="631" t="str">
        <f t="shared" si="25"/>
        <v>NIS-PROG-2</v>
      </c>
      <c r="G162" s="631" t="str">
        <f t="shared" ca="1" si="26"/>
        <v>NIS-PROG-20</v>
      </c>
    </row>
    <row r="163" spans="1:7" x14ac:dyDescent="0.25">
      <c r="A163" t="s">
        <v>341</v>
      </c>
      <c r="B163" s="551">
        <f>VLOOKUP(A163,Data!C:E,3,FALSE)</f>
        <v>2</v>
      </c>
      <c r="C163" s="1286" t="str">
        <f>IF(NIS2_valinta!F249&lt;&gt;"","X","")</f>
        <v>X</v>
      </c>
      <c r="D163" s="551" t="str">
        <f t="shared" si="24"/>
        <v>NIS-PROG-</v>
      </c>
      <c r="E163" s="551">
        <f ca="1">VLOOKUP(A163,Data!C:I,7,FALSE)</f>
        <v>0</v>
      </c>
      <c r="F163" s="631" t="str">
        <f t="shared" si="25"/>
        <v>NIS-PROG-2</v>
      </c>
      <c r="G163" s="631" t="str">
        <f t="shared" ca="1" si="26"/>
        <v>NIS-PROG-20</v>
      </c>
    </row>
    <row r="164" spans="1:7" x14ac:dyDescent="0.25">
      <c r="A164" t="s">
        <v>342</v>
      </c>
      <c r="B164" s="551">
        <f>VLOOKUP(A164,Data!C:E,3,FALSE)</f>
        <v>2</v>
      </c>
      <c r="C164" s="1286" t="str">
        <f>IF(NIS2_valinta!F250&lt;&gt;"","X","")</f>
        <v>X</v>
      </c>
      <c r="D164" s="551" t="str">
        <f t="shared" si="24"/>
        <v>NIS-PROG-</v>
      </c>
      <c r="E164" s="551">
        <f ca="1">VLOOKUP(A164,Data!C:I,7,FALSE)</f>
        <v>0</v>
      </c>
      <c r="F164" s="631" t="str">
        <f t="shared" si="25"/>
        <v>NIS-PROG-2</v>
      </c>
      <c r="G164" s="631" t="str">
        <f t="shared" ca="1" si="26"/>
        <v>NIS-PROG-20</v>
      </c>
    </row>
    <row r="165" spans="1:7" x14ac:dyDescent="0.25">
      <c r="A165" t="s">
        <v>343</v>
      </c>
      <c r="B165" s="551">
        <f>VLOOKUP(A165,Data!C:E,3,FALSE)</f>
        <v>3</v>
      </c>
      <c r="C165" s="1286" t="str">
        <f>IF(NIS2_valinta!F251&lt;&gt;"","X","")</f>
        <v/>
      </c>
      <c r="D165" s="551" t="str">
        <f t="shared" si="24"/>
        <v/>
      </c>
      <c r="E165" s="551">
        <f ca="1">VLOOKUP(A165,Data!C:I,7,FALSE)</f>
        <v>0</v>
      </c>
      <c r="F165" s="631" t="str">
        <f t="shared" si="25"/>
        <v>3</v>
      </c>
      <c r="G165" s="631" t="str">
        <f t="shared" ca="1" si="26"/>
        <v>30</v>
      </c>
    </row>
    <row r="166" spans="1:7" x14ac:dyDescent="0.25">
      <c r="A166" t="s">
        <v>344</v>
      </c>
      <c r="B166" s="551">
        <f>VLOOKUP(A166,Data!C:E,3,FALSE)</f>
        <v>1</v>
      </c>
      <c r="C166" s="1286" t="str">
        <f>IF(NIS2_valinta!F252&lt;&gt;"","X","")</f>
        <v>X</v>
      </c>
      <c r="D166" s="551" t="str">
        <f t="shared" si="24"/>
        <v>NIS-PROG-</v>
      </c>
      <c r="E166" s="551">
        <f ca="1">VLOOKUP(A166,Data!C:I,7,FALSE)</f>
        <v>0</v>
      </c>
      <c r="F166" s="631" t="str">
        <f t="shared" si="25"/>
        <v>NIS-PROG-1</v>
      </c>
      <c r="G166" s="631" t="str">
        <f t="shared" ca="1" si="26"/>
        <v>NIS-PROG-10</v>
      </c>
    </row>
    <row r="167" spans="1:7" x14ac:dyDescent="0.25">
      <c r="A167" t="s">
        <v>345</v>
      </c>
      <c r="B167" s="551">
        <f>VLOOKUP(A167,Data!C:E,3,FALSE)</f>
        <v>2</v>
      </c>
      <c r="C167" s="1286" t="str">
        <f>IF(NIS2_valinta!F253&lt;&gt;"","X","")</f>
        <v>X</v>
      </c>
      <c r="D167" s="551" t="str">
        <f t="shared" si="24"/>
        <v>NIS-PROG-</v>
      </c>
      <c r="E167" s="551">
        <f ca="1">VLOOKUP(A167,Data!C:I,7,FALSE)</f>
        <v>0</v>
      </c>
      <c r="F167" s="631" t="str">
        <f t="shared" si="25"/>
        <v>NIS-PROG-2</v>
      </c>
      <c r="G167" s="631" t="str">
        <f t="shared" ca="1" si="26"/>
        <v>NIS-PROG-20</v>
      </c>
    </row>
    <row r="168" spans="1:7" x14ac:dyDescent="0.25">
      <c r="A168" t="s">
        <v>346</v>
      </c>
      <c r="B168" s="551">
        <f>VLOOKUP(A168,Data!C:E,3,FALSE)</f>
        <v>2</v>
      </c>
      <c r="C168" s="1286" t="str">
        <f>IF(NIS2_valinta!F254&lt;&gt;"","X","")</f>
        <v/>
      </c>
      <c r="D168" s="551" t="str">
        <f t="shared" si="24"/>
        <v/>
      </c>
      <c r="E168" s="551">
        <f ca="1">VLOOKUP(A168,Data!C:I,7,FALSE)</f>
        <v>0</v>
      </c>
      <c r="F168" s="631" t="str">
        <f t="shared" si="25"/>
        <v>2</v>
      </c>
      <c r="G168" s="631" t="str">
        <f t="shared" ca="1" si="26"/>
        <v>20</v>
      </c>
    </row>
    <row r="169" spans="1:7" x14ac:dyDescent="0.25">
      <c r="A169" t="s">
        <v>347</v>
      </c>
      <c r="B169" s="551">
        <f>VLOOKUP(A169,Data!C:E,3,FALSE)</f>
        <v>2</v>
      </c>
      <c r="C169" s="1286" t="str">
        <f>IF(NIS2_valinta!F255&lt;&gt;"","X","")</f>
        <v>X</v>
      </c>
      <c r="D169" s="551" t="str">
        <f t="shared" si="24"/>
        <v>NIS-PROG-</v>
      </c>
      <c r="E169" s="551">
        <f ca="1">VLOOKUP(A169,Data!C:I,7,FALSE)</f>
        <v>0</v>
      </c>
      <c r="F169" s="631" t="str">
        <f t="shared" si="25"/>
        <v>NIS-PROG-2</v>
      </c>
      <c r="G169" s="631" t="str">
        <f t="shared" ca="1" si="26"/>
        <v>NIS-PROG-20</v>
      </c>
    </row>
    <row r="170" spans="1:7" x14ac:dyDescent="0.25">
      <c r="A170" t="s">
        <v>348</v>
      </c>
      <c r="B170" s="551">
        <f>VLOOKUP(A170,Data!C:E,3,FALSE)</f>
        <v>2</v>
      </c>
      <c r="C170" s="1286" t="str">
        <f>IF(NIS2_valinta!F256&lt;&gt;"","X","")</f>
        <v>X</v>
      </c>
      <c r="D170" s="551" t="str">
        <f t="shared" si="24"/>
        <v>NIS-PROG-</v>
      </c>
      <c r="E170" s="551">
        <f ca="1">VLOOKUP(A170,Data!C:I,7,FALSE)</f>
        <v>0</v>
      </c>
      <c r="F170" s="631" t="str">
        <f t="shared" si="25"/>
        <v>NIS-PROG-2</v>
      </c>
      <c r="G170" s="631" t="str">
        <f t="shared" ca="1" si="26"/>
        <v>NIS-PROG-20</v>
      </c>
    </row>
    <row r="171" spans="1:7" x14ac:dyDescent="0.25">
      <c r="A171" t="s">
        <v>349</v>
      </c>
      <c r="B171" s="551">
        <f>VLOOKUP(A171,Data!C:E,3,FALSE)</f>
        <v>2</v>
      </c>
      <c r="C171" s="1286" t="str">
        <f>IF(NIS2_valinta!F257&lt;&gt;"","X","")</f>
        <v>X</v>
      </c>
      <c r="D171" s="551" t="str">
        <f t="shared" si="24"/>
        <v>NIS-PROG-</v>
      </c>
      <c r="E171" s="551">
        <f ca="1">VLOOKUP(A171,Data!C:I,7,FALSE)</f>
        <v>0</v>
      </c>
      <c r="F171" s="631" t="str">
        <f t="shared" si="25"/>
        <v>NIS-PROG-2</v>
      </c>
      <c r="G171" s="631" t="str">
        <f t="shared" ca="1" si="26"/>
        <v>NIS-PROG-20</v>
      </c>
    </row>
    <row r="172" spans="1:7" x14ac:dyDescent="0.25">
      <c r="A172" t="s">
        <v>350</v>
      </c>
      <c r="B172" s="551">
        <f>VLOOKUP(A172,Data!C:E,3,FALSE)</f>
        <v>3</v>
      </c>
      <c r="C172" s="1286" t="str">
        <f>IF(NIS2_valinta!F258&lt;&gt;"","X","")</f>
        <v/>
      </c>
      <c r="D172" s="551" t="str">
        <f t="shared" si="24"/>
        <v/>
      </c>
      <c r="E172" s="551">
        <f ca="1">VLOOKUP(A172,Data!C:I,7,FALSE)</f>
        <v>0</v>
      </c>
      <c r="F172" s="631" t="str">
        <f t="shared" si="25"/>
        <v>3</v>
      </c>
      <c r="G172" s="631" t="str">
        <f t="shared" ca="1" si="26"/>
        <v>30</v>
      </c>
    </row>
    <row r="173" spans="1:7" x14ac:dyDescent="0.25">
      <c r="A173" t="s">
        <v>351</v>
      </c>
      <c r="B173" s="551">
        <f>VLOOKUP(A173,Data!C:E,3,FALSE)</f>
        <v>3</v>
      </c>
      <c r="C173" s="1286" t="str">
        <f>IF(NIS2_valinta!F259&lt;&gt;"","X","")</f>
        <v>X</v>
      </c>
      <c r="D173" s="551" t="str">
        <f t="shared" si="24"/>
        <v>NIS-PROG-</v>
      </c>
      <c r="E173" s="551">
        <f ca="1">VLOOKUP(A173,Data!C:I,7,FALSE)</f>
        <v>0</v>
      </c>
      <c r="F173" s="631" t="str">
        <f t="shared" si="25"/>
        <v>NIS-PROG-3</v>
      </c>
      <c r="G173" s="631" t="str">
        <f t="shared" ca="1" si="26"/>
        <v>NIS-PROG-30</v>
      </c>
    </row>
    <row r="174" spans="1:7" x14ac:dyDescent="0.25">
      <c r="A174" t="s">
        <v>352</v>
      </c>
      <c r="B174" s="551">
        <f>VLOOKUP(A174,Data!C:E,3,FALSE)</f>
        <v>3</v>
      </c>
      <c r="C174" s="1286" t="str">
        <f>IF(NIS2_valinta!F260&lt;&gt;"","X","")</f>
        <v>X</v>
      </c>
      <c r="D174" s="551" t="str">
        <f t="shared" si="24"/>
        <v>NIS-PROG-</v>
      </c>
      <c r="E174" s="551">
        <f ca="1">VLOOKUP(A174,Data!C:I,7,FALSE)</f>
        <v>0</v>
      </c>
      <c r="F174" s="631" t="str">
        <f t="shared" si="25"/>
        <v>NIS-PROG-3</v>
      </c>
      <c r="G174" s="631" t="str">
        <f t="shared" ca="1" si="26"/>
        <v>NIS-PROG-30</v>
      </c>
    </row>
    <row r="175" spans="1:7" x14ac:dyDescent="0.25">
      <c r="A175" t="s">
        <v>353</v>
      </c>
      <c r="B175" s="551">
        <f>VLOOKUP(A175,Data!C:E,3,FALSE)</f>
        <v>3</v>
      </c>
      <c r="C175" s="1286" t="str">
        <f>IF(NIS2_valinta!F261&lt;&gt;"","X","")</f>
        <v/>
      </c>
      <c r="D175" s="551" t="str">
        <f t="shared" si="24"/>
        <v/>
      </c>
      <c r="E175" s="551">
        <f ca="1">VLOOKUP(A175,Data!C:I,7,FALSE)</f>
        <v>0</v>
      </c>
      <c r="F175" s="631" t="str">
        <f t="shared" si="25"/>
        <v>3</v>
      </c>
      <c r="G175" s="631" t="str">
        <f t="shared" ca="1" si="26"/>
        <v>30</v>
      </c>
    </row>
    <row r="176" spans="1:7" x14ac:dyDescent="0.25">
      <c r="A176" t="s">
        <v>355</v>
      </c>
      <c r="B176" s="551">
        <f>VLOOKUP(A176,Data!C:E,3,FALSE)</f>
        <v>2</v>
      </c>
      <c r="C176" s="1286" t="str">
        <f>IF(NIS2_valinta!F262&lt;&gt;"","X","")</f>
        <v/>
      </c>
      <c r="D176" s="551" t="str">
        <f t="shared" si="24"/>
        <v/>
      </c>
      <c r="E176" s="551">
        <f ca="1">VLOOKUP(A176,Data!C:I,7,FALSE)</f>
        <v>0</v>
      </c>
      <c r="F176" s="631" t="str">
        <f t="shared" si="25"/>
        <v>2</v>
      </c>
      <c r="G176" s="631" t="str">
        <f t="shared" ca="1" si="26"/>
        <v>20</v>
      </c>
    </row>
    <row r="177" spans="1:7" x14ac:dyDescent="0.25">
      <c r="A177" t="s">
        <v>356</v>
      </c>
      <c r="B177" s="551">
        <f>VLOOKUP(A177,Data!C:E,3,FALSE)</f>
        <v>2</v>
      </c>
      <c r="C177" s="1286" t="str">
        <f>IF(NIS2_valinta!F263&lt;&gt;"","X","")</f>
        <v/>
      </c>
      <c r="D177" s="551" t="str">
        <f t="shared" si="24"/>
        <v/>
      </c>
      <c r="E177" s="551">
        <f ca="1">VLOOKUP(A177,Data!C:I,7,FALSE)</f>
        <v>0</v>
      </c>
      <c r="F177" s="631" t="str">
        <f t="shared" si="25"/>
        <v>2</v>
      </c>
      <c r="G177" s="631" t="str">
        <f t="shared" ca="1" si="26"/>
        <v>20</v>
      </c>
    </row>
    <row r="178" spans="1:7" x14ac:dyDescent="0.25">
      <c r="A178" t="s">
        <v>357</v>
      </c>
      <c r="B178" s="551">
        <f>VLOOKUP(A178,Data!C:E,3,FALSE)</f>
        <v>3</v>
      </c>
      <c r="C178" s="1286" t="str">
        <f>IF(NIS2_valinta!F264&lt;&gt;"","X","")</f>
        <v>X</v>
      </c>
      <c r="D178" s="551" t="str">
        <f t="shared" si="24"/>
        <v>NIS-PROG-</v>
      </c>
      <c r="E178" s="551">
        <f ca="1">VLOOKUP(A178,Data!C:I,7,FALSE)</f>
        <v>0</v>
      </c>
      <c r="F178" s="631" t="str">
        <f t="shared" si="25"/>
        <v>NIS-PROG-3</v>
      </c>
      <c r="G178" s="631" t="str">
        <f t="shared" ca="1" si="26"/>
        <v>NIS-PROG-30</v>
      </c>
    </row>
    <row r="179" spans="1:7" x14ac:dyDescent="0.25">
      <c r="A179" t="s">
        <v>358</v>
      </c>
      <c r="B179" s="551">
        <f>VLOOKUP(A179,Data!C:E,3,FALSE)</f>
        <v>3</v>
      </c>
      <c r="C179" s="1286" t="str">
        <f>IF(NIS2_valinta!F265&lt;&gt;"","X","")</f>
        <v>X</v>
      </c>
      <c r="D179" s="551" t="str">
        <f t="shared" si="24"/>
        <v>NIS-PROG-</v>
      </c>
      <c r="E179" s="551">
        <f ca="1">VLOOKUP(A179,Data!C:I,7,FALSE)</f>
        <v>0</v>
      </c>
      <c r="F179" s="631" t="str">
        <f t="shared" si="25"/>
        <v>NIS-PROG-3</v>
      </c>
      <c r="G179" s="631" t="str">
        <f t="shared" ca="1" si="26"/>
        <v>NIS-PROG-30</v>
      </c>
    </row>
    <row r="180" spans="1:7" x14ac:dyDescent="0.25">
      <c r="A180" t="s">
        <v>359</v>
      </c>
      <c r="B180" s="551">
        <f>VLOOKUP(A180,Data!C:E,3,FALSE)</f>
        <v>3</v>
      </c>
      <c r="C180" s="1286" t="str">
        <f>IF(NIS2_valinta!F266&lt;&gt;"","X","")</f>
        <v>X</v>
      </c>
      <c r="D180" s="551" t="str">
        <f t="shared" si="24"/>
        <v>NIS-PROG-</v>
      </c>
      <c r="E180" s="551">
        <f ca="1">VLOOKUP(A180,Data!C:I,7,FALSE)</f>
        <v>0</v>
      </c>
      <c r="F180" s="631" t="str">
        <f t="shared" si="25"/>
        <v>NIS-PROG-3</v>
      </c>
      <c r="G180" s="631" t="str">
        <f t="shared" ca="1" si="26"/>
        <v>NIS-PROG-30</v>
      </c>
    </row>
    <row r="181" spans="1:7" x14ac:dyDescent="0.25">
      <c r="A181" t="s">
        <v>360</v>
      </c>
      <c r="B181" s="551">
        <f>VLOOKUP(A181,Data!C:E,3,FALSE)</f>
        <v>3</v>
      </c>
      <c r="C181" s="1286" t="str">
        <f>IF(NIS2_valinta!F267&lt;&gt;"","X","")</f>
        <v/>
      </c>
      <c r="D181" s="551" t="str">
        <f t="shared" si="24"/>
        <v/>
      </c>
      <c r="E181" s="551">
        <f ca="1">VLOOKUP(A181,Data!C:I,7,FALSE)</f>
        <v>0</v>
      </c>
      <c r="F181" s="631" t="str">
        <f t="shared" si="25"/>
        <v>3</v>
      </c>
      <c r="G181" s="631" t="str">
        <f t="shared" ca="1" si="26"/>
        <v>30</v>
      </c>
    </row>
    <row r="182" spans="1:7" x14ac:dyDescent="0.25">
      <c r="A182" t="s">
        <v>240</v>
      </c>
      <c r="B182" s="551">
        <f>VLOOKUP(A182,Data!C:E,3,FALSE)</f>
        <v>1</v>
      </c>
      <c r="C182" s="1286" t="str">
        <f>IF(NIS2_valinta!F268&lt;&gt;"","X","")</f>
        <v>X</v>
      </c>
      <c r="D182" s="551" t="str">
        <f t="shared" si="24"/>
        <v>NIS-RESP-</v>
      </c>
      <c r="E182" s="551">
        <f ca="1">VLOOKUP(A182,Data!C:I,7,FALSE)</f>
        <v>0</v>
      </c>
      <c r="F182" s="631" t="str">
        <f t="shared" si="25"/>
        <v>NIS-RESP-1</v>
      </c>
      <c r="G182" s="631" t="str">
        <f t="shared" ca="1" si="26"/>
        <v>NIS-RESP-10</v>
      </c>
    </row>
    <row r="183" spans="1:7" x14ac:dyDescent="0.25">
      <c r="A183" t="s">
        <v>241</v>
      </c>
      <c r="B183" s="551">
        <f>VLOOKUP(A183,Data!C:E,3,FALSE)</f>
        <v>2</v>
      </c>
      <c r="C183" s="1286" t="str">
        <f>IF(NIS2_valinta!F269&lt;&gt;"","X","")</f>
        <v>X</v>
      </c>
      <c r="D183" s="551" t="str">
        <f t="shared" si="24"/>
        <v>NIS-RESP-</v>
      </c>
      <c r="E183" s="551">
        <f ca="1">VLOOKUP(A183,Data!C:I,7,FALSE)</f>
        <v>0</v>
      </c>
      <c r="F183" s="631" t="str">
        <f t="shared" si="25"/>
        <v>NIS-RESP-2</v>
      </c>
      <c r="G183" s="631" t="str">
        <f t="shared" ca="1" si="26"/>
        <v>NIS-RESP-20</v>
      </c>
    </row>
    <row r="184" spans="1:7" x14ac:dyDescent="0.25">
      <c r="A184" t="s">
        <v>242</v>
      </c>
      <c r="B184" s="551">
        <f>VLOOKUP(A184,Data!C:E,3,FALSE)</f>
        <v>2</v>
      </c>
      <c r="C184" s="1286" t="str">
        <f>IF(NIS2_valinta!F270&lt;&gt;"","X","")</f>
        <v>X</v>
      </c>
      <c r="D184" s="551" t="str">
        <f t="shared" si="24"/>
        <v>NIS-RESP-</v>
      </c>
      <c r="E184" s="551">
        <f ca="1">VLOOKUP(A184,Data!C:I,7,FALSE)</f>
        <v>0</v>
      </c>
      <c r="F184" s="631" t="str">
        <f t="shared" si="25"/>
        <v>NIS-RESP-2</v>
      </c>
      <c r="G184" s="631" t="str">
        <f t="shared" ca="1" si="26"/>
        <v>NIS-RESP-20</v>
      </c>
    </row>
    <row r="185" spans="1:7" x14ac:dyDescent="0.25">
      <c r="A185" t="s">
        <v>243</v>
      </c>
      <c r="B185" s="551">
        <f>VLOOKUP(A185,Data!C:E,3,FALSE)</f>
        <v>3</v>
      </c>
      <c r="C185" s="1286" t="str">
        <f>IF(NIS2_valinta!F271&lt;&gt;"","X","")</f>
        <v>X</v>
      </c>
      <c r="D185" s="551" t="str">
        <f t="shared" si="24"/>
        <v>NIS-RESP-</v>
      </c>
      <c r="E185" s="551">
        <f ca="1">VLOOKUP(A185,Data!C:I,7,FALSE)</f>
        <v>0</v>
      </c>
      <c r="F185" s="631" t="str">
        <f t="shared" si="25"/>
        <v>NIS-RESP-3</v>
      </c>
      <c r="G185" s="631" t="str">
        <f t="shared" ca="1" si="26"/>
        <v>NIS-RESP-30</v>
      </c>
    </row>
    <row r="186" spans="1:7" x14ac:dyDescent="0.25">
      <c r="A186" t="s">
        <v>244</v>
      </c>
      <c r="B186" s="551">
        <f>VLOOKUP(A186,Data!C:E,3,FALSE)</f>
        <v>3</v>
      </c>
      <c r="C186" s="1286" t="str">
        <f>IF(NIS2_valinta!F272&lt;&gt;"","X","")</f>
        <v/>
      </c>
      <c r="D186" s="551" t="str">
        <f t="shared" si="24"/>
        <v/>
      </c>
      <c r="E186" s="551">
        <f ca="1">VLOOKUP(A186,Data!C:I,7,FALSE)</f>
        <v>0</v>
      </c>
      <c r="F186" s="631" t="str">
        <f t="shared" si="25"/>
        <v>3</v>
      </c>
      <c r="G186" s="631" t="str">
        <f t="shared" ca="1" si="26"/>
        <v>30</v>
      </c>
    </row>
    <row r="187" spans="1:7" x14ac:dyDescent="0.25">
      <c r="A187" t="s">
        <v>245</v>
      </c>
      <c r="B187" s="551">
        <f>VLOOKUP(A187,Data!C:E,3,FALSE)</f>
        <v>3</v>
      </c>
      <c r="C187" s="1286" t="str">
        <f>IF(NIS2_valinta!F273&lt;&gt;"","X","")</f>
        <v>X</v>
      </c>
      <c r="D187" s="551" t="str">
        <f t="shared" si="24"/>
        <v>NIS-RESP-</v>
      </c>
      <c r="E187" s="551">
        <f ca="1">VLOOKUP(A187,Data!C:I,7,FALSE)</f>
        <v>0</v>
      </c>
      <c r="F187" s="631" t="str">
        <f t="shared" si="25"/>
        <v>NIS-RESP-3</v>
      </c>
      <c r="G187" s="631" t="str">
        <f t="shared" ca="1" si="26"/>
        <v>NIS-RESP-30</v>
      </c>
    </row>
    <row r="188" spans="1:7" x14ac:dyDescent="0.25">
      <c r="A188" t="s">
        <v>246</v>
      </c>
      <c r="B188" s="551">
        <f>VLOOKUP(A188,Data!C:E,3,FALSE)</f>
        <v>1</v>
      </c>
      <c r="C188" s="1286" t="str">
        <f>IF(NIS2_valinta!F274&lt;&gt;"","X","")</f>
        <v>X</v>
      </c>
      <c r="D188" s="551" t="str">
        <f t="shared" si="24"/>
        <v>NIS-RESP-</v>
      </c>
      <c r="E188" s="551">
        <f ca="1">VLOOKUP(A188,Data!C:I,7,FALSE)</f>
        <v>0</v>
      </c>
      <c r="F188" s="631" t="str">
        <f t="shared" si="25"/>
        <v>NIS-RESP-1</v>
      </c>
      <c r="G188" s="631" t="str">
        <f t="shared" ca="1" si="26"/>
        <v>NIS-RESP-10</v>
      </c>
    </row>
    <row r="189" spans="1:7" x14ac:dyDescent="0.25">
      <c r="A189" t="s">
        <v>247</v>
      </c>
      <c r="B189" s="551">
        <f>VLOOKUP(A189,Data!C:E,3,FALSE)</f>
        <v>1</v>
      </c>
      <c r="C189" s="1286" t="str">
        <f>IF(NIS2_valinta!F275&lt;&gt;"","X","")</f>
        <v>X</v>
      </c>
      <c r="D189" s="551" t="str">
        <f t="shared" si="24"/>
        <v>NIS-RESP-</v>
      </c>
      <c r="E189" s="551">
        <f ca="1">VLOOKUP(A189,Data!C:I,7,FALSE)</f>
        <v>0</v>
      </c>
      <c r="F189" s="631" t="str">
        <f t="shared" si="25"/>
        <v>NIS-RESP-1</v>
      </c>
      <c r="G189" s="631" t="str">
        <f t="shared" ca="1" si="26"/>
        <v>NIS-RESP-10</v>
      </c>
    </row>
    <row r="190" spans="1:7" x14ac:dyDescent="0.25">
      <c r="A190" t="s">
        <v>248</v>
      </c>
      <c r="B190" s="551">
        <f>VLOOKUP(A190,Data!C:E,3,FALSE)</f>
        <v>2</v>
      </c>
      <c r="C190" s="1286" t="str">
        <f>IF(NIS2_valinta!F276&lt;&gt;"","X","")</f>
        <v>X</v>
      </c>
      <c r="D190" s="551" t="str">
        <f t="shared" si="24"/>
        <v>NIS-RESP-</v>
      </c>
      <c r="E190" s="551">
        <f ca="1">VLOOKUP(A190,Data!C:I,7,FALSE)</f>
        <v>0</v>
      </c>
      <c r="F190" s="631" t="str">
        <f t="shared" si="25"/>
        <v>NIS-RESP-2</v>
      </c>
      <c r="G190" s="631" t="str">
        <f t="shared" ca="1" si="26"/>
        <v>NIS-RESP-20</v>
      </c>
    </row>
    <row r="191" spans="1:7" x14ac:dyDescent="0.25">
      <c r="A191" t="s">
        <v>249</v>
      </c>
      <c r="B191" s="551">
        <f>VLOOKUP(A191,Data!C:E,3,FALSE)</f>
        <v>2</v>
      </c>
      <c r="C191" s="1286" t="str">
        <f>IF(NIS2_valinta!F277&lt;&gt;"","X","")</f>
        <v>X</v>
      </c>
      <c r="D191" s="551" t="str">
        <f t="shared" si="24"/>
        <v>NIS-RESP-</v>
      </c>
      <c r="E191" s="551">
        <f ca="1">VLOOKUP(A191,Data!C:I,7,FALSE)</f>
        <v>0</v>
      </c>
      <c r="F191" s="631" t="str">
        <f t="shared" si="25"/>
        <v>NIS-RESP-2</v>
      </c>
      <c r="G191" s="631" t="str">
        <f t="shared" ca="1" si="26"/>
        <v>NIS-RESP-20</v>
      </c>
    </row>
    <row r="192" spans="1:7" x14ac:dyDescent="0.25">
      <c r="A192" t="s">
        <v>250</v>
      </c>
      <c r="B192" s="551">
        <f>VLOOKUP(A192,Data!C:E,3,FALSE)</f>
        <v>2</v>
      </c>
      <c r="C192" s="1286" t="str">
        <f>IF(NIS2_valinta!F278&lt;&gt;"","X","")</f>
        <v>X</v>
      </c>
      <c r="D192" s="551" t="str">
        <f t="shared" si="24"/>
        <v>NIS-RESP-</v>
      </c>
      <c r="E192" s="551">
        <f ca="1">VLOOKUP(A192,Data!C:I,7,FALSE)</f>
        <v>0</v>
      </c>
      <c r="F192" s="631" t="str">
        <f t="shared" si="25"/>
        <v>NIS-RESP-2</v>
      </c>
      <c r="G192" s="631" t="str">
        <f t="shared" ca="1" si="26"/>
        <v>NIS-RESP-20</v>
      </c>
    </row>
    <row r="193" spans="1:7" x14ac:dyDescent="0.25">
      <c r="A193" t="s">
        <v>251</v>
      </c>
      <c r="B193" s="551">
        <f>VLOOKUP(A193,Data!C:E,3,FALSE)</f>
        <v>2</v>
      </c>
      <c r="C193" s="1286" t="str">
        <f>IF(NIS2_valinta!F279&lt;&gt;"","X","")</f>
        <v>X</v>
      </c>
      <c r="D193" s="551" t="str">
        <f t="shared" si="24"/>
        <v>NIS-RESP-</v>
      </c>
      <c r="E193" s="551">
        <f ca="1">VLOOKUP(A193,Data!C:I,7,FALSE)</f>
        <v>0</v>
      </c>
      <c r="F193" s="631" t="str">
        <f t="shared" si="25"/>
        <v>NIS-RESP-2</v>
      </c>
      <c r="G193" s="631" t="str">
        <f t="shared" ca="1" si="26"/>
        <v>NIS-RESP-20</v>
      </c>
    </row>
    <row r="194" spans="1:7" x14ac:dyDescent="0.25">
      <c r="A194" t="s">
        <v>252</v>
      </c>
      <c r="B194" s="551">
        <f>VLOOKUP(A194,Data!C:E,3,FALSE)</f>
        <v>2</v>
      </c>
      <c r="C194" s="1286" t="str">
        <f>IF(NIS2_valinta!F280&lt;&gt;"","X","")</f>
        <v>X</v>
      </c>
      <c r="D194" s="551" t="str">
        <f t="shared" si="24"/>
        <v>NIS-RESP-</v>
      </c>
      <c r="E194" s="551">
        <f ca="1">VLOOKUP(A194,Data!C:I,7,FALSE)</f>
        <v>0</v>
      </c>
      <c r="F194" s="631" t="str">
        <f t="shared" si="25"/>
        <v>NIS-RESP-2</v>
      </c>
      <c r="G194" s="631" t="str">
        <f t="shared" ca="1" si="26"/>
        <v>NIS-RESP-20</v>
      </c>
    </row>
    <row r="195" spans="1:7" x14ac:dyDescent="0.25">
      <c r="A195" t="s">
        <v>253</v>
      </c>
      <c r="B195" s="551">
        <f>VLOOKUP(A195,Data!C:E,3,FALSE)</f>
        <v>3</v>
      </c>
      <c r="C195" s="1286" t="str">
        <f>IF(NIS2_valinta!F281&lt;&gt;"","X","")</f>
        <v/>
      </c>
      <c r="D195" s="551" t="str">
        <f t="shared" ref="D195:D258" si="27">IF(C195="","",CONCATENATE("NIS-",MID(A195,1,4),"-"))</f>
        <v/>
      </c>
      <c r="E195" s="551">
        <f ca="1">VLOOKUP(A195,Data!C:I,7,FALSE)</f>
        <v>0</v>
      </c>
      <c r="F195" s="631" t="str">
        <f t="shared" ref="F195:F258" si="28">CONCATENATE($D195,$B195)</f>
        <v>3</v>
      </c>
      <c r="G195" s="631" t="str">
        <f t="shared" ref="G195:G258" ca="1" si="29">_xlfn.IFNA(CONCATENATE(F195,$E195),CONCATENATE(F195,$E195,0))</f>
        <v>30</v>
      </c>
    </row>
    <row r="196" spans="1:7" x14ac:dyDescent="0.25">
      <c r="A196" t="s">
        <v>254</v>
      </c>
      <c r="B196" s="551">
        <f>VLOOKUP(A196,Data!C:E,3,FALSE)</f>
        <v>3</v>
      </c>
      <c r="C196" s="1286" t="str">
        <f>IF(NIS2_valinta!F282&lt;&gt;"","X","")</f>
        <v/>
      </c>
      <c r="D196" s="551" t="str">
        <f t="shared" si="27"/>
        <v/>
      </c>
      <c r="E196" s="551">
        <f ca="1">VLOOKUP(A196,Data!C:I,7,FALSE)</f>
        <v>0</v>
      </c>
      <c r="F196" s="631" t="str">
        <f t="shared" si="28"/>
        <v>3</v>
      </c>
      <c r="G196" s="631" t="str">
        <f t="shared" ca="1" si="29"/>
        <v>30</v>
      </c>
    </row>
    <row r="197" spans="1:7" x14ac:dyDescent="0.25">
      <c r="A197" t="s">
        <v>255</v>
      </c>
      <c r="B197" s="551">
        <f>VLOOKUP(A197,Data!C:E,3,FALSE)</f>
        <v>1</v>
      </c>
      <c r="C197" s="1286" t="str">
        <f>IF(NIS2_valinta!F283&lt;&gt;"","X","")</f>
        <v>X</v>
      </c>
      <c r="D197" s="551" t="str">
        <f t="shared" si="27"/>
        <v>NIS-RESP-</v>
      </c>
      <c r="E197" s="551">
        <f ca="1">VLOOKUP(A197,Data!C:I,7,FALSE)</f>
        <v>0</v>
      </c>
      <c r="F197" s="631" t="str">
        <f t="shared" si="28"/>
        <v>NIS-RESP-1</v>
      </c>
      <c r="G197" s="631" t="str">
        <f t="shared" ca="1" si="29"/>
        <v>NIS-RESP-10</v>
      </c>
    </row>
    <row r="198" spans="1:7" x14ac:dyDescent="0.25">
      <c r="A198" t="s">
        <v>256</v>
      </c>
      <c r="B198" s="551">
        <f>VLOOKUP(A198,Data!C:E,3,FALSE)</f>
        <v>1</v>
      </c>
      <c r="C198" s="1286" t="str">
        <f>IF(NIS2_valinta!F284&lt;&gt;"","X","")</f>
        <v>X</v>
      </c>
      <c r="D198" s="551" t="str">
        <f t="shared" si="27"/>
        <v>NIS-RESP-</v>
      </c>
      <c r="E198" s="551">
        <f ca="1">VLOOKUP(A198,Data!C:I,7,FALSE)</f>
        <v>0</v>
      </c>
      <c r="F198" s="631" t="str">
        <f t="shared" si="28"/>
        <v>NIS-RESP-1</v>
      </c>
      <c r="G198" s="631" t="str">
        <f t="shared" ca="1" si="29"/>
        <v>NIS-RESP-10</v>
      </c>
    </row>
    <row r="199" spans="1:7" x14ac:dyDescent="0.25">
      <c r="A199" t="s">
        <v>257</v>
      </c>
      <c r="B199" s="551">
        <f>VLOOKUP(A199,Data!C:E,3,FALSE)</f>
        <v>1</v>
      </c>
      <c r="C199" s="1286" t="str">
        <f>IF(NIS2_valinta!F285&lt;&gt;"","X","")</f>
        <v>X</v>
      </c>
      <c r="D199" s="551" t="str">
        <f t="shared" si="27"/>
        <v>NIS-RESP-</v>
      </c>
      <c r="E199" s="551">
        <f ca="1">VLOOKUP(A199,Data!C:I,7,FALSE)</f>
        <v>0</v>
      </c>
      <c r="F199" s="631" t="str">
        <f t="shared" si="28"/>
        <v>NIS-RESP-1</v>
      </c>
      <c r="G199" s="631" t="str">
        <f t="shared" ca="1" si="29"/>
        <v>NIS-RESP-10</v>
      </c>
    </row>
    <row r="200" spans="1:7" x14ac:dyDescent="0.25">
      <c r="A200" t="s">
        <v>258</v>
      </c>
      <c r="B200" s="551">
        <f>VLOOKUP(A200,Data!C:E,3,FALSE)</f>
        <v>2</v>
      </c>
      <c r="C200" s="1286" t="str">
        <f>IF(NIS2_valinta!F286&lt;&gt;"","X","")</f>
        <v>X</v>
      </c>
      <c r="D200" s="551" t="str">
        <f t="shared" si="27"/>
        <v>NIS-RESP-</v>
      </c>
      <c r="E200" s="551">
        <f ca="1">VLOOKUP(A200,Data!C:I,7,FALSE)</f>
        <v>0</v>
      </c>
      <c r="F200" s="631" t="str">
        <f t="shared" si="28"/>
        <v>NIS-RESP-2</v>
      </c>
      <c r="G200" s="631" t="str">
        <f t="shared" ca="1" si="29"/>
        <v>NIS-RESP-20</v>
      </c>
    </row>
    <row r="201" spans="1:7" x14ac:dyDescent="0.25">
      <c r="A201" t="s">
        <v>259</v>
      </c>
      <c r="B201" s="551">
        <f>VLOOKUP(A201,Data!C:E,3,FALSE)</f>
        <v>2</v>
      </c>
      <c r="C201" s="1286" t="str">
        <f>IF(NIS2_valinta!F287&lt;&gt;"","X","")</f>
        <v>X</v>
      </c>
      <c r="D201" s="551" t="str">
        <f t="shared" si="27"/>
        <v>NIS-RESP-</v>
      </c>
      <c r="E201" s="551">
        <f ca="1">VLOOKUP(A201,Data!C:I,7,FALSE)</f>
        <v>0</v>
      </c>
      <c r="F201" s="631" t="str">
        <f t="shared" si="28"/>
        <v>NIS-RESP-2</v>
      </c>
      <c r="G201" s="631" t="str">
        <f t="shared" ca="1" si="29"/>
        <v>NIS-RESP-20</v>
      </c>
    </row>
    <row r="202" spans="1:7" x14ac:dyDescent="0.25">
      <c r="A202" t="s">
        <v>260</v>
      </c>
      <c r="B202" s="551">
        <f>VLOOKUP(A202,Data!C:E,3,FALSE)</f>
        <v>2</v>
      </c>
      <c r="C202" s="1286" t="str">
        <f>IF(NIS2_valinta!F288&lt;&gt;"","X","")</f>
        <v>X</v>
      </c>
      <c r="D202" s="551" t="str">
        <f t="shared" si="27"/>
        <v>NIS-RESP-</v>
      </c>
      <c r="E202" s="551">
        <f ca="1">VLOOKUP(A202,Data!C:I,7,FALSE)</f>
        <v>0</v>
      </c>
      <c r="F202" s="631" t="str">
        <f t="shared" si="28"/>
        <v>NIS-RESP-2</v>
      </c>
      <c r="G202" s="631" t="str">
        <f t="shared" ca="1" si="29"/>
        <v>NIS-RESP-20</v>
      </c>
    </row>
    <row r="203" spans="1:7" x14ac:dyDescent="0.25">
      <c r="A203" t="s">
        <v>261</v>
      </c>
      <c r="B203" s="551">
        <f>VLOOKUP(A203,Data!C:E,3,FALSE)</f>
        <v>2</v>
      </c>
      <c r="C203" s="1286" t="str">
        <f>IF(NIS2_valinta!F289&lt;&gt;"","X","")</f>
        <v>X</v>
      </c>
      <c r="D203" s="551" t="str">
        <f t="shared" si="27"/>
        <v>NIS-RESP-</v>
      </c>
      <c r="E203" s="551">
        <f ca="1">VLOOKUP(A203,Data!C:I,7,FALSE)</f>
        <v>0</v>
      </c>
      <c r="F203" s="631" t="str">
        <f t="shared" si="28"/>
        <v>NIS-RESP-2</v>
      </c>
      <c r="G203" s="631" t="str">
        <f t="shared" ca="1" si="29"/>
        <v>NIS-RESP-20</v>
      </c>
    </row>
    <row r="204" spans="1:7" x14ac:dyDescent="0.25">
      <c r="A204" t="s">
        <v>262</v>
      </c>
      <c r="B204" s="551">
        <f>VLOOKUP(A204,Data!C:E,3,FALSE)</f>
        <v>2</v>
      </c>
      <c r="C204" s="1286" t="str">
        <f>IF(NIS2_valinta!F290&lt;&gt;"","X","")</f>
        <v>X</v>
      </c>
      <c r="D204" s="551" t="str">
        <f t="shared" si="27"/>
        <v>NIS-RESP-</v>
      </c>
      <c r="E204" s="551">
        <f ca="1">VLOOKUP(A204,Data!C:I,7,FALSE)</f>
        <v>0</v>
      </c>
      <c r="F204" s="631" t="str">
        <f t="shared" si="28"/>
        <v>NIS-RESP-2</v>
      </c>
      <c r="G204" s="631" t="str">
        <f t="shared" ca="1" si="29"/>
        <v>NIS-RESP-20</v>
      </c>
    </row>
    <row r="205" spans="1:7" x14ac:dyDescent="0.25">
      <c r="A205" t="s">
        <v>263</v>
      </c>
      <c r="B205" s="551">
        <f>VLOOKUP(A205,Data!C:E,3,FALSE)</f>
        <v>3</v>
      </c>
      <c r="C205" s="1286" t="str">
        <f>IF(NIS2_valinta!F291&lt;&gt;"","X","")</f>
        <v>X</v>
      </c>
      <c r="D205" s="551" t="str">
        <f t="shared" si="27"/>
        <v>NIS-RESP-</v>
      </c>
      <c r="E205" s="551">
        <f ca="1">VLOOKUP(A205,Data!C:I,7,FALSE)</f>
        <v>0</v>
      </c>
      <c r="F205" s="631" t="str">
        <f t="shared" si="28"/>
        <v>NIS-RESP-3</v>
      </c>
      <c r="G205" s="631" t="str">
        <f t="shared" ca="1" si="29"/>
        <v>NIS-RESP-30</v>
      </c>
    </row>
    <row r="206" spans="1:7" x14ac:dyDescent="0.25">
      <c r="A206" t="s">
        <v>265</v>
      </c>
      <c r="B206" s="551">
        <f>VLOOKUP(A206,Data!C:E,3,FALSE)</f>
        <v>3</v>
      </c>
      <c r="C206" s="1286" t="str">
        <f>IF(NIS2_valinta!F292&lt;&gt;"","X","")</f>
        <v>X</v>
      </c>
      <c r="D206" s="551" t="str">
        <f t="shared" si="27"/>
        <v>NIS-RESP-</v>
      </c>
      <c r="E206" s="551">
        <f ca="1">VLOOKUP(A206,Data!C:I,7,FALSE)</f>
        <v>0</v>
      </c>
      <c r="F206" s="631" t="str">
        <f t="shared" si="28"/>
        <v>NIS-RESP-3</v>
      </c>
      <c r="G206" s="631" t="str">
        <f t="shared" ca="1" si="29"/>
        <v>NIS-RESP-30</v>
      </c>
    </row>
    <row r="207" spans="1:7" x14ac:dyDescent="0.25">
      <c r="A207" t="s">
        <v>943</v>
      </c>
      <c r="B207" s="551">
        <f>VLOOKUP(A207,Data!C:E,3,FALSE)</f>
        <v>3</v>
      </c>
      <c r="C207" s="1286" t="str">
        <f>IF(NIS2_valinta!F293&lt;&gt;"","X","")</f>
        <v>X</v>
      </c>
      <c r="D207" s="551" t="str">
        <f t="shared" si="27"/>
        <v>NIS-RESP-</v>
      </c>
      <c r="E207" s="551">
        <f ca="1">VLOOKUP(A207,Data!C:I,7,FALSE)</f>
        <v>0</v>
      </c>
      <c r="F207" s="631" t="str">
        <f t="shared" si="28"/>
        <v>NIS-RESP-3</v>
      </c>
      <c r="G207" s="631" t="str">
        <f t="shared" ca="1" si="29"/>
        <v>NIS-RESP-30</v>
      </c>
    </row>
    <row r="208" spans="1:7" x14ac:dyDescent="0.25">
      <c r="A208" t="s">
        <v>2538</v>
      </c>
      <c r="B208" s="551">
        <f>VLOOKUP(A208,Data!C:E,3,FALSE)</f>
        <v>3</v>
      </c>
      <c r="C208" s="1286" t="str">
        <f>IF(NIS2_valinta!F294&lt;&gt;"","X","")</f>
        <v/>
      </c>
      <c r="D208" s="551" t="str">
        <f t="shared" si="27"/>
        <v/>
      </c>
      <c r="E208" s="551">
        <f ca="1">VLOOKUP(A208,Data!C:I,7,FALSE)</f>
        <v>0</v>
      </c>
      <c r="F208" s="631" t="str">
        <f t="shared" si="28"/>
        <v>3</v>
      </c>
      <c r="G208" s="631" t="str">
        <f t="shared" ca="1" si="29"/>
        <v>30</v>
      </c>
    </row>
    <row r="209" spans="1:7" x14ac:dyDescent="0.25">
      <c r="A209" t="s">
        <v>267</v>
      </c>
      <c r="B209" s="551">
        <f>VLOOKUP(A209,Data!C:E,3,FALSE)</f>
        <v>1</v>
      </c>
      <c r="C209" s="1286" t="str">
        <f>IF(NIS2_valinta!F295&lt;&gt;"","X","")</f>
        <v>X</v>
      </c>
      <c r="D209" s="551" t="str">
        <f t="shared" si="27"/>
        <v>NIS-RESP-</v>
      </c>
      <c r="E209" s="551">
        <f ca="1">VLOOKUP(A209,Data!C:I,7,FALSE)</f>
        <v>0</v>
      </c>
      <c r="F209" s="631" t="str">
        <f t="shared" si="28"/>
        <v>NIS-RESP-1</v>
      </c>
      <c r="G209" s="631" t="str">
        <f t="shared" ca="1" si="29"/>
        <v>NIS-RESP-10</v>
      </c>
    </row>
    <row r="210" spans="1:7" x14ac:dyDescent="0.25">
      <c r="A210" t="s">
        <v>268</v>
      </c>
      <c r="B210" s="551">
        <f>VLOOKUP(A210,Data!C:E,3,FALSE)</f>
        <v>1</v>
      </c>
      <c r="C210" s="1286" t="str">
        <f>IF(NIS2_valinta!F296&lt;&gt;"","X","")</f>
        <v>X</v>
      </c>
      <c r="D210" s="551" t="str">
        <f t="shared" si="27"/>
        <v>NIS-RESP-</v>
      </c>
      <c r="E210" s="551">
        <f ca="1">VLOOKUP(A210,Data!C:I,7,FALSE)</f>
        <v>0</v>
      </c>
      <c r="F210" s="631" t="str">
        <f t="shared" si="28"/>
        <v>NIS-RESP-1</v>
      </c>
      <c r="G210" s="631" t="str">
        <f t="shared" ca="1" si="29"/>
        <v>NIS-RESP-10</v>
      </c>
    </row>
    <row r="211" spans="1:7" x14ac:dyDescent="0.25">
      <c r="A211" t="s">
        <v>269</v>
      </c>
      <c r="B211" s="551">
        <f>VLOOKUP(A211,Data!C:E,3,FALSE)</f>
        <v>1</v>
      </c>
      <c r="C211" s="1286" t="str">
        <f>IF(NIS2_valinta!F297&lt;&gt;"","X","")</f>
        <v>X</v>
      </c>
      <c r="D211" s="551" t="str">
        <f t="shared" si="27"/>
        <v>NIS-RESP-</v>
      </c>
      <c r="E211" s="551">
        <f ca="1">VLOOKUP(A211,Data!C:I,7,FALSE)</f>
        <v>0</v>
      </c>
      <c r="F211" s="631" t="str">
        <f t="shared" si="28"/>
        <v>NIS-RESP-1</v>
      </c>
      <c r="G211" s="631" t="str">
        <f t="shared" ca="1" si="29"/>
        <v>NIS-RESP-10</v>
      </c>
    </row>
    <row r="212" spans="1:7" x14ac:dyDescent="0.25">
      <c r="A212" t="s">
        <v>270</v>
      </c>
      <c r="B212" s="551">
        <f>VLOOKUP(A212,Data!C:E,3,FALSE)</f>
        <v>2</v>
      </c>
      <c r="C212" s="1286" t="str">
        <f>IF(NIS2_valinta!F298&lt;&gt;"","X","")</f>
        <v>X</v>
      </c>
      <c r="D212" s="551" t="str">
        <f t="shared" si="27"/>
        <v>NIS-RESP-</v>
      </c>
      <c r="E212" s="551">
        <f ca="1">VLOOKUP(A212,Data!C:I,7,FALSE)</f>
        <v>0</v>
      </c>
      <c r="F212" s="631" t="str">
        <f t="shared" si="28"/>
        <v>NIS-RESP-2</v>
      </c>
      <c r="G212" s="631" t="str">
        <f t="shared" ca="1" si="29"/>
        <v>NIS-RESP-20</v>
      </c>
    </row>
    <row r="213" spans="1:7" x14ac:dyDescent="0.25">
      <c r="A213" t="s">
        <v>271</v>
      </c>
      <c r="B213" s="551">
        <f>VLOOKUP(A213,Data!C:E,3,FALSE)</f>
        <v>2</v>
      </c>
      <c r="C213" s="1286" t="str">
        <f>IF(NIS2_valinta!F299&lt;&gt;"","X","")</f>
        <v>X</v>
      </c>
      <c r="D213" s="551" t="str">
        <f t="shared" si="27"/>
        <v>NIS-RESP-</v>
      </c>
      <c r="E213" s="551">
        <f ca="1">VLOOKUP(A213,Data!C:I,7,FALSE)</f>
        <v>0</v>
      </c>
      <c r="F213" s="631" t="str">
        <f t="shared" si="28"/>
        <v>NIS-RESP-2</v>
      </c>
      <c r="G213" s="631" t="str">
        <f t="shared" ca="1" si="29"/>
        <v>NIS-RESP-20</v>
      </c>
    </row>
    <row r="214" spans="1:7" x14ac:dyDescent="0.25">
      <c r="A214" t="s">
        <v>272</v>
      </c>
      <c r="B214" s="551">
        <f>VLOOKUP(A214,Data!C:E,3,FALSE)</f>
        <v>2</v>
      </c>
      <c r="C214" s="1286" t="str">
        <f>IF(NIS2_valinta!F300&lt;&gt;"","X","")</f>
        <v>X</v>
      </c>
      <c r="D214" s="551" t="str">
        <f t="shared" si="27"/>
        <v>NIS-RESP-</v>
      </c>
      <c r="E214" s="551">
        <f ca="1">VLOOKUP(A214,Data!C:I,7,FALSE)</f>
        <v>0</v>
      </c>
      <c r="F214" s="631" t="str">
        <f t="shared" si="28"/>
        <v>NIS-RESP-2</v>
      </c>
      <c r="G214" s="631" t="str">
        <f t="shared" ca="1" si="29"/>
        <v>NIS-RESP-20</v>
      </c>
    </row>
    <row r="215" spans="1:7" x14ac:dyDescent="0.25">
      <c r="A215" t="s">
        <v>273</v>
      </c>
      <c r="B215" s="551">
        <f>VLOOKUP(A215,Data!C:E,3,FALSE)</f>
        <v>2</v>
      </c>
      <c r="C215" s="1286" t="str">
        <f>IF(NIS2_valinta!F301&lt;&gt;"","X","")</f>
        <v>X</v>
      </c>
      <c r="D215" s="551" t="str">
        <f t="shared" si="27"/>
        <v>NIS-RESP-</v>
      </c>
      <c r="E215" s="551">
        <f ca="1">VLOOKUP(A215,Data!C:I,7,FALSE)</f>
        <v>0</v>
      </c>
      <c r="F215" s="631" t="str">
        <f t="shared" si="28"/>
        <v>NIS-RESP-2</v>
      </c>
      <c r="G215" s="631" t="str">
        <f t="shared" ca="1" si="29"/>
        <v>NIS-RESP-20</v>
      </c>
    </row>
    <row r="216" spans="1:7" x14ac:dyDescent="0.25">
      <c r="A216" t="s">
        <v>944</v>
      </c>
      <c r="B216" s="551">
        <f>VLOOKUP(A216,Data!C:E,3,FALSE)</f>
        <v>2</v>
      </c>
      <c r="C216" s="1286" t="str">
        <f>IF(NIS2_valinta!F302&lt;&gt;"","X","")</f>
        <v>X</v>
      </c>
      <c r="D216" s="551" t="str">
        <f t="shared" si="27"/>
        <v>NIS-RESP-</v>
      </c>
      <c r="E216" s="551">
        <f ca="1">VLOOKUP(A216,Data!C:I,7,FALSE)</f>
        <v>0</v>
      </c>
      <c r="F216" s="631" t="str">
        <f t="shared" si="28"/>
        <v>NIS-RESP-2</v>
      </c>
      <c r="G216" s="631" t="str">
        <f t="shared" ca="1" si="29"/>
        <v>NIS-RESP-20</v>
      </c>
    </row>
    <row r="217" spans="1:7" x14ac:dyDescent="0.25">
      <c r="A217" t="s">
        <v>945</v>
      </c>
      <c r="B217" s="551">
        <f>VLOOKUP(A217,Data!C:E,3,FALSE)</f>
        <v>2</v>
      </c>
      <c r="C217" s="1286" t="str">
        <f>IF(NIS2_valinta!F303&lt;&gt;"","X","")</f>
        <v>X</v>
      </c>
      <c r="D217" s="551" t="str">
        <f t="shared" si="27"/>
        <v>NIS-RESP-</v>
      </c>
      <c r="E217" s="551">
        <f ca="1">VLOOKUP(A217,Data!C:I,7,FALSE)</f>
        <v>0</v>
      </c>
      <c r="F217" s="631" t="str">
        <f t="shared" si="28"/>
        <v>NIS-RESP-2</v>
      </c>
      <c r="G217" s="631" t="str">
        <f t="shared" ca="1" si="29"/>
        <v>NIS-RESP-20</v>
      </c>
    </row>
    <row r="218" spans="1:7" x14ac:dyDescent="0.25">
      <c r="A218" t="s">
        <v>946</v>
      </c>
      <c r="B218" s="551">
        <f>VLOOKUP(A218,Data!C:E,3,FALSE)</f>
        <v>2</v>
      </c>
      <c r="C218" s="1286" t="str">
        <f>IF(NIS2_valinta!F304&lt;&gt;"","X","")</f>
        <v>X</v>
      </c>
      <c r="D218" s="551" t="str">
        <f t="shared" si="27"/>
        <v>NIS-RESP-</v>
      </c>
      <c r="E218" s="551">
        <f ca="1">VLOOKUP(A218,Data!C:I,7,FALSE)</f>
        <v>0</v>
      </c>
      <c r="F218" s="631" t="str">
        <f t="shared" si="28"/>
        <v>NIS-RESP-2</v>
      </c>
      <c r="G218" s="631" t="str">
        <f t="shared" ca="1" si="29"/>
        <v>NIS-RESP-20</v>
      </c>
    </row>
    <row r="219" spans="1:7" x14ac:dyDescent="0.25">
      <c r="A219" t="s">
        <v>947</v>
      </c>
      <c r="B219" s="551">
        <f>VLOOKUP(A219,Data!C:E,3,FALSE)</f>
        <v>2</v>
      </c>
      <c r="C219" s="1286" t="str">
        <f>IF(NIS2_valinta!F305&lt;&gt;"","X","")</f>
        <v>X</v>
      </c>
      <c r="D219" s="551" t="str">
        <f t="shared" si="27"/>
        <v>NIS-RESP-</v>
      </c>
      <c r="E219" s="551">
        <f ca="1">VLOOKUP(A219,Data!C:I,7,FALSE)</f>
        <v>0</v>
      </c>
      <c r="F219" s="631" t="str">
        <f t="shared" si="28"/>
        <v>NIS-RESP-2</v>
      </c>
      <c r="G219" s="631" t="str">
        <f t="shared" ca="1" si="29"/>
        <v>NIS-RESP-20</v>
      </c>
    </row>
    <row r="220" spans="1:7" x14ac:dyDescent="0.25">
      <c r="A220" t="s">
        <v>948</v>
      </c>
      <c r="B220" s="551">
        <f>VLOOKUP(A220,Data!C:E,3,FALSE)</f>
        <v>2</v>
      </c>
      <c r="C220" s="1286" t="str">
        <f>IF(NIS2_valinta!F306&lt;&gt;"","X","")</f>
        <v/>
      </c>
      <c r="D220" s="551" t="str">
        <f t="shared" si="27"/>
        <v/>
      </c>
      <c r="E220" s="551">
        <f ca="1">VLOOKUP(A220,Data!C:I,7,FALSE)</f>
        <v>0</v>
      </c>
      <c r="F220" s="631" t="str">
        <f t="shared" si="28"/>
        <v>2</v>
      </c>
      <c r="G220" s="631" t="str">
        <f t="shared" ca="1" si="29"/>
        <v>20</v>
      </c>
    </row>
    <row r="221" spans="1:7" x14ac:dyDescent="0.25">
      <c r="A221" t="s">
        <v>949</v>
      </c>
      <c r="B221" s="551">
        <f>VLOOKUP(A221,Data!C:E,3,FALSE)</f>
        <v>3</v>
      </c>
      <c r="C221" s="1286" t="str">
        <f>IF(NIS2_valinta!F307&lt;&gt;"","X","")</f>
        <v/>
      </c>
      <c r="D221" s="551" t="str">
        <f t="shared" si="27"/>
        <v/>
      </c>
      <c r="E221" s="551">
        <f ca="1">VLOOKUP(A221,Data!C:I,7,FALSE)</f>
        <v>0</v>
      </c>
      <c r="F221" s="631" t="str">
        <f t="shared" si="28"/>
        <v>3</v>
      </c>
      <c r="G221" s="631" t="str">
        <f t="shared" ca="1" si="29"/>
        <v>30</v>
      </c>
    </row>
    <row r="222" spans="1:7" x14ac:dyDescent="0.25">
      <c r="A222" t="s">
        <v>950</v>
      </c>
      <c r="B222" s="551">
        <f>VLOOKUP(A222,Data!C:E,3,FALSE)</f>
        <v>3</v>
      </c>
      <c r="C222" s="1286" t="str">
        <f>IF(NIS2_valinta!F308&lt;&gt;"","X","")</f>
        <v>X</v>
      </c>
      <c r="D222" s="551" t="str">
        <f t="shared" si="27"/>
        <v>NIS-RESP-</v>
      </c>
      <c r="E222" s="551">
        <f ca="1">VLOOKUP(A222,Data!C:I,7,FALSE)</f>
        <v>0</v>
      </c>
      <c r="F222" s="631" t="str">
        <f t="shared" si="28"/>
        <v>NIS-RESP-3</v>
      </c>
      <c r="G222" s="631" t="str">
        <f t="shared" ca="1" si="29"/>
        <v>NIS-RESP-30</v>
      </c>
    </row>
    <row r="223" spans="1:7" x14ac:dyDescent="0.25">
      <c r="A223" t="s">
        <v>951</v>
      </c>
      <c r="B223" s="551">
        <f>VLOOKUP(A223,Data!C:E,3,FALSE)</f>
        <v>3</v>
      </c>
      <c r="C223" s="1286" t="str">
        <f>IF(NIS2_valinta!F309&lt;&gt;"","X","")</f>
        <v>X</v>
      </c>
      <c r="D223" s="551" t="str">
        <f t="shared" si="27"/>
        <v>NIS-RESP-</v>
      </c>
      <c r="E223" s="551">
        <f ca="1">VLOOKUP(A223,Data!C:I,7,FALSE)</f>
        <v>0</v>
      </c>
      <c r="F223" s="631" t="str">
        <f t="shared" si="28"/>
        <v>NIS-RESP-3</v>
      </c>
      <c r="G223" s="631" t="str">
        <f t="shared" ca="1" si="29"/>
        <v>NIS-RESP-30</v>
      </c>
    </row>
    <row r="224" spans="1:7" x14ac:dyDescent="0.25">
      <c r="A224" t="s">
        <v>952</v>
      </c>
      <c r="B224" s="551">
        <f>VLOOKUP(A224,Data!C:E,3,FALSE)</f>
        <v>3</v>
      </c>
      <c r="C224" s="1286" t="str">
        <f>IF(NIS2_valinta!F310&lt;&gt;"","X","")</f>
        <v>X</v>
      </c>
      <c r="D224" s="551" t="str">
        <f t="shared" si="27"/>
        <v>NIS-RESP-</v>
      </c>
      <c r="E224" s="551">
        <f ca="1">VLOOKUP(A224,Data!C:I,7,FALSE)</f>
        <v>0</v>
      </c>
      <c r="F224" s="631" t="str">
        <f t="shared" si="28"/>
        <v>NIS-RESP-3</v>
      </c>
      <c r="G224" s="631" t="str">
        <f t="shared" ca="1" si="29"/>
        <v>NIS-RESP-30</v>
      </c>
    </row>
    <row r="225" spans="1:7" x14ac:dyDescent="0.25">
      <c r="A225" t="s">
        <v>954</v>
      </c>
      <c r="B225" s="551">
        <f>VLOOKUP(A225,Data!C:E,3,FALSE)</f>
        <v>2</v>
      </c>
      <c r="C225" s="1286" t="str">
        <f>IF(NIS2_valinta!F311&lt;&gt;"","X","")</f>
        <v>X</v>
      </c>
      <c r="D225" s="551" t="str">
        <f t="shared" si="27"/>
        <v>NIS-RESP-</v>
      </c>
      <c r="E225" s="551">
        <f ca="1">VLOOKUP(A225,Data!C:I,7,FALSE)</f>
        <v>0</v>
      </c>
      <c r="F225" s="631" t="str">
        <f t="shared" si="28"/>
        <v>NIS-RESP-2</v>
      </c>
      <c r="G225" s="631" t="str">
        <f t="shared" ca="1" si="29"/>
        <v>NIS-RESP-20</v>
      </c>
    </row>
    <row r="226" spans="1:7" x14ac:dyDescent="0.25">
      <c r="A226" t="s">
        <v>955</v>
      </c>
      <c r="B226" s="551">
        <f>VLOOKUP(A226,Data!C:E,3,FALSE)</f>
        <v>2</v>
      </c>
      <c r="C226" s="1286" t="str">
        <f>IF(NIS2_valinta!F312&lt;&gt;"","X","")</f>
        <v>X</v>
      </c>
      <c r="D226" s="551" t="str">
        <f t="shared" si="27"/>
        <v>NIS-RESP-</v>
      </c>
      <c r="E226" s="551">
        <f ca="1">VLOOKUP(A226,Data!C:I,7,FALSE)</f>
        <v>0</v>
      </c>
      <c r="F226" s="631" t="str">
        <f t="shared" si="28"/>
        <v>NIS-RESP-2</v>
      </c>
      <c r="G226" s="631" t="str">
        <f t="shared" ca="1" si="29"/>
        <v>NIS-RESP-20</v>
      </c>
    </row>
    <row r="227" spans="1:7" x14ac:dyDescent="0.25">
      <c r="A227" t="s">
        <v>956</v>
      </c>
      <c r="B227" s="551">
        <f>VLOOKUP(A227,Data!C:E,3,FALSE)</f>
        <v>3</v>
      </c>
      <c r="C227" s="1286" t="str">
        <f>IF(NIS2_valinta!F313&lt;&gt;"","X","")</f>
        <v>X</v>
      </c>
      <c r="D227" s="551" t="str">
        <f t="shared" si="27"/>
        <v>NIS-RESP-</v>
      </c>
      <c r="E227" s="551">
        <f ca="1">VLOOKUP(A227,Data!C:I,7,FALSE)</f>
        <v>0</v>
      </c>
      <c r="F227" s="631" t="str">
        <f t="shared" si="28"/>
        <v>NIS-RESP-3</v>
      </c>
      <c r="G227" s="631" t="str">
        <f t="shared" ca="1" si="29"/>
        <v>NIS-RESP-30</v>
      </c>
    </row>
    <row r="228" spans="1:7" x14ac:dyDescent="0.25">
      <c r="A228" t="s">
        <v>957</v>
      </c>
      <c r="B228" s="551">
        <f>VLOOKUP(A228,Data!C:E,3,FALSE)</f>
        <v>3</v>
      </c>
      <c r="C228" s="1286" t="str">
        <f>IF(NIS2_valinta!F314&lt;&gt;"","X","")</f>
        <v>X</v>
      </c>
      <c r="D228" s="551" t="str">
        <f t="shared" si="27"/>
        <v>NIS-RESP-</v>
      </c>
      <c r="E228" s="551">
        <f ca="1">VLOOKUP(A228,Data!C:I,7,FALSE)</f>
        <v>0</v>
      </c>
      <c r="F228" s="631" t="str">
        <f t="shared" si="28"/>
        <v>NIS-RESP-3</v>
      </c>
      <c r="G228" s="631" t="str">
        <f t="shared" ca="1" si="29"/>
        <v>NIS-RESP-30</v>
      </c>
    </row>
    <row r="229" spans="1:7" x14ac:dyDescent="0.25">
      <c r="A229" t="s">
        <v>958</v>
      </c>
      <c r="B229" s="551">
        <f>VLOOKUP(A229,Data!C:E,3,FALSE)</f>
        <v>3</v>
      </c>
      <c r="C229" s="1286" t="str">
        <f>IF(NIS2_valinta!F315&lt;&gt;"","X","")</f>
        <v>X</v>
      </c>
      <c r="D229" s="551" t="str">
        <f t="shared" si="27"/>
        <v>NIS-RESP-</v>
      </c>
      <c r="E229" s="551">
        <f ca="1">VLOOKUP(A229,Data!C:I,7,FALSE)</f>
        <v>0</v>
      </c>
      <c r="F229" s="631" t="str">
        <f t="shared" si="28"/>
        <v>NIS-RESP-3</v>
      </c>
      <c r="G229" s="631" t="str">
        <f t="shared" ca="1" si="29"/>
        <v>NIS-RESP-30</v>
      </c>
    </row>
    <row r="230" spans="1:7" x14ac:dyDescent="0.25">
      <c r="A230" t="s">
        <v>959</v>
      </c>
      <c r="B230" s="551">
        <f>VLOOKUP(A230,Data!C:E,3,FALSE)</f>
        <v>3</v>
      </c>
      <c r="C230" s="1286" t="str">
        <f>IF(NIS2_valinta!F316&lt;&gt;"","X","")</f>
        <v/>
      </c>
      <c r="D230" s="551" t="str">
        <f t="shared" si="27"/>
        <v/>
      </c>
      <c r="E230" s="551">
        <f ca="1">VLOOKUP(A230,Data!C:I,7,FALSE)</f>
        <v>0</v>
      </c>
      <c r="F230" s="631" t="str">
        <f t="shared" si="28"/>
        <v>3</v>
      </c>
      <c r="G230" s="631" t="str">
        <f t="shared" ca="1" si="29"/>
        <v>30</v>
      </c>
    </row>
    <row r="231" spans="1:7" x14ac:dyDescent="0.25">
      <c r="A231" t="s">
        <v>41</v>
      </c>
      <c r="B231" s="551">
        <f>VLOOKUP(A231,Data!C:E,3,FALSE)</f>
        <v>1</v>
      </c>
      <c r="C231" s="1286" t="str">
        <f>IF(NIS2_valinta!F317&lt;&gt;"","X","")</f>
        <v>X</v>
      </c>
      <c r="D231" s="551" t="str">
        <f t="shared" si="27"/>
        <v>NIS-RISK-</v>
      </c>
      <c r="E231" s="551">
        <f ca="1">VLOOKUP(A231,Data!C:I,7,FALSE)</f>
        <v>0</v>
      </c>
      <c r="F231" s="631" t="str">
        <f t="shared" si="28"/>
        <v>NIS-RISK-1</v>
      </c>
      <c r="G231" s="631" t="str">
        <f t="shared" ca="1" si="29"/>
        <v>NIS-RISK-10</v>
      </c>
    </row>
    <row r="232" spans="1:7" x14ac:dyDescent="0.25">
      <c r="A232" t="s">
        <v>42</v>
      </c>
      <c r="B232" s="551">
        <f>VLOOKUP(A232,Data!C:E,3,FALSE)</f>
        <v>2</v>
      </c>
      <c r="C232" s="1286" t="str">
        <f>IF(NIS2_valinta!F318&lt;&gt;"","X","")</f>
        <v>X</v>
      </c>
      <c r="D232" s="551" t="str">
        <f t="shared" si="27"/>
        <v>NIS-RISK-</v>
      </c>
      <c r="E232" s="551">
        <f ca="1">VLOOKUP(A232,Data!C:I,7,FALSE)</f>
        <v>0</v>
      </c>
      <c r="F232" s="631" t="str">
        <f t="shared" si="28"/>
        <v>NIS-RISK-2</v>
      </c>
      <c r="G232" s="631" t="str">
        <f t="shared" ca="1" si="29"/>
        <v>NIS-RISK-20</v>
      </c>
    </row>
    <row r="233" spans="1:7" x14ac:dyDescent="0.25">
      <c r="A233" t="s">
        <v>43</v>
      </c>
      <c r="B233" s="551">
        <f>VLOOKUP(A233,Data!C:E,3,FALSE)</f>
        <v>2</v>
      </c>
      <c r="C233" s="1286" t="str">
        <f>IF(NIS2_valinta!F319&lt;&gt;"","X","")</f>
        <v>X</v>
      </c>
      <c r="D233" s="551" t="str">
        <f t="shared" si="27"/>
        <v>NIS-RISK-</v>
      </c>
      <c r="E233" s="551">
        <f ca="1">VLOOKUP(A233,Data!C:I,7,FALSE)</f>
        <v>0</v>
      </c>
      <c r="F233" s="631" t="str">
        <f t="shared" si="28"/>
        <v>NIS-RISK-2</v>
      </c>
      <c r="G233" s="631" t="str">
        <f t="shared" ca="1" si="29"/>
        <v>NIS-RISK-20</v>
      </c>
    </row>
    <row r="234" spans="1:7" x14ac:dyDescent="0.25">
      <c r="A234" t="s">
        <v>45</v>
      </c>
      <c r="B234" s="551">
        <f>VLOOKUP(A234,Data!C:E,3,FALSE)</f>
        <v>2</v>
      </c>
      <c r="C234" s="1286" t="str">
        <f>IF(NIS2_valinta!F320&lt;&gt;"","X","")</f>
        <v>X</v>
      </c>
      <c r="D234" s="551" t="str">
        <f t="shared" si="27"/>
        <v>NIS-RISK-</v>
      </c>
      <c r="E234" s="551">
        <f ca="1">VLOOKUP(A234,Data!C:I,7,FALSE)</f>
        <v>0</v>
      </c>
      <c r="F234" s="631" t="str">
        <f t="shared" si="28"/>
        <v>NIS-RISK-2</v>
      </c>
      <c r="G234" s="631" t="str">
        <f t="shared" ca="1" si="29"/>
        <v>NIS-RISK-20</v>
      </c>
    </row>
    <row r="235" spans="1:7" x14ac:dyDescent="0.25">
      <c r="A235" t="s">
        <v>47</v>
      </c>
      <c r="B235" s="551">
        <f>VLOOKUP(A235,Data!C:E,3,FALSE)</f>
        <v>2</v>
      </c>
      <c r="C235" s="1286" t="str">
        <f>IF(NIS2_valinta!F321&lt;&gt;"","X","")</f>
        <v>X</v>
      </c>
      <c r="D235" s="551" t="str">
        <f t="shared" si="27"/>
        <v>NIS-RISK-</v>
      </c>
      <c r="E235" s="551">
        <f ca="1">VLOOKUP(A235,Data!C:I,7,FALSE)</f>
        <v>0</v>
      </c>
      <c r="F235" s="631" t="str">
        <f t="shared" si="28"/>
        <v>NIS-RISK-2</v>
      </c>
      <c r="G235" s="631" t="str">
        <f t="shared" ca="1" si="29"/>
        <v>NIS-RISK-20</v>
      </c>
    </row>
    <row r="236" spans="1:7" x14ac:dyDescent="0.25">
      <c r="A236" t="s">
        <v>49</v>
      </c>
      <c r="B236" s="551">
        <f>VLOOKUP(A236,Data!C:E,3,FALSE)</f>
        <v>2</v>
      </c>
      <c r="C236" s="1286" t="str">
        <f>IF(NIS2_valinta!F322&lt;&gt;"","X","")</f>
        <v>X</v>
      </c>
      <c r="D236" s="551" t="str">
        <f t="shared" si="27"/>
        <v>NIS-RISK-</v>
      </c>
      <c r="E236" s="551">
        <f ca="1">VLOOKUP(A236,Data!C:I,7,FALSE)</f>
        <v>0</v>
      </c>
      <c r="F236" s="631" t="str">
        <f t="shared" si="28"/>
        <v>NIS-RISK-2</v>
      </c>
      <c r="G236" s="631" t="str">
        <f t="shared" ca="1" si="29"/>
        <v>NIS-RISK-20</v>
      </c>
    </row>
    <row r="237" spans="1:7" x14ac:dyDescent="0.25">
      <c r="A237" t="s">
        <v>51</v>
      </c>
      <c r="B237" s="551">
        <f>VLOOKUP(A237,Data!C:E,3,FALSE)</f>
        <v>3</v>
      </c>
      <c r="C237" s="1286" t="str">
        <f>IF(NIS2_valinta!F323&lt;&gt;"","X","")</f>
        <v>X</v>
      </c>
      <c r="D237" s="551" t="str">
        <f t="shared" si="27"/>
        <v>NIS-RISK-</v>
      </c>
      <c r="E237" s="551">
        <f ca="1">VLOOKUP(A237,Data!C:I,7,FALSE)</f>
        <v>0</v>
      </c>
      <c r="F237" s="631" t="str">
        <f t="shared" si="28"/>
        <v>NIS-RISK-3</v>
      </c>
      <c r="G237" s="631" t="str">
        <f t="shared" ca="1" si="29"/>
        <v>NIS-RISK-30</v>
      </c>
    </row>
    <row r="238" spans="1:7" x14ac:dyDescent="0.25">
      <c r="A238" t="s">
        <v>53</v>
      </c>
      <c r="B238" s="551">
        <f>VLOOKUP(A238,Data!C:E,3,FALSE)</f>
        <v>3</v>
      </c>
      <c r="C238" s="1286" t="str">
        <f>IF(NIS2_valinta!F324&lt;&gt;"","X","")</f>
        <v>X</v>
      </c>
      <c r="D238" s="551" t="str">
        <f t="shared" si="27"/>
        <v>NIS-RISK-</v>
      </c>
      <c r="E238" s="551">
        <f ca="1">VLOOKUP(A238,Data!C:I,7,FALSE)</f>
        <v>0</v>
      </c>
      <c r="F238" s="631" t="str">
        <f t="shared" si="28"/>
        <v>NIS-RISK-3</v>
      </c>
      <c r="G238" s="631" t="str">
        <f t="shared" ca="1" si="29"/>
        <v>NIS-RISK-30</v>
      </c>
    </row>
    <row r="239" spans="1:7" x14ac:dyDescent="0.25">
      <c r="A239" t="s">
        <v>58</v>
      </c>
      <c r="B239" s="551">
        <f>VLOOKUP(A239,Data!C:E,3,FALSE)</f>
        <v>1</v>
      </c>
      <c r="C239" s="1286" t="str">
        <f>IF(NIS2_valinta!F325&lt;&gt;"","X","")</f>
        <v>X</v>
      </c>
      <c r="D239" s="551" t="str">
        <f t="shared" si="27"/>
        <v>NIS-RISK-</v>
      </c>
      <c r="E239" s="551">
        <f ca="1">VLOOKUP(A239,Data!C:I,7,FALSE)</f>
        <v>0</v>
      </c>
      <c r="F239" s="631" t="str">
        <f t="shared" si="28"/>
        <v>NIS-RISK-1</v>
      </c>
      <c r="G239" s="631" t="str">
        <f t="shared" ca="1" si="29"/>
        <v>NIS-RISK-10</v>
      </c>
    </row>
    <row r="240" spans="1:7" x14ac:dyDescent="0.25">
      <c r="A240" t="s">
        <v>60</v>
      </c>
      <c r="B240" s="551">
        <f>VLOOKUP(A240,Data!C:E,3,FALSE)</f>
        <v>2</v>
      </c>
      <c r="C240" s="1286" t="str">
        <f>IF(NIS2_valinta!F326&lt;&gt;"","X","")</f>
        <v>X</v>
      </c>
      <c r="D240" s="551" t="str">
        <f t="shared" si="27"/>
        <v>NIS-RISK-</v>
      </c>
      <c r="E240" s="551">
        <f ca="1">VLOOKUP(A240,Data!C:I,7,FALSE)</f>
        <v>0</v>
      </c>
      <c r="F240" s="631" t="str">
        <f t="shared" si="28"/>
        <v>NIS-RISK-2</v>
      </c>
      <c r="G240" s="631" t="str">
        <f t="shared" ca="1" si="29"/>
        <v>NIS-RISK-20</v>
      </c>
    </row>
    <row r="241" spans="1:7" x14ac:dyDescent="0.25">
      <c r="A241" t="s">
        <v>62</v>
      </c>
      <c r="B241" s="551">
        <f>VLOOKUP(A241,Data!C:E,3,FALSE)</f>
        <v>2</v>
      </c>
      <c r="C241" s="1286" t="str">
        <f>IF(NIS2_valinta!F327&lt;&gt;"","X","")</f>
        <v/>
      </c>
      <c r="D241" s="551" t="str">
        <f t="shared" si="27"/>
        <v/>
      </c>
      <c r="E241" s="551">
        <f ca="1">VLOOKUP(A241,Data!C:I,7,FALSE)</f>
        <v>0</v>
      </c>
      <c r="F241" s="631" t="str">
        <f t="shared" si="28"/>
        <v>2</v>
      </c>
      <c r="G241" s="631" t="str">
        <f t="shared" ca="1" si="29"/>
        <v>20</v>
      </c>
    </row>
    <row r="242" spans="1:7" x14ac:dyDescent="0.25">
      <c r="A242" t="s">
        <v>65</v>
      </c>
      <c r="B242" s="551">
        <f>VLOOKUP(A242,Data!C:E,3,FALSE)</f>
        <v>2</v>
      </c>
      <c r="C242" s="1286" t="str">
        <f>IF(NIS2_valinta!F328&lt;&gt;"","X","")</f>
        <v/>
      </c>
      <c r="D242" s="551" t="str">
        <f t="shared" si="27"/>
        <v/>
      </c>
      <c r="E242" s="551">
        <f ca="1">VLOOKUP(A242,Data!C:I,7,FALSE)</f>
        <v>0</v>
      </c>
      <c r="F242" s="631" t="str">
        <f t="shared" si="28"/>
        <v>2</v>
      </c>
      <c r="G242" s="631" t="str">
        <f t="shared" ca="1" si="29"/>
        <v>20</v>
      </c>
    </row>
    <row r="243" spans="1:7" x14ac:dyDescent="0.25">
      <c r="A243" t="s">
        <v>68</v>
      </c>
      <c r="B243" s="551">
        <f>VLOOKUP(A243,Data!C:E,3,FALSE)</f>
        <v>2</v>
      </c>
      <c r="C243" s="1286" t="str">
        <f>IF(NIS2_valinta!F329&lt;&gt;"","X","")</f>
        <v/>
      </c>
      <c r="D243" s="551" t="str">
        <f t="shared" si="27"/>
        <v/>
      </c>
      <c r="E243" s="551">
        <f ca="1">VLOOKUP(A243,Data!C:I,7,FALSE)</f>
        <v>0</v>
      </c>
      <c r="F243" s="631" t="str">
        <f t="shared" si="28"/>
        <v>2</v>
      </c>
      <c r="G243" s="631" t="str">
        <f t="shared" ca="1" si="29"/>
        <v>20</v>
      </c>
    </row>
    <row r="244" spans="1:7" x14ac:dyDescent="0.25">
      <c r="A244" t="s">
        <v>914</v>
      </c>
      <c r="B244" s="551">
        <f>VLOOKUP(A244,Data!C:E,3,FALSE)</f>
        <v>2</v>
      </c>
      <c r="C244" s="1286" t="str">
        <f>IF(NIS2_valinta!F330&lt;&gt;"","X","")</f>
        <v/>
      </c>
      <c r="D244" s="551" t="str">
        <f t="shared" si="27"/>
        <v/>
      </c>
      <c r="E244" s="551">
        <f ca="1">VLOOKUP(A244,Data!C:I,7,FALSE)</f>
        <v>0</v>
      </c>
      <c r="F244" s="631" t="str">
        <f t="shared" si="28"/>
        <v>2</v>
      </c>
      <c r="G244" s="631" t="str">
        <f t="shared" ca="1" si="29"/>
        <v>20</v>
      </c>
    </row>
    <row r="245" spans="1:7" x14ac:dyDescent="0.25">
      <c r="A245" t="s">
        <v>915</v>
      </c>
      <c r="B245" s="551">
        <f>VLOOKUP(A245,Data!C:E,3,FALSE)</f>
        <v>2</v>
      </c>
      <c r="C245" s="1286" t="str">
        <f>IF(NIS2_valinta!F331&lt;&gt;"","X","")</f>
        <v>X</v>
      </c>
      <c r="D245" s="551" t="str">
        <f t="shared" si="27"/>
        <v>NIS-RISK-</v>
      </c>
      <c r="E245" s="551">
        <f ca="1">VLOOKUP(A245,Data!C:I,7,FALSE)</f>
        <v>0</v>
      </c>
      <c r="F245" s="631" t="str">
        <f t="shared" si="28"/>
        <v>NIS-RISK-2</v>
      </c>
      <c r="G245" s="631" t="str">
        <f t="shared" ca="1" si="29"/>
        <v>NIS-RISK-20</v>
      </c>
    </row>
    <row r="246" spans="1:7" x14ac:dyDescent="0.25">
      <c r="A246" t="s">
        <v>916</v>
      </c>
      <c r="B246" s="551">
        <f>VLOOKUP(A246,Data!C:E,3,FALSE)</f>
        <v>3</v>
      </c>
      <c r="C246" s="1286" t="str">
        <f>IF(NIS2_valinta!F332&lt;&gt;"","X","")</f>
        <v/>
      </c>
      <c r="D246" s="551" t="str">
        <f t="shared" si="27"/>
        <v/>
      </c>
      <c r="E246" s="551">
        <f ca="1">VLOOKUP(A246,Data!C:I,7,FALSE)</f>
        <v>0</v>
      </c>
      <c r="F246" s="631" t="str">
        <f t="shared" si="28"/>
        <v>3</v>
      </c>
      <c r="G246" s="631" t="str">
        <f t="shared" ca="1" si="29"/>
        <v>30</v>
      </c>
    </row>
    <row r="247" spans="1:7" x14ac:dyDescent="0.25">
      <c r="A247" t="s">
        <v>917</v>
      </c>
      <c r="B247" s="551">
        <f>VLOOKUP(A247,Data!C:E,3,FALSE)</f>
        <v>3</v>
      </c>
      <c r="C247" s="1286" t="str">
        <f>IF(NIS2_valinta!F333&lt;&gt;"","X","")</f>
        <v>X</v>
      </c>
      <c r="D247" s="551" t="str">
        <f t="shared" si="27"/>
        <v>NIS-RISK-</v>
      </c>
      <c r="E247" s="551">
        <f ca="1">VLOOKUP(A247,Data!C:I,7,FALSE)</f>
        <v>0</v>
      </c>
      <c r="F247" s="631" t="str">
        <f t="shared" si="28"/>
        <v>NIS-RISK-3</v>
      </c>
      <c r="G247" s="631" t="str">
        <f t="shared" ca="1" si="29"/>
        <v>NIS-RISK-30</v>
      </c>
    </row>
    <row r="248" spans="1:7" x14ac:dyDescent="0.25">
      <c r="A248" t="s">
        <v>918</v>
      </c>
      <c r="B248" s="551">
        <f>VLOOKUP(A248,Data!C:E,3,FALSE)</f>
        <v>3</v>
      </c>
      <c r="C248" s="1286" t="str">
        <f>IF(NIS2_valinta!F334&lt;&gt;"","X","")</f>
        <v>X</v>
      </c>
      <c r="D248" s="551" t="str">
        <f t="shared" si="27"/>
        <v>NIS-RISK-</v>
      </c>
      <c r="E248" s="551">
        <f ca="1">VLOOKUP(A248,Data!C:I,7,FALSE)</f>
        <v>0</v>
      </c>
      <c r="F248" s="631" t="str">
        <f t="shared" si="28"/>
        <v>NIS-RISK-3</v>
      </c>
      <c r="G248" s="631" t="str">
        <f t="shared" ca="1" si="29"/>
        <v>NIS-RISK-30</v>
      </c>
    </row>
    <row r="249" spans="1:7" x14ac:dyDescent="0.25">
      <c r="A249" t="s">
        <v>919</v>
      </c>
      <c r="B249" s="551">
        <f>VLOOKUP(A249,Data!C:E,3,FALSE)</f>
        <v>3</v>
      </c>
      <c r="C249" s="1286" t="str">
        <f>IF(NIS2_valinta!F335&lt;&gt;"","X","")</f>
        <v>X</v>
      </c>
      <c r="D249" s="551" t="str">
        <f t="shared" si="27"/>
        <v>NIS-RISK-</v>
      </c>
      <c r="E249" s="551">
        <f ca="1">VLOOKUP(A249,Data!C:I,7,FALSE)</f>
        <v>0</v>
      </c>
      <c r="F249" s="631" t="str">
        <f t="shared" si="28"/>
        <v>NIS-RISK-3</v>
      </c>
      <c r="G249" s="631" t="str">
        <f t="shared" ca="1" si="29"/>
        <v>NIS-RISK-30</v>
      </c>
    </row>
    <row r="250" spans="1:7" x14ac:dyDescent="0.25">
      <c r="A250" t="s">
        <v>920</v>
      </c>
      <c r="B250" s="551">
        <f>VLOOKUP(A250,Data!C:E,3,FALSE)</f>
        <v>3</v>
      </c>
      <c r="C250" s="1286" t="str">
        <f>IF(NIS2_valinta!F336&lt;&gt;"","X","")</f>
        <v/>
      </c>
      <c r="D250" s="551" t="str">
        <f t="shared" si="27"/>
        <v/>
      </c>
      <c r="E250" s="551">
        <f ca="1">VLOOKUP(A250,Data!C:I,7,FALSE)</f>
        <v>0</v>
      </c>
      <c r="F250" s="631" t="str">
        <f t="shared" si="28"/>
        <v>3</v>
      </c>
      <c r="G250" s="631" t="str">
        <f t="shared" ca="1" si="29"/>
        <v>30</v>
      </c>
    </row>
    <row r="251" spans="1:7" x14ac:dyDescent="0.25">
      <c r="A251" t="s">
        <v>921</v>
      </c>
      <c r="B251" s="551">
        <f>VLOOKUP(A251,Data!C:E,3,FALSE)</f>
        <v>3</v>
      </c>
      <c r="C251" s="1286" t="str">
        <f>IF(NIS2_valinta!F337&lt;&gt;"","X","")</f>
        <v>X</v>
      </c>
      <c r="D251" s="551" t="str">
        <f t="shared" si="27"/>
        <v>NIS-RISK-</v>
      </c>
      <c r="E251" s="551">
        <f ca="1">VLOOKUP(A251,Data!C:I,7,FALSE)</f>
        <v>0</v>
      </c>
      <c r="F251" s="631" t="str">
        <f t="shared" si="28"/>
        <v>NIS-RISK-3</v>
      </c>
      <c r="G251" s="631" t="str">
        <f t="shared" ca="1" si="29"/>
        <v>NIS-RISK-30</v>
      </c>
    </row>
    <row r="252" spans="1:7" x14ac:dyDescent="0.25">
      <c r="A252" t="s">
        <v>70</v>
      </c>
      <c r="B252" s="551">
        <f>VLOOKUP(A252,Data!C:E,3,FALSE)</f>
        <v>1</v>
      </c>
      <c r="C252" s="1286" t="str">
        <f>IF(NIS2_valinta!F338&lt;&gt;"","X","")</f>
        <v>X</v>
      </c>
      <c r="D252" s="551" t="str">
        <f t="shared" si="27"/>
        <v>NIS-RISK-</v>
      </c>
      <c r="E252" s="551">
        <f ca="1">VLOOKUP(A252,Data!C:I,7,FALSE)</f>
        <v>0</v>
      </c>
      <c r="F252" s="631" t="str">
        <f t="shared" si="28"/>
        <v>NIS-RISK-1</v>
      </c>
      <c r="G252" s="631" t="str">
        <f t="shared" ca="1" si="29"/>
        <v>NIS-RISK-10</v>
      </c>
    </row>
    <row r="253" spans="1:7" x14ac:dyDescent="0.25">
      <c r="A253" t="s">
        <v>72</v>
      </c>
      <c r="B253" s="551">
        <f>VLOOKUP(A253,Data!C:E,3,FALSE)</f>
        <v>2</v>
      </c>
      <c r="C253" s="1286" t="str">
        <f>IF(NIS2_valinta!F339&lt;&gt;"","X","")</f>
        <v>X</v>
      </c>
      <c r="D253" s="551" t="str">
        <f t="shared" si="27"/>
        <v>NIS-RISK-</v>
      </c>
      <c r="E253" s="551">
        <f ca="1">VLOOKUP(A253,Data!C:I,7,FALSE)</f>
        <v>0</v>
      </c>
      <c r="F253" s="631" t="str">
        <f t="shared" si="28"/>
        <v>NIS-RISK-2</v>
      </c>
      <c r="G253" s="631" t="str">
        <f t="shared" ca="1" si="29"/>
        <v>NIS-RISK-20</v>
      </c>
    </row>
    <row r="254" spans="1:7" x14ac:dyDescent="0.25">
      <c r="A254" t="s">
        <v>75</v>
      </c>
      <c r="B254" s="551">
        <f>VLOOKUP(A254,Data!C:E,3,FALSE)</f>
        <v>2</v>
      </c>
      <c r="C254" s="1286" t="str">
        <f>IF(NIS2_valinta!F340&lt;&gt;"","X","")</f>
        <v>X</v>
      </c>
      <c r="D254" s="551" t="str">
        <f t="shared" si="27"/>
        <v>NIS-RISK-</v>
      </c>
      <c r="E254" s="551">
        <f ca="1">VLOOKUP(A254,Data!C:I,7,FALSE)</f>
        <v>0</v>
      </c>
      <c r="F254" s="631" t="str">
        <f t="shared" si="28"/>
        <v>NIS-RISK-2</v>
      </c>
      <c r="G254" s="631" t="str">
        <f t="shared" ca="1" si="29"/>
        <v>NIS-RISK-20</v>
      </c>
    </row>
    <row r="255" spans="1:7" x14ac:dyDescent="0.25">
      <c r="A255" t="s">
        <v>78</v>
      </c>
      <c r="B255" s="551">
        <f>VLOOKUP(A255,Data!C:E,3,FALSE)</f>
        <v>2</v>
      </c>
      <c r="C255" s="1286" t="str">
        <f>IF(NIS2_valinta!F341&lt;&gt;"","X","")</f>
        <v>X</v>
      </c>
      <c r="D255" s="551" t="str">
        <f t="shared" si="27"/>
        <v>NIS-RISK-</v>
      </c>
      <c r="E255" s="551">
        <f ca="1">VLOOKUP(A255,Data!C:I,7,FALSE)</f>
        <v>0</v>
      </c>
      <c r="F255" s="631" t="str">
        <f t="shared" si="28"/>
        <v>NIS-RISK-2</v>
      </c>
      <c r="G255" s="631" t="str">
        <f t="shared" ca="1" si="29"/>
        <v>NIS-RISK-20</v>
      </c>
    </row>
    <row r="256" spans="1:7" x14ac:dyDescent="0.25">
      <c r="A256" t="s">
        <v>80</v>
      </c>
      <c r="B256" s="551">
        <f>VLOOKUP(A256,Data!C:E,3,FALSE)</f>
        <v>2</v>
      </c>
      <c r="C256" s="1286" t="str">
        <f>IF(NIS2_valinta!F342&lt;&gt;"","X","")</f>
        <v/>
      </c>
      <c r="D256" s="551" t="str">
        <f t="shared" si="27"/>
        <v/>
      </c>
      <c r="E256" s="551">
        <f ca="1">VLOOKUP(A256,Data!C:I,7,FALSE)</f>
        <v>0</v>
      </c>
      <c r="F256" s="631" t="str">
        <f t="shared" si="28"/>
        <v>2</v>
      </c>
      <c r="G256" s="631" t="str">
        <f t="shared" ca="1" si="29"/>
        <v>20</v>
      </c>
    </row>
    <row r="257" spans="1:7" x14ac:dyDescent="0.25">
      <c r="A257" t="s">
        <v>82</v>
      </c>
      <c r="B257" s="551">
        <f>VLOOKUP(A257,Data!C:E,3,FALSE)</f>
        <v>2</v>
      </c>
      <c r="C257" s="1286" t="str">
        <f>IF(NIS2_valinta!F343&lt;&gt;"","X","")</f>
        <v/>
      </c>
      <c r="D257" s="551" t="str">
        <f t="shared" si="27"/>
        <v/>
      </c>
      <c r="E257" s="551">
        <f ca="1">VLOOKUP(A257,Data!C:I,7,FALSE)</f>
        <v>0</v>
      </c>
      <c r="F257" s="631" t="str">
        <f t="shared" si="28"/>
        <v>2</v>
      </c>
      <c r="G257" s="631" t="str">
        <f t="shared" ca="1" si="29"/>
        <v>20</v>
      </c>
    </row>
    <row r="258" spans="1:7" x14ac:dyDescent="0.25">
      <c r="A258" t="s">
        <v>84</v>
      </c>
      <c r="B258" s="551">
        <f>VLOOKUP(A258,Data!C:E,3,FALSE)</f>
        <v>3</v>
      </c>
      <c r="C258" s="1286" t="str">
        <f>IF(NIS2_valinta!F344&lt;&gt;"","X","")</f>
        <v/>
      </c>
      <c r="D258" s="551" t="str">
        <f t="shared" si="27"/>
        <v/>
      </c>
      <c r="E258" s="551">
        <f ca="1">VLOOKUP(A258,Data!C:I,7,FALSE)</f>
        <v>0</v>
      </c>
      <c r="F258" s="631" t="str">
        <f t="shared" si="28"/>
        <v>3</v>
      </c>
      <c r="G258" s="631" t="str">
        <f t="shared" ca="1" si="29"/>
        <v>30</v>
      </c>
    </row>
    <row r="259" spans="1:7" x14ac:dyDescent="0.25">
      <c r="A259" t="s">
        <v>922</v>
      </c>
      <c r="B259" s="551">
        <f>VLOOKUP(A259,Data!C:E,3,FALSE)</f>
        <v>1</v>
      </c>
      <c r="C259" s="1286" t="str">
        <f>IF(NIS2_valinta!F345&lt;&gt;"","X","")</f>
        <v>X</v>
      </c>
      <c r="D259" s="551" t="str">
        <f t="shared" ref="D259:D322" si="30">IF(C259="","",CONCATENATE("NIS-",MID(A259,1,4),"-"))</f>
        <v>NIS-RISK-</v>
      </c>
      <c r="E259" s="551">
        <f ca="1">VLOOKUP(A259,Data!C:I,7,FALSE)</f>
        <v>0</v>
      </c>
      <c r="F259" s="631" t="str">
        <f t="shared" ref="F259:F322" si="31">CONCATENATE($D259,$B259)</f>
        <v>NIS-RISK-1</v>
      </c>
      <c r="G259" s="631" t="str">
        <f t="shared" ref="G259:G322" ca="1" si="32">_xlfn.IFNA(CONCATENATE(F259,$E259),CONCATENATE(F259,$E259,0))</f>
        <v>NIS-RISK-10</v>
      </c>
    </row>
    <row r="260" spans="1:7" x14ac:dyDescent="0.25">
      <c r="A260" t="s">
        <v>923</v>
      </c>
      <c r="B260" s="551">
        <f>VLOOKUP(A260,Data!C:E,3,FALSE)</f>
        <v>2</v>
      </c>
      <c r="C260" s="1286" t="str">
        <f>IF(NIS2_valinta!F346&lt;&gt;"","X","")</f>
        <v>X</v>
      </c>
      <c r="D260" s="551" t="str">
        <f t="shared" si="30"/>
        <v>NIS-RISK-</v>
      </c>
      <c r="E260" s="551">
        <f ca="1">VLOOKUP(A260,Data!C:I,7,FALSE)</f>
        <v>0</v>
      </c>
      <c r="F260" s="631" t="str">
        <f t="shared" si="31"/>
        <v>NIS-RISK-2</v>
      </c>
      <c r="G260" s="631" t="str">
        <f t="shared" ca="1" si="32"/>
        <v>NIS-RISK-20</v>
      </c>
    </row>
    <row r="261" spans="1:7" x14ac:dyDescent="0.25">
      <c r="A261" t="s">
        <v>924</v>
      </c>
      <c r="B261" s="551">
        <f>VLOOKUP(A261,Data!C:E,3,FALSE)</f>
        <v>3</v>
      </c>
      <c r="C261" s="1286" t="str">
        <f>IF(NIS2_valinta!F347&lt;&gt;"","X","")</f>
        <v/>
      </c>
      <c r="D261" s="551" t="str">
        <f t="shared" si="30"/>
        <v/>
      </c>
      <c r="E261" s="551">
        <f ca="1">VLOOKUP(A261,Data!C:I,7,FALSE)</f>
        <v>0</v>
      </c>
      <c r="F261" s="631" t="str">
        <f t="shared" si="31"/>
        <v>3</v>
      </c>
      <c r="G261" s="631" t="str">
        <f t="shared" ca="1" si="32"/>
        <v>30</v>
      </c>
    </row>
    <row r="262" spans="1:7" x14ac:dyDescent="0.25">
      <c r="A262" t="s">
        <v>925</v>
      </c>
      <c r="B262" s="551">
        <f>VLOOKUP(A262,Data!C:E,3,FALSE)</f>
        <v>3</v>
      </c>
      <c r="C262" s="1286" t="str">
        <f>IF(NIS2_valinta!F348&lt;&gt;"","X","")</f>
        <v>X</v>
      </c>
      <c r="D262" s="551" t="str">
        <f t="shared" si="30"/>
        <v>NIS-RISK-</v>
      </c>
      <c r="E262" s="551">
        <f ca="1">VLOOKUP(A262,Data!C:I,7,FALSE)</f>
        <v>0</v>
      </c>
      <c r="F262" s="631" t="str">
        <f t="shared" si="31"/>
        <v>NIS-RISK-3</v>
      </c>
      <c r="G262" s="631" t="str">
        <f t="shared" ca="1" si="32"/>
        <v>NIS-RISK-30</v>
      </c>
    </row>
    <row r="263" spans="1:7" x14ac:dyDescent="0.25">
      <c r="A263" t="s">
        <v>926</v>
      </c>
      <c r="B263" s="551">
        <f>VLOOKUP(A263,Data!C:E,3,FALSE)</f>
        <v>3</v>
      </c>
      <c r="C263" s="1286" t="str">
        <f>IF(NIS2_valinta!F349&lt;&gt;"","X","")</f>
        <v/>
      </c>
      <c r="D263" s="551" t="str">
        <f t="shared" si="30"/>
        <v/>
      </c>
      <c r="E263" s="551">
        <f ca="1">VLOOKUP(A263,Data!C:I,7,FALSE)</f>
        <v>0</v>
      </c>
      <c r="F263" s="631" t="str">
        <f t="shared" si="31"/>
        <v>3</v>
      </c>
      <c r="G263" s="631" t="str">
        <f t="shared" ca="1" si="32"/>
        <v>30</v>
      </c>
    </row>
    <row r="264" spans="1:7" x14ac:dyDescent="0.25">
      <c r="A264" t="s">
        <v>927</v>
      </c>
      <c r="B264" s="551">
        <f>VLOOKUP(A264,Data!C:E,3,FALSE)</f>
        <v>2</v>
      </c>
      <c r="C264" s="1286" t="str">
        <f>IF(NIS2_valinta!F350&lt;&gt;"","X","")</f>
        <v>X</v>
      </c>
      <c r="D264" s="551" t="str">
        <f t="shared" si="30"/>
        <v>NIS-RISK-</v>
      </c>
      <c r="E264" s="551">
        <f ca="1">VLOOKUP(A264,Data!C:I,7,FALSE)</f>
        <v>0</v>
      </c>
      <c r="F264" s="631" t="str">
        <f t="shared" si="31"/>
        <v>NIS-RISK-2</v>
      </c>
      <c r="G264" s="631" t="str">
        <f t="shared" ca="1" si="32"/>
        <v>NIS-RISK-20</v>
      </c>
    </row>
    <row r="265" spans="1:7" x14ac:dyDescent="0.25">
      <c r="A265" t="s">
        <v>928</v>
      </c>
      <c r="B265" s="551">
        <f>VLOOKUP(A265,Data!C:E,3,FALSE)</f>
        <v>2</v>
      </c>
      <c r="C265" s="1286" t="str">
        <f>IF(NIS2_valinta!F351&lt;&gt;"","X","")</f>
        <v/>
      </c>
      <c r="D265" s="551" t="str">
        <f t="shared" si="30"/>
        <v/>
      </c>
      <c r="E265" s="551">
        <f ca="1">VLOOKUP(A265,Data!C:I,7,FALSE)</f>
        <v>0</v>
      </c>
      <c r="F265" s="631" t="str">
        <f t="shared" si="31"/>
        <v>2</v>
      </c>
      <c r="G265" s="631" t="str">
        <f t="shared" ca="1" si="32"/>
        <v>20</v>
      </c>
    </row>
    <row r="266" spans="1:7" x14ac:dyDescent="0.25">
      <c r="A266" t="s">
        <v>929</v>
      </c>
      <c r="B266" s="551">
        <f>VLOOKUP(A266,Data!C:E,3,FALSE)</f>
        <v>3</v>
      </c>
      <c r="C266" s="1286" t="str">
        <f>IF(NIS2_valinta!F352&lt;&gt;"","X","")</f>
        <v>X</v>
      </c>
      <c r="D266" s="551" t="str">
        <f t="shared" si="30"/>
        <v>NIS-RISK-</v>
      </c>
      <c r="E266" s="551">
        <f ca="1">VLOOKUP(A266,Data!C:I,7,FALSE)</f>
        <v>0</v>
      </c>
      <c r="F266" s="631" t="str">
        <f t="shared" si="31"/>
        <v>NIS-RISK-3</v>
      </c>
      <c r="G266" s="631" t="str">
        <f t="shared" ca="1" si="32"/>
        <v>NIS-RISK-30</v>
      </c>
    </row>
    <row r="267" spans="1:7" x14ac:dyDescent="0.25">
      <c r="A267" t="s">
        <v>930</v>
      </c>
      <c r="B267" s="551">
        <f>VLOOKUP(A267,Data!C:E,3,FALSE)</f>
        <v>3</v>
      </c>
      <c r="C267" s="1286" t="str">
        <f>IF(NIS2_valinta!F353&lt;&gt;"","X","")</f>
        <v>X</v>
      </c>
      <c r="D267" s="551" t="str">
        <f t="shared" si="30"/>
        <v>NIS-RISK-</v>
      </c>
      <c r="E267" s="551">
        <f ca="1">VLOOKUP(A267,Data!C:I,7,FALSE)</f>
        <v>0</v>
      </c>
      <c r="F267" s="631" t="str">
        <f t="shared" si="31"/>
        <v>NIS-RISK-3</v>
      </c>
      <c r="G267" s="631" t="str">
        <f t="shared" ca="1" si="32"/>
        <v>NIS-RISK-30</v>
      </c>
    </row>
    <row r="268" spans="1:7" x14ac:dyDescent="0.25">
      <c r="A268" t="s">
        <v>931</v>
      </c>
      <c r="B268" s="551">
        <f>VLOOKUP(A268,Data!C:E,3,FALSE)</f>
        <v>3</v>
      </c>
      <c r="C268" s="1286" t="str">
        <f>IF(NIS2_valinta!F354&lt;&gt;"","X","")</f>
        <v>X</v>
      </c>
      <c r="D268" s="551" t="str">
        <f t="shared" si="30"/>
        <v>NIS-RISK-</v>
      </c>
      <c r="E268" s="551">
        <f ca="1">VLOOKUP(A268,Data!C:I,7,FALSE)</f>
        <v>0</v>
      </c>
      <c r="F268" s="631" t="str">
        <f t="shared" si="31"/>
        <v>NIS-RISK-3</v>
      </c>
      <c r="G268" s="631" t="str">
        <f t="shared" ca="1" si="32"/>
        <v>NIS-RISK-30</v>
      </c>
    </row>
    <row r="269" spans="1:7" x14ac:dyDescent="0.25">
      <c r="A269" t="s">
        <v>932</v>
      </c>
      <c r="B269" s="551">
        <f>VLOOKUP(A269,Data!C:E,3,FALSE)</f>
        <v>3</v>
      </c>
      <c r="C269" s="1286" t="str">
        <f>IF(NIS2_valinta!F355&lt;&gt;"","X","")</f>
        <v/>
      </c>
      <c r="D269" s="551" t="str">
        <f t="shared" si="30"/>
        <v/>
      </c>
      <c r="E269" s="551">
        <f ca="1">VLOOKUP(A269,Data!C:I,7,FALSE)</f>
        <v>0</v>
      </c>
      <c r="F269" s="631" t="str">
        <f t="shared" si="31"/>
        <v>3</v>
      </c>
      <c r="G269" s="631" t="str">
        <f t="shared" ca="1" si="32"/>
        <v>30</v>
      </c>
    </row>
    <row r="270" spans="1:7" x14ac:dyDescent="0.25">
      <c r="A270" t="s">
        <v>211</v>
      </c>
      <c r="B270" s="551">
        <f>VLOOKUP(A270,Data!C:E,3,FALSE)</f>
        <v>1</v>
      </c>
      <c r="C270" s="1286" t="str">
        <f>IF(NIS2_valinta!F356&lt;&gt;"","X","")</f>
        <v>X</v>
      </c>
      <c r="D270" s="551" t="str">
        <f t="shared" si="30"/>
        <v>NIS-SITU-</v>
      </c>
      <c r="E270" s="551">
        <f ca="1">VLOOKUP(A270,Data!C:I,7,FALSE)</f>
        <v>0</v>
      </c>
      <c r="F270" s="631" t="str">
        <f t="shared" si="31"/>
        <v>NIS-SITU-1</v>
      </c>
      <c r="G270" s="631" t="str">
        <f t="shared" ca="1" si="32"/>
        <v>NIS-SITU-10</v>
      </c>
    </row>
    <row r="271" spans="1:7" x14ac:dyDescent="0.25">
      <c r="A271" t="s">
        <v>212</v>
      </c>
      <c r="B271" s="551">
        <f>VLOOKUP(A271,Data!C:E,3,FALSE)</f>
        <v>2</v>
      </c>
      <c r="C271" s="1286" t="str">
        <f>IF(NIS2_valinta!F357&lt;&gt;"","X","")</f>
        <v>X</v>
      </c>
      <c r="D271" s="551" t="str">
        <f t="shared" si="30"/>
        <v>NIS-SITU-</v>
      </c>
      <c r="E271" s="551">
        <f ca="1">VLOOKUP(A271,Data!C:I,7,FALSE)</f>
        <v>0</v>
      </c>
      <c r="F271" s="631" t="str">
        <f t="shared" si="31"/>
        <v>NIS-SITU-2</v>
      </c>
      <c r="G271" s="631" t="str">
        <f t="shared" ca="1" si="32"/>
        <v>NIS-SITU-20</v>
      </c>
    </row>
    <row r="272" spans="1:7" x14ac:dyDescent="0.25">
      <c r="A272" t="s">
        <v>213</v>
      </c>
      <c r="B272" s="551">
        <f>VLOOKUP(A272,Data!C:E,3,FALSE)</f>
        <v>2</v>
      </c>
      <c r="C272" s="1286" t="str">
        <f>IF(NIS2_valinta!F358&lt;&gt;"","X","")</f>
        <v>X</v>
      </c>
      <c r="D272" s="551" t="str">
        <f t="shared" si="30"/>
        <v>NIS-SITU-</v>
      </c>
      <c r="E272" s="551">
        <f ca="1">VLOOKUP(A272,Data!C:I,7,FALSE)</f>
        <v>0</v>
      </c>
      <c r="F272" s="631" t="str">
        <f t="shared" si="31"/>
        <v>NIS-SITU-2</v>
      </c>
      <c r="G272" s="631" t="str">
        <f t="shared" ca="1" si="32"/>
        <v>NIS-SITU-20</v>
      </c>
    </row>
    <row r="273" spans="1:7" x14ac:dyDescent="0.25">
      <c r="A273" t="s">
        <v>214</v>
      </c>
      <c r="B273" s="551">
        <f>VLOOKUP(A273,Data!C:E,3,FALSE)</f>
        <v>2</v>
      </c>
      <c r="C273" s="1286" t="str">
        <f>IF(NIS2_valinta!F359&lt;&gt;"","X","")</f>
        <v>X</v>
      </c>
      <c r="D273" s="551" t="str">
        <f t="shared" si="30"/>
        <v>NIS-SITU-</v>
      </c>
      <c r="E273" s="551">
        <f ca="1">VLOOKUP(A273,Data!C:I,7,FALSE)</f>
        <v>0</v>
      </c>
      <c r="F273" s="631" t="str">
        <f t="shared" si="31"/>
        <v>NIS-SITU-2</v>
      </c>
      <c r="G273" s="631" t="str">
        <f t="shared" ca="1" si="32"/>
        <v>NIS-SITU-20</v>
      </c>
    </row>
    <row r="274" spans="1:7" x14ac:dyDescent="0.25">
      <c r="A274" t="s">
        <v>942</v>
      </c>
      <c r="B274" s="551">
        <f>VLOOKUP(A274,Data!C:E,3,FALSE)</f>
        <v>2</v>
      </c>
      <c r="C274" s="1286" t="str">
        <f>IF(NIS2_valinta!F360&lt;&gt;"","X","")</f>
        <v/>
      </c>
      <c r="D274" s="551" t="str">
        <f t="shared" si="30"/>
        <v/>
      </c>
      <c r="E274" s="551">
        <f ca="1">VLOOKUP(A274,Data!C:I,7,FALSE)</f>
        <v>0</v>
      </c>
      <c r="F274" s="631" t="str">
        <f t="shared" si="31"/>
        <v>2</v>
      </c>
      <c r="G274" s="631" t="str">
        <f t="shared" ca="1" si="32"/>
        <v>20</v>
      </c>
    </row>
    <row r="275" spans="1:7" x14ac:dyDescent="0.25">
      <c r="A275" t="s">
        <v>2539</v>
      </c>
      <c r="B275" s="551">
        <f>VLOOKUP(A275,Data!C:E,3,FALSE)</f>
        <v>3</v>
      </c>
      <c r="C275" s="1286" t="str">
        <f>IF(NIS2_valinta!F361&lt;&gt;"","X","")</f>
        <v/>
      </c>
      <c r="D275" s="551" t="str">
        <f t="shared" si="30"/>
        <v/>
      </c>
      <c r="E275" s="551">
        <f ca="1">VLOOKUP(A275,Data!C:I,7,FALSE)</f>
        <v>0</v>
      </c>
      <c r="F275" s="631" t="str">
        <f t="shared" si="31"/>
        <v>3</v>
      </c>
      <c r="G275" s="631" t="str">
        <f t="shared" ca="1" si="32"/>
        <v>30</v>
      </c>
    </row>
    <row r="276" spans="1:7" x14ac:dyDescent="0.25">
      <c r="A276" t="s">
        <v>215</v>
      </c>
      <c r="B276" s="551">
        <f>VLOOKUP(A276,Data!C:E,3,FALSE)</f>
        <v>1</v>
      </c>
      <c r="C276" s="1286" t="str">
        <f>IF(NIS2_valinta!F362&lt;&gt;"","X","")</f>
        <v>X</v>
      </c>
      <c r="D276" s="551" t="str">
        <f t="shared" si="30"/>
        <v>NIS-SITU-</v>
      </c>
      <c r="E276" s="551">
        <f ca="1">VLOOKUP(A276,Data!C:I,7,FALSE)</f>
        <v>0</v>
      </c>
      <c r="F276" s="631" t="str">
        <f t="shared" si="31"/>
        <v>NIS-SITU-1</v>
      </c>
      <c r="G276" s="631" t="str">
        <f t="shared" ca="1" si="32"/>
        <v>NIS-SITU-10</v>
      </c>
    </row>
    <row r="277" spans="1:7" x14ac:dyDescent="0.25">
      <c r="A277" t="s">
        <v>216</v>
      </c>
      <c r="B277" s="551">
        <f>VLOOKUP(A277,Data!C:E,3,FALSE)</f>
        <v>1</v>
      </c>
      <c r="C277" s="1286" t="str">
        <f>IF(NIS2_valinta!F363&lt;&gt;"","X","")</f>
        <v>X</v>
      </c>
      <c r="D277" s="551" t="str">
        <f t="shared" si="30"/>
        <v>NIS-SITU-</v>
      </c>
      <c r="E277" s="551">
        <f ca="1">VLOOKUP(A277,Data!C:I,7,FALSE)</f>
        <v>0</v>
      </c>
      <c r="F277" s="631" t="str">
        <f t="shared" si="31"/>
        <v>NIS-SITU-1</v>
      </c>
      <c r="G277" s="631" t="str">
        <f t="shared" ca="1" si="32"/>
        <v>NIS-SITU-10</v>
      </c>
    </row>
    <row r="278" spans="1:7" x14ac:dyDescent="0.25">
      <c r="A278" t="s">
        <v>217</v>
      </c>
      <c r="B278" s="551">
        <f>VLOOKUP(A278,Data!C:E,3,FALSE)</f>
        <v>2</v>
      </c>
      <c r="C278" s="1286" t="str">
        <f>IF(NIS2_valinta!F364&lt;&gt;"","X","")</f>
        <v>X</v>
      </c>
      <c r="D278" s="551" t="str">
        <f t="shared" si="30"/>
        <v>NIS-SITU-</v>
      </c>
      <c r="E278" s="551">
        <f ca="1">VLOOKUP(A278,Data!C:I,7,FALSE)</f>
        <v>0</v>
      </c>
      <c r="F278" s="631" t="str">
        <f t="shared" si="31"/>
        <v>NIS-SITU-2</v>
      </c>
      <c r="G278" s="631" t="str">
        <f t="shared" ca="1" si="32"/>
        <v>NIS-SITU-20</v>
      </c>
    </row>
    <row r="279" spans="1:7" x14ac:dyDescent="0.25">
      <c r="A279" t="s">
        <v>218</v>
      </c>
      <c r="B279" s="551">
        <f>VLOOKUP(A279,Data!C:E,3,FALSE)</f>
        <v>2</v>
      </c>
      <c r="C279" s="1286" t="str">
        <f>IF(NIS2_valinta!F365&lt;&gt;"","X","")</f>
        <v/>
      </c>
      <c r="D279" s="551" t="str">
        <f t="shared" si="30"/>
        <v/>
      </c>
      <c r="E279" s="551">
        <f ca="1">VLOOKUP(A279,Data!C:I,7,FALSE)</f>
        <v>0</v>
      </c>
      <c r="F279" s="631" t="str">
        <f t="shared" si="31"/>
        <v>2</v>
      </c>
      <c r="G279" s="631" t="str">
        <f t="shared" ca="1" si="32"/>
        <v>20</v>
      </c>
    </row>
    <row r="280" spans="1:7" x14ac:dyDescent="0.25">
      <c r="A280" t="s">
        <v>219</v>
      </c>
      <c r="B280" s="551">
        <f>VLOOKUP(A280,Data!C:E,3,FALSE)</f>
        <v>2</v>
      </c>
      <c r="C280" s="1286" t="str">
        <f>IF(NIS2_valinta!F366&lt;&gt;"","X","")</f>
        <v/>
      </c>
      <c r="D280" s="551" t="str">
        <f t="shared" si="30"/>
        <v/>
      </c>
      <c r="E280" s="551">
        <f ca="1">VLOOKUP(A280,Data!C:I,7,FALSE)</f>
        <v>0</v>
      </c>
      <c r="F280" s="631" t="str">
        <f t="shared" si="31"/>
        <v>2</v>
      </c>
      <c r="G280" s="631" t="str">
        <f t="shared" ca="1" si="32"/>
        <v>20</v>
      </c>
    </row>
    <row r="281" spans="1:7" x14ac:dyDescent="0.25">
      <c r="A281" t="s">
        <v>220</v>
      </c>
      <c r="B281" s="551">
        <f>VLOOKUP(A281,Data!C:E,3,FALSE)</f>
        <v>2</v>
      </c>
      <c r="C281" s="1286" t="str">
        <f>IF(NIS2_valinta!F367&lt;&gt;"","X","")</f>
        <v/>
      </c>
      <c r="D281" s="551" t="str">
        <f t="shared" si="30"/>
        <v/>
      </c>
      <c r="E281" s="551">
        <f ca="1">VLOOKUP(A281,Data!C:I,7,FALSE)</f>
        <v>0</v>
      </c>
      <c r="F281" s="631" t="str">
        <f t="shared" si="31"/>
        <v>2</v>
      </c>
      <c r="G281" s="631" t="str">
        <f t="shared" ca="1" si="32"/>
        <v>20</v>
      </c>
    </row>
    <row r="282" spans="1:7" x14ac:dyDescent="0.25">
      <c r="A282" t="s">
        <v>221</v>
      </c>
      <c r="B282" s="551">
        <f>VLOOKUP(A282,Data!C:E,3,FALSE)</f>
        <v>3</v>
      </c>
      <c r="C282" s="1286" t="str">
        <f>IF(NIS2_valinta!F368&lt;&gt;"","X","")</f>
        <v>X</v>
      </c>
      <c r="D282" s="551" t="str">
        <f t="shared" si="30"/>
        <v>NIS-SITU-</v>
      </c>
      <c r="E282" s="551">
        <f ca="1">VLOOKUP(A282,Data!C:I,7,FALSE)</f>
        <v>0</v>
      </c>
      <c r="F282" s="631" t="str">
        <f t="shared" si="31"/>
        <v>NIS-SITU-3</v>
      </c>
      <c r="G282" s="631" t="str">
        <f t="shared" ca="1" si="32"/>
        <v>NIS-SITU-30</v>
      </c>
    </row>
    <row r="283" spans="1:7" x14ac:dyDescent="0.25">
      <c r="A283" t="s">
        <v>222</v>
      </c>
      <c r="B283" s="551">
        <f>VLOOKUP(A283,Data!C:E,3,FALSE)</f>
        <v>3</v>
      </c>
      <c r="C283" s="1286" t="str">
        <f>IF(NIS2_valinta!F369&lt;&gt;"","X","")</f>
        <v/>
      </c>
      <c r="D283" s="551" t="str">
        <f t="shared" si="30"/>
        <v/>
      </c>
      <c r="E283" s="551">
        <f ca="1">VLOOKUP(A283,Data!C:I,7,FALSE)</f>
        <v>0</v>
      </c>
      <c r="F283" s="631" t="str">
        <f t="shared" si="31"/>
        <v>3</v>
      </c>
      <c r="G283" s="631" t="str">
        <f t="shared" ca="1" si="32"/>
        <v>30</v>
      </c>
    </row>
    <row r="284" spans="1:7" x14ac:dyDescent="0.25">
      <c r="A284" t="s">
        <v>223</v>
      </c>
      <c r="B284" s="551">
        <f>VLOOKUP(A284,Data!C:E,3,FALSE)</f>
        <v>3</v>
      </c>
      <c r="C284" s="1286" t="str">
        <f>IF(NIS2_valinta!F370&lt;&gt;"","X","")</f>
        <v/>
      </c>
      <c r="D284" s="551" t="str">
        <f t="shared" si="30"/>
        <v/>
      </c>
      <c r="E284" s="551">
        <f ca="1">VLOOKUP(A284,Data!C:I,7,FALSE)</f>
        <v>0</v>
      </c>
      <c r="F284" s="631" t="str">
        <f t="shared" si="31"/>
        <v>3</v>
      </c>
      <c r="G284" s="631" t="str">
        <f t="shared" ca="1" si="32"/>
        <v>30</v>
      </c>
    </row>
    <row r="285" spans="1:7" x14ac:dyDescent="0.25">
      <c r="A285" t="s">
        <v>225</v>
      </c>
      <c r="B285" s="551">
        <f>VLOOKUP(A285,Data!C:E,3,FALSE)</f>
        <v>2</v>
      </c>
      <c r="C285" s="1286" t="str">
        <f>IF(NIS2_valinta!F371&lt;&gt;"","X","")</f>
        <v>X</v>
      </c>
      <c r="D285" s="551" t="str">
        <f t="shared" si="30"/>
        <v>NIS-SITU-</v>
      </c>
      <c r="E285" s="551">
        <f ca="1">VLOOKUP(A285,Data!C:I,7,FALSE)</f>
        <v>0</v>
      </c>
      <c r="F285" s="631" t="str">
        <f t="shared" si="31"/>
        <v>NIS-SITU-2</v>
      </c>
      <c r="G285" s="631" t="str">
        <f t="shared" ca="1" si="32"/>
        <v>NIS-SITU-20</v>
      </c>
    </row>
    <row r="286" spans="1:7" x14ac:dyDescent="0.25">
      <c r="A286" t="s">
        <v>226</v>
      </c>
      <c r="B286" s="551">
        <f>VLOOKUP(A286,Data!C:E,3,FALSE)</f>
        <v>2</v>
      </c>
      <c r="C286" s="1286" t="str">
        <f>IF(NIS2_valinta!F372&lt;&gt;"","X","")</f>
        <v/>
      </c>
      <c r="D286" s="551" t="str">
        <f t="shared" si="30"/>
        <v/>
      </c>
      <c r="E286" s="551">
        <f ca="1">VLOOKUP(A286,Data!C:I,7,FALSE)</f>
        <v>0</v>
      </c>
      <c r="F286" s="631" t="str">
        <f t="shared" si="31"/>
        <v>2</v>
      </c>
      <c r="G286" s="631" t="str">
        <f t="shared" ca="1" si="32"/>
        <v>20</v>
      </c>
    </row>
    <row r="287" spans="1:7" x14ac:dyDescent="0.25">
      <c r="A287" t="s">
        <v>227</v>
      </c>
      <c r="B287" s="551">
        <f>VLOOKUP(A287,Data!C:E,3,FALSE)</f>
        <v>2</v>
      </c>
      <c r="C287" s="1286" t="str">
        <f>IF(NIS2_valinta!F373&lt;&gt;"","X","")</f>
        <v>X</v>
      </c>
      <c r="D287" s="551" t="str">
        <f t="shared" si="30"/>
        <v>NIS-SITU-</v>
      </c>
      <c r="E287" s="551">
        <f ca="1">VLOOKUP(A287,Data!C:I,7,FALSE)</f>
        <v>0</v>
      </c>
      <c r="F287" s="631" t="str">
        <f t="shared" si="31"/>
        <v>NIS-SITU-2</v>
      </c>
      <c r="G287" s="631" t="str">
        <f t="shared" ca="1" si="32"/>
        <v>NIS-SITU-20</v>
      </c>
    </row>
    <row r="288" spans="1:7" x14ac:dyDescent="0.25">
      <c r="A288" t="s">
        <v>228</v>
      </c>
      <c r="B288" s="551">
        <f>VLOOKUP(A288,Data!C:E,3,FALSE)</f>
        <v>3</v>
      </c>
      <c r="C288" s="1286" t="str">
        <f>IF(NIS2_valinta!F374&lt;&gt;"","X","")</f>
        <v>X</v>
      </c>
      <c r="D288" s="551" t="str">
        <f t="shared" si="30"/>
        <v>NIS-SITU-</v>
      </c>
      <c r="E288" s="551">
        <f ca="1">VLOOKUP(A288,Data!C:I,7,FALSE)</f>
        <v>0</v>
      </c>
      <c r="F288" s="631" t="str">
        <f t="shared" si="31"/>
        <v>NIS-SITU-3</v>
      </c>
      <c r="G288" s="631" t="str">
        <f t="shared" ca="1" si="32"/>
        <v>NIS-SITU-30</v>
      </c>
    </row>
    <row r="289" spans="1:7" x14ac:dyDescent="0.25">
      <c r="A289" t="s">
        <v>229</v>
      </c>
      <c r="B289" s="551">
        <f>VLOOKUP(A289,Data!C:E,3,FALSE)</f>
        <v>3</v>
      </c>
      <c r="C289" s="1286" t="str">
        <f>IF(NIS2_valinta!F375&lt;&gt;"","X","")</f>
        <v>X</v>
      </c>
      <c r="D289" s="551" t="str">
        <f t="shared" si="30"/>
        <v>NIS-SITU-</v>
      </c>
      <c r="E289" s="551">
        <f ca="1">VLOOKUP(A289,Data!C:I,7,FALSE)</f>
        <v>0</v>
      </c>
      <c r="F289" s="631" t="str">
        <f t="shared" si="31"/>
        <v>NIS-SITU-3</v>
      </c>
      <c r="G289" s="631" t="str">
        <f t="shared" ca="1" si="32"/>
        <v>NIS-SITU-30</v>
      </c>
    </row>
    <row r="290" spans="1:7" x14ac:dyDescent="0.25">
      <c r="A290" t="s">
        <v>230</v>
      </c>
      <c r="B290" s="551">
        <f>VLOOKUP(A290,Data!C:E,3,FALSE)</f>
        <v>3</v>
      </c>
      <c r="C290" s="1286" t="str">
        <f>IF(NIS2_valinta!F376&lt;&gt;"","X","")</f>
        <v>X</v>
      </c>
      <c r="D290" s="551" t="str">
        <f t="shared" si="30"/>
        <v>NIS-SITU-</v>
      </c>
      <c r="E290" s="551">
        <f ca="1">VLOOKUP(A290,Data!C:I,7,FALSE)</f>
        <v>0</v>
      </c>
      <c r="F290" s="631" t="str">
        <f t="shared" si="31"/>
        <v>NIS-SITU-3</v>
      </c>
      <c r="G290" s="631" t="str">
        <f t="shared" ca="1" si="32"/>
        <v>NIS-SITU-30</v>
      </c>
    </row>
    <row r="291" spans="1:7" x14ac:dyDescent="0.25">
      <c r="A291" t="s">
        <v>231</v>
      </c>
      <c r="B291" s="551">
        <f>VLOOKUP(A291,Data!C:E,3,FALSE)</f>
        <v>3</v>
      </c>
      <c r="C291" s="1286" t="str">
        <f>IF(NIS2_valinta!F377&lt;&gt;"","X","")</f>
        <v>X</v>
      </c>
      <c r="D291" s="551" t="str">
        <f t="shared" si="30"/>
        <v>NIS-SITU-</v>
      </c>
      <c r="E291" s="551">
        <f ca="1">VLOOKUP(A291,Data!C:I,7,FALSE)</f>
        <v>0</v>
      </c>
      <c r="F291" s="631" t="str">
        <f t="shared" si="31"/>
        <v>NIS-SITU-3</v>
      </c>
      <c r="G291" s="631" t="str">
        <f t="shared" ca="1" si="32"/>
        <v>NIS-SITU-30</v>
      </c>
    </row>
    <row r="292" spans="1:7" x14ac:dyDescent="0.25">
      <c r="A292" t="s">
        <v>233</v>
      </c>
      <c r="B292" s="551">
        <f>VLOOKUP(A292,Data!C:E,3,FALSE)</f>
        <v>2</v>
      </c>
      <c r="C292" s="1286" t="str">
        <f>IF(NIS2_valinta!F378&lt;&gt;"","X","")</f>
        <v/>
      </c>
      <c r="D292" s="551" t="str">
        <f t="shared" si="30"/>
        <v/>
      </c>
      <c r="E292" s="551">
        <f ca="1">VLOOKUP(A292,Data!C:I,7,FALSE)</f>
        <v>0</v>
      </c>
      <c r="F292" s="631" t="str">
        <f t="shared" si="31"/>
        <v>2</v>
      </c>
      <c r="G292" s="631" t="str">
        <f t="shared" ca="1" si="32"/>
        <v>20</v>
      </c>
    </row>
    <row r="293" spans="1:7" x14ac:dyDescent="0.25">
      <c r="A293" t="s">
        <v>234</v>
      </c>
      <c r="B293" s="551">
        <f>VLOOKUP(A293,Data!C:E,3,FALSE)</f>
        <v>2</v>
      </c>
      <c r="C293" s="1286" t="str">
        <f>IF(NIS2_valinta!F379&lt;&gt;"","X","")</f>
        <v/>
      </c>
      <c r="D293" s="551" t="str">
        <f t="shared" si="30"/>
        <v/>
      </c>
      <c r="E293" s="551">
        <f ca="1">VLOOKUP(A293,Data!C:I,7,FALSE)</f>
        <v>0</v>
      </c>
      <c r="F293" s="631" t="str">
        <f t="shared" si="31"/>
        <v>2</v>
      </c>
      <c r="G293" s="631" t="str">
        <f t="shared" ca="1" si="32"/>
        <v>20</v>
      </c>
    </row>
    <row r="294" spans="1:7" x14ac:dyDescent="0.25">
      <c r="A294" t="s">
        <v>235</v>
      </c>
      <c r="B294" s="551">
        <f>VLOOKUP(A294,Data!C:E,3,FALSE)</f>
        <v>3</v>
      </c>
      <c r="C294" s="1286" t="str">
        <f>IF(NIS2_valinta!F380&lt;&gt;"","X","")</f>
        <v>X</v>
      </c>
      <c r="D294" s="551" t="str">
        <f t="shared" si="30"/>
        <v>NIS-SITU-</v>
      </c>
      <c r="E294" s="551">
        <f ca="1">VLOOKUP(A294,Data!C:I,7,FALSE)</f>
        <v>0</v>
      </c>
      <c r="F294" s="631" t="str">
        <f t="shared" si="31"/>
        <v>NIS-SITU-3</v>
      </c>
      <c r="G294" s="631" t="str">
        <f t="shared" ca="1" si="32"/>
        <v>NIS-SITU-30</v>
      </c>
    </row>
    <row r="295" spans="1:7" x14ac:dyDescent="0.25">
      <c r="A295" t="s">
        <v>236</v>
      </c>
      <c r="B295" s="551">
        <f>VLOOKUP(A295,Data!C:E,3,FALSE)</f>
        <v>3</v>
      </c>
      <c r="C295" s="1286" t="str">
        <f>IF(NIS2_valinta!F381&lt;&gt;"","X","")</f>
        <v>X</v>
      </c>
      <c r="D295" s="551" t="str">
        <f t="shared" si="30"/>
        <v>NIS-SITU-</v>
      </c>
      <c r="E295" s="551">
        <f ca="1">VLOOKUP(A295,Data!C:I,7,FALSE)</f>
        <v>0</v>
      </c>
      <c r="F295" s="631" t="str">
        <f t="shared" si="31"/>
        <v>NIS-SITU-3</v>
      </c>
      <c r="G295" s="631" t="str">
        <f t="shared" ca="1" si="32"/>
        <v>NIS-SITU-30</v>
      </c>
    </row>
    <row r="296" spans="1:7" x14ac:dyDescent="0.25">
      <c r="A296" t="s">
        <v>237</v>
      </c>
      <c r="B296" s="551">
        <f>VLOOKUP(A296,Data!C:E,3,FALSE)</f>
        <v>3</v>
      </c>
      <c r="C296" s="1286" t="str">
        <f>IF(NIS2_valinta!F382&lt;&gt;"","X","")</f>
        <v>X</v>
      </c>
      <c r="D296" s="551" t="str">
        <f t="shared" si="30"/>
        <v>NIS-SITU-</v>
      </c>
      <c r="E296" s="551">
        <f ca="1">VLOOKUP(A296,Data!C:I,7,FALSE)</f>
        <v>0</v>
      </c>
      <c r="F296" s="631" t="str">
        <f t="shared" si="31"/>
        <v>NIS-SITU-3</v>
      </c>
      <c r="G296" s="631" t="str">
        <f t="shared" ca="1" si="32"/>
        <v>NIS-SITU-30</v>
      </c>
    </row>
    <row r="297" spans="1:7" x14ac:dyDescent="0.25">
      <c r="A297" t="s">
        <v>238</v>
      </c>
      <c r="B297" s="551">
        <f>VLOOKUP(A297,Data!C:E,3,FALSE)</f>
        <v>3</v>
      </c>
      <c r="C297" s="1286" t="str">
        <f>IF(NIS2_valinta!F383&lt;&gt;"","X","")</f>
        <v/>
      </c>
      <c r="D297" s="551" t="str">
        <f t="shared" si="30"/>
        <v/>
      </c>
      <c r="E297" s="551">
        <f ca="1">VLOOKUP(A297,Data!C:I,7,FALSE)</f>
        <v>0</v>
      </c>
      <c r="F297" s="631" t="str">
        <f t="shared" si="31"/>
        <v>3</v>
      </c>
      <c r="G297" s="631" t="str">
        <f t="shared" ca="1" si="32"/>
        <v>30</v>
      </c>
    </row>
    <row r="298" spans="1:7" x14ac:dyDescent="0.25">
      <c r="A298" t="s">
        <v>2544</v>
      </c>
      <c r="B298" s="551">
        <f>VLOOKUP(A298,Data!C:E,3,FALSE)</f>
        <v>1</v>
      </c>
      <c r="C298" s="1286" t="str">
        <f>IF(NIS2_valinta!F384&lt;&gt;"","X","")</f>
        <v>X</v>
      </c>
      <c r="D298" s="551" t="str">
        <f t="shared" si="30"/>
        <v>NIS-THIR-</v>
      </c>
      <c r="E298" s="551">
        <f ca="1">VLOOKUP(A298,Data!C:I,7,FALSE)</f>
        <v>0</v>
      </c>
      <c r="F298" s="631" t="str">
        <f t="shared" si="31"/>
        <v>NIS-THIR-1</v>
      </c>
      <c r="G298" s="631" t="str">
        <f t="shared" ca="1" si="32"/>
        <v>NIS-THIR-10</v>
      </c>
    </row>
    <row r="299" spans="1:7" x14ac:dyDescent="0.25">
      <c r="A299" t="s">
        <v>2545</v>
      </c>
      <c r="B299" s="551">
        <f>VLOOKUP(A299,Data!C:E,3,FALSE)</f>
        <v>1</v>
      </c>
      <c r="C299" s="1286" t="str">
        <f>IF(NIS2_valinta!F385&lt;&gt;"","X","")</f>
        <v>X</v>
      </c>
      <c r="D299" s="551" t="str">
        <f t="shared" si="30"/>
        <v>NIS-THIR-</v>
      </c>
      <c r="E299" s="551">
        <f ca="1">VLOOKUP(A299,Data!C:I,7,FALSE)</f>
        <v>0</v>
      </c>
      <c r="F299" s="631" t="str">
        <f t="shared" si="31"/>
        <v>NIS-THIR-1</v>
      </c>
      <c r="G299" s="631" t="str">
        <f t="shared" ca="1" si="32"/>
        <v>NIS-THIR-10</v>
      </c>
    </row>
    <row r="300" spans="1:7" x14ac:dyDescent="0.25">
      <c r="A300" t="s">
        <v>2546</v>
      </c>
      <c r="B300" s="551">
        <f>VLOOKUP(A300,Data!C:E,3,FALSE)</f>
        <v>2</v>
      </c>
      <c r="C300" s="1286" t="str">
        <f>IF(NIS2_valinta!F386&lt;&gt;"","X","")</f>
        <v>X</v>
      </c>
      <c r="D300" s="551" t="str">
        <f t="shared" si="30"/>
        <v>NIS-THIR-</v>
      </c>
      <c r="E300" s="551">
        <f ca="1">VLOOKUP(A300,Data!C:I,7,FALSE)</f>
        <v>0</v>
      </c>
      <c r="F300" s="631" t="str">
        <f t="shared" si="31"/>
        <v>NIS-THIR-2</v>
      </c>
      <c r="G300" s="631" t="str">
        <f t="shared" ca="1" si="32"/>
        <v>NIS-THIR-20</v>
      </c>
    </row>
    <row r="301" spans="1:7" x14ac:dyDescent="0.25">
      <c r="A301" t="s">
        <v>2547</v>
      </c>
      <c r="B301" s="551">
        <f>VLOOKUP(A301,Data!C:E,3,FALSE)</f>
        <v>2</v>
      </c>
      <c r="C301" s="1286" t="str">
        <f>IF(NIS2_valinta!F387&lt;&gt;"","X","")</f>
        <v>X</v>
      </c>
      <c r="D301" s="551" t="str">
        <f t="shared" si="30"/>
        <v>NIS-THIR-</v>
      </c>
      <c r="E301" s="551">
        <f ca="1">VLOOKUP(A301,Data!C:I,7,FALSE)</f>
        <v>0</v>
      </c>
      <c r="F301" s="631" t="str">
        <f t="shared" si="31"/>
        <v>NIS-THIR-2</v>
      </c>
      <c r="G301" s="631" t="str">
        <f t="shared" ca="1" si="32"/>
        <v>NIS-THIR-20</v>
      </c>
    </row>
    <row r="302" spans="1:7" x14ac:dyDescent="0.25">
      <c r="A302" t="s">
        <v>2548</v>
      </c>
      <c r="B302" s="551">
        <f>VLOOKUP(A302,Data!C:E,3,FALSE)</f>
        <v>2</v>
      </c>
      <c r="C302" s="1286" t="str">
        <f>IF(NIS2_valinta!F388&lt;&gt;"","X","")</f>
        <v/>
      </c>
      <c r="D302" s="551" t="str">
        <f t="shared" si="30"/>
        <v/>
      </c>
      <c r="E302" s="551">
        <f ca="1">VLOOKUP(A302,Data!C:I,7,FALSE)</f>
        <v>0</v>
      </c>
      <c r="F302" s="631" t="str">
        <f t="shared" si="31"/>
        <v>2</v>
      </c>
      <c r="G302" s="631" t="str">
        <f t="shared" ca="1" si="32"/>
        <v>20</v>
      </c>
    </row>
    <row r="303" spans="1:7" x14ac:dyDescent="0.25">
      <c r="A303" t="s">
        <v>2549</v>
      </c>
      <c r="B303" s="551">
        <f>VLOOKUP(A303,Data!C:E,3,FALSE)</f>
        <v>3</v>
      </c>
      <c r="C303" s="1286" t="str">
        <f>IF(NIS2_valinta!F389&lt;&gt;"","X","")</f>
        <v>X</v>
      </c>
      <c r="D303" s="551" t="str">
        <f t="shared" si="30"/>
        <v>NIS-THIR-</v>
      </c>
      <c r="E303" s="551">
        <f ca="1">VLOOKUP(A303,Data!C:I,7,FALSE)</f>
        <v>0</v>
      </c>
      <c r="F303" s="631" t="str">
        <f t="shared" si="31"/>
        <v>NIS-THIR-3</v>
      </c>
      <c r="G303" s="631" t="str">
        <f t="shared" ca="1" si="32"/>
        <v>NIS-THIR-30</v>
      </c>
    </row>
    <row r="304" spans="1:7" x14ac:dyDescent="0.25">
      <c r="A304" t="s">
        <v>2552</v>
      </c>
      <c r="B304" s="551">
        <f>VLOOKUP(A304,Data!C:E,3,FALSE)</f>
        <v>1</v>
      </c>
      <c r="C304" s="1286" t="str">
        <f>IF(NIS2_valinta!F390&lt;&gt;"","X","")</f>
        <v>X</v>
      </c>
      <c r="D304" s="551" t="str">
        <f t="shared" si="30"/>
        <v>NIS-THIR-</v>
      </c>
      <c r="E304" s="551">
        <f ca="1">VLOOKUP(A304,Data!C:I,7,FALSE)</f>
        <v>0</v>
      </c>
      <c r="F304" s="631" t="str">
        <f t="shared" si="31"/>
        <v>NIS-THIR-1</v>
      </c>
      <c r="G304" s="631" t="str">
        <f t="shared" ca="1" si="32"/>
        <v>NIS-THIR-10</v>
      </c>
    </row>
    <row r="305" spans="1:7" x14ac:dyDescent="0.25">
      <c r="A305" t="s">
        <v>2553</v>
      </c>
      <c r="B305" s="551">
        <f>VLOOKUP(A305,Data!C:E,3,FALSE)</f>
        <v>1</v>
      </c>
      <c r="C305" s="1286" t="str">
        <f>IF(NIS2_valinta!F391&lt;&gt;"","X","")</f>
        <v>X</v>
      </c>
      <c r="D305" s="551" t="str">
        <f t="shared" si="30"/>
        <v>NIS-THIR-</v>
      </c>
      <c r="E305" s="551">
        <f ca="1">VLOOKUP(A305,Data!C:I,7,FALSE)</f>
        <v>0</v>
      </c>
      <c r="F305" s="631" t="str">
        <f t="shared" si="31"/>
        <v>NIS-THIR-1</v>
      </c>
      <c r="G305" s="631" t="str">
        <f t="shared" ca="1" si="32"/>
        <v>NIS-THIR-10</v>
      </c>
    </row>
    <row r="306" spans="1:7" x14ac:dyDescent="0.25">
      <c r="A306" t="s">
        <v>2554</v>
      </c>
      <c r="B306" s="551">
        <f>VLOOKUP(A306,Data!C:E,3,FALSE)</f>
        <v>2</v>
      </c>
      <c r="C306" s="1286" t="str">
        <f>IF(NIS2_valinta!F392&lt;&gt;"","X","")</f>
        <v>X</v>
      </c>
      <c r="D306" s="551" t="str">
        <f t="shared" si="30"/>
        <v>NIS-THIR-</v>
      </c>
      <c r="E306" s="551">
        <f ca="1">VLOOKUP(A306,Data!C:I,7,FALSE)</f>
        <v>0</v>
      </c>
      <c r="F306" s="631" t="str">
        <f t="shared" si="31"/>
        <v>NIS-THIR-2</v>
      </c>
      <c r="G306" s="631" t="str">
        <f t="shared" ca="1" si="32"/>
        <v>NIS-THIR-20</v>
      </c>
    </row>
    <row r="307" spans="1:7" x14ac:dyDescent="0.25">
      <c r="A307" t="s">
        <v>2555</v>
      </c>
      <c r="B307" s="551">
        <f>VLOOKUP(A307,Data!C:E,3,FALSE)</f>
        <v>2</v>
      </c>
      <c r="C307" s="1286" t="str">
        <f>IF(NIS2_valinta!F393&lt;&gt;"","X","")</f>
        <v>X</v>
      </c>
      <c r="D307" s="551" t="str">
        <f t="shared" si="30"/>
        <v>NIS-THIR-</v>
      </c>
      <c r="E307" s="551">
        <f ca="1">VLOOKUP(A307,Data!C:I,7,FALSE)</f>
        <v>0</v>
      </c>
      <c r="F307" s="631" t="str">
        <f t="shared" si="31"/>
        <v>NIS-THIR-2</v>
      </c>
      <c r="G307" s="631" t="str">
        <f t="shared" ca="1" si="32"/>
        <v>NIS-THIR-20</v>
      </c>
    </row>
    <row r="308" spans="1:7" x14ac:dyDescent="0.25">
      <c r="A308" t="s">
        <v>2556</v>
      </c>
      <c r="B308" s="551">
        <f>VLOOKUP(A308,Data!C:E,3,FALSE)</f>
        <v>2</v>
      </c>
      <c r="C308" s="1286" t="str">
        <f>IF(NIS2_valinta!F394&lt;&gt;"","X","")</f>
        <v/>
      </c>
      <c r="D308" s="551" t="str">
        <f t="shared" si="30"/>
        <v/>
      </c>
      <c r="E308" s="551">
        <f ca="1">VLOOKUP(A308,Data!C:I,7,FALSE)</f>
        <v>0</v>
      </c>
      <c r="F308" s="631" t="str">
        <f t="shared" si="31"/>
        <v>2</v>
      </c>
      <c r="G308" s="631" t="str">
        <f t="shared" ca="1" si="32"/>
        <v>20</v>
      </c>
    </row>
    <row r="309" spans="1:7" x14ac:dyDescent="0.25">
      <c r="A309" t="s">
        <v>2557</v>
      </c>
      <c r="B309" s="551">
        <f>VLOOKUP(A309,Data!C:E,3,FALSE)</f>
        <v>2</v>
      </c>
      <c r="C309" s="1286" t="str">
        <f>IF(NIS2_valinta!F395&lt;&gt;"","X","")</f>
        <v>X</v>
      </c>
      <c r="D309" s="551" t="str">
        <f t="shared" si="30"/>
        <v>NIS-THIR-</v>
      </c>
      <c r="E309" s="551">
        <f ca="1">VLOOKUP(A309,Data!C:I,7,FALSE)</f>
        <v>0</v>
      </c>
      <c r="F309" s="631" t="str">
        <f t="shared" si="31"/>
        <v>NIS-THIR-2</v>
      </c>
      <c r="G309" s="631" t="str">
        <f t="shared" ca="1" si="32"/>
        <v>NIS-THIR-20</v>
      </c>
    </row>
    <row r="310" spans="1:7" x14ac:dyDescent="0.25">
      <c r="A310" t="s">
        <v>2558</v>
      </c>
      <c r="B310" s="551">
        <f>VLOOKUP(A310,Data!C:E,3,FALSE)</f>
        <v>2</v>
      </c>
      <c r="C310" s="1286" t="str">
        <f>IF(NIS2_valinta!F396&lt;&gt;"","X","")</f>
        <v>X</v>
      </c>
      <c r="D310" s="551" t="str">
        <f t="shared" si="30"/>
        <v>NIS-THIR-</v>
      </c>
      <c r="E310" s="551">
        <f ca="1">VLOOKUP(A310,Data!C:I,7,FALSE)</f>
        <v>0</v>
      </c>
      <c r="F310" s="631" t="str">
        <f t="shared" si="31"/>
        <v>NIS-THIR-2</v>
      </c>
      <c r="G310" s="631" t="str">
        <f t="shared" ca="1" si="32"/>
        <v>NIS-THIR-20</v>
      </c>
    </row>
    <row r="311" spans="1:7" x14ac:dyDescent="0.25">
      <c r="A311" t="s">
        <v>2559</v>
      </c>
      <c r="B311" s="551">
        <f>VLOOKUP(A311,Data!C:E,3,FALSE)</f>
        <v>3</v>
      </c>
      <c r="C311" s="1286" t="str">
        <f>IF(NIS2_valinta!F397&lt;&gt;"","X","")</f>
        <v>X</v>
      </c>
      <c r="D311" s="551" t="str">
        <f t="shared" si="30"/>
        <v>NIS-THIR-</v>
      </c>
      <c r="E311" s="551">
        <f ca="1">VLOOKUP(A311,Data!C:I,7,FALSE)</f>
        <v>0</v>
      </c>
      <c r="F311" s="631" t="str">
        <f t="shared" si="31"/>
        <v>NIS-THIR-3</v>
      </c>
      <c r="G311" s="631" t="str">
        <f t="shared" ca="1" si="32"/>
        <v>NIS-THIR-30</v>
      </c>
    </row>
    <row r="312" spans="1:7" x14ac:dyDescent="0.25">
      <c r="A312" t="s">
        <v>2560</v>
      </c>
      <c r="B312" s="551">
        <f>VLOOKUP(A312,Data!C:E,3,FALSE)</f>
        <v>3</v>
      </c>
      <c r="C312" s="1286" t="str">
        <f>IF(NIS2_valinta!F398&lt;&gt;"","X","")</f>
        <v/>
      </c>
      <c r="D312" s="551" t="str">
        <f t="shared" si="30"/>
        <v/>
      </c>
      <c r="E312" s="551">
        <f ca="1">VLOOKUP(A312,Data!C:I,7,FALSE)</f>
        <v>0</v>
      </c>
      <c r="F312" s="631" t="str">
        <f t="shared" si="31"/>
        <v>3</v>
      </c>
      <c r="G312" s="631" t="str">
        <f t="shared" ca="1" si="32"/>
        <v>30</v>
      </c>
    </row>
    <row r="313" spans="1:7" x14ac:dyDescent="0.25">
      <c r="A313" t="s">
        <v>2561</v>
      </c>
      <c r="B313" s="551">
        <f>VLOOKUP(A313,Data!C:E,3,FALSE)</f>
        <v>3</v>
      </c>
      <c r="C313" s="1286" t="str">
        <f>IF(NIS2_valinta!F399&lt;&gt;"","X","")</f>
        <v/>
      </c>
      <c r="D313" s="551" t="str">
        <f t="shared" si="30"/>
        <v/>
      </c>
      <c r="E313" s="551">
        <f ca="1">VLOOKUP(A313,Data!C:I,7,FALSE)</f>
        <v>0</v>
      </c>
      <c r="F313" s="631" t="str">
        <f t="shared" si="31"/>
        <v>3</v>
      </c>
      <c r="G313" s="631" t="str">
        <f t="shared" ca="1" si="32"/>
        <v>30</v>
      </c>
    </row>
    <row r="314" spans="1:7" x14ac:dyDescent="0.25">
      <c r="A314" t="s">
        <v>2562</v>
      </c>
      <c r="B314" s="551">
        <f>VLOOKUP(A314,Data!C:E,3,FALSE)</f>
        <v>3</v>
      </c>
      <c r="C314" s="1286" t="str">
        <f>IF(NIS2_valinta!F400&lt;&gt;"","X","")</f>
        <v/>
      </c>
      <c r="D314" s="551" t="str">
        <f t="shared" si="30"/>
        <v/>
      </c>
      <c r="E314" s="551">
        <f ca="1">VLOOKUP(A314,Data!C:I,7,FALSE)</f>
        <v>0</v>
      </c>
      <c r="F314" s="631" t="str">
        <f t="shared" si="31"/>
        <v>3</v>
      </c>
      <c r="G314" s="631" t="str">
        <f t="shared" ca="1" si="32"/>
        <v>30</v>
      </c>
    </row>
    <row r="315" spans="1:7" x14ac:dyDescent="0.25">
      <c r="A315" t="s">
        <v>2563</v>
      </c>
      <c r="B315" s="551">
        <f>VLOOKUP(A315,Data!C:E,3,FALSE)</f>
        <v>3</v>
      </c>
      <c r="C315" s="1286" t="str">
        <f>IF(NIS2_valinta!F401&lt;&gt;"","X","")</f>
        <v>X</v>
      </c>
      <c r="D315" s="551" t="str">
        <f t="shared" si="30"/>
        <v>NIS-THIR-</v>
      </c>
      <c r="E315" s="551">
        <f ca="1">VLOOKUP(A315,Data!C:I,7,FALSE)</f>
        <v>0</v>
      </c>
      <c r="F315" s="631" t="str">
        <f t="shared" si="31"/>
        <v>NIS-THIR-3</v>
      </c>
      <c r="G315" s="631" t="str">
        <f t="shared" ca="1" si="32"/>
        <v>NIS-THIR-30</v>
      </c>
    </row>
    <row r="316" spans="1:7" x14ac:dyDescent="0.25">
      <c r="A316" t="s">
        <v>2564</v>
      </c>
      <c r="B316" s="551">
        <f>VLOOKUP(A316,Data!C:E,3,FALSE)</f>
        <v>3</v>
      </c>
      <c r="C316" s="1286" t="str">
        <f>IF(NIS2_valinta!F402&lt;&gt;"","X","")</f>
        <v/>
      </c>
      <c r="D316" s="551" t="str">
        <f t="shared" si="30"/>
        <v/>
      </c>
      <c r="E316" s="551">
        <f ca="1">VLOOKUP(A316,Data!C:I,7,FALSE)</f>
        <v>0</v>
      </c>
      <c r="F316" s="631" t="str">
        <f t="shared" si="31"/>
        <v>3</v>
      </c>
      <c r="G316" s="631" t="str">
        <f t="shared" ca="1" si="32"/>
        <v>30</v>
      </c>
    </row>
    <row r="317" spans="1:7" x14ac:dyDescent="0.25">
      <c r="A317" t="s">
        <v>2567</v>
      </c>
      <c r="B317" s="551">
        <f>VLOOKUP(A317,Data!C:E,3,FALSE)</f>
        <v>2</v>
      </c>
      <c r="C317" s="1286" t="str">
        <f>IF(NIS2_valinta!F403&lt;&gt;"","X","")</f>
        <v>X</v>
      </c>
      <c r="D317" s="551" t="str">
        <f t="shared" si="30"/>
        <v>NIS-THIR-</v>
      </c>
      <c r="E317" s="551">
        <f ca="1">VLOOKUP(A317,Data!C:I,7,FALSE)</f>
        <v>0</v>
      </c>
      <c r="F317" s="631" t="str">
        <f t="shared" si="31"/>
        <v>NIS-THIR-2</v>
      </c>
      <c r="G317" s="631" t="str">
        <f t="shared" ca="1" si="32"/>
        <v>NIS-THIR-20</v>
      </c>
    </row>
    <row r="318" spans="1:7" x14ac:dyDescent="0.25">
      <c r="A318" t="s">
        <v>2568</v>
      </c>
      <c r="B318" s="551">
        <f>VLOOKUP(A318,Data!C:E,3,FALSE)</f>
        <v>2</v>
      </c>
      <c r="C318" s="1286" t="str">
        <f>IF(NIS2_valinta!F404&lt;&gt;"","X","")</f>
        <v/>
      </c>
      <c r="D318" s="551" t="str">
        <f t="shared" si="30"/>
        <v/>
      </c>
      <c r="E318" s="551">
        <f ca="1">VLOOKUP(A318,Data!C:I,7,FALSE)</f>
        <v>0</v>
      </c>
      <c r="F318" s="631" t="str">
        <f t="shared" si="31"/>
        <v>2</v>
      </c>
      <c r="G318" s="631" t="str">
        <f t="shared" ca="1" si="32"/>
        <v>20</v>
      </c>
    </row>
    <row r="319" spans="1:7" x14ac:dyDescent="0.25">
      <c r="A319" t="s">
        <v>2569</v>
      </c>
      <c r="B319" s="551">
        <f>VLOOKUP(A319,Data!C:E,3,FALSE)</f>
        <v>3</v>
      </c>
      <c r="C319" s="1286" t="str">
        <f>IF(NIS2_valinta!F405&lt;&gt;"","X","")</f>
        <v>X</v>
      </c>
      <c r="D319" s="551" t="str">
        <f t="shared" si="30"/>
        <v>NIS-THIR-</v>
      </c>
      <c r="E319" s="551">
        <f ca="1">VLOOKUP(A319,Data!C:I,7,FALSE)</f>
        <v>0</v>
      </c>
      <c r="F319" s="631" t="str">
        <f t="shared" si="31"/>
        <v>NIS-THIR-3</v>
      </c>
      <c r="G319" s="631" t="str">
        <f t="shared" ca="1" si="32"/>
        <v>NIS-THIR-30</v>
      </c>
    </row>
    <row r="320" spans="1:7" x14ac:dyDescent="0.25">
      <c r="A320" t="s">
        <v>2570</v>
      </c>
      <c r="B320" s="551">
        <f>VLOOKUP(A320,Data!C:E,3,FALSE)</f>
        <v>3</v>
      </c>
      <c r="C320" s="1286" t="str">
        <f>IF(NIS2_valinta!F406&lt;&gt;"","X","")</f>
        <v>X</v>
      </c>
      <c r="D320" s="551" t="str">
        <f t="shared" si="30"/>
        <v>NIS-THIR-</v>
      </c>
      <c r="E320" s="551">
        <f ca="1">VLOOKUP(A320,Data!C:I,7,FALSE)</f>
        <v>0</v>
      </c>
      <c r="F320" s="631" t="str">
        <f t="shared" si="31"/>
        <v>NIS-THIR-3</v>
      </c>
      <c r="G320" s="631" t="str">
        <f t="shared" ca="1" si="32"/>
        <v>NIS-THIR-30</v>
      </c>
    </row>
    <row r="321" spans="1:7" x14ac:dyDescent="0.25">
      <c r="A321" t="s">
        <v>2571</v>
      </c>
      <c r="B321" s="551">
        <f>VLOOKUP(A321,Data!C:E,3,FALSE)</f>
        <v>3</v>
      </c>
      <c r="C321" s="1286" t="str">
        <f>IF(NIS2_valinta!F407&lt;&gt;"","X","")</f>
        <v>X</v>
      </c>
      <c r="D321" s="551" t="str">
        <f t="shared" si="30"/>
        <v>NIS-THIR-</v>
      </c>
      <c r="E321" s="551">
        <f ca="1">VLOOKUP(A321,Data!C:I,7,FALSE)</f>
        <v>0</v>
      </c>
      <c r="F321" s="631" t="str">
        <f t="shared" si="31"/>
        <v>NIS-THIR-3</v>
      </c>
      <c r="G321" s="631" t="str">
        <f t="shared" ca="1" si="32"/>
        <v>NIS-THIR-30</v>
      </c>
    </row>
    <row r="322" spans="1:7" x14ac:dyDescent="0.25">
      <c r="A322" t="s">
        <v>2572</v>
      </c>
      <c r="B322" s="551">
        <f>VLOOKUP(A322,Data!C:E,3,FALSE)</f>
        <v>3</v>
      </c>
      <c r="C322" s="1286" t="str">
        <f>IF(NIS2_valinta!F408&lt;&gt;"","X","")</f>
        <v>X</v>
      </c>
      <c r="D322" s="551" t="str">
        <f t="shared" si="30"/>
        <v>NIS-THIR-</v>
      </c>
      <c r="E322" s="551">
        <f ca="1">VLOOKUP(A322,Data!C:I,7,FALSE)</f>
        <v>0</v>
      </c>
      <c r="F322" s="631" t="str">
        <f t="shared" si="31"/>
        <v>NIS-THIR-3</v>
      </c>
      <c r="G322" s="631" t="str">
        <f t="shared" ca="1" si="32"/>
        <v>NIS-THIR-30</v>
      </c>
    </row>
    <row r="323" spans="1:7" x14ac:dyDescent="0.25">
      <c r="A323" t="s">
        <v>175</v>
      </c>
      <c r="B323" s="551">
        <f>VLOOKUP(A323,Data!C:E,3,FALSE)</f>
        <v>1</v>
      </c>
      <c r="C323" s="1286" t="str">
        <f>IF(NIS2_valinta!F409&lt;&gt;"","X","")</f>
        <v>X</v>
      </c>
      <c r="D323" s="551" t="str">
        <f t="shared" ref="D323:D384" si="33">IF(C323="","",CONCATENATE("NIS-",MID(A323,1,4),"-"))</f>
        <v>NIS-THRE-</v>
      </c>
      <c r="E323" s="551">
        <f ca="1">VLOOKUP(A323,Data!C:I,7,FALSE)</f>
        <v>0</v>
      </c>
      <c r="F323" s="631" t="str">
        <f t="shared" ref="F323:F384" si="34">CONCATENATE($D323,$B323)</f>
        <v>NIS-THRE-1</v>
      </c>
      <c r="G323" s="631" t="str">
        <f t="shared" ref="G323:G384" ca="1" si="35">_xlfn.IFNA(CONCATENATE(F323,$E323),CONCATENATE(F323,$E323,0))</f>
        <v>NIS-THRE-10</v>
      </c>
    </row>
    <row r="324" spans="1:7" x14ac:dyDescent="0.25">
      <c r="A324" t="s">
        <v>176</v>
      </c>
      <c r="B324" s="551">
        <f>VLOOKUP(A324,Data!C:E,3,FALSE)</f>
        <v>1</v>
      </c>
      <c r="C324" s="1286" t="str">
        <f>IF(NIS2_valinta!F410&lt;&gt;"","X","")</f>
        <v>X</v>
      </c>
      <c r="D324" s="551" t="str">
        <f t="shared" si="33"/>
        <v>NIS-THRE-</v>
      </c>
      <c r="E324" s="551">
        <f ca="1">VLOOKUP(A324,Data!C:I,7,FALSE)</f>
        <v>0</v>
      </c>
      <c r="F324" s="631" t="str">
        <f t="shared" si="34"/>
        <v>NIS-THRE-1</v>
      </c>
      <c r="G324" s="631" t="str">
        <f t="shared" ca="1" si="35"/>
        <v>NIS-THRE-10</v>
      </c>
    </row>
    <row r="325" spans="1:7" x14ac:dyDescent="0.25">
      <c r="A325" t="s">
        <v>177</v>
      </c>
      <c r="B325" s="551">
        <f>VLOOKUP(A325,Data!C:E,3,FALSE)</f>
        <v>1</v>
      </c>
      <c r="C325" s="1286" t="str">
        <f>IF(NIS2_valinta!F411&lt;&gt;"","X","")</f>
        <v>X</v>
      </c>
      <c r="D325" s="551" t="str">
        <f t="shared" si="33"/>
        <v>NIS-THRE-</v>
      </c>
      <c r="E325" s="551">
        <f ca="1">VLOOKUP(A325,Data!C:I,7,FALSE)</f>
        <v>0</v>
      </c>
      <c r="F325" s="631" t="str">
        <f t="shared" si="34"/>
        <v>NIS-THRE-1</v>
      </c>
      <c r="G325" s="631" t="str">
        <f t="shared" ca="1" si="35"/>
        <v>NIS-THRE-10</v>
      </c>
    </row>
    <row r="326" spans="1:7" x14ac:dyDescent="0.25">
      <c r="A326" t="s">
        <v>178</v>
      </c>
      <c r="B326" s="551">
        <f>VLOOKUP(A326,Data!C:E,3,FALSE)</f>
        <v>1</v>
      </c>
      <c r="C326" s="1286" t="str">
        <f>IF(NIS2_valinta!F412&lt;&gt;"","X","")</f>
        <v>X</v>
      </c>
      <c r="D326" s="551" t="str">
        <f t="shared" si="33"/>
        <v>NIS-THRE-</v>
      </c>
      <c r="E326" s="551">
        <f ca="1">VLOOKUP(A326,Data!C:I,7,FALSE)</f>
        <v>0</v>
      </c>
      <c r="F326" s="631" t="str">
        <f t="shared" si="34"/>
        <v>NIS-THRE-1</v>
      </c>
      <c r="G326" s="631" t="str">
        <f t="shared" ca="1" si="35"/>
        <v>NIS-THRE-10</v>
      </c>
    </row>
    <row r="327" spans="1:7" x14ac:dyDescent="0.25">
      <c r="A327" t="s">
        <v>179</v>
      </c>
      <c r="B327" s="551">
        <f>VLOOKUP(A327,Data!C:E,3,FALSE)</f>
        <v>2</v>
      </c>
      <c r="C327" s="1286" t="str">
        <f>IF(NIS2_valinta!F413&lt;&gt;"","X","")</f>
        <v>X</v>
      </c>
      <c r="D327" s="551" t="str">
        <f t="shared" si="33"/>
        <v>NIS-THRE-</v>
      </c>
      <c r="E327" s="551">
        <f ca="1">VLOOKUP(A327,Data!C:I,7,FALSE)</f>
        <v>0</v>
      </c>
      <c r="F327" s="631" t="str">
        <f t="shared" si="34"/>
        <v>NIS-THRE-2</v>
      </c>
      <c r="G327" s="631" t="str">
        <f t="shared" ca="1" si="35"/>
        <v>NIS-THRE-20</v>
      </c>
    </row>
    <row r="328" spans="1:7" x14ac:dyDescent="0.25">
      <c r="A328" t="s">
        <v>180</v>
      </c>
      <c r="B328" s="551">
        <f>VLOOKUP(A328,Data!C:E,3,FALSE)</f>
        <v>2</v>
      </c>
      <c r="C328" s="1286" t="str">
        <f>IF(NIS2_valinta!F414&lt;&gt;"","X","")</f>
        <v>X</v>
      </c>
      <c r="D328" s="551" t="str">
        <f t="shared" si="33"/>
        <v>NIS-THRE-</v>
      </c>
      <c r="E328" s="551">
        <f ca="1">VLOOKUP(A328,Data!C:I,7,FALSE)</f>
        <v>0</v>
      </c>
      <c r="F328" s="631" t="str">
        <f t="shared" si="34"/>
        <v>NIS-THRE-2</v>
      </c>
      <c r="G328" s="631" t="str">
        <f t="shared" ca="1" si="35"/>
        <v>NIS-THRE-20</v>
      </c>
    </row>
    <row r="329" spans="1:7" x14ac:dyDescent="0.25">
      <c r="A329" t="s">
        <v>181</v>
      </c>
      <c r="B329" s="551">
        <f>VLOOKUP(A329,Data!C:E,3,FALSE)</f>
        <v>2</v>
      </c>
      <c r="C329" s="1286" t="str">
        <f>IF(NIS2_valinta!F415&lt;&gt;"","X","")</f>
        <v>X</v>
      </c>
      <c r="D329" s="551" t="str">
        <f t="shared" si="33"/>
        <v>NIS-THRE-</v>
      </c>
      <c r="E329" s="551">
        <f ca="1">VLOOKUP(A329,Data!C:I,7,FALSE)</f>
        <v>0</v>
      </c>
      <c r="F329" s="631" t="str">
        <f t="shared" si="34"/>
        <v>NIS-THRE-2</v>
      </c>
      <c r="G329" s="631" t="str">
        <f t="shared" ca="1" si="35"/>
        <v>NIS-THRE-20</v>
      </c>
    </row>
    <row r="330" spans="1:7" x14ac:dyDescent="0.25">
      <c r="A330" t="s">
        <v>182</v>
      </c>
      <c r="B330" s="551">
        <f>VLOOKUP(A330,Data!C:E,3,FALSE)</f>
        <v>2</v>
      </c>
      <c r="C330" s="1286" t="str">
        <f>IF(NIS2_valinta!F416&lt;&gt;"","X","")</f>
        <v>X</v>
      </c>
      <c r="D330" s="551" t="str">
        <f t="shared" si="33"/>
        <v>NIS-THRE-</v>
      </c>
      <c r="E330" s="551">
        <f ca="1">VLOOKUP(A330,Data!C:I,7,FALSE)</f>
        <v>0</v>
      </c>
      <c r="F330" s="631" t="str">
        <f t="shared" si="34"/>
        <v>NIS-THRE-2</v>
      </c>
      <c r="G330" s="631" t="str">
        <f t="shared" ca="1" si="35"/>
        <v>NIS-THRE-20</v>
      </c>
    </row>
    <row r="331" spans="1:7" x14ac:dyDescent="0.25">
      <c r="A331" t="s">
        <v>183</v>
      </c>
      <c r="B331" s="551">
        <f>VLOOKUP(A331,Data!C:E,3,FALSE)</f>
        <v>2</v>
      </c>
      <c r="C331" s="1286" t="str">
        <f>IF(NIS2_valinta!F417&lt;&gt;"","X","")</f>
        <v>X</v>
      </c>
      <c r="D331" s="551" t="str">
        <f t="shared" si="33"/>
        <v>NIS-THRE-</v>
      </c>
      <c r="E331" s="551">
        <f ca="1">VLOOKUP(A331,Data!C:I,7,FALSE)</f>
        <v>0</v>
      </c>
      <c r="F331" s="631" t="str">
        <f t="shared" si="34"/>
        <v>NIS-THRE-2</v>
      </c>
      <c r="G331" s="631" t="str">
        <f t="shared" ca="1" si="35"/>
        <v>NIS-THRE-20</v>
      </c>
    </row>
    <row r="332" spans="1:7" x14ac:dyDescent="0.25">
      <c r="A332" t="s">
        <v>184</v>
      </c>
      <c r="B332" s="551">
        <f>VLOOKUP(A332,Data!C:E,3,FALSE)</f>
        <v>3</v>
      </c>
      <c r="C332" s="1286" t="str">
        <f>IF(NIS2_valinta!F418&lt;&gt;"","X","")</f>
        <v>X</v>
      </c>
      <c r="D332" s="551" t="str">
        <f t="shared" si="33"/>
        <v>NIS-THRE-</v>
      </c>
      <c r="E332" s="551">
        <f ca="1">VLOOKUP(A332,Data!C:I,7,FALSE)</f>
        <v>0</v>
      </c>
      <c r="F332" s="631" t="str">
        <f t="shared" si="34"/>
        <v>NIS-THRE-3</v>
      </c>
      <c r="G332" s="631" t="str">
        <f t="shared" ca="1" si="35"/>
        <v>NIS-THRE-30</v>
      </c>
    </row>
    <row r="333" spans="1:7" x14ac:dyDescent="0.25">
      <c r="A333" t="s">
        <v>185</v>
      </c>
      <c r="B333" s="551">
        <f>VLOOKUP(A333,Data!C:E,3,FALSE)</f>
        <v>3</v>
      </c>
      <c r="C333" s="1286" t="str">
        <f>IF(NIS2_valinta!F419&lt;&gt;"","X","")</f>
        <v/>
      </c>
      <c r="D333" s="551" t="str">
        <f t="shared" si="33"/>
        <v/>
      </c>
      <c r="E333" s="551">
        <f ca="1">VLOOKUP(A333,Data!C:I,7,FALSE)</f>
        <v>0</v>
      </c>
      <c r="F333" s="631" t="str">
        <f t="shared" si="34"/>
        <v>3</v>
      </c>
      <c r="G333" s="631" t="str">
        <f t="shared" ca="1" si="35"/>
        <v>30</v>
      </c>
    </row>
    <row r="334" spans="1:7" x14ac:dyDescent="0.25">
      <c r="A334" t="s">
        <v>187</v>
      </c>
      <c r="B334" s="551">
        <f>VLOOKUP(A334,Data!C:E,3,FALSE)</f>
        <v>3</v>
      </c>
      <c r="C334" s="1286" t="str">
        <f>IF(NIS2_valinta!F420&lt;&gt;"","X","")</f>
        <v>X</v>
      </c>
      <c r="D334" s="551" t="str">
        <f t="shared" si="33"/>
        <v>NIS-THRE-</v>
      </c>
      <c r="E334" s="551">
        <f ca="1">VLOOKUP(A334,Data!C:I,7,FALSE)</f>
        <v>0</v>
      </c>
      <c r="F334" s="631" t="str">
        <f t="shared" si="34"/>
        <v>NIS-THRE-3</v>
      </c>
      <c r="G334" s="631" t="str">
        <f t="shared" ca="1" si="35"/>
        <v>NIS-THRE-30</v>
      </c>
    </row>
    <row r="335" spans="1:7" x14ac:dyDescent="0.25">
      <c r="A335" t="s">
        <v>2573</v>
      </c>
      <c r="B335" s="551">
        <f>VLOOKUP(A335,Data!C:E,3,FALSE)</f>
        <v>3</v>
      </c>
      <c r="C335" s="1286" t="str">
        <f>IF(NIS2_valinta!F421&lt;&gt;"","X","")</f>
        <v>X</v>
      </c>
      <c r="D335" s="551" t="str">
        <f t="shared" si="33"/>
        <v>NIS-THRE-</v>
      </c>
      <c r="E335" s="551">
        <f ca="1">VLOOKUP(A335,Data!C:I,7,FALSE)</f>
        <v>0</v>
      </c>
      <c r="F335" s="631" t="str">
        <f t="shared" si="34"/>
        <v>NIS-THRE-3</v>
      </c>
      <c r="G335" s="631" t="str">
        <f t="shared" ca="1" si="35"/>
        <v>NIS-THRE-30</v>
      </c>
    </row>
    <row r="336" spans="1:7" x14ac:dyDescent="0.25">
      <c r="A336" t="s">
        <v>189</v>
      </c>
      <c r="B336" s="551">
        <f>VLOOKUP(A336,Data!C:E,3,FALSE)</f>
        <v>1</v>
      </c>
      <c r="C336" s="1286" t="str">
        <f>IF(NIS2_valinta!F422&lt;&gt;"","X","")</f>
        <v>X</v>
      </c>
      <c r="D336" s="551" t="str">
        <f t="shared" si="33"/>
        <v>NIS-THRE-</v>
      </c>
      <c r="E336" s="551">
        <f ca="1">VLOOKUP(A336,Data!C:I,7,FALSE)</f>
        <v>0</v>
      </c>
      <c r="F336" s="631" t="str">
        <f t="shared" si="34"/>
        <v>NIS-THRE-1</v>
      </c>
      <c r="G336" s="631" t="str">
        <f t="shared" ca="1" si="35"/>
        <v>NIS-THRE-10</v>
      </c>
    </row>
    <row r="337" spans="1:7" x14ac:dyDescent="0.25">
      <c r="A337" t="s">
        <v>190</v>
      </c>
      <c r="B337" s="551">
        <f>VLOOKUP(A337,Data!C:E,3,FALSE)</f>
        <v>1</v>
      </c>
      <c r="C337" s="1286" t="str">
        <f>IF(NIS2_valinta!F423&lt;&gt;"","X","")</f>
        <v>X</v>
      </c>
      <c r="D337" s="551" t="str">
        <f t="shared" si="33"/>
        <v>NIS-THRE-</v>
      </c>
      <c r="E337" s="551">
        <f ca="1">VLOOKUP(A337,Data!C:I,7,FALSE)</f>
        <v>0</v>
      </c>
      <c r="F337" s="631" t="str">
        <f t="shared" si="34"/>
        <v>NIS-THRE-1</v>
      </c>
      <c r="G337" s="631" t="str">
        <f t="shared" ca="1" si="35"/>
        <v>NIS-THRE-10</v>
      </c>
    </row>
    <row r="338" spans="1:7" x14ac:dyDescent="0.25">
      <c r="A338" t="s">
        <v>191</v>
      </c>
      <c r="B338" s="551">
        <f>VLOOKUP(A338,Data!C:E,3,FALSE)</f>
        <v>1</v>
      </c>
      <c r="C338" s="1286" t="str">
        <f>IF(NIS2_valinta!F424&lt;&gt;"","X","")</f>
        <v>X</v>
      </c>
      <c r="D338" s="551" t="str">
        <f t="shared" si="33"/>
        <v>NIS-THRE-</v>
      </c>
      <c r="E338" s="551">
        <f ca="1">VLOOKUP(A338,Data!C:I,7,FALSE)</f>
        <v>0</v>
      </c>
      <c r="F338" s="631" t="str">
        <f t="shared" si="34"/>
        <v>NIS-THRE-1</v>
      </c>
      <c r="G338" s="631" t="str">
        <f t="shared" ca="1" si="35"/>
        <v>NIS-THRE-10</v>
      </c>
    </row>
    <row r="339" spans="1:7" x14ac:dyDescent="0.25">
      <c r="A339" t="s">
        <v>192</v>
      </c>
      <c r="B339" s="551">
        <f>VLOOKUP(A339,Data!C:E,3,FALSE)</f>
        <v>1</v>
      </c>
      <c r="C339" s="1286" t="str">
        <f>IF(NIS2_valinta!F425&lt;&gt;"","X","")</f>
        <v>X</v>
      </c>
      <c r="D339" s="551" t="str">
        <f t="shared" si="33"/>
        <v>NIS-THRE-</v>
      </c>
      <c r="E339" s="551">
        <f ca="1">VLOOKUP(A339,Data!C:I,7,FALSE)</f>
        <v>0</v>
      </c>
      <c r="F339" s="631" t="str">
        <f t="shared" si="34"/>
        <v>NIS-THRE-1</v>
      </c>
      <c r="G339" s="631" t="str">
        <f t="shared" ca="1" si="35"/>
        <v>NIS-THRE-10</v>
      </c>
    </row>
    <row r="340" spans="1:7" x14ac:dyDescent="0.25">
      <c r="A340" t="s">
        <v>193</v>
      </c>
      <c r="B340" s="551">
        <f>VLOOKUP(A340,Data!C:E,3,FALSE)</f>
        <v>2</v>
      </c>
      <c r="C340" s="1286" t="str">
        <f>IF(NIS2_valinta!F426&lt;&gt;"","X","")</f>
        <v>X</v>
      </c>
      <c r="D340" s="551" t="str">
        <f t="shared" si="33"/>
        <v>NIS-THRE-</v>
      </c>
      <c r="E340" s="551">
        <f ca="1">VLOOKUP(A340,Data!C:I,7,FALSE)</f>
        <v>0</v>
      </c>
      <c r="F340" s="631" t="str">
        <f t="shared" si="34"/>
        <v>NIS-THRE-2</v>
      </c>
      <c r="G340" s="631" t="str">
        <f t="shared" ca="1" si="35"/>
        <v>NIS-THRE-20</v>
      </c>
    </row>
    <row r="341" spans="1:7" x14ac:dyDescent="0.25">
      <c r="A341" t="s">
        <v>194</v>
      </c>
      <c r="B341" s="551">
        <f>VLOOKUP(A341,Data!C:E,3,FALSE)</f>
        <v>2</v>
      </c>
      <c r="C341" s="1286" t="str">
        <f>IF(NIS2_valinta!F427&lt;&gt;"","X","")</f>
        <v/>
      </c>
      <c r="D341" s="551" t="str">
        <f t="shared" si="33"/>
        <v/>
      </c>
      <c r="E341" s="551">
        <f ca="1">VLOOKUP(A341,Data!C:I,7,FALSE)</f>
        <v>0</v>
      </c>
      <c r="F341" s="631" t="str">
        <f t="shared" si="34"/>
        <v>2</v>
      </c>
      <c r="G341" s="631" t="str">
        <f t="shared" ca="1" si="35"/>
        <v>20</v>
      </c>
    </row>
    <row r="342" spans="1:7" x14ac:dyDescent="0.25">
      <c r="A342" t="s">
        <v>195</v>
      </c>
      <c r="B342" s="551">
        <f>VLOOKUP(A342,Data!C:E,3,FALSE)</f>
        <v>2</v>
      </c>
      <c r="C342" s="1286" t="str">
        <f>IF(NIS2_valinta!F428&lt;&gt;"","X","")</f>
        <v>X</v>
      </c>
      <c r="D342" s="551" t="str">
        <f t="shared" si="33"/>
        <v>NIS-THRE-</v>
      </c>
      <c r="E342" s="551">
        <f ca="1">VLOOKUP(A342,Data!C:I,7,FALSE)</f>
        <v>0</v>
      </c>
      <c r="F342" s="631" t="str">
        <f t="shared" si="34"/>
        <v>NIS-THRE-2</v>
      </c>
      <c r="G342" s="631" t="str">
        <f t="shared" ca="1" si="35"/>
        <v>NIS-THRE-20</v>
      </c>
    </row>
    <row r="343" spans="1:7" x14ac:dyDescent="0.25">
      <c r="A343" t="s">
        <v>196</v>
      </c>
      <c r="B343" s="551">
        <f>VLOOKUP(A343,Data!C:E,3,FALSE)</f>
        <v>2</v>
      </c>
      <c r="C343" s="1286" t="str">
        <f>IF(NIS2_valinta!F429&lt;&gt;"","X","")</f>
        <v>X</v>
      </c>
      <c r="D343" s="551" t="str">
        <f t="shared" si="33"/>
        <v>NIS-THRE-</v>
      </c>
      <c r="E343" s="551">
        <f ca="1">VLOOKUP(A343,Data!C:I,7,FALSE)</f>
        <v>0</v>
      </c>
      <c r="F343" s="631" t="str">
        <f t="shared" si="34"/>
        <v>NIS-THRE-2</v>
      </c>
      <c r="G343" s="631" t="str">
        <f t="shared" ca="1" si="35"/>
        <v>NIS-THRE-20</v>
      </c>
    </row>
    <row r="344" spans="1:7" x14ac:dyDescent="0.25">
      <c r="A344" t="s">
        <v>197</v>
      </c>
      <c r="B344" s="551">
        <f>VLOOKUP(A344,Data!C:E,3,FALSE)</f>
        <v>3</v>
      </c>
      <c r="C344" s="1286" t="str">
        <f>IF(NIS2_valinta!F430&lt;&gt;"","X","")</f>
        <v/>
      </c>
      <c r="D344" s="551" t="str">
        <f t="shared" si="33"/>
        <v/>
      </c>
      <c r="E344" s="551">
        <f ca="1">VLOOKUP(A344,Data!C:I,7,FALSE)</f>
        <v>0</v>
      </c>
      <c r="F344" s="631" t="str">
        <f t="shared" si="34"/>
        <v>3</v>
      </c>
      <c r="G344" s="631" t="str">
        <f t="shared" ca="1" si="35"/>
        <v>30</v>
      </c>
    </row>
    <row r="345" spans="1:7" x14ac:dyDescent="0.25">
      <c r="A345" t="s">
        <v>199</v>
      </c>
      <c r="B345" s="551">
        <f>VLOOKUP(A345,Data!C:E,3,FALSE)</f>
        <v>3</v>
      </c>
      <c r="C345" s="1286" t="str">
        <f>IF(NIS2_valinta!F431&lt;&gt;"","X","")</f>
        <v/>
      </c>
      <c r="D345" s="551" t="str">
        <f t="shared" si="33"/>
        <v/>
      </c>
      <c r="E345" s="551">
        <f ca="1">VLOOKUP(A345,Data!C:I,7,FALSE)</f>
        <v>0</v>
      </c>
      <c r="F345" s="631" t="str">
        <f t="shared" si="34"/>
        <v>3</v>
      </c>
      <c r="G345" s="631" t="str">
        <f t="shared" ca="1" si="35"/>
        <v>30</v>
      </c>
    </row>
    <row r="346" spans="1:7" x14ac:dyDescent="0.25">
      <c r="A346" t="s">
        <v>201</v>
      </c>
      <c r="B346" s="551">
        <f>VLOOKUP(A346,Data!C:E,3,FALSE)</f>
        <v>3</v>
      </c>
      <c r="C346" s="1286" t="str">
        <f>IF(NIS2_valinta!F432&lt;&gt;"","X","")</f>
        <v>X</v>
      </c>
      <c r="D346" s="551" t="str">
        <f t="shared" si="33"/>
        <v>NIS-THRE-</v>
      </c>
      <c r="E346" s="551">
        <f ca="1">VLOOKUP(A346,Data!C:I,7,FALSE)</f>
        <v>0</v>
      </c>
      <c r="F346" s="631" t="str">
        <f t="shared" si="34"/>
        <v>NIS-THRE-3</v>
      </c>
      <c r="G346" s="631" t="str">
        <f t="shared" ca="1" si="35"/>
        <v>NIS-THRE-30</v>
      </c>
    </row>
    <row r="347" spans="1:7" x14ac:dyDescent="0.25">
      <c r="A347" t="s">
        <v>205</v>
      </c>
      <c r="B347" s="551">
        <f>VLOOKUP(A347,Data!C:E,3,FALSE)</f>
        <v>2</v>
      </c>
      <c r="C347" s="1286" t="str">
        <f>IF(NIS2_valinta!F433&lt;&gt;"","X","")</f>
        <v>X</v>
      </c>
      <c r="D347" s="551" t="str">
        <f t="shared" si="33"/>
        <v>NIS-THRE-</v>
      </c>
      <c r="E347" s="551">
        <f ca="1">VLOOKUP(A347,Data!C:I,7,FALSE)</f>
        <v>0</v>
      </c>
      <c r="F347" s="631" t="str">
        <f t="shared" si="34"/>
        <v>NIS-THRE-2</v>
      </c>
      <c r="G347" s="631" t="str">
        <f t="shared" ca="1" si="35"/>
        <v>NIS-THRE-20</v>
      </c>
    </row>
    <row r="348" spans="1:7" x14ac:dyDescent="0.25">
      <c r="A348" t="s">
        <v>206</v>
      </c>
      <c r="B348" s="551">
        <f>VLOOKUP(A348,Data!C:E,3,FALSE)</f>
        <v>2</v>
      </c>
      <c r="C348" s="1286" t="str">
        <f>IF(NIS2_valinta!F434&lt;&gt;"","X","")</f>
        <v/>
      </c>
      <c r="D348" s="551" t="str">
        <f t="shared" si="33"/>
        <v/>
      </c>
      <c r="E348" s="551">
        <f ca="1">VLOOKUP(A348,Data!C:I,7,FALSE)</f>
        <v>0</v>
      </c>
      <c r="F348" s="631" t="str">
        <f t="shared" si="34"/>
        <v>2</v>
      </c>
      <c r="G348" s="631" t="str">
        <f t="shared" ca="1" si="35"/>
        <v>20</v>
      </c>
    </row>
    <row r="349" spans="1:7" x14ac:dyDescent="0.25">
      <c r="A349" t="s">
        <v>207</v>
      </c>
      <c r="B349" s="551">
        <f>VLOOKUP(A349,Data!C:E,3,FALSE)</f>
        <v>3</v>
      </c>
      <c r="C349" s="1286" t="str">
        <f>IF(NIS2_valinta!F435&lt;&gt;"","X","")</f>
        <v>X</v>
      </c>
      <c r="D349" s="551" t="str">
        <f t="shared" si="33"/>
        <v>NIS-THRE-</v>
      </c>
      <c r="E349" s="551">
        <f ca="1">VLOOKUP(A349,Data!C:I,7,FALSE)</f>
        <v>0</v>
      </c>
      <c r="F349" s="631" t="str">
        <f t="shared" si="34"/>
        <v>NIS-THRE-3</v>
      </c>
      <c r="G349" s="631" t="str">
        <f t="shared" ca="1" si="35"/>
        <v>NIS-THRE-30</v>
      </c>
    </row>
    <row r="350" spans="1:7" x14ac:dyDescent="0.25">
      <c r="A350" t="s">
        <v>208</v>
      </c>
      <c r="B350" s="551">
        <f>VLOOKUP(A350,Data!C:E,3,FALSE)</f>
        <v>3</v>
      </c>
      <c r="C350" s="1286" t="str">
        <f>IF(NIS2_valinta!F436&lt;&gt;"","X","")</f>
        <v>X</v>
      </c>
      <c r="D350" s="551" t="str">
        <f t="shared" si="33"/>
        <v>NIS-THRE-</v>
      </c>
      <c r="E350" s="551">
        <f ca="1">VLOOKUP(A350,Data!C:I,7,FALSE)</f>
        <v>0</v>
      </c>
      <c r="F350" s="631" t="str">
        <f t="shared" si="34"/>
        <v>NIS-THRE-3</v>
      </c>
      <c r="G350" s="631" t="str">
        <f t="shared" ca="1" si="35"/>
        <v>NIS-THRE-30</v>
      </c>
    </row>
    <row r="351" spans="1:7" x14ac:dyDescent="0.25">
      <c r="A351" t="s">
        <v>209</v>
      </c>
      <c r="B351" s="551">
        <f>VLOOKUP(A351,Data!C:E,3,FALSE)</f>
        <v>3</v>
      </c>
      <c r="C351" s="1286" t="str">
        <f>IF(NIS2_valinta!F437&lt;&gt;"","X","")</f>
        <v>X</v>
      </c>
      <c r="D351" s="551" t="str">
        <f t="shared" si="33"/>
        <v>NIS-THRE-</v>
      </c>
      <c r="E351" s="551">
        <f ca="1">VLOOKUP(A351,Data!C:I,7,FALSE)</f>
        <v>0</v>
      </c>
      <c r="F351" s="631" t="str">
        <f t="shared" si="34"/>
        <v>NIS-THRE-3</v>
      </c>
      <c r="G351" s="631" t="str">
        <f t="shared" ca="1" si="35"/>
        <v>NIS-THRE-30</v>
      </c>
    </row>
    <row r="352" spans="1:7" x14ac:dyDescent="0.25">
      <c r="A352" t="s">
        <v>210</v>
      </c>
      <c r="B352" s="551">
        <f>VLOOKUP(A352,Data!C:E,3,FALSE)</f>
        <v>3</v>
      </c>
      <c r="C352" s="1286" t="str">
        <f>IF(NIS2_valinta!F438&lt;&gt;"","X","")</f>
        <v/>
      </c>
      <c r="D352" s="551" t="str">
        <f t="shared" si="33"/>
        <v/>
      </c>
      <c r="E352" s="551">
        <f ca="1">VLOOKUP(A352,Data!C:I,7,FALSE)</f>
        <v>0</v>
      </c>
      <c r="F352" s="631" t="str">
        <f t="shared" si="34"/>
        <v>3</v>
      </c>
      <c r="G352" s="631" t="str">
        <f t="shared" ca="1" si="35"/>
        <v>30</v>
      </c>
    </row>
    <row r="353" spans="1:7" x14ac:dyDescent="0.25">
      <c r="A353" t="s">
        <v>274</v>
      </c>
      <c r="B353" s="551">
        <f>VLOOKUP(A353,Data!C:E,3,FALSE)</f>
        <v>1</v>
      </c>
      <c r="C353" s="1286" t="str">
        <f>IF(NIS2_valinta!F439&lt;&gt;"","X","")</f>
        <v>X</v>
      </c>
      <c r="D353" s="551" t="str">
        <f t="shared" si="33"/>
        <v>NIS-WORK-</v>
      </c>
      <c r="E353" s="551">
        <f ca="1">VLOOKUP(A353,Data!C:I,7,FALSE)</f>
        <v>0</v>
      </c>
      <c r="F353" s="631" t="str">
        <f t="shared" si="34"/>
        <v>NIS-WORK-1</v>
      </c>
      <c r="G353" s="631" t="str">
        <f t="shared" ca="1" si="35"/>
        <v>NIS-WORK-10</v>
      </c>
    </row>
    <row r="354" spans="1:7" x14ac:dyDescent="0.25">
      <c r="A354" t="s">
        <v>275</v>
      </c>
      <c r="B354" s="551">
        <f>VLOOKUP(A354,Data!C:E,3,FALSE)</f>
        <v>1</v>
      </c>
      <c r="C354" s="1286" t="str">
        <f>IF(NIS2_valinta!F440&lt;&gt;"","X","")</f>
        <v>X</v>
      </c>
      <c r="D354" s="551" t="str">
        <f t="shared" si="33"/>
        <v>NIS-WORK-</v>
      </c>
      <c r="E354" s="551">
        <f ca="1">VLOOKUP(A354,Data!C:I,7,FALSE)</f>
        <v>0</v>
      </c>
      <c r="F354" s="631" t="str">
        <f t="shared" si="34"/>
        <v>NIS-WORK-1</v>
      </c>
      <c r="G354" s="631" t="str">
        <f t="shared" ca="1" si="35"/>
        <v>NIS-WORK-10</v>
      </c>
    </row>
    <row r="355" spans="1:7" x14ac:dyDescent="0.25">
      <c r="A355" t="s">
        <v>276</v>
      </c>
      <c r="B355" s="551">
        <f>VLOOKUP(A355,Data!C:E,3,FALSE)</f>
        <v>2</v>
      </c>
      <c r="C355" s="1286" t="str">
        <f>IF(NIS2_valinta!F441&lt;&gt;"","X","")</f>
        <v>X</v>
      </c>
      <c r="D355" s="551" t="str">
        <f t="shared" si="33"/>
        <v>NIS-WORK-</v>
      </c>
      <c r="E355" s="551">
        <f ca="1">VLOOKUP(A355,Data!C:I,7,FALSE)</f>
        <v>0</v>
      </c>
      <c r="F355" s="631" t="str">
        <f t="shared" si="34"/>
        <v>NIS-WORK-2</v>
      </c>
      <c r="G355" s="631" t="str">
        <f t="shared" ca="1" si="35"/>
        <v>NIS-WORK-20</v>
      </c>
    </row>
    <row r="356" spans="1:7" x14ac:dyDescent="0.25">
      <c r="A356" t="s">
        <v>277</v>
      </c>
      <c r="B356" s="551">
        <f>VLOOKUP(A356,Data!C:E,3,FALSE)</f>
        <v>2</v>
      </c>
      <c r="C356" s="1286" t="str">
        <f>IF(NIS2_valinta!F442&lt;&gt;"","X","")</f>
        <v>X</v>
      </c>
      <c r="D356" s="551" t="str">
        <f t="shared" si="33"/>
        <v>NIS-WORK-</v>
      </c>
      <c r="E356" s="551">
        <f ca="1">VLOOKUP(A356,Data!C:I,7,FALSE)</f>
        <v>0</v>
      </c>
      <c r="F356" s="631" t="str">
        <f t="shared" si="34"/>
        <v>NIS-WORK-2</v>
      </c>
      <c r="G356" s="631" t="str">
        <f t="shared" ca="1" si="35"/>
        <v>NIS-WORK-20</v>
      </c>
    </row>
    <row r="357" spans="1:7" x14ac:dyDescent="0.25">
      <c r="A357" t="s">
        <v>278</v>
      </c>
      <c r="B357" s="551">
        <f>VLOOKUP(A357,Data!C:E,3,FALSE)</f>
        <v>2</v>
      </c>
      <c r="C357" s="1286" t="str">
        <f>IF(NIS2_valinta!F443&lt;&gt;"","X","")</f>
        <v>X</v>
      </c>
      <c r="D357" s="551" t="str">
        <f t="shared" si="33"/>
        <v>NIS-WORK-</v>
      </c>
      <c r="E357" s="551">
        <f ca="1">VLOOKUP(A357,Data!C:I,7,FALSE)</f>
        <v>0</v>
      </c>
      <c r="F357" s="631" t="str">
        <f t="shared" si="34"/>
        <v>NIS-WORK-2</v>
      </c>
      <c r="G357" s="631" t="str">
        <f t="shared" ca="1" si="35"/>
        <v>NIS-WORK-20</v>
      </c>
    </row>
    <row r="358" spans="1:7" x14ac:dyDescent="0.25">
      <c r="A358" t="s">
        <v>279</v>
      </c>
      <c r="B358" s="551">
        <f>VLOOKUP(A358,Data!C:E,3,FALSE)</f>
        <v>3</v>
      </c>
      <c r="C358" s="1286" t="str">
        <f>IF(NIS2_valinta!F444&lt;&gt;"","X","")</f>
        <v>X</v>
      </c>
      <c r="D358" s="551" t="str">
        <f t="shared" si="33"/>
        <v>NIS-WORK-</v>
      </c>
      <c r="E358" s="551">
        <f ca="1">VLOOKUP(A358,Data!C:I,7,FALSE)</f>
        <v>0</v>
      </c>
      <c r="F358" s="631" t="str">
        <f t="shared" si="34"/>
        <v>NIS-WORK-3</v>
      </c>
      <c r="G358" s="631" t="str">
        <f t="shared" ca="1" si="35"/>
        <v>NIS-WORK-30</v>
      </c>
    </row>
    <row r="359" spans="1:7" x14ac:dyDescent="0.25">
      <c r="A359" t="s">
        <v>2574</v>
      </c>
      <c r="B359" s="551">
        <f>VLOOKUP(A359,Data!C:E,3,FALSE)</f>
        <v>3</v>
      </c>
      <c r="C359" s="1286" t="str">
        <f>IF(NIS2_valinta!F445&lt;&gt;"","X","")</f>
        <v>X</v>
      </c>
      <c r="D359" s="551" t="str">
        <f t="shared" si="33"/>
        <v>NIS-WORK-</v>
      </c>
      <c r="E359" s="551">
        <f ca="1">VLOOKUP(A359,Data!C:I,7,FALSE)</f>
        <v>0</v>
      </c>
      <c r="F359" s="631" t="str">
        <f t="shared" si="34"/>
        <v>NIS-WORK-3</v>
      </c>
      <c r="G359" s="631" t="str">
        <f t="shared" ca="1" si="35"/>
        <v>NIS-WORK-30</v>
      </c>
    </row>
    <row r="360" spans="1:7" x14ac:dyDescent="0.25">
      <c r="A360" t="s">
        <v>280</v>
      </c>
      <c r="B360" s="551">
        <f>VLOOKUP(A360,Data!C:E,3,FALSE)</f>
        <v>1</v>
      </c>
      <c r="C360" s="1286" t="str">
        <f>IF(NIS2_valinta!F446&lt;&gt;"","X","")</f>
        <v>X</v>
      </c>
      <c r="D360" s="551" t="str">
        <f t="shared" si="33"/>
        <v>NIS-WORK-</v>
      </c>
      <c r="E360" s="551">
        <f ca="1">VLOOKUP(A360,Data!C:I,7,FALSE)</f>
        <v>0</v>
      </c>
      <c r="F360" s="631" t="str">
        <f t="shared" si="34"/>
        <v>NIS-WORK-1</v>
      </c>
      <c r="G360" s="631" t="str">
        <f t="shared" ca="1" si="35"/>
        <v>NIS-WORK-10</v>
      </c>
    </row>
    <row r="361" spans="1:7" x14ac:dyDescent="0.25">
      <c r="A361" t="s">
        <v>281</v>
      </c>
      <c r="B361" s="551">
        <f>VLOOKUP(A361,Data!C:E,3,FALSE)</f>
        <v>2</v>
      </c>
      <c r="C361" s="1286" t="str">
        <f>IF(NIS2_valinta!F447&lt;&gt;"","X","")</f>
        <v>X</v>
      </c>
      <c r="D361" s="551" t="str">
        <f t="shared" si="33"/>
        <v>NIS-WORK-</v>
      </c>
      <c r="E361" s="551">
        <f ca="1">VLOOKUP(A361,Data!C:I,7,FALSE)</f>
        <v>0</v>
      </c>
      <c r="F361" s="631" t="str">
        <f t="shared" si="34"/>
        <v>NIS-WORK-2</v>
      </c>
      <c r="G361" s="631" t="str">
        <f t="shared" ca="1" si="35"/>
        <v>NIS-WORK-20</v>
      </c>
    </row>
    <row r="362" spans="1:7" x14ac:dyDescent="0.25">
      <c r="A362" t="s">
        <v>282</v>
      </c>
      <c r="B362" s="551">
        <f>VLOOKUP(A362,Data!C:E,3,FALSE)</f>
        <v>2</v>
      </c>
      <c r="C362" s="1286" t="str">
        <f>IF(NIS2_valinta!F448&lt;&gt;"","X","")</f>
        <v>X</v>
      </c>
      <c r="D362" s="551" t="str">
        <f t="shared" si="33"/>
        <v>NIS-WORK-</v>
      </c>
      <c r="E362" s="551">
        <f ca="1">VLOOKUP(A362,Data!C:I,7,FALSE)</f>
        <v>0</v>
      </c>
      <c r="F362" s="631" t="str">
        <f t="shared" si="34"/>
        <v>NIS-WORK-2</v>
      </c>
      <c r="G362" s="631" t="str">
        <f t="shared" ca="1" si="35"/>
        <v>NIS-WORK-20</v>
      </c>
    </row>
    <row r="363" spans="1:7" x14ac:dyDescent="0.25">
      <c r="A363" t="s">
        <v>283</v>
      </c>
      <c r="B363" s="551">
        <f>VLOOKUP(A363,Data!C:E,3,FALSE)</f>
        <v>2</v>
      </c>
      <c r="C363" s="1286" t="str">
        <f>IF(NIS2_valinta!F449&lt;&gt;"","X","")</f>
        <v>X</v>
      </c>
      <c r="D363" s="551" t="str">
        <f t="shared" si="33"/>
        <v>NIS-WORK-</v>
      </c>
      <c r="E363" s="551">
        <f ca="1">VLOOKUP(A363,Data!C:I,7,FALSE)</f>
        <v>0</v>
      </c>
      <c r="F363" s="631" t="str">
        <f t="shared" si="34"/>
        <v>NIS-WORK-2</v>
      </c>
      <c r="G363" s="631" t="str">
        <f t="shared" ca="1" si="35"/>
        <v>NIS-WORK-20</v>
      </c>
    </row>
    <row r="364" spans="1:7" x14ac:dyDescent="0.25">
      <c r="A364" t="s">
        <v>284</v>
      </c>
      <c r="B364" s="551">
        <f>VLOOKUP(A364,Data!C:E,3,FALSE)</f>
        <v>3</v>
      </c>
      <c r="C364" s="1286" t="str">
        <f>IF(NIS2_valinta!F450&lt;&gt;"","X","")</f>
        <v/>
      </c>
      <c r="D364" s="551" t="str">
        <f t="shared" si="33"/>
        <v/>
      </c>
      <c r="E364" s="551">
        <f ca="1">VLOOKUP(A364,Data!C:I,7,FALSE)</f>
        <v>0</v>
      </c>
      <c r="F364" s="631" t="str">
        <f t="shared" si="34"/>
        <v>3</v>
      </c>
      <c r="G364" s="631" t="str">
        <f t="shared" ca="1" si="35"/>
        <v>30</v>
      </c>
    </row>
    <row r="365" spans="1:7" x14ac:dyDescent="0.25">
      <c r="A365" t="s">
        <v>285</v>
      </c>
      <c r="B365" s="551">
        <f>VLOOKUP(A365,Data!C:E,3,FALSE)</f>
        <v>3</v>
      </c>
      <c r="C365" s="1286" t="str">
        <f>IF(NIS2_valinta!F451&lt;&gt;"","X","")</f>
        <v/>
      </c>
      <c r="D365" s="551" t="str">
        <f t="shared" si="33"/>
        <v/>
      </c>
      <c r="E365" s="551">
        <f ca="1">VLOOKUP(A365,Data!C:I,7,FALSE)</f>
        <v>0</v>
      </c>
      <c r="F365" s="631" t="str">
        <f t="shared" si="34"/>
        <v>3</v>
      </c>
      <c r="G365" s="631" t="str">
        <f t="shared" ca="1" si="35"/>
        <v>30</v>
      </c>
    </row>
    <row r="366" spans="1:7" x14ac:dyDescent="0.25">
      <c r="A366" t="s">
        <v>2575</v>
      </c>
      <c r="B366" s="551">
        <f>VLOOKUP(A366,Data!C:E,3,FALSE)</f>
        <v>3</v>
      </c>
      <c r="C366" s="1286" t="str">
        <f>IF(NIS2_valinta!F452&lt;&gt;"","X","")</f>
        <v/>
      </c>
      <c r="D366" s="551" t="str">
        <f t="shared" si="33"/>
        <v/>
      </c>
      <c r="E366" s="551">
        <f ca="1">VLOOKUP(A366,Data!C:I,7,FALSE)</f>
        <v>0</v>
      </c>
      <c r="F366" s="631" t="str">
        <f t="shared" si="34"/>
        <v>3</v>
      </c>
      <c r="G366" s="631" t="str">
        <f t="shared" ca="1" si="35"/>
        <v>30</v>
      </c>
    </row>
    <row r="367" spans="1:7" x14ac:dyDescent="0.25">
      <c r="A367" t="s">
        <v>286</v>
      </c>
      <c r="B367" s="551">
        <f>VLOOKUP(A367,Data!C:E,3,FALSE)</f>
        <v>1</v>
      </c>
      <c r="C367" s="1286" t="str">
        <f>IF(NIS2_valinta!F453&lt;&gt;"","X","")</f>
        <v>X</v>
      </c>
      <c r="D367" s="551" t="str">
        <f t="shared" si="33"/>
        <v>NIS-WORK-</v>
      </c>
      <c r="E367" s="551">
        <f ca="1">VLOOKUP(A367,Data!C:I,7,FALSE)</f>
        <v>0</v>
      </c>
      <c r="F367" s="631" t="str">
        <f t="shared" si="34"/>
        <v>NIS-WORK-1</v>
      </c>
      <c r="G367" s="631" t="str">
        <f t="shared" ca="1" si="35"/>
        <v>NIS-WORK-10</v>
      </c>
    </row>
    <row r="368" spans="1:7" x14ac:dyDescent="0.25">
      <c r="A368" t="s">
        <v>287</v>
      </c>
      <c r="B368" s="551">
        <f>VLOOKUP(A368,Data!C:E,3,FALSE)</f>
        <v>1</v>
      </c>
      <c r="C368" s="1286" t="str">
        <f>IF(NIS2_valinta!F454&lt;&gt;"","X","")</f>
        <v>X</v>
      </c>
      <c r="D368" s="551" t="str">
        <f t="shared" si="33"/>
        <v>NIS-WORK-</v>
      </c>
      <c r="E368" s="551">
        <f ca="1">VLOOKUP(A368,Data!C:I,7,FALSE)</f>
        <v>0</v>
      </c>
      <c r="F368" s="631" t="str">
        <f t="shared" si="34"/>
        <v>NIS-WORK-1</v>
      </c>
      <c r="G368" s="631" t="str">
        <f t="shared" ca="1" si="35"/>
        <v>NIS-WORK-10</v>
      </c>
    </row>
    <row r="369" spans="1:7" x14ac:dyDescent="0.25">
      <c r="A369" t="s">
        <v>288</v>
      </c>
      <c r="B369" s="551">
        <f>VLOOKUP(A369,Data!C:E,3,FALSE)</f>
        <v>2</v>
      </c>
      <c r="C369" s="1286" t="str">
        <f>IF(NIS2_valinta!F455&lt;&gt;"","X","")</f>
        <v>X</v>
      </c>
      <c r="D369" s="551" t="str">
        <f t="shared" si="33"/>
        <v>NIS-WORK-</v>
      </c>
      <c r="E369" s="551">
        <f ca="1">VLOOKUP(A369,Data!C:I,7,FALSE)</f>
        <v>0</v>
      </c>
      <c r="F369" s="631" t="str">
        <f t="shared" si="34"/>
        <v>NIS-WORK-2</v>
      </c>
      <c r="G369" s="631" t="str">
        <f t="shared" ca="1" si="35"/>
        <v>NIS-WORK-20</v>
      </c>
    </row>
    <row r="370" spans="1:7" x14ac:dyDescent="0.25">
      <c r="A370" t="s">
        <v>289</v>
      </c>
      <c r="B370" s="551">
        <f>VLOOKUP(A370,Data!C:E,3,FALSE)</f>
        <v>2</v>
      </c>
      <c r="C370" s="1286" t="str">
        <f>IF(NIS2_valinta!F456&lt;&gt;"","X","")</f>
        <v>X</v>
      </c>
      <c r="D370" s="551" t="str">
        <f t="shared" si="33"/>
        <v>NIS-WORK-</v>
      </c>
      <c r="E370" s="551">
        <f ca="1">VLOOKUP(A370,Data!C:I,7,FALSE)</f>
        <v>0</v>
      </c>
      <c r="F370" s="631" t="str">
        <f t="shared" si="34"/>
        <v>NIS-WORK-2</v>
      </c>
      <c r="G370" s="631" t="str">
        <f t="shared" ca="1" si="35"/>
        <v>NIS-WORK-20</v>
      </c>
    </row>
    <row r="371" spans="1:7" x14ac:dyDescent="0.25">
      <c r="A371" t="s">
        <v>290</v>
      </c>
      <c r="B371" s="551">
        <f>VLOOKUP(A371,Data!C:E,3,FALSE)</f>
        <v>3</v>
      </c>
      <c r="C371" s="1286" t="str">
        <f>IF(NIS2_valinta!F457&lt;&gt;"","X","")</f>
        <v>X</v>
      </c>
      <c r="D371" s="551" t="str">
        <f t="shared" si="33"/>
        <v>NIS-WORK-</v>
      </c>
      <c r="E371" s="551">
        <f ca="1">VLOOKUP(A371,Data!C:I,7,FALSE)</f>
        <v>0</v>
      </c>
      <c r="F371" s="631" t="str">
        <f t="shared" si="34"/>
        <v>NIS-WORK-3</v>
      </c>
      <c r="G371" s="631" t="str">
        <f t="shared" ca="1" si="35"/>
        <v>NIS-WORK-30</v>
      </c>
    </row>
    <row r="372" spans="1:7" x14ac:dyDescent="0.25">
      <c r="A372" t="s">
        <v>291</v>
      </c>
      <c r="B372" s="551">
        <f>VLOOKUP(A372,Data!C:E,3,FALSE)</f>
        <v>3</v>
      </c>
      <c r="C372" s="1286" t="str">
        <f>IF(NIS2_valinta!F458&lt;&gt;"","X","")</f>
        <v>X</v>
      </c>
      <c r="D372" s="551" t="str">
        <f t="shared" si="33"/>
        <v>NIS-WORK-</v>
      </c>
      <c r="E372" s="551">
        <f ca="1">VLOOKUP(A372,Data!C:I,7,FALSE)</f>
        <v>0</v>
      </c>
      <c r="F372" s="631" t="str">
        <f t="shared" si="34"/>
        <v>NIS-WORK-3</v>
      </c>
      <c r="G372" s="631" t="str">
        <f t="shared" ca="1" si="35"/>
        <v>NIS-WORK-30</v>
      </c>
    </row>
    <row r="373" spans="1:7" x14ac:dyDescent="0.25">
      <c r="A373" t="s">
        <v>292</v>
      </c>
      <c r="B373" s="551">
        <f>VLOOKUP(A373,Data!C:E,3,FALSE)</f>
        <v>1</v>
      </c>
      <c r="C373" s="1286" t="str">
        <f>IF(NIS2_valinta!F459&lt;&gt;"","X","")</f>
        <v>X</v>
      </c>
      <c r="D373" s="551" t="str">
        <f t="shared" si="33"/>
        <v>NIS-WORK-</v>
      </c>
      <c r="E373" s="551">
        <f ca="1">VLOOKUP(A373,Data!C:I,7,FALSE)</f>
        <v>0</v>
      </c>
      <c r="F373" s="631" t="str">
        <f t="shared" si="34"/>
        <v>NIS-WORK-1</v>
      </c>
      <c r="G373" s="631" t="str">
        <f t="shared" ca="1" si="35"/>
        <v>NIS-WORK-10</v>
      </c>
    </row>
    <row r="374" spans="1:7" x14ac:dyDescent="0.25">
      <c r="A374" t="s">
        <v>293</v>
      </c>
      <c r="B374" s="551">
        <f>VLOOKUP(A374,Data!C:E,3,FALSE)</f>
        <v>1</v>
      </c>
      <c r="C374" s="1286" t="str">
        <f>IF(NIS2_valinta!F460&lt;&gt;"","X","")</f>
        <v>X</v>
      </c>
      <c r="D374" s="551" t="str">
        <f t="shared" si="33"/>
        <v>NIS-WORK-</v>
      </c>
      <c r="E374" s="551">
        <f ca="1">VLOOKUP(A374,Data!C:I,7,FALSE)</f>
        <v>0</v>
      </c>
      <c r="F374" s="631" t="str">
        <f t="shared" si="34"/>
        <v>NIS-WORK-1</v>
      </c>
      <c r="G374" s="631" t="str">
        <f t="shared" ca="1" si="35"/>
        <v>NIS-WORK-10</v>
      </c>
    </row>
    <row r="375" spans="1:7" x14ac:dyDescent="0.25">
      <c r="A375" t="s">
        <v>294</v>
      </c>
      <c r="B375" s="551">
        <f>VLOOKUP(A375,Data!C:E,3,FALSE)</f>
        <v>2</v>
      </c>
      <c r="C375" s="1286" t="str">
        <f>IF(NIS2_valinta!F461&lt;&gt;"","X","")</f>
        <v>X</v>
      </c>
      <c r="D375" s="551" t="str">
        <f t="shared" si="33"/>
        <v>NIS-WORK-</v>
      </c>
      <c r="E375" s="551">
        <f ca="1">VLOOKUP(A375,Data!C:I,7,FALSE)</f>
        <v>0</v>
      </c>
      <c r="F375" s="631" t="str">
        <f t="shared" si="34"/>
        <v>NIS-WORK-2</v>
      </c>
      <c r="G375" s="631" t="str">
        <f t="shared" ca="1" si="35"/>
        <v>NIS-WORK-20</v>
      </c>
    </row>
    <row r="376" spans="1:7" x14ac:dyDescent="0.25">
      <c r="A376" t="s">
        <v>295</v>
      </c>
      <c r="B376" s="551">
        <f>VLOOKUP(A376,Data!C:E,3,FALSE)</f>
        <v>2</v>
      </c>
      <c r="C376" s="1286" t="str">
        <f>IF(NIS2_valinta!F462&lt;&gt;"","X","")</f>
        <v>X</v>
      </c>
      <c r="D376" s="551" t="str">
        <f t="shared" si="33"/>
        <v>NIS-WORK-</v>
      </c>
      <c r="E376" s="551">
        <f ca="1">VLOOKUP(A376,Data!C:I,7,FALSE)</f>
        <v>0</v>
      </c>
      <c r="F376" s="631" t="str">
        <f t="shared" si="34"/>
        <v>NIS-WORK-2</v>
      </c>
      <c r="G376" s="631" t="str">
        <f t="shared" ca="1" si="35"/>
        <v>NIS-WORK-20</v>
      </c>
    </row>
    <row r="377" spans="1:7" x14ac:dyDescent="0.25">
      <c r="A377" t="s">
        <v>296</v>
      </c>
      <c r="B377" s="551">
        <f>VLOOKUP(A377,Data!C:E,3,FALSE)</f>
        <v>3</v>
      </c>
      <c r="C377" s="1286" t="str">
        <f>IF(NIS2_valinta!F463&lt;&gt;"","X","")</f>
        <v/>
      </c>
      <c r="D377" s="551" t="str">
        <f t="shared" si="33"/>
        <v/>
      </c>
      <c r="E377" s="551">
        <f ca="1">VLOOKUP(A377,Data!C:I,7,FALSE)</f>
        <v>0</v>
      </c>
      <c r="F377" s="631" t="str">
        <f t="shared" si="34"/>
        <v>3</v>
      </c>
      <c r="G377" s="631" t="str">
        <f t="shared" ca="1" si="35"/>
        <v>30</v>
      </c>
    </row>
    <row r="378" spans="1:7" x14ac:dyDescent="0.25">
      <c r="A378" t="s">
        <v>2576</v>
      </c>
      <c r="B378" s="551">
        <f>VLOOKUP(A378,Data!C:E,3,FALSE)</f>
        <v>3</v>
      </c>
      <c r="C378" s="1286" t="str">
        <f>IF(NIS2_valinta!F464&lt;&gt;"","X","")</f>
        <v>X</v>
      </c>
      <c r="D378" s="551" t="str">
        <f t="shared" si="33"/>
        <v>NIS-WORK-</v>
      </c>
      <c r="E378" s="551">
        <f ca="1">VLOOKUP(A378,Data!C:I,7,FALSE)</f>
        <v>0</v>
      </c>
      <c r="F378" s="631" t="str">
        <f t="shared" si="34"/>
        <v>NIS-WORK-3</v>
      </c>
      <c r="G378" s="631" t="str">
        <f t="shared" ca="1" si="35"/>
        <v>NIS-WORK-30</v>
      </c>
    </row>
    <row r="379" spans="1:7" x14ac:dyDescent="0.25">
      <c r="A379" t="s">
        <v>297</v>
      </c>
      <c r="B379" s="551">
        <f>VLOOKUP(A379,Data!C:E,3,FALSE)</f>
        <v>2</v>
      </c>
      <c r="C379" s="1286" t="str">
        <f>IF(NIS2_valinta!F465&lt;&gt;"","X","")</f>
        <v>X</v>
      </c>
      <c r="D379" s="551" t="str">
        <f t="shared" si="33"/>
        <v>NIS-WORK-</v>
      </c>
      <c r="E379" s="551">
        <f ca="1">VLOOKUP(A379,Data!C:I,7,FALSE)</f>
        <v>0</v>
      </c>
      <c r="F379" s="631" t="str">
        <f t="shared" si="34"/>
        <v>NIS-WORK-2</v>
      </c>
      <c r="G379" s="631" t="str">
        <f t="shared" ca="1" si="35"/>
        <v>NIS-WORK-20</v>
      </c>
    </row>
    <row r="380" spans="1:7" x14ac:dyDescent="0.25">
      <c r="A380" t="s">
        <v>298</v>
      </c>
      <c r="B380" s="551">
        <f>VLOOKUP(A380,Data!C:E,3,FALSE)</f>
        <v>2</v>
      </c>
      <c r="C380" s="1286" t="str">
        <f>IF(NIS2_valinta!F466&lt;&gt;"","X","")</f>
        <v/>
      </c>
      <c r="D380" s="551" t="str">
        <f t="shared" si="33"/>
        <v/>
      </c>
      <c r="E380" s="551">
        <f ca="1">VLOOKUP(A380,Data!C:I,7,FALSE)</f>
        <v>0</v>
      </c>
      <c r="F380" s="631" t="str">
        <f t="shared" si="34"/>
        <v>2</v>
      </c>
      <c r="G380" s="631" t="str">
        <f t="shared" ca="1" si="35"/>
        <v>20</v>
      </c>
    </row>
    <row r="381" spans="1:7" x14ac:dyDescent="0.25">
      <c r="A381" t="s">
        <v>299</v>
      </c>
      <c r="B381" s="551">
        <f>VLOOKUP(A381,Data!C:E,3,FALSE)</f>
        <v>3</v>
      </c>
      <c r="C381" s="1286" t="str">
        <f>IF(NIS2_valinta!F467&lt;&gt;"","X","")</f>
        <v>X</v>
      </c>
      <c r="D381" s="551" t="str">
        <f t="shared" si="33"/>
        <v>NIS-WORK-</v>
      </c>
      <c r="E381" s="551">
        <f ca="1">VLOOKUP(A381,Data!C:I,7,FALSE)</f>
        <v>0</v>
      </c>
      <c r="F381" s="631" t="str">
        <f t="shared" si="34"/>
        <v>NIS-WORK-3</v>
      </c>
      <c r="G381" s="631" t="str">
        <f t="shared" ca="1" si="35"/>
        <v>NIS-WORK-30</v>
      </c>
    </row>
    <row r="382" spans="1:7" x14ac:dyDescent="0.25">
      <c r="A382" t="s">
        <v>300</v>
      </c>
      <c r="B382" s="551">
        <f>VLOOKUP(A382,Data!C:E,3,FALSE)</f>
        <v>3</v>
      </c>
      <c r="C382" s="1286" t="str">
        <f>IF(NIS2_valinta!F468&lt;&gt;"","X","")</f>
        <v/>
      </c>
      <c r="D382" s="551" t="str">
        <f t="shared" si="33"/>
        <v/>
      </c>
      <c r="E382" s="551">
        <f ca="1">VLOOKUP(A382,Data!C:I,7,FALSE)</f>
        <v>0</v>
      </c>
      <c r="F382" s="631" t="str">
        <f t="shared" si="34"/>
        <v>3</v>
      </c>
      <c r="G382" s="631" t="str">
        <f t="shared" ca="1" si="35"/>
        <v>30</v>
      </c>
    </row>
    <row r="383" spans="1:7" x14ac:dyDescent="0.25">
      <c r="A383" t="s">
        <v>301</v>
      </c>
      <c r="B383" s="551">
        <f>VLOOKUP(A383,Data!C:E,3,FALSE)</f>
        <v>3</v>
      </c>
      <c r="C383" s="1286" t="str">
        <f>IF(NIS2_valinta!F469&lt;&gt;"","X","")</f>
        <v/>
      </c>
      <c r="D383" s="551" t="str">
        <f t="shared" si="33"/>
        <v/>
      </c>
      <c r="E383" s="551">
        <f ca="1">VLOOKUP(A383,Data!C:I,7,FALSE)</f>
        <v>0</v>
      </c>
      <c r="F383" s="631" t="str">
        <f t="shared" si="34"/>
        <v>3</v>
      </c>
      <c r="G383" s="631" t="str">
        <f t="shared" ca="1" si="35"/>
        <v>30</v>
      </c>
    </row>
    <row r="384" spans="1:7" x14ac:dyDescent="0.25">
      <c r="A384" t="s">
        <v>302</v>
      </c>
      <c r="B384" s="551">
        <f>VLOOKUP(A384,Data!C:E,3,FALSE)</f>
        <v>3</v>
      </c>
      <c r="C384" s="1286" t="str">
        <f>IF(NIS2_valinta!F470&lt;&gt;"","X","")</f>
        <v/>
      </c>
      <c r="D384" s="551" t="str">
        <f t="shared" si="33"/>
        <v/>
      </c>
      <c r="E384" s="551">
        <f ca="1">VLOOKUP(A384,Data!C:I,7,FALSE)</f>
        <v>0</v>
      </c>
      <c r="F384" s="631" t="str">
        <f t="shared" si="34"/>
        <v>3</v>
      </c>
      <c r="G384" s="631" t="str">
        <f t="shared" ca="1" si="35"/>
        <v>30</v>
      </c>
    </row>
    <row r="385" spans="5:7" x14ac:dyDescent="0.25">
      <c r="E385" s="551"/>
      <c r="F385" s="631"/>
      <c r="G385" s="631"/>
    </row>
    <row r="386" spans="5:7" x14ac:dyDescent="0.25">
      <c r="E386" s="551"/>
      <c r="F386" s="631"/>
      <c r="G386" s="631"/>
    </row>
    <row r="387" spans="5:7" x14ac:dyDescent="0.25">
      <c r="E387" s="551"/>
      <c r="F387" s="631"/>
      <c r="G387" s="631"/>
    </row>
    <row r="388" spans="5:7" x14ac:dyDescent="0.25">
      <c r="E388" s="551"/>
      <c r="F388" s="631"/>
      <c r="G388" s="631"/>
    </row>
    <row r="389" spans="5:7" x14ac:dyDescent="0.25">
      <c r="E389" s="551"/>
      <c r="F389" s="631"/>
      <c r="G389" s="631"/>
    </row>
    <row r="390" spans="5:7" x14ac:dyDescent="0.25">
      <c r="E390" s="551"/>
      <c r="F390" s="631"/>
      <c r="G390" s="631"/>
    </row>
    <row r="391" spans="5:7" x14ac:dyDescent="0.25">
      <c r="E391" s="551"/>
      <c r="F391" s="631"/>
      <c r="G391" s="631"/>
    </row>
    <row r="392" spans="5:7" x14ac:dyDescent="0.25">
      <c r="E392" s="551"/>
      <c r="F392" s="631"/>
      <c r="G392" s="631"/>
    </row>
    <row r="393" spans="5:7" x14ac:dyDescent="0.25">
      <c r="E393" s="551"/>
      <c r="F393" s="631"/>
      <c r="G393" s="631"/>
    </row>
    <row r="394" spans="5:7" x14ac:dyDescent="0.25">
      <c r="E394" s="551"/>
      <c r="F394" s="631"/>
      <c r="G394" s="631"/>
    </row>
    <row r="395" spans="5:7" x14ac:dyDescent="0.25">
      <c r="E395" s="551"/>
      <c r="F395" s="631"/>
      <c r="G395" s="631"/>
    </row>
    <row r="396" spans="5:7" x14ac:dyDescent="0.25">
      <c r="E396" s="551"/>
      <c r="F396" s="631"/>
      <c r="G396" s="631"/>
    </row>
    <row r="397" spans="5:7" x14ac:dyDescent="0.25">
      <c r="E397" s="551"/>
      <c r="F397" s="631"/>
      <c r="G397" s="631"/>
    </row>
    <row r="398" spans="5:7" x14ac:dyDescent="0.25">
      <c r="E398" s="551"/>
      <c r="F398" s="631"/>
      <c r="G398" s="631"/>
    </row>
    <row r="399" spans="5:7" x14ac:dyDescent="0.25">
      <c r="E399" s="551"/>
      <c r="F399" s="631"/>
      <c r="G399" s="631"/>
    </row>
    <row r="400" spans="5:7" x14ac:dyDescent="0.25">
      <c r="E400" s="551"/>
      <c r="F400" s="631"/>
      <c r="G400" s="631"/>
    </row>
    <row r="401" spans="5:7" x14ac:dyDescent="0.25">
      <c r="E401" s="551"/>
      <c r="F401" s="631"/>
      <c r="G401" s="631"/>
    </row>
    <row r="402" spans="5:7" x14ac:dyDescent="0.25">
      <c r="E402" s="551"/>
      <c r="F402" s="631"/>
      <c r="G402" s="631"/>
    </row>
    <row r="403" spans="5:7" x14ac:dyDescent="0.25">
      <c r="E403" s="551"/>
      <c r="F403" s="631"/>
      <c r="G403" s="631"/>
    </row>
    <row r="404" spans="5:7" x14ac:dyDescent="0.25">
      <c r="E404" s="551"/>
      <c r="F404" s="631"/>
      <c r="G404" s="631"/>
    </row>
    <row r="405" spans="5:7" x14ac:dyDescent="0.25">
      <c r="E405" s="551"/>
      <c r="F405" s="631"/>
      <c r="G405" s="631"/>
    </row>
    <row r="406" spans="5:7" x14ac:dyDescent="0.25">
      <c r="E406" s="551"/>
      <c r="F406" s="631"/>
      <c r="G406" s="631"/>
    </row>
    <row r="407" spans="5:7" x14ac:dyDescent="0.25">
      <c r="E407" s="551"/>
      <c r="F407" s="631"/>
      <c r="G407" s="631"/>
    </row>
    <row r="408" spans="5:7" x14ac:dyDescent="0.25">
      <c r="E408" s="551"/>
      <c r="F408" s="631"/>
      <c r="G408" s="631"/>
    </row>
    <row r="409" spans="5:7" x14ac:dyDescent="0.25">
      <c r="E409" s="551"/>
      <c r="F409" s="631"/>
      <c r="G409" s="631"/>
    </row>
    <row r="410" spans="5:7" x14ac:dyDescent="0.25">
      <c r="E410" s="551"/>
      <c r="F410" s="631"/>
      <c r="G410" s="631"/>
    </row>
    <row r="411" spans="5:7" x14ac:dyDescent="0.25">
      <c r="E411" s="551"/>
      <c r="F411" s="631"/>
      <c r="G411" s="631"/>
    </row>
    <row r="412" spans="5:7" x14ac:dyDescent="0.25">
      <c r="E412" s="551"/>
      <c r="F412" s="631"/>
      <c r="G412" s="631"/>
    </row>
    <row r="413" spans="5:7" x14ac:dyDescent="0.25">
      <c r="E413" s="551"/>
      <c r="F413" s="631"/>
      <c r="G413" s="631"/>
    </row>
    <row r="414" spans="5:7" x14ac:dyDescent="0.25">
      <c r="E414" s="551"/>
      <c r="F414" s="631"/>
      <c r="G414" s="631"/>
    </row>
    <row r="415" spans="5:7" x14ac:dyDescent="0.25">
      <c r="E415" s="551"/>
      <c r="F415" s="631"/>
      <c r="G415" s="631"/>
    </row>
    <row r="416" spans="5:7" x14ac:dyDescent="0.25">
      <c r="E416" s="551"/>
      <c r="F416" s="631"/>
      <c r="G416" s="631"/>
    </row>
    <row r="417" spans="5:7" x14ac:dyDescent="0.25">
      <c r="E417" s="551"/>
      <c r="F417" s="631"/>
      <c r="G417" s="631"/>
    </row>
    <row r="418" spans="5:7" x14ac:dyDescent="0.25">
      <c r="E418" s="551"/>
      <c r="F418" s="631"/>
      <c r="G418" s="631"/>
    </row>
    <row r="419" spans="5:7" x14ac:dyDescent="0.25">
      <c r="E419" s="551"/>
      <c r="F419" s="631"/>
      <c r="G419" s="631"/>
    </row>
    <row r="420" spans="5:7" x14ac:dyDescent="0.25">
      <c r="E420" s="551"/>
      <c r="F420" s="631"/>
      <c r="G420" s="631"/>
    </row>
    <row r="421" spans="5:7" x14ac:dyDescent="0.25">
      <c r="E421" s="551"/>
      <c r="F421" s="631"/>
      <c r="G421" s="631"/>
    </row>
    <row r="422" spans="5:7" x14ac:dyDescent="0.25">
      <c r="E422" s="551"/>
      <c r="F422" s="631"/>
      <c r="G422" s="631"/>
    </row>
    <row r="423" spans="5:7" x14ac:dyDescent="0.25">
      <c r="E423" s="551"/>
      <c r="F423" s="631"/>
      <c r="G423" s="631"/>
    </row>
    <row r="424" spans="5:7" x14ac:dyDescent="0.25">
      <c r="E424" s="551"/>
      <c r="F424" s="631"/>
      <c r="G424" s="631"/>
    </row>
    <row r="425" spans="5:7" x14ac:dyDescent="0.25">
      <c r="E425" s="551"/>
      <c r="F425" s="631"/>
      <c r="G425" s="631"/>
    </row>
    <row r="426" spans="5:7" x14ac:dyDescent="0.25">
      <c r="E426" s="551"/>
      <c r="F426" s="631"/>
      <c r="G426" s="631"/>
    </row>
    <row r="427" spans="5:7" x14ac:dyDescent="0.25">
      <c r="E427" s="551"/>
      <c r="F427" s="631"/>
      <c r="G427" s="631"/>
    </row>
    <row r="428" spans="5:7" x14ac:dyDescent="0.25">
      <c r="E428" s="551"/>
      <c r="F428" s="631"/>
      <c r="G428" s="631"/>
    </row>
    <row r="429" spans="5:7" x14ac:dyDescent="0.25">
      <c r="E429" s="551"/>
      <c r="F429" s="631"/>
      <c r="G429" s="631"/>
    </row>
    <row r="430" spans="5:7" x14ac:dyDescent="0.25">
      <c r="E430" s="551"/>
      <c r="F430" s="631"/>
      <c r="G430" s="631"/>
    </row>
    <row r="431" spans="5:7" x14ac:dyDescent="0.25">
      <c r="E431" s="551"/>
      <c r="F431" s="631"/>
      <c r="G431" s="631"/>
    </row>
    <row r="432" spans="5:7" x14ac:dyDescent="0.25">
      <c r="E432" s="551"/>
      <c r="F432" s="631"/>
      <c r="G432" s="631"/>
    </row>
    <row r="433" spans="5:7" x14ac:dyDescent="0.25">
      <c r="E433" s="551"/>
      <c r="F433" s="631"/>
      <c r="G433" s="631"/>
    </row>
    <row r="434" spans="5:7" x14ac:dyDescent="0.25">
      <c r="E434" s="551"/>
      <c r="F434" s="631"/>
      <c r="G434" s="631"/>
    </row>
    <row r="435" spans="5:7" x14ac:dyDescent="0.25">
      <c r="E435" s="551"/>
      <c r="F435" s="631"/>
      <c r="G435" s="631"/>
    </row>
    <row r="436" spans="5:7" x14ac:dyDescent="0.25">
      <c r="E436" s="551"/>
      <c r="F436" s="631"/>
      <c r="G436" s="631"/>
    </row>
    <row r="437" spans="5:7" x14ac:dyDescent="0.25">
      <c r="E437" s="551"/>
      <c r="F437" s="631"/>
      <c r="G437" s="631"/>
    </row>
    <row r="438" spans="5:7" x14ac:dyDescent="0.25">
      <c r="E438" s="551"/>
      <c r="F438" s="631"/>
      <c r="G438" s="631"/>
    </row>
    <row r="439" spans="5:7" x14ac:dyDescent="0.25">
      <c r="E439" s="551"/>
      <c r="F439" s="631"/>
      <c r="G439" s="631"/>
    </row>
    <row r="440" spans="5:7" x14ac:dyDescent="0.25">
      <c r="E440" s="551"/>
      <c r="F440" s="631"/>
      <c r="G440" s="631"/>
    </row>
    <row r="441" spans="5:7" x14ac:dyDescent="0.25">
      <c r="E441" s="551"/>
      <c r="F441" s="631"/>
      <c r="G441" s="631"/>
    </row>
    <row r="442" spans="5:7" x14ac:dyDescent="0.25">
      <c r="E442" s="551"/>
      <c r="F442" s="631"/>
      <c r="G442" s="631"/>
    </row>
    <row r="443" spans="5:7" x14ac:dyDescent="0.25">
      <c r="E443" s="551"/>
      <c r="F443" s="631"/>
      <c r="G443" s="631"/>
    </row>
    <row r="444" spans="5:7" x14ac:dyDescent="0.25">
      <c r="E444" s="551"/>
      <c r="F444" s="631"/>
      <c r="G444" s="631"/>
    </row>
    <row r="445" spans="5:7" x14ac:dyDescent="0.25">
      <c r="E445" s="551"/>
      <c r="F445" s="631"/>
      <c r="G445" s="631"/>
    </row>
    <row r="446" spans="5:7" x14ac:dyDescent="0.25">
      <c r="E446" s="551"/>
      <c r="F446" s="631"/>
      <c r="G446" s="631"/>
    </row>
    <row r="447" spans="5:7" x14ac:dyDescent="0.25">
      <c r="E447" s="551"/>
      <c r="F447" s="631"/>
      <c r="G447" s="631"/>
    </row>
    <row r="448" spans="5:7" x14ac:dyDescent="0.25">
      <c r="E448" s="551"/>
      <c r="F448" s="631"/>
      <c r="G448" s="631"/>
    </row>
    <row r="449" spans="5:7" x14ac:dyDescent="0.25">
      <c r="E449" s="551"/>
      <c r="F449" s="631"/>
      <c r="G449" s="631"/>
    </row>
    <row r="450" spans="5:7" x14ac:dyDescent="0.25">
      <c r="E450" s="551"/>
      <c r="F450" s="631"/>
      <c r="G450" s="631"/>
    </row>
    <row r="451" spans="5:7" x14ac:dyDescent="0.25">
      <c r="E451" s="551"/>
      <c r="F451" s="631"/>
      <c r="G451" s="631"/>
    </row>
    <row r="452" spans="5:7" x14ac:dyDescent="0.25">
      <c r="E452" s="551"/>
      <c r="F452" s="631"/>
      <c r="G452" s="631"/>
    </row>
    <row r="453" spans="5:7" x14ac:dyDescent="0.25">
      <c r="E453" s="551"/>
      <c r="F453" s="631"/>
      <c r="G453" s="631"/>
    </row>
    <row r="454" spans="5:7" x14ac:dyDescent="0.25">
      <c r="E454" s="551"/>
      <c r="F454" s="631"/>
      <c r="G454" s="631"/>
    </row>
    <row r="455" spans="5:7" x14ac:dyDescent="0.25">
      <c r="E455" s="551"/>
      <c r="F455" s="631"/>
      <c r="G455" s="631"/>
    </row>
    <row r="456" spans="5:7" x14ac:dyDescent="0.25">
      <c r="E456" s="551"/>
      <c r="F456" s="631"/>
      <c r="G456" s="631"/>
    </row>
    <row r="457" spans="5:7" x14ac:dyDescent="0.25">
      <c r="E457" s="551"/>
      <c r="F457" s="631"/>
      <c r="G457" s="631"/>
    </row>
    <row r="458" spans="5:7" x14ac:dyDescent="0.25">
      <c r="E458" s="551"/>
      <c r="F458" s="631"/>
      <c r="G458" s="631"/>
    </row>
    <row r="459" spans="5:7" x14ac:dyDescent="0.25">
      <c r="E459" s="551"/>
      <c r="F459" s="631"/>
      <c r="G459" s="631"/>
    </row>
    <row r="460" spans="5:7" x14ac:dyDescent="0.25">
      <c r="E460" s="551"/>
      <c r="F460" s="631"/>
      <c r="G460" s="631"/>
    </row>
    <row r="461" spans="5:7" x14ac:dyDescent="0.25">
      <c r="E461" s="551"/>
      <c r="F461" s="631"/>
      <c r="G461" s="631"/>
    </row>
    <row r="462" spans="5:7" x14ac:dyDescent="0.25">
      <c r="E462" s="551"/>
      <c r="F462" s="631"/>
      <c r="G462" s="631"/>
    </row>
    <row r="463" spans="5:7" x14ac:dyDescent="0.25">
      <c r="E463" s="551"/>
      <c r="F463" s="631"/>
      <c r="G463" s="631"/>
    </row>
    <row r="464" spans="5:7" x14ac:dyDescent="0.25">
      <c r="E464" s="551"/>
      <c r="F464" s="631"/>
      <c r="G464" s="631"/>
    </row>
    <row r="465" spans="5:7" x14ac:dyDescent="0.25">
      <c r="E465" s="551"/>
      <c r="F465" s="631"/>
      <c r="G465" s="631"/>
    </row>
    <row r="466" spans="5:7" x14ac:dyDescent="0.25">
      <c r="E466" s="551"/>
      <c r="F466" s="631"/>
      <c r="G466" s="631"/>
    </row>
    <row r="467" spans="5:7" x14ac:dyDescent="0.25">
      <c r="E467" s="551"/>
      <c r="F467" s="631"/>
      <c r="G467" s="631"/>
    </row>
    <row r="468" spans="5:7" x14ac:dyDescent="0.25">
      <c r="E468" s="551"/>
      <c r="F468" s="631"/>
      <c r="G468" s="631"/>
    </row>
    <row r="469" spans="5:7" x14ac:dyDescent="0.25">
      <c r="E469" s="551"/>
      <c r="F469" s="631"/>
      <c r="G469" s="631"/>
    </row>
    <row r="470" spans="5:7" x14ac:dyDescent="0.25">
      <c r="E470" s="551"/>
      <c r="F470" s="631"/>
      <c r="G470" s="631"/>
    </row>
    <row r="471" spans="5:7" x14ac:dyDescent="0.25">
      <c r="E471" s="551"/>
      <c r="F471" s="631"/>
      <c r="G471" s="631"/>
    </row>
    <row r="472" spans="5:7" x14ac:dyDescent="0.25">
      <c r="E472" s="551"/>
      <c r="F472" s="631"/>
      <c r="G472" s="631"/>
    </row>
    <row r="473" spans="5:7" x14ac:dyDescent="0.25">
      <c r="E473" s="551"/>
      <c r="F473" s="631"/>
      <c r="G473" s="631"/>
    </row>
    <row r="474" spans="5:7" x14ac:dyDescent="0.25">
      <c r="E474" s="551"/>
      <c r="F474" s="631"/>
      <c r="G474" s="631"/>
    </row>
    <row r="475" spans="5:7" x14ac:dyDescent="0.25">
      <c r="E475" s="551"/>
      <c r="F475" s="631"/>
      <c r="G475" s="631"/>
    </row>
    <row r="476" spans="5:7" x14ac:dyDescent="0.25">
      <c r="E476" s="551"/>
      <c r="F476" s="631"/>
      <c r="G476" s="631"/>
    </row>
    <row r="477" spans="5:7" x14ac:dyDescent="0.25">
      <c r="E477" s="551"/>
      <c r="F477" s="631"/>
      <c r="G477" s="631"/>
    </row>
    <row r="478" spans="5:7" x14ac:dyDescent="0.25">
      <c r="E478" s="551"/>
      <c r="F478" s="631"/>
      <c r="G478" s="631"/>
    </row>
    <row r="479" spans="5:7" x14ac:dyDescent="0.25">
      <c r="E479" s="551"/>
      <c r="F479" s="631"/>
      <c r="G479" s="631"/>
    </row>
    <row r="480" spans="5:7" x14ac:dyDescent="0.25">
      <c r="E480" s="551"/>
      <c r="F480" s="631"/>
      <c r="G480" s="631"/>
    </row>
    <row r="481" spans="5:7" x14ac:dyDescent="0.25">
      <c r="E481" s="551"/>
      <c r="F481" s="631"/>
      <c r="G481" s="631"/>
    </row>
    <row r="482" spans="5:7" x14ac:dyDescent="0.25">
      <c r="E482" s="551"/>
      <c r="F482" s="631"/>
      <c r="G482" s="631"/>
    </row>
    <row r="483" spans="5:7" x14ac:dyDescent="0.25">
      <c r="E483" s="551"/>
      <c r="F483" s="631"/>
      <c r="G483" s="631"/>
    </row>
    <row r="484" spans="5:7" x14ac:dyDescent="0.25">
      <c r="E484" s="551"/>
      <c r="F484" s="631"/>
      <c r="G484" s="631"/>
    </row>
    <row r="485" spans="5:7" x14ac:dyDescent="0.25">
      <c r="E485" s="551"/>
      <c r="F485" s="631"/>
      <c r="G485" s="631"/>
    </row>
    <row r="486" spans="5:7" x14ac:dyDescent="0.25">
      <c r="E486" s="551"/>
      <c r="F486" s="631"/>
      <c r="G486" s="631"/>
    </row>
    <row r="487" spans="5:7" x14ac:dyDescent="0.25">
      <c r="E487" s="551"/>
      <c r="F487" s="631"/>
      <c r="G487" s="631"/>
    </row>
    <row r="488" spans="5:7" x14ac:dyDescent="0.25">
      <c r="E488" s="551"/>
      <c r="F488" s="631"/>
      <c r="G488" s="631"/>
    </row>
    <row r="489" spans="5:7" x14ac:dyDescent="0.25">
      <c r="E489" s="551"/>
      <c r="F489" s="631"/>
      <c r="G489" s="631"/>
    </row>
    <row r="490" spans="5:7" x14ac:dyDescent="0.25">
      <c r="E490" s="551"/>
      <c r="F490" s="631"/>
      <c r="G490" s="631"/>
    </row>
    <row r="491" spans="5:7" x14ac:dyDescent="0.25">
      <c r="E491" s="551"/>
      <c r="F491" s="631"/>
      <c r="G491" s="631"/>
    </row>
    <row r="492" spans="5:7" x14ac:dyDescent="0.25">
      <c r="E492" s="551"/>
      <c r="F492" s="631"/>
      <c r="G492" s="631"/>
    </row>
    <row r="493" spans="5:7" x14ac:dyDescent="0.25">
      <c r="E493" s="551"/>
      <c r="F493" s="631"/>
      <c r="G493" s="631"/>
    </row>
    <row r="494" spans="5:7" x14ac:dyDescent="0.25">
      <c r="E494" s="551"/>
      <c r="F494" s="631"/>
      <c r="G494" s="631"/>
    </row>
    <row r="495" spans="5:7" x14ac:dyDescent="0.25">
      <c r="E495" s="551"/>
      <c r="F495" s="631"/>
      <c r="G495" s="631"/>
    </row>
    <row r="496" spans="5:7" x14ac:dyDescent="0.25">
      <c r="E496" s="551"/>
      <c r="F496" s="631"/>
      <c r="G496" s="631"/>
    </row>
    <row r="497" spans="5:7" x14ac:dyDescent="0.25">
      <c r="E497" s="551"/>
      <c r="F497" s="631"/>
      <c r="G497" s="631"/>
    </row>
    <row r="498" spans="5:7" x14ac:dyDescent="0.25">
      <c r="E498" s="551"/>
      <c r="F498" s="631"/>
      <c r="G498" s="631"/>
    </row>
    <row r="499" spans="5:7" x14ac:dyDescent="0.25">
      <c r="E499" s="551"/>
      <c r="F499" s="631"/>
      <c r="G499" s="631"/>
    </row>
    <row r="500" spans="5:7" x14ac:dyDescent="0.25">
      <c r="E500" s="551"/>
      <c r="F500" s="631"/>
      <c r="G500" s="631"/>
    </row>
    <row r="501" spans="5:7" x14ac:dyDescent="0.25">
      <c r="E501" s="551"/>
      <c r="F501" s="631"/>
      <c r="G501" s="631"/>
    </row>
    <row r="502" spans="5:7" x14ac:dyDescent="0.25">
      <c r="E502" s="551"/>
      <c r="F502" s="631"/>
      <c r="G502" s="631"/>
    </row>
    <row r="503" spans="5:7" x14ac:dyDescent="0.25">
      <c r="E503" s="551"/>
      <c r="F503" s="631"/>
      <c r="G503" s="631"/>
    </row>
    <row r="504" spans="5:7" x14ac:dyDescent="0.25">
      <c r="E504" s="551"/>
      <c r="F504" s="631"/>
      <c r="G504" s="631"/>
    </row>
    <row r="505" spans="5:7" x14ac:dyDescent="0.25">
      <c r="E505" s="551"/>
      <c r="F505" s="631"/>
      <c r="G505" s="631"/>
    </row>
    <row r="506" spans="5:7" x14ac:dyDescent="0.25">
      <c r="E506" s="551"/>
      <c r="F506" s="631"/>
      <c r="G506" s="631"/>
    </row>
    <row r="507" spans="5:7" x14ac:dyDescent="0.25">
      <c r="E507" s="551"/>
      <c r="F507" s="631"/>
      <c r="G507" s="631"/>
    </row>
    <row r="508" spans="5:7" x14ac:dyDescent="0.25">
      <c r="E508" s="551"/>
      <c r="F508" s="631"/>
      <c r="G508" s="631"/>
    </row>
    <row r="509" spans="5:7" x14ac:dyDescent="0.25">
      <c r="E509" s="551"/>
      <c r="F509" s="631"/>
      <c r="G509" s="631"/>
    </row>
    <row r="510" spans="5:7" x14ac:dyDescent="0.25">
      <c r="E510" s="551"/>
      <c r="F510" s="631"/>
      <c r="G510" s="631"/>
    </row>
    <row r="511" spans="5:7" x14ac:dyDescent="0.25">
      <c r="E511" s="551"/>
      <c r="F511" s="631"/>
      <c r="G511" s="631"/>
    </row>
    <row r="512" spans="5:7" x14ac:dyDescent="0.25">
      <c r="E512" s="551"/>
      <c r="F512" s="631"/>
      <c r="G512" s="631"/>
    </row>
    <row r="513" spans="5:7" x14ac:dyDescent="0.25">
      <c r="E513" s="551"/>
      <c r="F513" s="631"/>
      <c r="G513" s="631"/>
    </row>
    <row r="514" spans="5:7" x14ac:dyDescent="0.25">
      <c r="E514" s="551"/>
      <c r="F514" s="631"/>
      <c r="G514" s="631"/>
    </row>
    <row r="515" spans="5:7" x14ac:dyDescent="0.25">
      <c r="E515" s="551"/>
      <c r="F515" s="631"/>
      <c r="G515" s="631"/>
    </row>
    <row r="516" spans="5:7" x14ac:dyDescent="0.25">
      <c r="E516" s="551"/>
      <c r="F516" s="631"/>
      <c r="G516" s="631"/>
    </row>
    <row r="517" spans="5:7" x14ac:dyDescent="0.25">
      <c r="E517" s="551"/>
      <c r="F517" s="631"/>
      <c r="G517" s="631"/>
    </row>
    <row r="518" spans="5:7" x14ac:dyDescent="0.25">
      <c r="E518" s="551"/>
      <c r="F518" s="631"/>
      <c r="G518" s="631"/>
    </row>
    <row r="519" spans="5:7" x14ac:dyDescent="0.25">
      <c r="E519" s="551"/>
      <c r="F519" s="631"/>
      <c r="G519" s="631"/>
    </row>
    <row r="520" spans="5:7" x14ac:dyDescent="0.25">
      <c r="E520" s="551"/>
      <c r="F520" s="631"/>
      <c r="G520" s="631"/>
    </row>
    <row r="521" spans="5:7" x14ac:dyDescent="0.25">
      <c r="E521" s="551"/>
      <c r="F521" s="631"/>
      <c r="G521" s="631"/>
    </row>
    <row r="522" spans="5:7" x14ac:dyDescent="0.25">
      <c r="E522" s="551"/>
      <c r="F522" s="631"/>
      <c r="G522" s="631"/>
    </row>
    <row r="523" spans="5:7" x14ac:dyDescent="0.25">
      <c r="E523" s="551"/>
      <c r="F523" s="631"/>
      <c r="G523" s="631"/>
    </row>
    <row r="524" spans="5:7" x14ac:dyDescent="0.25">
      <c r="E524" s="551"/>
      <c r="F524" s="631"/>
      <c r="G524" s="631"/>
    </row>
    <row r="525" spans="5:7" x14ac:dyDescent="0.25">
      <c r="E525" s="551"/>
      <c r="F525" s="631"/>
      <c r="G525" s="631"/>
    </row>
    <row r="526" spans="5:7" x14ac:dyDescent="0.25">
      <c r="E526" s="551"/>
      <c r="F526" s="631"/>
      <c r="G526" s="631"/>
    </row>
    <row r="527" spans="5:7" x14ac:dyDescent="0.25">
      <c r="E527" s="551"/>
      <c r="F527" s="631"/>
      <c r="G527" s="631"/>
    </row>
    <row r="528" spans="5:7" x14ac:dyDescent="0.25">
      <c r="E528" s="551"/>
      <c r="F528" s="631"/>
      <c r="G528" s="631"/>
    </row>
    <row r="529" spans="5:7" x14ac:dyDescent="0.25">
      <c r="E529" s="551"/>
      <c r="F529" s="631"/>
      <c r="G529" s="631"/>
    </row>
    <row r="530" spans="5:7" x14ac:dyDescent="0.25">
      <c r="E530" s="551"/>
      <c r="F530" s="631"/>
      <c r="G530" s="631"/>
    </row>
    <row r="531" spans="5:7" x14ac:dyDescent="0.25">
      <c r="E531" s="551"/>
      <c r="F531" s="631"/>
      <c r="G531" s="631"/>
    </row>
    <row r="532" spans="5:7" x14ac:dyDescent="0.25">
      <c r="E532" s="551"/>
      <c r="F532" s="631"/>
      <c r="G532" s="631"/>
    </row>
    <row r="533" spans="5:7" x14ac:dyDescent="0.25">
      <c r="E533" s="551"/>
      <c r="F533" s="631"/>
      <c r="G533" s="631"/>
    </row>
    <row r="534" spans="5:7" x14ac:dyDescent="0.25">
      <c r="E534" s="551"/>
      <c r="F534" s="631"/>
      <c r="G534" s="631"/>
    </row>
    <row r="535" spans="5:7" x14ac:dyDescent="0.25">
      <c r="E535" s="551"/>
      <c r="F535" s="631"/>
      <c r="G535" s="631"/>
    </row>
    <row r="536" spans="5:7" x14ac:dyDescent="0.25">
      <c r="E536" s="551"/>
      <c r="F536" s="631"/>
      <c r="G536" s="631"/>
    </row>
    <row r="537" spans="5:7" x14ac:dyDescent="0.25">
      <c r="E537" s="551"/>
      <c r="F537" s="631"/>
      <c r="G537" s="631"/>
    </row>
    <row r="538" spans="5:7" x14ac:dyDescent="0.25">
      <c r="E538" s="551"/>
      <c r="F538" s="631"/>
      <c r="G538" s="631"/>
    </row>
    <row r="539" spans="5:7" x14ac:dyDescent="0.25">
      <c r="E539" s="551"/>
      <c r="F539" s="631"/>
      <c r="G539" s="631"/>
    </row>
    <row r="540" spans="5:7" x14ac:dyDescent="0.25">
      <c r="E540" s="551"/>
      <c r="F540" s="631"/>
      <c r="G540" s="631"/>
    </row>
    <row r="541" spans="5:7" x14ac:dyDescent="0.25">
      <c r="E541" s="551"/>
      <c r="F541" s="631"/>
      <c r="G541" s="631"/>
    </row>
    <row r="542" spans="5:7" x14ac:dyDescent="0.25">
      <c r="E542" s="551"/>
      <c r="F542" s="631"/>
      <c r="G542" s="631"/>
    </row>
    <row r="543" spans="5:7" x14ac:dyDescent="0.25">
      <c r="E543" s="551"/>
      <c r="F543" s="631"/>
      <c r="G543" s="631"/>
    </row>
    <row r="544" spans="5:7" x14ac:dyDescent="0.25">
      <c r="E544" s="551"/>
      <c r="F544" s="631"/>
      <c r="G544" s="631"/>
    </row>
    <row r="545" spans="5:7" x14ac:dyDescent="0.25">
      <c r="E545" s="551"/>
      <c r="F545" s="631"/>
      <c r="G545" s="631"/>
    </row>
    <row r="546" spans="5:7" x14ac:dyDescent="0.25">
      <c r="E546" s="551"/>
      <c r="F546" s="631"/>
      <c r="G546" s="631"/>
    </row>
    <row r="547" spans="5:7" x14ac:dyDescent="0.25">
      <c r="E547" s="551"/>
      <c r="F547" s="631"/>
      <c r="G547" s="631"/>
    </row>
    <row r="548" spans="5:7" x14ac:dyDescent="0.25">
      <c r="E548" s="551"/>
      <c r="F548" s="631"/>
      <c r="G548" s="631"/>
    </row>
    <row r="549" spans="5:7" x14ac:dyDescent="0.25">
      <c r="E549" s="551"/>
      <c r="F549" s="631"/>
      <c r="G549" s="631"/>
    </row>
    <row r="550" spans="5:7" x14ac:dyDescent="0.25">
      <c r="E550" s="551"/>
      <c r="F550" s="631"/>
      <c r="G550" s="631"/>
    </row>
    <row r="551" spans="5:7" x14ac:dyDescent="0.25">
      <c r="E551" s="551"/>
      <c r="F551" s="631"/>
      <c r="G551" s="631"/>
    </row>
    <row r="552" spans="5:7" x14ac:dyDescent="0.25">
      <c r="E552" s="551"/>
      <c r="F552" s="631"/>
      <c r="G552" s="631"/>
    </row>
    <row r="553" spans="5:7" x14ac:dyDescent="0.25">
      <c r="E553" s="551"/>
      <c r="F553" s="631"/>
      <c r="G553" s="631"/>
    </row>
    <row r="554" spans="5:7" x14ac:dyDescent="0.25">
      <c r="E554" s="551"/>
      <c r="F554" s="631"/>
      <c r="G554" s="631"/>
    </row>
    <row r="555" spans="5:7" x14ac:dyDescent="0.25">
      <c r="E555" s="551"/>
      <c r="F555" s="631"/>
      <c r="G555" s="631"/>
    </row>
    <row r="556" spans="5:7" x14ac:dyDescent="0.25">
      <c r="E556" s="551"/>
      <c r="F556" s="631"/>
      <c r="G556" s="631"/>
    </row>
    <row r="557" spans="5:7" x14ac:dyDescent="0.25">
      <c r="E557" s="551"/>
      <c r="F557" s="631"/>
      <c r="G557" s="631"/>
    </row>
    <row r="558" spans="5:7" x14ac:dyDescent="0.25">
      <c r="E558" s="551"/>
      <c r="F558" s="631"/>
      <c r="G558" s="631"/>
    </row>
    <row r="559" spans="5:7" x14ac:dyDescent="0.25">
      <c r="E559" s="551"/>
      <c r="F559" s="631"/>
      <c r="G559" s="631"/>
    </row>
    <row r="560" spans="5:7" x14ac:dyDescent="0.25">
      <c r="E560" s="551"/>
      <c r="F560" s="631"/>
      <c r="G560" s="631"/>
    </row>
    <row r="561" spans="5:7" x14ac:dyDescent="0.25">
      <c r="E561" s="551"/>
      <c r="F561" s="631"/>
      <c r="G561" s="631"/>
    </row>
    <row r="562" spans="5:7" x14ac:dyDescent="0.25">
      <c r="E562" s="551"/>
      <c r="F562" s="631"/>
      <c r="G562" s="631"/>
    </row>
    <row r="563" spans="5:7" x14ac:dyDescent="0.25">
      <c r="E563" s="551"/>
      <c r="F563" s="631"/>
      <c r="G563" s="631"/>
    </row>
    <row r="564" spans="5:7" x14ac:dyDescent="0.25">
      <c r="E564" s="551"/>
      <c r="F564" s="631"/>
      <c r="G564" s="631"/>
    </row>
    <row r="565" spans="5:7" x14ac:dyDescent="0.25">
      <c r="E565" s="551"/>
      <c r="F565" s="631"/>
      <c r="G565" s="631"/>
    </row>
    <row r="566" spans="5:7" x14ac:dyDescent="0.25">
      <c r="E566" s="551"/>
      <c r="F566" s="631"/>
      <c r="G566" s="631"/>
    </row>
    <row r="567" spans="5:7" x14ac:dyDescent="0.25">
      <c r="E567" s="551"/>
      <c r="F567" s="631"/>
      <c r="G567" s="631"/>
    </row>
    <row r="568" spans="5:7" x14ac:dyDescent="0.25">
      <c r="E568" s="551"/>
      <c r="F568" s="631"/>
      <c r="G568" s="631"/>
    </row>
    <row r="569" spans="5:7" x14ac:dyDescent="0.25">
      <c r="E569" s="551"/>
      <c r="F569" s="631"/>
      <c r="G569" s="631"/>
    </row>
    <row r="570" spans="5:7" x14ac:dyDescent="0.25">
      <c r="E570" s="551"/>
      <c r="F570" s="631"/>
      <c r="G570" s="631"/>
    </row>
    <row r="571" spans="5:7" x14ac:dyDescent="0.25">
      <c r="E571" s="551"/>
      <c r="F571" s="631"/>
      <c r="G571" s="631"/>
    </row>
    <row r="572" spans="5:7" x14ac:dyDescent="0.25">
      <c r="E572" s="551"/>
      <c r="F572" s="631"/>
      <c r="G572" s="631"/>
    </row>
    <row r="573" spans="5:7" x14ac:dyDescent="0.25">
      <c r="E573" s="551"/>
      <c r="F573" s="631"/>
      <c r="G573" s="631"/>
    </row>
    <row r="574" spans="5:7" x14ac:dyDescent="0.25">
      <c r="E574" s="551"/>
      <c r="F574" s="631"/>
      <c r="G574" s="631"/>
    </row>
    <row r="575" spans="5:7" x14ac:dyDescent="0.25">
      <c r="E575" s="551"/>
      <c r="F575" s="631"/>
      <c r="G575" s="631"/>
    </row>
    <row r="576" spans="5:7" x14ac:dyDescent="0.25">
      <c r="E576" s="551"/>
      <c r="F576" s="631"/>
      <c r="G576" s="631"/>
    </row>
    <row r="577" spans="5:7" x14ac:dyDescent="0.25">
      <c r="E577" s="551"/>
      <c r="F577" s="631"/>
      <c r="G577" s="631"/>
    </row>
    <row r="578" spans="5:7" x14ac:dyDescent="0.25">
      <c r="E578" s="551"/>
      <c r="F578" s="631"/>
      <c r="G578" s="631"/>
    </row>
    <row r="579" spans="5:7" x14ac:dyDescent="0.25">
      <c r="E579" s="551"/>
      <c r="F579" s="631"/>
      <c r="G579" s="631"/>
    </row>
    <row r="580" spans="5:7" x14ac:dyDescent="0.25">
      <c r="E580" s="551"/>
      <c r="F580" s="631"/>
      <c r="G580" s="631"/>
    </row>
    <row r="581" spans="5:7" x14ac:dyDescent="0.25">
      <c r="E581" s="551"/>
      <c r="F581" s="631"/>
      <c r="G581" s="631"/>
    </row>
    <row r="582" spans="5:7" x14ac:dyDescent="0.25">
      <c r="E582" s="551"/>
      <c r="F582" s="631"/>
      <c r="G582" s="631"/>
    </row>
    <row r="583" spans="5:7" x14ac:dyDescent="0.25">
      <c r="E583" s="551"/>
      <c r="F583" s="631"/>
      <c r="G583" s="631"/>
    </row>
    <row r="584" spans="5:7" x14ac:dyDescent="0.25">
      <c r="E584" s="551"/>
      <c r="F584" s="631"/>
      <c r="G584" s="631"/>
    </row>
    <row r="585" spans="5:7" x14ac:dyDescent="0.25">
      <c r="E585" s="551"/>
      <c r="F585" s="631"/>
      <c r="G585" s="631"/>
    </row>
    <row r="586" spans="5:7" x14ac:dyDescent="0.25">
      <c r="E586" s="551"/>
      <c r="F586" s="631"/>
      <c r="G586" s="631"/>
    </row>
    <row r="587" spans="5:7" x14ac:dyDescent="0.25">
      <c r="E587" s="551"/>
      <c r="F587" s="631"/>
      <c r="G587" s="631"/>
    </row>
    <row r="588" spans="5:7" x14ac:dyDescent="0.25">
      <c r="E588" s="551"/>
      <c r="F588" s="631"/>
      <c r="G588" s="631"/>
    </row>
    <row r="589" spans="5:7" x14ac:dyDescent="0.25">
      <c r="E589" s="551"/>
      <c r="F589" s="631"/>
      <c r="G589" s="631"/>
    </row>
    <row r="590" spans="5:7" x14ac:dyDescent="0.25">
      <c r="E590" s="551"/>
      <c r="F590" s="631"/>
      <c r="G590" s="631"/>
    </row>
    <row r="591" spans="5:7" x14ac:dyDescent="0.25">
      <c r="E591" s="551"/>
      <c r="F591" s="631"/>
      <c r="G591" s="631"/>
    </row>
    <row r="592" spans="5:7" x14ac:dyDescent="0.25">
      <c r="E592" s="551"/>
      <c r="F592" s="631"/>
      <c r="G592" s="631"/>
    </row>
    <row r="593" spans="5:7" x14ac:dyDescent="0.25">
      <c r="E593" s="551"/>
      <c r="F593" s="631"/>
      <c r="G593" s="631"/>
    </row>
    <row r="594" spans="5:7" x14ac:dyDescent="0.25">
      <c r="E594" s="551"/>
      <c r="F594" s="631"/>
      <c r="G594" s="631"/>
    </row>
    <row r="595" spans="5:7" x14ac:dyDescent="0.25">
      <c r="E595" s="551"/>
      <c r="F595" s="631"/>
      <c r="G595" s="631"/>
    </row>
    <row r="596" spans="5:7" x14ac:dyDescent="0.25">
      <c r="E596" s="551"/>
      <c r="F596" s="631"/>
      <c r="G596" s="631"/>
    </row>
    <row r="597" spans="5:7" x14ac:dyDescent="0.25">
      <c r="E597" s="551"/>
      <c r="F597" s="631"/>
      <c r="G597" s="631"/>
    </row>
    <row r="598" spans="5:7" x14ac:dyDescent="0.25">
      <c r="E598" s="551"/>
      <c r="F598" s="631"/>
      <c r="G598" s="631"/>
    </row>
    <row r="599" spans="5:7" x14ac:dyDescent="0.25">
      <c r="E599" s="551"/>
      <c r="F599" s="631"/>
      <c r="G599" s="631"/>
    </row>
    <row r="600" spans="5:7" x14ac:dyDescent="0.25">
      <c r="E600" s="551"/>
      <c r="F600" s="631"/>
      <c r="G600" s="631"/>
    </row>
    <row r="601" spans="5:7" x14ac:dyDescent="0.25">
      <c r="E601" s="551"/>
      <c r="F601" s="631"/>
      <c r="G601" s="631"/>
    </row>
    <row r="602" spans="5:7" x14ac:dyDescent="0.25">
      <c r="E602" s="551"/>
      <c r="F602" s="631"/>
      <c r="G602" s="631"/>
    </row>
    <row r="603" spans="5:7" x14ac:dyDescent="0.25">
      <c r="E603" s="551"/>
      <c r="F603" s="631"/>
      <c r="G603" s="631"/>
    </row>
    <row r="604" spans="5:7" x14ac:dyDescent="0.25">
      <c r="E604" s="551"/>
      <c r="F604" s="631"/>
      <c r="G604" s="631"/>
    </row>
    <row r="605" spans="5:7" x14ac:dyDescent="0.25">
      <c r="E605" s="551"/>
      <c r="F605" s="631"/>
      <c r="G605" s="631"/>
    </row>
    <row r="606" spans="5:7" x14ac:dyDescent="0.25">
      <c r="E606" s="551"/>
      <c r="F606" s="631"/>
      <c r="G606" s="631"/>
    </row>
    <row r="607" spans="5:7" x14ac:dyDescent="0.25">
      <c r="E607" s="551"/>
      <c r="F607" s="631"/>
      <c r="G607" s="631"/>
    </row>
    <row r="608" spans="5:7" x14ac:dyDescent="0.25">
      <c r="E608" s="551"/>
      <c r="F608" s="631"/>
      <c r="G608" s="631"/>
    </row>
    <row r="609" spans="5:7" x14ac:dyDescent="0.25">
      <c r="E609" s="551"/>
      <c r="F609" s="631"/>
      <c r="G609" s="631"/>
    </row>
    <row r="610" spans="5:7" x14ac:dyDescent="0.25">
      <c r="E610" s="551"/>
      <c r="F610" s="631"/>
      <c r="G610" s="631"/>
    </row>
    <row r="611" spans="5:7" x14ac:dyDescent="0.25">
      <c r="E611" s="551"/>
      <c r="F611" s="631"/>
      <c r="G611" s="631"/>
    </row>
    <row r="612" spans="5:7" x14ac:dyDescent="0.25">
      <c r="E612" s="551"/>
      <c r="F612" s="631"/>
      <c r="G612" s="631"/>
    </row>
    <row r="613" spans="5:7" x14ac:dyDescent="0.25">
      <c r="E613" s="551"/>
      <c r="F613" s="631"/>
      <c r="G613" s="631"/>
    </row>
    <row r="614" spans="5:7" x14ac:dyDescent="0.25">
      <c r="E614" s="551"/>
      <c r="F614" s="631"/>
      <c r="G614" s="631"/>
    </row>
    <row r="615" spans="5:7" x14ac:dyDescent="0.25">
      <c r="E615" s="551"/>
      <c r="F615" s="631"/>
      <c r="G615" s="631"/>
    </row>
    <row r="616" spans="5:7" x14ac:dyDescent="0.25">
      <c r="E616" s="551"/>
      <c r="F616" s="631"/>
      <c r="G616" s="631"/>
    </row>
    <row r="617" spans="5:7" x14ac:dyDescent="0.25">
      <c r="E617" s="551"/>
      <c r="F617" s="631"/>
      <c r="G617" s="631"/>
    </row>
    <row r="618" spans="5:7" x14ac:dyDescent="0.25">
      <c r="E618" s="551"/>
      <c r="F618" s="631"/>
      <c r="G618" s="631"/>
    </row>
    <row r="619" spans="5:7" x14ac:dyDescent="0.25">
      <c r="E619" s="551"/>
      <c r="F619" s="631"/>
      <c r="G619" s="631"/>
    </row>
    <row r="620" spans="5:7" x14ac:dyDescent="0.25">
      <c r="E620" s="551"/>
      <c r="F620" s="631"/>
      <c r="G620" s="631"/>
    </row>
    <row r="621" spans="5:7" x14ac:dyDescent="0.25">
      <c r="E621" s="551"/>
      <c r="F621" s="631"/>
      <c r="G621" s="631"/>
    </row>
    <row r="622" spans="5:7" x14ac:dyDescent="0.25">
      <c r="E622" s="551"/>
      <c r="F622" s="631"/>
      <c r="G622" s="631"/>
    </row>
    <row r="623" spans="5:7" x14ac:dyDescent="0.25">
      <c r="E623" s="551"/>
      <c r="F623" s="631"/>
      <c r="G623" s="631"/>
    </row>
    <row r="624" spans="5:7" x14ac:dyDescent="0.25">
      <c r="E624" s="551"/>
      <c r="F624" s="631"/>
      <c r="G624" s="631"/>
    </row>
    <row r="625" spans="5:7" x14ac:dyDescent="0.25">
      <c r="E625" s="551"/>
      <c r="F625" s="631"/>
      <c r="G625" s="631"/>
    </row>
    <row r="626" spans="5:7" x14ac:dyDescent="0.25">
      <c r="E626" s="551"/>
      <c r="F626" s="631"/>
      <c r="G626" s="631"/>
    </row>
    <row r="627" spans="5:7" x14ac:dyDescent="0.25">
      <c r="E627" s="551"/>
      <c r="F627" s="631"/>
      <c r="G627" s="631"/>
    </row>
    <row r="628" spans="5:7" x14ac:dyDescent="0.25">
      <c r="E628" s="551"/>
      <c r="F628" s="631"/>
      <c r="G628" s="631"/>
    </row>
    <row r="629" spans="5:7" x14ac:dyDescent="0.25">
      <c r="E629" s="551"/>
      <c r="F629" s="631"/>
      <c r="G629" s="631"/>
    </row>
    <row r="630" spans="5:7" x14ac:dyDescent="0.25">
      <c r="E630" s="551"/>
      <c r="F630" s="631"/>
      <c r="G630" s="631"/>
    </row>
    <row r="631" spans="5:7" x14ac:dyDescent="0.25">
      <c r="E631" s="551"/>
      <c r="F631" s="631"/>
      <c r="G631" s="631"/>
    </row>
    <row r="632" spans="5:7" x14ac:dyDescent="0.25">
      <c r="E632" s="551"/>
      <c r="F632" s="631"/>
      <c r="G632" s="631"/>
    </row>
    <row r="633" spans="5:7" x14ac:dyDescent="0.25">
      <c r="E633" s="551"/>
      <c r="F633" s="631"/>
      <c r="G633" s="631"/>
    </row>
    <row r="634" spans="5:7" x14ac:dyDescent="0.25">
      <c r="E634" s="551"/>
      <c r="F634" s="631"/>
      <c r="G634" s="631"/>
    </row>
    <row r="635" spans="5:7" x14ac:dyDescent="0.25">
      <c r="E635" s="551"/>
      <c r="F635" s="631"/>
      <c r="G635" s="631"/>
    </row>
    <row r="636" spans="5:7" x14ac:dyDescent="0.25">
      <c r="E636" s="551"/>
      <c r="F636" s="631"/>
      <c r="G636" s="631"/>
    </row>
    <row r="637" spans="5:7" x14ac:dyDescent="0.25">
      <c r="E637" s="551"/>
      <c r="F637" s="631"/>
      <c r="G637" s="631"/>
    </row>
    <row r="638" spans="5:7" x14ac:dyDescent="0.25">
      <c r="E638" s="551"/>
      <c r="F638" s="631"/>
      <c r="G638" s="631"/>
    </row>
    <row r="639" spans="5:7" x14ac:dyDescent="0.25">
      <c r="E639" s="551"/>
      <c r="F639" s="631"/>
      <c r="G639" s="631"/>
    </row>
    <row r="640" spans="5:7" x14ac:dyDescent="0.25">
      <c r="E640" s="551"/>
      <c r="F640" s="631"/>
      <c r="G640" s="631"/>
    </row>
    <row r="641" spans="5:7" x14ac:dyDescent="0.25">
      <c r="E641" s="551"/>
      <c r="F641" s="631"/>
      <c r="G641" s="631"/>
    </row>
    <row r="642" spans="5:7" x14ac:dyDescent="0.25">
      <c r="E642" s="551"/>
      <c r="F642" s="631"/>
      <c r="G642" s="631"/>
    </row>
    <row r="643" spans="5:7" x14ac:dyDescent="0.25">
      <c r="E643" s="551"/>
      <c r="F643" s="631"/>
      <c r="G643" s="631"/>
    </row>
    <row r="644" spans="5:7" x14ac:dyDescent="0.25">
      <c r="E644" s="551"/>
      <c r="F644" s="631"/>
      <c r="G644" s="631"/>
    </row>
    <row r="645" spans="5:7" x14ac:dyDescent="0.25">
      <c r="E645" s="551"/>
      <c r="F645" s="631"/>
      <c r="G645" s="631"/>
    </row>
    <row r="646" spans="5:7" x14ac:dyDescent="0.25">
      <c r="E646" s="551"/>
      <c r="F646" s="631"/>
      <c r="G646" s="631"/>
    </row>
    <row r="647" spans="5:7" x14ac:dyDescent="0.25">
      <c r="E647" s="551"/>
      <c r="F647" s="631"/>
      <c r="G647" s="631"/>
    </row>
    <row r="648" spans="5:7" x14ac:dyDescent="0.25">
      <c r="E648" s="551"/>
      <c r="F648" s="631"/>
      <c r="G648" s="631"/>
    </row>
    <row r="649" spans="5:7" x14ac:dyDescent="0.25">
      <c r="E649" s="551"/>
      <c r="F649" s="631"/>
      <c r="G649" s="631"/>
    </row>
    <row r="650" spans="5:7" x14ac:dyDescent="0.25">
      <c r="E650" s="551"/>
      <c r="F650" s="631"/>
      <c r="G650" s="631"/>
    </row>
    <row r="651" spans="5:7" x14ac:dyDescent="0.25">
      <c r="E651" s="551"/>
      <c r="F651" s="631"/>
      <c r="G651" s="631"/>
    </row>
    <row r="652" spans="5:7" x14ac:dyDescent="0.25">
      <c r="E652" s="551"/>
      <c r="F652" s="631"/>
      <c r="G652" s="631"/>
    </row>
    <row r="653" spans="5:7" x14ac:dyDescent="0.25">
      <c r="E653" s="551"/>
      <c r="F653" s="631"/>
      <c r="G653" s="631"/>
    </row>
    <row r="654" spans="5:7" x14ac:dyDescent="0.25">
      <c r="E654" s="551"/>
      <c r="F654" s="631"/>
      <c r="G654" s="631"/>
    </row>
    <row r="655" spans="5:7" x14ac:dyDescent="0.25">
      <c r="E655" s="551"/>
      <c r="F655" s="631"/>
      <c r="G655" s="631"/>
    </row>
    <row r="656" spans="5:7" x14ac:dyDescent="0.25">
      <c r="E656" s="551"/>
      <c r="F656" s="631"/>
      <c r="G656" s="631"/>
    </row>
    <row r="657" spans="5:7" x14ac:dyDescent="0.25">
      <c r="E657" s="551"/>
      <c r="F657" s="631"/>
      <c r="G657" s="631"/>
    </row>
    <row r="658" spans="5:7" x14ac:dyDescent="0.25">
      <c r="E658" s="551"/>
      <c r="F658" s="631"/>
      <c r="G658" s="631"/>
    </row>
    <row r="659" spans="5:7" x14ac:dyDescent="0.25">
      <c r="E659" s="551"/>
      <c r="F659" s="631"/>
      <c r="G659" s="631"/>
    </row>
    <row r="660" spans="5:7" x14ac:dyDescent="0.25">
      <c r="E660" s="551"/>
      <c r="F660" s="631"/>
      <c r="G660" s="631"/>
    </row>
    <row r="661" spans="5:7" x14ac:dyDescent="0.25">
      <c r="E661" s="551"/>
      <c r="F661" s="631"/>
      <c r="G661" s="631"/>
    </row>
    <row r="662" spans="5:7" x14ac:dyDescent="0.25">
      <c r="E662" s="551"/>
      <c r="F662" s="631"/>
      <c r="G662" s="631"/>
    </row>
    <row r="663" spans="5:7" x14ac:dyDescent="0.25">
      <c r="E663" s="551"/>
      <c r="F663" s="631"/>
      <c r="G663" s="631"/>
    </row>
    <row r="664" spans="5:7" x14ac:dyDescent="0.25">
      <c r="E664" s="551"/>
      <c r="F664" s="631"/>
      <c r="G664" s="631"/>
    </row>
    <row r="665" spans="5:7" x14ac:dyDescent="0.25">
      <c r="E665" s="551"/>
      <c r="F665" s="631"/>
      <c r="G665" s="631"/>
    </row>
    <row r="666" spans="5:7" x14ac:dyDescent="0.25">
      <c r="E666" s="551"/>
      <c r="F666" s="631"/>
      <c r="G666" s="631"/>
    </row>
    <row r="667" spans="5:7" x14ac:dyDescent="0.25">
      <c r="E667" s="551"/>
      <c r="F667" s="631"/>
      <c r="G667" s="631"/>
    </row>
    <row r="668" spans="5:7" x14ac:dyDescent="0.25">
      <c r="E668" s="551"/>
      <c r="F668" s="631"/>
      <c r="G668" s="631"/>
    </row>
    <row r="669" spans="5:7" x14ac:dyDescent="0.25">
      <c r="E669" s="551"/>
      <c r="F669" s="631"/>
      <c r="G669" s="631"/>
    </row>
    <row r="670" spans="5:7" x14ac:dyDescent="0.25">
      <c r="E670" s="551"/>
      <c r="F670" s="631"/>
      <c r="G670" s="631"/>
    </row>
    <row r="671" spans="5:7" x14ac:dyDescent="0.25">
      <c r="E671" s="551"/>
      <c r="F671" s="631"/>
      <c r="G671" s="631"/>
    </row>
    <row r="672" spans="5:7" x14ac:dyDescent="0.25">
      <c r="E672" s="551"/>
      <c r="F672" s="631"/>
      <c r="G672" s="631"/>
    </row>
    <row r="673" spans="5:7" x14ac:dyDescent="0.25">
      <c r="E673" s="551"/>
      <c r="F673" s="631"/>
      <c r="G673" s="631"/>
    </row>
    <row r="674" spans="5:7" x14ac:dyDescent="0.25">
      <c r="E674" s="551"/>
      <c r="F674" s="631"/>
      <c r="G674" s="631"/>
    </row>
    <row r="675" spans="5:7" x14ac:dyDescent="0.25">
      <c r="E675" s="551"/>
      <c r="F675" s="631"/>
      <c r="G675" s="631"/>
    </row>
    <row r="676" spans="5:7" x14ac:dyDescent="0.25">
      <c r="E676" s="551"/>
      <c r="F676" s="631"/>
      <c r="G676" s="631"/>
    </row>
    <row r="677" spans="5:7" x14ac:dyDescent="0.25">
      <c r="E677" s="551"/>
      <c r="F677" s="631"/>
      <c r="G677" s="631"/>
    </row>
    <row r="678" spans="5:7" x14ac:dyDescent="0.25">
      <c r="E678" s="551"/>
      <c r="F678" s="631"/>
      <c r="G678" s="631"/>
    </row>
    <row r="679" spans="5:7" x14ac:dyDescent="0.25">
      <c r="E679" s="551"/>
      <c r="F679" s="631"/>
      <c r="G679" s="631"/>
    </row>
    <row r="680" spans="5:7" x14ac:dyDescent="0.25">
      <c r="E680" s="551"/>
      <c r="F680" s="631"/>
      <c r="G680" s="631"/>
    </row>
    <row r="681" spans="5:7" x14ac:dyDescent="0.25">
      <c r="E681" s="551"/>
      <c r="F681" s="631"/>
      <c r="G681" s="631"/>
    </row>
    <row r="682" spans="5:7" x14ac:dyDescent="0.25">
      <c r="E682" s="551"/>
      <c r="F682" s="631"/>
      <c r="G682" s="631"/>
    </row>
    <row r="683" spans="5:7" x14ac:dyDescent="0.25">
      <c r="E683" s="551"/>
      <c r="F683" s="631"/>
      <c r="G683" s="631"/>
    </row>
    <row r="684" spans="5:7" x14ac:dyDescent="0.25">
      <c r="E684" s="551"/>
      <c r="F684" s="631"/>
      <c r="G684" s="631"/>
    </row>
    <row r="685" spans="5:7" x14ac:dyDescent="0.25">
      <c r="E685" s="551"/>
      <c r="F685" s="631"/>
      <c r="G685" s="631"/>
    </row>
    <row r="686" spans="5:7" x14ac:dyDescent="0.25">
      <c r="E686" s="551"/>
      <c r="F686" s="631"/>
      <c r="G686" s="631"/>
    </row>
    <row r="687" spans="5:7" x14ac:dyDescent="0.25">
      <c r="E687" s="551"/>
      <c r="F687" s="631"/>
      <c r="G687" s="631"/>
    </row>
    <row r="688" spans="5:7" x14ac:dyDescent="0.25">
      <c r="E688" s="551"/>
      <c r="F688" s="631"/>
      <c r="G688" s="631"/>
    </row>
    <row r="689" spans="5:7" x14ac:dyDescent="0.25">
      <c r="E689" s="551"/>
      <c r="F689" s="631"/>
      <c r="G689" s="631"/>
    </row>
    <row r="690" spans="5:7" x14ac:dyDescent="0.25">
      <c r="E690" s="551"/>
      <c r="F690" s="631"/>
      <c r="G690" s="631"/>
    </row>
    <row r="691" spans="5:7" x14ac:dyDescent="0.25">
      <c r="E691" s="551"/>
      <c r="F691" s="631"/>
      <c r="G691" s="631"/>
    </row>
    <row r="692" spans="5:7" x14ac:dyDescent="0.25">
      <c r="E692" s="551"/>
      <c r="F692" s="631"/>
      <c r="G692" s="631"/>
    </row>
    <row r="693" spans="5:7" x14ac:dyDescent="0.25">
      <c r="E693" s="551"/>
      <c r="F693" s="631"/>
      <c r="G693" s="631"/>
    </row>
    <row r="694" spans="5:7" x14ac:dyDescent="0.25">
      <c r="E694" s="551"/>
      <c r="F694" s="631"/>
      <c r="G694" s="631"/>
    </row>
    <row r="695" spans="5:7" x14ac:dyDescent="0.25">
      <c r="E695" s="551"/>
      <c r="F695" s="631"/>
      <c r="G695" s="631"/>
    </row>
    <row r="696" spans="5:7" x14ac:dyDescent="0.25">
      <c r="E696" s="551"/>
      <c r="F696" s="631"/>
      <c r="G696" s="631"/>
    </row>
    <row r="697" spans="5:7" x14ac:dyDescent="0.25">
      <c r="E697" s="551"/>
      <c r="F697" s="631"/>
      <c r="G697" s="631"/>
    </row>
    <row r="698" spans="5:7" x14ac:dyDescent="0.25">
      <c r="E698" s="551"/>
      <c r="F698" s="631"/>
      <c r="G698" s="631"/>
    </row>
    <row r="699" spans="5:7" x14ac:dyDescent="0.25">
      <c r="E699" s="551"/>
      <c r="F699" s="631"/>
      <c r="G699" s="631"/>
    </row>
    <row r="700" spans="5:7" x14ac:dyDescent="0.25">
      <c r="E700" s="551"/>
      <c r="F700" s="631"/>
      <c r="G700" s="631"/>
    </row>
    <row r="701" spans="5:7" x14ac:dyDescent="0.25">
      <c r="E701" s="551"/>
      <c r="F701" s="631"/>
      <c r="G701" s="631"/>
    </row>
    <row r="702" spans="5:7" x14ac:dyDescent="0.25">
      <c r="E702" s="551"/>
      <c r="F702" s="631"/>
      <c r="G702" s="631"/>
    </row>
    <row r="703" spans="5:7" x14ac:dyDescent="0.25">
      <c r="E703" s="551"/>
      <c r="F703" s="631"/>
      <c r="G703" s="631"/>
    </row>
    <row r="704" spans="5:7" x14ac:dyDescent="0.25">
      <c r="E704" s="551"/>
      <c r="F704" s="631"/>
      <c r="G704" s="631"/>
    </row>
    <row r="705" spans="5:7" x14ac:dyDescent="0.25">
      <c r="E705" s="551"/>
      <c r="F705" s="631"/>
      <c r="G705" s="631"/>
    </row>
    <row r="706" spans="5:7" x14ac:dyDescent="0.25">
      <c r="E706" s="551"/>
      <c r="F706" s="631"/>
      <c r="G706" s="631"/>
    </row>
    <row r="707" spans="5:7" x14ac:dyDescent="0.25">
      <c r="E707" s="551"/>
      <c r="F707" s="631"/>
      <c r="G707" s="631"/>
    </row>
    <row r="708" spans="5:7" x14ac:dyDescent="0.25">
      <c r="E708" s="551"/>
      <c r="F708" s="631"/>
      <c r="G708" s="631"/>
    </row>
    <row r="709" spans="5:7" x14ac:dyDescent="0.25">
      <c r="E709" s="551"/>
      <c r="F709" s="631"/>
      <c r="G709" s="631"/>
    </row>
    <row r="710" spans="5:7" x14ac:dyDescent="0.25">
      <c r="E710" s="551"/>
      <c r="F710" s="631"/>
      <c r="G710" s="631"/>
    </row>
    <row r="711" spans="5:7" x14ac:dyDescent="0.25">
      <c r="E711" s="551"/>
      <c r="F711" s="631"/>
      <c r="G711" s="631"/>
    </row>
    <row r="712" spans="5:7" x14ac:dyDescent="0.25">
      <c r="E712" s="551"/>
      <c r="F712" s="631"/>
      <c r="G712" s="631"/>
    </row>
    <row r="713" spans="5:7" x14ac:dyDescent="0.25">
      <c r="E713" s="551"/>
      <c r="F713" s="631"/>
      <c r="G713" s="631"/>
    </row>
    <row r="714" spans="5:7" x14ac:dyDescent="0.25">
      <c r="E714" s="551"/>
      <c r="F714" s="631"/>
      <c r="G714" s="631"/>
    </row>
    <row r="715" spans="5:7" x14ac:dyDescent="0.25">
      <c r="E715" s="551"/>
      <c r="F715" s="631"/>
      <c r="G715" s="631"/>
    </row>
    <row r="716" spans="5:7" x14ac:dyDescent="0.25">
      <c r="E716" s="551"/>
      <c r="F716" s="631"/>
      <c r="G716" s="631"/>
    </row>
    <row r="717" spans="5:7" x14ac:dyDescent="0.25">
      <c r="E717" s="551"/>
      <c r="F717" s="631"/>
      <c r="G717" s="631"/>
    </row>
    <row r="718" spans="5:7" x14ac:dyDescent="0.25">
      <c r="E718" s="551"/>
      <c r="F718" s="631"/>
      <c r="G718" s="631"/>
    </row>
    <row r="719" spans="5:7" x14ac:dyDescent="0.25">
      <c r="E719" s="551"/>
      <c r="F719" s="631"/>
      <c r="G719" s="631"/>
    </row>
    <row r="720" spans="5:7" x14ac:dyDescent="0.25">
      <c r="E720" s="551"/>
      <c r="F720" s="631"/>
      <c r="G720" s="631"/>
    </row>
    <row r="721" spans="5:7" x14ac:dyDescent="0.25">
      <c r="E721" s="551"/>
      <c r="F721" s="631"/>
      <c r="G721" s="631"/>
    </row>
    <row r="722" spans="5:7" x14ac:dyDescent="0.25">
      <c r="E722" s="551"/>
      <c r="F722" s="631"/>
      <c r="G722" s="631"/>
    </row>
    <row r="723" spans="5:7" x14ac:dyDescent="0.25">
      <c r="E723" s="551"/>
      <c r="F723" s="631"/>
      <c r="G723" s="631"/>
    </row>
    <row r="724" spans="5:7" x14ac:dyDescent="0.25">
      <c r="E724" s="551"/>
      <c r="F724" s="631"/>
      <c r="G724" s="631"/>
    </row>
    <row r="725" spans="5:7" x14ac:dyDescent="0.25">
      <c r="E725" s="551"/>
      <c r="F725" s="631"/>
      <c r="G725" s="631"/>
    </row>
    <row r="726" spans="5:7" x14ac:dyDescent="0.25">
      <c r="E726" s="551"/>
      <c r="F726" s="631"/>
      <c r="G726" s="631"/>
    </row>
    <row r="727" spans="5:7" x14ac:dyDescent="0.25">
      <c r="E727" s="551"/>
      <c r="F727" s="631"/>
      <c r="G727" s="631"/>
    </row>
    <row r="728" spans="5:7" x14ac:dyDescent="0.25">
      <c r="E728" s="551"/>
      <c r="F728" s="631"/>
      <c r="G728" s="631"/>
    </row>
    <row r="729" spans="5:7" x14ac:dyDescent="0.25">
      <c r="E729" s="551"/>
      <c r="F729" s="631"/>
      <c r="G729" s="631"/>
    </row>
    <row r="730" spans="5:7" x14ac:dyDescent="0.25">
      <c r="E730" s="551"/>
      <c r="F730" s="631"/>
      <c r="G730" s="631"/>
    </row>
    <row r="731" spans="5:7" x14ac:dyDescent="0.25">
      <c r="E731" s="551"/>
      <c r="F731" s="631"/>
      <c r="G731" s="631"/>
    </row>
    <row r="732" spans="5:7" x14ac:dyDescent="0.25">
      <c r="E732" s="551"/>
      <c r="F732" s="631"/>
      <c r="G732" s="631"/>
    </row>
    <row r="733" spans="5:7" x14ac:dyDescent="0.25">
      <c r="E733" s="551"/>
      <c r="F733" s="631"/>
      <c r="G733" s="631"/>
    </row>
    <row r="734" spans="5:7" x14ac:dyDescent="0.25">
      <c r="E734" s="551"/>
      <c r="F734" s="631"/>
      <c r="G734" s="631"/>
    </row>
    <row r="735" spans="5:7" x14ac:dyDescent="0.25">
      <c r="E735" s="551"/>
      <c r="F735" s="631"/>
      <c r="G735" s="631"/>
    </row>
    <row r="736" spans="5:7" x14ac:dyDescent="0.25">
      <c r="E736" s="551"/>
      <c r="F736" s="631"/>
      <c r="G736" s="631"/>
    </row>
    <row r="737" spans="5:7" x14ac:dyDescent="0.25">
      <c r="E737" s="551"/>
      <c r="F737" s="631"/>
      <c r="G737" s="631"/>
    </row>
    <row r="738" spans="5:7" x14ac:dyDescent="0.25">
      <c r="E738" s="551"/>
      <c r="F738" s="631"/>
      <c r="G738" s="631"/>
    </row>
    <row r="739" spans="5:7" x14ac:dyDescent="0.25">
      <c r="E739" s="551"/>
      <c r="F739" s="631"/>
      <c r="G739" s="631"/>
    </row>
    <row r="740" spans="5:7" x14ac:dyDescent="0.25">
      <c r="E740" s="551"/>
      <c r="F740" s="631"/>
      <c r="G740" s="631"/>
    </row>
    <row r="741" spans="5:7" x14ac:dyDescent="0.25">
      <c r="E741" s="551"/>
      <c r="F741" s="631"/>
      <c r="G741" s="631"/>
    </row>
    <row r="742" spans="5:7" x14ac:dyDescent="0.25">
      <c r="E742" s="551"/>
      <c r="F742" s="631"/>
      <c r="G742" s="631"/>
    </row>
    <row r="743" spans="5:7" x14ac:dyDescent="0.25">
      <c r="E743" s="551"/>
      <c r="F743" s="631"/>
      <c r="G743" s="631"/>
    </row>
    <row r="744" spans="5:7" x14ac:dyDescent="0.25">
      <c r="E744" s="551"/>
      <c r="F744" s="631"/>
      <c r="G744" s="631"/>
    </row>
    <row r="745" spans="5:7" x14ac:dyDescent="0.25">
      <c r="E745" s="551"/>
      <c r="F745" s="631"/>
      <c r="G745" s="631"/>
    </row>
    <row r="746" spans="5:7" x14ac:dyDescent="0.25">
      <c r="E746" s="551"/>
      <c r="F746" s="631"/>
      <c r="G746" s="631"/>
    </row>
    <row r="747" spans="5:7" x14ac:dyDescent="0.25">
      <c r="E747" s="551"/>
      <c r="F747" s="631"/>
      <c r="G747" s="631"/>
    </row>
    <row r="748" spans="5:7" x14ac:dyDescent="0.25">
      <c r="E748" s="551"/>
      <c r="F748" s="631"/>
      <c r="G748" s="631"/>
    </row>
    <row r="749" spans="5:7" x14ac:dyDescent="0.25">
      <c r="E749" s="551"/>
      <c r="F749" s="631"/>
      <c r="G749" s="631"/>
    </row>
    <row r="750" spans="5:7" x14ac:dyDescent="0.25">
      <c r="E750" s="551"/>
      <c r="F750" s="631"/>
      <c r="G750" s="631"/>
    </row>
    <row r="751" spans="5:7" x14ac:dyDescent="0.25">
      <c r="E751" s="551"/>
      <c r="F751" s="631"/>
      <c r="G751" s="631"/>
    </row>
    <row r="752" spans="5:7" x14ac:dyDescent="0.25">
      <c r="E752" s="551"/>
      <c r="F752" s="631"/>
      <c r="G752" s="631"/>
    </row>
    <row r="753" spans="5:7" x14ac:dyDescent="0.25">
      <c r="E753" s="551"/>
      <c r="F753" s="631"/>
      <c r="G753" s="631"/>
    </row>
    <row r="754" spans="5:7" x14ac:dyDescent="0.25">
      <c r="E754" s="551"/>
      <c r="F754" s="631"/>
      <c r="G754" s="631"/>
    </row>
    <row r="755" spans="5:7" x14ac:dyDescent="0.25">
      <c r="E755" s="551"/>
      <c r="F755" s="631"/>
      <c r="G755" s="631"/>
    </row>
    <row r="756" spans="5:7" x14ac:dyDescent="0.25">
      <c r="E756" s="551"/>
      <c r="F756" s="631"/>
      <c r="G756" s="631"/>
    </row>
    <row r="757" spans="5:7" x14ac:dyDescent="0.25">
      <c r="E757" s="551"/>
      <c r="F757" s="631"/>
      <c r="G757" s="631"/>
    </row>
    <row r="758" spans="5:7" x14ac:dyDescent="0.25">
      <c r="E758" s="551"/>
      <c r="F758" s="631"/>
      <c r="G758" s="631"/>
    </row>
    <row r="759" spans="5:7" x14ac:dyDescent="0.25">
      <c r="E759" s="551"/>
      <c r="F759" s="631"/>
      <c r="G759" s="631"/>
    </row>
    <row r="760" spans="5:7" x14ac:dyDescent="0.25">
      <c r="E760" s="551"/>
      <c r="F760" s="631"/>
      <c r="G760" s="631"/>
    </row>
    <row r="761" spans="5:7" x14ac:dyDescent="0.25">
      <c r="E761" s="551"/>
      <c r="F761" s="631"/>
      <c r="G761" s="631"/>
    </row>
    <row r="762" spans="5:7" x14ac:dyDescent="0.25">
      <c r="E762" s="551"/>
      <c r="F762" s="631"/>
      <c r="G762" s="631"/>
    </row>
    <row r="763" spans="5:7" x14ac:dyDescent="0.25">
      <c r="E763" s="551"/>
      <c r="F763" s="631"/>
      <c r="G763" s="631"/>
    </row>
    <row r="764" spans="5:7" x14ac:dyDescent="0.25">
      <c r="E764" s="551"/>
      <c r="F764" s="631"/>
      <c r="G764" s="631"/>
    </row>
    <row r="765" spans="5:7" x14ac:dyDescent="0.25">
      <c r="E765" s="551"/>
      <c r="F765" s="631"/>
      <c r="G765" s="631"/>
    </row>
    <row r="766" spans="5:7" x14ac:dyDescent="0.25">
      <c r="E766" s="551"/>
      <c r="F766" s="631"/>
      <c r="G766" s="631"/>
    </row>
    <row r="767" spans="5:7" x14ac:dyDescent="0.25">
      <c r="E767" s="551"/>
      <c r="F767" s="631"/>
      <c r="G767" s="631"/>
    </row>
    <row r="768" spans="5:7" x14ac:dyDescent="0.25">
      <c r="E768" s="551"/>
      <c r="F768" s="631"/>
      <c r="G768" s="631"/>
    </row>
    <row r="769" spans="5:7" x14ac:dyDescent="0.25">
      <c r="E769" s="551"/>
      <c r="F769" s="631"/>
      <c r="G769" s="631"/>
    </row>
    <row r="770" spans="5:7" x14ac:dyDescent="0.25">
      <c r="E770" s="551"/>
      <c r="F770" s="631"/>
      <c r="G770" s="631"/>
    </row>
    <row r="771" spans="5:7" x14ac:dyDescent="0.25">
      <c r="E771" s="551"/>
      <c r="F771" s="631"/>
      <c r="G771" s="631"/>
    </row>
    <row r="772" spans="5:7" x14ac:dyDescent="0.25">
      <c r="E772" s="551"/>
      <c r="F772" s="631"/>
      <c r="G772" s="631"/>
    </row>
    <row r="773" spans="5:7" x14ac:dyDescent="0.25">
      <c r="E773" s="551"/>
      <c r="F773" s="631"/>
      <c r="G773" s="631"/>
    </row>
    <row r="774" spans="5:7" x14ac:dyDescent="0.25">
      <c r="E774" s="551"/>
      <c r="F774" s="631"/>
      <c r="G774" s="631"/>
    </row>
    <row r="775" spans="5:7" x14ac:dyDescent="0.25">
      <c r="E775" s="551"/>
      <c r="F775" s="631"/>
      <c r="G775" s="631"/>
    </row>
    <row r="776" spans="5:7" x14ac:dyDescent="0.25">
      <c r="E776" s="551"/>
      <c r="F776" s="631"/>
      <c r="G776" s="631"/>
    </row>
    <row r="777" spans="5:7" x14ac:dyDescent="0.25">
      <c r="E777" s="551"/>
      <c r="F777" s="631"/>
      <c r="G777" s="631"/>
    </row>
    <row r="778" spans="5:7" x14ac:dyDescent="0.25">
      <c r="E778" s="551"/>
      <c r="F778" s="631"/>
      <c r="G778" s="631"/>
    </row>
    <row r="779" spans="5:7" x14ac:dyDescent="0.25">
      <c r="E779" s="551"/>
      <c r="F779" s="631"/>
      <c r="G779" s="631"/>
    </row>
    <row r="780" spans="5:7" x14ac:dyDescent="0.25">
      <c r="E780" s="551"/>
      <c r="F780" s="631"/>
      <c r="G780" s="631"/>
    </row>
    <row r="781" spans="5:7" x14ac:dyDescent="0.25">
      <c r="E781" s="551"/>
      <c r="F781" s="631"/>
      <c r="G781" s="631"/>
    </row>
    <row r="782" spans="5:7" x14ac:dyDescent="0.25">
      <c r="E782" s="551"/>
      <c r="F782" s="631"/>
      <c r="G782" s="631"/>
    </row>
    <row r="783" spans="5:7" x14ac:dyDescent="0.25">
      <c r="E783" s="551"/>
      <c r="F783" s="631"/>
      <c r="G783" s="631"/>
    </row>
    <row r="784" spans="5:7" x14ac:dyDescent="0.25">
      <c r="E784" s="551"/>
      <c r="F784" s="631"/>
      <c r="G784" s="631"/>
    </row>
    <row r="785" spans="5:7" x14ac:dyDescent="0.25">
      <c r="E785" s="551"/>
      <c r="F785" s="631"/>
      <c r="G785" s="631"/>
    </row>
    <row r="786" spans="5:7" x14ac:dyDescent="0.25">
      <c r="E786" s="551"/>
      <c r="F786" s="631"/>
      <c r="G786" s="631"/>
    </row>
    <row r="787" spans="5:7" x14ac:dyDescent="0.25">
      <c r="E787" s="551"/>
      <c r="F787" s="631"/>
      <c r="G787" s="631"/>
    </row>
    <row r="788" spans="5:7" x14ac:dyDescent="0.25">
      <c r="E788" s="551"/>
      <c r="F788" s="631"/>
      <c r="G788" s="631"/>
    </row>
    <row r="789" spans="5:7" x14ac:dyDescent="0.25">
      <c r="E789" s="551"/>
      <c r="F789" s="631"/>
      <c r="G789" s="631"/>
    </row>
    <row r="790" spans="5:7" x14ac:dyDescent="0.25">
      <c r="E790" s="551"/>
      <c r="F790" s="631"/>
      <c r="G790" s="631"/>
    </row>
    <row r="791" spans="5:7" x14ac:dyDescent="0.25">
      <c r="E791" s="551"/>
      <c r="F791" s="631"/>
      <c r="G791" s="631"/>
    </row>
    <row r="792" spans="5:7" x14ac:dyDescent="0.25">
      <c r="E792" s="551"/>
      <c r="F792" s="631"/>
      <c r="G792" s="631"/>
    </row>
    <row r="793" spans="5:7" x14ac:dyDescent="0.25">
      <c r="E793" s="551"/>
      <c r="F793" s="631"/>
      <c r="G793" s="631"/>
    </row>
    <row r="794" spans="5:7" x14ac:dyDescent="0.25">
      <c r="E794" s="551"/>
      <c r="F794" s="631"/>
      <c r="G794" s="631"/>
    </row>
    <row r="795" spans="5:7" x14ac:dyDescent="0.25">
      <c r="E795" s="551"/>
      <c r="F795" s="631"/>
      <c r="G795" s="631"/>
    </row>
    <row r="796" spans="5:7" x14ac:dyDescent="0.25">
      <c r="E796" s="551"/>
      <c r="F796" s="631"/>
      <c r="G796" s="631"/>
    </row>
    <row r="797" spans="5:7" x14ac:dyDescent="0.25">
      <c r="E797" s="551"/>
      <c r="F797" s="631"/>
      <c r="G797" s="631"/>
    </row>
    <row r="798" spans="5:7" x14ac:dyDescent="0.25">
      <c r="E798" s="551"/>
      <c r="F798" s="631"/>
      <c r="G798" s="631"/>
    </row>
    <row r="799" spans="5:7" x14ac:dyDescent="0.25">
      <c r="E799" s="551"/>
      <c r="F799" s="631"/>
      <c r="G799" s="631"/>
    </row>
    <row r="800" spans="5:7" x14ac:dyDescent="0.25">
      <c r="E800" s="551"/>
      <c r="F800" s="631"/>
      <c r="G800" s="631"/>
    </row>
    <row r="801" spans="5:7" x14ac:dyDescent="0.25">
      <c r="E801" s="551"/>
      <c r="F801" s="631"/>
      <c r="G801" s="631"/>
    </row>
    <row r="802" spans="5:7" x14ac:dyDescent="0.25">
      <c r="E802" s="551"/>
      <c r="F802" s="631"/>
      <c r="G802" s="631"/>
    </row>
    <row r="803" spans="5:7" x14ac:dyDescent="0.25">
      <c r="E803" s="551"/>
      <c r="F803" s="631"/>
      <c r="G803" s="631"/>
    </row>
    <row r="804" spans="5:7" x14ac:dyDescent="0.25">
      <c r="E804" s="551"/>
      <c r="F804" s="631"/>
      <c r="G804" s="631"/>
    </row>
    <row r="805" spans="5:7" x14ac:dyDescent="0.25">
      <c r="E805" s="551"/>
      <c r="F805" s="631"/>
      <c r="G805" s="631"/>
    </row>
    <row r="806" spans="5:7" x14ac:dyDescent="0.25">
      <c r="E806" s="551"/>
      <c r="F806" s="631"/>
      <c r="G806" s="631"/>
    </row>
    <row r="807" spans="5:7" x14ac:dyDescent="0.25">
      <c r="E807" s="551"/>
      <c r="F807" s="631"/>
      <c r="G807" s="631"/>
    </row>
    <row r="808" spans="5:7" x14ac:dyDescent="0.25">
      <c r="E808" s="551"/>
      <c r="F808" s="631"/>
      <c r="G808" s="631"/>
    </row>
    <row r="809" spans="5:7" x14ac:dyDescent="0.25">
      <c r="E809" s="551"/>
      <c r="F809" s="631"/>
      <c r="G809" s="631"/>
    </row>
    <row r="810" spans="5:7" x14ac:dyDescent="0.25">
      <c r="E810" s="551"/>
      <c r="F810" s="631"/>
      <c r="G810" s="631"/>
    </row>
    <row r="811" spans="5:7" x14ac:dyDescent="0.25">
      <c r="E811" s="551"/>
      <c r="F811" s="631"/>
      <c r="G811" s="631"/>
    </row>
    <row r="812" spans="5:7" x14ac:dyDescent="0.25">
      <c r="E812" s="551"/>
      <c r="F812" s="631"/>
      <c r="G812" s="631"/>
    </row>
    <row r="813" spans="5:7" x14ac:dyDescent="0.25">
      <c r="E813" s="551"/>
      <c r="F813" s="631"/>
      <c r="G813" s="631"/>
    </row>
    <row r="814" spans="5:7" x14ac:dyDescent="0.25">
      <c r="E814" s="551"/>
      <c r="F814" s="631"/>
      <c r="G814" s="631"/>
    </row>
    <row r="815" spans="5:7" x14ac:dyDescent="0.25">
      <c r="E815" s="551"/>
      <c r="F815" s="631"/>
      <c r="G815" s="631"/>
    </row>
    <row r="816" spans="5:7" x14ac:dyDescent="0.25">
      <c r="E816" s="551"/>
      <c r="F816" s="631"/>
      <c r="G816" s="631"/>
    </row>
    <row r="817" spans="5:7" x14ac:dyDescent="0.25">
      <c r="E817" s="551"/>
      <c r="F817" s="631"/>
      <c r="G817" s="631"/>
    </row>
    <row r="818" spans="5:7" x14ac:dyDescent="0.25">
      <c r="E818" s="551"/>
      <c r="F818" s="631"/>
      <c r="G818" s="631"/>
    </row>
    <row r="819" spans="5:7" x14ac:dyDescent="0.25">
      <c r="E819" s="551"/>
      <c r="F819" s="631"/>
      <c r="G819" s="631"/>
    </row>
    <row r="820" spans="5:7" x14ac:dyDescent="0.25">
      <c r="E820" s="551"/>
      <c r="F820" s="631"/>
      <c r="G820" s="631"/>
    </row>
    <row r="821" spans="5:7" x14ac:dyDescent="0.25">
      <c r="E821" s="551"/>
      <c r="F821" s="631"/>
      <c r="G821" s="631"/>
    </row>
    <row r="822" spans="5:7" x14ac:dyDescent="0.25">
      <c r="E822" s="551"/>
      <c r="F822" s="631"/>
      <c r="G822" s="631"/>
    </row>
    <row r="823" spans="5:7" x14ac:dyDescent="0.25">
      <c r="E823" s="551"/>
      <c r="F823" s="631"/>
      <c r="G823" s="631"/>
    </row>
    <row r="824" spans="5:7" x14ac:dyDescent="0.25">
      <c r="E824" s="551"/>
      <c r="F824" s="631"/>
      <c r="G824" s="631"/>
    </row>
    <row r="825" spans="5:7" x14ac:dyDescent="0.25">
      <c r="E825" s="551"/>
      <c r="F825" s="631"/>
      <c r="G825" s="631"/>
    </row>
    <row r="826" spans="5:7" x14ac:dyDescent="0.25">
      <c r="E826" s="551"/>
      <c r="F826" s="631"/>
      <c r="G826" s="631"/>
    </row>
    <row r="827" spans="5:7" x14ac:dyDescent="0.25">
      <c r="E827" s="551"/>
      <c r="F827" s="631"/>
      <c r="G827" s="631"/>
    </row>
    <row r="828" spans="5:7" x14ac:dyDescent="0.25">
      <c r="E828" s="551"/>
      <c r="F828" s="631"/>
      <c r="G828" s="631"/>
    </row>
    <row r="829" spans="5:7" x14ac:dyDescent="0.25">
      <c r="E829" s="551"/>
      <c r="F829" s="631"/>
      <c r="G829" s="631"/>
    </row>
    <row r="830" spans="5:7" x14ac:dyDescent="0.25">
      <c r="E830" s="551"/>
      <c r="F830" s="631"/>
      <c r="G830" s="631"/>
    </row>
    <row r="831" spans="5:7" x14ac:dyDescent="0.25">
      <c r="E831" s="551"/>
      <c r="F831" s="631"/>
      <c r="G831" s="631"/>
    </row>
    <row r="832" spans="5:7" x14ac:dyDescent="0.25">
      <c r="E832" s="551"/>
      <c r="F832" s="631"/>
      <c r="G832" s="631"/>
    </row>
    <row r="833" spans="5:7" x14ac:dyDescent="0.25">
      <c r="E833" s="551"/>
      <c r="F833" s="631"/>
      <c r="G833" s="631"/>
    </row>
    <row r="834" spans="5:7" x14ac:dyDescent="0.25">
      <c r="E834" s="551"/>
      <c r="F834" s="631"/>
      <c r="G834" s="631"/>
    </row>
    <row r="835" spans="5:7" x14ac:dyDescent="0.25">
      <c r="E835" s="551"/>
      <c r="F835" s="631"/>
      <c r="G835" s="631"/>
    </row>
    <row r="836" spans="5:7" x14ac:dyDescent="0.25">
      <c r="E836" s="551"/>
      <c r="F836" s="631"/>
      <c r="G836" s="631"/>
    </row>
    <row r="837" spans="5:7" x14ac:dyDescent="0.25">
      <c r="E837" s="551"/>
      <c r="F837" s="631"/>
      <c r="G837" s="631"/>
    </row>
    <row r="838" spans="5:7" x14ac:dyDescent="0.25">
      <c r="E838" s="551"/>
      <c r="F838" s="631"/>
      <c r="G838" s="631"/>
    </row>
    <row r="839" spans="5:7" x14ac:dyDescent="0.25">
      <c r="E839" s="551"/>
      <c r="F839" s="631"/>
      <c r="G839" s="631"/>
    </row>
    <row r="840" spans="5:7" x14ac:dyDescent="0.25">
      <c r="E840" s="551"/>
      <c r="F840" s="631"/>
      <c r="G840" s="631"/>
    </row>
    <row r="841" spans="5:7" x14ac:dyDescent="0.25">
      <c r="E841" s="551"/>
      <c r="F841" s="631"/>
      <c r="G841" s="631"/>
    </row>
    <row r="842" spans="5:7" x14ac:dyDescent="0.25">
      <c r="E842" s="551"/>
      <c r="F842" s="631"/>
      <c r="G842" s="631"/>
    </row>
    <row r="843" spans="5:7" x14ac:dyDescent="0.25">
      <c r="E843" s="551"/>
      <c r="F843" s="631"/>
      <c r="G843" s="631"/>
    </row>
    <row r="844" spans="5:7" x14ac:dyDescent="0.25">
      <c r="E844" s="551"/>
      <c r="F844" s="631"/>
      <c r="G844" s="631"/>
    </row>
    <row r="845" spans="5:7" x14ac:dyDescent="0.25">
      <c r="E845" s="551"/>
      <c r="F845" s="631"/>
      <c r="G845" s="631"/>
    </row>
    <row r="846" spans="5:7" x14ac:dyDescent="0.25">
      <c r="E846" s="551"/>
      <c r="F846" s="631"/>
      <c r="G846" s="631"/>
    </row>
    <row r="847" spans="5:7" x14ac:dyDescent="0.25">
      <c r="E847" s="551"/>
      <c r="F847" s="631"/>
      <c r="G847" s="631"/>
    </row>
  </sheetData>
  <sheetProtection sheet="1" autoFilter="0"/>
  <autoFilter ref="A1:G1" xr:uid="{00000000-0009-0000-0000-00001B000000}"/>
  <mergeCells count="2">
    <mergeCell ref="AA4:AA54"/>
    <mergeCell ref="J3:U10"/>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1">
    <tabColor theme="5"/>
  </sheetPr>
  <dimension ref="A1:K2657"/>
  <sheetViews>
    <sheetView topLeftCell="E1" zoomScale="90" zoomScaleNormal="90" workbookViewId="0">
      <pane ySplit="1" topLeftCell="A619" activePane="bottomLeft" state="frozen"/>
      <selection pane="bottomLeft" activeCell="F2" sqref="F2:F622"/>
    </sheetView>
  </sheetViews>
  <sheetFormatPr defaultColWidth="9.1796875" defaultRowHeight="11.4" x14ac:dyDescent="0.2"/>
  <cols>
    <col min="1" max="1" width="14.453125" style="849" customWidth="1"/>
    <col min="2" max="2" width="48.1796875" style="849" customWidth="1"/>
    <col min="3" max="3" width="50.6328125" style="849" customWidth="1"/>
    <col min="4" max="4" width="52.08984375" style="851" customWidth="1"/>
    <col min="5" max="5" width="125.08984375" style="842" customWidth="1"/>
    <col min="6" max="6" width="125.08984375" style="849" customWidth="1"/>
    <col min="7" max="7" width="6.08984375" style="849" customWidth="1"/>
    <col min="8" max="16384" width="9.1796875" style="849"/>
  </cols>
  <sheetData>
    <row r="1" spans="1:11" x14ac:dyDescent="0.25">
      <c r="A1" s="1033" t="s">
        <v>389</v>
      </c>
      <c r="B1" s="1032" t="s">
        <v>591</v>
      </c>
      <c r="C1" s="1032" t="s">
        <v>590</v>
      </c>
      <c r="D1" s="1032" t="s">
        <v>592</v>
      </c>
      <c r="E1" s="1032" t="s">
        <v>3919</v>
      </c>
      <c r="F1" s="1032" t="s">
        <v>3918</v>
      </c>
      <c r="G1" s="1032" t="s">
        <v>3220</v>
      </c>
    </row>
    <row r="2" spans="1:11" s="848" customFormat="1" ht="12" thickBot="1" x14ac:dyDescent="0.3">
      <c r="A2" s="838" t="s">
        <v>59</v>
      </c>
      <c r="B2" s="839" t="s">
        <v>1073</v>
      </c>
      <c r="C2" s="839" t="s">
        <v>1421</v>
      </c>
      <c r="D2" s="840" t="s">
        <v>1981</v>
      </c>
      <c r="E2" s="839"/>
      <c r="F2" s="842"/>
      <c r="G2" s="839">
        <v>1</v>
      </c>
    </row>
    <row r="3" spans="1:11" ht="148.80000000000001" thickBot="1" x14ac:dyDescent="0.3">
      <c r="A3" s="841" t="s">
        <v>435</v>
      </c>
      <c r="B3" s="842" t="s">
        <v>1220</v>
      </c>
      <c r="C3" s="842" t="s">
        <v>1903</v>
      </c>
      <c r="D3" s="843" t="s">
        <v>1982</v>
      </c>
      <c r="F3" s="842"/>
      <c r="G3" s="842">
        <v>2</v>
      </c>
      <c r="J3" s="1288" t="s">
        <v>3582</v>
      </c>
      <c r="K3" s="1289" t="s">
        <v>3533</v>
      </c>
    </row>
    <row r="4" spans="1:11" s="848" customFormat="1" x14ac:dyDescent="0.25">
      <c r="A4" s="838" t="s">
        <v>61</v>
      </c>
      <c r="B4" s="839" t="s">
        <v>436</v>
      </c>
      <c r="C4" s="839" t="s">
        <v>1254</v>
      </c>
      <c r="D4" s="840" t="s">
        <v>1983</v>
      </c>
      <c r="E4" s="839"/>
      <c r="F4" s="842"/>
      <c r="G4" s="839">
        <v>3</v>
      </c>
    </row>
    <row r="5" spans="1:11" ht="55.8" customHeight="1" x14ac:dyDescent="0.25">
      <c r="A5" s="841" t="s">
        <v>437</v>
      </c>
      <c r="B5" s="842" t="s">
        <v>438</v>
      </c>
      <c r="C5" s="842" t="s">
        <v>1243</v>
      </c>
      <c r="D5" s="843" t="s">
        <v>1984</v>
      </c>
      <c r="F5" s="842"/>
      <c r="G5" s="842">
        <v>4</v>
      </c>
    </row>
    <row r="6" spans="1:11" ht="160.19999999999999" customHeight="1" x14ac:dyDescent="0.25">
      <c r="A6" s="841" t="s">
        <v>150</v>
      </c>
      <c r="B6" s="842" t="s">
        <v>1074</v>
      </c>
      <c r="C6" s="842" t="s">
        <v>1811</v>
      </c>
      <c r="D6" s="843" t="s">
        <v>1985</v>
      </c>
      <c r="E6" s="842" t="s">
        <v>2726</v>
      </c>
      <c r="F6" s="842" t="s">
        <v>3923</v>
      </c>
      <c r="G6" s="839">
        <v>5</v>
      </c>
    </row>
    <row r="7" spans="1:11" ht="79.8" x14ac:dyDescent="0.25">
      <c r="A7" s="841" t="s">
        <v>152</v>
      </c>
      <c r="B7" s="842" t="s">
        <v>1075</v>
      </c>
      <c r="C7" s="842" t="s">
        <v>1812</v>
      </c>
      <c r="D7" s="843" t="s">
        <v>1986</v>
      </c>
      <c r="E7" s="842" t="s">
        <v>2727</v>
      </c>
      <c r="F7" s="842" t="s">
        <v>3924</v>
      </c>
      <c r="G7" s="842">
        <v>6</v>
      </c>
    </row>
    <row r="8" spans="1:11" ht="79.8" x14ac:dyDescent="0.25">
      <c r="A8" s="841" t="s">
        <v>153</v>
      </c>
      <c r="B8" s="842" t="s">
        <v>439</v>
      </c>
      <c r="C8" s="842" t="s">
        <v>1813</v>
      </c>
      <c r="D8" s="843" t="s">
        <v>1987</v>
      </c>
      <c r="E8" s="842" t="s">
        <v>2728</v>
      </c>
      <c r="F8" s="842" t="s">
        <v>3925</v>
      </c>
      <c r="G8" s="839">
        <v>7</v>
      </c>
    </row>
    <row r="9" spans="1:11" ht="79.8" x14ac:dyDescent="0.25">
      <c r="A9" s="841" t="s">
        <v>154</v>
      </c>
      <c r="B9" s="842" t="s">
        <v>2577</v>
      </c>
      <c r="C9" s="842" t="s">
        <v>3081</v>
      </c>
      <c r="D9" s="843" t="s">
        <v>3257</v>
      </c>
      <c r="E9" s="842" t="s">
        <v>2729</v>
      </c>
      <c r="F9" s="842" t="s">
        <v>3926</v>
      </c>
      <c r="G9" s="842">
        <v>8</v>
      </c>
    </row>
    <row r="10" spans="1:11" ht="91.2" x14ac:dyDescent="0.25">
      <c r="A10" s="841" t="s">
        <v>155</v>
      </c>
      <c r="B10" s="842" t="s">
        <v>2578</v>
      </c>
      <c r="C10" s="842" t="s">
        <v>3082</v>
      </c>
      <c r="D10" s="843" t="s">
        <v>3258</v>
      </c>
      <c r="E10" s="842" t="s">
        <v>2730</v>
      </c>
      <c r="F10" s="842" t="s">
        <v>3927</v>
      </c>
      <c r="G10" s="839">
        <v>9</v>
      </c>
    </row>
    <row r="11" spans="1:11" ht="102.6" x14ac:dyDescent="0.25">
      <c r="A11" s="841" t="s">
        <v>156</v>
      </c>
      <c r="B11" s="842" t="s">
        <v>440</v>
      </c>
      <c r="C11" s="842" t="s">
        <v>1295</v>
      </c>
      <c r="D11" s="843" t="s">
        <v>1988</v>
      </c>
      <c r="E11" s="842" t="s">
        <v>2731</v>
      </c>
      <c r="F11" s="842" t="s">
        <v>3928</v>
      </c>
      <c r="G11" s="842">
        <v>10</v>
      </c>
    </row>
    <row r="12" spans="1:11" ht="91.2" x14ac:dyDescent="0.25">
      <c r="A12" s="841" t="s">
        <v>157</v>
      </c>
      <c r="B12" s="842" t="s">
        <v>2579</v>
      </c>
      <c r="C12" s="842" t="s">
        <v>3083</v>
      </c>
      <c r="D12" s="843" t="s">
        <v>3259</v>
      </c>
      <c r="E12" s="842" t="s">
        <v>2732</v>
      </c>
      <c r="F12" s="842" t="s">
        <v>3929</v>
      </c>
      <c r="G12" s="839">
        <v>11</v>
      </c>
    </row>
    <row r="13" spans="1:11" ht="376.2" x14ac:dyDescent="0.25">
      <c r="A13" s="841" t="s">
        <v>2527</v>
      </c>
      <c r="B13" s="842" t="s">
        <v>2580</v>
      </c>
      <c r="C13" s="842" t="s">
        <v>3084</v>
      </c>
      <c r="D13" s="843" t="s">
        <v>1989</v>
      </c>
      <c r="E13" s="842" t="s">
        <v>2733</v>
      </c>
      <c r="F13" s="842" t="s">
        <v>3930</v>
      </c>
      <c r="G13" s="842">
        <v>12</v>
      </c>
    </row>
    <row r="14" spans="1:11" ht="79.8" x14ac:dyDescent="0.25">
      <c r="A14" s="841" t="s">
        <v>2528</v>
      </c>
      <c r="B14" s="842" t="s">
        <v>2581</v>
      </c>
      <c r="C14" s="842" t="s">
        <v>3085</v>
      </c>
      <c r="D14" s="843" t="s">
        <v>3260</v>
      </c>
      <c r="E14" s="842" t="s">
        <v>2734</v>
      </c>
      <c r="F14" s="842" t="s">
        <v>3931</v>
      </c>
      <c r="G14" s="839">
        <v>13</v>
      </c>
    </row>
    <row r="15" spans="1:11" ht="125.4" x14ac:dyDescent="0.25">
      <c r="A15" s="841" t="s">
        <v>2529</v>
      </c>
      <c r="B15" s="842" t="s">
        <v>2582</v>
      </c>
      <c r="C15" s="842" t="s">
        <v>3086</v>
      </c>
      <c r="D15" s="843" t="s">
        <v>3261</v>
      </c>
      <c r="E15" s="842" t="s">
        <v>2735</v>
      </c>
      <c r="F15" s="842" t="s">
        <v>3932</v>
      </c>
      <c r="G15" s="842">
        <v>14</v>
      </c>
    </row>
    <row r="16" spans="1:11" s="848" customFormat="1" x14ac:dyDescent="0.25">
      <c r="A16" s="838" t="s">
        <v>63</v>
      </c>
      <c r="B16" s="839" t="s">
        <v>1196</v>
      </c>
      <c r="C16" s="839" t="s">
        <v>3917</v>
      </c>
      <c r="D16" s="840" t="s">
        <v>1990</v>
      </c>
      <c r="E16" s="839"/>
      <c r="F16" s="842"/>
      <c r="G16" s="839">
        <v>15</v>
      </c>
    </row>
    <row r="17" spans="1:7" ht="171" x14ac:dyDescent="0.25">
      <c r="A17" s="841" t="s">
        <v>441</v>
      </c>
      <c r="B17" s="842" t="s">
        <v>1223</v>
      </c>
      <c r="C17" s="842" t="s">
        <v>3199</v>
      </c>
      <c r="D17" s="843" t="s">
        <v>1991</v>
      </c>
      <c r="F17" s="842"/>
      <c r="G17" s="842">
        <v>16</v>
      </c>
    </row>
    <row r="18" spans="1:7" ht="79.8" x14ac:dyDescent="0.25">
      <c r="A18" s="841" t="s">
        <v>158</v>
      </c>
      <c r="B18" s="842" t="s">
        <v>1076</v>
      </c>
      <c r="C18" s="842" t="s">
        <v>1814</v>
      </c>
      <c r="D18" s="843" t="s">
        <v>1992</v>
      </c>
      <c r="E18" s="842" t="s">
        <v>2736</v>
      </c>
      <c r="F18" s="842" t="s">
        <v>3933</v>
      </c>
      <c r="G18" s="839">
        <v>17</v>
      </c>
    </row>
    <row r="19" spans="1:7" ht="91.2" x14ac:dyDescent="0.25">
      <c r="A19" s="841" t="s">
        <v>159</v>
      </c>
      <c r="B19" s="842" t="s">
        <v>2583</v>
      </c>
      <c r="C19" s="842" t="s">
        <v>1815</v>
      </c>
      <c r="D19" s="843" t="s">
        <v>1993</v>
      </c>
      <c r="E19" s="842" t="s">
        <v>2737</v>
      </c>
      <c r="F19" s="842" t="s">
        <v>3934</v>
      </c>
      <c r="G19" s="842">
        <v>18</v>
      </c>
    </row>
    <row r="20" spans="1:7" ht="193.8" x14ac:dyDescent="0.25">
      <c r="A20" s="841" t="s">
        <v>160</v>
      </c>
      <c r="B20" s="842" t="s">
        <v>2584</v>
      </c>
      <c r="C20" s="842" t="s">
        <v>2723</v>
      </c>
      <c r="D20" s="843" t="s">
        <v>1994</v>
      </c>
      <c r="E20" s="842" t="s">
        <v>2738</v>
      </c>
      <c r="F20" s="842" t="s">
        <v>3935</v>
      </c>
      <c r="G20" s="839">
        <v>19</v>
      </c>
    </row>
    <row r="21" spans="1:7" ht="136.80000000000001" x14ac:dyDescent="0.25">
      <c r="A21" s="841" t="s">
        <v>161</v>
      </c>
      <c r="B21" s="842" t="s">
        <v>1077</v>
      </c>
      <c r="C21" s="842" t="s">
        <v>1296</v>
      </c>
      <c r="D21" s="843" t="s">
        <v>1995</v>
      </c>
      <c r="E21" s="842" t="s">
        <v>2739</v>
      </c>
      <c r="F21" s="842" t="s">
        <v>3936</v>
      </c>
      <c r="G21" s="842">
        <v>20</v>
      </c>
    </row>
    <row r="22" spans="1:7" ht="125.4" x14ac:dyDescent="0.25">
      <c r="A22" s="841" t="s">
        <v>162</v>
      </c>
      <c r="B22" s="842" t="s">
        <v>2585</v>
      </c>
      <c r="C22" s="842" t="s">
        <v>2724</v>
      </c>
      <c r="D22" s="843" t="s">
        <v>1996</v>
      </c>
      <c r="E22" s="842" t="s">
        <v>2740</v>
      </c>
      <c r="F22" s="842" t="s">
        <v>3937</v>
      </c>
      <c r="G22" s="839">
        <v>21</v>
      </c>
    </row>
    <row r="23" spans="1:7" s="851" customFormat="1" ht="102.6" x14ac:dyDescent="0.2">
      <c r="A23" s="841" t="s">
        <v>163</v>
      </c>
      <c r="B23" s="842" t="s">
        <v>1078</v>
      </c>
      <c r="C23" s="842" t="s">
        <v>1297</v>
      </c>
      <c r="D23" s="843" t="s">
        <v>1997</v>
      </c>
      <c r="E23" s="844" t="s">
        <v>2741</v>
      </c>
      <c r="F23" s="842" t="s">
        <v>3938</v>
      </c>
      <c r="G23" s="842">
        <v>22</v>
      </c>
    </row>
    <row r="24" spans="1:7" s="851" customFormat="1" ht="273.60000000000002" x14ac:dyDescent="0.2">
      <c r="A24" s="841" t="s">
        <v>164</v>
      </c>
      <c r="B24" s="842" t="s">
        <v>2586</v>
      </c>
      <c r="C24" s="842" t="s">
        <v>2725</v>
      </c>
      <c r="D24" s="843" t="s">
        <v>1998</v>
      </c>
      <c r="E24" s="844" t="s">
        <v>2742</v>
      </c>
      <c r="F24" s="842" t="s">
        <v>3939</v>
      </c>
      <c r="G24" s="839">
        <v>23</v>
      </c>
    </row>
    <row r="25" spans="1:7" ht="125.4" x14ac:dyDescent="0.25">
      <c r="A25" s="841" t="s">
        <v>166</v>
      </c>
      <c r="B25" s="842" t="s">
        <v>1079</v>
      </c>
      <c r="C25" s="842" t="s">
        <v>1904</v>
      </c>
      <c r="D25" s="843" t="s">
        <v>1999</v>
      </c>
      <c r="E25" s="842" t="s">
        <v>2743</v>
      </c>
      <c r="F25" s="842" t="s">
        <v>3940</v>
      </c>
      <c r="G25" s="842">
        <v>24</v>
      </c>
    </row>
    <row r="26" spans="1:7" s="851" customFormat="1" ht="57" x14ac:dyDescent="0.2">
      <c r="A26" s="841" t="s">
        <v>933</v>
      </c>
      <c r="B26" s="842" t="s">
        <v>2587</v>
      </c>
      <c r="C26" s="842" t="s">
        <v>1298</v>
      </c>
      <c r="D26" s="843" t="s">
        <v>2000</v>
      </c>
      <c r="E26" s="844" t="s">
        <v>2744</v>
      </c>
      <c r="F26" s="842" t="s">
        <v>3941</v>
      </c>
      <c r="G26" s="839">
        <v>25</v>
      </c>
    </row>
    <row r="27" spans="1:7" s="848" customFormat="1" x14ac:dyDescent="0.25">
      <c r="A27" s="838" t="s">
        <v>66</v>
      </c>
      <c r="B27" s="839" t="s">
        <v>1197</v>
      </c>
      <c r="C27" s="839" t="s">
        <v>3200</v>
      </c>
      <c r="D27" s="840" t="s">
        <v>2001</v>
      </c>
      <c r="E27" s="839"/>
      <c r="F27" s="842"/>
      <c r="G27" s="842">
        <v>26</v>
      </c>
    </row>
    <row r="28" spans="1:7" ht="171" x14ac:dyDescent="0.25">
      <c r="A28" s="841" t="s">
        <v>442</v>
      </c>
      <c r="B28" s="842" t="s">
        <v>1223</v>
      </c>
      <c r="C28" s="842" t="s">
        <v>3201</v>
      </c>
      <c r="D28" s="843" t="s">
        <v>2002</v>
      </c>
      <c r="F28" s="842"/>
      <c r="G28" s="839">
        <v>27</v>
      </c>
    </row>
    <row r="29" spans="1:7" ht="91.2" x14ac:dyDescent="0.25">
      <c r="A29" s="841" t="s">
        <v>168</v>
      </c>
      <c r="B29" s="842" t="s">
        <v>1080</v>
      </c>
      <c r="C29" s="842" t="s">
        <v>1816</v>
      </c>
      <c r="D29" s="843" t="s">
        <v>2003</v>
      </c>
      <c r="E29" s="842" t="s">
        <v>2745</v>
      </c>
      <c r="F29" s="842" t="s">
        <v>3942</v>
      </c>
      <c r="G29" s="842">
        <v>28</v>
      </c>
    </row>
    <row r="30" spans="1:7" ht="91.2" x14ac:dyDescent="0.25">
      <c r="A30" s="841" t="s">
        <v>169</v>
      </c>
      <c r="B30" s="842" t="s">
        <v>2588</v>
      </c>
      <c r="C30" s="842" t="s">
        <v>1817</v>
      </c>
      <c r="D30" s="843" t="s">
        <v>2004</v>
      </c>
      <c r="E30" s="842" t="s">
        <v>2746</v>
      </c>
      <c r="F30" s="842" t="s">
        <v>3943</v>
      </c>
      <c r="G30" s="839">
        <v>29</v>
      </c>
    </row>
    <row r="31" spans="1:7" ht="79.8" x14ac:dyDescent="0.25">
      <c r="A31" s="841" t="s">
        <v>170</v>
      </c>
      <c r="B31" s="842" t="s">
        <v>1081</v>
      </c>
      <c r="C31" s="842" t="s">
        <v>1818</v>
      </c>
      <c r="D31" s="843" t="s">
        <v>2005</v>
      </c>
      <c r="E31" s="842" t="s">
        <v>2747</v>
      </c>
      <c r="F31" s="842" t="s">
        <v>3944</v>
      </c>
      <c r="G31" s="842">
        <v>30</v>
      </c>
    </row>
    <row r="32" spans="1:7" ht="91.2" x14ac:dyDescent="0.25">
      <c r="A32" s="841" t="s">
        <v>171</v>
      </c>
      <c r="B32" s="842" t="s">
        <v>2589</v>
      </c>
      <c r="C32" s="842" t="s">
        <v>3079</v>
      </c>
      <c r="D32" s="843" t="s">
        <v>2006</v>
      </c>
      <c r="E32" s="842" t="s">
        <v>2748</v>
      </c>
      <c r="F32" s="842" t="s">
        <v>3945</v>
      </c>
      <c r="G32" s="839">
        <v>31</v>
      </c>
    </row>
    <row r="33" spans="1:7" ht="91.2" x14ac:dyDescent="0.25">
      <c r="A33" s="841" t="s">
        <v>172</v>
      </c>
      <c r="B33" s="842" t="s">
        <v>1082</v>
      </c>
      <c r="C33" s="842" t="s">
        <v>1299</v>
      </c>
      <c r="D33" s="843" t="s">
        <v>2007</v>
      </c>
      <c r="E33" s="842" t="s">
        <v>2749</v>
      </c>
      <c r="F33" s="842" t="s">
        <v>3946</v>
      </c>
      <c r="G33" s="842">
        <v>32</v>
      </c>
    </row>
    <row r="34" spans="1:7" s="848" customFormat="1" ht="91.2" x14ac:dyDescent="0.25">
      <c r="A34" s="838" t="s">
        <v>173</v>
      </c>
      <c r="B34" s="839" t="s">
        <v>2590</v>
      </c>
      <c r="C34" s="839" t="s">
        <v>3080</v>
      </c>
      <c r="D34" s="840" t="s">
        <v>3262</v>
      </c>
      <c r="E34" s="842" t="s">
        <v>2750</v>
      </c>
      <c r="F34" s="842" t="s">
        <v>3947</v>
      </c>
      <c r="G34" s="839">
        <v>33</v>
      </c>
    </row>
    <row r="35" spans="1:7" ht="91.2" x14ac:dyDescent="0.25">
      <c r="A35" s="841" t="s">
        <v>174</v>
      </c>
      <c r="B35" s="842" t="s">
        <v>1083</v>
      </c>
      <c r="C35" s="842" t="s">
        <v>1300</v>
      </c>
      <c r="D35" s="843" t="s">
        <v>2008</v>
      </c>
      <c r="E35" s="842" t="s">
        <v>2751</v>
      </c>
      <c r="F35" s="842" t="s">
        <v>3948</v>
      </c>
      <c r="G35" s="842">
        <v>34</v>
      </c>
    </row>
    <row r="36" spans="1:7" s="851" customFormat="1" ht="148.19999999999999" x14ac:dyDescent="0.2">
      <c r="A36" s="841" t="s">
        <v>934</v>
      </c>
      <c r="B36" s="842" t="s">
        <v>2591</v>
      </c>
      <c r="C36" s="842" t="s">
        <v>1301</v>
      </c>
      <c r="D36" s="843" t="s">
        <v>2009</v>
      </c>
      <c r="E36" s="842" t="s">
        <v>2752</v>
      </c>
      <c r="F36" s="842" t="s">
        <v>3949</v>
      </c>
      <c r="G36" s="839">
        <v>35</v>
      </c>
    </row>
    <row r="37" spans="1:7" ht="125.4" x14ac:dyDescent="0.25">
      <c r="A37" s="841" t="s">
        <v>935</v>
      </c>
      <c r="B37" s="842" t="s">
        <v>1084</v>
      </c>
      <c r="C37" s="842" t="s">
        <v>1302</v>
      </c>
      <c r="D37" s="843" t="s">
        <v>2010</v>
      </c>
      <c r="E37" s="842" t="s">
        <v>2753</v>
      </c>
      <c r="F37" s="842" t="s">
        <v>3950</v>
      </c>
      <c r="G37" s="842">
        <v>36</v>
      </c>
    </row>
    <row r="38" spans="1:7" ht="79.8" x14ac:dyDescent="0.25">
      <c r="A38" s="841" t="s">
        <v>2530</v>
      </c>
      <c r="B38" s="842" t="s">
        <v>1085</v>
      </c>
      <c r="C38" s="842" t="s">
        <v>1303</v>
      </c>
      <c r="D38" s="843" t="s">
        <v>2011</v>
      </c>
      <c r="E38" s="842" t="s">
        <v>2754</v>
      </c>
      <c r="F38" s="842" t="s">
        <v>3951</v>
      </c>
      <c r="G38" s="839">
        <v>37</v>
      </c>
    </row>
    <row r="39" spans="1:7" x14ac:dyDescent="0.25">
      <c r="A39" s="838" t="s">
        <v>986</v>
      </c>
      <c r="B39" s="839" t="s">
        <v>397</v>
      </c>
      <c r="C39" s="839" t="s">
        <v>707</v>
      </c>
      <c r="D39" s="840" t="s">
        <v>2012</v>
      </c>
      <c r="F39" s="842"/>
      <c r="G39" s="842">
        <v>38</v>
      </c>
    </row>
    <row r="40" spans="1:7" ht="68.400000000000006" x14ac:dyDescent="0.25">
      <c r="A40" s="841" t="s">
        <v>1219</v>
      </c>
      <c r="B40" s="842" t="s">
        <v>399</v>
      </c>
      <c r="C40" s="842" t="s">
        <v>827</v>
      </c>
      <c r="D40" s="843" t="s">
        <v>2013</v>
      </c>
      <c r="F40" s="842"/>
      <c r="G40" s="839">
        <v>39</v>
      </c>
    </row>
    <row r="41" spans="1:7" ht="79.8" x14ac:dyDescent="0.25">
      <c r="A41" s="841" t="s">
        <v>936</v>
      </c>
      <c r="B41" s="842" t="s">
        <v>1086</v>
      </c>
      <c r="C41" s="842" t="s">
        <v>1304</v>
      </c>
      <c r="D41" s="843" t="s">
        <v>2014</v>
      </c>
      <c r="E41" s="842" t="s">
        <v>2755</v>
      </c>
      <c r="F41" s="842" t="s">
        <v>3952</v>
      </c>
      <c r="G41" s="842">
        <v>40</v>
      </c>
    </row>
    <row r="42" spans="1:7" s="848" customFormat="1" ht="216.6" x14ac:dyDescent="0.25">
      <c r="A42" s="841" t="s">
        <v>937</v>
      </c>
      <c r="B42" s="842" t="s">
        <v>443</v>
      </c>
      <c r="C42" s="842" t="s">
        <v>1305</v>
      </c>
      <c r="D42" s="843" t="s">
        <v>2015</v>
      </c>
      <c r="E42" s="842" t="s">
        <v>2756</v>
      </c>
      <c r="F42" s="842" t="s">
        <v>3953</v>
      </c>
      <c r="G42" s="839">
        <v>41</v>
      </c>
    </row>
    <row r="43" spans="1:7" ht="171" x14ac:dyDescent="0.2">
      <c r="A43" s="841" t="s">
        <v>938</v>
      </c>
      <c r="B43" s="842" t="s">
        <v>1087</v>
      </c>
      <c r="C43" s="842" t="s">
        <v>1905</v>
      </c>
      <c r="D43" s="844" t="s">
        <v>2016</v>
      </c>
      <c r="E43" s="842" t="s">
        <v>2757</v>
      </c>
      <c r="F43" s="842" t="s">
        <v>3954</v>
      </c>
      <c r="G43" s="842">
        <v>42</v>
      </c>
    </row>
    <row r="44" spans="1:7" s="848" customFormat="1" ht="125.4" x14ac:dyDescent="0.25">
      <c r="A44" s="838" t="s">
        <v>939</v>
      </c>
      <c r="B44" s="839" t="s">
        <v>1088</v>
      </c>
      <c r="C44" s="839" t="s">
        <v>1307</v>
      </c>
      <c r="D44" s="840" t="s">
        <v>2018</v>
      </c>
      <c r="E44" s="842" t="s">
        <v>2758</v>
      </c>
      <c r="F44" s="842" t="s">
        <v>3955</v>
      </c>
      <c r="G44" s="839">
        <v>43</v>
      </c>
    </row>
    <row r="45" spans="1:7" ht="136.80000000000001" x14ac:dyDescent="0.25">
      <c r="A45" s="841" t="s">
        <v>940</v>
      </c>
      <c r="B45" s="842" t="s">
        <v>444</v>
      </c>
      <c r="C45" s="842" t="s">
        <v>1306</v>
      </c>
      <c r="D45" s="843" t="s">
        <v>2017</v>
      </c>
      <c r="E45" s="842" t="s">
        <v>2759</v>
      </c>
      <c r="F45" s="842" t="s">
        <v>3956</v>
      </c>
      <c r="G45" s="842">
        <v>44</v>
      </c>
    </row>
    <row r="46" spans="1:7" ht="34.200000000000003" x14ac:dyDescent="0.25">
      <c r="A46" s="841" t="s">
        <v>941</v>
      </c>
      <c r="B46" s="842" t="s">
        <v>1089</v>
      </c>
      <c r="C46" s="842" t="s">
        <v>1308</v>
      </c>
      <c r="D46" s="843" t="s">
        <v>2019</v>
      </c>
      <c r="E46" s="842" t="s">
        <v>2760</v>
      </c>
      <c r="F46" s="842" t="s">
        <v>3957</v>
      </c>
      <c r="G46" s="839">
        <v>45</v>
      </c>
    </row>
    <row r="47" spans="1:7" x14ac:dyDescent="0.25">
      <c r="A47" s="841" t="s">
        <v>77</v>
      </c>
      <c r="B47" s="842" t="s">
        <v>1152</v>
      </c>
      <c r="C47" s="842" t="s">
        <v>3202</v>
      </c>
      <c r="D47" s="843" t="s">
        <v>2020</v>
      </c>
      <c r="F47" s="842"/>
      <c r="G47" s="842">
        <v>46</v>
      </c>
    </row>
    <row r="48" spans="1:7" s="851" customFormat="1" ht="114" x14ac:dyDescent="0.2">
      <c r="A48" s="841" t="s">
        <v>482</v>
      </c>
      <c r="B48" s="842" t="s">
        <v>1236</v>
      </c>
      <c r="C48" s="842" t="s">
        <v>3203</v>
      </c>
      <c r="D48" s="843" t="s">
        <v>2021</v>
      </c>
      <c r="E48" s="842"/>
      <c r="F48" s="842"/>
      <c r="G48" s="839">
        <v>47</v>
      </c>
    </row>
    <row r="49" spans="1:7" ht="22.8" x14ac:dyDescent="0.25">
      <c r="A49" s="841" t="s">
        <v>115</v>
      </c>
      <c r="B49" s="842" t="s">
        <v>483</v>
      </c>
      <c r="C49" s="842" t="s">
        <v>3204</v>
      </c>
      <c r="D49" s="843" t="s">
        <v>2022</v>
      </c>
      <c r="F49" s="842"/>
      <c r="G49" s="842">
        <v>48</v>
      </c>
    </row>
    <row r="50" spans="1:7" ht="193.8" x14ac:dyDescent="0.25">
      <c r="A50" s="841" t="s">
        <v>484</v>
      </c>
      <c r="B50" s="842" t="s">
        <v>1224</v>
      </c>
      <c r="C50" s="842" t="s">
        <v>3205</v>
      </c>
      <c r="D50" s="843" t="s">
        <v>2023</v>
      </c>
      <c r="F50" s="842"/>
      <c r="G50" s="839">
        <v>49</v>
      </c>
    </row>
    <row r="51" spans="1:7" ht="79.8" x14ac:dyDescent="0.25">
      <c r="A51" s="841" t="s">
        <v>303</v>
      </c>
      <c r="B51" s="842" t="s">
        <v>1153</v>
      </c>
      <c r="C51" s="842" t="s">
        <v>1934</v>
      </c>
      <c r="D51" s="843" t="s">
        <v>2024</v>
      </c>
      <c r="E51" s="842" t="s">
        <v>2761</v>
      </c>
      <c r="F51" s="842" t="s">
        <v>3958</v>
      </c>
      <c r="G51" s="842">
        <v>50</v>
      </c>
    </row>
    <row r="52" spans="1:7" ht="91.2" x14ac:dyDescent="0.25">
      <c r="A52" s="841" t="s">
        <v>304</v>
      </c>
      <c r="B52" s="842" t="s">
        <v>2592</v>
      </c>
      <c r="C52" s="842" t="s">
        <v>1935</v>
      </c>
      <c r="D52" s="843" t="s">
        <v>2025</v>
      </c>
      <c r="E52" s="842" t="s">
        <v>2762</v>
      </c>
      <c r="F52" s="842" t="s">
        <v>3959</v>
      </c>
      <c r="G52" s="839">
        <v>51</v>
      </c>
    </row>
    <row r="53" spans="1:7" ht="125.4" x14ac:dyDescent="0.25">
      <c r="A53" s="841" t="s">
        <v>305</v>
      </c>
      <c r="B53" s="842" t="s">
        <v>485</v>
      </c>
      <c r="C53" s="842" t="s">
        <v>1440</v>
      </c>
      <c r="D53" s="843" t="s">
        <v>2026</v>
      </c>
      <c r="E53" s="842" t="s">
        <v>2763</v>
      </c>
      <c r="F53" s="842" t="s">
        <v>3960</v>
      </c>
      <c r="G53" s="842">
        <v>52</v>
      </c>
    </row>
    <row r="54" spans="1:7" ht="79.8" x14ac:dyDescent="0.25">
      <c r="A54" s="841" t="s">
        <v>306</v>
      </c>
      <c r="B54" s="842" t="s">
        <v>2593</v>
      </c>
      <c r="C54" s="842" t="s">
        <v>1936</v>
      </c>
      <c r="D54" s="843" t="s">
        <v>2027</v>
      </c>
      <c r="E54" s="842" t="s">
        <v>2764</v>
      </c>
      <c r="F54" s="842" t="s">
        <v>3961</v>
      </c>
      <c r="G54" s="839">
        <v>53</v>
      </c>
    </row>
    <row r="55" spans="1:7" ht="79.8" x14ac:dyDescent="0.25">
      <c r="A55" s="841" t="s">
        <v>307</v>
      </c>
      <c r="B55" s="842" t="s">
        <v>2594</v>
      </c>
      <c r="C55" s="842" t="s">
        <v>3087</v>
      </c>
      <c r="D55" s="843" t="s">
        <v>3263</v>
      </c>
      <c r="E55" s="842" t="s">
        <v>2765</v>
      </c>
      <c r="F55" s="842" t="s">
        <v>3962</v>
      </c>
      <c r="G55" s="842">
        <v>54</v>
      </c>
    </row>
    <row r="56" spans="1:7" s="848" customFormat="1" ht="68.400000000000006" x14ac:dyDescent="0.25">
      <c r="A56" s="838" t="s">
        <v>308</v>
      </c>
      <c r="B56" s="839" t="s">
        <v>1154</v>
      </c>
      <c r="C56" s="839" t="s">
        <v>1341</v>
      </c>
      <c r="D56" s="840" t="s">
        <v>2028</v>
      </c>
      <c r="E56" s="842" t="s">
        <v>2766</v>
      </c>
      <c r="F56" s="842" t="s">
        <v>3963</v>
      </c>
      <c r="G56" s="839">
        <v>55</v>
      </c>
    </row>
    <row r="57" spans="1:7" ht="91.2" x14ac:dyDescent="0.25">
      <c r="A57" s="841" t="s">
        <v>309</v>
      </c>
      <c r="B57" s="842" t="s">
        <v>1155</v>
      </c>
      <c r="C57" s="842" t="s">
        <v>1342</v>
      </c>
      <c r="D57" s="843" t="s">
        <v>2029</v>
      </c>
      <c r="E57" s="842" t="s">
        <v>2767</v>
      </c>
      <c r="F57" s="842" t="s">
        <v>3964</v>
      </c>
      <c r="G57" s="842">
        <v>56</v>
      </c>
    </row>
    <row r="58" spans="1:7" ht="79.8" x14ac:dyDescent="0.25">
      <c r="A58" s="841" t="s">
        <v>310</v>
      </c>
      <c r="B58" s="842" t="s">
        <v>486</v>
      </c>
      <c r="C58" s="842" t="s">
        <v>1937</v>
      </c>
      <c r="D58" s="843" t="s">
        <v>2030</v>
      </c>
      <c r="E58" s="842" t="s">
        <v>2768</v>
      </c>
      <c r="F58" s="842" t="s">
        <v>3965</v>
      </c>
      <c r="G58" s="839">
        <v>57</v>
      </c>
    </row>
    <row r="59" spans="1:7" ht="91.2" x14ac:dyDescent="0.25">
      <c r="A59" s="841" t="s">
        <v>311</v>
      </c>
      <c r="B59" s="842" t="s">
        <v>1156</v>
      </c>
      <c r="C59" s="842" t="s">
        <v>1343</v>
      </c>
      <c r="D59" s="843" t="s">
        <v>2031</v>
      </c>
      <c r="E59" s="842" t="s">
        <v>2769</v>
      </c>
      <c r="F59" s="842" t="s">
        <v>3966</v>
      </c>
      <c r="G59" s="842">
        <v>58</v>
      </c>
    </row>
    <row r="60" spans="1:7" ht="114" x14ac:dyDescent="0.25">
      <c r="A60" s="841" t="s">
        <v>961</v>
      </c>
      <c r="B60" s="842" t="s">
        <v>2595</v>
      </c>
      <c r="C60" s="842" t="s">
        <v>3088</v>
      </c>
      <c r="D60" s="843" t="s">
        <v>3264</v>
      </c>
      <c r="E60" s="842" t="s">
        <v>2770</v>
      </c>
      <c r="F60" s="842" t="s">
        <v>3967</v>
      </c>
      <c r="G60" s="839">
        <v>59</v>
      </c>
    </row>
    <row r="61" spans="1:7" ht="102.6" x14ac:dyDescent="0.25">
      <c r="A61" s="841" t="s">
        <v>2531</v>
      </c>
      <c r="B61" s="842" t="s">
        <v>2596</v>
      </c>
      <c r="C61" s="842" t="s">
        <v>3089</v>
      </c>
      <c r="D61" s="843" t="s">
        <v>3265</v>
      </c>
      <c r="E61" s="842" t="s">
        <v>2771</v>
      </c>
      <c r="F61" s="842" t="s">
        <v>3968</v>
      </c>
      <c r="G61" s="842">
        <v>60</v>
      </c>
    </row>
    <row r="62" spans="1:7" ht="22.8" x14ac:dyDescent="0.25">
      <c r="A62" s="841" t="s">
        <v>118</v>
      </c>
      <c r="B62" s="842" t="s">
        <v>1200</v>
      </c>
      <c r="C62" s="842" t="s">
        <v>3206</v>
      </c>
      <c r="D62" s="843" t="s">
        <v>2032</v>
      </c>
      <c r="F62" s="842"/>
      <c r="G62" s="839">
        <v>61</v>
      </c>
    </row>
    <row r="63" spans="1:7" ht="45.6" x14ac:dyDescent="0.25">
      <c r="A63" s="841" t="s">
        <v>487</v>
      </c>
      <c r="B63" s="842" t="s">
        <v>1413</v>
      </c>
      <c r="C63" s="842" t="s">
        <v>3207</v>
      </c>
      <c r="D63" s="843" t="s">
        <v>2033</v>
      </c>
      <c r="F63" s="842"/>
      <c r="G63" s="842">
        <v>62</v>
      </c>
    </row>
    <row r="64" spans="1:7" ht="91.2" x14ac:dyDescent="0.25">
      <c r="A64" s="841" t="s">
        <v>312</v>
      </c>
      <c r="B64" s="842" t="s">
        <v>2597</v>
      </c>
      <c r="C64" s="842" t="s">
        <v>3090</v>
      </c>
      <c r="D64" s="843" t="s">
        <v>3266</v>
      </c>
      <c r="E64" s="842" t="s">
        <v>2772</v>
      </c>
      <c r="F64" s="842" t="s">
        <v>3969</v>
      </c>
      <c r="G64" s="839">
        <v>63</v>
      </c>
    </row>
    <row r="65" spans="1:7" ht="102.6" x14ac:dyDescent="0.25">
      <c r="A65" s="841" t="s">
        <v>313</v>
      </c>
      <c r="B65" s="842" t="s">
        <v>1157</v>
      </c>
      <c r="C65" s="842" t="s">
        <v>1819</v>
      </c>
      <c r="D65" s="843" t="s">
        <v>2034</v>
      </c>
      <c r="E65" s="842" t="s">
        <v>2773</v>
      </c>
      <c r="F65" s="842" t="s">
        <v>3970</v>
      </c>
      <c r="G65" s="842">
        <v>64</v>
      </c>
    </row>
    <row r="66" spans="1:7" ht="102.6" x14ac:dyDescent="0.25">
      <c r="A66" s="841" t="s">
        <v>314</v>
      </c>
      <c r="B66" s="842" t="s">
        <v>1159</v>
      </c>
      <c r="C66" s="842" t="s">
        <v>1906</v>
      </c>
      <c r="D66" s="843" t="s">
        <v>2037</v>
      </c>
      <c r="E66" s="842" t="s">
        <v>2774</v>
      </c>
      <c r="F66" s="842" t="s">
        <v>3971</v>
      </c>
      <c r="G66" s="839">
        <v>65</v>
      </c>
    </row>
    <row r="67" spans="1:7" ht="250.8" x14ac:dyDescent="0.25">
      <c r="A67" s="841" t="s">
        <v>962</v>
      </c>
      <c r="B67" s="842" t="s">
        <v>2598</v>
      </c>
      <c r="C67" s="842" t="s">
        <v>3091</v>
      </c>
      <c r="D67" s="843" t="s">
        <v>2035</v>
      </c>
      <c r="E67" s="842" t="s">
        <v>2775</v>
      </c>
      <c r="F67" s="842" t="s">
        <v>3972</v>
      </c>
      <c r="G67" s="842">
        <v>66</v>
      </c>
    </row>
    <row r="68" spans="1:7" ht="91.2" x14ac:dyDescent="0.25">
      <c r="A68" s="841" t="s">
        <v>963</v>
      </c>
      <c r="B68" s="842" t="s">
        <v>1158</v>
      </c>
      <c r="C68" s="842" t="s">
        <v>1344</v>
      </c>
      <c r="D68" s="843" t="s">
        <v>2036</v>
      </c>
      <c r="E68" s="842" t="s">
        <v>2776</v>
      </c>
      <c r="F68" s="842" t="s">
        <v>3973</v>
      </c>
      <c r="G68" s="839">
        <v>67</v>
      </c>
    </row>
    <row r="69" spans="1:7" ht="102.6" x14ac:dyDescent="0.25">
      <c r="A69" s="841" t="s">
        <v>964</v>
      </c>
      <c r="B69" s="842" t="s">
        <v>2599</v>
      </c>
      <c r="C69" s="842" t="s">
        <v>3092</v>
      </c>
      <c r="D69" s="843" t="s">
        <v>3267</v>
      </c>
      <c r="E69" s="842" t="s">
        <v>2777</v>
      </c>
      <c r="F69" s="842" t="s">
        <v>3974</v>
      </c>
      <c r="G69" s="842">
        <v>68</v>
      </c>
    </row>
    <row r="70" spans="1:7" s="848" customFormat="1" ht="114" x14ac:dyDescent="0.25">
      <c r="A70" s="838" t="s">
        <v>965</v>
      </c>
      <c r="B70" s="839" t="s">
        <v>1160</v>
      </c>
      <c r="C70" s="839" t="s">
        <v>1907</v>
      </c>
      <c r="D70" s="840" t="s">
        <v>2038</v>
      </c>
      <c r="E70" s="842" t="s">
        <v>2778</v>
      </c>
      <c r="F70" s="842" t="s">
        <v>3975</v>
      </c>
      <c r="G70" s="839">
        <v>69</v>
      </c>
    </row>
    <row r="71" spans="1:7" ht="262.2" x14ac:dyDescent="0.2">
      <c r="A71" s="841" t="s">
        <v>966</v>
      </c>
      <c r="B71" s="842" t="s">
        <v>1161</v>
      </c>
      <c r="C71" s="842" t="s">
        <v>1345</v>
      </c>
      <c r="D71" s="844" t="s">
        <v>2039</v>
      </c>
      <c r="E71" s="842" t="s">
        <v>2779</v>
      </c>
      <c r="F71" s="842" t="s">
        <v>3976</v>
      </c>
      <c r="G71" s="842">
        <v>70</v>
      </c>
    </row>
    <row r="72" spans="1:7" s="851" customFormat="1" ht="91.2" x14ac:dyDescent="0.2">
      <c r="A72" s="841" t="s">
        <v>967</v>
      </c>
      <c r="B72" s="842" t="s">
        <v>2600</v>
      </c>
      <c r="C72" s="842" t="s">
        <v>3093</v>
      </c>
      <c r="D72" s="843" t="s">
        <v>3268</v>
      </c>
      <c r="E72" s="842" t="s">
        <v>2780</v>
      </c>
      <c r="F72" s="842" t="s">
        <v>3977</v>
      </c>
      <c r="G72" s="839">
        <v>71</v>
      </c>
    </row>
    <row r="73" spans="1:7" ht="114" x14ac:dyDescent="0.25">
      <c r="A73" s="841" t="s">
        <v>968</v>
      </c>
      <c r="B73" s="842" t="s">
        <v>2601</v>
      </c>
      <c r="C73" s="842" t="s">
        <v>3094</v>
      </c>
      <c r="D73" s="843" t="s">
        <v>2040</v>
      </c>
      <c r="E73" s="842" t="s">
        <v>2781</v>
      </c>
      <c r="F73" s="842" t="s">
        <v>3978</v>
      </c>
      <c r="G73" s="842">
        <v>72</v>
      </c>
    </row>
    <row r="74" spans="1:7" ht="79.8" x14ac:dyDescent="0.25">
      <c r="A74" s="841" t="s">
        <v>969</v>
      </c>
      <c r="B74" s="842" t="s">
        <v>2602</v>
      </c>
      <c r="C74" s="842" t="s">
        <v>1461</v>
      </c>
      <c r="D74" s="843" t="s">
        <v>3269</v>
      </c>
      <c r="E74" s="842" t="s">
        <v>2782</v>
      </c>
      <c r="F74" s="842" t="s">
        <v>3979</v>
      </c>
      <c r="G74" s="839">
        <v>73</v>
      </c>
    </row>
    <row r="75" spans="1:7" ht="102.6" x14ac:dyDescent="0.25">
      <c r="A75" s="841" t="s">
        <v>970</v>
      </c>
      <c r="B75" s="842" t="s">
        <v>1162</v>
      </c>
      <c r="C75" s="842" t="s">
        <v>1346</v>
      </c>
      <c r="D75" s="843" t="s">
        <v>2041</v>
      </c>
      <c r="E75" s="842" t="s">
        <v>2783</v>
      </c>
      <c r="F75" s="842" t="s">
        <v>3980</v>
      </c>
      <c r="G75" s="842">
        <v>74</v>
      </c>
    </row>
    <row r="76" spans="1:7" ht="22.8" x14ac:dyDescent="0.25">
      <c r="A76" s="838" t="s">
        <v>121</v>
      </c>
      <c r="B76" s="839" t="s">
        <v>1204</v>
      </c>
      <c r="C76" s="839" t="s">
        <v>3208</v>
      </c>
      <c r="D76" s="840" t="s">
        <v>2042</v>
      </c>
      <c r="F76" s="842"/>
      <c r="G76" s="839">
        <v>75</v>
      </c>
    </row>
    <row r="77" spans="1:7" s="851" customFormat="1" ht="79.8" x14ac:dyDescent="0.2">
      <c r="A77" s="841" t="s">
        <v>488</v>
      </c>
      <c r="B77" s="842" t="s">
        <v>1414</v>
      </c>
      <c r="C77" s="842" t="s">
        <v>3209</v>
      </c>
      <c r="D77" s="843" t="s">
        <v>2043</v>
      </c>
      <c r="E77" s="842"/>
      <c r="F77" s="842"/>
      <c r="G77" s="842">
        <v>76</v>
      </c>
    </row>
    <row r="78" spans="1:7" ht="114" x14ac:dyDescent="0.25">
      <c r="A78" s="841" t="s">
        <v>315</v>
      </c>
      <c r="B78" s="842" t="s">
        <v>2603</v>
      </c>
      <c r="C78" s="842" t="s">
        <v>3095</v>
      </c>
      <c r="D78" s="843" t="s">
        <v>3270</v>
      </c>
      <c r="E78" s="842" t="s">
        <v>2784</v>
      </c>
      <c r="F78" s="842" t="s">
        <v>3981</v>
      </c>
      <c r="G78" s="839">
        <v>77</v>
      </c>
    </row>
    <row r="79" spans="1:7" ht="125.4" x14ac:dyDescent="0.25">
      <c r="A79" s="841" t="s">
        <v>316</v>
      </c>
      <c r="B79" s="842" t="s">
        <v>2604</v>
      </c>
      <c r="C79" s="842" t="s">
        <v>3368</v>
      </c>
      <c r="D79" s="843" t="s">
        <v>3369</v>
      </c>
      <c r="E79" s="842" t="s">
        <v>2785</v>
      </c>
      <c r="F79" s="842" t="s">
        <v>3982</v>
      </c>
      <c r="G79" s="842">
        <v>78</v>
      </c>
    </row>
    <row r="80" spans="1:7" ht="148.19999999999999" x14ac:dyDescent="0.25">
      <c r="A80" s="841" t="s">
        <v>317</v>
      </c>
      <c r="B80" s="842" t="s">
        <v>1163</v>
      </c>
      <c r="C80" s="842" t="s">
        <v>1347</v>
      </c>
      <c r="D80" s="843" t="s">
        <v>2044</v>
      </c>
      <c r="E80" s="842" t="s">
        <v>2786</v>
      </c>
      <c r="F80" s="842" t="s">
        <v>3983</v>
      </c>
      <c r="G80" s="839">
        <v>79</v>
      </c>
    </row>
    <row r="81" spans="1:7" ht="79.8" x14ac:dyDescent="0.25">
      <c r="A81" s="841" t="s">
        <v>318</v>
      </c>
      <c r="B81" s="842" t="s">
        <v>1164</v>
      </c>
      <c r="C81" s="842" t="s">
        <v>1348</v>
      </c>
      <c r="D81" s="843" t="s">
        <v>2045</v>
      </c>
      <c r="E81" s="842" t="s">
        <v>2787</v>
      </c>
      <c r="F81" s="842" t="s">
        <v>3984</v>
      </c>
      <c r="G81" s="842">
        <v>80</v>
      </c>
    </row>
    <row r="82" spans="1:7" s="848" customFormat="1" ht="79.8" x14ac:dyDescent="0.25">
      <c r="A82" s="838" t="s">
        <v>971</v>
      </c>
      <c r="B82" s="839" t="s">
        <v>2605</v>
      </c>
      <c r="C82" s="839" t="s">
        <v>3096</v>
      </c>
      <c r="D82" s="840" t="s">
        <v>3271</v>
      </c>
      <c r="E82" s="842" t="s">
        <v>2788</v>
      </c>
      <c r="F82" s="842" t="s">
        <v>3985</v>
      </c>
      <c r="G82" s="839">
        <v>81</v>
      </c>
    </row>
    <row r="83" spans="1:7" ht="79.8" x14ac:dyDescent="0.25">
      <c r="A83" s="841" t="s">
        <v>972</v>
      </c>
      <c r="B83" s="842" t="s">
        <v>1165</v>
      </c>
      <c r="C83" s="842" t="s">
        <v>1349</v>
      </c>
      <c r="D83" s="843" t="s">
        <v>2046</v>
      </c>
      <c r="E83" s="842" t="s">
        <v>2789</v>
      </c>
      <c r="F83" s="842" t="s">
        <v>3986</v>
      </c>
      <c r="G83" s="842">
        <v>82</v>
      </c>
    </row>
    <row r="84" spans="1:7" ht="34.200000000000003" x14ac:dyDescent="0.25">
      <c r="A84" s="841" t="s">
        <v>973</v>
      </c>
      <c r="B84" s="842" t="s">
        <v>1166</v>
      </c>
      <c r="C84" s="842" t="s">
        <v>1350</v>
      </c>
      <c r="D84" s="843" t="s">
        <v>2047</v>
      </c>
      <c r="E84" s="842" t="s">
        <v>2790</v>
      </c>
      <c r="F84" s="842" t="s">
        <v>3987</v>
      </c>
      <c r="G84" s="839">
        <v>83</v>
      </c>
    </row>
    <row r="85" spans="1:7" ht="125.4" x14ac:dyDescent="0.25">
      <c r="A85" s="841" t="s">
        <v>974</v>
      </c>
      <c r="B85" s="842" t="s">
        <v>2606</v>
      </c>
      <c r="C85" s="842" t="s">
        <v>3097</v>
      </c>
      <c r="D85" s="843" t="s">
        <v>3272</v>
      </c>
      <c r="E85" s="842" t="s">
        <v>2791</v>
      </c>
      <c r="F85" s="842" t="s">
        <v>3988</v>
      </c>
      <c r="G85" s="842">
        <v>84</v>
      </c>
    </row>
    <row r="86" spans="1:7" ht="57" x14ac:dyDescent="0.25">
      <c r="A86" s="841" t="s">
        <v>975</v>
      </c>
      <c r="B86" s="842" t="s">
        <v>2607</v>
      </c>
      <c r="C86" s="842" t="s">
        <v>3098</v>
      </c>
      <c r="D86" s="843" t="s">
        <v>3273</v>
      </c>
      <c r="E86" s="842" t="s">
        <v>2792</v>
      </c>
      <c r="F86" s="842" t="s">
        <v>3989</v>
      </c>
      <c r="G86" s="839">
        <v>85</v>
      </c>
    </row>
    <row r="87" spans="1:7" ht="34.200000000000003" x14ac:dyDescent="0.25">
      <c r="A87" s="841" t="s">
        <v>976</v>
      </c>
      <c r="B87" s="842" t="s">
        <v>2608</v>
      </c>
      <c r="C87" s="842" t="s">
        <v>3099</v>
      </c>
      <c r="D87" s="843" t="s">
        <v>3274</v>
      </c>
      <c r="E87" s="842" t="s">
        <v>2793</v>
      </c>
      <c r="F87" s="842" t="s">
        <v>3990</v>
      </c>
      <c r="G87" s="842">
        <v>86</v>
      </c>
    </row>
    <row r="88" spans="1:7" ht="114" x14ac:dyDescent="0.25">
      <c r="A88" s="841" t="s">
        <v>2532</v>
      </c>
      <c r="B88" s="842" t="s">
        <v>2609</v>
      </c>
      <c r="C88" s="842" t="s">
        <v>3100</v>
      </c>
      <c r="D88" s="843" t="s">
        <v>3275</v>
      </c>
      <c r="E88" s="842" t="s">
        <v>2794</v>
      </c>
      <c r="F88" s="842" t="s">
        <v>3991</v>
      </c>
      <c r="G88" s="839">
        <v>87</v>
      </c>
    </row>
    <row r="89" spans="1:7" ht="79.8" x14ac:dyDescent="0.25">
      <c r="A89" s="841" t="s">
        <v>2533</v>
      </c>
      <c r="B89" s="842" t="s">
        <v>1167</v>
      </c>
      <c r="C89" s="842" t="s">
        <v>1908</v>
      </c>
      <c r="D89" s="843" t="s">
        <v>2048</v>
      </c>
      <c r="E89" s="842" t="s">
        <v>2795</v>
      </c>
      <c r="F89" s="842" t="s">
        <v>3992</v>
      </c>
      <c r="G89" s="842">
        <v>88</v>
      </c>
    </row>
    <row r="90" spans="1:7" ht="34.200000000000003" x14ac:dyDescent="0.25">
      <c r="A90" s="841" t="s">
        <v>2534</v>
      </c>
      <c r="B90" s="842" t="s">
        <v>2610</v>
      </c>
      <c r="C90" s="842" t="s">
        <v>3101</v>
      </c>
      <c r="D90" s="843" t="s">
        <v>3276</v>
      </c>
      <c r="E90" s="842" t="s">
        <v>2796</v>
      </c>
      <c r="F90" s="842" t="s">
        <v>3993</v>
      </c>
      <c r="G90" s="839">
        <v>89</v>
      </c>
    </row>
    <row r="91" spans="1:7" ht="22.8" x14ac:dyDescent="0.25">
      <c r="A91" s="841" t="s">
        <v>124</v>
      </c>
      <c r="B91" s="842" t="s">
        <v>1206</v>
      </c>
      <c r="C91" s="842" t="s">
        <v>3210</v>
      </c>
      <c r="D91" s="843" t="s">
        <v>2049</v>
      </c>
      <c r="F91" s="842"/>
      <c r="G91" s="842">
        <v>90</v>
      </c>
    </row>
    <row r="92" spans="1:7" s="848" customFormat="1" ht="68.400000000000006" x14ac:dyDescent="0.25">
      <c r="A92" s="838" t="s">
        <v>490</v>
      </c>
      <c r="B92" s="839" t="s">
        <v>1415</v>
      </c>
      <c r="C92" s="839" t="s">
        <v>3211</v>
      </c>
      <c r="D92" s="840" t="s">
        <v>2050</v>
      </c>
      <c r="E92" s="842"/>
      <c r="F92" s="842"/>
      <c r="G92" s="839">
        <v>91</v>
      </c>
    </row>
    <row r="93" spans="1:7" ht="136.80000000000001" x14ac:dyDescent="0.25">
      <c r="A93" s="841" t="s">
        <v>319</v>
      </c>
      <c r="B93" s="842" t="s">
        <v>2611</v>
      </c>
      <c r="C93" s="842" t="s">
        <v>3102</v>
      </c>
      <c r="D93" s="843" t="s">
        <v>2051</v>
      </c>
      <c r="E93" s="842" t="s">
        <v>2797</v>
      </c>
      <c r="F93" s="842" t="s">
        <v>3994</v>
      </c>
      <c r="G93" s="842">
        <v>92</v>
      </c>
    </row>
    <row r="94" spans="1:7" ht="205.2" x14ac:dyDescent="0.25">
      <c r="A94" s="841" t="s">
        <v>320</v>
      </c>
      <c r="B94" s="842" t="s">
        <v>2612</v>
      </c>
      <c r="C94" s="842" t="s">
        <v>3103</v>
      </c>
      <c r="D94" s="843" t="s">
        <v>2052</v>
      </c>
      <c r="E94" s="842" t="s">
        <v>2798</v>
      </c>
      <c r="F94" s="842" t="s">
        <v>3995</v>
      </c>
      <c r="G94" s="839">
        <v>93</v>
      </c>
    </row>
    <row r="95" spans="1:7" ht="34.200000000000003" x14ac:dyDescent="0.25">
      <c r="A95" s="841" t="s">
        <v>321</v>
      </c>
      <c r="B95" s="842" t="s">
        <v>2613</v>
      </c>
      <c r="C95" s="842" t="s">
        <v>3104</v>
      </c>
      <c r="D95" s="843" t="s">
        <v>3277</v>
      </c>
      <c r="E95" s="842" t="s">
        <v>2799</v>
      </c>
      <c r="F95" s="842" t="s">
        <v>3996</v>
      </c>
      <c r="G95" s="842">
        <v>94</v>
      </c>
    </row>
    <row r="96" spans="1:7" s="851" customFormat="1" ht="79.8" x14ac:dyDescent="0.2">
      <c r="A96" s="841" t="s">
        <v>322</v>
      </c>
      <c r="B96" s="842" t="s">
        <v>1168</v>
      </c>
      <c r="C96" s="842" t="s">
        <v>1351</v>
      </c>
      <c r="D96" s="843" t="s">
        <v>2053</v>
      </c>
      <c r="E96" s="842" t="s">
        <v>2800</v>
      </c>
      <c r="F96" s="842" t="s">
        <v>3997</v>
      </c>
      <c r="G96" s="839">
        <v>95</v>
      </c>
    </row>
    <row r="97" spans="1:7" ht="171" x14ac:dyDescent="0.25">
      <c r="A97" s="841" t="s">
        <v>323</v>
      </c>
      <c r="B97" s="842" t="s">
        <v>1169</v>
      </c>
      <c r="C97" s="842" t="s">
        <v>1352</v>
      </c>
      <c r="D97" s="843" t="s">
        <v>2054</v>
      </c>
      <c r="E97" s="842" t="s">
        <v>2801</v>
      </c>
      <c r="F97" s="842" t="s">
        <v>3998</v>
      </c>
      <c r="G97" s="842">
        <v>96</v>
      </c>
    </row>
    <row r="98" spans="1:7" ht="79.8" x14ac:dyDescent="0.25">
      <c r="A98" s="841" t="s">
        <v>324</v>
      </c>
      <c r="B98" s="842" t="s">
        <v>1170</v>
      </c>
      <c r="C98" s="842" t="s">
        <v>1353</v>
      </c>
      <c r="D98" s="843" t="s">
        <v>2055</v>
      </c>
      <c r="E98" s="842" t="s">
        <v>2802</v>
      </c>
      <c r="F98" s="842" t="s">
        <v>3999</v>
      </c>
      <c r="G98" s="839">
        <v>97</v>
      </c>
    </row>
    <row r="99" spans="1:7" ht="91.2" x14ac:dyDescent="0.25">
      <c r="A99" s="841" t="s">
        <v>325</v>
      </c>
      <c r="B99" s="842" t="s">
        <v>1171</v>
      </c>
      <c r="C99" s="842" t="s">
        <v>1354</v>
      </c>
      <c r="D99" s="843" t="s">
        <v>2056</v>
      </c>
      <c r="E99" s="842" t="s">
        <v>2803</v>
      </c>
      <c r="F99" s="842" t="s">
        <v>4000</v>
      </c>
      <c r="G99" s="842">
        <v>98</v>
      </c>
    </row>
    <row r="100" spans="1:7" ht="114" x14ac:dyDescent="0.25">
      <c r="A100" s="841" t="s">
        <v>326</v>
      </c>
      <c r="B100" s="842" t="s">
        <v>1172</v>
      </c>
      <c r="C100" s="842" t="s">
        <v>1909</v>
      </c>
      <c r="D100" s="843" t="s">
        <v>2057</v>
      </c>
      <c r="E100" s="842" t="s">
        <v>2804</v>
      </c>
      <c r="F100" s="842" t="s">
        <v>4001</v>
      </c>
      <c r="G100" s="839">
        <v>99</v>
      </c>
    </row>
    <row r="101" spans="1:7" ht="22.8" x14ac:dyDescent="0.25">
      <c r="A101" s="841" t="s">
        <v>127</v>
      </c>
      <c r="B101" s="842" t="s">
        <v>489</v>
      </c>
      <c r="C101" s="842" t="s">
        <v>3212</v>
      </c>
      <c r="D101" s="843" t="s">
        <v>2058</v>
      </c>
      <c r="F101" s="842"/>
      <c r="G101" s="842">
        <v>100</v>
      </c>
    </row>
    <row r="102" spans="1:7" s="848" customFormat="1" ht="68.400000000000006" x14ac:dyDescent="0.25">
      <c r="A102" s="838" t="s">
        <v>491</v>
      </c>
      <c r="B102" s="839" t="s">
        <v>1416</v>
      </c>
      <c r="C102" s="839" t="s">
        <v>3213</v>
      </c>
      <c r="D102" s="840" t="s">
        <v>2059</v>
      </c>
      <c r="E102" s="842"/>
      <c r="F102" s="842"/>
      <c r="G102" s="839">
        <v>101</v>
      </c>
    </row>
    <row r="103" spans="1:7" ht="114" x14ac:dyDescent="0.25">
      <c r="A103" s="841" t="s">
        <v>329</v>
      </c>
      <c r="B103" s="842" t="s">
        <v>1173</v>
      </c>
      <c r="C103" s="842" t="s">
        <v>1820</v>
      </c>
      <c r="D103" s="843" t="s">
        <v>2060</v>
      </c>
      <c r="E103" s="842" t="s">
        <v>2805</v>
      </c>
      <c r="F103" s="842" t="s">
        <v>4002</v>
      </c>
      <c r="G103" s="842">
        <v>102</v>
      </c>
    </row>
    <row r="104" spans="1:7" ht="114" x14ac:dyDescent="0.25">
      <c r="A104" s="841" t="s">
        <v>330</v>
      </c>
      <c r="B104" s="842" t="s">
        <v>2614</v>
      </c>
      <c r="C104" s="842" t="s">
        <v>3105</v>
      </c>
      <c r="D104" s="843" t="s">
        <v>3278</v>
      </c>
      <c r="E104" s="842" t="s">
        <v>2806</v>
      </c>
      <c r="F104" s="842" t="s">
        <v>4003</v>
      </c>
      <c r="G104" s="839">
        <v>103</v>
      </c>
    </row>
    <row r="105" spans="1:7" ht="91.2" x14ac:dyDescent="0.25">
      <c r="A105" s="841" t="s">
        <v>331</v>
      </c>
      <c r="B105" s="842" t="s">
        <v>2615</v>
      </c>
      <c r="C105" s="842" t="s">
        <v>3106</v>
      </c>
      <c r="D105" s="843" t="s">
        <v>3279</v>
      </c>
      <c r="E105" s="842" t="s">
        <v>2807</v>
      </c>
      <c r="F105" s="842" t="s">
        <v>4004</v>
      </c>
      <c r="G105" s="842">
        <v>104</v>
      </c>
    </row>
    <row r="106" spans="1:7" ht="159.6" x14ac:dyDescent="0.25">
      <c r="A106" s="841" t="s">
        <v>332</v>
      </c>
      <c r="B106" s="842" t="s">
        <v>2616</v>
      </c>
      <c r="C106" s="842" t="s">
        <v>3107</v>
      </c>
      <c r="D106" s="843" t="s">
        <v>3280</v>
      </c>
      <c r="E106" s="842" t="s">
        <v>2808</v>
      </c>
      <c r="F106" s="842" t="s">
        <v>4005</v>
      </c>
      <c r="G106" s="839">
        <v>105</v>
      </c>
    </row>
    <row r="107" spans="1:7" ht="91.2" x14ac:dyDescent="0.25">
      <c r="A107" s="841" t="s">
        <v>333</v>
      </c>
      <c r="B107" s="842" t="s">
        <v>1174</v>
      </c>
      <c r="C107" s="842" t="s">
        <v>1355</v>
      </c>
      <c r="D107" s="843" t="s">
        <v>2061</v>
      </c>
      <c r="E107" s="842" t="s">
        <v>2809</v>
      </c>
      <c r="F107" s="842" t="s">
        <v>4006</v>
      </c>
      <c r="G107" s="842">
        <v>106</v>
      </c>
    </row>
    <row r="108" spans="1:7" ht="79.8" x14ac:dyDescent="0.25">
      <c r="A108" s="841" t="s">
        <v>334</v>
      </c>
      <c r="B108" s="842" t="s">
        <v>1175</v>
      </c>
      <c r="C108" s="842" t="s">
        <v>1356</v>
      </c>
      <c r="D108" s="843" t="s">
        <v>2062</v>
      </c>
      <c r="E108" s="842" t="s">
        <v>2810</v>
      </c>
      <c r="F108" s="842" t="s">
        <v>4007</v>
      </c>
      <c r="G108" s="839">
        <v>107</v>
      </c>
    </row>
    <row r="109" spans="1:7" ht="79.8" x14ac:dyDescent="0.25">
      <c r="A109" s="841" t="s">
        <v>335</v>
      </c>
      <c r="B109" s="842" t="s">
        <v>1176</v>
      </c>
      <c r="C109" s="842" t="s">
        <v>1357</v>
      </c>
      <c r="D109" s="843" t="s">
        <v>2063</v>
      </c>
      <c r="E109" s="842" t="s">
        <v>2811</v>
      </c>
      <c r="F109" s="842" t="s">
        <v>4008</v>
      </c>
      <c r="G109" s="842">
        <v>108</v>
      </c>
    </row>
    <row r="110" spans="1:7" s="848" customFormat="1" ht="114" x14ac:dyDescent="0.25">
      <c r="A110" s="841" t="s">
        <v>977</v>
      </c>
      <c r="B110" s="842" t="s">
        <v>1177</v>
      </c>
      <c r="C110" s="842" t="s">
        <v>1358</v>
      </c>
      <c r="D110" s="843" t="s">
        <v>2064</v>
      </c>
      <c r="E110" s="842" t="s">
        <v>2812</v>
      </c>
      <c r="F110" s="842" t="s">
        <v>4009</v>
      </c>
      <c r="G110" s="839">
        <v>109</v>
      </c>
    </row>
    <row r="111" spans="1:7" x14ac:dyDescent="0.25">
      <c r="A111" s="838" t="s">
        <v>996</v>
      </c>
      <c r="B111" s="839" t="s">
        <v>397</v>
      </c>
      <c r="C111" s="839" t="s">
        <v>707</v>
      </c>
      <c r="D111" s="840" t="s">
        <v>2012</v>
      </c>
      <c r="F111" s="842"/>
      <c r="G111" s="842">
        <v>110</v>
      </c>
    </row>
    <row r="112" spans="1:7" s="848" customFormat="1" ht="68.400000000000006" x14ac:dyDescent="0.25">
      <c r="A112" s="841" t="s">
        <v>1222</v>
      </c>
      <c r="B112" s="842" t="s">
        <v>399</v>
      </c>
      <c r="C112" s="842" t="s">
        <v>827</v>
      </c>
      <c r="D112" s="843" t="s">
        <v>2013</v>
      </c>
      <c r="E112" s="842"/>
      <c r="F112" s="842"/>
      <c r="G112" s="839">
        <v>111</v>
      </c>
    </row>
    <row r="113" spans="1:7" ht="79.8" x14ac:dyDescent="0.25">
      <c r="A113" s="841" t="s">
        <v>978</v>
      </c>
      <c r="B113" s="842" t="s">
        <v>1178</v>
      </c>
      <c r="C113" s="842" t="s">
        <v>1359</v>
      </c>
      <c r="D113" s="843" t="s">
        <v>2065</v>
      </c>
      <c r="E113" s="842" t="s">
        <v>2813</v>
      </c>
      <c r="F113" s="842" t="s">
        <v>4010</v>
      </c>
      <c r="G113" s="842">
        <v>112</v>
      </c>
    </row>
    <row r="114" spans="1:7" ht="228" x14ac:dyDescent="0.25">
      <c r="A114" s="841" t="s">
        <v>979</v>
      </c>
      <c r="B114" s="842" t="s">
        <v>492</v>
      </c>
      <c r="C114" s="842" t="s">
        <v>1360</v>
      </c>
      <c r="D114" s="843" t="s">
        <v>2066</v>
      </c>
      <c r="E114" s="842" t="s">
        <v>2814</v>
      </c>
      <c r="F114" s="842" t="s">
        <v>4011</v>
      </c>
      <c r="G114" s="839">
        <v>113</v>
      </c>
    </row>
    <row r="115" spans="1:7" ht="159.6" x14ac:dyDescent="0.25">
      <c r="A115" s="841" t="s">
        <v>980</v>
      </c>
      <c r="B115" s="842" t="s">
        <v>1179</v>
      </c>
      <c r="C115" s="842" t="s">
        <v>1910</v>
      </c>
      <c r="D115" s="843" t="s">
        <v>2067</v>
      </c>
      <c r="E115" s="842" t="s">
        <v>2815</v>
      </c>
      <c r="F115" s="842" t="s">
        <v>4012</v>
      </c>
      <c r="G115" s="842">
        <v>114</v>
      </c>
    </row>
    <row r="116" spans="1:7" ht="125.4" x14ac:dyDescent="0.25">
      <c r="A116" s="841" t="s">
        <v>981</v>
      </c>
      <c r="B116" s="842" t="s">
        <v>1180</v>
      </c>
      <c r="C116" s="842" t="s">
        <v>1362</v>
      </c>
      <c r="D116" s="843" t="s">
        <v>2069</v>
      </c>
      <c r="E116" s="842" t="s">
        <v>2816</v>
      </c>
      <c r="F116" s="842" t="s">
        <v>4013</v>
      </c>
      <c r="G116" s="839">
        <v>115</v>
      </c>
    </row>
    <row r="117" spans="1:7" ht="136.80000000000001" x14ac:dyDescent="0.25">
      <c r="A117" s="841" t="s">
        <v>982</v>
      </c>
      <c r="B117" s="842" t="s">
        <v>493</v>
      </c>
      <c r="C117" s="842" t="s">
        <v>1361</v>
      </c>
      <c r="D117" s="843" t="s">
        <v>2068</v>
      </c>
      <c r="E117" s="842" t="s">
        <v>2817</v>
      </c>
      <c r="F117" s="842" t="s">
        <v>4014</v>
      </c>
      <c r="G117" s="842">
        <v>116</v>
      </c>
    </row>
    <row r="118" spans="1:7" ht="34.200000000000003" x14ac:dyDescent="0.25">
      <c r="A118" s="841" t="s">
        <v>983</v>
      </c>
      <c r="B118" s="842" t="s">
        <v>1181</v>
      </c>
      <c r="C118" s="842" t="s">
        <v>1363</v>
      </c>
      <c r="D118" s="843" t="s">
        <v>2070</v>
      </c>
      <c r="E118" s="842" t="s">
        <v>2818</v>
      </c>
      <c r="F118" s="842" t="s">
        <v>4015</v>
      </c>
      <c r="G118" s="839">
        <v>117</v>
      </c>
    </row>
    <row r="119" spans="1:7" x14ac:dyDescent="0.25">
      <c r="A119" s="841" t="s">
        <v>48</v>
      </c>
      <c r="B119" s="842" t="s">
        <v>1024</v>
      </c>
      <c r="C119" s="842" t="s">
        <v>3214</v>
      </c>
      <c r="D119" s="843" t="s">
        <v>2071</v>
      </c>
      <c r="F119" s="842"/>
      <c r="G119" s="842">
        <v>118</v>
      </c>
    </row>
    <row r="120" spans="1:7" ht="79.8" x14ac:dyDescent="0.25">
      <c r="A120" s="841" t="s">
        <v>422</v>
      </c>
      <c r="B120" s="842" t="s">
        <v>1208</v>
      </c>
      <c r="C120" s="842" t="s">
        <v>3215</v>
      </c>
      <c r="D120" s="843" t="s">
        <v>2072</v>
      </c>
      <c r="F120" s="842"/>
      <c r="G120" s="839">
        <v>119</v>
      </c>
    </row>
    <row r="121" spans="1:7" x14ac:dyDescent="0.25">
      <c r="A121" s="841" t="s">
        <v>50</v>
      </c>
      <c r="B121" s="842" t="s">
        <v>423</v>
      </c>
      <c r="C121" s="842" t="s">
        <v>3216</v>
      </c>
      <c r="D121" s="843" t="s">
        <v>2073</v>
      </c>
      <c r="F121" s="842"/>
      <c r="G121" s="842">
        <v>120</v>
      </c>
    </row>
    <row r="122" spans="1:7" ht="79.8" x14ac:dyDescent="0.25">
      <c r="A122" s="841" t="s">
        <v>424</v>
      </c>
      <c r="B122" s="842" t="s">
        <v>1209</v>
      </c>
      <c r="C122" s="842" t="s">
        <v>3217</v>
      </c>
      <c r="D122" s="843" t="s">
        <v>2074</v>
      </c>
      <c r="F122" s="842"/>
      <c r="G122" s="839">
        <v>121</v>
      </c>
    </row>
    <row r="123" spans="1:7" s="848" customFormat="1" ht="273.60000000000002" x14ac:dyDescent="0.25">
      <c r="A123" s="841" t="s">
        <v>86</v>
      </c>
      <c r="B123" s="842" t="s">
        <v>2617</v>
      </c>
      <c r="C123" s="842" t="s">
        <v>3108</v>
      </c>
      <c r="D123" s="843" t="s">
        <v>2075</v>
      </c>
      <c r="E123" s="842" t="s">
        <v>2819</v>
      </c>
      <c r="F123" s="842" t="s">
        <v>4016</v>
      </c>
      <c r="G123" s="842">
        <v>122</v>
      </c>
    </row>
    <row r="124" spans="1:7" ht="250.8" x14ac:dyDescent="0.25">
      <c r="A124" s="841" t="s">
        <v>88</v>
      </c>
      <c r="B124" s="842" t="s">
        <v>1025</v>
      </c>
      <c r="C124" s="842" t="s">
        <v>1821</v>
      </c>
      <c r="D124" s="843" t="s">
        <v>2076</v>
      </c>
      <c r="E124" s="842" t="s">
        <v>2820</v>
      </c>
      <c r="F124" s="842" t="s">
        <v>4017</v>
      </c>
      <c r="G124" s="839">
        <v>123</v>
      </c>
    </row>
    <row r="125" spans="1:7" ht="171" x14ac:dyDescent="0.25">
      <c r="A125" s="841" t="s">
        <v>89</v>
      </c>
      <c r="B125" s="842" t="s">
        <v>1026</v>
      </c>
      <c r="C125" s="842" t="s">
        <v>1264</v>
      </c>
      <c r="D125" s="843" t="s">
        <v>2078</v>
      </c>
      <c r="E125" s="842" t="s">
        <v>2821</v>
      </c>
      <c r="F125" s="842" t="s">
        <v>4018</v>
      </c>
      <c r="G125" s="842">
        <v>124</v>
      </c>
    </row>
    <row r="126" spans="1:7" ht="91.2" x14ac:dyDescent="0.25">
      <c r="A126" s="841" t="s">
        <v>91</v>
      </c>
      <c r="B126" s="842" t="s">
        <v>2618</v>
      </c>
      <c r="C126" s="842" t="s">
        <v>3109</v>
      </c>
      <c r="D126" s="843" t="s">
        <v>3281</v>
      </c>
      <c r="E126" s="842" t="s">
        <v>2822</v>
      </c>
      <c r="F126" s="842" t="s">
        <v>4019</v>
      </c>
      <c r="G126" s="839">
        <v>125</v>
      </c>
    </row>
    <row r="127" spans="1:7" ht="114" x14ac:dyDescent="0.25">
      <c r="A127" s="841" t="s">
        <v>93</v>
      </c>
      <c r="B127" s="842" t="s">
        <v>2619</v>
      </c>
      <c r="C127" s="842" t="s">
        <v>1263</v>
      </c>
      <c r="D127" s="843" t="s">
        <v>2077</v>
      </c>
      <c r="E127" s="842" t="s">
        <v>2823</v>
      </c>
      <c r="F127" s="842" t="s">
        <v>4020</v>
      </c>
      <c r="G127" s="842">
        <v>126</v>
      </c>
    </row>
    <row r="128" spans="1:7" ht="273.60000000000002" x14ac:dyDescent="0.25">
      <c r="A128" s="841" t="s">
        <v>95</v>
      </c>
      <c r="B128" s="842" t="s">
        <v>2620</v>
      </c>
      <c r="C128" s="842" t="s">
        <v>3110</v>
      </c>
      <c r="D128" s="843" t="s">
        <v>3282</v>
      </c>
      <c r="E128" s="842" t="s">
        <v>2824</v>
      </c>
      <c r="F128" s="842" t="s">
        <v>4021</v>
      </c>
      <c r="G128" s="839">
        <v>127</v>
      </c>
    </row>
    <row r="129" spans="1:7" ht="114" x14ac:dyDescent="0.25">
      <c r="A129" s="841" t="s">
        <v>908</v>
      </c>
      <c r="B129" s="842" t="s">
        <v>1027</v>
      </c>
      <c r="C129" s="842" t="s">
        <v>1265</v>
      </c>
      <c r="D129" s="843" t="s">
        <v>2079</v>
      </c>
      <c r="E129" s="842" t="s">
        <v>2825</v>
      </c>
      <c r="F129" s="842" t="s">
        <v>4022</v>
      </c>
      <c r="G129" s="842">
        <v>128</v>
      </c>
    </row>
    <row r="130" spans="1:7" ht="102.6" x14ac:dyDescent="0.25">
      <c r="A130" s="841" t="s">
        <v>909</v>
      </c>
      <c r="B130" s="842" t="s">
        <v>1028</v>
      </c>
      <c r="C130" s="842" t="s">
        <v>3111</v>
      </c>
      <c r="D130" s="843" t="s">
        <v>3283</v>
      </c>
      <c r="E130" s="842" t="s">
        <v>2826</v>
      </c>
      <c r="F130" s="842" t="s">
        <v>4023</v>
      </c>
      <c r="G130" s="839">
        <v>129</v>
      </c>
    </row>
    <row r="131" spans="1:7" x14ac:dyDescent="0.25">
      <c r="A131" s="841" t="s">
        <v>52</v>
      </c>
      <c r="B131" s="842" t="s">
        <v>425</v>
      </c>
      <c r="C131" s="842" t="s">
        <v>3218</v>
      </c>
      <c r="D131" s="843" t="s">
        <v>2080</v>
      </c>
      <c r="F131" s="842"/>
      <c r="G131" s="842">
        <v>130</v>
      </c>
    </row>
    <row r="132" spans="1:7" ht="68.400000000000006" x14ac:dyDescent="0.25">
      <c r="A132" s="841" t="s">
        <v>426</v>
      </c>
      <c r="B132" s="842" t="s">
        <v>1209</v>
      </c>
      <c r="C132" s="842" t="s">
        <v>3219</v>
      </c>
      <c r="D132" s="843" t="s">
        <v>2081</v>
      </c>
      <c r="F132" s="842"/>
      <c r="G132" s="839">
        <v>131</v>
      </c>
    </row>
    <row r="133" spans="1:7" ht="296.39999999999998" x14ac:dyDescent="0.25">
      <c r="A133" s="841" t="s">
        <v>97</v>
      </c>
      <c r="B133" s="842" t="s">
        <v>2621</v>
      </c>
      <c r="C133" s="842" t="s">
        <v>1822</v>
      </c>
      <c r="D133" s="843" t="s">
        <v>2082</v>
      </c>
      <c r="E133" s="842" t="s">
        <v>2827</v>
      </c>
      <c r="F133" s="842" t="s">
        <v>4024</v>
      </c>
      <c r="G133" s="842">
        <v>132</v>
      </c>
    </row>
    <row r="134" spans="1:7" s="850" customFormat="1" ht="125.4" x14ac:dyDescent="0.2">
      <c r="A134" s="838" t="s">
        <v>98</v>
      </c>
      <c r="B134" s="839" t="s">
        <v>1029</v>
      </c>
      <c r="C134" s="839" t="s">
        <v>1823</v>
      </c>
      <c r="D134" s="840" t="s">
        <v>2083</v>
      </c>
      <c r="E134" s="842" t="s">
        <v>2828</v>
      </c>
      <c r="F134" s="842" t="s">
        <v>4025</v>
      </c>
      <c r="G134" s="839">
        <v>133</v>
      </c>
    </row>
    <row r="135" spans="1:7" s="851" customFormat="1" ht="193.8" x14ac:dyDescent="0.2">
      <c r="A135" s="841" t="s">
        <v>99</v>
      </c>
      <c r="B135" s="842" t="s">
        <v>2622</v>
      </c>
      <c r="C135" s="842" t="s">
        <v>1266</v>
      </c>
      <c r="D135" s="843" t="s">
        <v>2084</v>
      </c>
      <c r="E135" s="842" t="s">
        <v>2829</v>
      </c>
      <c r="F135" s="842" t="s">
        <v>4026</v>
      </c>
      <c r="G135" s="842">
        <v>134</v>
      </c>
    </row>
    <row r="136" spans="1:7" ht="79.8" x14ac:dyDescent="0.25">
      <c r="A136" s="841" t="s">
        <v>100</v>
      </c>
      <c r="B136" s="842" t="s">
        <v>2623</v>
      </c>
      <c r="C136" s="842" t="s">
        <v>3112</v>
      </c>
      <c r="D136" s="843" t="s">
        <v>3284</v>
      </c>
      <c r="E136" s="842" t="s">
        <v>2830</v>
      </c>
      <c r="F136" s="842" t="s">
        <v>4027</v>
      </c>
      <c r="G136" s="839">
        <v>135</v>
      </c>
    </row>
    <row r="137" spans="1:7" ht="91.2" x14ac:dyDescent="0.25">
      <c r="A137" s="841" t="s">
        <v>101</v>
      </c>
      <c r="B137" s="842" t="s">
        <v>2624</v>
      </c>
      <c r="C137" s="842" t="s">
        <v>3113</v>
      </c>
      <c r="D137" s="843" t="s">
        <v>3285</v>
      </c>
      <c r="E137" s="842" t="s">
        <v>2831</v>
      </c>
      <c r="F137" s="842" t="s">
        <v>4028</v>
      </c>
      <c r="G137" s="842">
        <v>136</v>
      </c>
    </row>
    <row r="138" spans="1:7" ht="125.4" x14ac:dyDescent="0.25">
      <c r="A138" s="841" t="s">
        <v>102</v>
      </c>
      <c r="B138" s="842" t="s">
        <v>2625</v>
      </c>
      <c r="C138" s="842" t="s">
        <v>3114</v>
      </c>
      <c r="D138" s="843" t="s">
        <v>3286</v>
      </c>
      <c r="E138" s="842" t="s">
        <v>2832</v>
      </c>
      <c r="F138" s="842" t="s">
        <v>4029</v>
      </c>
      <c r="G138" s="839">
        <v>137</v>
      </c>
    </row>
    <row r="139" spans="1:7" ht="102.6" x14ac:dyDescent="0.25">
      <c r="A139" s="841" t="s">
        <v>911</v>
      </c>
      <c r="B139" s="842" t="s">
        <v>1030</v>
      </c>
      <c r="C139" s="842" t="s">
        <v>1265</v>
      </c>
      <c r="D139" s="843" t="s">
        <v>2079</v>
      </c>
      <c r="E139" s="842" t="s">
        <v>2833</v>
      </c>
      <c r="F139" s="842" t="s">
        <v>4030</v>
      </c>
      <c r="G139" s="842">
        <v>138</v>
      </c>
    </row>
    <row r="140" spans="1:7" ht="79.8" x14ac:dyDescent="0.25">
      <c r="A140" s="841" t="s">
        <v>912</v>
      </c>
      <c r="B140" s="842" t="s">
        <v>2626</v>
      </c>
      <c r="C140" s="842" t="s">
        <v>3115</v>
      </c>
      <c r="D140" s="843" t="s">
        <v>3287</v>
      </c>
      <c r="E140" s="842" t="s">
        <v>2834</v>
      </c>
      <c r="F140" s="842" t="s">
        <v>4031</v>
      </c>
      <c r="G140" s="839">
        <v>139</v>
      </c>
    </row>
    <row r="141" spans="1:7" x14ac:dyDescent="0.25">
      <c r="A141" s="841" t="s">
        <v>54</v>
      </c>
      <c r="B141" s="842" t="s">
        <v>427</v>
      </c>
      <c r="C141" s="842" t="s">
        <v>1240</v>
      </c>
      <c r="D141" s="843" t="s">
        <v>2085</v>
      </c>
      <c r="F141" s="842"/>
      <c r="G141" s="842">
        <v>140</v>
      </c>
    </row>
    <row r="142" spans="1:7" s="848" customFormat="1" ht="102.6" x14ac:dyDescent="0.25">
      <c r="A142" s="838" t="s">
        <v>428</v>
      </c>
      <c r="B142" s="839" t="s">
        <v>1210</v>
      </c>
      <c r="C142" s="839" t="s">
        <v>1911</v>
      </c>
      <c r="D142" s="840" t="s">
        <v>2086</v>
      </c>
      <c r="E142" s="842"/>
      <c r="F142" s="842"/>
      <c r="G142" s="839">
        <v>141</v>
      </c>
    </row>
    <row r="143" spans="1:7" ht="136.80000000000001" x14ac:dyDescent="0.25">
      <c r="A143" s="841" t="s">
        <v>105</v>
      </c>
      <c r="B143" s="842" t="s">
        <v>1031</v>
      </c>
      <c r="C143" s="842" t="s">
        <v>1824</v>
      </c>
      <c r="D143" s="843" t="s">
        <v>2087</v>
      </c>
      <c r="E143" s="842" t="s">
        <v>2835</v>
      </c>
      <c r="F143" s="842" t="s">
        <v>4032</v>
      </c>
      <c r="G143" s="842">
        <v>142</v>
      </c>
    </row>
    <row r="144" spans="1:7" ht="68.400000000000006" x14ac:dyDescent="0.25">
      <c r="A144" s="841" t="s">
        <v>107</v>
      </c>
      <c r="B144" s="842" t="s">
        <v>1032</v>
      </c>
      <c r="C144" s="842" t="s">
        <v>1267</v>
      </c>
      <c r="D144" s="843" t="s">
        <v>2088</v>
      </c>
      <c r="E144" s="842" t="s">
        <v>2836</v>
      </c>
      <c r="F144" s="842" t="s">
        <v>4033</v>
      </c>
      <c r="G144" s="839">
        <v>143</v>
      </c>
    </row>
    <row r="145" spans="1:7" ht="125.4" x14ac:dyDescent="0.25">
      <c r="A145" s="841" t="s">
        <v>109</v>
      </c>
      <c r="B145" s="842" t="s">
        <v>2627</v>
      </c>
      <c r="C145" s="842" t="s">
        <v>3116</v>
      </c>
      <c r="D145" s="843" t="s">
        <v>3288</v>
      </c>
      <c r="E145" s="842" t="s">
        <v>2837</v>
      </c>
      <c r="F145" s="842" t="s">
        <v>4034</v>
      </c>
      <c r="G145" s="842">
        <v>144</v>
      </c>
    </row>
    <row r="146" spans="1:7" ht="68.400000000000006" x14ac:dyDescent="0.25">
      <c r="A146" s="841" t="s">
        <v>111</v>
      </c>
      <c r="B146" s="842" t="s">
        <v>1033</v>
      </c>
      <c r="C146" s="842" t="s">
        <v>3117</v>
      </c>
      <c r="D146" s="843" t="s">
        <v>3289</v>
      </c>
      <c r="E146" s="842" t="s">
        <v>2838</v>
      </c>
      <c r="F146" s="842" t="s">
        <v>4035</v>
      </c>
      <c r="G146" s="839">
        <v>145</v>
      </c>
    </row>
    <row r="147" spans="1:7" ht="171" x14ac:dyDescent="0.25">
      <c r="A147" s="841" t="s">
        <v>113</v>
      </c>
      <c r="B147" s="842" t="s">
        <v>429</v>
      </c>
      <c r="C147" s="842" t="s">
        <v>1268</v>
      </c>
      <c r="D147" s="843" t="s">
        <v>2089</v>
      </c>
      <c r="E147" s="842" t="s">
        <v>2839</v>
      </c>
      <c r="F147" s="842" t="s">
        <v>4036</v>
      </c>
      <c r="G147" s="842">
        <v>146</v>
      </c>
    </row>
    <row r="148" spans="1:7" x14ac:dyDescent="0.25">
      <c r="A148" s="841" t="s">
        <v>55</v>
      </c>
      <c r="B148" s="842" t="s">
        <v>430</v>
      </c>
      <c r="C148" s="842" t="s">
        <v>1241</v>
      </c>
      <c r="D148" s="843" t="s">
        <v>2090</v>
      </c>
      <c r="F148" s="842"/>
      <c r="G148" s="839">
        <v>147</v>
      </c>
    </row>
    <row r="149" spans="1:7" ht="79.8" x14ac:dyDescent="0.25">
      <c r="A149" s="841" t="s">
        <v>431</v>
      </c>
      <c r="B149" s="842" t="s">
        <v>1211</v>
      </c>
      <c r="C149" s="842" t="s">
        <v>1242</v>
      </c>
      <c r="D149" s="843" t="s">
        <v>2091</v>
      </c>
      <c r="F149" s="842"/>
      <c r="G149" s="842">
        <v>148</v>
      </c>
    </row>
    <row r="150" spans="1:7" s="848" customFormat="1" ht="102.6" x14ac:dyDescent="0.25">
      <c r="A150" s="838" t="s">
        <v>116</v>
      </c>
      <c r="B150" s="839" t="s">
        <v>2628</v>
      </c>
      <c r="C150" s="839" t="s">
        <v>3118</v>
      </c>
      <c r="D150" s="840" t="s">
        <v>3290</v>
      </c>
      <c r="E150" s="842" t="s">
        <v>2840</v>
      </c>
      <c r="F150" s="842" t="s">
        <v>4037</v>
      </c>
      <c r="G150" s="839">
        <v>149</v>
      </c>
    </row>
    <row r="151" spans="1:7" ht="91.2" x14ac:dyDescent="0.25">
      <c r="A151" s="841" t="s">
        <v>119</v>
      </c>
      <c r="B151" s="842" t="s">
        <v>2629</v>
      </c>
      <c r="C151" s="842" t="s">
        <v>3119</v>
      </c>
      <c r="D151" s="843" t="s">
        <v>3291</v>
      </c>
      <c r="E151" s="842" t="s">
        <v>2841</v>
      </c>
      <c r="F151" s="842" t="s">
        <v>4038</v>
      </c>
      <c r="G151" s="842">
        <v>150</v>
      </c>
    </row>
    <row r="152" spans="1:7" ht="79.8" x14ac:dyDescent="0.25">
      <c r="A152" s="841" t="s">
        <v>122</v>
      </c>
      <c r="B152" s="842" t="s">
        <v>2630</v>
      </c>
      <c r="C152" s="842" t="s">
        <v>3120</v>
      </c>
      <c r="D152" s="843" t="s">
        <v>3292</v>
      </c>
      <c r="E152" s="842" t="s">
        <v>2842</v>
      </c>
      <c r="F152" s="842" t="s">
        <v>4039</v>
      </c>
      <c r="G152" s="839">
        <v>151</v>
      </c>
    </row>
    <row r="153" spans="1:7" ht="114" x14ac:dyDescent="0.25">
      <c r="A153" s="841" t="s">
        <v>125</v>
      </c>
      <c r="B153" s="842" t="s">
        <v>2631</v>
      </c>
      <c r="C153" s="842" t="s">
        <v>3121</v>
      </c>
      <c r="D153" s="843" t="s">
        <v>3293</v>
      </c>
      <c r="E153" s="842" t="s">
        <v>2843</v>
      </c>
      <c r="F153" s="842" t="s">
        <v>4040</v>
      </c>
      <c r="G153" s="842">
        <v>152</v>
      </c>
    </row>
    <row r="154" spans="1:7" ht="79.8" x14ac:dyDescent="0.25">
      <c r="A154" s="841" t="s">
        <v>128</v>
      </c>
      <c r="B154" s="842" t="s">
        <v>2632</v>
      </c>
      <c r="C154" s="842" t="s">
        <v>3122</v>
      </c>
      <c r="D154" s="843" t="s">
        <v>3294</v>
      </c>
      <c r="E154" s="842" t="s">
        <v>2844</v>
      </c>
      <c r="F154" s="842" t="s">
        <v>4041</v>
      </c>
      <c r="G154" s="839">
        <v>153</v>
      </c>
    </row>
    <row r="155" spans="1:7" s="851" customFormat="1" ht="91.2" x14ac:dyDescent="0.2">
      <c r="A155" s="841" t="s">
        <v>130</v>
      </c>
      <c r="B155" s="842" t="s">
        <v>2633</v>
      </c>
      <c r="C155" s="842" t="s">
        <v>3123</v>
      </c>
      <c r="D155" s="843" t="s">
        <v>3295</v>
      </c>
      <c r="E155" s="842" t="s">
        <v>2845</v>
      </c>
      <c r="F155" s="842" t="s">
        <v>4042</v>
      </c>
      <c r="G155" s="842">
        <v>154</v>
      </c>
    </row>
    <row r="156" spans="1:7" ht="102.6" x14ac:dyDescent="0.25">
      <c r="A156" s="841" t="s">
        <v>2535</v>
      </c>
      <c r="B156" s="842" t="s">
        <v>1034</v>
      </c>
      <c r="C156" s="842" t="s">
        <v>1269</v>
      </c>
      <c r="D156" s="843" t="s">
        <v>2092</v>
      </c>
      <c r="E156" s="842" t="s">
        <v>2846</v>
      </c>
      <c r="F156" s="842" t="s">
        <v>4043</v>
      </c>
      <c r="G156" s="839">
        <v>155</v>
      </c>
    </row>
    <row r="157" spans="1:7" ht="114" x14ac:dyDescent="0.25">
      <c r="A157" s="841" t="s">
        <v>2536</v>
      </c>
      <c r="B157" s="842" t="s">
        <v>2634</v>
      </c>
      <c r="C157" s="842" t="s">
        <v>3124</v>
      </c>
      <c r="D157" s="843" t="s">
        <v>3296</v>
      </c>
      <c r="E157" s="842" t="s">
        <v>2847</v>
      </c>
      <c r="F157" s="842" t="s">
        <v>4044</v>
      </c>
      <c r="G157" s="842">
        <v>156</v>
      </c>
    </row>
    <row r="158" spans="1:7" s="848" customFormat="1" ht="91.2" x14ac:dyDescent="0.25">
      <c r="A158" s="838" t="s">
        <v>2537</v>
      </c>
      <c r="B158" s="839" t="s">
        <v>2635</v>
      </c>
      <c r="C158" s="839" t="s">
        <v>1912</v>
      </c>
      <c r="D158" s="840" t="s">
        <v>2093</v>
      </c>
      <c r="E158" s="842" t="s">
        <v>2848</v>
      </c>
      <c r="F158" s="842" t="s">
        <v>4045</v>
      </c>
      <c r="G158" s="839">
        <v>157</v>
      </c>
    </row>
    <row r="159" spans="1:7" s="848" customFormat="1" x14ac:dyDescent="0.25">
      <c r="A159" s="838" t="s">
        <v>57</v>
      </c>
      <c r="B159" s="839" t="s">
        <v>397</v>
      </c>
      <c r="C159" s="839" t="s">
        <v>707</v>
      </c>
      <c r="D159" s="840" t="s">
        <v>2012</v>
      </c>
      <c r="E159" s="842"/>
      <c r="F159" s="842"/>
      <c r="G159" s="842">
        <v>158</v>
      </c>
    </row>
    <row r="160" spans="1:7" ht="68.400000000000006" x14ac:dyDescent="0.25">
      <c r="A160" s="841" t="s">
        <v>432</v>
      </c>
      <c r="B160" s="842" t="s">
        <v>399</v>
      </c>
      <c r="C160" s="842" t="s">
        <v>827</v>
      </c>
      <c r="D160" s="843" t="s">
        <v>2013</v>
      </c>
      <c r="F160" s="842"/>
      <c r="G160" s="839">
        <v>159</v>
      </c>
    </row>
    <row r="161" spans="1:7" ht="79.8" x14ac:dyDescent="0.25">
      <c r="A161" s="841" t="s">
        <v>133</v>
      </c>
      <c r="B161" s="842" t="s">
        <v>1035</v>
      </c>
      <c r="C161" s="842" t="s">
        <v>1270</v>
      </c>
      <c r="D161" s="843" t="s">
        <v>2094</v>
      </c>
      <c r="E161" s="842" t="s">
        <v>2849</v>
      </c>
      <c r="F161" s="842" t="s">
        <v>4046</v>
      </c>
      <c r="G161" s="842">
        <v>160</v>
      </c>
    </row>
    <row r="162" spans="1:7" ht="216.6" x14ac:dyDescent="0.25">
      <c r="A162" s="841" t="s">
        <v>136</v>
      </c>
      <c r="B162" s="842" t="s">
        <v>433</v>
      </c>
      <c r="C162" s="842" t="s">
        <v>1271</v>
      </c>
      <c r="D162" s="843" t="s">
        <v>2095</v>
      </c>
      <c r="E162" s="842" t="s">
        <v>2850</v>
      </c>
      <c r="F162" s="842" t="s">
        <v>4047</v>
      </c>
      <c r="G162" s="839">
        <v>161</v>
      </c>
    </row>
    <row r="163" spans="1:7" ht="148.19999999999999" x14ac:dyDescent="0.25">
      <c r="A163" s="841" t="s">
        <v>139</v>
      </c>
      <c r="B163" s="842" t="s">
        <v>1036</v>
      </c>
      <c r="C163" s="842" t="s">
        <v>1913</v>
      </c>
      <c r="D163" s="843" t="s">
        <v>2096</v>
      </c>
      <c r="E163" s="842" t="s">
        <v>2851</v>
      </c>
      <c r="F163" s="842" t="s">
        <v>4048</v>
      </c>
      <c r="G163" s="842">
        <v>162</v>
      </c>
    </row>
    <row r="164" spans="1:7" ht="125.4" x14ac:dyDescent="0.25">
      <c r="A164" s="841" t="s">
        <v>141</v>
      </c>
      <c r="B164" s="842" t="s">
        <v>1037</v>
      </c>
      <c r="C164" s="842" t="s">
        <v>1273</v>
      </c>
      <c r="D164" s="843" t="s">
        <v>2098</v>
      </c>
      <c r="E164" s="842" t="s">
        <v>2852</v>
      </c>
      <c r="F164" s="842" t="s">
        <v>4049</v>
      </c>
      <c r="G164" s="839">
        <v>163</v>
      </c>
    </row>
    <row r="165" spans="1:7" ht="125.4" x14ac:dyDescent="0.25">
      <c r="A165" s="841" t="s">
        <v>143</v>
      </c>
      <c r="B165" s="842" t="s">
        <v>434</v>
      </c>
      <c r="C165" s="842" t="s">
        <v>1272</v>
      </c>
      <c r="D165" s="843" t="s">
        <v>2097</v>
      </c>
      <c r="E165" s="842" t="s">
        <v>2853</v>
      </c>
      <c r="F165" s="842" t="s">
        <v>4050</v>
      </c>
      <c r="G165" s="842">
        <v>164</v>
      </c>
    </row>
    <row r="166" spans="1:7" ht="34.200000000000003" x14ac:dyDescent="0.25">
      <c r="A166" s="841" t="s">
        <v>145</v>
      </c>
      <c r="B166" s="842" t="s">
        <v>1038</v>
      </c>
      <c r="C166" s="842" t="s">
        <v>1274</v>
      </c>
      <c r="D166" s="843" t="s">
        <v>2099</v>
      </c>
      <c r="E166" s="842" t="s">
        <v>2854</v>
      </c>
      <c r="F166" s="842" t="s">
        <v>4051</v>
      </c>
      <c r="G166" s="839">
        <v>165</v>
      </c>
    </row>
    <row r="167" spans="1:7" s="851" customFormat="1" x14ac:dyDescent="0.2">
      <c r="A167" s="841" t="s">
        <v>56</v>
      </c>
      <c r="B167" s="842" t="s">
        <v>586</v>
      </c>
      <c r="C167" s="842" t="s">
        <v>1422</v>
      </c>
      <c r="D167" s="843" t="s">
        <v>2100</v>
      </c>
      <c r="E167" s="842"/>
      <c r="F167" s="842"/>
      <c r="G167" s="842">
        <v>166</v>
      </c>
    </row>
    <row r="168" spans="1:7" s="848" customFormat="1" ht="22.8" x14ac:dyDescent="0.25">
      <c r="A168" s="841" t="s">
        <v>612</v>
      </c>
      <c r="B168" s="842" t="s">
        <v>742</v>
      </c>
      <c r="C168" s="842" t="s">
        <v>744</v>
      </c>
      <c r="D168" s="843" t="s">
        <v>2101</v>
      </c>
      <c r="E168" s="842"/>
      <c r="F168" s="842"/>
      <c r="G168" s="839">
        <v>167</v>
      </c>
    </row>
    <row r="169" spans="1:7" x14ac:dyDescent="0.25">
      <c r="A169" s="841" t="s">
        <v>147</v>
      </c>
      <c r="B169" s="842" t="s">
        <v>447</v>
      </c>
      <c r="C169" s="842" t="s">
        <v>421</v>
      </c>
      <c r="D169" s="843" t="s">
        <v>2102</v>
      </c>
      <c r="F169" s="842"/>
      <c r="G169" s="842">
        <v>168</v>
      </c>
    </row>
    <row r="170" spans="1:7" ht="45.6" x14ac:dyDescent="0.25">
      <c r="A170" s="838" t="s">
        <v>613</v>
      </c>
      <c r="B170" s="839" t="s">
        <v>743</v>
      </c>
      <c r="C170" s="839" t="s">
        <v>745</v>
      </c>
      <c r="D170" s="840" t="s">
        <v>2103</v>
      </c>
      <c r="F170" s="842"/>
      <c r="G170" s="839">
        <v>169</v>
      </c>
    </row>
    <row r="171" spans="1:7" ht="22.8" x14ac:dyDescent="0.25">
      <c r="A171" s="841" t="s">
        <v>362</v>
      </c>
      <c r="B171" s="842" t="s">
        <v>448</v>
      </c>
      <c r="C171" s="842" t="s">
        <v>587</v>
      </c>
      <c r="D171" s="843" t="s">
        <v>2104</v>
      </c>
      <c r="F171" s="842"/>
      <c r="G171" s="842">
        <v>170</v>
      </c>
    </row>
    <row r="172" spans="1:7" ht="22.8" x14ac:dyDescent="0.25">
      <c r="A172" s="841" t="s">
        <v>363</v>
      </c>
      <c r="B172" s="842" t="s">
        <v>449</v>
      </c>
      <c r="C172" s="842" t="s">
        <v>747</v>
      </c>
      <c r="D172" s="843" t="s">
        <v>2105</v>
      </c>
      <c r="F172" s="842"/>
      <c r="G172" s="839">
        <v>171</v>
      </c>
    </row>
    <row r="173" spans="1:7" ht="22.8" x14ac:dyDescent="0.25">
      <c r="A173" s="841" t="s">
        <v>364</v>
      </c>
      <c r="B173" s="842" t="s">
        <v>450</v>
      </c>
      <c r="C173" s="842" t="s">
        <v>748</v>
      </c>
      <c r="D173" s="843" t="s">
        <v>2106</v>
      </c>
      <c r="F173" s="842"/>
      <c r="G173" s="842">
        <v>172</v>
      </c>
    </row>
    <row r="174" spans="1:7" ht="22.8" x14ac:dyDescent="0.25">
      <c r="A174" s="841" t="s">
        <v>365</v>
      </c>
      <c r="B174" s="842" t="s">
        <v>451</v>
      </c>
      <c r="C174" s="842" t="s">
        <v>749</v>
      </c>
      <c r="D174" s="843" t="s">
        <v>2107</v>
      </c>
      <c r="F174" s="842"/>
      <c r="G174" s="839">
        <v>173</v>
      </c>
    </row>
    <row r="175" spans="1:7" ht="22.8" x14ac:dyDescent="0.25">
      <c r="A175" s="841" t="s">
        <v>366</v>
      </c>
      <c r="B175" s="842" t="s">
        <v>452</v>
      </c>
      <c r="C175" s="842" t="s">
        <v>751</v>
      </c>
      <c r="D175" s="843" t="s">
        <v>2108</v>
      </c>
      <c r="F175" s="842"/>
      <c r="G175" s="842">
        <v>174</v>
      </c>
    </row>
    <row r="176" spans="1:7" ht="22.8" x14ac:dyDescent="0.25">
      <c r="A176" s="841" t="s">
        <v>367</v>
      </c>
      <c r="B176" s="842" t="s">
        <v>453</v>
      </c>
      <c r="C176" s="842" t="s">
        <v>750</v>
      </c>
      <c r="D176" s="843" t="s">
        <v>2109</v>
      </c>
      <c r="F176" s="842"/>
      <c r="G176" s="839">
        <v>175</v>
      </c>
    </row>
    <row r="177" spans="1:7" ht="45.6" x14ac:dyDescent="0.25">
      <c r="A177" s="841" t="s">
        <v>368</v>
      </c>
      <c r="B177" s="842" t="s">
        <v>454</v>
      </c>
      <c r="C177" s="842" t="s">
        <v>753</v>
      </c>
      <c r="D177" s="843" t="s">
        <v>2110</v>
      </c>
      <c r="F177" s="842"/>
      <c r="G177" s="842">
        <v>176</v>
      </c>
    </row>
    <row r="178" spans="1:7" ht="22.8" x14ac:dyDescent="0.25">
      <c r="A178" s="841" t="s">
        <v>369</v>
      </c>
      <c r="B178" s="842" t="s">
        <v>455</v>
      </c>
      <c r="C178" s="842" t="s">
        <v>752</v>
      </c>
      <c r="D178" s="843" t="s">
        <v>2111</v>
      </c>
      <c r="F178" s="842"/>
      <c r="G178" s="839">
        <v>177</v>
      </c>
    </row>
    <row r="179" spans="1:7" x14ac:dyDescent="0.25">
      <c r="A179" s="841" t="s">
        <v>149</v>
      </c>
      <c r="B179" s="842" t="s">
        <v>456</v>
      </c>
      <c r="C179" s="842" t="s">
        <v>457</v>
      </c>
      <c r="D179" s="843" t="s">
        <v>2112</v>
      </c>
      <c r="F179" s="842"/>
      <c r="G179" s="842">
        <v>178</v>
      </c>
    </row>
    <row r="180" spans="1:7" s="851" customFormat="1" ht="68.400000000000006" x14ac:dyDescent="0.2">
      <c r="A180" s="841" t="s">
        <v>614</v>
      </c>
      <c r="B180" s="842" t="s">
        <v>458</v>
      </c>
      <c r="C180" s="842" t="s">
        <v>1954</v>
      </c>
      <c r="D180" s="843" t="s">
        <v>2113</v>
      </c>
      <c r="E180" s="842"/>
      <c r="F180" s="842"/>
      <c r="G180" s="839">
        <v>179</v>
      </c>
    </row>
    <row r="181" spans="1:7" s="848" customFormat="1" ht="45.6" x14ac:dyDescent="0.25">
      <c r="A181" s="841" t="s">
        <v>370</v>
      </c>
      <c r="B181" s="842" t="s">
        <v>459</v>
      </c>
      <c r="C181" s="842" t="s">
        <v>754</v>
      </c>
      <c r="D181" s="843" t="s">
        <v>2114</v>
      </c>
      <c r="E181" s="842"/>
      <c r="F181" s="842"/>
      <c r="G181" s="842">
        <v>180</v>
      </c>
    </row>
    <row r="182" spans="1:7" ht="45.6" x14ac:dyDescent="0.25">
      <c r="A182" s="841" t="s">
        <v>371</v>
      </c>
      <c r="B182" s="842" t="s">
        <v>460</v>
      </c>
      <c r="C182" s="842" t="s">
        <v>755</v>
      </c>
      <c r="D182" s="843" t="s">
        <v>2115</v>
      </c>
      <c r="F182" s="842"/>
      <c r="G182" s="839">
        <v>181</v>
      </c>
    </row>
    <row r="183" spans="1:7" ht="68.400000000000006" x14ac:dyDescent="0.25">
      <c r="A183" s="838" t="s">
        <v>372</v>
      </c>
      <c r="B183" s="839" t="s">
        <v>461</v>
      </c>
      <c r="C183" s="839" t="s">
        <v>828</v>
      </c>
      <c r="D183" s="840" t="s">
        <v>2116</v>
      </c>
      <c r="F183" s="842"/>
      <c r="G183" s="842">
        <v>182</v>
      </c>
    </row>
    <row r="184" spans="1:7" ht="45.6" x14ac:dyDescent="0.25">
      <c r="A184" s="841" t="s">
        <v>373</v>
      </c>
      <c r="B184" s="842" t="s">
        <v>462</v>
      </c>
      <c r="C184" s="842" t="s">
        <v>765</v>
      </c>
      <c r="D184" s="843" t="s">
        <v>2117</v>
      </c>
      <c r="F184" s="842"/>
      <c r="G184" s="839">
        <v>183</v>
      </c>
    </row>
    <row r="185" spans="1:7" ht="45.6" x14ac:dyDescent="0.25">
      <c r="A185" s="841" t="s">
        <v>374</v>
      </c>
      <c r="B185" s="842" t="s">
        <v>463</v>
      </c>
      <c r="C185" s="842" t="s">
        <v>756</v>
      </c>
      <c r="D185" s="843" t="s">
        <v>2118</v>
      </c>
      <c r="F185" s="842"/>
      <c r="G185" s="842">
        <v>184</v>
      </c>
    </row>
    <row r="186" spans="1:7" ht="34.200000000000003" x14ac:dyDescent="0.25">
      <c r="A186" s="841" t="s">
        <v>375</v>
      </c>
      <c r="B186" s="842" t="s">
        <v>464</v>
      </c>
      <c r="C186" s="842" t="s">
        <v>757</v>
      </c>
      <c r="D186" s="843" t="s">
        <v>2119</v>
      </c>
      <c r="F186" s="842"/>
      <c r="G186" s="839">
        <v>185</v>
      </c>
    </row>
    <row r="187" spans="1:7" ht="22.8" x14ac:dyDescent="0.25">
      <c r="A187" s="841" t="s">
        <v>376</v>
      </c>
      <c r="B187" s="842" t="s">
        <v>465</v>
      </c>
      <c r="C187" s="842" t="s">
        <v>746</v>
      </c>
      <c r="D187" s="843" t="s">
        <v>2120</v>
      </c>
      <c r="F187" s="842"/>
      <c r="G187" s="842">
        <v>186</v>
      </c>
    </row>
    <row r="188" spans="1:7" s="848" customFormat="1" ht="57" x14ac:dyDescent="0.25">
      <c r="A188" s="841" t="s">
        <v>377</v>
      </c>
      <c r="B188" s="842" t="s">
        <v>466</v>
      </c>
      <c r="C188" s="842" t="s">
        <v>758</v>
      </c>
      <c r="D188" s="843" t="s">
        <v>2121</v>
      </c>
      <c r="E188" s="842"/>
      <c r="F188" s="842"/>
      <c r="G188" s="839">
        <v>187</v>
      </c>
    </row>
    <row r="189" spans="1:7" s="848" customFormat="1" ht="34.200000000000003" x14ac:dyDescent="0.25">
      <c r="A189" s="841" t="s">
        <v>378</v>
      </c>
      <c r="B189" s="842" t="s">
        <v>467</v>
      </c>
      <c r="C189" s="842" t="s">
        <v>766</v>
      </c>
      <c r="D189" s="843" t="s">
        <v>2122</v>
      </c>
      <c r="E189" s="842"/>
      <c r="F189" s="842"/>
      <c r="G189" s="842">
        <v>188</v>
      </c>
    </row>
    <row r="190" spans="1:7" ht="22.8" x14ac:dyDescent="0.25">
      <c r="A190" s="841" t="s">
        <v>379</v>
      </c>
      <c r="B190" s="842" t="s">
        <v>468</v>
      </c>
      <c r="C190" s="842" t="s">
        <v>829</v>
      </c>
      <c r="D190" s="843" t="s">
        <v>2123</v>
      </c>
      <c r="F190" s="842"/>
      <c r="G190" s="839">
        <v>189</v>
      </c>
    </row>
    <row r="191" spans="1:7" ht="34.200000000000003" x14ac:dyDescent="0.25">
      <c r="A191" s="841" t="s">
        <v>380</v>
      </c>
      <c r="B191" s="842" t="s">
        <v>469</v>
      </c>
      <c r="C191" s="842" t="s">
        <v>759</v>
      </c>
      <c r="D191" s="843" t="s">
        <v>2124</v>
      </c>
      <c r="F191" s="842"/>
      <c r="G191" s="842">
        <v>190</v>
      </c>
    </row>
    <row r="192" spans="1:7" s="851" customFormat="1" ht="22.8" x14ac:dyDescent="0.2">
      <c r="A192" s="841" t="s">
        <v>151</v>
      </c>
      <c r="B192" s="842" t="s">
        <v>470</v>
      </c>
      <c r="C192" s="842" t="s">
        <v>3827</v>
      </c>
      <c r="D192" s="843" t="s">
        <v>2125</v>
      </c>
      <c r="E192" s="842"/>
      <c r="F192" s="842"/>
      <c r="G192" s="839">
        <v>191</v>
      </c>
    </row>
    <row r="193" spans="1:7" ht="79.8" x14ac:dyDescent="0.25">
      <c r="A193" s="979" t="s">
        <v>615</v>
      </c>
      <c r="B193" s="980" t="s">
        <v>471</v>
      </c>
      <c r="C193" s="980" t="s">
        <v>3787</v>
      </c>
      <c r="D193" s="981" t="s">
        <v>2126</v>
      </c>
      <c r="F193" s="842"/>
      <c r="G193" s="842">
        <v>192</v>
      </c>
    </row>
    <row r="194" spans="1:7" ht="34.200000000000003" x14ac:dyDescent="0.25">
      <c r="A194" s="979" t="s">
        <v>381</v>
      </c>
      <c r="B194" s="980" t="s">
        <v>472</v>
      </c>
      <c r="C194" s="980" t="s">
        <v>3788</v>
      </c>
      <c r="D194" s="981" t="s">
        <v>2127</v>
      </c>
      <c r="F194" s="842"/>
      <c r="G194" s="839">
        <v>193</v>
      </c>
    </row>
    <row r="195" spans="1:7" ht="34.200000000000003" x14ac:dyDescent="0.25">
      <c r="A195" s="979" t="s">
        <v>382</v>
      </c>
      <c r="B195" s="980" t="s">
        <v>473</v>
      </c>
      <c r="C195" s="980" t="s">
        <v>760</v>
      </c>
      <c r="D195" s="981" t="s">
        <v>2128</v>
      </c>
      <c r="F195" s="842"/>
      <c r="G195" s="842">
        <v>194</v>
      </c>
    </row>
    <row r="196" spans="1:7" s="848" customFormat="1" ht="22.8" x14ac:dyDescent="0.25">
      <c r="A196" s="979" t="s">
        <v>383</v>
      </c>
      <c r="B196" s="980" t="s">
        <v>474</v>
      </c>
      <c r="C196" s="980" t="s">
        <v>3789</v>
      </c>
      <c r="D196" s="981" t="s">
        <v>2129</v>
      </c>
      <c r="E196" s="842"/>
      <c r="F196" s="842"/>
      <c r="G196" s="839">
        <v>195</v>
      </c>
    </row>
    <row r="197" spans="1:7" ht="22.8" x14ac:dyDescent="0.25">
      <c r="A197" s="979" t="s">
        <v>384</v>
      </c>
      <c r="B197" s="980" t="s">
        <v>475</v>
      </c>
      <c r="C197" s="980" t="s">
        <v>761</v>
      </c>
      <c r="D197" s="981" t="s">
        <v>2130</v>
      </c>
      <c r="F197" s="842"/>
      <c r="G197" s="842">
        <v>196</v>
      </c>
    </row>
    <row r="198" spans="1:7" ht="34.200000000000003" x14ac:dyDescent="0.25">
      <c r="A198" s="979" t="s">
        <v>385</v>
      </c>
      <c r="B198" s="980" t="s">
        <v>476</v>
      </c>
      <c r="C198" s="980" t="s">
        <v>762</v>
      </c>
      <c r="D198" s="981" t="s">
        <v>2131</v>
      </c>
      <c r="F198" s="842"/>
      <c r="G198" s="839">
        <v>197</v>
      </c>
    </row>
    <row r="199" spans="1:7" ht="57" x14ac:dyDescent="0.25">
      <c r="A199" s="979" t="s">
        <v>386</v>
      </c>
      <c r="B199" s="980" t="s">
        <v>477</v>
      </c>
      <c r="C199" s="980" t="s">
        <v>3790</v>
      </c>
      <c r="D199" s="981" t="s">
        <v>2132</v>
      </c>
      <c r="F199" s="842"/>
      <c r="G199" s="842">
        <v>198</v>
      </c>
    </row>
    <row r="200" spans="1:7" ht="22.8" x14ac:dyDescent="0.25">
      <c r="A200" s="979" t="s">
        <v>387</v>
      </c>
      <c r="B200" s="980" t="s">
        <v>478</v>
      </c>
      <c r="C200" s="980" t="s">
        <v>763</v>
      </c>
      <c r="D200" s="981" t="s">
        <v>2133</v>
      </c>
      <c r="F200" s="842"/>
      <c r="G200" s="839">
        <v>199</v>
      </c>
    </row>
    <row r="201" spans="1:7" ht="34.200000000000003" x14ac:dyDescent="0.25">
      <c r="A201" s="979" t="s">
        <v>388</v>
      </c>
      <c r="B201" s="980" t="s">
        <v>479</v>
      </c>
      <c r="C201" s="980" t="s">
        <v>764</v>
      </c>
      <c r="D201" s="981" t="s">
        <v>2134</v>
      </c>
      <c r="F201" s="842"/>
      <c r="G201" s="842">
        <v>200</v>
      </c>
    </row>
    <row r="202" spans="1:7" x14ac:dyDescent="0.25">
      <c r="A202" s="979" t="s">
        <v>390</v>
      </c>
      <c r="B202" s="980" t="s">
        <v>589</v>
      </c>
      <c r="C202" s="980" t="s">
        <v>4</v>
      </c>
      <c r="D202" s="981" t="s">
        <v>2135</v>
      </c>
      <c r="F202" s="842"/>
      <c r="G202" s="839">
        <v>201</v>
      </c>
    </row>
    <row r="203" spans="1:7" x14ac:dyDescent="0.25">
      <c r="A203" s="979" t="s">
        <v>391</v>
      </c>
      <c r="B203" s="980" t="s">
        <v>741</v>
      </c>
      <c r="C203" s="980" t="s">
        <v>740</v>
      </c>
      <c r="D203" s="981" t="s">
        <v>2136</v>
      </c>
      <c r="F203" s="842"/>
      <c r="G203" s="842">
        <v>202</v>
      </c>
    </row>
    <row r="204" spans="1:7" x14ac:dyDescent="0.25">
      <c r="A204" s="979" t="s">
        <v>392</v>
      </c>
      <c r="B204" s="980" t="s">
        <v>588</v>
      </c>
      <c r="C204" s="980" t="s">
        <v>2</v>
      </c>
      <c r="D204" s="981" t="s">
        <v>2137</v>
      </c>
      <c r="F204" s="842"/>
      <c r="G204" s="839">
        <v>203</v>
      </c>
    </row>
    <row r="205" spans="1:7" x14ac:dyDescent="0.25">
      <c r="A205" s="979" t="s">
        <v>393</v>
      </c>
      <c r="B205" s="980" t="s">
        <v>31</v>
      </c>
      <c r="C205" s="980" t="s">
        <v>3</v>
      </c>
      <c r="D205" s="981" t="s">
        <v>2138</v>
      </c>
      <c r="F205" s="842"/>
      <c r="G205" s="842">
        <v>204</v>
      </c>
    </row>
    <row r="206" spans="1:7" s="848" customFormat="1" x14ac:dyDescent="0.25">
      <c r="A206" s="979" t="s">
        <v>736</v>
      </c>
      <c r="B206" s="980" t="s">
        <v>660</v>
      </c>
      <c r="C206" s="980" t="s">
        <v>625</v>
      </c>
      <c r="D206" s="981" t="s">
        <v>2139</v>
      </c>
      <c r="E206" s="842"/>
      <c r="F206" s="842"/>
      <c r="G206" s="839">
        <v>205</v>
      </c>
    </row>
    <row r="207" spans="1:7" x14ac:dyDescent="0.25">
      <c r="A207" s="979" t="s">
        <v>694</v>
      </c>
      <c r="B207" s="980" t="s">
        <v>695</v>
      </c>
      <c r="C207" s="980" t="s">
        <v>609</v>
      </c>
      <c r="D207" s="981" t="s">
        <v>2140</v>
      </c>
      <c r="F207" s="842"/>
      <c r="G207" s="842">
        <v>206</v>
      </c>
    </row>
    <row r="208" spans="1:7" x14ac:dyDescent="0.25">
      <c r="A208" s="979" t="s">
        <v>604</v>
      </c>
      <c r="B208" s="980" t="s">
        <v>725</v>
      </c>
      <c r="C208" s="980" t="s">
        <v>726</v>
      </c>
      <c r="D208" s="981" t="s">
        <v>2141</v>
      </c>
      <c r="F208" s="842"/>
      <c r="G208" s="839">
        <v>207</v>
      </c>
    </row>
    <row r="209" spans="1:7" x14ac:dyDescent="0.25">
      <c r="A209" s="979" t="s">
        <v>671</v>
      </c>
      <c r="B209" s="980" t="s">
        <v>661</v>
      </c>
      <c r="C209" s="980" t="s">
        <v>616</v>
      </c>
      <c r="D209" s="981" t="s">
        <v>2142</v>
      </c>
      <c r="F209" s="842"/>
      <c r="G209" s="842">
        <v>208</v>
      </c>
    </row>
    <row r="210" spans="1:7" ht="125.4" x14ac:dyDescent="0.25">
      <c r="A210" s="979" t="s">
        <v>672</v>
      </c>
      <c r="B210" s="980" t="s">
        <v>2516</v>
      </c>
      <c r="C210" s="980" t="s">
        <v>2515</v>
      </c>
      <c r="D210" s="981" t="s">
        <v>2143</v>
      </c>
      <c r="F210" s="842"/>
      <c r="G210" s="839">
        <v>209</v>
      </c>
    </row>
    <row r="211" spans="1:7" x14ac:dyDescent="0.25">
      <c r="A211" s="979" t="s">
        <v>673</v>
      </c>
      <c r="B211" s="980" t="s">
        <v>584</v>
      </c>
      <c r="C211" s="980" t="s">
        <v>583</v>
      </c>
      <c r="D211" s="981" t="s">
        <v>2144</v>
      </c>
      <c r="F211" s="842"/>
      <c r="G211" s="842">
        <v>210</v>
      </c>
    </row>
    <row r="212" spans="1:7" x14ac:dyDescent="0.25">
      <c r="A212" s="979" t="s">
        <v>674</v>
      </c>
      <c r="B212" s="980" t="s">
        <v>681</v>
      </c>
      <c r="C212" s="980" t="s">
        <v>578</v>
      </c>
      <c r="D212" s="981" t="s">
        <v>2145</v>
      </c>
      <c r="F212" s="842"/>
      <c r="G212" s="839">
        <v>211</v>
      </c>
    </row>
    <row r="213" spans="1:7" x14ac:dyDescent="0.25">
      <c r="A213" s="979" t="s">
        <v>675</v>
      </c>
      <c r="B213" s="980" t="s">
        <v>682</v>
      </c>
      <c r="C213" s="980" t="s">
        <v>579</v>
      </c>
      <c r="D213" s="981" t="s">
        <v>2146</v>
      </c>
      <c r="F213" s="842"/>
      <c r="G213" s="842">
        <v>212</v>
      </c>
    </row>
    <row r="214" spans="1:7" x14ac:dyDescent="0.25">
      <c r="A214" s="979" t="s">
        <v>676</v>
      </c>
      <c r="B214" s="980" t="s">
        <v>683</v>
      </c>
      <c r="C214" s="980" t="s">
        <v>580</v>
      </c>
      <c r="D214" s="981" t="s">
        <v>2147</v>
      </c>
      <c r="F214" s="842"/>
      <c r="G214" s="839">
        <v>213</v>
      </c>
    </row>
    <row r="215" spans="1:7" x14ac:dyDescent="0.25">
      <c r="A215" s="979" t="s">
        <v>677</v>
      </c>
      <c r="B215" s="980" t="s">
        <v>684</v>
      </c>
      <c r="C215" s="980" t="s">
        <v>623</v>
      </c>
      <c r="D215" s="981" t="s">
        <v>2148</v>
      </c>
      <c r="F215" s="842"/>
      <c r="G215" s="842">
        <v>214</v>
      </c>
    </row>
    <row r="216" spans="1:7" x14ac:dyDescent="0.25">
      <c r="A216" s="979" t="s">
        <v>678</v>
      </c>
      <c r="B216" s="980" t="s">
        <v>685</v>
      </c>
      <c r="C216" s="980" t="s">
        <v>624</v>
      </c>
      <c r="D216" s="981" t="s">
        <v>2149</v>
      </c>
      <c r="F216" s="842"/>
      <c r="G216" s="839">
        <v>215</v>
      </c>
    </row>
    <row r="217" spans="1:7" x14ac:dyDescent="0.25">
      <c r="A217" s="979" t="s">
        <v>679</v>
      </c>
      <c r="B217" s="980" t="s">
        <v>686</v>
      </c>
      <c r="C217" s="980" t="s">
        <v>581</v>
      </c>
      <c r="D217" s="981" t="s">
        <v>686</v>
      </c>
      <c r="F217" s="842"/>
      <c r="G217" s="842">
        <v>216</v>
      </c>
    </row>
    <row r="218" spans="1:7" s="848" customFormat="1" x14ac:dyDescent="0.25">
      <c r="A218" s="979" t="s">
        <v>670</v>
      </c>
      <c r="B218" s="980" t="s">
        <v>687</v>
      </c>
      <c r="C218" s="980" t="s">
        <v>582</v>
      </c>
      <c r="D218" s="981" t="s">
        <v>2150</v>
      </c>
      <c r="E218" s="842"/>
      <c r="F218" s="842"/>
      <c r="G218" s="839">
        <v>217</v>
      </c>
    </row>
    <row r="219" spans="1:7" x14ac:dyDescent="0.25">
      <c r="A219" s="979" t="s">
        <v>680</v>
      </c>
      <c r="B219" s="980" t="s">
        <v>688</v>
      </c>
      <c r="C219" s="980" t="s">
        <v>622</v>
      </c>
      <c r="D219" s="981" t="s">
        <v>688</v>
      </c>
      <c r="F219" s="842"/>
      <c r="G219" s="842">
        <v>218</v>
      </c>
    </row>
    <row r="220" spans="1:7" x14ac:dyDescent="0.25">
      <c r="A220" s="979" t="s">
        <v>1384</v>
      </c>
      <c r="B220" s="980" t="s">
        <v>600</v>
      </c>
      <c r="C220" s="980" t="s">
        <v>611</v>
      </c>
      <c r="D220" s="981" t="s">
        <v>2151</v>
      </c>
      <c r="F220" s="842"/>
      <c r="G220" s="839">
        <v>219</v>
      </c>
    </row>
    <row r="221" spans="1:7" x14ac:dyDescent="0.25">
      <c r="A221" s="979" t="s">
        <v>1385</v>
      </c>
      <c r="B221" s="980" t="s">
        <v>1397</v>
      </c>
      <c r="C221" s="980" t="s">
        <v>1379</v>
      </c>
      <c r="D221" s="981" t="s">
        <v>2152</v>
      </c>
      <c r="F221" s="842"/>
      <c r="G221" s="842">
        <v>220</v>
      </c>
    </row>
    <row r="222" spans="1:7" x14ac:dyDescent="0.25">
      <c r="A222" s="979" t="s">
        <v>1386</v>
      </c>
      <c r="B222" s="980" t="s">
        <v>1398</v>
      </c>
      <c r="C222" s="980" t="s">
        <v>1380</v>
      </c>
      <c r="D222" s="981" t="s">
        <v>2153</v>
      </c>
      <c r="F222" s="842"/>
      <c r="G222" s="839">
        <v>221</v>
      </c>
    </row>
    <row r="223" spans="1:7" x14ac:dyDescent="0.25">
      <c r="A223" s="979" t="s">
        <v>1387</v>
      </c>
      <c r="B223" s="980" t="s">
        <v>1399</v>
      </c>
      <c r="C223" s="980" t="s">
        <v>1381</v>
      </c>
      <c r="D223" s="981" t="s">
        <v>2154</v>
      </c>
      <c r="F223" s="842"/>
      <c r="G223" s="842">
        <v>222</v>
      </c>
    </row>
    <row r="224" spans="1:7" x14ac:dyDescent="0.25">
      <c r="A224" s="979" t="s">
        <v>1388</v>
      </c>
      <c r="B224" s="980" t="s">
        <v>1400</v>
      </c>
      <c r="C224" s="980" t="s">
        <v>1382</v>
      </c>
      <c r="D224" s="981" t="s">
        <v>2155</v>
      </c>
      <c r="F224" s="842"/>
      <c r="G224" s="839">
        <v>223</v>
      </c>
    </row>
    <row r="225" spans="1:7" x14ac:dyDescent="0.25">
      <c r="A225" s="979" t="s">
        <v>1389</v>
      </c>
      <c r="B225" s="980" t="s">
        <v>1401</v>
      </c>
      <c r="C225" s="980" t="s">
        <v>1383</v>
      </c>
      <c r="D225" s="981" t="s">
        <v>2156</v>
      </c>
      <c r="F225" s="842"/>
      <c r="G225" s="842">
        <v>224</v>
      </c>
    </row>
    <row r="226" spans="1:7" x14ac:dyDescent="0.25">
      <c r="A226" s="979" t="s">
        <v>1390</v>
      </c>
      <c r="B226" s="980" t="s">
        <v>1402</v>
      </c>
      <c r="C226" s="980" t="s">
        <v>1248</v>
      </c>
      <c r="D226" s="981" t="s">
        <v>2157</v>
      </c>
      <c r="F226" s="842"/>
      <c r="G226" s="839">
        <v>225</v>
      </c>
    </row>
    <row r="227" spans="1:7" x14ac:dyDescent="0.25">
      <c r="A227" s="979" t="s">
        <v>1391</v>
      </c>
      <c r="B227" s="980" t="s">
        <v>1403</v>
      </c>
      <c r="C227" s="980" t="s">
        <v>1244</v>
      </c>
      <c r="D227" s="981" t="s">
        <v>2158</v>
      </c>
      <c r="F227" s="842"/>
      <c r="G227" s="842">
        <v>226</v>
      </c>
    </row>
    <row r="228" spans="1:7" x14ac:dyDescent="0.25">
      <c r="A228" s="979" t="s">
        <v>1392</v>
      </c>
      <c r="B228" s="980" t="s">
        <v>1404</v>
      </c>
      <c r="C228" s="980" t="s">
        <v>1247</v>
      </c>
      <c r="D228" s="981" t="s">
        <v>2159</v>
      </c>
      <c r="F228" s="842"/>
      <c r="G228" s="839">
        <v>227</v>
      </c>
    </row>
    <row r="229" spans="1:7" x14ac:dyDescent="0.25">
      <c r="A229" s="979" t="s">
        <v>1393</v>
      </c>
      <c r="B229" s="980" t="s">
        <v>1405</v>
      </c>
      <c r="C229" s="980" t="s">
        <v>1377</v>
      </c>
      <c r="D229" s="981" t="s">
        <v>2160</v>
      </c>
      <c r="F229" s="842"/>
      <c r="G229" s="842">
        <v>228</v>
      </c>
    </row>
    <row r="230" spans="1:7" x14ac:dyDescent="0.25">
      <c r="A230" s="979" t="s">
        <v>1394</v>
      </c>
      <c r="B230" s="980" t="s">
        <v>1406</v>
      </c>
      <c r="C230" s="980" t="s">
        <v>1378</v>
      </c>
      <c r="D230" s="981" t="s">
        <v>2161</v>
      </c>
      <c r="F230" s="842"/>
      <c r="G230" s="839">
        <v>229</v>
      </c>
    </row>
    <row r="231" spans="1:7" x14ac:dyDescent="0.25">
      <c r="A231" s="979" t="s">
        <v>1395</v>
      </c>
      <c r="B231" s="980" t="s">
        <v>1407</v>
      </c>
      <c r="C231" s="980" t="s">
        <v>1376</v>
      </c>
      <c r="D231" s="981" t="s">
        <v>2162</v>
      </c>
      <c r="F231" s="842"/>
      <c r="G231" s="842">
        <v>230</v>
      </c>
    </row>
    <row r="232" spans="1:7" x14ac:dyDescent="0.25">
      <c r="A232" s="979" t="s">
        <v>1396</v>
      </c>
      <c r="B232" s="980" t="s">
        <v>1408</v>
      </c>
      <c r="C232" s="980" t="s">
        <v>1245</v>
      </c>
      <c r="D232" s="981" t="s">
        <v>2163</v>
      </c>
      <c r="F232" s="842"/>
      <c r="G232" s="839">
        <v>231</v>
      </c>
    </row>
    <row r="233" spans="1:7" x14ac:dyDescent="0.25">
      <c r="A233" s="979" t="s">
        <v>601</v>
      </c>
      <c r="B233" s="980" t="s">
        <v>1963</v>
      </c>
      <c r="C233" s="980" t="s">
        <v>1964</v>
      </c>
      <c r="D233" s="981" t="s">
        <v>2164</v>
      </c>
      <c r="F233" s="842"/>
      <c r="G233" s="842">
        <v>232</v>
      </c>
    </row>
    <row r="234" spans="1:7" x14ac:dyDescent="0.25">
      <c r="A234" s="979" t="s">
        <v>662</v>
      </c>
      <c r="B234" s="980" t="s">
        <v>1959</v>
      </c>
      <c r="C234" s="980" t="s">
        <v>1962</v>
      </c>
      <c r="D234" s="981" t="s">
        <v>2165</v>
      </c>
      <c r="F234" s="842"/>
      <c r="G234" s="839">
        <v>233</v>
      </c>
    </row>
    <row r="235" spans="1:7" x14ac:dyDescent="0.25">
      <c r="A235" s="979" t="s">
        <v>663</v>
      </c>
      <c r="B235" s="980" t="s">
        <v>1960</v>
      </c>
      <c r="C235" s="980" t="s">
        <v>1961</v>
      </c>
      <c r="D235" s="981" t="s">
        <v>2166</v>
      </c>
      <c r="F235" s="842"/>
      <c r="G235" s="842">
        <v>234</v>
      </c>
    </row>
    <row r="236" spans="1:7" x14ac:dyDescent="0.25">
      <c r="A236" s="979" t="s">
        <v>664</v>
      </c>
      <c r="B236" s="980" t="s">
        <v>606</v>
      </c>
      <c r="C236" s="980" t="s">
        <v>617</v>
      </c>
      <c r="D236" s="981" t="s">
        <v>2167</v>
      </c>
      <c r="F236" s="842"/>
      <c r="G236" s="839">
        <v>235</v>
      </c>
    </row>
    <row r="237" spans="1:7" ht="22.8" x14ac:dyDescent="0.25">
      <c r="A237" s="979" t="s">
        <v>665</v>
      </c>
      <c r="B237" s="980" t="s">
        <v>833</v>
      </c>
      <c r="C237" s="980" t="s">
        <v>834</v>
      </c>
      <c r="D237" s="981" t="s">
        <v>2168</v>
      </c>
      <c r="F237" s="842"/>
      <c r="G237" s="842">
        <v>236</v>
      </c>
    </row>
    <row r="238" spans="1:7" ht="22.8" x14ac:dyDescent="0.25">
      <c r="A238" s="979" t="s">
        <v>666</v>
      </c>
      <c r="B238" s="980" t="s">
        <v>833</v>
      </c>
      <c r="C238" s="980" t="s">
        <v>834</v>
      </c>
      <c r="D238" s="981" t="s">
        <v>2168</v>
      </c>
      <c r="F238" s="842"/>
      <c r="G238" s="839">
        <v>237</v>
      </c>
    </row>
    <row r="239" spans="1:7" ht="45.6" x14ac:dyDescent="0.25">
      <c r="A239" s="979" t="s">
        <v>667</v>
      </c>
      <c r="B239" s="980" t="s">
        <v>2472</v>
      </c>
      <c r="C239" s="980" t="s">
        <v>2478</v>
      </c>
      <c r="D239" s="981" t="s">
        <v>2471</v>
      </c>
      <c r="F239" s="842"/>
      <c r="G239" s="842">
        <v>238</v>
      </c>
    </row>
    <row r="240" spans="1:7" x14ac:dyDescent="0.25">
      <c r="A240" s="979" t="s">
        <v>668</v>
      </c>
      <c r="B240" s="980" t="s">
        <v>848</v>
      </c>
      <c r="C240" s="980" t="s">
        <v>849</v>
      </c>
      <c r="D240" s="981" t="s">
        <v>2169</v>
      </c>
      <c r="F240" s="842"/>
      <c r="G240" s="839">
        <v>239</v>
      </c>
    </row>
    <row r="241" spans="1:7" ht="91.2" x14ac:dyDescent="0.25">
      <c r="A241" s="979" t="s">
        <v>669</v>
      </c>
      <c r="B241" s="980" t="s">
        <v>846</v>
      </c>
      <c r="C241" s="980" t="s">
        <v>847</v>
      </c>
      <c r="D241" s="981" t="s">
        <v>2170</v>
      </c>
      <c r="F241" s="842"/>
      <c r="G241" s="842">
        <v>240</v>
      </c>
    </row>
    <row r="242" spans="1:7" x14ac:dyDescent="0.25">
      <c r="A242" s="979" t="s">
        <v>602</v>
      </c>
      <c r="B242" s="980" t="s">
        <v>739</v>
      </c>
      <c r="C242" s="980" t="s">
        <v>738</v>
      </c>
      <c r="D242" s="981" t="s">
        <v>2171</v>
      </c>
      <c r="F242" s="842"/>
      <c r="G242" s="839">
        <v>241</v>
      </c>
    </row>
    <row r="243" spans="1:7" x14ac:dyDescent="0.25">
      <c r="A243" s="979" t="s">
        <v>603</v>
      </c>
      <c r="B243" s="980" t="s">
        <v>607</v>
      </c>
      <c r="C243" s="980" t="s">
        <v>737</v>
      </c>
      <c r="D243" s="981" t="s">
        <v>2172</v>
      </c>
      <c r="F243" s="842"/>
      <c r="G243" s="842">
        <v>242</v>
      </c>
    </row>
    <row r="244" spans="1:7" x14ac:dyDescent="0.25">
      <c r="A244" s="979" t="s">
        <v>807</v>
      </c>
      <c r="B244" s="980" t="s">
        <v>2511</v>
      </c>
      <c r="C244" s="980" t="s">
        <v>2510</v>
      </c>
      <c r="D244" s="981" t="s">
        <v>2509</v>
      </c>
      <c r="F244" s="842"/>
      <c r="G244" s="839">
        <v>243</v>
      </c>
    </row>
    <row r="245" spans="1:7" x14ac:dyDescent="0.25">
      <c r="A245" s="979" t="s">
        <v>812</v>
      </c>
      <c r="B245" s="980" t="s">
        <v>813</v>
      </c>
      <c r="C245" s="980" t="s">
        <v>814</v>
      </c>
      <c r="D245" s="981" t="s">
        <v>2173</v>
      </c>
      <c r="F245" s="842"/>
      <c r="G245" s="842">
        <v>244</v>
      </c>
    </row>
    <row r="246" spans="1:7" x14ac:dyDescent="0.25">
      <c r="A246" s="979" t="s">
        <v>815</v>
      </c>
      <c r="B246" s="980" t="s">
        <v>819</v>
      </c>
      <c r="C246" s="980" t="s">
        <v>818</v>
      </c>
      <c r="D246" s="981" t="s">
        <v>2174</v>
      </c>
      <c r="F246" s="842"/>
      <c r="G246" s="839">
        <v>245</v>
      </c>
    </row>
    <row r="247" spans="1:7" ht="22.8" x14ac:dyDescent="0.25">
      <c r="A247" s="979" t="s">
        <v>816</v>
      </c>
      <c r="B247" s="980" t="s">
        <v>817</v>
      </c>
      <c r="C247" s="980" t="s">
        <v>3255</v>
      </c>
      <c r="D247" s="981" t="s">
        <v>3256</v>
      </c>
      <c r="F247" s="842"/>
      <c r="G247" s="842">
        <v>246</v>
      </c>
    </row>
    <row r="248" spans="1:7" x14ac:dyDescent="0.25">
      <c r="A248" s="979" t="s">
        <v>780</v>
      </c>
      <c r="B248" s="980" t="s">
        <v>705</v>
      </c>
      <c r="C248" s="980" t="s">
        <v>445</v>
      </c>
      <c r="D248" s="981" t="s">
        <v>2175</v>
      </c>
      <c r="F248" s="842"/>
      <c r="G248" s="839">
        <v>247</v>
      </c>
    </row>
    <row r="249" spans="1:7" x14ac:dyDescent="0.25">
      <c r="A249" s="979" t="s">
        <v>781</v>
      </c>
      <c r="B249" s="980" t="s">
        <v>778</v>
      </c>
      <c r="C249" s="980" t="s">
        <v>786</v>
      </c>
      <c r="D249" s="981" t="s">
        <v>820</v>
      </c>
      <c r="F249" s="842"/>
      <c r="G249" s="842">
        <v>248</v>
      </c>
    </row>
    <row r="250" spans="1:7" x14ac:dyDescent="0.25">
      <c r="A250" s="979" t="s">
        <v>782</v>
      </c>
      <c r="B250" s="980" t="s">
        <v>783</v>
      </c>
      <c r="C250" s="980" t="s">
        <v>787</v>
      </c>
      <c r="D250" s="981" t="s">
        <v>821</v>
      </c>
      <c r="F250" s="842"/>
      <c r="G250" s="839">
        <v>249</v>
      </c>
    </row>
    <row r="251" spans="1:7" x14ac:dyDescent="0.25">
      <c r="A251" s="979" t="s">
        <v>805</v>
      </c>
      <c r="B251" s="980" t="s">
        <v>784</v>
      </c>
      <c r="C251" s="980" t="s">
        <v>785</v>
      </c>
      <c r="D251" s="981" t="s">
        <v>822</v>
      </c>
      <c r="F251" s="842"/>
      <c r="G251" s="842">
        <v>250</v>
      </c>
    </row>
    <row r="252" spans="1:7" x14ac:dyDescent="0.25">
      <c r="A252" s="979" t="s">
        <v>811</v>
      </c>
      <c r="B252" s="980" t="s">
        <v>806</v>
      </c>
      <c r="C252" s="980" t="s">
        <v>653</v>
      </c>
      <c r="D252" s="981" t="s">
        <v>2176</v>
      </c>
      <c r="F252" s="842"/>
      <c r="G252" s="839">
        <v>251</v>
      </c>
    </row>
    <row r="253" spans="1:7" x14ac:dyDescent="0.25">
      <c r="A253" s="979" t="s">
        <v>1807</v>
      </c>
      <c r="B253" s="980" t="s">
        <v>1808</v>
      </c>
      <c r="C253" s="980" t="s">
        <v>1246</v>
      </c>
      <c r="D253" s="981" t="s">
        <v>2177</v>
      </c>
      <c r="F253" s="842"/>
      <c r="G253" s="842">
        <v>252</v>
      </c>
    </row>
    <row r="254" spans="1:7" x14ac:dyDescent="0.25">
      <c r="A254" s="979" t="s">
        <v>1860</v>
      </c>
      <c r="B254" s="980" t="s">
        <v>1861</v>
      </c>
      <c r="C254" s="980" t="s">
        <v>1859</v>
      </c>
      <c r="D254" s="981" t="s">
        <v>2178</v>
      </c>
      <c r="F254" s="842"/>
      <c r="G254" s="839">
        <v>253</v>
      </c>
    </row>
    <row r="255" spans="1:7" s="848" customFormat="1" x14ac:dyDescent="0.25">
      <c r="A255" s="979" t="s">
        <v>1868</v>
      </c>
      <c r="B255" s="980" t="s">
        <v>1869</v>
      </c>
      <c r="C255" s="980" t="s">
        <v>2484</v>
      </c>
      <c r="D255" s="981" t="s">
        <v>2179</v>
      </c>
      <c r="E255" s="842"/>
      <c r="F255" s="842"/>
      <c r="G255" s="842">
        <v>254</v>
      </c>
    </row>
    <row r="256" spans="1:7" x14ac:dyDescent="0.25">
      <c r="A256" s="979" t="s">
        <v>1955</v>
      </c>
      <c r="B256" s="980" t="s">
        <v>1957</v>
      </c>
      <c r="C256" s="980" t="s">
        <v>1958</v>
      </c>
      <c r="D256" s="981" t="s">
        <v>2180</v>
      </c>
      <c r="F256" s="842"/>
      <c r="G256" s="839">
        <v>255</v>
      </c>
    </row>
    <row r="257" spans="1:7" x14ac:dyDescent="0.25">
      <c r="A257" s="979" t="s">
        <v>1956</v>
      </c>
      <c r="B257" s="980" t="s">
        <v>606</v>
      </c>
      <c r="C257" s="980" t="s">
        <v>617</v>
      </c>
      <c r="D257" s="981" t="s">
        <v>2181</v>
      </c>
      <c r="F257" s="842"/>
      <c r="G257" s="842">
        <v>256</v>
      </c>
    </row>
    <row r="258" spans="1:7" ht="22.8" x14ac:dyDescent="0.25">
      <c r="A258" s="979" t="s">
        <v>1965</v>
      </c>
      <c r="B258" s="980" t="s">
        <v>1966</v>
      </c>
      <c r="C258" s="980" t="s">
        <v>1967</v>
      </c>
      <c r="D258" s="981" t="s">
        <v>2182</v>
      </c>
      <c r="F258" s="842"/>
      <c r="G258" s="839">
        <v>257</v>
      </c>
    </row>
    <row r="259" spans="1:7" x14ac:dyDescent="0.25">
      <c r="A259" s="979" t="s">
        <v>3508</v>
      </c>
      <c r="B259" s="980" t="s">
        <v>3509</v>
      </c>
      <c r="C259" s="980" t="s">
        <v>3510</v>
      </c>
      <c r="D259" s="981" t="s">
        <v>3511</v>
      </c>
      <c r="F259" s="842"/>
      <c r="G259" s="839"/>
    </row>
    <row r="260" spans="1:7" x14ac:dyDescent="0.25">
      <c r="A260" s="979" t="s">
        <v>420</v>
      </c>
      <c r="B260" s="980" t="s">
        <v>724</v>
      </c>
      <c r="C260" s="980" t="s">
        <v>599</v>
      </c>
      <c r="D260" s="981" t="s">
        <v>2183</v>
      </c>
      <c r="F260" s="842"/>
      <c r="G260" s="842">
        <v>258</v>
      </c>
    </row>
    <row r="261" spans="1:7" ht="79.8" x14ac:dyDescent="0.25">
      <c r="A261" s="1097" t="s">
        <v>593</v>
      </c>
      <c r="B261" s="1098" t="s">
        <v>3920</v>
      </c>
      <c r="C261" s="1098" t="s">
        <v>3921</v>
      </c>
      <c r="D261" s="1099" t="s">
        <v>3922</v>
      </c>
      <c r="F261" s="842"/>
      <c r="G261" s="839">
        <v>259</v>
      </c>
    </row>
    <row r="262" spans="1:7" x14ac:dyDescent="0.25">
      <c r="A262" s="979" t="s">
        <v>711</v>
      </c>
      <c r="B262" s="980" t="s">
        <v>658</v>
      </c>
      <c r="C262" s="980" t="s">
        <v>704</v>
      </c>
      <c r="D262" s="981" t="s">
        <v>658</v>
      </c>
      <c r="F262" s="842"/>
      <c r="G262" s="842">
        <v>260</v>
      </c>
    </row>
    <row r="263" spans="1:7" x14ac:dyDescent="0.25">
      <c r="A263" s="979" t="s">
        <v>712</v>
      </c>
      <c r="B263" s="980" t="s">
        <v>698</v>
      </c>
      <c r="C263" s="980" t="s">
        <v>699</v>
      </c>
      <c r="D263" s="981" t="s">
        <v>2184</v>
      </c>
      <c r="F263" s="842"/>
      <c r="G263" s="839">
        <v>261</v>
      </c>
    </row>
    <row r="264" spans="1:7" x14ac:dyDescent="0.25">
      <c r="A264" s="979" t="s">
        <v>713</v>
      </c>
      <c r="B264" s="980" t="s">
        <v>700</v>
      </c>
      <c r="C264" s="980" t="s">
        <v>480</v>
      </c>
      <c r="D264" s="981" t="s">
        <v>2185</v>
      </c>
      <c r="F264" s="842"/>
      <c r="G264" s="842">
        <v>262</v>
      </c>
    </row>
    <row r="265" spans="1:7" s="848" customFormat="1" x14ac:dyDescent="0.25">
      <c r="A265" s="979" t="s">
        <v>714</v>
      </c>
      <c r="B265" s="980" t="s">
        <v>600</v>
      </c>
      <c r="C265" s="980" t="s">
        <v>611</v>
      </c>
      <c r="D265" s="981" t="s">
        <v>2151</v>
      </c>
      <c r="E265" s="842"/>
      <c r="F265" s="842"/>
      <c r="G265" s="839">
        <v>263</v>
      </c>
    </row>
    <row r="266" spans="1:7" s="848" customFormat="1" x14ac:dyDescent="0.25">
      <c r="A266" s="979" t="s">
        <v>715</v>
      </c>
      <c r="B266" s="980" t="s">
        <v>2520</v>
      </c>
      <c r="C266" s="980" t="s">
        <v>2519</v>
      </c>
      <c r="D266" s="981" t="s">
        <v>2521</v>
      </c>
      <c r="E266" s="842"/>
      <c r="F266" s="842"/>
      <c r="G266" s="842">
        <v>264</v>
      </c>
    </row>
    <row r="267" spans="1:7" s="848" customFormat="1" x14ac:dyDescent="0.25">
      <c r="A267" s="979" t="s">
        <v>716</v>
      </c>
      <c r="B267" s="980" t="s">
        <v>659</v>
      </c>
      <c r="C267" s="980" t="s">
        <v>610</v>
      </c>
      <c r="D267" s="981" t="s">
        <v>2186</v>
      </c>
      <c r="E267" s="842"/>
      <c r="F267" s="842"/>
      <c r="G267" s="839">
        <v>265</v>
      </c>
    </row>
    <row r="268" spans="1:7" x14ac:dyDescent="0.25">
      <c r="A268" s="979" t="s">
        <v>717</v>
      </c>
      <c r="B268" s="980" t="s">
        <v>701</v>
      </c>
      <c r="C268" s="980" t="s">
        <v>1441</v>
      </c>
      <c r="D268" s="981" t="s">
        <v>2187</v>
      </c>
      <c r="F268" s="842"/>
      <c r="G268" s="842">
        <v>266</v>
      </c>
    </row>
    <row r="269" spans="1:7" x14ac:dyDescent="0.25">
      <c r="A269" s="979" t="s">
        <v>718</v>
      </c>
      <c r="B269" s="980" t="s">
        <v>1870</v>
      </c>
      <c r="C269" s="980" t="s">
        <v>1442</v>
      </c>
      <c r="D269" s="981" t="s">
        <v>2188</v>
      </c>
      <c r="F269" s="842"/>
      <c r="G269" s="839">
        <v>267</v>
      </c>
    </row>
    <row r="270" spans="1:7" x14ac:dyDescent="0.25">
      <c r="A270" s="979" t="s">
        <v>1857</v>
      </c>
      <c r="B270" s="980" t="s">
        <v>1888</v>
      </c>
      <c r="C270" s="980" t="s">
        <v>1889</v>
      </c>
      <c r="D270" s="981" t="s">
        <v>2189</v>
      </c>
      <c r="F270" s="842"/>
      <c r="G270" s="842">
        <v>268</v>
      </c>
    </row>
    <row r="271" spans="1:7" x14ac:dyDescent="0.25">
      <c r="A271" s="979" t="s">
        <v>1886</v>
      </c>
      <c r="B271" s="980" t="s">
        <v>1890</v>
      </c>
      <c r="C271" s="980" t="s">
        <v>1887</v>
      </c>
      <c r="D271" s="981" t="s">
        <v>2190</v>
      </c>
      <c r="F271" s="842"/>
      <c r="G271" s="839">
        <v>269</v>
      </c>
    </row>
    <row r="272" spans="1:7" x14ac:dyDescent="0.25">
      <c r="A272" s="979" t="s">
        <v>719</v>
      </c>
      <c r="B272" s="980" t="s">
        <v>728</v>
      </c>
      <c r="C272" s="980" t="s">
        <v>702</v>
      </c>
      <c r="D272" s="981" t="s">
        <v>2191</v>
      </c>
      <c r="F272" s="842"/>
      <c r="G272" s="842">
        <v>270</v>
      </c>
    </row>
    <row r="273" spans="1:7" x14ac:dyDescent="0.25">
      <c r="A273" s="979" t="s">
        <v>720</v>
      </c>
      <c r="B273" s="980" t="s">
        <v>732</v>
      </c>
      <c r="C273" s="980" t="s">
        <v>731</v>
      </c>
      <c r="D273" s="981" t="s">
        <v>2192</v>
      </c>
      <c r="F273" s="842"/>
      <c r="G273" s="839">
        <v>271</v>
      </c>
    </row>
    <row r="274" spans="1:7" x14ac:dyDescent="0.25">
      <c r="A274" s="979" t="s">
        <v>721</v>
      </c>
      <c r="B274" s="980" t="s">
        <v>703</v>
      </c>
      <c r="C274" s="980" t="s">
        <v>616</v>
      </c>
      <c r="D274" s="981" t="s">
        <v>2142</v>
      </c>
      <c r="F274" s="842"/>
      <c r="G274" s="842">
        <v>272</v>
      </c>
    </row>
    <row r="275" spans="1:7" x14ac:dyDescent="0.2">
      <c r="A275" s="979" t="s">
        <v>727</v>
      </c>
      <c r="B275" s="982" t="s">
        <v>2504</v>
      </c>
      <c r="C275" s="982" t="s">
        <v>2503</v>
      </c>
      <c r="D275" s="981" t="s">
        <v>2500</v>
      </c>
      <c r="F275" s="842"/>
      <c r="G275" s="839">
        <v>273</v>
      </c>
    </row>
    <row r="276" spans="1:7" x14ac:dyDescent="0.2">
      <c r="A276" s="979" t="s">
        <v>2522</v>
      </c>
      <c r="B276" s="982" t="s">
        <v>2524</v>
      </c>
      <c r="C276" s="982" t="s">
        <v>2523</v>
      </c>
      <c r="D276" s="981" t="s">
        <v>2525</v>
      </c>
      <c r="F276" s="842"/>
      <c r="G276" s="842">
        <v>274</v>
      </c>
    </row>
    <row r="277" spans="1:7" x14ac:dyDescent="0.2">
      <c r="A277" s="979" t="s">
        <v>722</v>
      </c>
      <c r="B277" s="982" t="s">
        <v>730</v>
      </c>
      <c r="C277" s="982" t="s">
        <v>729</v>
      </c>
      <c r="D277" s="981" t="s">
        <v>2193</v>
      </c>
      <c r="F277" s="842"/>
      <c r="G277" s="839">
        <v>275</v>
      </c>
    </row>
    <row r="278" spans="1:7" x14ac:dyDescent="0.2">
      <c r="A278" s="979" t="s">
        <v>723</v>
      </c>
      <c r="B278" s="982" t="s">
        <v>2505</v>
      </c>
      <c r="C278" s="982" t="s">
        <v>2502</v>
      </c>
      <c r="D278" s="981" t="s">
        <v>2498</v>
      </c>
      <c r="F278" s="842"/>
      <c r="G278" s="842">
        <v>276</v>
      </c>
    </row>
    <row r="279" spans="1:7" ht="397.2" customHeight="1" x14ac:dyDescent="0.25">
      <c r="A279" s="979" t="s">
        <v>733</v>
      </c>
      <c r="B279" s="980" t="s">
        <v>2506</v>
      </c>
      <c r="C279" s="980" t="s">
        <v>2501</v>
      </c>
      <c r="D279" s="981" t="s">
        <v>2499</v>
      </c>
      <c r="F279" s="842"/>
      <c r="G279" s="839">
        <v>277</v>
      </c>
    </row>
    <row r="280" spans="1:7" x14ac:dyDescent="0.2">
      <c r="A280" s="979" t="s">
        <v>734</v>
      </c>
      <c r="B280" s="982" t="s">
        <v>739</v>
      </c>
      <c r="C280" s="982" t="s">
        <v>738</v>
      </c>
      <c r="D280" s="981" t="s">
        <v>2171</v>
      </c>
      <c r="F280" s="842"/>
      <c r="G280" s="842">
        <v>278</v>
      </c>
    </row>
    <row r="281" spans="1:7" x14ac:dyDescent="0.2">
      <c r="A281" s="979" t="s">
        <v>735</v>
      </c>
      <c r="B281" s="982" t="s">
        <v>2495</v>
      </c>
      <c r="C281" s="982" t="s">
        <v>2492</v>
      </c>
      <c r="D281" s="981" t="s">
        <v>2493</v>
      </c>
      <c r="F281" s="842"/>
      <c r="G281" s="839">
        <v>279</v>
      </c>
    </row>
    <row r="282" spans="1:7" x14ac:dyDescent="0.2">
      <c r="A282" s="979" t="s">
        <v>1370</v>
      </c>
      <c r="B282" s="982" t="s">
        <v>1373</v>
      </c>
      <c r="C282" s="982" t="s">
        <v>1372</v>
      </c>
      <c r="D282" s="981" t="s">
        <v>2194</v>
      </c>
      <c r="F282" s="842"/>
      <c r="G282" s="842">
        <v>280</v>
      </c>
    </row>
    <row r="283" spans="1:7" x14ac:dyDescent="0.2">
      <c r="A283" s="979" t="s">
        <v>1371</v>
      </c>
      <c r="B283" s="982" t="s">
        <v>1374</v>
      </c>
      <c r="C283" s="982" t="s">
        <v>1375</v>
      </c>
      <c r="D283" s="981" t="s">
        <v>2195</v>
      </c>
      <c r="F283" s="842"/>
      <c r="G283" s="839">
        <v>281</v>
      </c>
    </row>
    <row r="284" spans="1:7" x14ac:dyDescent="0.2">
      <c r="A284" s="979" t="s">
        <v>1809</v>
      </c>
      <c r="B284" s="982" t="s">
        <v>607</v>
      </c>
      <c r="C284" s="982" t="s">
        <v>737</v>
      </c>
      <c r="D284" s="981" t="s">
        <v>2172</v>
      </c>
      <c r="F284" s="842"/>
      <c r="G284" s="842">
        <v>282</v>
      </c>
    </row>
    <row r="285" spans="1:7" x14ac:dyDescent="0.2">
      <c r="A285" s="979" t="s">
        <v>1810</v>
      </c>
      <c r="B285" s="982" t="s">
        <v>2494</v>
      </c>
      <c r="C285" s="982" t="s">
        <v>2496</v>
      </c>
      <c r="D285" s="981" t="s">
        <v>2497</v>
      </c>
      <c r="F285" s="842"/>
      <c r="G285" s="839">
        <v>283</v>
      </c>
    </row>
    <row r="286" spans="1:7" x14ac:dyDescent="0.2">
      <c r="A286" s="979" t="s">
        <v>1872</v>
      </c>
      <c r="B286" s="982" t="s">
        <v>1875</v>
      </c>
      <c r="C286" s="982" t="s">
        <v>1871</v>
      </c>
      <c r="D286" s="981" t="s">
        <v>2196</v>
      </c>
      <c r="F286" s="842"/>
      <c r="G286" s="842">
        <v>284</v>
      </c>
    </row>
    <row r="287" spans="1:7" x14ac:dyDescent="0.25">
      <c r="A287" s="980" t="s">
        <v>1873</v>
      </c>
      <c r="B287" s="980" t="s">
        <v>1876</v>
      </c>
      <c r="C287" s="980" t="s">
        <v>1874</v>
      </c>
      <c r="D287" s="981" t="s">
        <v>2197</v>
      </c>
      <c r="F287" s="842"/>
      <c r="G287" s="839">
        <v>285</v>
      </c>
    </row>
    <row r="288" spans="1:7" ht="409.6" x14ac:dyDescent="0.25">
      <c r="A288" s="980" t="s">
        <v>1885</v>
      </c>
      <c r="B288" s="980" t="s">
        <v>1901</v>
      </c>
      <c r="C288" s="980" t="s">
        <v>1919</v>
      </c>
      <c r="D288" s="981" t="s">
        <v>2198</v>
      </c>
      <c r="F288" s="842"/>
      <c r="G288" s="842">
        <v>286</v>
      </c>
    </row>
    <row r="289" spans="1:7" x14ac:dyDescent="0.25">
      <c r="A289" s="980" t="s">
        <v>1891</v>
      </c>
      <c r="B289" s="980" t="s">
        <v>1892</v>
      </c>
      <c r="C289" s="980" t="s">
        <v>1893</v>
      </c>
      <c r="D289" s="981" t="s">
        <v>2199</v>
      </c>
      <c r="F289" s="842"/>
      <c r="G289" s="839">
        <v>287</v>
      </c>
    </row>
    <row r="290" spans="1:7" x14ac:dyDescent="0.25">
      <c r="A290" s="980" t="s">
        <v>1894</v>
      </c>
      <c r="B290" s="980" t="s">
        <v>698</v>
      </c>
      <c r="C290" s="980" t="s">
        <v>699</v>
      </c>
      <c r="D290" s="981" t="s">
        <v>2184</v>
      </c>
      <c r="F290" s="842"/>
      <c r="G290" s="842">
        <v>288</v>
      </c>
    </row>
    <row r="291" spans="1:7" x14ac:dyDescent="0.25">
      <c r="A291" s="980" t="s">
        <v>1895</v>
      </c>
      <c r="B291" s="980" t="s">
        <v>1402</v>
      </c>
      <c r="C291" s="980" t="s">
        <v>1858</v>
      </c>
      <c r="D291" s="981" t="s">
        <v>2157</v>
      </c>
      <c r="F291" s="842"/>
      <c r="G291" s="839">
        <v>289</v>
      </c>
    </row>
    <row r="292" spans="1:7" x14ac:dyDescent="0.25">
      <c r="A292" s="980" t="s">
        <v>1896</v>
      </c>
      <c r="B292" s="980" t="s">
        <v>1897</v>
      </c>
      <c r="C292" s="980" t="s">
        <v>1247</v>
      </c>
      <c r="D292" s="981" t="s">
        <v>2159</v>
      </c>
      <c r="F292" s="842"/>
      <c r="G292" s="842">
        <v>290</v>
      </c>
    </row>
    <row r="293" spans="1:7" x14ac:dyDescent="0.25">
      <c r="A293" s="980" t="s">
        <v>2479</v>
      </c>
      <c r="B293" s="980" t="s">
        <v>2489</v>
      </c>
      <c r="C293" s="980" t="s">
        <v>2482</v>
      </c>
      <c r="D293" s="981" t="s">
        <v>2485</v>
      </c>
      <c r="F293" s="842"/>
      <c r="G293" s="839">
        <v>291</v>
      </c>
    </row>
    <row r="294" spans="1:7" x14ac:dyDescent="0.25">
      <c r="A294" s="980" t="s">
        <v>2480</v>
      </c>
      <c r="B294" s="980" t="s">
        <v>2487</v>
      </c>
      <c r="C294" s="980" t="s">
        <v>2483</v>
      </c>
      <c r="D294" s="981" t="s">
        <v>2486</v>
      </c>
      <c r="F294" s="842"/>
      <c r="G294" s="842">
        <v>292</v>
      </c>
    </row>
    <row r="295" spans="1:7" x14ac:dyDescent="0.25">
      <c r="A295" s="980" t="s">
        <v>2481</v>
      </c>
      <c r="B295" s="980" t="s">
        <v>2490</v>
      </c>
      <c r="C295" s="980" t="s">
        <v>2488</v>
      </c>
      <c r="D295" s="981" t="s">
        <v>2491</v>
      </c>
      <c r="F295" s="842"/>
      <c r="G295" s="839">
        <v>293</v>
      </c>
    </row>
    <row r="296" spans="1:7" x14ac:dyDescent="0.25">
      <c r="A296" s="980" t="s">
        <v>1583</v>
      </c>
      <c r="B296" s="980" t="s">
        <v>1469</v>
      </c>
      <c r="C296" s="980" t="s">
        <v>1586</v>
      </c>
      <c r="D296" s="981" t="s">
        <v>2200</v>
      </c>
      <c r="F296" s="842"/>
      <c r="G296" s="842">
        <v>294</v>
      </c>
    </row>
    <row r="297" spans="1:7" ht="68.400000000000006" x14ac:dyDescent="0.25">
      <c r="A297" s="980" t="s">
        <v>1587</v>
      </c>
      <c r="B297" s="980" t="s">
        <v>3845</v>
      </c>
      <c r="C297" s="980" t="s">
        <v>3791</v>
      </c>
      <c r="D297" s="981" t="s">
        <v>2201</v>
      </c>
      <c r="F297" s="842"/>
      <c r="G297" s="839">
        <v>295</v>
      </c>
    </row>
    <row r="298" spans="1:7" ht="91.2" x14ac:dyDescent="0.25">
      <c r="A298" s="980" t="s">
        <v>1588</v>
      </c>
      <c r="B298" s="980" t="s">
        <v>3831</v>
      </c>
      <c r="C298" s="980" t="s">
        <v>3792</v>
      </c>
      <c r="D298" s="981" t="s">
        <v>2202</v>
      </c>
      <c r="F298" s="842"/>
      <c r="G298" s="842">
        <v>296</v>
      </c>
    </row>
    <row r="299" spans="1:7" ht="79.8" x14ac:dyDescent="0.25">
      <c r="A299" s="980" t="s">
        <v>1589</v>
      </c>
      <c r="B299" s="980" t="s">
        <v>3846</v>
      </c>
      <c r="C299" s="980" t="s">
        <v>3828</v>
      </c>
      <c r="D299" s="981" t="s">
        <v>2203</v>
      </c>
      <c r="F299" s="842"/>
      <c r="G299" s="839">
        <v>297</v>
      </c>
    </row>
    <row r="300" spans="1:7" ht="91.2" customHeight="1" x14ac:dyDescent="0.25">
      <c r="A300" s="980" t="s">
        <v>1590</v>
      </c>
      <c r="B300" s="980" t="s">
        <v>3847</v>
      </c>
      <c r="C300" s="980" t="s">
        <v>3836</v>
      </c>
      <c r="D300" s="981" t="s">
        <v>2204</v>
      </c>
      <c r="F300" s="842"/>
      <c r="G300" s="842">
        <v>298</v>
      </c>
    </row>
    <row r="301" spans="1:7" x14ac:dyDescent="0.25">
      <c r="A301" s="980" t="s">
        <v>3387</v>
      </c>
      <c r="B301" s="980" t="s">
        <v>3538</v>
      </c>
      <c r="C301" s="980" t="s">
        <v>3388</v>
      </c>
      <c r="D301" s="981" t="s">
        <v>3548</v>
      </c>
      <c r="F301" s="842"/>
      <c r="G301" s="842">
        <v>299</v>
      </c>
    </row>
    <row r="302" spans="1:7" ht="91.2" x14ac:dyDescent="0.25">
      <c r="A302" s="980" t="s">
        <v>3534</v>
      </c>
      <c r="B302" s="980" t="s">
        <v>3830</v>
      </c>
      <c r="C302" s="980" t="s">
        <v>3829</v>
      </c>
      <c r="D302" s="981" t="s">
        <v>3547</v>
      </c>
      <c r="F302" s="842"/>
      <c r="G302" s="839">
        <v>300</v>
      </c>
    </row>
    <row r="303" spans="1:7" ht="91.2" x14ac:dyDescent="0.25">
      <c r="A303" s="980" t="s">
        <v>3535</v>
      </c>
      <c r="B303" s="980" t="s">
        <v>3541</v>
      </c>
      <c r="C303" s="980" t="s">
        <v>3543</v>
      </c>
      <c r="D303" s="981" t="s">
        <v>3546</v>
      </c>
      <c r="F303" s="842"/>
      <c r="G303" s="842">
        <v>301</v>
      </c>
    </row>
    <row r="304" spans="1:7" ht="57" x14ac:dyDescent="0.25">
      <c r="A304" s="980" t="s">
        <v>3536</v>
      </c>
      <c r="B304" s="980" t="s">
        <v>3542</v>
      </c>
      <c r="C304" s="980" t="s">
        <v>3540</v>
      </c>
      <c r="D304" s="981" t="s">
        <v>3545</v>
      </c>
      <c r="F304" s="842"/>
      <c r="G304" s="842">
        <v>302</v>
      </c>
    </row>
    <row r="305" spans="1:7" ht="91.8" customHeight="1" x14ac:dyDescent="0.25">
      <c r="A305" s="980" t="s">
        <v>3537</v>
      </c>
      <c r="B305" s="980" t="s">
        <v>3848</v>
      </c>
      <c r="C305" s="980" t="s">
        <v>3832</v>
      </c>
      <c r="D305" s="981" t="s">
        <v>3544</v>
      </c>
      <c r="F305" s="842"/>
      <c r="G305" s="839">
        <v>303</v>
      </c>
    </row>
    <row r="306" spans="1:7" x14ac:dyDescent="0.25">
      <c r="A306" s="980" t="s">
        <v>1581</v>
      </c>
      <c r="B306" s="980" t="s">
        <v>1467</v>
      </c>
      <c r="C306" s="980" t="s">
        <v>1591</v>
      </c>
      <c r="D306" s="981" t="s">
        <v>2205</v>
      </c>
      <c r="F306" s="842"/>
      <c r="G306" s="842">
        <v>304</v>
      </c>
    </row>
    <row r="307" spans="1:7" ht="91.2" x14ac:dyDescent="0.25">
      <c r="A307" s="980" t="s">
        <v>1592</v>
      </c>
      <c r="B307" s="980" t="s">
        <v>3849</v>
      </c>
      <c r="C307" s="980" t="s">
        <v>3833</v>
      </c>
      <c r="D307" s="981" t="s">
        <v>3583</v>
      </c>
      <c r="F307" s="842"/>
      <c r="G307" s="842">
        <v>305</v>
      </c>
    </row>
    <row r="308" spans="1:7" ht="102.6" x14ac:dyDescent="0.25">
      <c r="A308" s="980" t="s">
        <v>1593</v>
      </c>
      <c r="B308" s="980" t="s">
        <v>1594</v>
      </c>
      <c r="C308" s="980" t="s">
        <v>1595</v>
      </c>
      <c r="D308" s="981" t="s">
        <v>2206</v>
      </c>
      <c r="F308" s="842"/>
      <c r="G308" s="839">
        <v>306</v>
      </c>
    </row>
    <row r="309" spans="1:7" ht="68.400000000000006" x14ac:dyDescent="0.25">
      <c r="A309" s="980" t="s">
        <v>1596</v>
      </c>
      <c r="B309" s="980" t="s">
        <v>1597</v>
      </c>
      <c r="C309" s="980" t="s">
        <v>1598</v>
      </c>
      <c r="D309" s="981" t="s">
        <v>2207</v>
      </c>
      <c r="F309" s="842"/>
      <c r="G309" s="842">
        <v>307</v>
      </c>
    </row>
    <row r="310" spans="1:7" ht="79.8" x14ac:dyDescent="0.25">
      <c r="A310" s="980" t="s">
        <v>1599</v>
      </c>
      <c r="B310" s="980" t="s">
        <v>3850</v>
      </c>
      <c r="C310" s="980" t="s">
        <v>3793</v>
      </c>
      <c r="D310" s="981" t="s">
        <v>2208</v>
      </c>
      <c r="F310" s="842"/>
      <c r="G310" s="842">
        <v>308</v>
      </c>
    </row>
    <row r="311" spans="1:7" x14ac:dyDescent="0.25">
      <c r="A311" s="980" t="s">
        <v>1582</v>
      </c>
      <c r="B311" s="980" t="s">
        <v>1468</v>
      </c>
      <c r="C311" s="980" t="s">
        <v>1600</v>
      </c>
      <c r="D311" s="981" t="s">
        <v>2209</v>
      </c>
      <c r="F311" s="842"/>
      <c r="G311" s="839">
        <v>309</v>
      </c>
    </row>
    <row r="312" spans="1:7" ht="91.2" x14ac:dyDescent="0.25">
      <c r="A312" s="980" t="s">
        <v>1601</v>
      </c>
      <c r="B312" s="980" t="s">
        <v>1602</v>
      </c>
      <c r="C312" s="980" t="s">
        <v>3834</v>
      </c>
      <c r="D312" s="981" t="s">
        <v>2210</v>
      </c>
      <c r="F312" s="842"/>
      <c r="G312" s="842">
        <v>310</v>
      </c>
    </row>
    <row r="313" spans="1:7" ht="79.8" x14ac:dyDescent="0.25">
      <c r="A313" s="980" t="s">
        <v>1603</v>
      </c>
      <c r="B313" s="980" t="s">
        <v>1604</v>
      </c>
      <c r="C313" s="980" t="s">
        <v>3794</v>
      </c>
      <c r="D313" s="981" t="s">
        <v>2211</v>
      </c>
      <c r="F313" s="842"/>
      <c r="G313" s="842">
        <v>311</v>
      </c>
    </row>
    <row r="314" spans="1:7" ht="68.400000000000006" x14ac:dyDescent="0.25">
      <c r="A314" s="980" t="s">
        <v>1605</v>
      </c>
      <c r="B314" s="980" t="s">
        <v>1606</v>
      </c>
      <c r="C314" s="980" t="s">
        <v>3795</v>
      </c>
      <c r="D314" s="981" t="s">
        <v>2212</v>
      </c>
      <c r="F314" s="842"/>
      <c r="G314" s="839">
        <v>312</v>
      </c>
    </row>
    <row r="315" spans="1:7" ht="68.400000000000006" x14ac:dyDescent="0.25">
      <c r="A315" s="980" t="s">
        <v>1607</v>
      </c>
      <c r="B315" s="980" t="s">
        <v>1608</v>
      </c>
      <c r="C315" s="980" t="s">
        <v>3796</v>
      </c>
      <c r="D315" s="981" t="s">
        <v>2213</v>
      </c>
      <c r="F315" s="842"/>
      <c r="G315" s="842">
        <v>313</v>
      </c>
    </row>
    <row r="316" spans="1:7" x14ac:dyDescent="0.25">
      <c r="A316" s="980" t="s">
        <v>1585</v>
      </c>
      <c r="B316" s="980" t="s">
        <v>1471</v>
      </c>
      <c r="C316" s="980" t="s">
        <v>1609</v>
      </c>
      <c r="D316" s="981" t="s">
        <v>2214</v>
      </c>
      <c r="F316" s="842"/>
      <c r="G316" s="842">
        <v>314</v>
      </c>
    </row>
    <row r="317" spans="1:7" ht="57" x14ac:dyDescent="0.25">
      <c r="A317" s="838" t="s">
        <v>1610</v>
      </c>
      <c r="B317" s="842" t="s">
        <v>3851</v>
      </c>
      <c r="C317" s="839" t="s">
        <v>3797</v>
      </c>
      <c r="D317" s="840" t="s">
        <v>2215</v>
      </c>
      <c r="F317" s="842"/>
      <c r="G317" s="839">
        <v>315</v>
      </c>
    </row>
    <row r="318" spans="1:7" ht="91.2" x14ac:dyDescent="0.25">
      <c r="A318" s="841" t="s">
        <v>1611</v>
      </c>
      <c r="B318" s="842" t="s">
        <v>3852</v>
      </c>
      <c r="C318" s="842" t="s">
        <v>3798</v>
      </c>
      <c r="D318" s="843" t="s">
        <v>2216</v>
      </c>
      <c r="F318" s="842"/>
      <c r="G318" s="842">
        <v>316</v>
      </c>
    </row>
    <row r="319" spans="1:7" s="848" customFormat="1" ht="68.400000000000006" x14ac:dyDescent="0.25">
      <c r="A319" s="838" t="s">
        <v>1612</v>
      </c>
      <c r="B319" s="842" t="s">
        <v>3853</v>
      </c>
      <c r="C319" s="839" t="s">
        <v>3800</v>
      </c>
      <c r="D319" s="840" t="s">
        <v>2217</v>
      </c>
      <c r="E319" s="842"/>
      <c r="F319" s="842"/>
      <c r="G319" s="842">
        <v>317</v>
      </c>
    </row>
    <row r="320" spans="1:7" ht="68.400000000000006" x14ac:dyDescent="0.25">
      <c r="A320" s="841" t="s">
        <v>1613</v>
      </c>
      <c r="B320" s="842" t="s">
        <v>3854</v>
      </c>
      <c r="C320" s="842" t="s">
        <v>3799</v>
      </c>
      <c r="D320" s="843" t="s">
        <v>2218</v>
      </c>
      <c r="F320" s="842"/>
      <c r="G320" s="839">
        <v>318</v>
      </c>
    </row>
    <row r="321" spans="1:7" x14ac:dyDescent="0.25">
      <c r="A321" s="841" t="s">
        <v>1584</v>
      </c>
      <c r="B321" s="842" t="s">
        <v>1470</v>
      </c>
      <c r="C321" s="842" t="s">
        <v>3539</v>
      </c>
      <c r="D321" s="843" t="s">
        <v>2219</v>
      </c>
      <c r="F321" s="842"/>
      <c r="G321" s="842">
        <v>319</v>
      </c>
    </row>
    <row r="322" spans="1:7" ht="57" x14ac:dyDescent="0.25">
      <c r="A322" s="841" t="s">
        <v>1614</v>
      </c>
      <c r="B322" s="842" t="s">
        <v>3855</v>
      </c>
      <c r="C322" s="842" t="s">
        <v>1615</v>
      </c>
      <c r="D322" s="843" t="s">
        <v>2220</v>
      </c>
      <c r="F322" s="842"/>
      <c r="G322" s="842">
        <v>320</v>
      </c>
    </row>
    <row r="323" spans="1:7" ht="68.400000000000006" x14ac:dyDescent="0.25">
      <c r="A323" s="841" t="s">
        <v>1616</v>
      </c>
      <c r="B323" s="842" t="s">
        <v>3856</v>
      </c>
      <c r="C323" s="842" t="s">
        <v>1617</v>
      </c>
      <c r="D323" s="843" t="s">
        <v>2221</v>
      </c>
      <c r="F323" s="842"/>
      <c r="G323" s="839">
        <v>321</v>
      </c>
    </row>
    <row r="324" spans="1:7" ht="57" x14ac:dyDescent="0.25">
      <c r="A324" s="841" t="s">
        <v>1618</v>
      </c>
      <c r="B324" s="842" t="s">
        <v>3857</v>
      </c>
      <c r="C324" s="842" t="s">
        <v>1619</v>
      </c>
      <c r="D324" s="843" t="s">
        <v>2222</v>
      </c>
      <c r="F324" s="842"/>
      <c r="G324" s="842">
        <v>322</v>
      </c>
    </row>
    <row r="325" spans="1:7" ht="57" x14ac:dyDescent="0.25">
      <c r="A325" s="841" t="s">
        <v>1620</v>
      </c>
      <c r="B325" s="842" t="s">
        <v>3858</v>
      </c>
      <c r="C325" s="842" t="s">
        <v>1621</v>
      </c>
      <c r="D325" s="843" t="s">
        <v>2223</v>
      </c>
      <c r="F325" s="842"/>
      <c r="G325" s="842">
        <v>323</v>
      </c>
    </row>
    <row r="326" spans="1:7" x14ac:dyDescent="0.25">
      <c r="A326" s="841" t="s">
        <v>79</v>
      </c>
      <c r="B326" s="842" t="s">
        <v>1182</v>
      </c>
      <c r="C326" s="842" t="s">
        <v>1426</v>
      </c>
      <c r="D326" s="843" t="s">
        <v>2224</v>
      </c>
      <c r="F326" s="842"/>
      <c r="G326" s="839">
        <v>324</v>
      </c>
    </row>
    <row r="327" spans="1:7" ht="136.80000000000001" x14ac:dyDescent="0.25">
      <c r="A327" s="841" t="s">
        <v>494</v>
      </c>
      <c r="B327" s="842" t="s">
        <v>1225</v>
      </c>
      <c r="C327" s="842" t="s">
        <v>776</v>
      </c>
      <c r="D327" s="843" t="s">
        <v>2225</v>
      </c>
      <c r="F327" s="842"/>
      <c r="G327" s="842">
        <v>325</v>
      </c>
    </row>
    <row r="328" spans="1:7" x14ac:dyDescent="0.25">
      <c r="A328" s="841" t="s">
        <v>132</v>
      </c>
      <c r="B328" s="842" t="s">
        <v>495</v>
      </c>
      <c r="C328" s="842" t="s">
        <v>496</v>
      </c>
      <c r="D328" s="843" t="s">
        <v>2226</v>
      </c>
      <c r="F328" s="842"/>
      <c r="G328" s="842">
        <v>326</v>
      </c>
    </row>
    <row r="329" spans="1:7" ht="136.80000000000001" x14ac:dyDescent="0.25">
      <c r="A329" s="838" t="s">
        <v>497</v>
      </c>
      <c r="B329" s="839" t="s">
        <v>498</v>
      </c>
      <c r="C329" s="839" t="s">
        <v>777</v>
      </c>
      <c r="D329" s="840" t="s">
        <v>2227</v>
      </c>
      <c r="F329" s="842"/>
      <c r="G329" s="839">
        <v>327</v>
      </c>
    </row>
    <row r="330" spans="1:7" ht="114" x14ac:dyDescent="0.25">
      <c r="A330" s="841" t="s">
        <v>336</v>
      </c>
      <c r="B330" s="842" t="s">
        <v>1183</v>
      </c>
      <c r="C330" s="842" t="s">
        <v>1825</v>
      </c>
      <c r="D330" s="843" t="s">
        <v>2228</v>
      </c>
      <c r="E330" s="842" t="s">
        <v>2855</v>
      </c>
      <c r="F330" s="842" t="s">
        <v>4052</v>
      </c>
      <c r="G330" s="842">
        <v>328</v>
      </c>
    </row>
    <row r="331" spans="1:7" ht="159.6" x14ac:dyDescent="0.25">
      <c r="A331" s="841" t="s">
        <v>337</v>
      </c>
      <c r="B331" s="842" t="s">
        <v>1184</v>
      </c>
      <c r="C331" s="842" t="s">
        <v>585</v>
      </c>
      <c r="D331" s="843" t="s">
        <v>2229</v>
      </c>
      <c r="E331" s="842" t="s">
        <v>2856</v>
      </c>
      <c r="F331" s="842" t="s">
        <v>4053</v>
      </c>
      <c r="G331" s="842">
        <v>329</v>
      </c>
    </row>
    <row r="332" spans="1:7" ht="91.2" x14ac:dyDescent="0.25">
      <c r="A332" s="841" t="s">
        <v>338</v>
      </c>
      <c r="B332" s="842" t="s">
        <v>2636</v>
      </c>
      <c r="C332" s="842" t="s">
        <v>1428</v>
      </c>
      <c r="D332" s="843" t="s">
        <v>2230</v>
      </c>
      <c r="E332" s="842" t="s">
        <v>2857</v>
      </c>
      <c r="F332" s="842" t="s">
        <v>4054</v>
      </c>
      <c r="G332" s="839">
        <v>330</v>
      </c>
    </row>
    <row r="333" spans="1:7" ht="159.6" x14ac:dyDescent="0.25">
      <c r="A333" s="841" t="s">
        <v>339</v>
      </c>
      <c r="B333" s="842" t="s">
        <v>1185</v>
      </c>
      <c r="C333" s="842" t="s">
        <v>1920</v>
      </c>
      <c r="D333" s="843" t="s">
        <v>2231</v>
      </c>
      <c r="E333" s="842" t="s">
        <v>2858</v>
      </c>
      <c r="F333" s="842" t="s">
        <v>4055</v>
      </c>
      <c r="G333" s="842">
        <v>331</v>
      </c>
    </row>
    <row r="334" spans="1:7" ht="102.6" x14ac:dyDescent="0.25">
      <c r="A334" s="841" t="s">
        <v>340</v>
      </c>
      <c r="B334" s="842" t="s">
        <v>499</v>
      </c>
      <c r="C334" s="842" t="s">
        <v>1921</v>
      </c>
      <c r="D334" s="843" t="s">
        <v>2232</v>
      </c>
      <c r="E334" s="842" t="s">
        <v>2859</v>
      </c>
      <c r="F334" s="842" t="s">
        <v>4056</v>
      </c>
      <c r="G334" s="842">
        <v>332</v>
      </c>
    </row>
    <row r="335" spans="1:7" s="848" customFormat="1" ht="193.8" x14ac:dyDescent="0.25">
      <c r="A335" s="841" t="s">
        <v>341</v>
      </c>
      <c r="B335" s="842" t="s">
        <v>1186</v>
      </c>
      <c r="C335" s="842" t="s">
        <v>1429</v>
      </c>
      <c r="D335" s="843" t="s">
        <v>2233</v>
      </c>
      <c r="E335" s="842" t="s">
        <v>2860</v>
      </c>
      <c r="F335" s="842" t="s">
        <v>4057</v>
      </c>
      <c r="G335" s="839">
        <v>333</v>
      </c>
    </row>
    <row r="336" spans="1:7" ht="228" x14ac:dyDescent="0.25">
      <c r="A336" s="841" t="s">
        <v>342</v>
      </c>
      <c r="B336" s="839" t="s">
        <v>2637</v>
      </c>
      <c r="C336" s="842" t="s">
        <v>3125</v>
      </c>
      <c r="D336" s="843" t="s">
        <v>3370</v>
      </c>
      <c r="E336" s="842" t="s">
        <v>2861</v>
      </c>
      <c r="F336" s="842" t="s">
        <v>4058</v>
      </c>
      <c r="G336" s="842">
        <v>334</v>
      </c>
    </row>
    <row r="337" spans="1:7" ht="125.4" x14ac:dyDescent="0.25">
      <c r="A337" s="841" t="s">
        <v>343</v>
      </c>
      <c r="B337" s="842" t="s">
        <v>2638</v>
      </c>
      <c r="C337" s="842" t="s">
        <v>3126</v>
      </c>
      <c r="D337" s="843" t="s">
        <v>3297</v>
      </c>
      <c r="E337" s="842" t="s">
        <v>2862</v>
      </c>
      <c r="F337" s="842" t="s">
        <v>4059</v>
      </c>
      <c r="G337" s="842">
        <v>335</v>
      </c>
    </row>
    <row r="338" spans="1:7" x14ac:dyDescent="0.25">
      <c r="A338" s="841" t="s">
        <v>135</v>
      </c>
      <c r="B338" s="842" t="s">
        <v>500</v>
      </c>
      <c r="C338" s="842" t="s">
        <v>709</v>
      </c>
      <c r="D338" s="843" t="s">
        <v>2234</v>
      </c>
      <c r="F338" s="842"/>
      <c r="G338" s="839">
        <v>336</v>
      </c>
    </row>
    <row r="339" spans="1:7" ht="91.2" x14ac:dyDescent="0.25">
      <c r="A339" s="841" t="s">
        <v>501</v>
      </c>
      <c r="B339" s="842" t="s">
        <v>502</v>
      </c>
      <c r="C339" s="842" t="s">
        <v>710</v>
      </c>
      <c r="D339" s="843" t="s">
        <v>2235</v>
      </c>
      <c r="F339" s="842"/>
      <c r="G339" s="842">
        <v>337</v>
      </c>
    </row>
    <row r="340" spans="1:7" ht="68.400000000000006" x14ac:dyDescent="0.25">
      <c r="A340" s="841" t="s">
        <v>344</v>
      </c>
      <c r="B340" s="842" t="s">
        <v>1187</v>
      </c>
      <c r="C340" s="842" t="s">
        <v>1826</v>
      </c>
      <c r="D340" s="843" t="s">
        <v>2236</v>
      </c>
      <c r="E340" s="842" t="s">
        <v>2863</v>
      </c>
      <c r="F340" s="842" t="s">
        <v>4060</v>
      </c>
      <c r="G340" s="842">
        <v>338</v>
      </c>
    </row>
    <row r="341" spans="1:7" ht="91.2" x14ac:dyDescent="0.25">
      <c r="A341" s="841" t="s">
        <v>345</v>
      </c>
      <c r="B341" s="842" t="s">
        <v>503</v>
      </c>
      <c r="C341" s="842" t="s">
        <v>1430</v>
      </c>
      <c r="D341" s="843" t="s">
        <v>2237</v>
      </c>
      <c r="E341" s="842" t="s">
        <v>2864</v>
      </c>
      <c r="F341" s="842" t="s">
        <v>4061</v>
      </c>
      <c r="G341" s="839">
        <v>339</v>
      </c>
    </row>
    <row r="342" spans="1:7" ht="91.2" x14ac:dyDescent="0.25">
      <c r="A342" s="841" t="s">
        <v>346</v>
      </c>
      <c r="B342" s="842" t="s">
        <v>1188</v>
      </c>
      <c r="C342" s="842" t="s">
        <v>1431</v>
      </c>
      <c r="D342" s="843" t="s">
        <v>2238</v>
      </c>
      <c r="E342" s="842" t="s">
        <v>2865</v>
      </c>
      <c r="F342" s="842" t="s">
        <v>4062</v>
      </c>
      <c r="G342" s="842">
        <v>340</v>
      </c>
    </row>
    <row r="343" spans="1:7" s="848" customFormat="1" ht="91.2" x14ac:dyDescent="0.25">
      <c r="A343" s="838" t="s">
        <v>347</v>
      </c>
      <c r="B343" s="839" t="s">
        <v>504</v>
      </c>
      <c r="C343" s="839" t="s">
        <v>1364</v>
      </c>
      <c r="D343" s="840" t="s">
        <v>2239</v>
      </c>
      <c r="E343" s="842" t="s">
        <v>2866</v>
      </c>
      <c r="F343" s="842" t="s">
        <v>4063</v>
      </c>
      <c r="G343" s="842">
        <v>341</v>
      </c>
    </row>
    <row r="344" spans="1:7" ht="57" x14ac:dyDescent="0.25">
      <c r="A344" s="841" t="s">
        <v>348</v>
      </c>
      <c r="B344" s="842" t="s">
        <v>1189</v>
      </c>
      <c r="C344" s="842" t="s">
        <v>1432</v>
      </c>
      <c r="D344" s="843" t="s">
        <v>2240</v>
      </c>
      <c r="E344" s="842" t="s">
        <v>2867</v>
      </c>
      <c r="F344" s="842" t="s">
        <v>4064</v>
      </c>
      <c r="G344" s="839">
        <v>342</v>
      </c>
    </row>
    <row r="345" spans="1:7" ht="91.2" x14ac:dyDescent="0.25">
      <c r="A345" s="841" t="s">
        <v>349</v>
      </c>
      <c r="B345" s="842" t="s">
        <v>505</v>
      </c>
      <c r="C345" s="842" t="s">
        <v>1433</v>
      </c>
      <c r="D345" s="843" t="s">
        <v>2241</v>
      </c>
      <c r="E345" s="842" t="s">
        <v>2868</v>
      </c>
      <c r="F345" s="842" t="s">
        <v>4065</v>
      </c>
      <c r="G345" s="842">
        <v>343</v>
      </c>
    </row>
    <row r="346" spans="1:7" ht="91.2" x14ac:dyDescent="0.25">
      <c r="A346" s="841" t="s">
        <v>350</v>
      </c>
      <c r="B346" s="842" t="s">
        <v>1190</v>
      </c>
      <c r="C346" s="842" t="s">
        <v>1434</v>
      </c>
      <c r="D346" s="843" t="s">
        <v>2242</v>
      </c>
      <c r="E346" s="842" t="s">
        <v>2869</v>
      </c>
      <c r="F346" s="842" t="s">
        <v>4066</v>
      </c>
      <c r="G346" s="842">
        <v>344</v>
      </c>
    </row>
    <row r="347" spans="1:7" ht="136.80000000000001" x14ac:dyDescent="0.25">
      <c r="A347" s="841" t="s">
        <v>351</v>
      </c>
      <c r="B347" s="842" t="s">
        <v>1191</v>
      </c>
      <c r="C347" s="842" t="s">
        <v>1435</v>
      </c>
      <c r="D347" s="843" t="s">
        <v>2243</v>
      </c>
      <c r="E347" s="842" t="s">
        <v>2870</v>
      </c>
      <c r="F347" s="842" t="s">
        <v>4067</v>
      </c>
      <c r="G347" s="839">
        <v>345</v>
      </c>
    </row>
    <row r="348" spans="1:7" ht="79.8" x14ac:dyDescent="0.25">
      <c r="A348" s="841" t="s">
        <v>352</v>
      </c>
      <c r="B348" s="842" t="s">
        <v>2639</v>
      </c>
      <c r="C348" s="842" t="s">
        <v>3371</v>
      </c>
      <c r="D348" s="843" t="s">
        <v>3372</v>
      </c>
      <c r="E348" s="842" t="s">
        <v>2871</v>
      </c>
      <c r="F348" s="842" t="s">
        <v>4068</v>
      </c>
      <c r="G348" s="842">
        <v>346</v>
      </c>
    </row>
    <row r="349" spans="1:7" ht="79.8" x14ac:dyDescent="0.25">
      <c r="A349" s="841" t="s">
        <v>353</v>
      </c>
      <c r="B349" s="842" t="s">
        <v>506</v>
      </c>
      <c r="C349" s="842" t="s">
        <v>3127</v>
      </c>
      <c r="D349" s="843" t="s">
        <v>3298</v>
      </c>
      <c r="E349" s="842" t="s">
        <v>2872</v>
      </c>
      <c r="F349" s="842" t="s">
        <v>4069</v>
      </c>
      <c r="G349" s="842">
        <v>347</v>
      </c>
    </row>
    <row r="350" spans="1:7" s="848" customFormat="1" x14ac:dyDescent="0.25">
      <c r="A350" s="841" t="s">
        <v>138</v>
      </c>
      <c r="B350" s="842" t="s">
        <v>397</v>
      </c>
      <c r="C350" s="842" t="s">
        <v>707</v>
      </c>
      <c r="D350" s="843" t="s">
        <v>2012</v>
      </c>
      <c r="E350" s="842"/>
      <c r="F350" s="842"/>
      <c r="G350" s="839">
        <v>348</v>
      </c>
    </row>
    <row r="351" spans="1:7" ht="79.8" x14ac:dyDescent="0.25">
      <c r="A351" s="838" t="s">
        <v>508</v>
      </c>
      <c r="B351" s="839" t="s">
        <v>399</v>
      </c>
      <c r="C351" s="839" t="s">
        <v>827</v>
      </c>
      <c r="D351" s="840" t="s">
        <v>2013</v>
      </c>
      <c r="F351" s="842"/>
      <c r="G351" s="842">
        <v>349</v>
      </c>
    </row>
    <row r="352" spans="1:7" ht="79.8" x14ac:dyDescent="0.25">
      <c r="A352" s="841" t="s">
        <v>355</v>
      </c>
      <c r="B352" s="842" t="s">
        <v>1192</v>
      </c>
      <c r="C352" s="842" t="s">
        <v>1365</v>
      </c>
      <c r="D352" s="843" t="s">
        <v>2244</v>
      </c>
      <c r="E352" s="842" t="s">
        <v>2873</v>
      </c>
      <c r="F352" s="842" t="s">
        <v>4070</v>
      </c>
      <c r="G352" s="842">
        <v>350</v>
      </c>
    </row>
    <row r="353" spans="1:7" ht="228" x14ac:dyDescent="0.25">
      <c r="A353" s="838" t="s">
        <v>356</v>
      </c>
      <c r="B353" s="839" t="s">
        <v>708</v>
      </c>
      <c r="C353" s="839" t="s">
        <v>1366</v>
      </c>
      <c r="D353" s="840" t="s">
        <v>2245</v>
      </c>
      <c r="E353" s="842" t="s">
        <v>2874</v>
      </c>
      <c r="F353" s="842" t="s">
        <v>4071</v>
      </c>
      <c r="G353" s="839">
        <v>351</v>
      </c>
    </row>
    <row r="354" spans="1:7" ht="91.2" x14ac:dyDescent="0.25">
      <c r="A354" s="841" t="s">
        <v>357</v>
      </c>
      <c r="B354" s="842" t="s">
        <v>1193</v>
      </c>
      <c r="C354" s="842" t="s">
        <v>1914</v>
      </c>
      <c r="D354" s="843" t="s">
        <v>2246</v>
      </c>
      <c r="E354" s="842" t="s">
        <v>2875</v>
      </c>
      <c r="F354" s="842" t="s">
        <v>4072</v>
      </c>
      <c r="G354" s="842">
        <v>352</v>
      </c>
    </row>
    <row r="355" spans="1:7" ht="125.4" x14ac:dyDescent="0.25">
      <c r="A355" s="841" t="s">
        <v>358</v>
      </c>
      <c r="B355" s="842" t="s">
        <v>1194</v>
      </c>
      <c r="C355" s="842" t="s">
        <v>1368</v>
      </c>
      <c r="D355" s="843" t="s">
        <v>2248</v>
      </c>
      <c r="E355" s="842" t="s">
        <v>2876</v>
      </c>
      <c r="F355" s="842" t="s">
        <v>4073</v>
      </c>
      <c r="G355" s="842">
        <v>353</v>
      </c>
    </row>
    <row r="356" spans="1:7" ht="125.4" x14ac:dyDescent="0.25">
      <c r="A356" s="841" t="s">
        <v>359</v>
      </c>
      <c r="B356" s="842" t="s">
        <v>512</v>
      </c>
      <c r="C356" s="842" t="s">
        <v>1367</v>
      </c>
      <c r="D356" s="843" t="s">
        <v>2247</v>
      </c>
      <c r="E356" s="842" t="s">
        <v>2877</v>
      </c>
      <c r="F356" s="842" t="s">
        <v>4074</v>
      </c>
      <c r="G356" s="839">
        <v>354</v>
      </c>
    </row>
    <row r="357" spans="1:7" ht="34.200000000000003" x14ac:dyDescent="0.25">
      <c r="A357" s="841" t="s">
        <v>360</v>
      </c>
      <c r="B357" s="842" t="s">
        <v>1195</v>
      </c>
      <c r="C357" s="842" t="s">
        <v>1369</v>
      </c>
      <c r="D357" s="843" t="s">
        <v>2249</v>
      </c>
      <c r="E357" s="842" t="s">
        <v>2878</v>
      </c>
      <c r="F357" s="842" t="s">
        <v>4075</v>
      </c>
      <c r="G357" s="842">
        <v>355</v>
      </c>
    </row>
    <row r="358" spans="1:7" ht="22.8" x14ac:dyDescent="0.25">
      <c r="A358" s="842" t="s">
        <v>69</v>
      </c>
      <c r="B358" s="842" t="s">
        <v>1103</v>
      </c>
      <c r="C358" s="842" t="s">
        <v>3801</v>
      </c>
      <c r="D358" s="843" t="s">
        <v>2250</v>
      </c>
      <c r="F358" s="842"/>
      <c r="G358" s="842">
        <v>356</v>
      </c>
    </row>
    <row r="359" spans="1:7" s="848" customFormat="1" ht="148.19999999999999" x14ac:dyDescent="0.25">
      <c r="A359" s="842" t="s">
        <v>543</v>
      </c>
      <c r="B359" s="842" t="s">
        <v>1226</v>
      </c>
      <c r="C359" s="842" t="s">
        <v>3835</v>
      </c>
      <c r="D359" s="843" t="s">
        <v>2251</v>
      </c>
      <c r="E359" s="842"/>
      <c r="F359" s="842"/>
      <c r="G359" s="839">
        <v>357</v>
      </c>
    </row>
    <row r="360" spans="1:7" s="848" customFormat="1" x14ac:dyDescent="0.25">
      <c r="A360" s="842" t="s">
        <v>90</v>
      </c>
      <c r="B360" s="842" t="s">
        <v>544</v>
      </c>
      <c r="C360" s="842" t="s">
        <v>1258</v>
      </c>
      <c r="D360" s="843" t="s">
        <v>2252</v>
      </c>
      <c r="E360" s="842"/>
      <c r="F360" s="842"/>
      <c r="G360" s="842">
        <v>358</v>
      </c>
    </row>
    <row r="361" spans="1:7" ht="136.80000000000001" x14ac:dyDescent="0.25">
      <c r="A361" s="839" t="s">
        <v>545</v>
      </c>
      <c r="B361" s="839" t="s">
        <v>1227</v>
      </c>
      <c r="C361" s="839" t="s">
        <v>3802</v>
      </c>
      <c r="D361" s="840" t="s">
        <v>2253</v>
      </c>
      <c r="F361" s="842"/>
      <c r="G361" s="842">
        <v>359</v>
      </c>
    </row>
    <row r="362" spans="1:7" ht="102.6" x14ac:dyDescent="0.25">
      <c r="A362" s="842" t="s">
        <v>240</v>
      </c>
      <c r="B362" s="842" t="s">
        <v>2640</v>
      </c>
      <c r="C362" s="842" t="s">
        <v>3128</v>
      </c>
      <c r="D362" s="843" t="s">
        <v>3299</v>
      </c>
      <c r="E362" s="842" t="s">
        <v>2879</v>
      </c>
      <c r="F362" s="842" t="s">
        <v>4076</v>
      </c>
      <c r="G362" s="839">
        <v>360</v>
      </c>
    </row>
    <row r="363" spans="1:7" ht="102.6" x14ac:dyDescent="0.25">
      <c r="A363" s="842" t="s">
        <v>241</v>
      </c>
      <c r="B363" s="842" t="s">
        <v>1104</v>
      </c>
      <c r="C363" s="842" t="s">
        <v>1322</v>
      </c>
      <c r="D363" s="843" t="s">
        <v>2254</v>
      </c>
      <c r="E363" s="842" t="s">
        <v>2880</v>
      </c>
      <c r="F363" s="842" t="s">
        <v>4077</v>
      </c>
      <c r="G363" s="842">
        <v>361</v>
      </c>
    </row>
    <row r="364" spans="1:7" ht="79.8" x14ac:dyDescent="0.25">
      <c r="A364" s="842" t="s">
        <v>242</v>
      </c>
      <c r="B364" s="842" t="s">
        <v>2641</v>
      </c>
      <c r="C364" s="842" t="s">
        <v>3129</v>
      </c>
      <c r="D364" s="843" t="s">
        <v>3300</v>
      </c>
      <c r="E364" s="842" t="s">
        <v>2881</v>
      </c>
      <c r="F364" s="842" t="s">
        <v>4078</v>
      </c>
      <c r="G364" s="842">
        <v>362</v>
      </c>
    </row>
    <row r="365" spans="1:7" ht="91.2" x14ac:dyDescent="0.25">
      <c r="A365" s="842" t="s">
        <v>243</v>
      </c>
      <c r="B365" s="842" t="s">
        <v>546</v>
      </c>
      <c r="C365" s="842" t="s">
        <v>3803</v>
      </c>
      <c r="D365" s="843" t="s">
        <v>2255</v>
      </c>
      <c r="E365" s="842" t="s">
        <v>2882</v>
      </c>
      <c r="F365" s="842" t="s">
        <v>4079</v>
      </c>
      <c r="G365" s="839">
        <v>363</v>
      </c>
    </row>
    <row r="366" spans="1:7" ht="114" x14ac:dyDescent="0.25">
      <c r="A366" s="842" t="s">
        <v>244</v>
      </c>
      <c r="B366" s="842" t="s">
        <v>2642</v>
      </c>
      <c r="C366" s="842" t="s">
        <v>3130</v>
      </c>
      <c r="D366" s="843" t="s">
        <v>3301</v>
      </c>
      <c r="E366" s="842" t="s">
        <v>2883</v>
      </c>
      <c r="F366" s="842" t="s">
        <v>4080</v>
      </c>
      <c r="G366" s="842">
        <v>364</v>
      </c>
    </row>
    <row r="367" spans="1:7" s="848" customFormat="1" ht="79.8" x14ac:dyDescent="0.25">
      <c r="A367" s="842" t="s">
        <v>245</v>
      </c>
      <c r="B367" s="842" t="s">
        <v>1105</v>
      </c>
      <c r="C367" s="842" t="s">
        <v>1323</v>
      </c>
      <c r="D367" s="843" t="s">
        <v>2256</v>
      </c>
      <c r="E367" s="842" t="s">
        <v>2884</v>
      </c>
      <c r="F367" s="842" t="s">
        <v>4081</v>
      </c>
      <c r="G367" s="842">
        <v>365</v>
      </c>
    </row>
    <row r="368" spans="1:7" x14ac:dyDescent="0.25">
      <c r="A368" s="842" t="s">
        <v>92</v>
      </c>
      <c r="B368" s="842" t="s">
        <v>547</v>
      </c>
      <c r="C368" s="842" t="s">
        <v>3804</v>
      </c>
      <c r="D368" s="843" t="s">
        <v>2257</v>
      </c>
      <c r="F368" s="842"/>
      <c r="G368" s="839">
        <v>366</v>
      </c>
    </row>
    <row r="369" spans="1:7" ht="102.6" x14ac:dyDescent="0.25">
      <c r="A369" s="842" t="s">
        <v>548</v>
      </c>
      <c r="B369" s="842" t="s">
        <v>549</v>
      </c>
      <c r="C369" s="842" t="s">
        <v>3837</v>
      </c>
      <c r="D369" s="843" t="s">
        <v>2258</v>
      </c>
      <c r="F369" s="842"/>
      <c r="G369" s="842">
        <v>367</v>
      </c>
    </row>
    <row r="370" spans="1:7" ht="148.19999999999999" x14ac:dyDescent="0.25">
      <c r="A370" s="842" t="s">
        <v>246</v>
      </c>
      <c r="B370" s="842" t="s">
        <v>550</v>
      </c>
      <c r="C370" s="842" t="s">
        <v>3805</v>
      </c>
      <c r="D370" s="843" t="s">
        <v>2259</v>
      </c>
      <c r="E370" s="842" t="s">
        <v>2885</v>
      </c>
      <c r="F370" s="842" t="s">
        <v>4082</v>
      </c>
      <c r="G370" s="842">
        <v>368</v>
      </c>
    </row>
    <row r="371" spans="1:7" ht="114" x14ac:dyDescent="0.25">
      <c r="A371" s="842" t="s">
        <v>247</v>
      </c>
      <c r="B371" s="842" t="s">
        <v>551</v>
      </c>
      <c r="C371" s="842" t="s">
        <v>3806</v>
      </c>
      <c r="D371" s="843" t="s">
        <v>2260</v>
      </c>
      <c r="E371" s="842" t="s">
        <v>2886</v>
      </c>
      <c r="F371" s="842" t="s">
        <v>4083</v>
      </c>
      <c r="G371" s="839">
        <v>369</v>
      </c>
    </row>
    <row r="372" spans="1:7" ht="216.6" x14ac:dyDescent="0.25">
      <c r="A372" s="839" t="s">
        <v>248</v>
      </c>
      <c r="B372" s="839" t="s">
        <v>2643</v>
      </c>
      <c r="C372" s="839" t="s">
        <v>3808</v>
      </c>
      <c r="D372" s="840" t="s">
        <v>2261</v>
      </c>
      <c r="E372" s="842" t="s">
        <v>2887</v>
      </c>
      <c r="F372" s="842" t="s">
        <v>4084</v>
      </c>
      <c r="G372" s="842">
        <v>370</v>
      </c>
    </row>
    <row r="373" spans="1:7" ht="79.8" x14ac:dyDescent="0.25">
      <c r="A373" s="842" t="s">
        <v>249</v>
      </c>
      <c r="B373" s="842" t="s">
        <v>1106</v>
      </c>
      <c r="C373" s="842" t="s">
        <v>3807</v>
      </c>
      <c r="D373" s="843" t="s">
        <v>2262</v>
      </c>
      <c r="E373" s="842" t="s">
        <v>2888</v>
      </c>
      <c r="F373" s="842" t="s">
        <v>4085</v>
      </c>
      <c r="G373" s="842">
        <v>371</v>
      </c>
    </row>
    <row r="374" spans="1:7" ht="79.8" x14ac:dyDescent="0.25">
      <c r="A374" s="842" t="s">
        <v>250</v>
      </c>
      <c r="B374" s="842" t="s">
        <v>1107</v>
      </c>
      <c r="C374" s="842" t="s">
        <v>3809</v>
      </c>
      <c r="D374" s="843" t="s">
        <v>2263</v>
      </c>
      <c r="E374" s="842" t="s">
        <v>2889</v>
      </c>
      <c r="F374" s="842" t="s">
        <v>4086</v>
      </c>
      <c r="G374" s="839">
        <v>372</v>
      </c>
    </row>
    <row r="375" spans="1:7" ht="79.8" x14ac:dyDescent="0.25">
      <c r="A375" s="842" t="s">
        <v>251</v>
      </c>
      <c r="B375" s="842" t="s">
        <v>2644</v>
      </c>
      <c r="C375" s="842" t="s">
        <v>3838</v>
      </c>
      <c r="D375" s="843" t="s">
        <v>3302</v>
      </c>
      <c r="E375" s="842" t="s">
        <v>2890</v>
      </c>
      <c r="F375" s="842" t="s">
        <v>4087</v>
      </c>
      <c r="G375" s="842">
        <v>373</v>
      </c>
    </row>
    <row r="376" spans="1:7" ht="114" x14ac:dyDescent="0.25">
      <c r="A376" s="842" t="s">
        <v>252</v>
      </c>
      <c r="B376" s="842" t="s">
        <v>2645</v>
      </c>
      <c r="C376" s="842" t="s">
        <v>3810</v>
      </c>
      <c r="D376" s="843" t="s">
        <v>3303</v>
      </c>
      <c r="E376" s="842" t="s">
        <v>2891</v>
      </c>
      <c r="F376" s="842" t="s">
        <v>4088</v>
      </c>
      <c r="G376" s="842">
        <v>374</v>
      </c>
    </row>
    <row r="377" spans="1:7" ht="79.8" x14ac:dyDescent="0.25">
      <c r="A377" s="842" t="s">
        <v>253</v>
      </c>
      <c r="B377" s="842" t="s">
        <v>1108</v>
      </c>
      <c r="C377" s="842" t="s">
        <v>3811</v>
      </c>
      <c r="D377" s="843" t="s">
        <v>2264</v>
      </c>
      <c r="E377" s="842" t="s">
        <v>2892</v>
      </c>
      <c r="F377" s="842" t="s">
        <v>4089</v>
      </c>
      <c r="G377" s="839">
        <v>375</v>
      </c>
    </row>
    <row r="378" spans="1:7" ht="79.8" x14ac:dyDescent="0.25">
      <c r="A378" s="842" t="s">
        <v>254</v>
      </c>
      <c r="B378" s="842" t="s">
        <v>2646</v>
      </c>
      <c r="C378" s="842" t="s">
        <v>3843</v>
      </c>
      <c r="D378" s="843" t="s">
        <v>2265</v>
      </c>
      <c r="E378" s="842" t="s">
        <v>2893</v>
      </c>
      <c r="F378" s="842" t="s">
        <v>4090</v>
      </c>
      <c r="G378" s="842">
        <v>376</v>
      </c>
    </row>
    <row r="379" spans="1:7" s="848" customFormat="1" x14ac:dyDescent="0.25">
      <c r="A379" s="842" t="s">
        <v>94</v>
      </c>
      <c r="B379" s="842" t="s">
        <v>552</v>
      </c>
      <c r="C379" s="842" t="s">
        <v>3839</v>
      </c>
      <c r="D379" s="843" t="s">
        <v>2266</v>
      </c>
      <c r="E379" s="842"/>
      <c r="F379" s="842"/>
      <c r="G379" s="842">
        <v>377</v>
      </c>
    </row>
    <row r="380" spans="1:7" ht="102.6" x14ac:dyDescent="0.25">
      <c r="A380" s="842" t="s">
        <v>553</v>
      </c>
      <c r="B380" s="842" t="s">
        <v>1228</v>
      </c>
      <c r="C380" s="842" t="s">
        <v>3844</v>
      </c>
      <c r="D380" s="843" t="s">
        <v>2267</v>
      </c>
      <c r="F380" s="842"/>
      <c r="G380" s="839">
        <v>378</v>
      </c>
    </row>
    <row r="381" spans="1:7" ht="91.2" x14ac:dyDescent="0.2">
      <c r="A381" s="842" t="s">
        <v>255</v>
      </c>
      <c r="B381" s="844" t="s">
        <v>2647</v>
      </c>
      <c r="C381" s="842" t="s">
        <v>3812</v>
      </c>
      <c r="D381" s="843" t="s">
        <v>3304</v>
      </c>
      <c r="E381" s="842" t="s">
        <v>2894</v>
      </c>
      <c r="F381" s="842" t="s">
        <v>4091</v>
      </c>
      <c r="G381" s="842">
        <v>379</v>
      </c>
    </row>
    <row r="382" spans="1:7" ht="136.80000000000001" x14ac:dyDescent="0.2">
      <c r="A382" s="842" t="s">
        <v>256</v>
      </c>
      <c r="B382" s="844" t="s">
        <v>2648</v>
      </c>
      <c r="C382" s="842" t="s">
        <v>3813</v>
      </c>
      <c r="D382" s="843" t="s">
        <v>3305</v>
      </c>
      <c r="E382" s="842" t="s">
        <v>2895</v>
      </c>
      <c r="F382" s="842" t="s">
        <v>4092</v>
      </c>
      <c r="G382" s="842">
        <v>380</v>
      </c>
    </row>
    <row r="383" spans="1:7" ht="102.6" x14ac:dyDescent="0.2">
      <c r="A383" s="842" t="s">
        <v>257</v>
      </c>
      <c r="B383" s="844" t="s">
        <v>1109</v>
      </c>
      <c r="C383" s="842" t="s">
        <v>3814</v>
      </c>
      <c r="D383" s="843" t="s">
        <v>2268</v>
      </c>
      <c r="E383" s="842" t="s">
        <v>2896</v>
      </c>
      <c r="F383" s="842" t="s">
        <v>4093</v>
      </c>
      <c r="G383" s="839">
        <v>381</v>
      </c>
    </row>
    <row r="384" spans="1:7" ht="296.39999999999998" x14ac:dyDescent="0.2">
      <c r="A384" s="842" t="s">
        <v>258</v>
      </c>
      <c r="B384" s="844" t="s">
        <v>1110</v>
      </c>
      <c r="C384" s="842" t="s">
        <v>3842</v>
      </c>
      <c r="D384" s="843" t="s">
        <v>2269</v>
      </c>
      <c r="E384" s="842" t="s">
        <v>2897</v>
      </c>
      <c r="F384" s="842" t="s">
        <v>4094</v>
      </c>
      <c r="G384" s="842">
        <v>382</v>
      </c>
    </row>
    <row r="385" spans="1:7" ht="148.19999999999999" x14ac:dyDescent="0.2">
      <c r="A385" s="839" t="s">
        <v>259</v>
      </c>
      <c r="B385" s="845" t="s">
        <v>2649</v>
      </c>
      <c r="C385" s="839" t="s">
        <v>3815</v>
      </c>
      <c r="D385" s="840" t="s">
        <v>2270</v>
      </c>
      <c r="E385" s="842" t="s">
        <v>2898</v>
      </c>
      <c r="F385" s="842" t="s">
        <v>4095</v>
      </c>
      <c r="G385" s="842">
        <v>383</v>
      </c>
    </row>
    <row r="386" spans="1:7" ht="171" x14ac:dyDescent="0.2">
      <c r="A386" s="842" t="s">
        <v>260</v>
      </c>
      <c r="B386" s="844" t="s">
        <v>2650</v>
      </c>
      <c r="C386" s="842" t="s">
        <v>3816</v>
      </c>
      <c r="D386" s="843" t="s">
        <v>3306</v>
      </c>
      <c r="E386" s="842" t="s">
        <v>2899</v>
      </c>
      <c r="F386" s="842" t="s">
        <v>4096</v>
      </c>
      <c r="G386" s="839">
        <v>384</v>
      </c>
    </row>
    <row r="387" spans="1:7" ht="205.2" x14ac:dyDescent="0.2">
      <c r="A387" s="842" t="s">
        <v>261</v>
      </c>
      <c r="B387" s="844" t="s">
        <v>2651</v>
      </c>
      <c r="C387" s="842" t="s">
        <v>3817</v>
      </c>
      <c r="D387" s="843" t="s">
        <v>2271</v>
      </c>
      <c r="E387" s="842" t="s">
        <v>2900</v>
      </c>
      <c r="F387" s="842" t="s">
        <v>4097</v>
      </c>
      <c r="G387" s="842">
        <v>385</v>
      </c>
    </row>
    <row r="388" spans="1:7" s="851" customFormat="1" ht="114" x14ac:dyDescent="0.2">
      <c r="A388" s="842" t="s">
        <v>262</v>
      </c>
      <c r="B388" s="844" t="s">
        <v>2652</v>
      </c>
      <c r="C388" s="842" t="s">
        <v>3840</v>
      </c>
      <c r="D388" s="843" t="s">
        <v>3307</v>
      </c>
      <c r="E388" s="842" t="s">
        <v>2901</v>
      </c>
      <c r="F388" s="842" t="s">
        <v>4098</v>
      </c>
      <c r="G388" s="842">
        <v>386</v>
      </c>
    </row>
    <row r="389" spans="1:7" s="848" customFormat="1" ht="205.2" x14ac:dyDescent="0.2">
      <c r="A389" s="842" t="s">
        <v>263</v>
      </c>
      <c r="B389" s="844" t="s">
        <v>2653</v>
      </c>
      <c r="C389" s="842" t="s">
        <v>3818</v>
      </c>
      <c r="D389" s="843" t="s">
        <v>3308</v>
      </c>
      <c r="E389" s="842" t="s">
        <v>2902</v>
      </c>
      <c r="F389" s="842" t="s">
        <v>4099</v>
      </c>
      <c r="G389" s="839">
        <v>387</v>
      </c>
    </row>
    <row r="390" spans="1:7" ht="91.2" x14ac:dyDescent="0.2">
      <c r="A390" s="842" t="s">
        <v>265</v>
      </c>
      <c r="B390" s="844" t="s">
        <v>2654</v>
      </c>
      <c r="C390" s="842" t="s">
        <v>3819</v>
      </c>
      <c r="D390" s="843" t="s">
        <v>2272</v>
      </c>
      <c r="E390" s="842" t="s">
        <v>2903</v>
      </c>
      <c r="F390" s="842" t="s">
        <v>4100</v>
      </c>
      <c r="G390" s="842">
        <v>388</v>
      </c>
    </row>
    <row r="391" spans="1:7" ht="91.2" x14ac:dyDescent="0.2">
      <c r="A391" s="842" t="s">
        <v>943</v>
      </c>
      <c r="B391" s="844" t="s">
        <v>2655</v>
      </c>
      <c r="C391" s="842" t="s">
        <v>3820</v>
      </c>
      <c r="D391" s="843" t="s">
        <v>3309</v>
      </c>
      <c r="E391" s="842" t="s">
        <v>2904</v>
      </c>
      <c r="F391" s="842" t="s">
        <v>4101</v>
      </c>
      <c r="G391" s="842">
        <v>389</v>
      </c>
    </row>
    <row r="392" spans="1:7" ht="102.6" x14ac:dyDescent="0.2">
      <c r="A392" s="842" t="s">
        <v>2538</v>
      </c>
      <c r="B392" s="844" t="s">
        <v>2656</v>
      </c>
      <c r="C392" s="842" t="s">
        <v>3821</v>
      </c>
      <c r="D392" s="843" t="s">
        <v>3310</v>
      </c>
      <c r="E392" s="842" t="s">
        <v>2905</v>
      </c>
      <c r="F392" s="842" t="s">
        <v>4102</v>
      </c>
      <c r="G392" s="839">
        <v>390</v>
      </c>
    </row>
    <row r="393" spans="1:7" x14ac:dyDescent="0.2">
      <c r="A393" s="846" t="s">
        <v>96</v>
      </c>
      <c r="B393" s="844" t="s">
        <v>507</v>
      </c>
      <c r="C393" s="842" t="s">
        <v>1259</v>
      </c>
      <c r="D393" s="843" t="s">
        <v>2273</v>
      </c>
      <c r="F393" s="842"/>
      <c r="G393" s="842">
        <v>391</v>
      </c>
    </row>
    <row r="394" spans="1:7" ht="108" customHeight="1" x14ac:dyDescent="0.2">
      <c r="A394" s="846" t="s">
        <v>554</v>
      </c>
      <c r="B394" s="842" t="s">
        <v>1229</v>
      </c>
      <c r="C394" s="1077" t="s">
        <v>3822</v>
      </c>
      <c r="D394" s="1584" t="s">
        <v>3841</v>
      </c>
      <c r="F394" s="842"/>
      <c r="G394" s="842">
        <v>392</v>
      </c>
    </row>
    <row r="395" spans="1:7" ht="125.4" x14ac:dyDescent="0.2">
      <c r="A395" s="846" t="s">
        <v>267</v>
      </c>
      <c r="B395" s="844" t="s">
        <v>1111</v>
      </c>
      <c r="C395" s="842" t="s">
        <v>3823</v>
      </c>
      <c r="D395" s="843" t="s">
        <v>2274</v>
      </c>
      <c r="E395" s="842" t="s">
        <v>2906</v>
      </c>
      <c r="F395" s="842" t="s">
        <v>4103</v>
      </c>
      <c r="G395" s="839">
        <v>393</v>
      </c>
    </row>
    <row r="396" spans="1:7" s="848" customFormat="1" ht="239.4" x14ac:dyDescent="0.2">
      <c r="A396" s="846" t="s">
        <v>268</v>
      </c>
      <c r="B396" s="844" t="s">
        <v>1112</v>
      </c>
      <c r="C396" s="842" t="s">
        <v>1827</v>
      </c>
      <c r="D396" s="843" t="s">
        <v>2275</v>
      </c>
      <c r="E396" s="842" t="s">
        <v>2907</v>
      </c>
      <c r="F396" s="842" t="s">
        <v>4104</v>
      </c>
      <c r="G396" s="842">
        <v>394</v>
      </c>
    </row>
    <row r="397" spans="1:7" ht="159.6" x14ac:dyDescent="0.2">
      <c r="A397" s="846" t="s">
        <v>269</v>
      </c>
      <c r="B397" s="844" t="s">
        <v>1113</v>
      </c>
      <c r="C397" s="842" t="s">
        <v>1828</v>
      </c>
      <c r="D397" s="843" t="s">
        <v>2276</v>
      </c>
      <c r="E397" s="842" t="s">
        <v>2908</v>
      </c>
      <c r="F397" s="842" t="s">
        <v>4105</v>
      </c>
      <c r="G397" s="842">
        <v>395</v>
      </c>
    </row>
    <row r="398" spans="1:7" ht="136.80000000000001" x14ac:dyDescent="0.2">
      <c r="A398" s="846" t="s">
        <v>270</v>
      </c>
      <c r="B398" s="844" t="s">
        <v>2657</v>
      </c>
      <c r="C398" s="842" t="s">
        <v>3824</v>
      </c>
      <c r="D398" s="843" t="s">
        <v>3311</v>
      </c>
      <c r="E398" s="842" t="s">
        <v>3859</v>
      </c>
      <c r="F398" s="842" t="s">
        <v>4106</v>
      </c>
      <c r="G398" s="839">
        <v>396</v>
      </c>
    </row>
    <row r="399" spans="1:7" ht="171" x14ac:dyDescent="0.2">
      <c r="A399" s="846" t="s">
        <v>271</v>
      </c>
      <c r="B399" s="844" t="s">
        <v>509</v>
      </c>
      <c r="C399" s="842" t="s">
        <v>1324</v>
      </c>
      <c r="D399" s="843" t="s">
        <v>2277</v>
      </c>
      <c r="E399" s="842" t="s">
        <v>2909</v>
      </c>
      <c r="F399" s="842" t="s">
        <v>4107</v>
      </c>
      <c r="G399" s="842">
        <v>397</v>
      </c>
    </row>
    <row r="400" spans="1:7" ht="136.80000000000001" x14ac:dyDescent="0.2">
      <c r="A400" s="846" t="s">
        <v>272</v>
      </c>
      <c r="B400" s="844" t="s">
        <v>2658</v>
      </c>
      <c r="C400" s="842" t="s">
        <v>3131</v>
      </c>
      <c r="D400" s="843" t="s">
        <v>3312</v>
      </c>
      <c r="E400" s="842" t="s">
        <v>2910</v>
      </c>
      <c r="F400" s="842" t="s">
        <v>4108</v>
      </c>
      <c r="G400" s="842">
        <v>398</v>
      </c>
    </row>
    <row r="401" spans="1:7" ht="114" x14ac:dyDescent="0.2">
      <c r="A401" s="846" t="s">
        <v>273</v>
      </c>
      <c r="B401" s="844" t="s">
        <v>2659</v>
      </c>
      <c r="C401" s="842" t="s">
        <v>3132</v>
      </c>
      <c r="D401" s="843" t="s">
        <v>3313</v>
      </c>
      <c r="E401" s="842" t="s">
        <v>2911</v>
      </c>
      <c r="F401" s="842" t="s">
        <v>4109</v>
      </c>
      <c r="G401" s="839">
        <v>399</v>
      </c>
    </row>
    <row r="402" spans="1:7" ht="45.6" x14ac:dyDescent="0.2">
      <c r="A402" s="846" t="s">
        <v>944</v>
      </c>
      <c r="B402" s="844" t="s">
        <v>1117</v>
      </c>
      <c r="C402" s="842" t="s">
        <v>3825</v>
      </c>
      <c r="D402" s="843" t="s">
        <v>2280</v>
      </c>
      <c r="E402" s="842" t="s">
        <v>2912</v>
      </c>
      <c r="F402" s="842" t="s">
        <v>4110</v>
      </c>
      <c r="G402" s="842">
        <v>400</v>
      </c>
    </row>
    <row r="403" spans="1:7" ht="205.2" x14ac:dyDescent="0.2">
      <c r="A403" s="846" t="s">
        <v>945</v>
      </c>
      <c r="B403" s="844" t="s">
        <v>1114</v>
      </c>
      <c r="C403" s="842" t="s">
        <v>1325</v>
      </c>
      <c r="D403" s="843" t="s">
        <v>2278</v>
      </c>
      <c r="E403" s="842" t="s">
        <v>2913</v>
      </c>
      <c r="F403" s="842" t="s">
        <v>4111</v>
      </c>
      <c r="G403" s="842">
        <v>401</v>
      </c>
    </row>
    <row r="404" spans="1:7" ht="91.2" x14ac:dyDescent="0.2">
      <c r="A404" s="847" t="s">
        <v>946</v>
      </c>
      <c r="B404" s="845" t="s">
        <v>2660</v>
      </c>
      <c r="C404" s="839" t="s">
        <v>3133</v>
      </c>
      <c r="D404" s="840" t="s">
        <v>3314</v>
      </c>
      <c r="E404" s="842" t="s">
        <v>2914</v>
      </c>
      <c r="F404" s="842" t="s">
        <v>4112</v>
      </c>
      <c r="G404" s="839">
        <v>402</v>
      </c>
    </row>
    <row r="405" spans="1:7" ht="68.400000000000006" x14ac:dyDescent="0.2">
      <c r="A405" s="846" t="s">
        <v>947</v>
      </c>
      <c r="B405" s="842" t="s">
        <v>1115</v>
      </c>
      <c r="C405" s="842" t="s">
        <v>3134</v>
      </c>
      <c r="D405" s="843" t="s">
        <v>3315</v>
      </c>
      <c r="E405" s="842" t="s">
        <v>2915</v>
      </c>
      <c r="F405" s="842" t="s">
        <v>4113</v>
      </c>
      <c r="G405" s="842">
        <v>403</v>
      </c>
    </row>
    <row r="406" spans="1:7" ht="159.6" x14ac:dyDescent="0.2">
      <c r="A406" s="846" t="s">
        <v>948</v>
      </c>
      <c r="B406" s="844" t="s">
        <v>1116</v>
      </c>
      <c r="C406" s="842" t="s">
        <v>1436</v>
      </c>
      <c r="D406" s="843" t="s">
        <v>2279</v>
      </c>
      <c r="E406" s="842" t="s">
        <v>2916</v>
      </c>
      <c r="F406" s="842" t="s">
        <v>4114</v>
      </c>
      <c r="G406" s="842">
        <v>404</v>
      </c>
    </row>
    <row r="407" spans="1:7" ht="159.6" x14ac:dyDescent="0.2">
      <c r="A407" s="846" t="s">
        <v>949</v>
      </c>
      <c r="B407" s="844" t="s">
        <v>2661</v>
      </c>
      <c r="C407" s="842" t="s">
        <v>3135</v>
      </c>
      <c r="D407" s="843" t="s">
        <v>3316</v>
      </c>
      <c r="E407" s="842" t="s">
        <v>3860</v>
      </c>
      <c r="F407" s="842" t="s">
        <v>4115</v>
      </c>
      <c r="G407" s="839">
        <v>405</v>
      </c>
    </row>
    <row r="408" spans="1:7" ht="79.8" x14ac:dyDescent="0.2">
      <c r="A408" s="846" t="s">
        <v>950</v>
      </c>
      <c r="B408" s="844" t="s">
        <v>2662</v>
      </c>
      <c r="C408" s="842" t="s">
        <v>3136</v>
      </c>
      <c r="D408" s="843" t="s">
        <v>3317</v>
      </c>
      <c r="E408" s="842" t="s">
        <v>2917</v>
      </c>
      <c r="F408" s="842" t="s">
        <v>4116</v>
      </c>
      <c r="G408" s="842">
        <v>406</v>
      </c>
    </row>
    <row r="409" spans="1:7" ht="148.19999999999999" x14ac:dyDescent="0.2">
      <c r="A409" s="846" t="s">
        <v>951</v>
      </c>
      <c r="B409" s="844" t="s">
        <v>510</v>
      </c>
      <c r="C409" s="842" t="s">
        <v>1326</v>
      </c>
      <c r="D409" s="843" t="s">
        <v>2281</v>
      </c>
      <c r="E409" s="842" t="s">
        <v>2918</v>
      </c>
      <c r="F409" s="842" t="s">
        <v>4117</v>
      </c>
      <c r="G409" s="842">
        <v>407</v>
      </c>
    </row>
    <row r="410" spans="1:7" ht="159.6" x14ac:dyDescent="0.2">
      <c r="A410" s="846" t="s">
        <v>952</v>
      </c>
      <c r="B410" s="844" t="s">
        <v>511</v>
      </c>
      <c r="C410" s="842" t="s">
        <v>3137</v>
      </c>
      <c r="D410" s="843" t="s">
        <v>3318</v>
      </c>
      <c r="E410" s="842" t="s">
        <v>2919</v>
      </c>
      <c r="F410" s="842" t="s">
        <v>4118</v>
      </c>
      <c r="G410" s="839">
        <v>408</v>
      </c>
    </row>
    <row r="411" spans="1:7" x14ac:dyDescent="0.2">
      <c r="A411" s="846" t="s">
        <v>994</v>
      </c>
      <c r="B411" s="844" t="s">
        <v>397</v>
      </c>
      <c r="C411" s="842" t="s">
        <v>707</v>
      </c>
      <c r="D411" s="843" t="s">
        <v>2012</v>
      </c>
      <c r="F411" s="842"/>
      <c r="G411" s="842">
        <v>409</v>
      </c>
    </row>
    <row r="412" spans="1:7" ht="79.8" x14ac:dyDescent="0.25">
      <c r="A412" s="838" t="s">
        <v>1221</v>
      </c>
      <c r="B412" s="839" t="s">
        <v>399</v>
      </c>
      <c r="C412" s="839" t="s">
        <v>827</v>
      </c>
      <c r="D412" s="840" t="s">
        <v>2013</v>
      </c>
      <c r="F412" s="842"/>
      <c r="G412" s="842">
        <v>410</v>
      </c>
    </row>
    <row r="413" spans="1:7" ht="159.6" x14ac:dyDescent="0.25">
      <c r="A413" s="841" t="s">
        <v>954</v>
      </c>
      <c r="B413" s="842" t="s">
        <v>1118</v>
      </c>
      <c r="C413" s="842" t="s">
        <v>1327</v>
      </c>
      <c r="D413" s="843" t="s">
        <v>2282</v>
      </c>
      <c r="E413" s="842" t="s">
        <v>2920</v>
      </c>
      <c r="F413" s="842" t="s">
        <v>4119</v>
      </c>
      <c r="G413" s="839">
        <v>411</v>
      </c>
    </row>
    <row r="414" spans="1:7" ht="239.4" x14ac:dyDescent="0.25">
      <c r="A414" s="838" t="s">
        <v>955</v>
      </c>
      <c r="B414" s="839" t="s">
        <v>555</v>
      </c>
      <c r="C414" s="839" t="s">
        <v>1328</v>
      </c>
      <c r="D414" s="840" t="s">
        <v>2283</v>
      </c>
      <c r="E414" s="842" t="s">
        <v>2921</v>
      </c>
      <c r="F414" s="842" t="s">
        <v>4120</v>
      </c>
      <c r="G414" s="842">
        <v>412</v>
      </c>
    </row>
    <row r="415" spans="1:7" ht="148.19999999999999" x14ac:dyDescent="0.25">
      <c r="A415" s="841" t="s">
        <v>956</v>
      </c>
      <c r="B415" s="842" t="s">
        <v>1119</v>
      </c>
      <c r="C415" s="842" t="s">
        <v>1915</v>
      </c>
      <c r="D415" s="843" t="s">
        <v>2284</v>
      </c>
      <c r="E415" s="842" t="s">
        <v>2922</v>
      </c>
      <c r="F415" s="842" t="s">
        <v>4121</v>
      </c>
      <c r="G415" s="842">
        <v>413</v>
      </c>
    </row>
    <row r="416" spans="1:7" ht="125.4" x14ac:dyDescent="0.25">
      <c r="A416" s="841" t="s">
        <v>957</v>
      </c>
      <c r="B416" s="842" t="s">
        <v>1120</v>
      </c>
      <c r="C416" s="842" t="s">
        <v>3138</v>
      </c>
      <c r="D416" s="843" t="s">
        <v>3319</v>
      </c>
      <c r="E416" s="842" t="s">
        <v>2923</v>
      </c>
      <c r="F416" s="842" t="s">
        <v>4122</v>
      </c>
      <c r="G416" s="839">
        <v>414</v>
      </c>
    </row>
    <row r="417" spans="1:7" ht="171" x14ac:dyDescent="0.25">
      <c r="A417" s="841" t="s">
        <v>958</v>
      </c>
      <c r="B417" s="842" t="s">
        <v>556</v>
      </c>
      <c r="C417" s="842" t="s">
        <v>1329</v>
      </c>
      <c r="D417" s="843" t="s">
        <v>2285</v>
      </c>
      <c r="E417" s="842" t="s">
        <v>2924</v>
      </c>
      <c r="F417" s="842" t="s">
        <v>4123</v>
      </c>
      <c r="G417" s="842">
        <v>415</v>
      </c>
    </row>
    <row r="418" spans="1:7" ht="34.200000000000003" x14ac:dyDescent="0.25">
      <c r="A418" s="841" t="s">
        <v>959</v>
      </c>
      <c r="B418" s="842" t="s">
        <v>1121</v>
      </c>
      <c r="C418" s="842" t="s">
        <v>1330</v>
      </c>
      <c r="D418" s="843" t="s">
        <v>2286</v>
      </c>
      <c r="E418" s="842" t="s">
        <v>2925</v>
      </c>
      <c r="F418" s="842" t="s">
        <v>4124</v>
      </c>
      <c r="G418" s="842">
        <v>416</v>
      </c>
    </row>
    <row r="419" spans="1:7" x14ac:dyDescent="0.25">
      <c r="A419" s="841" t="s">
        <v>0</v>
      </c>
      <c r="B419" s="842" t="s">
        <v>1053</v>
      </c>
      <c r="C419" s="842" t="s">
        <v>1423</v>
      </c>
      <c r="D419" s="843" t="s">
        <v>2287</v>
      </c>
      <c r="F419" s="842"/>
      <c r="G419" s="839">
        <v>417</v>
      </c>
    </row>
    <row r="420" spans="1:7" s="851" customFormat="1" ht="125.4" x14ac:dyDescent="0.2">
      <c r="A420" s="841" t="s">
        <v>394</v>
      </c>
      <c r="B420" s="842" t="s">
        <v>1216</v>
      </c>
      <c r="C420" s="842" t="s">
        <v>831</v>
      </c>
      <c r="D420" s="843" t="s">
        <v>2288</v>
      </c>
      <c r="E420" s="842"/>
      <c r="F420" s="842"/>
      <c r="G420" s="842">
        <v>418</v>
      </c>
    </row>
    <row r="421" spans="1:7" ht="22.8" x14ac:dyDescent="0.25">
      <c r="A421" s="841" t="s">
        <v>40</v>
      </c>
      <c r="B421" s="842" t="s">
        <v>1198</v>
      </c>
      <c r="C421" s="842" t="s">
        <v>1902</v>
      </c>
      <c r="D421" s="843" t="s">
        <v>2289</v>
      </c>
      <c r="F421" s="842"/>
      <c r="G421" s="842">
        <v>419</v>
      </c>
    </row>
    <row r="422" spans="1:7" s="848" customFormat="1" ht="250.8" x14ac:dyDescent="0.25">
      <c r="A422" s="838" t="s">
        <v>395</v>
      </c>
      <c r="B422" s="842" t="s">
        <v>1217</v>
      </c>
      <c r="C422" s="842" t="s">
        <v>1938</v>
      </c>
      <c r="D422" s="843" t="s">
        <v>2290</v>
      </c>
      <c r="E422" s="842"/>
      <c r="F422" s="842"/>
      <c r="G422" s="839">
        <v>420</v>
      </c>
    </row>
    <row r="423" spans="1:7" ht="125.4" x14ac:dyDescent="0.25">
      <c r="A423" s="841" t="s">
        <v>41</v>
      </c>
      <c r="B423" s="842" t="s">
        <v>1054</v>
      </c>
      <c r="C423" s="842" t="s">
        <v>1939</v>
      </c>
      <c r="D423" s="842" t="s">
        <v>2291</v>
      </c>
      <c r="E423" s="842" t="s">
        <v>2926</v>
      </c>
      <c r="F423" s="842" t="s">
        <v>4125</v>
      </c>
      <c r="G423" s="842">
        <v>421</v>
      </c>
    </row>
    <row r="424" spans="1:7" s="848" customFormat="1" ht="91.2" x14ac:dyDescent="0.25">
      <c r="A424" s="841" t="s">
        <v>42</v>
      </c>
      <c r="B424" s="842" t="s">
        <v>2663</v>
      </c>
      <c r="C424" s="842" t="s">
        <v>3139</v>
      </c>
      <c r="D424" s="843" t="s">
        <v>2292</v>
      </c>
      <c r="E424" s="842" t="s">
        <v>2927</v>
      </c>
      <c r="F424" s="842" t="s">
        <v>4126</v>
      </c>
      <c r="G424" s="842">
        <v>422</v>
      </c>
    </row>
    <row r="425" spans="1:7" s="848" customFormat="1" ht="68.400000000000006" x14ac:dyDescent="0.25">
      <c r="A425" s="841" t="s">
        <v>43</v>
      </c>
      <c r="B425" s="842" t="s">
        <v>2664</v>
      </c>
      <c r="C425" s="842" t="s">
        <v>3140</v>
      </c>
      <c r="D425" s="843" t="s">
        <v>3320</v>
      </c>
      <c r="E425" s="842" t="s">
        <v>2928</v>
      </c>
      <c r="F425" s="842" t="s">
        <v>4127</v>
      </c>
      <c r="G425" s="839">
        <v>423</v>
      </c>
    </row>
    <row r="426" spans="1:7" s="848" customFormat="1" ht="102.6" x14ac:dyDescent="0.25">
      <c r="A426" s="841" t="s">
        <v>45</v>
      </c>
      <c r="B426" s="842" t="s">
        <v>1055</v>
      </c>
      <c r="C426" s="842" t="s">
        <v>1285</v>
      </c>
      <c r="D426" s="843" t="s">
        <v>2293</v>
      </c>
      <c r="E426" s="842" t="s">
        <v>2929</v>
      </c>
      <c r="F426" s="842" t="s">
        <v>4128</v>
      </c>
      <c r="G426" s="842">
        <v>424</v>
      </c>
    </row>
    <row r="427" spans="1:7" s="848" customFormat="1" ht="91.2" x14ac:dyDescent="0.25">
      <c r="A427" s="841" t="s">
        <v>47</v>
      </c>
      <c r="B427" s="842" t="s">
        <v>1056</v>
      </c>
      <c r="C427" s="842" t="s">
        <v>1940</v>
      </c>
      <c r="D427" s="843" t="s">
        <v>2294</v>
      </c>
      <c r="E427" s="842" t="s">
        <v>2930</v>
      </c>
      <c r="F427" s="842" t="s">
        <v>4129</v>
      </c>
      <c r="G427" s="842">
        <v>425</v>
      </c>
    </row>
    <row r="428" spans="1:7" ht="79.8" x14ac:dyDescent="0.25">
      <c r="A428" s="841" t="s">
        <v>49</v>
      </c>
      <c r="B428" s="842" t="s">
        <v>2665</v>
      </c>
      <c r="C428" s="842" t="s">
        <v>3141</v>
      </c>
      <c r="D428" s="843" t="s">
        <v>3321</v>
      </c>
      <c r="E428" s="842" t="s">
        <v>2931</v>
      </c>
      <c r="F428" s="842" t="s">
        <v>4130</v>
      </c>
      <c r="G428" s="839">
        <v>426</v>
      </c>
    </row>
    <row r="429" spans="1:7" ht="148.19999999999999" x14ac:dyDescent="0.25">
      <c r="A429" s="841" t="s">
        <v>51</v>
      </c>
      <c r="B429" s="842" t="s">
        <v>2666</v>
      </c>
      <c r="C429" s="842" t="s">
        <v>3142</v>
      </c>
      <c r="D429" s="843" t="s">
        <v>3322</v>
      </c>
      <c r="E429" s="842" t="s">
        <v>2932</v>
      </c>
      <c r="F429" s="842" t="s">
        <v>4131</v>
      </c>
      <c r="G429" s="842">
        <v>427</v>
      </c>
    </row>
    <row r="430" spans="1:7" ht="114" x14ac:dyDescent="0.25">
      <c r="A430" s="841" t="s">
        <v>53</v>
      </c>
      <c r="B430" s="842" t="s">
        <v>2667</v>
      </c>
      <c r="C430" s="842" t="s">
        <v>3143</v>
      </c>
      <c r="D430" s="843" t="s">
        <v>3323</v>
      </c>
      <c r="E430" s="842" t="s">
        <v>2933</v>
      </c>
      <c r="F430" s="842" t="s">
        <v>4132</v>
      </c>
      <c r="G430" s="842">
        <v>428</v>
      </c>
    </row>
    <row r="431" spans="1:7" x14ac:dyDescent="0.25">
      <c r="A431" s="841" t="s">
        <v>44</v>
      </c>
      <c r="B431" s="842" t="s">
        <v>1201</v>
      </c>
      <c r="C431" s="842" t="s">
        <v>1251</v>
      </c>
      <c r="D431" s="843" t="s">
        <v>2295</v>
      </c>
      <c r="F431" s="842"/>
      <c r="G431" s="839">
        <v>429</v>
      </c>
    </row>
    <row r="432" spans="1:7" ht="171" x14ac:dyDescent="0.25">
      <c r="A432" s="841" t="s">
        <v>396</v>
      </c>
      <c r="B432" s="842" t="s">
        <v>1218</v>
      </c>
      <c r="C432" s="842" t="s">
        <v>767</v>
      </c>
      <c r="D432" s="843" t="s">
        <v>2296</v>
      </c>
      <c r="F432" s="842"/>
      <c r="G432" s="842">
        <v>430</v>
      </c>
    </row>
    <row r="433" spans="1:7" ht="68.400000000000006" x14ac:dyDescent="0.25">
      <c r="A433" s="841" t="s">
        <v>58</v>
      </c>
      <c r="B433" s="842" t="s">
        <v>1057</v>
      </c>
      <c r="C433" s="842" t="s">
        <v>1829</v>
      </c>
      <c r="D433" s="843" t="s">
        <v>2297</v>
      </c>
      <c r="E433" s="842" t="s">
        <v>2934</v>
      </c>
      <c r="F433" s="842" t="s">
        <v>4133</v>
      </c>
      <c r="G433" s="842">
        <v>431</v>
      </c>
    </row>
    <row r="434" spans="1:7" ht="91.2" x14ac:dyDescent="0.25">
      <c r="A434" s="841" t="s">
        <v>60</v>
      </c>
      <c r="B434" s="842" t="s">
        <v>2668</v>
      </c>
      <c r="C434" s="842" t="s">
        <v>3144</v>
      </c>
      <c r="D434" s="843" t="s">
        <v>3324</v>
      </c>
      <c r="E434" s="842" t="s">
        <v>2935</v>
      </c>
      <c r="F434" s="842" t="s">
        <v>4134</v>
      </c>
      <c r="G434" s="839">
        <v>432</v>
      </c>
    </row>
    <row r="435" spans="1:7" ht="79.8" x14ac:dyDescent="0.25">
      <c r="A435" s="841" t="s">
        <v>62</v>
      </c>
      <c r="B435" s="842" t="s">
        <v>1059</v>
      </c>
      <c r="C435" s="842" t="s">
        <v>3145</v>
      </c>
      <c r="D435" s="843" t="s">
        <v>3325</v>
      </c>
      <c r="E435" s="842" t="s">
        <v>2936</v>
      </c>
      <c r="F435" s="842" t="s">
        <v>4135</v>
      </c>
      <c r="G435" s="842">
        <v>433</v>
      </c>
    </row>
    <row r="436" spans="1:7" ht="102.6" x14ac:dyDescent="0.25">
      <c r="A436" s="841" t="s">
        <v>65</v>
      </c>
      <c r="B436" s="842" t="s">
        <v>1058</v>
      </c>
      <c r="C436" s="842" t="s">
        <v>1286</v>
      </c>
      <c r="D436" s="843" t="s">
        <v>2298</v>
      </c>
      <c r="E436" s="842" t="s">
        <v>2937</v>
      </c>
      <c r="F436" s="842" t="s">
        <v>4136</v>
      </c>
      <c r="G436" s="842">
        <v>434</v>
      </c>
    </row>
    <row r="437" spans="1:7" ht="91.2" x14ac:dyDescent="0.25">
      <c r="A437" s="838" t="s">
        <v>68</v>
      </c>
      <c r="B437" s="839" t="s">
        <v>1060</v>
      </c>
      <c r="C437" s="839" t="s">
        <v>1287</v>
      </c>
      <c r="D437" s="840" t="s">
        <v>2299</v>
      </c>
      <c r="E437" s="842" t="s">
        <v>2938</v>
      </c>
      <c r="F437" s="842" t="s">
        <v>4137</v>
      </c>
      <c r="G437" s="839">
        <v>435</v>
      </c>
    </row>
    <row r="438" spans="1:7" ht="148.19999999999999" x14ac:dyDescent="0.25">
      <c r="A438" s="841" t="s">
        <v>914</v>
      </c>
      <c r="B438" s="842" t="s">
        <v>1061</v>
      </c>
      <c r="C438" s="842" t="s">
        <v>1288</v>
      </c>
      <c r="D438" s="843" t="s">
        <v>2300</v>
      </c>
      <c r="E438" s="842" t="s">
        <v>2939</v>
      </c>
      <c r="F438" s="842" t="s">
        <v>4138</v>
      </c>
      <c r="G438" s="842">
        <v>436</v>
      </c>
    </row>
    <row r="439" spans="1:7" ht="102.6" x14ac:dyDescent="0.25">
      <c r="A439" s="841" t="s">
        <v>915</v>
      </c>
      <c r="B439" s="842" t="s">
        <v>1062</v>
      </c>
      <c r="C439" s="842" t="s">
        <v>1830</v>
      </c>
      <c r="D439" s="843" t="s">
        <v>2301</v>
      </c>
      <c r="E439" s="842" t="s">
        <v>2940</v>
      </c>
      <c r="F439" s="842" t="s">
        <v>4139</v>
      </c>
      <c r="G439" s="842">
        <v>437</v>
      </c>
    </row>
    <row r="440" spans="1:7" ht="91.2" x14ac:dyDescent="0.25">
      <c r="A440" s="841" t="s">
        <v>916</v>
      </c>
      <c r="B440" s="842" t="s">
        <v>2669</v>
      </c>
      <c r="C440" s="842" t="s">
        <v>3146</v>
      </c>
      <c r="D440" s="843" t="s">
        <v>3326</v>
      </c>
      <c r="E440" s="842" t="s">
        <v>2941</v>
      </c>
      <c r="F440" s="842" t="s">
        <v>4140</v>
      </c>
      <c r="G440" s="839">
        <v>438</v>
      </c>
    </row>
    <row r="441" spans="1:7" s="848" customFormat="1" ht="102.6" x14ac:dyDescent="0.25">
      <c r="A441" s="841" t="s">
        <v>917</v>
      </c>
      <c r="B441" s="842" t="s">
        <v>2670</v>
      </c>
      <c r="C441" s="842" t="s">
        <v>3147</v>
      </c>
      <c r="D441" s="843" t="s">
        <v>2302</v>
      </c>
      <c r="E441" s="842" t="s">
        <v>2942</v>
      </c>
      <c r="F441" s="842" t="s">
        <v>4141</v>
      </c>
      <c r="G441" s="842">
        <v>439</v>
      </c>
    </row>
    <row r="442" spans="1:7" ht="102.6" x14ac:dyDescent="0.25">
      <c r="A442" s="841" t="s">
        <v>918</v>
      </c>
      <c r="B442" s="842" t="s">
        <v>1063</v>
      </c>
      <c r="C442" s="842" t="s">
        <v>1922</v>
      </c>
      <c r="D442" s="843" t="s">
        <v>2303</v>
      </c>
      <c r="E442" s="842" t="s">
        <v>2943</v>
      </c>
      <c r="F442" s="842" t="s">
        <v>4142</v>
      </c>
      <c r="G442" s="842">
        <v>440</v>
      </c>
    </row>
    <row r="443" spans="1:7" ht="102.6" x14ac:dyDescent="0.25">
      <c r="A443" s="841" t="s">
        <v>919</v>
      </c>
      <c r="B443" s="842" t="s">
        <v>1064</v>
      </c>
      <c r="C443" s="842" t="s">
        <v>3373</v>
      </c>
      <c r="D443" s="843" t="s">
        <v>3374</v>
      </c>
      <c r="E443" s="842" t="s">
        <v>2944</v>
      </c>
      <c r="F443" s="842" t="s">
        <v>4143</v>
      </c>
      <c r="G443" s="839">
        <v>441</v>
      </c>
    </row>
    <row r="444" spans="1:7" ht="114" x14ac:dyDescent="0.25">
      <c r="A444" s="841" t="s">
        <v>920</v>
      </c>
      <c r="B444" s="842" t="s">
        <v>2671</v>
      </c>
      <c r="C444" s="842" t="s">
        <v>3148</v>
      </c>
      <c r="D444" s="843" t="s">
        <v>3327</v>
      </c>
      <c r="E444" s="842" t="s">
        <v>2945</v>
      </c>
      <c r="F444" s="842" t="s">
        <v>4144</v>
      </c>
      <c r="G444" s="842">
        <v>442</v>
      </c>
    </row>
    <row r="445" spans="1:7" ht="91.2" x14ac:dyDescent="0.25">
      <c r="A445" s="841" t="s">
        <v>921</v>
      </c>
      <c r="B445" s="842" t="s">
        <v>2672</v>
      </c>
      <c r="C445" s="842" t="s">
        <v>3149</v>
      </c>
      <c r="D445" s="843" t="s">
        <v>2304</v>
      </c>
      <c r="E445" s="842" t="s">
        <v>2946</v>
      </c>
      <c r="F445" s="842" t="s">
        <v>4145</v>
      </c>
      <c r="G445" s="842">
        <v>443</v>
      </c>
    </row>
    <row r="446" spans="1:7" x14ac:dyDescent="0.25">
      <c r="A446" s="838" t="s">
        <v>46</v>
      </c>
      <c r="B446" s="839" t="s">
        <v>1205</v>
      </c>
      <c r="C446" s="839" t="s">
        <v>1252</v>
      </c>
      <c r="D446" s="840" t="s">
        <v>2305</v>
      </c>
      <c r="F446" s="842"/>
      <c r="G446" s="839">
        <v>444</v>
      </c>
    </row>
    <row r="447" spans="1:7" ht="91.2" x14ac:dyDescent="0.25">
      <c r="A447" s="841" t="s">
        <v>398</v>
      </c>
      <c r="B447" s="842" t="s">
        <v>1417</v>
      </c>
      <c r="C447" s="842" t="s">
        <v>1923</v>
      </c>
      <c r="D447" s="843" t="s">
        <v>2306</v>
      </c>
      <c r="F447" s="842"/>
      <c r="G447" s="842">
        <v>445</v>
      </c>
    </row>
    <row r="448" spans="1:7" ht="91.2" x14ac:dyDescent="0.25">
      <c r="A448" s="841" t="s">
        <v>70</v>
      </c>
      <c r="B448" s="842" t="s">
        <v>1065</v>
      </c>
      <c r="C448" s="842" t="s">
        <v>1831</v>
      </c>
      <c r="D448" s="843" t="s">
        <v>2307</v>
      </c>
      <c r="E448" s="842" t="s">
        <v>2947</v>
      </c>
      <c r="F448" s="842" t="s">
        <v>4146</v>
      </c>
      <c r="G448" s="842">
        <v>446</v>
      </c>
    </row>
    <row r="449" spans="1:7" ht="159.6" x14ac:dyDescent="0.25">
      <c r="A449" s="841" t="s">
        <v>72</v>
      </c>
      <c r="B449" s="842" t="s">
        <v>2673</v>
      </c>
      <c r="C449" s="842" t="s">
        <v>3150</v>
      </c>
      <c r="D449" s="843" t="s">
        <v>3328</v>
      </c>
      <c r="E449" s="842" t="s">
        <v>2948</v>
      </c>
      <c r="F449" s="842" t="s">
        <v>4147</v>
      </c>
      <c r="G449" s="839">
        <v>447</v>
      </c>
    </row>
    <row r="450" spans="1:7" ht="114" x14ac:dyDescent="0.25">
      <c r="A450" s="841" t="s">
        <v>75</v>
      </c>
      <c r="B450" s="842" t="s">
        <v>2674</v>
      </c>
      <c r="C450" s="842" t="s">
        <v>3151</v>
      </c>
      <c r="D450" s="843" t="s">
        <v>3329</v>
      </c>
      <c r="E450" s="842" t="s">
        <v>2949</v>
      </c>
      <c r="F450" s="842" t="s">
        <v>4148</v>
      </c>
      <c r="G450" s="842">
        <v>448</v>
      </c>
    </row>
    <row r="451" spans="1:7" ht="91.2" x14ac:dyDescent="0.25">
      <c r="A451" s="841" t="s">
        <v>78</v>
      </c>
      <c r="B451" s="842" t="s">
        <v>2675</v>
      </c>
      <c r="C451" s="842" t="s">
        <v>3152</v>
      </c>
      <c r="D451" s="843" t="s">
        <v>2308</v>
      </c>
      <c r="E451" s="842" t="s">
        <v>2950</v>
      </c>
      <c r="F451" s="842" t="s">
        <v>4149</v>
      </c>
      <c r="G451" s="842">
        <v>449</v>
      </c>
    </row>
    <row r="452" spans="1:7" ht="102.6" x14ac:dyDescent="0.25">
      <c r="A452" s="841" t="s">
        <v>80</v>
      </c>
      <c r="B452" s="842" t="s">
        <v>2676</v>
      </c>
      <c r="C452" s="842" t="s">
        <v>1437</v>
      </c>
      <c r="D452" s="843" t="s">
        <v>2309</v>
      </c>
      <c r="E452" s="842" t="s">
        <v>2951</v>
      </c>
      <c r="F452" s="842" t="s">
        <v>4150</v>
      </c>
      <c r="G452" s="839">
        <v>450</v>
      </c>
    </row>
    <row r="453" spans="1:7" ht="125.4" x14ac:dyDescent="0.25">
      <c r="A453" s="838" t="s">
        <v>82</v>
      </c>
      <c r="B453" s="839" t="s">
        <v>2677</v>
      </c>
      <c r="C453" s="839" t="s">
        <v>3153</v>
      </c>
      <c r="D453" s="840" t="s">
        <v>3330</v>
      </c>
      <c r="E453" s="842" t="s">
        <v>2952</v>
      </c>
      <c r="F453" s="842" t="s">
        <v>4151</v>
      </c>
      <c r="G453" s="842">
        <v>451</v>
      </c>
    </row>
    <row r="454" spans="1:7" ht="57" x14ac:dyDescent="0.25">
      <c r="A454" s="841" t="s">
        <v>84</v>
      </c>
      <c r="B454" s="842" t="s">
        <v>2678</v>
      </c>
      <c r="C454" s="842" t="s">
        <v>3154</v>
      </c>
      <c r="D454" s="843" t="s">
        <v>2310</v>
      </c>
      <c r="E454" s="842" t="s">
        <v>2953</v>
      </c>
      <c r="F454" s="842" t="s">
        <v>4152</v>
      </c>
      <c r="G454" s="842">
        <v>452</v>
      </c>
    </row>
    <row r="455" spans="1:7" x14ac:dyDescent="0.25">
      <c r="A455" s="841" t="s">
        <v>984</v>
      </c>
      <c r="B455" s="842" t="s">
        <v>1207</v>
      </c>
      <c r="C455" s="842" t="s">
        <v>1253</v>
      </c>
      <c r="D455" s="843" t="s">
        <v>2311</v>
      </c>
      <c r="F455" s="842"/>
      <c r="G455" s="839">
        <v>453</v>
      </c>
    </row>
    <row r="456" spans="1:7" s="848" customFormat="1" ht="91.2" x14ac:dyDescent="0.25">
      <c r="A456" s="841" t="s">
        <v>1214</v>
      </c>
      <c r="B456" s="842" t="s">
        <v>1418</v>
      </c>
      <c r="C456" s="842" t="s">
        <v>1419</v>
      </c>
      <c r="D456" s="843" t="s">
        <v>2312</v>
      </c>
      <c r="E456" s="842"/>
      <c r="F456" s="842"/>
      <c r="G456" s="842">
        <v>454</v>
      </c>
    </row>
    <row r="457" spans="1:7" ht="182.4" x14ac:dyDescent="0.25">
      <c r="A457" s="841" t="s">
        <v>922</v>
      </c>
      <c r="B457" s="842" t="s">
        <v>2679</v>
      </c>
      <c r="C457" s="842" t="s">
        <v>3155</v>
      </c>
      <c r="D457" s="843" t="s">
        <v>3331</v>
      </c>
      <c r="E457" s="842" t="s">
        <v>2954</v>
      </c>
      <c r="F457" s="842" t="s">
        <v>4153</v>
      </c>
      <c r="G457" s="842">
        <v>455</v>
      </c>
    </row>
    <row r="458" spans="1:7" ht="79.8" x14ac:dyDescent="0.25">
      <c r="A458" s="841" t="s">
        <v>923</v>
      </c>
      <c r="B458" s="842" t="s">
        <v>1066</v>
      </c>
      <c r="C458" s="842" t="s">
        <v>1924</v>
      </c>
      <c r="D458" s="843" t="s">
        <v>2313</v>
      </c>
      <c r="E458" s="842" t="s">
        <v>2955</v>
      </c>
      <c r="F458" s="842" t="s">
        <v>4154</v>
      </c>
      <c r="G458" s="839">
        <v>456</v>
      </c>
    </row>
    <row r="459" spans="1:7" ht="102.6" x14ac:dyDescent="0.25">
      <c r="A459" s="841" t="s">
        <v>924</v>
      </c>
      <c r="B459" s="842" t="s">
        <v>1067</v>
      </c>
      <c r="C459" s="842" t="s">
        <v>1832</v>
      </c>
      <c r="D459" s="843" t="s">
        <v>3332</v>
      </c>
      <c r="E459" s="842" t="s">
        <v>2956</v>
      </c>
      <c r="F459" s="842" t="s">
        <v>4155</v>
      </c>
      <c r="G459" s="842">
        <v>457</v>
      </c>
    </row>
    <row r="460" spans="1:7" ht="79.8" x14ac:dyDescent="0.25">
      <c r="A460" s="841" t="s">
        <v>925</v>
      </c>
      <c r="B460" s="842" t="s">
        <v>2680</v>
      </c>
      <c r="C460" s="842" t="s">
        <v>1289</v>
      </c>
      <c r="D460" s="843" t="s">
        <v>3333</v>
      </c>
      <c r="E460" s="842" t="s">
        <v>2957</v>
      </c>
      <c r="F460" s="842" t="s">
        <v>4156</v>
      </c>
      <c r="G460" s="842">
        <v>458</v>
      </c>
    </row>
    <row r="461" spans="1:7" ht="79.8" x14ac:dyDescent="0.25">
      <c r="A461" s="838" t="s">
        <v>926</v>
      </c>
      <c r="B461" s="839" t="s">
        <v>1068</v>
      </c>
      <c r="C461" s="839" t="s">
        <v>1438</v>
      </c>
      <c r="D461" s="840" t="s">
        <v>2314</v>
      </c>
      <c r="E461" s="842" t="s">
        <v>2958</v>
      </c>
      <c r="F461" s="842" t="s">
        <v>4157</v>
      </c>
      <c r="G461" s="839">
        <v>459</v>
      </c>
    </row>
    <row r="462" spans="1:7" x14ac:dyDescent="0.25">
      <c r="A462" s="841" t="s">
        <v>985</v>
      </c>
      <c r="B462" s="842" t="s">
        <v>397</v>
      </c>
      <c r="C462" s="842" t="s">
        <v>707</v>
      </c>
      <c r="D462" s="842" t="s">
        <v>2012</v>
      </c>
      <c r="F462" s="842"/>
      <c r="G462" s="842">
        <v>460</v>
      </c>
    </row>
    <row r="463" spans="1:7" ht="79.8" x14ac:dyDescent="0.25">
      <c r="A463" s="838" t="s">
        <v>1215</v>
      </c>
      <c r="B463" s="839" t="s">
        <v>399</v>
      </c>
      <c r="C463" s="839" t="s">
        <v>827</v>
      </c>
      <c r="D463" s="840" t="s">
        <v>2013</v>
      </c>
      <c r="F463" s="842"/>
      <c r="G463" s="842">
        <v>461</v>
      </c>
    </row>
    <row r="464" spans="1:7" ht="91.2" x14ac:dyDescent="0.25">
      <c r="A464" s="841" t="s">
        <v>927</v>
      </c>
      <c r="B464" s="842" t="s">
        <v>1069</v>
      </c>
      <c r="C464" s="842" t="s">
        <v>1290</v>
      </c>
      <c r="D464" s="843" t="s">
        <v>2315</v>
      </c>
      <c r="E464" s="842" t="s">
        <v>2959</v>
      </c>
      <c r="F464" s="842" t="s">
        <v>4158</v>
      </c>
      <c r="G464" s="839">
        <v>462</v>
      </c>
    </row>
    <row r="465" spans="1:7" s="848" customFormat="1" ht="216.6" x14ac:dyDescent="0.25">
      <c r="A465" s="841" t="s">
        <v>928</v>
      </c>
      <c r="B465" s="842" t="s">
        <v>400</v>
      </c>
      <c r="C465" s="842" t="s">
        <v>1291</v>
      </c>
      <c r="D465" s="843" t="s">
        <v>2316</v>
      </c>
      <c r="E465" s="842" t="s">
        <v>2960</v>
      </c>
      <c r="F465" s="842" t="s">
        <v>4159</v>
      </c>
      <c r="G465" s="842">
        <v>463</v>
      </c>
    </row>
    <row r="466" spans="1:7" s="848" customFormat="1" ht="136.80000000000001" x14ac:dyDescent="0.25">
      <c r="A466" s="841" t="s">
        <v>929</v>
      </c>
      <c r="B466" s="842" t="s">
        <v>1070</v>
      </c>
      <c r="C466" s="842" t="s">
        <v>1916</v>
      </c>
      <c r="D466" s="843" t="s">
        <v>2317</v>
      </c>
      <c r="E466" s="842" t="s">
        <v>2961</v>
      </c>
      <c r="F466" s="842" t="s">
        <v>4160</v>
      </c>
      <c r="G466" s="842">
        <v>464</v>
      </c>
    </row>
    <row r="467" spans="1:7" ht="125.4" x14ac:dyDescent="0.25">
      <c r="A467" s="841" t="s">
        <v>930</v>
      </c>
      <c r="B467" s="842" t="s">
        <v>1071</v>
      </c>
      <c r="C467" s="842" t="s">
        <v>1293</v>
      </c>
      <c r="D467" s="843" t="s">
        <v>2319</v>
      </c>
      <c r="E467" s="842" t="s">
        <v>2962</v>
      </c>
      <c r="F467" s="842" t="s">
        <v>4161</v>
      </c>
      <c r="G467" s="839">
        <v>465</v>
      </c>
    </row>
    <row r="468" spans="1:7" s="851" customFormat="1" ht="136.80000000000001" x14ac:dyDescent="0.2">
      <c r="A468" s="841" t="s">
        <v>931</v>
      </c>
      <c r="B468" s="842" t="s">
        <v>401</v>
      </c>
      <c r="C468" s="842" t="s">
        <v>1292</v>
      </c>
      <c r="D468" s="843" t="s">
        <v>2318</v>
      </c>
      <c r="E468" s="842" t="s">
        <v>2963</v>
      </c>
      <c r="F468" s="842" t="s">
        <v>4162</v>
      </c>
      <c r="G468" s="842">
        <v>466</v>
      </c>
    </row>
    <row r="469" spans="1:7" ht="34.200000000000003" x14ac:dyDescent="0.25">
      <c r="A469" s="841" t="s">
        <v>932</v>
      </c>
      <c r="B469" s="842" t="s">
        <v>1072</v>
      </c>
      <c r="C469" s="842" t="s">
        <v>1294</v>
      </c>
      <c r="D469" s="843" t="s">
        <v>2320</v>
      </c>
      <c r="E469" s="842" t="s">
        <v>2964</v>
      </c>
      <c r="F469" s="842" t="s">
        <v>4163</v>
      </c>
      <c r="G469" s="842">
        <v>467</v>
      </c>
    </row>
    <row r="470" spans="1:7" x14ac:dyDescent="0.25">
      <c r="A470" s="838" t="s">
        <v>67</v>
      </c>
      <c r="B470" s="839" t="s">
        <v>1090</v>
      </c>
      <c r="C470" s="839" t="s">
        <v>1424</v>
      </c>
      <c r="D470" s="840" t="s">
        <v>2321</v>
      </c>
      <c r="F470" s="842"/>
      <c r="G470" s="839">
        <v>468</v>
      </c>
    </row>
    <row r="471" spans="1:7" ht="182.4" x14ac:dyDescent="0.25">
      <c r="A471" s="841" t="s">
        <v>526</v>
      </c>
      <c r="B471" s="842" t="s">
        <v>1239</v>
      </c>
      <c r="C471" s="842" t="s">
        <v>770</v>
      </c>
      <c r="D471" s="843" t="s">
        <v>2322</v>
      </c>
      <c r="F471" s="842"/>
      <c r="G471" s="842">
        <v>469</v>
      </c>
    </row>
    <row r="472" spans="1:7" x14ac:dyDescent="0.25">
      <c r="A472" s="841" t="s">
        <v>81</v>
      </c>
      <c r="B472" s="842" t="s">
        <v>527</v>
      </c>
      <c r="C472" s="842" t="s">
        <v>1255</v>
      </c>
      <c r="D472" s="843" t="s">
        <v>2323</v>
      </c>
      <c r="F472" s="842"/>
      <c r="G472" s="842">
        <v>470</v>
      </c>
    </row>
    <row r="473" spans="1:7" ht="45.6" x14ac:dyDescent="0.25">
      <c r="A473" s="841" t="s">
        <v>528</v>
      </c>
      <c r="B473" s="842" t="s">
        <v>529</v>
      </c>
      <c r="C473" s="842" t="s">
        <v>771</v>
      </c>
      <c r="D473" s="843" t="s">
        <v>2324</v>
      </c>
      <c r="F473" s="842"/>
      <c r="G473" s="839">
        <v>471</v>
      </c>
    </row>
    <row r="474" spans="1:7" s="848" customFormat="1" ht="102.6" x14ac:dyDescent="0.25">
      <c r="A474" s="841" t="s">
        <v>211</v>
      </c>
      <c r="B474" s="842" t="s">
        <v>2681</v>
      </c>
      <c r="C474" s="842" t="s">
        <v>3156</v>
      </c>
      <c r="D474" s="843" t="s">
        <v>3334</v>
      </c>
      <c r="E474" s="842" t="s">
        <v>2965</v>
      </c>
      <c r="F474" s="842" t="s">
        <v>4164</v>
      </c>
      <c r="G474" s="842">
        <v>472</v>
      </c>
    </row>
    <row r="475" spans="1:7" ht="102.6" x14ac:dyDescent="0.25">
      <c r="A475" s="841" t="s">
        <v>212</v>
      </c>
      <c r="B475" s="842" t="s">
        <v>1091</v>
      </c>
      <c r="C475" s="842" t="s">
        <v>1833</v>
      </c>
      <c r="D475" s="843" t="s">
        <v>2325</v>
      </c>
      <c r="E475" s="842" t="s">
        <v>2966</v>
      </c>
      <c r="F475" s="842" t="s">
        <v>4165</v>
      </c>
      <c r="G475" s="842">
        <v>473</v>
      </c>
    </row>
    <row r="476" spans="1:7" ht="387.6" x14ac:dyDescent="0.25">
      <c r="A476" s="841" t="s">
        <v>213</v>
      </c>
      <c r="B476" s="842" t="s">
        <v>2682</v>
      </c>
      <c r="C476" s="842" t="s">
        <v>3157</v>
      </c>
      <c r="D476" s="843" t="s">
        <v>3335</v>
      </c>
      <c r="E476" s="842" t="s">
        <v>2967</v>
      </c>
      <c r="F476" s="842" t="s">
        <v>4166</v>
      </c>
      <c r="G476" s="839">
        <v>474</v>
      </c>
    </row>
    <row r="477" spans="1:7" ht="79.8" x14ac:dyDescent="0.25">
      <c r="A477" s="841" t="s">
        <v>214</v>
      </c>
      <c r="B477" s="842" t="s">
        <v>2683</v>
      </c>
      <c r="C477" s="842" t="s">
        <v>3158</v>
      </c>
      <c r="D477" s="843" t="s">
        <v>3336</v>
      </c>
      <c r="E477" s="842" t="s">
        <v>2968</v>
      </c>
      <c r="F477" s="842" t="s">
        <v>4167</v>
      </c>
      <c r="G477" s="842">
        <v>475</v>
      </c>
    </row>
    <row r="478" spans="1:7" ht="68.400000000000006" x14ac:dyDescent="0.25">
      <c r="A478" s="841" t="s">
        <v>942</v>
      </c>
      <c r="B478" s="842" t="s">
        <v>530</v>
      </c>
      <c r="C478" s="842" t="s">
        <v>1309</v>
      </c>
      <c r="D478" s="843" t="s">
        <v>2326</v>
      </c>
      <c r="E478" s="842" t="s">
        <v>2969</v>
      </c>
      <c r="F478" s="842" t="s">
        <v>4168</v>
      </c>
      <c r="G478" s="842">
        <v>476</v>
      </c>
    </row>
    <row r="479" spans="1:7" ht="148.19999999999999" x14ac:dyDescent="0.25">
      <c r="A479" s="841" t="s">
        <v>2539</v>
      </c>
      <c r="B479" s="842" t="s">
        <v>2684</v>
      </c>
      <c r="C479" s="842" t="s">
        <v>3159</v>
      </c>
      <c r="D479" s="843" t="s">
        <v>3337</v>
      </c>
      <c r="E479" s="842" t="s">
        <v>2970</v>
      </c>
      <c r="F479" s="842" t="s">
        <v>4169</v>
      </c>
      <c r="G479" s="839">
        <v>477</v>
      </c>
    </row>
    <row r="480" spans="1:7" x14ac:dyDescent="0.25">
      <c r="A480" s="841" t="s">
        <v>83</v>
      </c>
      <c r="B480" s="842" t="s">
        <v>531</v>
      </c>
      <c r="C480" s="842" t="s">
        <v>1256</v>
      </c>
      <c r="D480" s="843" t="s">
        <v>2327</v>
      </c>
      <c r="F480" s="842"/>
      <c r="G480" s="842">
        <v>478</v>
      </c>
    </row>
    <row r="481" spans="1:7" s="848" customFormat="1" ht="102.6" x14ac:dyDescent="0.25">
      <c r="A481" s="841" t="s">
        <v>532</v>
      </c>
      <c r="B481" s="842" t="s">
        <v>1230</v>
      </c>
      <c r="C481" s="842" t="s">
        <v>772</v>
      </c>
      <c r="D481" s="843" t="s">
        <v>2328</v>
      </c>
      <c r="E481" s="842"/>
      <c r="F481" s="842"/>
      <c r="G481" s="842">
        <v>479</v>
      </c>
    </row>
    <row r="482" spans="1:7" ht="102.6" x14ac:dyDescent="0.25">
      <c r="A482" s="838" t="s">
        <v>215</v>
      </c>
      <c r="B482" s="839" t="s">
        <v>1092</v>
      </c>
      <c r="C482" s="839" t="s">
        <v>1834</v>
      </c>
      <c r="D482" s="840" t="s">
        <v>2329</v>
      </c>
      <c r="E482" s="842" t="s">
        <v>2971</v>
      </c>
      <c r="F482" s="842" t="s">
        <v>4170</v>
      </c>
      <c r="G482" s="839">
        <v>480</v>
      </c>
    </row>
    <row r="483" spans="1:7" ht="114" x14ac:dyDescent="0.25">
      <c r="A483" s="841" t="s">
        <v>216</v>
      </c>
      <c r="B483" s="842" t="s">
        <v>2685</v>
      </c>
      <c r="C483" s="842" t="s">
        <v>3160</v>
      </c>
      <c r="D483" s="843" t="s">
        <v>3338</v>
      </c>
      <c r="E483" s="842" t="s">
        <v>2972</v>
      </c>
      <c r="F483" s="842" t="s">
        <v>4171</v>
      </c>
      <c r="G483" s="842">
        <v>481</v>
      </c>
    </row>
    <row r="484" spans="1:7" ht="193.8" x14ac:dyDescent="0.25">
      <c r="A484" s="841" t="s">
        <v>217</v>
      </c>
      <c r="B484" s="842" t="s">
        <v>533</v>
      </c>
      <c r="C484" s="842" t="s">
        <v>1310</v>
      </c>
      <c r="D484" s="843" t="s">
        <v>2330</v>
      </c>
      <c r="E484" s="842" t="s">
        <v>2973</v>
      </c>
      <c r="F484" s="842" t="s">
        <v>4172</v>
      </c>
      <c r="G484" s="842">
        <v>482</v>
      </c>
    </row>
    <row r="485" spans="1:7" ht="102.6" x14ac:dyDescent="0.25">
      <c r="A485" s="841" t="s">
        <v>218</v>
      </c>
      <c r="B485" s="842" t="s">
        <v>1093</v>
      </c>
      <c r="C485" s="842" t="s">
        <v>1835</v>
      </c>
      <c r="D485" s="843" t="s">
        <v>2331</v>
      </c>
      <c r="E485" s="842" t="s">
        <v>2974</v>
      </c>
      <c r="F485" s="842" t="s">
        <v>4173</v>
      </c>
      <c r="G485" s="839">
        <v>483</v>
      </c>
    </row>
    <row r="486" spans="1:7" ht="34.200000000000003" x14ac:dyDescent="0.25">
      <c r="A486" s="841" t="s">
        <v>219</v>
      </c>
      <c r="B486" s="842" t="s">
        <v>1094</v>
      </c>
      <c r="C486" s="842" t="s">
        <v>1311</v>
      </c>
      <c r="D486" s="843" t="s">
        <v>2332</v>
      </c>
      <c r="E486" s="842" t="s">
        <v>2975</v>
      </c>
      <c r="F486" s="842" t="s">
        <v>4174</v>
      </c>
      <c r="G486" s="842">
        <v>484</v>
      </c>
    </row>
    <row r="487" spans="1:7" ht="102.6" x14ac:dyDescent="0.25">
      <c r="A487" s="841" t="s">
        <v>220</v>
      </c>
      <c r="B487" s="842" t="s">
        <v>2686</v>
      </c>
      <c r="C487" s="842" t="s">
        <v>3161</v>
      </c>
      <c r="D487" s="843" t="s">
        <v>3339</v>
      </c>
      <c r="E487" s="842" t="s">
        <v>2976</v>
      </c>
      <c r="F487" s="842" t="s">
        <v>4175</v>
      </c>
      <c r="G487" s="842">
        <v>485</v>
      </c>
    </row>
    <row r="488" spans="1:7" ht="136.80000000000001" x14ac:dyDescent="0.25">
      <c r="A488" s="841" t="s">
        <v>221</v>
      </c>
      <c r="B488" s="842" t="s">
        <v>2687</v>
      </c>
      <c r="C488" s="842" t="s">
        <v>3162</v>
      </c>
      <c r="D488" s="843" t="s">
        <v>3340</v>
      </c>
      <c r="E488" s="842" t="s">
        <v>2977</v>
      </c>
      <c r="F488" s="842" t="s">
        <v>4176</v>
      </c>
      <c r="G488" s="839">
        <v>486</v>
      </c>
    </row>
    <row r="489" spans="1:7" ht="79.8" x14ac:dyDescent="0.25">
      <c r="A489" s="841" t="s">
        <v>222</v>
      </c>
      <c r="B489" s="842" t="s">
        <v>1095</v>
      </c>
      <c r="C489" s="842" t="s">
        <v>1312</v>
      </c>
      <c r="D489" s="843" t="s">
        <v>2333</v>
      </c>
      <c r="E489" s="842" t="s">
        <v>2978</v>
      </c>
      <c r="F489" s="842" t="s">
        <v>4177</v>
      </c>
      <c r="G489" s="842">
        <v>487</v>
      </c>
    </row>
    <row r="490" spans="1:7" s="848" customFormat="1" ht="102.6" x14ac:dyDescent="0.25">
      <c r="A490" s="841" t="s">
        <v>223</v>
      </c>
      <c r="B490" s="842" t="s">
        <v>1096</v>
      </c>
      <c r="C490" s="842" t="s">
        <v>3163</v>
      </c>
      <c r="D490" s="843" t="s">
        <v>3341</v>
      </c>
      <c r="E490" s="842" t="s">
        <v>2979</v>
      </c>
      <c r="F490" s="842" t="s">
        <v>4178</v>
      </c>
      <c r="G490" s="842">
        <v>488</v>
      </c>
    </row>
    <row r="491" spans="1:7" x14ac:dyDescent="0.25">
      <c r="A491" s="841" t="s">
        <v>85</v>
      </c>
      <c r="B491" s="842" t="s">
        <v>534</v>
      </c>
      <c r="C491" s="842" t="s">
        <v>1257</v>
      </c>
      <c r="D491" s="843" t="s">
        <v>2334</v>
      </c>
      <c r="F491" s="842"/>
      <c r="G491" s="839">
        <v>489</v>
      </c>
    </row>
    <row r="492" spans="1:7" ht="79.8" x14ac:dyDescent="0.25">
      <c r="A492" s="838" t="s">
        <v>535</v>
      </c>
      <c r="B492" s="839" t="s">
        <v>536</v>
      </c>
      <c r="C492" s="839" t="s">
        <v>697</v>
      </c>
      <c r="D492" s="840" t="s">
        <v>2335</v>
      </c>
      <c r="F492" s="842"/>
      <c r="G492" s="842">
        <v>490</v>
      </c>
    </row>
    <row r="493" spans="1:7" ht="79.8" x14ac:dyDescent="0.25">
      <c r="A493" s="841" t="s">
        <v>225</v>
      </c>
      <c r="B493" s="842" t="s">
        <v>537</v>
      </c>
      <c r="C493" s="842" t="s">
        <v>1439</v>
      </c>
      <c r="D493" s="843" t="s">
        <v>2336</v>
      </c>
      <c r="E493" s="842" t="s">
        <v>2980</v>
      </c>
      <c r="F493" s="842" t="s">
        <v>4179</v>
      </c>
      <c r="G493" s="842">
        <v>491</v>
      </c>
    </row>
    <row r="494" spans="1:7" ht="102.6" x14ac:dyDescent="0.25">
      <c r="A494" s="841" t="s">
        <v>226</v>
      </c>
      <c r="B494" s="842" t="s">
        <v>538</v>
      </c>
      <c r="C494" s="842" t="s">
        <v>1313</v>
      </c>
      <c r="D494" s="843" t="s">
        <v>2337</v>
      </c>
      <c r="E494" s="842" t="s">
        <v>2981</v>
      </c>
      <c r="F494" s="842" t="s">
        <v>4180</v>
      </c>
      <c r="G494" s="839">
        <v>492</v>
      </c>
    </row>
    <row r="495" spans="1:7" ht="102.6" x14ac:dyDescent="0.25">
      <c r="A495" s="841" t="s">
        <v>227</v>
      </c>
      <c r="B495" s="842" t="s">
        <v>539</v>
      </c>
      <c r="C495" s="842" t="s">
        <v>1314</v>
      </c>
      <c r="D495" s="843" t="s">
        <v>2338</v>
      </c>
      <c r="E495" s="842" t="s">
        <v>2982</v>
      </c>
      <c r="F495" s="842" t="s">
        <v>4181</v>
      </c>
      <c r="G495" s="842">
        <v>493</v>
      </c>
    </row>
    <row r="496" spans="1:7" ht="330.6" x14ac:dyDescent="0.25">
      <c r="A496" s="841" t="s">
        <v>228</v>
      </c>
      <c r="B496" s="842" t="s">
        <v>1097</v>
      </c>
      <c r="C496" s="842" t="s">
        <v>1315</v>
      </c>
      <c r="D496" s="843" t="s">
        <v>2339</v>
      </c>
      <c r="E496" s="842" t="s">
        <v>2983</v>
      </c>
      <c r="F496" s="842" t="s">
        <v>4182</v>
      </c>
      <c r="G496" s="842">
        <v>494</v>
      </c>
    </row>
    <row r="497" spans="1:7" s="848" customFormat="1" ht="125.4" x14ac:dyDescent="0.25">
      <c r="A497" s="841" t="s">
        <v>229</v>
      </c>
      <c r="B497" s="842" t="s">
        <v>1098</v>
      </c>
      <c r="C497" s="842" t="s">
        <v>1316</v>
      </c>
      <c r="D497" s="843" t="s">
        <v>2340</v>
      </c>
      <c r="E497" s="842" t="s">
        <v>2984</v>
      </c>
      <c r="F497" s="842" t="s">
        <v>4183</v>
      </c>
      <c r="G497" s="839">
        <v>495</v>
      </c>
    </row>
    <row r="498" spans="1:7" ht="125.4" x14ac:dyDescent="0.25">
      <c r="A498" s="841" t="s">
        <v>230</v>
      </c>
      <c r="B498" s="842" t="s">
        <v>2688</v>
      </c>
      <c r="C498" s="842" t="s">
        <v>3164</v>
      </c>
      <c r="D498" s="843" t="s">
        <v>3342</v>
      </c>
      <c r="E498" s="842" t="s">
        <v>2985</v>
      </c>
      <c r="F498" s="842" t="s">
        <v>4184</v>
      </c>
      <c r="G498" s="842">
        <v>496</v>
      </c>
    </row>
    <row r="499" spans="1:7" ht="216.6" x14ac:dyDescent="0.25">
      <c r="A499" s="841" t="s">
        <v>231</v>
      </c>
      <c r="B499" s="842" t="s">
        <v>2689</v>
      </c>
      <c r="C499" s="842" t="s">
        <v>3165</v>
      </c>
      <c r="D499" s="843" t="s">
        <v>3343</v>
      </c>
      <c r="E499" s="842" t="s">
        <v>2986</v>
      </c>
      <c r="F499" s="842" t="s">
        <v>4185</v>
      </c>
      <c r="G499" s="842">
        <v>497</v>
      </c>
    </row>
    <row r="500" spans="1:7" x14ac:dyDescent="0.2">
      <c r="A500" s="847" t="s">
        <v>87</v>
      </c>
      <c r="B500" s="845" t="s">
        <v>397</v>
      </c>
      <c r="C500" s="839" t="s">
        <v>707</v>
      </c>
      <c r="D500" s="840" t="s">
        <v>2012</v>
      </c>
      <c r="F500" s="842"/>
      <c r="G500" s="839">
        <v>498</v>
      </c>
    </row>
    <row r="501" spans="1:7" ht="68.400000000000006" x14ac:dyDescent="0.2">
      <c r="A501" s="846" t="s">
        <v>540</v>
      </c>
      <c r="B501" s="844" t="s">
        <v>399</v>
      </c>
      <c r="C501" s="842" t="s">
        <v>827</v>
      </c>
      <c r="D501" s="843" t="s">
        <v>2013</v>
      </c>
      <c r="F501" s="842"/>
      <c r="G501" s="842">
        <v>499</v>
      </c>
    </row>
    <row r="502" spans="1:7" s="851" customFormat="1" ht="79.8" x14ac:dyDescent="0.2">
      <c r="A502" s="839" t="s">
        <v>233</v>
      </c>
      <c r="B502" s="839" t="s">
        <v>1099</v>
      </c>
      <c r="C502" s="839" t="s">
        <v>1317</v>
      </c>
      <c r="D502" s="840" t="s">
        <v>2341</v>
      </c>
      <c r="E502" s="842" t="s">
        <v>2987</v>
      </c>
      <c r="F502" s="842" t="s">
        <v>4186</v>
      </c>
      <c r="G502" s="842">
        <v>500</v>
      </c>
    </row>
    <row r="503" spans="1:7" s="851" customFormat="1" ht="205.2" x14ac:dyDescent="0.2">
      <c r="A503" s="842" t="s">
        <v>234</v>
      </c>
      <c r="B503" s="842" t="s">
        <v>541</v>
      </c>
      <c r="C503" s="842" t="s">
        <v>1318</v>
      </c>
      <c r="D503" s="843" t="s">
        <v>2342</v>
      </c>
      <c r="E503" s="842" t="s">
        <v>2988</v>
      </c>
      <c r="F503" s="842" t="s">
        <v>4187</v>
      </c>
      <c r="G503" s="839">
        <v>501</v>
      </c>
    </row>
    <row r="504" spans="1:7" ht="159.6" x14ac:dyDescent="0.25">
      <c r="A504" s="842" t="s">
        <v>235</v>
      </c>
      <c r="B504" s="842" t="s">
        <v>1100</v>
      </c>
      <c r="C504" s="842" t="s">
        <v>1836</v>
      </c>
      <c r="D504" s="843" t="s">
        <v>2343</v>
      </c>
      <c r="E504" s="842" t="s">
        <v>2989</v>
      </c>
      <c r="F504" s="842" t="s">
        <v>4188</v>
      </c>
      <c r="G504" s="842">
        <v>502</v>
      </c>
    </row>
    <row r="505" spans="1:7" ht="125.4" x14ac:dyDescent="0.25">
      <c r="A505" s="842" t="s">
        <v>236</v>
      </c>
      <c r="B505" s="842" t="s">
        <v>1101</v>
      </c>
      <c r="C505" s="842" t="s">
        <v>1320</v>
      </c>
      <c r="D505" s="843" t="s">
        <v>2345</v>
      </c>
      <c r="E505" s="842" t="s">
        <v>2990</v>
      </c>
      <c r="F505" s="842" t="s">
        <v>4189</v>
      </c>
      <c r="G505" s="842">
        <v>503</v>
      </c>
    </row>
    <row r="506" spans="1:7" s="848" customFormat="1" ht="125.4" x14ac:dyDescent="0.25">
      <c r="A506" s="842" t="s">
        <v>237</v>
      </c>
      <c r="B506" s="842" t="s">
        <v>542</v>
      </c>
      <c r="C506" s="842" t="s">
        <v>1319</v>
      </c>
      <c r="D506" s="843" t="s">
        <v>2344</v>
      </c>
      <c r="E506" s="842" t="s">
        <v>2991</v>
      </c>
      <c r="F506" s="842" t="s">
        <v>4190</v>
      </c>
      <c r="G506" s="839">
        <v>504</v>
      </c>
    </row>
    <row r="507" spans="1:7" ht="34.200000000000003" x14ac:dyDescent="0.25">
      <c r="A507" s="842" t="s">
        <v>238</v>
      </c>
      <c r="B507" s="842" t="s">
        <v>1102</v>
      </c>
      <c r="C507" s="842" t="s">
        <v>1321</v>
      </c>
      <c r="D507" s="843" t="s">
        <v>2346</v>
      </c>
      <c r="E507" s="842" t="s">
        <v>2992</v>
      </c>
      <c r="F507" s="842" t="s">
        <v>4191</v>
      </c>
      <c r="G507" s="842">
        <v>505</v>
      </c>
    </row>
    <row r="508" spans="1:7" s="848" customFormat="1" x14ac:dyDescent="0.25">
      <c r="A508" s="842" t="s">
        <v>2540</v>
      </c>
      <c r="B508" s="842" t="s">
        <v>1122</v>
      </c>
      <c r="C508" s="842" t="s">
        <v>3375</v>
      </c>
      <c r="D508" s="843" t="s">
        <v>3376</v>
      </c>
      <c r="E508" s="842"/>
      <c r="F508" s="842"/>
      <c r="G508" s="842">
        <v>506</v>
      </c>
    </row>
    <row r="509" spans="1:7" ht="364.8" x14ac:dyDescent="0.25">
      <c r="A509" s="839" t="s">
        <v>2541</v>
      </c>
      <c r="B509" s="839" t="s">
        <v>1238</v>
      </c>
      <c r="C509" s="839" t="s">
        <v>768</v>
      </c>
      <c r="D509" s="840" t="s">
        <v>2347</v>
      </c>
      <c r="F509" s="842"/>
      <c r="G509" s="839">
        <v>507</v>
      </c>
    </row>
    <row r="510" spans="1:7" x14ac:dyDescent="0.25">
      <c r="A510" s="842" t="s">
        <v>2542</v>
      </c>
      <c r="B510" s="842" t="s">
        <v>1199</v>
      </c>
      <c r="C510" s="842" t="s">
        <v>1941</v>
      </c>
      <c r="D510" s="843" t="s">
        <v>2348</v>
      </c>
      <c r="F510" s="842"/>
      <c r="G510" s="842">
        <v>508</v>
      </c>
    </row>
    <row r="511" spans="1:7" ht="79.8" x14ac:dyDescent="0.25">
      <c r="A511" s="842" t="s">
        <v>2543</v>
      </c>
      <c r="B511" s="842" t="s">
        <v>1231</v>
      </c>
      <c r="C511" s="842" t="s">
        <v>769</v>
      </c>
      <c r="D511" s="843" t="s">
        <v>2349</v>
      </c>
      <c r="F511" s="842"/>
      <c r="G511" s="842">
        <v>509</v>
      </c>
    </row>
    <row r="512" spans="1:7" ht="91.2" x14ac:dyDescent="0.25">
      <c r="A512" s="842" t="s">
        <v>2544</v>
      </c>
      <c r="B512" s="842" t="s">
        <v>1123</v>
      </c>
      <c r="C512" s="842" t="s">
        <v>1942</v>
      </c>
      <c r="D512" s="843" t="s">
        <v>2350</v>
      </c>
      <c r="E512" s="842" t="s">
        <v>2993</v>
      </c>
      <c r="F512" s="842" t="s">
        <v>4192</v>
      </c>
      <c r="G512" s="839">
        <v>510</v>
      </c>
    </row>
    <row r="513" spans="1:7" ht="91.2" x14ac:dyDescent="0.25">
      <c r="A513" s="842" t="s">
        <v>2545</v>
      </c>
      <c r="B513" s="842" t="s">
        <v>2690</v>
      </c>
      <c r="C513" s="842" t="s">
        <v>3166</v>
      </c>
      <c r="D513" s="843" t="s">
        <v>3344</v>
      </c>
      <c r="E513" s="842" t="s">
        <v>2994</v>
      </c>
      <c r="F513" s="842" t="s">
        <v>4193</v>
      </c>
      <c r="G513" s="842">
        <v>511</v>
      </c>
    </row>
    <row r="514" spans="1:7" ht="91.2" x14ac:dyDescent="0.25">
      <c r="A514" s="842" t="s">
        <v>2546</v>
      </c>
      <c r="B514" s="842" t="s">
        <v>2691</v>
      </c>
      <c r="C514" s="842" t="s">
        <v>3167</v>
      </c>
      <c r="D514" s="843" t="s">
        <v>3345</v>
      </c>
      <c r="E514" s="842" t="s">
        <v>2995</v>
      </c>
      <c r="F514" s="842" t="s">
        <v>4194</v>
      </c>
      <c r="G514" s="842">
        <v>512</v>
      </c>
    </row>
    <row r="515" spans="1:7" s="851" customFormat="1" ht="114" x14ac:dyDescent="0.2">
      <c r="A515" s="842" t="s">
        <v>2547</v>
      </c>
      <c r="B515" s="842" t="s">
        <v>1124</v>
      </c>
      <c r="C515" s="842" t="s">
        <v>1943</v>
      </c>
      <c r="D515" s="843" t="s">
        <v>2351</v>
      </c>
      <c r="E515" s="842" t="s">
        <v>2996</v>
      </c>
      <c r="F515" s="842" t="s">
        <v>4195</v>
      </c>
      <c r="G515" s="839">
        <v>513</v>
      </c>
    </row>
    <row r="516" spans="1:7" ht="91.2" x14ac:dyDescent="0.25">
      <c r="A516" s="842" t="s">
        <v>2548</v>
      </c>
      <c r="B516" s="842" t="s">
        <v>1125</v>
      </c>
      <c r="C516" s="842" t="s">
        <v>1944</v>
      </c>
      <c r="D516" s="843" t="s">
        <v>2352</v>
      </c>
      <c r="E516" s="842" t="s">
        <v>2997</v>
      </c>
      <c r="F516" s="842" t="s">
        <v>4196</v>
      </c>
      <c r="G516" s="842">
        <v>514</v>
      </c>
    </row>
    <row r="517" spans="1:7" ht="91.2" x14ac:dyDescent="0.25">
      <c r="A517" s="842" t="s">
        <v>2549</v>
      </c>
      <c r="B517" s="842" t="s">
        <v>1126</v>
      </c>
      <c r="C517" s="842" t="s">
        <v>1945</v>
      </c>
      <c r="D517" s="843" t="s">
        <v>2353</v>
      </c>
      <c r="E517" s="842" t="s">
        <v>2998</v>
      </c>
      <c r="F517" s="842" t="s">
        <v>4197</v>
      </c>
      <c r="G517" s="842">
        <v>515</v>
      </c>
    </row>
    <row r="518" spans="1:7" x14ac:dyDescent="0.25">
      <c r="A518" s="842" t="s">
        <v>2550</v>
      </c>
      <c r="B518" s="842" t="s">
        <v>1202</v>
      </c>
      <c r="C518" s="842" t="s">
        <v>1946</v>
      </c>
      <c r="D518" s="843" t="s">
        <v>2354</v>
      </c>
      <c r="F518" s="842"/>
      <c r="G518" s="839">
        <v>516</v>
      </c>
    </row>
    <row r="519" spans="1:7" s="848" customFormat="1" ht="148.19999999999999" x14ac:dyDescent="0.25">
      <c r="A519" s="842" t="s">
        <v>2551</v>
      </c>
      <c r="B519" s="842" t="s">
        <v>1232</v>
      </c>
      <c r="C519" s="842" t="s">
        <v>830</v>
      </c>
      <c r="D519" s="843" t="s">
        <v>2355</v>
      </c>
      <c r="E519" s="842"/>
      <c r="F519" s="842"/>
      <c r="G519" s="842">
        <v>517</v>
      </c>
    </row>
    <row r="520" spans="1:7" ht="79.8" x14ac:dyDescent="0.25">
      <c r="A520" s="842" t="s">
        <v>2552</v>
      </c>
      <c r="B520" s="842" t="s">
        <v>1127</v>
      </c>
      <c r="C520" s="842" t="s">
        <v>1947</v>
      </c>
      <c r="D520" s="843" t="s">
        <v>2356</v>
      </c>
      <c r="E520" s="842" t="s">
        <v>3861</v>
      </c>
      <c r="F520" s="842" t="s">
        <v>4198</v>
      </c>
      <c r="G520" s="842">
        <v>518</v>
      </c>
    </row>
    <row r="521" spans="1:7" ht="79.8" x14ac:dyDescent="0.25">
      <c r="A521" s="842" t="s">
        <v>2553</v>
      </c>
      <c r="B521" s="842" t="s">
        <v>1128</v>
      </c>
      <c r="C521" s="842" t="s">
        <v>1925</v>
      </c>
      <c r="D521" s="843" t="s">
        <v>2357</v>
      </c>
      <c r="E521" s="842" t="s">
        <v>2999</v>
      </c>
      <c r="F521" s="842" t="s">
        <v>4199</v>
      </c>
      <c r="G521" s="839">
        <v>519</v>
      </c>
    </row>
    <row r="522" spans="1:7" ht="342" x14ac:dyDescent="0.25">
      <c r="A522" s="839" t="s">
        <v>2554</v>
      </c>
      <c r="B522" s="839" t="s">
        <v>1129</v>
      </c>
      <c r="C522" s="839" t="s">
        <v>1948</v>
      </c>
      <c r="D522" s="840" t="s">
        <v>2358</v>
      </c>
      <c r="E522" s="842" t="s">
        <v>3000</v>
      </c>
      <c r="F522" s="842" t="s">
        <v>4200</v>
      </c>
      <c r="G522" s="842">
        <v>520</v>
      </c>
    </row>
    <row r="523" spans="1:7" ht="102.6" x14ac:dyDescent="0.25">
      <c r="A523" s="842" t="s">
        <v>2555</v>
      </c>
      <c r="B523" s="842" t="s">
        <v>1130</v>
      </c>
      <c r="C523" s="842" t="s">
        <v>1949</v>
      </c>
      <c r="D523" s="843" t="s">
        <v>2359</v>
      </c>
      <c r="E523" s="842" t="s">
        <v>3001</v>
      </c>
      <c r="F523" s="842" t="s">
        <v>4201</v>
      </c>
      <c r="G523" s="842">
        <v>521</v>
      </c>
    </row>
    <row r="524" spans="1:7" ht="136.80000000000001" x14ac:dyDescent="0.25">
      <c r="A524" s="842" t="s">
        <v>2556</v>
      </c>
      <c r="B524" s="842" t="s">
        <v>1131</v>
      </c>
      <c r="C524" s="842" t="s">
        <v>1950</v>
      </c>
      <c r="D524" s="843" t="s">
        <v>2360</v>
      </c>
      <c r="E524" s="842" t="s">
        <v>3002</v>
      </c>
      <c r="F524" s="842" t="s">
        <v>4202</v>
      </c>
      <c r="G524" s="839">
        <v>522</v>
      </c>
    </row>
    <row r="525" spans="1:7" ht="193.8" x14ac:dyDescent="0.25">
      <c r="A525" s="842" t="s">
        <v>2557</v>
      </c>
      <c r="B525" s="842" t="s">
        <v>2692</v>
      </c>
      <c r="C525" s="842" t="s">
        <v>3826</v>
      </c>
      <c r="D525" s="843" t="s">
        <v>2361</v>
      </c>
      <c r="E525" s="842" t="s">
        <v>3003</v>
      </c>
      <c r="F525" s="842" t="s">
        <v>4203</v>
      </c>
      <c r="G525" s="842">
        <v>523</v>
      </c>
    </row>
    <row r="526" spans="1:7" ht="91.2" x14ac:dyDescent="0.25">
      <c r="A526" s="842" t="s">
        <v>2558</v>
      </c>
      <c r="B526" s="842" t="s">
        <v>1132</v>
      </c>
      <c r="C526" s="842" t="s">
        <v>1951</v>
      </c>
      <c r="D526" s="843" t="s">
        <v>2362</v>
      </c>
      <c r="E526" s="842" t="s">
        <v>3004</v>
      </c>
      <c r="F526" s="842" t="s">
        <v>4204</v>
      </c>
      <c r="G526" s="842">
        <v>524</v>
      </c>
    </row>
    <row r="527" spans="1:7" ht="159.6" x14ac:dyDescent="0.25">
      <c r="A527" s="842" t="s">
        <v>2559</v>
      </c>
      <c r="B527" s="842" t="s">
        <v>1133</v>
      </c>
      <c r="C527" s="842" t="s">
        <v>1952</v>
      </c>
      <c r="D527" s="843" t="s">
        <v>2363</v>
      </c>
      <c r="E527" s="842" t="s">
        <v>3005</v>
      </c>
      <c r="F527" s="842" t="s">
        <v>4205</v>
      </c>
      <c r="G527" s="839">
        <v>525</v>
      </c>
    </row>
    <row r="528" spans="1:7" ht="91.2" x14ac:dyDescent="0.25">
      <c r="A528" s="842" t="s">
        <v>2560</v>
      </c>
      <c r="B528" s="842" t="s">
        <v>2693</v>
      </c>
      <c r="C528" s="842" t="s">
        <v>3168</v>
      </c>
      <c r="D528" s="843" t="s">
        <v>2364</v>
      </c>
      <c r="E528" s="842" t="s">
        <v>3006</v>
      </c>
      <c r="F528" s="842" t="s">
        <v>4206</v>
      </c>
      <c r="G528" s="842">
        <v>526</v>
      </c>
    </row>
    <row r="529" spans="1:7" ht="159.6" x14ac:dyDescent="0.25">
      <c r="A529" s="842" t="s">
        <v>2561</v>
      </c>
      <c r="B529" s="842" t="s">
        <v>1134</v>
      </c>
      <c r="C529" s="842" t="s">
        <v>1331</v>
      </c>
      <c r="D529" s="843" t="s">
        <v>2365</v>
      </c>
      <c r="E529" s="842" t="s">
        <v>3007</v>
      </c>
      <c r="F529" s="842" t="s">
        <v>4207</v>
      </c>
      <c r="G529" s="842">
        <v>527</v>
      </c>
    </row>
    <row r="530" spans="1:7" ht="125.4" x14ac:dyDescent="0.25">
      <c r="A530" s="838" t="s">
        <v>2562</v>
      </c>
      <c r="B530" s="839" t="s">
        <v>2694</v>
      </c>
      <c r="C530" s="839" t="s">
        <v>3169</v>
      </c>
      <c r="D530" s="840" t="s">
        <v>3346</v>
      </c>
      <c r="E530" s="842" t="s">
        <v>3008</v>
      </c>
      <c r="F530" s="842" t="s">
        <v>4208</v>
      </c>
      <c r="G530" s="839">
        <v>528</v>
      </c>
    </row>
    <row r="531" spans="1:7" ht="182.4" x14ac:dyDescent="0.25">
      <c r="A531" s="841" t="s">
        <v>2563</v>
      </c>
      <c r="B531" s="842" t="s">
        <v>2695</v>
      </c>
      <c r="C531" s="842" t="s">
        <v>3170</v>
      </c>
      <c r="D531" s="843" t="s">
        <v>3347</v>
      </c>
      <c r="E531" s="842" t="s">
        <v>3009</v>
      </c>
      <c r="F531" s="842" t="s">
        <v>4209</v>
      </c>
      <c r="G531" s="842">
        <v>529</v>
      </c>
    </row>
    <row r="532" spans="1:7" ht="102.6" x14ac:dyDescent="0.25">
      <c r="A532" s="838" t="s">
        <v>2564</v>
      </c>
      <c r="B532" s="839" t="s">
        <v>2696</v>
      </c>
      <c r="C532" s="839" t="s">
        <v>1332</v>
      </c>
      <c r="D532" s="840" t="s">
        <v>2366</v>
      </c>
      <c r="E532" s="842" t="s">
        <v>3010</v>
      </c>
      <c r="F532" s="842" t="s">
        <v>4210</v>
      </c>
      <c r="G532" s="842">
        <v>530</v>
      </c>
    </row>
    <row r="533" spans="1:7" x14ac:dyDescent="0.25">
      <c r="A533" s="841" t="s">
        <v>2565</v>
      </c>
      <c r="B533" s="842" t="s">
        <v>397</v>
      </c>
      <c r="C533" s="842" t="s">
        <v>707</v>
      </c>
      <c r="D533" s="843" t="s">
        <v>2012</v>
      </c>
      <c r="F533" s="842"/>
      <c r="G533" s="839">
        <v>531</v>
      </c>
    </row>
    <row r="534" spans="1:7" ht="68.400000000000006" x14ac:dyDescent="0.25">
      <c r="A534" s="841" t="s">
        <v>2566</v>
      </c>
      <c r="B534" s="842" t="s">
        <v>399</v>
      </c>
      <c r="C534" s="842" t="s">
        <v>827</v>
      </c>
      <c r="D534" s="843" t="s">
        <v>2013</v>
      </c>
      <c r="F534" s="842"/>
      <c r="G534" s="842">
        <v>532</v>
      </c>
    </row>
    <row r="535" spans="1:7" s="848" customFormat="1" ht="79.8" x14ac:dyDescent="0.25">
      <c r="A535" s="841" t="s">
        <v>2567</v>
      </c>
      <c r="B535" s="842" t="s">
        <v>2697</v>
      </c>
      <c r="C535" s="842" t="s">
        <v>3171</v>
      </c>
      <c r="D535" s="843" t="s">
        <v>3377</v>
      </c>
      <c r="E535" s="842" t="s">
        <v>3011</v>
      </c>
      <c r="F535" s="842" t="s">
        <v>4211</v>
      </c>
      <c r="G535" s="842">
        <v>533</v>
      </c>
    </row>
    <row r="536" spans="1:7" ht="216.6" x14ac:dyDescent="0.25">
      <c r="A536" s="841" t="s">
        <v>2568</v>
      </c>
      <c r="B536" s="842" t="s">
        <v>1135</v>
      </c>
      <c r="C536" s="842" t="s">
        <v>3378</v>
      </c>
      <c r="D536" s="843" t="s">
        <v>3379</v>
      </c>
      <c r="E536" s="842" t="s">
        <v>3012</v>
      </c>
      <c r="F536" s="842" t="s">
        <v>4212</v>
      </c>
      <c r="G536" s="839">
        <v>534</v>
      </c>
    </row>
    <row r="537" spans="1:7" ht="148.19999999999999" x14ac:dyDescent="0.25">
      <c r="A537" s="841" t="s">
        <v>2569</v>
      </c>
      <c r="B537" s="842" t="s">
        <v>1136</v>
      </c>
      <c r="C537" s="842" t="s">
        <v>3380</v>
      </c>
      <c r="D537" s="843" t="s">
        <v>3381</v>
      </c>
      <c r="E537" s="842" t="s">
        <v>3013</v>
      </c>
      <c r="F537" s="842" t="s">
        <v>4213</v>
      </c>
      <c r="G537" s="842">
        <v>535</v>
      </c>
    </row>
    <row r="538" spans="1:7" ht="125.4" x14ac:dyDescent="0.25">
      <c r="A538" s="841" t="s">
        <v>2570</v>
      </c>
      <c r="B538" s="842" t="s">
        <v>2698</v>
      </c>
      <c r="C538" s="842" t="s">
        <v>3172</v>
      </c>
      <c r="D538" s="843" t="s">
        <v>3384</v>
      </c>
      <c r="E538" s="842" t="s">
        <v>3014</v>
      </c>
      <c r="F538" s="842" t="s">
        <v>4214</v>
      </c>
      <c r="G538" s="842">
        <v>536</v>
      </c>
    </row>
    <row r="539" spans="1:7" ht="136.80000000000001" x14ac:dyDescent="0.25">
      <c r="A539" s="841" t="s">
        <v>2571</v>
      </c>
      <c r="B539" s="842" t="s">
        <v>1137</v>
      </c>
      <c r="C539" s="842" t="s">
        <v>3173</v>
      </c>
      <c r="D539" s="843" t="s">
        <v>3385</v>
      </c>
      <c r="E539" s="842" t="s">
        <v>3015</v>
      </c>
      <c r="F539" s="842" t="s">
        <v>4215</v>
      </c>
      <c r="G539" s="839">
        <v>537</v>
      </c>
    </row>
    <row r="540" spans="1:7" ht="34.200000000000003" x14ac:dyDescent="0.25">
      <c r="A540" s="841" t="s">
        <v>2572</v>
      </c>
      <c r="B540" s="842" t="s">
        <v>1138</v>
      </c>
      <c r="C540" s="842" t="s">
        <v>3382</v>
      </c>
      <c r="D540" s="843" t="s">
        <v>3383</v>
      </c>
      <c r="E540" s="842" t="s">
        <v>3016</v>
      </c>
      <c r="F540" s="842" t="s">
        <v>4216</v>
      </c>
      <c r="G540" s="842">
        <v>538</v>
      </c>
    </row>
    <row r="541" spans="1:7" x14ac:dyDescent="0.25">
      <c r="A541" s="841" t="s">
        <v>64</v>
      </c>
      <c r="B541" s="842" t="s">
        <v>1039</v>
      </c>
      <c r="C541" s="842" t="s">
        <v>1425</v>
      </c>
      <c r="D541" s="843" t="s">
        <v>2367</v>
      </c>
      <c r="F541" s="842"/>
      <c r="G541" s="842">
        <v>539</v>
      </c>
    </row>
    <row r="542" spans="1:7" ht="205.2" x14ac:dyDescent="0.25">
      <c r="A542" s="841" t="s">
        <v>513</v>
      </c>
      <c r="B542" s="842" t="s">
        <v>1212</v>
      </c>
      <c r="C542" s="842" t="s">
        <v>1926</v>
      </c>
      <c r="D542" s="843" t="s">
        <v>2368</v>
      </c>
      <c r="F542" s="842"/>
      <c r="G542" s="839">
        <v>540</v>
      </c>
    </row>
    <row r="543" spans="1:7" x14ac:dyDescent="0.25">
      <c r="A543" s="841" t="s">
        <v>71</v>
      </c>
      <c r="B543" s="842" t="s">
        <v>518</v>
      </c>
      <c r="C543" s="842" t="s">
        <v>1249</v>
      </c>
      <c r="D543" s="843" t="s">
        <v>2369</v>
      </c>
      <c r="F543" s="842"/>
      <c r="G543" s="842">
        <v>541</v>
      </c>
    </row>
    <row r="544" spans="1:7" ht="114" x14ac:dyDescent="0.25">
      <c r="A544" s="841" t="s">
        <v>514</v>
      </c>
      <c r="B544" s="842" t="s">
        <v>1213</v>
      </c>
      <c r="C544" s="842" t="s">
        <v>1927</v>
      </c>
      <c r="D544" s="843" t="s">
        <v>2370</v>
      </c>
      <c r="F544" s="842"/>
      <c r="G544" s="842">
        <v>542</v>
      </c>
    </row>
    <row r="545" spans="1:7" ht="171" x14ac:dyDescent="0.25">
      <c r="A545" s="841" t="s">
        <v>175</v>
      </c>
      <c r="B545" s="842" t="s">
        <v>1040</v>
      </c>
      <c r="C545" s="842" t="s">
        <v>1837</v>
      </c>
      <c r="D545" s="843" t="s">
        <v>2371</v>
      </c>
      <c r="E545" s="842" t="s">
        <v>3017</v>
      </c>
      <c r="F545" s="842" t="s">
        <v>4217</v>
      </c>
      <c r="G545" s="839">
        <v>543</v>
      </c>
    </row>
    <row r="546" spans="1:7" ht="79.8" x14ac:dyDescent="0.25">
      <c r="A546" s="838" t="s">
        <v>176</v>
      </c>
      <c r="B546" s="839" t="s">
        <v>520</v>
      </c>
      <c r="C546" s="839" t="s">
        <v>1838</v>
      </c>
      <c r="D546" s="840" t="s">
        <v>2372</v>
      </c>
      <c r="E546" s="842" t="s">
        <v>3018</v>
      </c>
      <c r="F546" s="842" t="s">
        <v>4218</v>
      </c>
      <c r="G546" s="842">
        <v>544</v>
      </c>
    </row>
    <row r="547" spans="1:7" ht="79.8" x14ac:dyDescent="0.25">
      <c r="A547" s="841" t="s">
        <v>177</v>
      </c>
      <c r="B547" s="842" t="s">
        <v>1041</v>
      </c>
      <c r="C547" s="842" t="s">
        <v>1839</v>
      </c>
      <c r="D547" s="843" t="s">
        <v>2373</v>
      </c>
      <c r="E547" s="842" t="s">
        <v>3019</v>
      </c>
      <c r="F547" s="842" t="s">
        <v>4219</v>
      </c>
      <c r="G547" s="842">
        <v>545</v>
      </c>
    </row>
    <row r="548" spans="1:7" ht="136.80000000000001" x14ac:dyDescent="0.25">
      <c r="A548" s="841" t="s">
        <v>178</v>
      </c>
      <c r="B548" s="842" t="s">
        <v>1042</v>
      </c>
      <c r="C548" s="842" t="s">
        <v>1840</v>
      </c>
      <c r="D548" s="843" t="s">
        <v>2374</v>
      </c>
      <c r="E548" s="842" t="s">
        <v>3020</v>
      </c>
      <c r="F548" s="842" t="s">
        <v>4220</v>
      </c>
      <c r="G548" s="839">
        <v>546</v>
      </c>
    </row>
    <row r="549" spans="1:7" ht="91.2" x14ac:dyDescent="0.25">
      <c r="A549" s="841" t="s">
        <v>179</v>
      </c>
      <c r="B549" s="842" t="s">
        <v>2699</v>
      </c>
      <c r="C549" s="842" t="s">
        <v>3174</v>
      </c>
      <c r="D549" s="843" t="s">
        <v>3348</v>
      </c>
      <c r="E549" s="842" t="s">
        <v>3021</v>
      </c>
      <c r="F549" s="842" t="s">
        <v>4221</v>
      </c>
      <c r="G549" s="842">
        <v>547</v>
      </c>
    </row>
    <row r="550" spans="1:7" ht="102.6" x14ac:dyDescent="0.25">
      <c r="A550" s="841" t="s">
        <v>180</v>
      </c>
      <c r="B550" s="842" t="s">
        <v>1043</v>
      </c>
      <c r="C550" s="842" t="s">
        <v>1275</v>
      </c>
      <c r="D550" s="843" t="s">
        <v>2375</v>
      </c>
      <c r="E550" s="842" t="s">
        <v>3022</v>
      </c>
      <c r="F550" s="842" t="s">
        <v>4222</v>
      </c>
      <c r="G550" s="842">
        <v>548</v>
      </c>
    </row>
    <row r="551" spans="1:7" s="851" customFormat="1" ht="159.6" x14ac:dyDescent="0.2">
      <c r="A551" s="841" t="s">
        <v>181</v>
      </c>
      <c r="B551" s="842" t="s">
        <v>1044</v>
      </c>
      <c r="C551" s="842" t="s">
        <v>1276</v>
      </c>
      <c r="D551" s="843" t="s">
        <v>2376</v>
      </c>
      <c r="E551" s="842" t="s">
        <v>3023</v>
      </c>
      <c r="F551" s="842" t="s">
        <v>4223</v>
      </c>
      <c r="G551" s="839">
        <v>549</v>
      </c>
    </row>
    <row r="552" spans="1:7" ht="34.200000000000003" x14ac:dyDescent="0.25">
      <c r="A552" s="841" t="s">
        <v>182</v>
      </c>
      <c r="B552" s="842" t="s">
        <v>2700</v>
      </c>
      <c r="C552" s="842" t="s">
        <v>3175</v>
      </c>
      <c r="D552" s="843" t="s">
        <v>3349</v>
      </c>
      <c r="E552" s="842" t="s">
        <v>3024</v>
      </c>
      <c r="F552" s="842" t="s">
        <v>4224</v>
      </c>
      <c r="G552" s="842">
        <v>550</v>
      </c>
    </row>
    <row r="553" spans="1:7" ht="91.2" x14ac:dyDescent="0.25">
      <c r="A553" s="841" t="s">
        <v>183</v>
      </c>
      <c r="B553" s="842" t="s">
        <v>2701</v>
      </c>
      <c r="C553" s="842" t="s">
        <v>3176</v>
      </c>
      <c r="D553" s="843" t="s">
        <v>3350</v>
      </c>
      <c r="E553" s="842" t="s">
        <v>3025</v>
      </c>
      <c r="F553" s="842" t="s">
        <v>4225</v>
      </c>
      <c r="G553" s="842">
        <v>551</v>
      </c>
    </row>
    <row r="554" spans="1:7" ht="68.400000000000006" x14ac:dyDescent="0.25">
      <c r="A554" s="841" t="s">
        <v>184</v>
      </c>
      <c r="B554" s="842" t="s">
        <v>2702</v>
      </c>
      <c r="C554" s="842" t="s">
        <v>3177</v>
      </c>
      <c r="D554" s="843" t="s">
        <v>3351</v>
      </c>
      <c r="E554" s="842" t="s">
        <v>3026</v>
      </c>
      <c r="F554" s="842" t="s">
        <v>4226</v>
      </c>
      <c r="G554" s="839">
        <v>552</v>
      </c>
    </row>
    <row r="555" spans="1:7" ht="68.400000000000006" x14ac:dyDescent="0.25">
      <c r="A555" s="841" t="s">
        <v>185</v>
      </c>
      <c r="B555" s="842" t="s">
        <v>521</v>
      </c>
      <c r="C555" s="842" t="s">
        <v>1928</v>
      </c>
      <c r="D555" s="843" t="s">
        <v>2377</v>
      </c>
      <c r="E555" s="842" t="s">
        <v>3027</v>
      </c>
      <c r="F555" s="842" t="s">
        <v>4227</v>
      </c>
      <c r="G555" s="842">
        <v>553</v>
      </c>
    </row>
    <row r="556" spans="1:7" ht="102.6" x14ac:dyDescent="0.25">
      <c r="A556" s="841" t="s">
        <v>187</v>
      </c>
      <c r="B556" s="842" t="s">
        <v>2703</v>
      </c>
      <c r="C556" s="842" t="s">
        <v>3178</v>
      </c>
      <c r="D556" s="843" t="s">
        <v>3352</v>
      </c>
      <c r="E556" s="842" t="s">
        <v>3028</v>
      </c>
      <c r="F556" s="842" t="s">
        <v>4228</v>
      </c>
      <c r="G556" s="842">
        <v>554</v>
      </c>
    </row>
    <row r="557" spans="1:7" ht="125.4" x14ac:dyDescent="0.25">
      <c r="A557" s="841" t="s">
        <v>2573</v>
      </c>
      <c r="B557" s="842" t="s">
        <v>2704</v>
      </c>
      <c r="C557" s="842" t="s">
        <v>3179</v>
      </c>
      <c r="D557" s="843" t="s">
        <v>3353</v>
      </c>
      <c r="E557" s="842" t="s">
        <v>3029</v>
      </c>
      <c r="F557" s="842" t="s">
        <v>4229</v>
      </c>
      <c r="G557" s="839">
        <v>555</v>
      </c>
    </row>
    <row r="558" spans="1:7" x14ac:dyDescent="0.25">
      <c r="A558" s="841" t="s">
        <v>73</v>
      </c>
      <c r="B558" s="842" t="s">
        <v>1203</v>
      </c>
      <c r="C558" s="842" t="s">
        <v>1250</v>
      </c>
      <c r="D558" s="843" t="s">
        <v>2378</v>
      </c>
      <c r="F558" s="842"/>
      <c r="G558" s="842">
        <v>556</v>
      </c>
    </row>
    <row r="559" spans="1:7" ht="125.4" x14ac:dyDescent="0.25">
      <c r="A559" s="838" t="s">
        <v>519</v>
      </c>
      <c r="B559" s="839" t="s">
        <v>515</v>
      </c>
      <c r="C559" s="839" t="s">
        <v>1929</v>
      </c>
      <c r="D559" s="840" t="s">
        <v>2379</v>
      </c>
      <c r="F559" s="842"/>
      <c r="G559" s="842">
        <v>557</v>
      </c>
    </row>
    <row r="560" spans="1:7" ht="79.8" x14ac:dyDescent="0.25">
      <c r="A560" s="841" t="s">
        <v>189</v>
      </c>
      <c r="B560" s="842" t="s">
        <v>1045</v>
      </c>
      <c r="C560" s="842" t="s">
        <v>1841</v>
      </c>
      <c r="D560" s="843" t="s">
        <v>2380</v>
      </c>
      <c r="E560" s="842" t="s">
        <v>3030</v>
      </c>
      <c r="F560" s="842" t="s">
        <v>4230</v>
      </c>
      <c r="G560" s="839">
        <v>558</v>
      </c>
    </row>
    <row r="561" spans="1:7" ht="91.2" x14ac:dyDescent="0.25">
      <c r="A561" s="841" t="s">
        <v>190</v>
      </c>
      <c r="B561" s="842" t="s">
        <v>2705</v>
      </c>
      <c r="C561" s="842" t="s">
        <v>3180</v>
      </c>
      <c r="D561" s="843" t="s">
        <v>3354</v>
      </c>
      <c r="E561" s="842" t="s">
        <v>3031</v>
      </c>
      <c r="F561" s="842" t="s">
        <v>4231</v>
      </c>
      <c r="G561" s="842">
        <v>559</v>
      </c>
    </row>
    <row r="562" spans="1:7" ht="102.6" x14ac:dyDescent="0.25">
      <c r="A562" s="841" t="s">
        <v>191</v>
      </c>
      <c r="B562" s="842" t="s">
        <v>2706</v>
      </c>
      <c r="C562" s="842" t="s">
        <v>3181</v>
      </c>
      <c r="D562" s="843" t="s">
        <v>3355</v>
      </c>
      <c r="E562" s="842" t="s">
        <v>3032</v>
      </c>
      <c r="F562" s="842" t="s">
        <v>4232</v>
      </c>
      <c r="G562" s="842">
        <v>560</v>
      </c>
    </row>
    <row r="563" spans="1:7" ht="91.2" x14ac:dyDescent="0.25">
      <c r="A563" s="841" t="s">
        <v>192</v>
      </c>
      <c r="B563" s="842" t="s">
        <v>1046</v>
      </c>
      <c r="C563" s="842" t="s">
        <v>1842</v>
      </c>
      <c r="D563" s="843" t="s">
        <v>2381</v>
      </c>
      <c r="E563" s="842" t="s">
        <v>3033</v>
      </c>
      <c r="F563" s="842" t="s">
        <v>4233</v>
      </c>
      <c r="G563" s="839">
        <v>561</v>
      </c>
    </row>
    <row r="564" spans="1:7" ht="114" x14ac:dyDescent="0.25">
      <c r="A564" s="841" t="s">
        <v>193</v>
      </c>
      <c r="B564" s="842" t="s">
        <v>2707</v>
      </c>
      <c r="C564" s="842" t="s">
        <v>3182</v>
      </c>
      <c r="D564" s="843" t="s">
        <v>3356</v>
      </c>
      <c r="E564" s="842" t="s">
        <v>3034</v>
      </c>
      <c r="F564" s="842" t="s">
        <v>4234</v>
      </c>
      <c r="G564" s="842">
        <v>562</v>
      </c>
    </row>
    <row r="565" spans="1:7" ht="79.8" x14ac:dyDescent="0.25">
      <c r="A565" s="841" t="s">
        <v>194</v>
      </c>
      <c r="B565" s="842" t="s">
        <v>516</v>
      </c>
      <c r="C565" s="842" t="s">
        <v>1277</v>
      </c>
      <c r="D565" s="843" t="s">
        <v>2382</v>
      </c>
      <c r="E565" s="842" t="s">
        <v>3035</v>
      </c>
      <c r="F565" s="842" t="s">
        <v>4235</v>
      </c>
      <c r="G565" s="842">
        <v>563</v>
      </c>
    </row>
    <row r="566" spans="1:7" ht="91.2" x14ac:dyDescent="0.25">
      <c r="A566" s="841" t="s">
        <v>195</v>
      </c>
      <c r="B566" s="842" t="s">
        <v>517</v>
      </c>
      <c r="C566" s="842" t="s">
        <v>1278</v>
      </c>
      <c r="D566" s="843" t="s">
        <v>2383</v>
      </c>
      <c r="E566" s="842" t="s">
        <v>3036</v>
      </c>
      <c r="F566" s="842" t="s">
        <v>4236</v>
      </c>
      <c r="G566" s="839">
        <v>564</v>
      </c>
    </row>
    <row r="567" spans="1:7" ht="114" x14ac:dyDescent="0.25">
      <c r="A567" s="838" t="s">
        <v>196</v>
      </c>
      <c r="B567" s="839" t="s">
        <v>2708</v>
      </c>
      <c r="C567" s="839" t="s">
        <v>3183</v>
      </c>
      <c r="D567" s="840" t="s">
        <v>3357</v>
      </c>
      <c r="E567" s="842" t="s">
        <v>3037</v>
      </c>
      <c r="F567" s="842" t="s">
        <v>4237</v>
      </c>
      <c r="G567" s="842">
        <v>565</v>
      </c>
    </row>
    <row r="568" spans="1:7" ht="79.8" x14ac:dyDescent="0.25">
      <c r="A568" s="841" t="s">
        <v>197</v>
      </c>
      <c r="B568" s="842" t="s">
        <v>1047</v>
      </c>
      <c r="C568" s="842" t="s">
        <v>1279</v>
      </c>
      <c r="D568" s="843" t="s">
        <v>2384</v>
      </c>
      <c r="E568" s="842" t="s">
        <v>3038</v>
      </c>
      <c r="F568" s="842" t="s">
        <v>4238</v>
      </c>
      <c r="G568" s="842">
        <v>566</v>
      </c>
    </row>
    <row r="569" spans="1:7" ht="148.19999999999999" x14ac:dyDescent="0.25">
      <c r="A569" s="838" t="s">
        <v>199</v>
      </c>
      <c r="B569" s="839" t="s">
        <v>2709</v>
      </c>
      <c r="C569" s="839" t="s">
        <v>3184</v>
      </c>
      <c r="D569" s="840" t="s">
        <v>3358</v>
      </c>
      <c r="E569" s="842" t="s">
        <v>3039</v>
      </c>
      <c r="F569" s="842" t="s">
        <v>4239</v>
      </c>
      <c r="G569" s="839">
        <v>567</v>
      </c>
    </row>
    <row r="570" spans="1:7" ht="125.4" x14ac:dyDescent="0.25">
      <c r="A570" s="841" t="s">
        <v>201</v>
      </c>
      <c r="B570" s="842" t="s">
        <v>1048</v>
      </c>
      <c r="C570" s="842" t="s">
        <v>1427</v>
      </c>
      <c r="D570" s="843" t="s">
        <v>2385</v>
      </c>
      <c r="E570" s="842" t="s">
        <v>3040</v>
      </c>
      <c r="F570" s="842" t="s">
        <v>4240</v>
      </c>
      <c r="G570" s="842">
        <v>568</v>
      </c>
    </row>
    <row r="571" spans="1:7" x14ac:dyDescent="0.25">
      <c r="A571" s="841" t="s">
        <v>76</v>
      </c>
      <c r="B571" s="842" t="s">
        <v>397</v>
      </c>
      <c r="C571" s="842" t="s">
        <v>707</v>
      </c>
      <c r="D571" s="843" t="s">
        <v>2012</v>
      </c>
      <c r="F571" s="842"/>
      <c r="G571" s="842">
        <v>569</v>
      </c>
    </row>
    <row r="572" spans="1:7" ht="68.400000000000006" x14ac:dyDescent="0.25">
      <c r="A572" s="841" t="s">
        <v>522</v>
      </c>
      <c r="B572" s="842" t="s">
        <v>399</v>
      </c>
      <c r="C572" s="842" t="s">
        <v>827</v>
      </c>
      <c r="D572" s="843" t="s">
        <v>2013</v>
      </c>
      <c r="F572" s="842"/>
      <c r="G572" s="839">
        <v>570</v>
      </c>
    </row>
    <row r="573" spans="1:7" ht="79.8" x14ac:dyDescent="0.25">
      <c r="A573" s="841" t="s">
        <v>205</v>
      </c>
      <c r="B573" s="842" t="s">
        <v>1049</v>
      </c>
      <c r="C573" s="842" t="s">
        <v>1280</v>
      </c>
      <c r="D573" s="843" t="s">
        <v>2386</v>
      </c>
      <c r="E573" s="842" t="s">
        <v>3041</v>
      </c>
      <c r="F573" s="842" t="s">
        <v>4241</v>
      </c>
      <c r="G573" s="842">
        <v>571</v>
      </c>
    </row>
    <row r="574" spans="1:7" ht="216.6" x14ac:dyDescent="0.25">
      <c r="A574" s="841" t="s">
        <v>206</v>
      </c>
      <c r="B574" s="842" t="s">
        <v>523</v>
      </c>
      <c r="C574" s="842" t="s">
        <v>1281</v>
      </c>
      <c r="D574" s="843" t="s">
        <v>2387</v>
      </c>
      <c r="E574" s="842" t="s">
        <v>3042</v>
      </c>
      <c r="F574" s="842" t="s">
        <v>4242</v>
      </c>
      <c r="G574" s="842">
        <v>572</v>
      </c>
    </row>
    <row r="575" spans="1:7" ht="171" x14ac:dyDescent="0.25">
      <c r="A575" s="841" t="s">
        <v>207</v>
      </c>
      <c r="B575" s="842" t="s">
        <v>1050</v>
      </c>
      <c r="C575" s="842" t="s">
        <v>1917</v>
      </c>
      <c r="D575" s="843" t="s">
        <v>2388</v>
      </c>
      <c r="E575" s="842" t="s">
        <v>3043</v>
      </c>
      <c r="F575" s="842" t="s">
        <v>4243</v>
      </c>
      <c r="G575" s="839">
        <v>573</v>
      </c>
    </row>
    <row r="576" spans="1:7" ht="136.80000000000001" x14ac:dyDescent="0.25">
      <c r="A576" s="841" t="s">
        <v>208</v>
      </c>
      <c r="B576" s="842" t="s">
        <v>1051</v>
      </c>
      <c r="C576" s="842" t="s">
        <v>1283</v>
      </c>
      <c r="D576" s="843" t="s">
        <v>2390</v>
      </c>
      <c r="E576" s="842" t="s">
        <v>3044</v>
      </c>
      <c r="F576" s="842" t="s">
        <v>4244</v>
      </c>
      <c r="G576" s="842">
        <v>574</v>
      </c>
    </row>
    <row r="577" spans="1:7" ht="148.19999999999999" x14ac:dyDescent="0.25">
      <c r="A577" s="838" t="s">
        <v>209</v>
      </c>
      <c r="B577" s="839" t="s">
        <v>524</v>
      </c>
      <c r="C577" s="839" t="s">
        <v>1282</v>
      </c>
      <c r="D577" s="840" t="s">
        <v>2389</v>
      </c>
      <c r="E577" s="842" t="s">
        <v>3045</v>
      </c>
      <c r="F577" s="842" t="s">
        <v>4245</v>
      </c>
      <c r="G577" s="842">
        <v>575</v>
      </c>
    </row>
    <row r="578" spans="1:7" ht="34.200000000000003" x14ac:dyDescent="0.25">
      <c r="A578" s="841" t="s">
        <v>210</v>
      </c>
      <c r="B578" s="842" t="s">
        <v>1052</v>
      </c>
      <c r="C578" s="842" t="s">
        <v>1284</v>
      </c>
      <c r="D578" s="843" t="s">
        <v>2391</v>
      </c>
      <c r="E578" s="842" t="s">
        <v>3046</v>
      </c>
      <c r="F578" s="842" t="s">
        <v>4246</v>
      </c>
      <c r="G578" s="839">
        <v>576</v>
      </c>
    </row>
    <row r="579" spans="1:7" x14ac:dyDescent="0.25">
      <c r="A579" s="841" t="s">
        <v>74</v>
      </c>
      <c r="B579" s="842" t="s">
        <v>1139</v>
      </c>
      <c r="C579" s="842" t="s">
        <v>1420</v>
      </c>
      <c r="D579" s="843" t="s">
        <v>2392</v>
      </c>
      <c r="F579" s="842"/>
      <c r="G579" s="842">
        <v>577</v>
      </c>
    </row>
    <row r="580" spans="1:7" ht="182.4" x14ac:dyDescent="0.25">
      <c r="A580" s="841" t="s">
        <v>557</v>
      </c>
      <c r="B580" s="842" t="s">
        <v>1237</v>
      </c>
      <c r="C580" s="842" t="s">
        <v>773</v>
      </c>
      <c r="D580" s="843" t="s">
        <v>2393</v>
      </c>
      <c r="F580" s="842"/>
      <c r="G580" s="842">
        <v>578</v>
      </c>
    </row>
    <row r="581" spans="1:7" x14ac:dyDescent="0.25">
      <c r="A581" s="841" t="s">
        <v>104</v>
      </c>
      <c r="B581" s="842" t="s">
        <v>558</v>
      </c>
      <c r="C581" s="842" t="s">
        <v>706</v>
      </c>
      <c r="D581" s="843" t="s">
        <v>2394</v>
      </c>
      <c r="F581" s="842"/>
      <c r="G581" s="839">
        <v>579</v>
      </c>
    </row>
    <row r="582" spans="1:7" ht="114" x14ac:dyDescent="0.25">
      <c r="A582" s="841" t="s">
        <v>559</v>
      </c>
      <c r="B582" s="842" t="s">
        <v>1233</v>
      </c>
      <c r="C582" s="842" t="s">
        <v>774</v>
      </c>
      <c r="D582" s="843" t="s">
        <v>2395</v>
      </c>
      <c r="F582" s="842"/>
      <c r="G582" s="842">
        <v>580</v>
      </c>
    </row>
    <row r="583" spans="1:7" ht="125.4" x14ac:dyDescent="0.25">
      <c r="A583" s="841" t="s">
        <v>274</v>
      </c>
      <c r="B583" s="842" t="s">
        <v>1145</v>
      </c>
      <c r="C583" s="842" t="s">
        <v>1847</v>
      </c>
      <c r="D583" s="843" t="s">
        <v>2410</v>
      </c>
      <c r="E583" s="842" t="s">
        <v>3047</v>
      </c>
      <c r="F583" s="842" t="s">
        <v>4247</v>
      </c>
      <c r="G583" s="842">
        <v>581</v>
      </c>
    </row>
    <row r="584" spans="1:7" ht="159.6" x14ac:dyDescent="0.25">
      <c r="A584" s="841" t="s">
        <v>275</v>
      </c>
      <c r="B584" s="842" t="s">
        <v>1146</v>
      </c>
      <c r="C584" s="842" t="s">
        <v>1848</v>
      </c>
      <c r="D584" s="843" t="s">
        <v>2411</v>
      </c>
      <c r="E584" s="842" t="s">
        <v>3048</v>
      </c>
      <c r="F584" s="842" t="s">
        <v>4248</v>
      </c>
      <c r="G584" s="839">
        <v>582</v>
      </c>
    </row>
    <row r="585" spans="1:7" ht="91.2" x14ac:dyDescent="0.25">
      <c r="A585" s="838" t="s">
        <v>276</v>
      </c>
      <c r="B585" s="839" t="s">
        <v>2710</v>
      </c>
      <c r="C585" s="839" t="s">
        <v>3185</v>
      </c>
      <c r="D585" s="840" t="s">
        <v>3359</v>
      </c>
      <c r="E585" s="842" t="s">
        <v>3049</v>
      </c>
      <c r="F585" s="842" t="s">
        <v>4249</v>
      </c>
      <c r="G585" s="842">
        <v>583</v>
      </c>
    </row>
    <row r="586" spans="1:7" ht="114" x14ac:dyDescent="0.25">
      <c r="A586" s="841" t="s">
        <v>277</v>
      </c>
      <c r="B586" s="842" t="s">
        <v>2711</v>
      </c>
      <c r="C586" s="842" t="s">
        <v>3186</v>
      </c>
      <c r="D586" s="843" t="s">
        <v>3360</v>
      </c>
      <c r="E586" s="842" t="s">
        <v>3050</v>
      </c>
      <c r="F586" s="842" t="s">
        <v>4250</v>
      </c>
      <c r="G586" s="842">
        <v>584</v>
      </c>
    </row>
    <row r="587" spans="1:7" ht="125.4" x14ac:dyDescent="0.25">
      <c r="A587" s="841" t="s">
        <v>278</v>
      </c>
      <c r="B587" s="842" t="s">
        <v>2712</v>
      </c>
      <c r="C587" s="842" t="s">
        <v>3187</v>
      </c>
      <c r="D587" s="843" t="s">
        <v>3361</v>
      </c>
      <c r="E587" s="842" t="s">
        <v>3051</v>
      </c>
      <c r="F587" s="842" t="s">
        <v>4251</v>
      </c>
      <c r="G587" s="839">
        <v>585</v>
      </c>
    </row>
    <row r="588" spans="1:7" ht="79.8" x14ac:dyDescent="0.25">
      <c r="A588" s="841" t="s">
        <v>279</v>
      </c>
      <c r="B588" s="842" t="s">
        <v>570</v>
      </c>
      <c r="C588" s="842" t="s">
        <v>1933</v>
      </c>
      <c r="D588" s="843" t="s">
        <v>2412</v>
      </c>
      <c r="E588" s="842" t="s">
        <v>3052</v>
      </c>
      <c r="F588" s="842" t="s">
        <v>4252</v>
      </c>
      <c r="G588" s="842">
        <v>586</v>
      </c>
    </row>
    <row r="589" spans="1:7" ht="125.4" x14ac:dyDescent="0.25">
      <c r="A589" s="841" t="s">
        <v>2574</v>
      </c>
      <c r="B589" s="842" t="s">
        <v>571</v>
      </c>
      <c r="C589" s="842" t="s">
        <v>3188</v>
      </c>
      <c r="D589" s="843" t="s">
        <v>3362</v>
      </c>
      <c r="E589" s="842" t="s">
        <v>3053</v>
      </c>
      <c r="F589" s="842" t="s">
        <v>4253</v>
      </c>
      <c r="G589" s="842">
        <v>587</v>
      </c>
    </row>
    <row r="590" spans="1:7" x14ac:dyDescent="0.25">
      <c r="A590" s="841" t="s">
        <v>106</v>
      </c>
      <c r="B590" s="842" t="s">
        <v>563</v>
      </c>
      <c r="C590" s="842" t="s">
        <v>1260</v>
      </c>
      <c r="D590" s="843" t="s">
        <v>2402</v>
      </c>
      <c r="F590" s="842"/>
      <c r="G590" s="839">
        <v>588</v>
      </c>
    </row>
    <row r="591" spans="1:7" ht="136.80000000000001" x14ac:dyDescent="0.25">
      <c r="A591" s="841" t="s">
        <v>564</v>
      </c>
      <c r="B591" s="842" t="s">
        <v>565</v>
      </c>
      <c r="C591" s="842" t="s">
        <v>1932</v>
      </c>
      <c r="D591" s="843" t="s">
        <v>2403</v>
      </c>
      <c r="F591" s="842"/>
      <c r="G591" s="842">
        <v>589</v>
      </c>
    </row>
    <row r="592" spans="1:7" ht="182.4" x14ac:dyDescent="0.25">
      <c r="A592" s="841" t="s">
        <v>280</v>
      </c>
      <c r="B592" s="842" t="s">
        <v>574</v>
      </c>
      <c r="C592" s="842" t="s">
        <v>1849</v>
      </c>
      <c r="D592" s="843" t="s">
        <v>2415</v>
      </c>
      <c r="E592" s="842" t="s">
        <v>3054</v>
      </c>
      <c r="F592" s="842" t="s">
        <v>4254</v>
      </c>
      <c r="G592" s="842">
        <v>590</v>
      </c>
    </row>
    <row r="593" spans="1:7" ht="182.4" x14ac:dyDescent="0.25">
      <c r="A593" s="841" t="s">
        <v>281</v>
      </c>
      <c r="B593" s="842" t="s">
        <v>2713</v>
      </c>
      <c r="C593" s="842" t="s">
        <v>3189</v>
      </c>
      <c r="D593" s="843" t="s">
        <v>3363</v>
      </c>
      <c r="E593" s="842" t="s">
        <v>3055</v>
      </c>
      <c r="F593" s="842" t="s">
        <v>4255</v>
      </c>
      <c r="G593" s="839">
        <v>591</v>
      </c>
    </row>
    <row r="594" spans="1:7" ht="102.6" x14ac:dyDescent="0.25">
      <c r="A594" s="838" t="s">
        <v>282</v>
      </c>
      <c r="B594" s="839" t="s">
        <v>2714</v>
      </c>
      <c r="C594" s="839" t="s">
        <v>3190</v>
      </c>
      <c r="D594" s="840" t="s">
        <v>3364</v>
      </c>
      <c r="E594" s="842" t="s">
        <v>3056</v>
      </c>
      <c r="F594" s="842" t="s">
        <v>4256</v>
      </c>
      <c r="G594" s="842">
        <v>592</v>
      </c>
    </row>
    <row r="595" spans="1:7" ht="79.8" x14ac:dyDescent="0.25">
      <c r="A595" s="841" t="s">
        <v>283</v>
      </c>
      <c r="B595" s="842" t="s">
        <v>2715</v>
      </c>
      <c r="C595" s="842" t="s">
        <v>3191</v>
      </c>
      <c r="D595" s="843">
        <v>0</v>
      </c>
      <c r="E595" s="842" t="s">
        <v>3057</v>
      </c>
      <c r="F595" s="842" t="s">
        <v>4257</v>
      </c>
      <c r="G595" s="842">
        <v>593</v>
      </c>
    </row>
    <row r="596" spans="1:7" ht="91.2" x14ac:dyDescent="0.25">
      <c r="A596" s="841" t="s">
        <v>284</v>
      </c>
      <c r="B596" s="842" t="s">
        <v>2716</v>
      </c>
      <c r="C596" s="842" t="s">
        <v>3192</v>
      </c>
      <c r="D596" s="843">
        <v>0</v>
      </c>
      <c r="E596" s="842" t="s">
        <v>3058</v>
      </c>
      <c r="F596" s="842" t="s">
        <v>4258</v>
      </c>
      <c r="G596" s="839">
        <v>594</v>
      </c>
    </row>
    <row r="597" spans="1:7" ht="102.6" x14ac:dyDescent="0.25">
      <c r="A597" s="841" t="s">
        <v>285</v>
      </c>
      <c r="B597" s="842" t="s">
        <v>2717</v>
      </c>
      <c r="C597" s="842" t="s">
        <v>3193</v>
      </c>
      <c r="D597" s="843" t="s">
        <v>2416</v>
      </c>
      <c r="E597" s="842" t="s">
        <v>3059</v>
      </c>
      <c r="F597" s="842" t="s">
        <v>4259</v>
      </c>
      <c r="G597" s="842">
        <v>595</v>
      </c>
    </row>
    <row r="598" spans="1:7" ht="171" x14ac:dyDescent="0.25">
      <c r="A598" s="841" t="s">
        <v>2575</v>
      </c>
      <c r="B598" s="842" t="s">
        <v>1147</v>
      </c>
      <c r="C598" s="842" t="s">
        <v>3194</v>
      </c>
      <c r="D598" s="843" t="s">
        <v>3365</v>
      </c>
      <c r="E598" s="842" t="s">
        <v>3060</v>
      </c>
      <c r="F598" s="842" t="s">
        <v>4260</v>
      </c>
      <c r="G598" s="842">
        <v>596</v>
      </c>
    </row>
    <row r="599" spans="1:7" x14ac:dyDescent="0.25">
      <c r="A599" s="841" t="s">
        <v>108</v>
      </c>
      <c r="B599" s="842" t="s">
        <v>568</v>
      </c>
      <c r="C599" s="842" t="s">
        <v>1261</v>
      </c>
      <c r="D599" s="843" t="s">
        <v>2408</v>
      </c>
      <c r="F599" s="842"/>
      <c r="G599" s="839">
        <v>597</v>
      </c>
    </row>
    <row r="600" spans="1:7" ht="102.6" x14ac:dyDescent="0.25">
      <c r="A600" s="841" t="s">
        <v>569</v>
      </c>
      <c r="B600" s="842" t="s">
        <v>1234</v>
      </c>
      <c r="C600" s="842" t="s">
        <v>775</v>
      </c>
      <c r="D600" s="843" t="s">
        <v>2409</v>
      </c>
      <c r="F600" s="842"/>
      <c r="G600" s="842">
        <v>598</v>
      </c>
    </row>
    <row r="601" spans="1:7" ht="102.6" x14ac:dyDescent="0.25">
      <c r="A601" s="838" t="s">
        <v>286</v>
      </c>
      <c r="B601" s="839" t="s">
        <v>560</v>
      </c>
      <c r="C601" s="839" t="s">
        <v>1843</v>
      </c>
      <c r="D601" s="840" t="s">
        <v>2396</v>
      </c>
      <c r="E601" s="842" t="s">
        <v>3061</v>
      </c>
      <c r="F601" s="842" t="s">
        <v>4261</v>
      </c>
      <c r="G601" s="842">
        <v>599</v>
      </c>
    </row>
    <row r="602" spans="1:7" ht="79.8" x14ac:dyDescent="0.25">
      <c r="A602" s="841" t="s">
        <v>287</v>
      </c>
      <c r="B602" s="842" t="s">
        <v>561</v>
      </c>
      <c r="C602" s="842" t="s">
        <v>1844</v>
      </c>
      <c r="D602" s="843" t="s">
        <v>2397</v>
      </c>
      <c r="E602" s="842" t="s">
        <v>3062</v>
      </c>
      <c r="F602" s="842" t="s">
        <v>4262</v>
      </c>
      <c r="G602" s="839">
        <v>600</v>
      </c>
    </row>
    <row r="603" spans="1:7" ht="91.2" x14ac:dyDescent="0.25">
      <c r="A603" s="841" t="s">
        <v>288</v>
      </c>
      <c r="B603" s="842" t="s">
        <v>1140</v>
      </c>
      <c r="C603" s="842" t="s">
        <v>1930</v>
      </c>
      <c r="D603" s="843" t="s">
        <v>2398</v>
      </c>
      <c r="E603" s="842" t="s">
        <v>3063</v>
      </c>
      <c r="F603" s="842" t="s">
        <v>4263</v>
      </c>
      <c r="G603" s="842">
        <v>601</v>
      </c>
    </row>
    <row r="604" spans="1:7" ht="79.8" x14ac:dyDescent="0.25">
      <c r="A604" s="841" t="s">
        <v>289</v>
      </c>
      <c r="B604" s="842" t="s">
        <v>1141</v>
      </c>
      <c r="C604" s="842" t="s">
        <v>1333</v>
      </c>
      <c r="D604" s="843" t="s">
        <v>2399</v>
      </c>
      <c r="E604" s="842" t="s">
        <v>3064</v>
      </c>
      <c r="F604" s="842" t="s">
        <v>4264</v>
      </c>
      <c r="G604" s="842">
        <v>602</v>
      </c>
    </row>
    <row r="605" spans="1:7" ht="91.2" x14ac:dyDescent="0.25">
      <c r="A605" s="841" t="s">
        <v>290</v>
      </c>
      <c r="B605" s="842" t="s">
        <v>1142</v>
      </c>
      <c r="C605" s="842" t="s">
        <v>1334</v>
      </c>
      <c r="D605" s="843" t="s">
        <v>2400</v>
      </c>
      <c r="E605" s="842" t="s">
        <v>3065</v>
      </c>
      <c r="F605" s="842" t="s">
        <v>4265</v>
      </c>
      <c r="G605" s="839">
        <v>603</v>
      </c>
    </row>
    <row r="606" spans="1:7" ht="91.2" x14ac:dyDescent="0.25">
      <c r="A606" s="841" t="s">
        <v>291</v>
      </c>
      <c r="B606" s="842" t="s">
        <v>562</v>
      </c>
      <c r="C606" s="842" t="s">
        <v>1931</v>
      </c>
      <c r="D606" s="843" t="s">
        <v>2401</v>
      </c>
      <c r="E606" s="842" t="s">
        <v>3066</v>
      </c>
      <c r="F606" s="842" t="s">
        <v>4266</v>
      </c>
      <c r="G606" s="842">
        <v>604</v>
      </c>
    </row>
    <row r="607" spans="1:7" x14ac:dyDescent="0.25">
      <c r="A607" s="841" t="s">
        <v>110</v>
      </c>
      <c r="B607" s="842" t="s">
        <v>572</v>
      </c>
      <c r="C607" s="842" t="s">
        <v>1262</v>
      </c>
      <c r="D607" s="843" t="s">
        <v>2413</v>
      </c>
      <c r="F607" s="842"/>
      <c r="G607" s="842">
        <v>605</v>
      </c>
    </row>
    <row r="608" spans="1:7" ht="182.4" x14ac:dyDescent="0.25">
      <c r="A608" s="841" t="s">
        <v>573</v>
      </c>
      <c r="B608" s="842" t="s">
        <v>1235</v>
      </c>
      <c r="C608" s="842" t="s">
        <v>832</v>
      </c>
      <c r="D608" s="843" t="s">
        <v>2414</v>
      </c>
      <c r="F608" s="842"/>
      <c r="G608" s="839">
        <v>606</v>
      </c>
    </row>
    <row r="609" spans="1:7" ht="136.80000000000001" x14ac:dyDescent="0.25">
      <c r="A609" s="841" t="s">
        <v>292</v>
      </c>
      <c r="B609" s="842" t="s">
        <v>566</v>
      </c>
      <c r="C609" s="842" t="s">
        <v>1845</v>
      </c>
      <c r="D609" s="843" t="s">
        <v>2404</v>
      </c>
      <c r="E609" s="842" t="s">
        <v>3067</v>
      </c>
      <c r="F609" s="842" t="s">
        <v>4267</v>
      </c>
      <c r="G609" s="842">
        <v>607</v>
      </c>
    </row>
    <row r="610" spans="1:7" ht="57" x14ac:dyDescent="0.25">
      <c r="A610" s="841" t="s">
        <v>293</v>
      </c>
      <c r="B610" s="842" t="s">
        <v>1143</v>
      </c>
      <c r="C610" s="842" t="s">
        <v>1846</v>
      </c>
      <c r="D610" s="843" t="s">
        <v>2405</v>
      </c>
      <c r="E610" s="842" t="s">
        <v>3068</v>
      </c>
      <c r="F610" s="842" t="s">
        <v>4268</v>
      </c>
      <c r="G610" s="842">
        <v>608</v>
      </c>
    </row>
    <row r="611" spans="1:7" ht="68.400000000000006" x14ac:dyDescent="0.25">
      <c r="A611" s="841" t="s">
        <v>294</v>
      </c>
      <c r="B611" s="842" t="s">
        <v>2718</v>
      </c>
      <c r="C611" s="842" t="s">
        <v>3195</v>
      </c>
      <c r="D611" s="843" t="s">
        <v>3366</v>
      </c>
      <c r="E611" s="842" t="s">
        <v>3069</v>
      </c>
      <c r="F611" s="842" t="s">
        <v>4269</v>
      </c>
      <c r="G611" s="839">
        <v>609</v>
      </c>
    </row>
    <row r="612" spans="1:7" ht="102.6" x14ac:dyDescent="0.25">
      <c r="A612" s="841" t="s">
        <v>295</v>
      </c>
      <c r="B612" s="842" t="s">
        <v>2719</v>
      </c>
      <c r="C612" s="842" t="s">
        <v>1335</v>
      </c>
      <c r="D612" s="843" t="s">
        <v>2406</v>
      </c>
      <c r="E612" s="842" t="s">
        <v>3070</v>
      </c>
      <c r="F612" s="842" t="s">
        <v>4270</v>
      </c>
      <c r="G612" s="842">
        <v>610</v>
      </c>
    </row>
    <row r="613" spans="1:7" ht="91.2" x14ac:dyDescent="0.25">
      <c r="A613" s="841" t="s">
        <v>296</v>
      </c>
      <c r="B613" s="842" t="s">
        <v>1144</v>
      </c>
      <c r="C613" s="839" t="s">
        <v>1953</v>
      </c>
      <c r="D613" s="843" t="s">
        <v>2407</v>
      </c>
      <c r="E613" s="842" t="s">
        <v>3071</v>
      </c>
      <c r="F613" s="842" t="s">
        <v>4271</v>
      </c>
      <c r="G613" s="842">
        <v>611</v>
      </c>
    </row>
    <row r="614" spans="1:7" ht="79.8" x14ac:dyDescent="0.25">
      <c r="A614" s="841" t="s">
        <v>2576</v>
      </c>
      <c r="B614" s="842" t="s">
        <v>567</v>
      </c>
      <c r="C614" s="842" t="s">
        <v>3196</v>
      </c>
      <c r="D614" s="843" t="s">
        <v>3367</v>
      </c>
      <c r="E614" s="842" t="s">
        <v>3072</v>
      </c>
      <c r="F614" s="842" t="s">
        <v>4272</v>
      </c>
      <c r="G614" s="839">
        <v>612</v>
      </c>
    </row>
    <row r="615" spans="1:7" x14ac:dyDescent="0.25">
      <c r="A615" s="841" t="s">
        <v>112</v>
      </c>
      <c r="B615" s="842" t="s">
        <v>397</v>
      </c>
      <c r="C615" s="842" t="s">
        <v>707</v>
      </c>
      <c r="D615" s="843" t="s">
        <v>2012</v>
      </c>
      <c r="F615" s="842"/>
      <c r="G615" s="842">
        <v>613</v>
      </c>
    </row>
    <row r="616" spans="1:7" ht="68.400000000000006" x14ac:dyDescent="0.25">
      <c r="A616" s="841" t="s">
        <v>575</v>
      </c>
      <c r="B616" s="842" t="s">
        <v>399</v>
      </c>
      <c r="C616" s="842" t="s">
        <v>827</v>
      </c>
      <c r="D616" s="843" t="s">
        <v>2013</v>
      </c>
      <c r="F616" s="842"/>
      <c r="G616" s="842">
        <v>614</v>
      </c>
    </row>
    <row r="617" spans="1:7" ht="79.8" x14ac:dyDescent="0.25">
      <c r="A617" s="841" t="s">
        <v>297</v>
      </c>
      <c r="B617" s="842" t="s">
        <v>1148</v>
      </c>
      <c r="C617" s="842" t="s">
        <v>1336</v>
      </c>
      <c r="D617" s="843" t="s">
        <v>2417</v>
      </c>
      <c r="E617" s="842" t="s">
        <v>3073</v>
      </c>
      <c r="F617" s="842" t="s">
        <v>4273</v>
      </c>
      <c r="G617" s="839">
        <v>615</v>
      </c>
    </row>
    <row r="618" spans="1:7" ht="228" x14ac:dyDescent="0.25">
      <c r="A618" s="841" t="s">
        <v>298</v>
      </c>
      <c r="B618" s="842" t="s">
        <v>576</v>
      </c>
      <c r="C618" s="842" t="s">
        <v>1337</v>
      </c>
      <c r="D618" s="843" t="s">
        <v>2418</v>
      </c>
      <c r="E618" s="842" t="s">
        <v>3074</v>
      </c>
      <c r="F618" s="842" t="s">
        <v>4274</v>
      </c>
      <c r="G618" s="842">
        <v>616</v>
      </c>
    </row>
    <row r="619" spans="1:7" ht="159.6" x14ac:dyDescent="0.25">
      <c r="A619" s="841" t="s">
        <v>299</v>
      </c>
      <c r="B619" s="842" t="s">
        <v>1149</v>
      </c>
      <c r="C619" s="842" t="s">
        <v>1918</v>
      </c>
      <c r="D619" s="843" t="s">
        <v>2419</v>
      </c>
      <c r="E619" s="842" t="s">
        <v>3075</v>
      </c>
      <c r="F619" s="842" t="s">
        <v>4275</v>
      </c>
      <c r="G619" s="842">
        <v>617</v>
      </c>
    </row>
    <row r="620" spans="1:7" ht="125.4" x14ac:dyDescent="0.25">
      <c r="A620" s="841" t="s">
        <v>300</v>
      </c>
      <c r="B620" s="842" t="s">
        <v>1150</v>
      </c>
      <c r="C620" s="842" t="s">
        <v>1339</v>
      </c>
      <c r="D620" s="843" t="s">
        <v>2421</v>
      </c>
      <c r="E620" s="842" t="s">
        <v>3076</v>
      </c>
      <c r="F620" s="842" t="s">
        <v>4276</v>
      </c>
      <c r="G620" s="839">
        <v>618</v>
      </c>
    </row>
    <row r="621" spans="1:7" ht="148.19999999999999" x14ac:dyDescent="0.25">
      <c r="A621" s="841" t="s">
        <v>301</v>
      </c>
      <c r="B621" s="842" t="s">
        <v>577</v>
      </c>
      <c r="C621" s="839" t="s">
        <v>1338</v>
      </c>
      <c r="D621" s="843" t="s">
        <v>2420</v>
      </c>
      <c r="E621" s="842" t="s">
        <v>3077</v>
      </c>
      <c r="F621" s="842" t="s">
        <v>4277</v>
      </c>
      <c r="G621" s="842">
        <v>619</v>
      </c>
    </row>
    <row r="622" spans="1:7" ht="34.200000000000003" x14ac:dyDescent="0.25">
      <c r="A622" s="841" t="s">
        <v>302</v>
      </c>
      <c r="B622" s="842" t="s">
        <v>1151</v>
      </c>
      <c r="C622" s="842" t="s">
        <v>1340</v>
      </c>
      <c r="D622" s="843" t="s">
        <v>2422</v>
      </c>
      <c r="E622" s="842" t="s">
        <v>3078</v>
      </c>
      <c r="F622" s="842" t="s">
        <v>4278</v>
      </c>
      <c r="G622" s="842">
        <v>620</v>
      </c>
    </row>
    <row r="623" spans="1:7" x14ac:dyDescent="0.25">
      <c r="A623" s="852"/>
      <c r="D623" s="853"/>
      <c r="E623" s="1035"/>
    </row>
    <row r="624" spans="1:7" s="851" customFormat="1" x14ac:dyDescent="0.2">
      <c r="A624" s="852"/>
      <c r="B624" s="849"/>
      <c r="C624" s="849"/>
      <c r="D624" s="853"/>
    </row>
    <row r="625" spans="1:5" x14ac:dyDescent="0.25">
      <c r="A625" s="852"/>
      <c r="D625" s="853"/>
      <c r="E625" s="849"/>
    </row>
    <row r="626" spans="1:5" x14ac:dyDescent="0.25">
      <c r="A626" s="852"/>
      <c r="D626" s="853"/>
      <c r="E626" s="849"/>
    </row>
    <row r="627" spans="1:5" x14ac:dyDescent="0.25">
      <c r="A627" s="852"/>
      <c r="D627" s="853"/>
      <c r="E627" s="849"/>
    </row>
    <row r="628" spans="1:5" x14ac:dyDescent="0.25">
      <c r="A628" s="852"/>
      <c r="C628" s="848"/>
      <c r="D628" s="853"/>
      <c r="E628" s="849"/>
    </row>
    <row r="629" spans="1:5" x14ac:dyDescent="0.25">
      <c r="A629" s="852"/>
      <c r="D629" s="853"/>
      <c r="E629" s="849"/>
    </row>
    <row r="630" spans="1:5" x14ac:dyDescent="0.25">
      <c r="A630" s="852"/>
      <c r="D630" s="853"/>
      <c r="E630" s="849"/>
    </row>
    <row r="631" spans="1:5" x14ac:dyDescent="0.25">
      <c r="A631" s="852"/>
      <c r="D631" s="853"/>
      <c r="E631" s="849"/>
    </row>
    <row r="632" spans="1:5" x14ac:dyDescent="0.25">
      <c r="A632" s="852"/>
      <c r="D632" s="853"/>
      <c r="E632" s="849"/>
    </row>
    <row r="633" spans="1:5" x14ac:dyDescent="0.25">
      <c r="A633" s="852"/>
      <c r="D633" s="853"/>
      <c r="E633" s="849"/>
    </row>
    <row r="634" spans="1:5" x14ac:dyDescent="0.25">
      <c r="A634" s="852"/>
      <c r="D634" s="853"/>
      <c r="E634" s="849"/>
    </row>
    <row r="635" spans="1:5" x14ac:dyDescent="0.25">
      <c r="A635" s="852"/>
      <c r="D635" s="853"/>
      <c r="E635" s="849"/>
    </row>
    <row r="636" spans="1:5" x14ac:dyDescent="0.25">
      <c r="A636" s="852"/>
      <c r="D636" s="853"/>
      <c r="E636" s="849"/>
    </row>
    <row r="637" spans="1:5" x14ac:dyDescent="0.2">
      <c r="E637" s="849"/>
    </row>
    <row r="638" spans="1:5" x14ac:dyDescent="0.2">
      <c r="E638" s="849"/>
    </row>
    <row r="639" spans="1:5" x14ac:dyDescent="0.2">
      <c r="E639" s="849"/>
    </row>
    <row r="640" spans="1:5" x14ac:dyDescent="0.2">
      <c r="E640" s="849"/>
    </row>
    <row r="641" spans="5:5" x14ac:dyDescent="0.2">
      <c r="E641" s="849"/>
    </row>
    <row r="642" spans="5:5" x14ac:dyDescent="0.2">
      <c r="E642" s="849"/>
    </row>
    <row r="643" spans="5:5" x14ac:dyDescent="0.2">
      <c r="E643" s="849"/>
    </row>
    <row r="644" spans="5:5" x14ac:dyDescent="0.2">
      <c r="E644" s="849"/>
    </row>
    <row r="645" spans="5:5" x14ac:dyDescent="0.2">
      <c r="E645" s="849"/>
    </row>
    <row r="646" spans="5:5" x14ac:dyDescent="0.2">
      <c r="E646" s="849"/>
    </row>
    <row r="647" spans="5:5" x14ac:dyDescent="0.2">
      <c r="E647" s="849"/>
    </row>
    <row r="648" spans="5:5" x14ac:dyDescent="0.2">
      <c r="E648" s="849"/>
    </row>
    <row r="649" spans="5:5" x14ac:dyDescent="0.2">
      <c r="E649" s="849"/>
    </row>
    <row r="650" spans="5:5" x14ac:dyDescent="0.2">
      <c r="E650" s="849"/>
    </row>
    <row r="651" spans="5:5" x14ac:dyDescent="0.2">
      <c r="E651" s="849"/>
    </row>
    <row r="652" spans="5:5" x14ac:dyDescent="0.2">
      <c r="E652" s="849"/>
    </row>
    <row r="653" spans="5:5" x14ac:dyDescent="0.2">
      <c r="E653" s="849"/>
    </row>
    <row r="654" spans="5:5" x14ac:dyDescent="0.2">
      <c r="E654" s="849"/>
    </row>
    <row r="655" spans="5:5" x14ac:dyDescent="0.2">
      <c r="E655" s="849"/>
    </row>
    <row r="656" spans="5:5" x14ac:dyDescent="0.2">
      <c r="E656" s="849"/>
    </row>
    <row r="657" spans="5:5" x14ac:dyDescent="0.2">
      <c r="E657" s="849"/>
    </row>
    <row r="658" spans="5:5" x14ac:dyDescent="0.2">
      <c r="E658" s="849"/>
    </row>
    <row r="659" spans="5:5" x14ac:dyDescent="0.2">
      <c r="E659" s="849"/>
    </row>
    <row r="660" spans="5:5" x14ac:dyDescent="0.2">
      <c r="E660" s="849"/>
    </row>
    <row r="661" spans="5:5" x14ac:dyDescent="0.2">
      <c r="E661" s="849"/>
    </row>
    <row r="662" spans="5:5" x14ac:dyDescent="0.2">
      <c r="E662" s="849"/>
    </row>
    <row r="663" spans="5:5" x14ac:dyDescent="0.2">
      <c r="E663" s="849"/>
    </row>
    <row r="664" spans="5:5" x14ac:dyDescent="0.2">
      <c r="E664" s="849"/>
    </row>
    <row r="665" spans="5:5" x14ac:dyDescent="0.2">
      <c r="E665" s="849"/>
    </row>
    <row r="666" spans="5:5" x14ac:dyDescent="0.2">
      <c r="E666" s="849"/>
    </row>
    <row r="667" spans="5:5" x14ac:dyDescent="0.2">
      <c r="E667" s="849"/>
    </row>
    <row r="668" spans="5:5" x14ac:dyDescent="0.2">
      <c r="E668" s="849"/>
    </row>
    <row r="669" spans="5:5" x14ac:dyDescent="0.2">
      <c r="E669" s="849"/>
    </row>
    <row r="670" spans="5:5" x14ac:dyDescent="0.2">
      <c r="E670" s="849"/>
    </row>
    <row r="671" spans="5:5" x14ac:dyDescent="0.2">
      <c r="E671" s="849"/>
    </row>
    <row r="672" spans="5:5" x14ac:dyDescent="0.2">
      <c r="E672" s="849"/>
    </row>
    <row r="673" spans="5:5" x14ac:dyDescent="0.2">
      <c r="E673" s="849"/>
    </row>
    <row r="674" spans="5:5" x14ac:dyDescent="0.2">
      <c r="E674" s="849"/>
    </row>
    <row r="675" spans="5:5" x14ac:dyDescent="0.2">
      <c r="E675" s="849"/>
    </row>
    <row r="676" spans="5:5" x14ac:dyDescent="0.2">
      <c r="E676" s="849"/>
    </row>
    <row r="677" spans="5:5" x14ac:dyDescent="0.2">
      <c r="E677" s="849"/>
    </row>
    <row r="678" spans="5:5" x14ac:dyDescent="0.2">
      <c r="E678" s="849"/>
    </row>
    <row r="679" spans="5:5" x14ac:dyDescent="0.2">
      <c r="E679" s="849"/>
    </row>
    <row r="680" spans="5:5" x14ac:dyDescent="0.2">
      <c r="E680" s="849"/>
    </row>
    <row r="681" spans="5:5" x14ac:dyDescent="0.2">
      <c r="E681" s="849"/>
    </row>
    <row r="682" spans="5:5" x14ac:dyDescent="0.2">
      <c r="E682" s="849"/>
    </row>
    <row r="683" spans="5:5" x14ac:dyDescent="0.2">
      <c r="E683" s="849"/>
    </row>
    <row r="684" spans="5:5" x14ac:dyDescent="0.2">
      <c r="E684" s="849"/>
    </row>
    <row r="685" spans="5:5" x14ac:dyDescent="0.2">
      <c r="E685" s="849"/>
    </row>
    <row r="686" spans="5:5" x14ac:dyDescent="0.2">
      <c r="E686" s="849"/>
    </row>
    <row r="687" spans="5:5" x14ac:dyDescent="0.2">
      <c r="E687" s="849"/>
    </row>
    <row r="688" spans="5:5" x14ac:dyDescent="0.2">
      <c r="E688" s="849"/>
    </row>
    <row r="689" spans="5:5" x14ac:dyDescent="0.2">
      <c r="E689" s="849"/>
    </row>
    <row r="690" spans="5:5" x14ac:dyDescent="0.2">
      <c r="E690" s="849"/>
    </row>
    <row r="691" spans="5:5" x14ac:dyDescent="0.2">
      <c r="E691" s="849"/>
    </row>
    <row r="692" spans="5:5" x14ac:dyDescent="0.2">
      <c r="E692" s="849"/>
    </row>
    <row r="693" spans="5:5" x14ac:dyDescent="0.2">
      <c r="E693" s="849"/>
    </row>
    <row r="694" spans="5:5" x14ac:dyDescent="0.2">
      <c r="E694" s="849"/>
    </row>
    <row r="695" spans="5:5" x14ac:dyDescent="0.2">
      <c r="E695" s="849"/>
    </row>
    <row r="696" spans="5:5" x14ac:dyDescent="0.2">
      <c r="E696" s="849"/>
    </row>
    <row r="697" spans="5:5" x14ac:dyDescent="0.2">
      <c r="E697" s="849"/>
    </row>
    <row r="698" spans="5:5" x14ac:dyDescent="0.2">
      <c r="E698" s="849"/>
    </row>
    <row r="699" spans="5:5" x14ac:dyDescent="0.2">
      <c r="E699" s="849"/>
    </row>
    <row r="700" spans="5:5" x14ac:dyDescent="0.2">
      <c r="E700" s="849"/>
    </row>
    <row r="701" spans="5:5" x14ac:dyDescent="0.2">
      <c r="E701" s="849"/>
    </row>
    <row r="702" spans="5:5" x14ac:dyDescent="0.2">
      <c r="E702" s="849"/>
    </row>
    <row r="703" spans="5:5" x14ac:dyDescent="0.2">
      <c r="E703" s="849"/>
    </row>
    <row r="704" spans="5:5" x14ac:dyDescent="0.2">
      <c r="E704" s="849"/>
    </row>
    <row r="705" spans="5:5" x14ac:dyDescent="0.2">
      <c r="E705" s="849"/>
    </row>
    <row r="706" spans="5:5" x14ac:dyDescent="0.2">
      <c r="E706" s="849"/>
    </row>
    <row r="707" spans="5:5" x14ac:dyDescent="0.2">
      <c r="E707" s="849"/>
    </row>
    <row r="708" spans="5:5" x14ac:dyDescent="0.2">
      <c r="E708" s="849"/>
    </row>
    <row r="709" spans="5:5" x14ac:dyDescent="0.2">
      <c r="E709" s="849"/>
    </row>
    <row r="710" spans="5:5" x14ac:dyDescent="0.2">
      <c r="E710" s="849"/>
    </row>
    <row r="711" spans="5:5" x14ac:dyDescent="0.2">
      <c r="E711" s="849"/>
    </row>
    <row r="712" spans="5:5" x14ac:dyDescent="0.2">
      <c r="E712" s="849"/>
    </row>
    <row r="713" spans="5:5" x14ac:dyDescent="0.2">
      <c r="E713" s="849"/>
    </row>
    <row r="714" spans="5:5" x14ac:dyDescent="0.2">
      <c r="E714" s="849"/>
    </row>
    <row r="715" spans="5:5" x14ac:dyDescent="0.2">
      <c r="E715" s="849"/>
    </row>
    <row r="716" spans="5:5" x14ac:dyDescent="0.2">
      <c r="E716" s="849"/>
    </row>
    <row r="717" spans="5:5" x14ac:dyDescent="0.2">
      <c r="E717" s="849"/>
    </row>
    <row r="718" spans="5:5" x14ac:dyDescent="0.2">
      <c r="E718" s="849"/>
    </row>
    <row r="719" spans="5:5" x14ac:dyDescent="0.2">
      <c r="E719" s="849"/>
    </row>
    <row r="720" spans="5:5" x14ac:dyDescent="0.2">
      <c r="E720" s="849"/>
    </row>
    <row r="721" spans="5:5" x14ac:dyDescent="0.2">
      <c r="E721" s="849"/>
    </row>
    <row r="722" spans="5:5" x14ac:dyDescent="0.2">
      <c r="E722" s="849"/>
    </row>
    <row r="723" spans="5:5" x14ac:dyDescent="0.2">
      <c r="E723" s="849"/>
    </row>
    <row r="724" spans="5:5" x14ac:dyDescent="0.2">
      <c r="E724" s="849"/>
    </row>
    <row r="725" spans="5:5" x14ac:dyDescent="0.2">
      <c r="E725" s="849"/>
    </row>
    <row r="726" spans="5:5" x14ac:dyDescent="0.2">
      <c r="E726" s="849"/>
    </row>
    <row r="727" spans="5:5" x14ac:dyDescent="0.2">
      <c r="E727" s="849"/>
    </row>
    <row r="728" spans="5:5" x14ac:dyDescent="0.2">
      <c r="E728" s="849"/>
    </row>
    <row r="729" spans="5:5" x14ac:dyDescent="0.2">
      <c r="E729" s="849"/>
    </row>
    <row r="730" spans="5:5" x14ac:dyDescent="0.2">
      <c r="E730" s="849"/>
    </row>
    <row r="731" spans="5:5" x14ac:dyDescent="0.2">
      <c r="E731" s="849"/>
    </row>
    <row r="732" spans="5:5" x14ac:dyDescent="0.2">
      <c r="E732" s="849"/>
    </row>
    <row r="733" spans="5:5" x14ac:dyDescent="0.2">
      <c r="E733" s="849"/>
    </row>
    <row r="734" spans="5:5" x14ac:dyDescent="0.2">
      <c r="E734" s="849"/>
    </row>
    <row r="735" spans="5:5" x14ac:dyDescent="0.2">
      <c r="E735" s="849"/>
    </row>
    <row r="736" spans="5:5" x14ac:dyDescent="0.2">
      <c r="E736" s="849"/>
    </row>
    <row r="737" spans="5:5" x14ac:dyDescent="0.2">
      <c r="E737" s="849"/>
    </row>
    <row r="738" spans="5:5" x14ac:dyDescent="0.2">
      <c r="E738" s="849"/>
    </row>
    <row r="739" spans="5:5" x14ac:dyDescent="0.2">
      <c r="E739" s="849"/>
    </row>
    <row r="740" spans="5:5" x14ac:dyDescent="0.2">
      <c r="E740" s="849"/>
    </row>
    <row r="741" spans="5:5" x14ac:dyDescent="0.2">
      <c r="E741" s="849"/>
    </row>
    <row r="742" spans="5:5" x14ac:dyDescent="0.2">
      <c r="E742" s="849"/>
    </row>
    <row r="743" spans="5:5" x14ac:dyDescent="0.2">
      <c r="E743" s="849"/>
    </row>
    <row r="744" spans="5:5" x14ac:dyDescent="0.2">
      <c r="E744" s="849"/>
    </row>
    <row r="745" spans="5:5" x14ac:dyDescent="0.2">
      <c r="E745" s="849"/>
    </row>
    <row r="746" spans="5:5" x14ac:dyDescent="0.2">
      <c r="E746" s="849"/>
    </row>
    <row r="747" spans="5:5" x14ac:dyDescent="0.2">
      <c r="E747" s="849"/>
    </row>
    <row r="748" spans="5:5" x14ac:dyDescent="0.2">
      <c r="E748" s="849"/>
    </row>
    <row r="749" spans="5:5" x14ac:dyDescent="0.2">
      <c r="E749" s="849"/>
    </row>
    <row r="750" spans="5:5" x14ac:dyDescent="0.2">
      <c r="E750" s="849"/>
    </row>
    <row r="751" spans="5:5" x14ac:dyDescent="0.2">
      <c r="E751" s="849"/>
    </row>
    <row r="752" spans="5:5" x14ac:dyDescent="0.2">
      <c r="E752" s="849"/>
    </row>
    <row r="753" spans="5:5" x14ac:dyDescent="0.2">
      <c r="E753" s="849"/>
    </row>
    <row r="754" spans="5:5" x14ac:dyDescent="0.2">
      <c r="E754" s="849"/>
    </row>
    <row r="755" spans="5:5" x14ac:dyDescent="0.2">
      <c r="E755" s="849"/>
    </row>
    <row r="756" spans="5:5" x14ac:dyDescent="0.2">
      <c r="E756" s="849"/>
    </row>
    <row r="757" spans="5:5" x14ac:dyDescent="0.2">
      <c r="E757" s="849"/>
    </row>
    <row r="758" spans="5:5" x14ac:dyDescent="0.2">
      <c r="E758" s="849"/>
    </row>
    <row r="759" spans="5:5" x14ac:dyDescent="0.2">
      <c r="E759" s="849"/>
    </row>
    <row r="760" spans="5:5" x14ac:dyDescent="0.2">
      <c r="E760" s="849"/>
    </row>
    <row r="761" spans="5:5" x14ac:dyDescent="0.2">
      <c r="E761" s="849"/>
    </row>
    <row r="762" spans="5:5" x14ac:dyDescent="0.2">
      <c r="E762" s="849"/>
    </row>
    <row r="763" spans="5:5" x14ac:dyDescent="0.2">
      <c r="E763" s="849"/>
    </row>
    <row r="764" spans="5:5" x14ac:dyDescent="0.2">
      <c r="E764" s="849"/>
    </row>
    <row r="765" spans="5:5" x14ac:dyDescent="0.2">
      <c r="E765" s="849"/>
    </row>
    <row r="766" spans="5:5" x14ac:dyDescent="0.2">
      <c r="E766" s="849"/>
    </row>
    <row r="767" spans="5:5" x14ac:dyDescent="0.2">
      <c r="E767" s="849"/>
    </row>
    <row r="768" spans="5:5" x14ac:dyDescent="0.2">
      <c r="E768" s="849"/>
    </row>
    <row r="769" spans="5:5" x14ac:dyDescent="0.2">
      <c r="E769" s="849"/>
    </row>
    <row r="770" spans="5:5" x14ac:dyDescent="0.2">
      <c r="E770" s="849"/>
    </row>
    <row r="771" spans="5:5" x14ac:dyDescent="0.2">
      <c r="E771" s="849"/>
    </row>
    <row r="772" spans="5:5" x14ac:dyDescent="0.2">
      <c r="E772" s="849"/>
    </row>
    <row r="773" spans="5:5" x14ac:dyDescent="0.2">
      <c r="E773" s="849"/>
    </row>
    <row r="774" spans="5:5" x14ac:dyDescent="0.2">
      <c r="E774" s="849"/>
    </row>
    <row r="775" spans="5:5" x14ac:dyDescent="0.2">
      <c r="E775" s="849"/>
    </row>
    <row r="776" spans="5:5" x14ac:dyDescent="0.2">
      <c r="E776" s="849"/>
    </row>
    <row r="777" spans="5:5" x14ac:dyDescent="0.2">
      <c r="E777" s="849"/>
    </row>
    <row r="778" spans="5:5" x14ac:dyDescent="0.2">
      <c r="E778" s="849"/>
    </row>
    <row r="779" spans="5:5" x14ac:dyDescent="0.2">
      <c r="E779" s="849"/>
    </row>
    <row r="780" spans="5:5" x14ac:dyDescent="0.2">
      <c r="E780" s="849"/>
    </row>
    <row r="781" spans="5:5" x14ac:dyDescent="0.2">
      <c r="E781" s="849"/>
    </row>
    <row r="782" spans="5:5" x14ac:dyDescent="0.2">
      <c r="E782" s="849"/>
    </row>
    <row r="783" spans="5:5" x14ac:dyDescent="0.2">
      <c r="E783" s="849"/>
    </row>
    <row r="784" spans="5:5" x14ac:dyDescent="0.2">
      <c r="E784" s="849"/>
    </row>
    <row r="785" spans="5:5" x14ac:dyDescent="0.2">
      <c r="E785" s="849"/>
    </row>
    <row r="786" spans="5:5" x14ac:dyDescent="0.2">
      <c r="E786" s="849"/>
    </row>
    <row r="787" spans="5:5" x14ac:dyDescent="0.2">
      <c r="E787" s="849"/>
    </row>
    <row r="788" spans="5:5" x14ac:dyDescent="0.2">
      <c r="E788" s="849"/>
    </row>
    <row r="789" spans="5:5" x14ac:dyDescent="0.2">
      <c r="E789" s="849"/>
    </row>
    <row r="790" spans="5:5" x14ac:dyDescent="0.2">
      <c r="E790" s="849"/>
    </row>
    <row r="791" spans="5:5" x14ac:dyDescent="0.2">
      <c r="E791" s="849"/>
    </row>
    <row r="792" spans="5:5" x14ac:dyDescent="0.2">
      <c r="E792" s="849"/>
    </row>
    <row r="793" spans="5:5" x14ac:dyDescent="0.2">
      <c r="E793" s="849"/>
    </row>
    <row r="794" spans="5:5" x14ac:dyDescent="0.2">
      <c r="E794" s="849"/>
    </row>
    <row r="795" spans="5:5" x14ac:dyDescent="0.2">
      <c r="E795" s="849"/>
    </row>
    <row r="796" spans="5:5" x14ac:dyDescent="0.2">
      <c r="E796" s="849"/>
    </row>
    <row r="797" spans="5:5" x14ac:dyDescent="0.2">
      <c r="E797" s="849"/>
    </row>
    <row r="798" spans="5:5" x14ac:dyDescent="0.2">
      <c r="E798" s="849"/>
    </row>
    <row r="799" spans="5:5" x14ac:dyDescent="0.2">
      <c r="E799" s="849"/>
    </row>
    <row r="800" spans="5:5" x14ac:dyDescent="0.2">
      <c r="E800" s="849"/>
    </row>
    <row r="801" spans="5:5" x14ac:dyDescent="0.2">
      <c r="E801" s="849"/>
    </row>
    <row r="802" spans="5:5" x14ac:dyDescent="0.2">
      <c r="E802" s="849"/>
    </row>
    <row r="803" spans="5:5" x14ac:dyDescent="0.2">
      <c r="E803" s="849"/>
    </row>
    <row r="804" spans="5:5" x14ac:dyDescent="0.2">
      <c r="E804" s="849"/>
    </row>
    <row r="805" spans="5:5" x14ac:dyDescent="0.2">
      <c r="E805" s="849"/>
    </row>
    <row r="806" spans="5:5" x14ac:dyDescent="0.2">
      <c r="E806" s="849"/>
    </row>
    <row r="807" spans="5:5" x14ac:dyDescent="0.2">
      <c r="E807" s="849"/>
    </row>
    <row r="808" spans="5:5" x14ac:dyDescent="0.2">
      <c r="E808" s="849"/>
    </row>
    <row r="809" spans="5:5" x14ac:dyDescent="0.2">
      <c r="E809" s="849"/>
    </row>
    <row r="810" spans="5:5" x14ac:dyDescent="0.2">
      <c r="E810" s="849"/>
    </row>
    <row r="811" spans="5:5" x14ac:dyDescent="0.2">
      <c r="E811" s="849"/>
    </row>
    <row r="812" spans="5:5" x14ac:dyDescent="0.2">
      <c r="E812" s="849"/>
    </row>
    <row r="813" spans="5:5" x14ac:dyDescent="0.2">
      <c r="E813" s="849"/>
    </row>
    <row r="814" spans="5:5" x14ac:dyDescent="0.2">
      <c r="E814" s="849"/>
    </row>
    <row r="815" spans="5:5" x14ac:dyDescent="0.2">
      <c r="E815" s="849"/>
    </row>
    <row r="816" spans="5:5" x14ac:dyDescent="0.2">
      <c r="E816" s="849"/>
    </row>
    <row r="817" spans="5:5" x14ac:dyDescent="0.2">
      <c r="E817" s="849"/>
    </row>
    <row r="818" spans="5:5" x14ac:dyDescent="0.2">
      <c r="E818" s="849"/>
    </row>
    <row r="819" spans="5:5" x14ac:dyDescent="0.2">
      <c r="E819" s="849"/>
    </row>
    <row r="820" spans="5:5" x14ac:dyDescent="0.2">
      <c r="E820" s="849"/>
    </row>
    <row r="821" spans="5:5" x14ac:dyDescent="0.2">
      <c r="E821" s="849"/>
    </row>
    <row r="822" spans="5:5" x14ac:dyDescent="0.2">
      <c r="E822" s="849"/>
    </row>
    <row r="823" spans="5:5" x14ac:dyDescent="0.2">
      <c r="E823" s="849"/>
    </row>
    <row r="824" spans="5:5" x14ac:dyDescent="0.2">
      <c r="E824" s="849"/>
    </row>
    <row r="825" spans="5:5" x14ac:dyDescent="0.2">
      <c r="E825" s="849"/>
    </row>
    <row r="826" spans="5:5" x14ac:dyDescent="0.2">
      <c r="E826" s="849"/>
    </row>
    <row r="827" spans="5:5" x14ac:dyDescent="0.2">
      <c r="E827" s="849"/>
    </row>
    <row r="828" spans="5:5" x14ac:dyDescent="0.2">
      <c r="E828" s="849"/>
    </row>
    <row r="829" spans="5:5" x14ac:dyDescent="0.2">
      <c r="E829" s="849"/>
    </row>
    <row r="830" spans="5:5" x14ac:dyDescent="0.2">
      <c r="E830" s="849"/>
    </row>
    <row r="831" spans="5:5" x14ac:dyDescent="0.2">
      <c r="E831" s="849"/>
    </row>
    <row r="832" spans="5:5" x14ac:dyDescent="0.2">
      <c r="E832" s="849"/>
    </row>
    <row r="833" spans="5:5" x14ac:dyDescent="0.2">
      <c r="E833" s="849"/>
    </row>
    <row r="834" spans="5:5" x14ac:dyDescent="0.2">
      <c r="E834" s="849"/>
    </row>
    <row r="835" spans="5:5" x14ac:dyDescent="0.2">
      <c r="E835" s="849"/>
    </row>
    <row r="836" spans="5:5" x14ac:dyDescent="0.2">
      <c r="E836" s="849"/>
    </row>
    <row r="837" spans="5:5" x14ac:dyDescent="0.2">
      <c r="E837" s="849"/>
    </row>
    <row r="838" spans="5:5" x14ac:dyDescent="0.2">
      <c r="E838" s="849"/>
    </row>
    <row r="839" spans="5:5" x14ac:dyDescent="0.2">
      <c r="E839" s="849"/>
    </row>
    <row r="840" spans="5:5" x14ac:dyDescent="0.2">
      <c r="E840" s="849"/>
    </row>
    <row r="841" spans="5:5" x14ac:dyDescent="0.2">
      <c r="E841" s="849"/>
    </row>
    <row r="842" spans="5:5" x14ac:dyDescent="0.2">
      <c r="E842" s="849"/>
    </row>
    <row r="843" spans="5:5" x14ac:dyDescent="0.2">
      <c r="E843" s="849"/>
    </row>
    <row r="844" spans="5:5" x14ac:dyDescent="0.2">
      <c r="E844" s="849"/>
    </row>
    <row r="845" spans="5:5" x14ac:dyDescent="0.2">
      <c r="E845" s="849"/>
    </row>
    <row r="846" spans="5:5" x14ac:dyDescent="0.2">
      <c r="E846" s="849"/>
    </row>
    <row r="847" spans="5:5" x14ac:dyDescent="0.2">
      <c r="E847" s="849"/>
    </row>
    <row r="848" spans="5:5" x14ac:dyDescent="0.2">
      <c r="E848" s="849"/>
    </row>
    <row r="849" spans="5:5" x14ac:dyDescent="0.2">
      <c r="E849" s="849"/>
    </row>
    <row r="850" spans="5:5" x14ac:dyDescent="0.2">
      <c r="E850" s="849"/>
    </row>
    <row r="851" spans="5:5" x14ac:dyDescent="0.2">
      <c r="E851" s="849"/>
    </row>
    <row r="852" spans="5:5" x14ac:dyDescent="0.2">
      <c r="E852" s="849"/>
    </row>
    <row r="853" spans="5:5" x14ac:dyDescent="0.2">
      <c r="E853" s="849"/>
    </row>
    <row r="854" spans="5:5" x14ac:dyDescent="0.2">
      <c r="E854" s="849"/>
    </row>
    <row r="855" spans="5:5" x14ac:dyDescent="0.2">
      <c r="E855" s="849"/>
    </row>
    <row r="856" spans="5:5" x14ac:dyDescent="0.2">
      <c r="E856" s="849"/>
    </row>
    <row r="857" spans="5:5" x14ac:dyDescent="0.2">
      <c r="E857" s="849"/>
    </row>
    <row r="858" spans="5:5" x14ac:dyDescent="0.2">
      <c r="E858" s="849"/>
    </row>
    <row r="859" spans="5:5" x14ac:dyDescent="0.2">
      <c r="E859" s="849"/>
    </row>
    <row r="860" spans="5:5" x14ac:dyDescent="0.2">
      <c r="E860" s="849"/>
    </row>
    <row r="861" spans="5:5" x14ac:dyDescent="0.2">
      <c r="E861" s="849"/>
    </row>
    <row r="862" spans="5:5" x14ac:dyDescent="0.2">
      <c r="E862" s="849"/>
    </row>
    <row r="863" spans="5:5" x14ac:dyDescent="0.2">
      <c r="E863" s="849"/>
    </row>
    <row r="864" spans="5:5" x14ac:dyDescent="0.2">
      <c r="E864" s="849"/>
    </row>
    <row r="865" spans="5:5" x14ac:dyDescent="0.2">
      <c r="E865" s="849"/>
    </row>
    <row r="866" spans="5:5" x14ac:dyDescent="0.2">
      <c r="E866" s="849"/>
    </row>
    <row r="867" spans="5:5" x14ac:dyDescent="0.2">
      <c r="E867" s="849"/>
    </row>
    <row r="868" spans="5:5" x14ac:dyDescent="0.2">
      <c r="E868" s="849"/>
    </row>
    <row r="869" spans="5:5" x14ac:dyDescent="0.2">
      <c r="E869" s="849"/>
    </row>
    <row r="870" spans="5:5" x14ac:dyDescent="0.2">
      <c r="E870" s="849"/>
    </row>
    <row r="871" spans="5:5" x14ac:dyDescent="0.2">
      <c r="E871" s="849"/>
    </row>
    <row r="872" spans="5:5" x14ac:dyDescent="0.2">
      <c r="E872" s="849"/>
    </row>
    <row r="873" spans="5:5" x14ac:dyDescent="0.2">
      <c r="E873" s="849"/>
    </row>
    <row r="874" spans="5:5" x14ac:dyDescent="0.2">
      <c r="E874" s="849"/>
    </row>
    <row r="875" spans="5:5" x14ac:dyDescent="0.2">
      <c r="E875" s="849"/>
    </row>
    <row r="876" spans="5:5" x14ac:dyDescent="0.2">
      <c r="E876" s="849"/>
    </row>
    <row r="877" spans="5:5" x14ac:dyDescent="0.2">
      <c r="E877" s="849"/>
    </row>
    <row r="878" spans="5:5" x14ac:dyDescent="0.2">
      <c r="E878" s="849"/>
    </row>
    <row r="879" spans="5:5" x14ac:dyDescent="0.2">
      <c r="E879" s="849"/>
    </row>
    <row r="880" spans="5:5" x14ac:dyDescent="0.2">
      <c r="E880" s="849"/>
    </row>
    <row r="881" spans="5:5" x14ac:dyDescent="0.2">
      <c r="E881" s="849"/>
    </row>
    <row r="882" spans="5:5" x14ac:dyDescent="0.2">
      <c r="E882" s="849"/>
    </row>
    <row r="883" spans="5:5" x14ac:dyDescent="0.2">
      <c r="E883" s="849"/>
    </row>
    <row r="884" spans="5:5" x14ac:dyDescent="0.2">
      <c r="E884" s="849"/>
    </row>
    <row r="885" spans="5:5" x14ac:dyDescent="0.2">
      <c r="E885" s="849"/>
    </row>
    <row r="886" spans="5:5" x14ac:dyDescent="0.2">
      <c r="E886" s="849"/>
    </row>
    <row r="887" spans="5:5" x14ac:dyDescent="0.2">
      <c r="E887" s="849"/>
    </row>
    <row r="888" spans="5:5" x14ac:dyDescent="0.2">
      <c r="E888" s="849"/>
    </row>
    <row r="889" spans="5:5" x14ac:dyDescent="0.2">
      <c r="E889" s="849"/>
    </row>
    <row r="890" spans="5:5" x14ac:dyDescent="0.2">
      <c r="E890" s="849"/>
    </row>
    <row r="891" spans="5:5" x14ac:dyDescent="0.2">
      <c r="E891" s="849"/>
    </row>
    <row r="892" spans="5:5" x14ac:dyDescent="0.2">
      <c r="E892" s="849"/>
    </row>
    <row r="893" spans="5:5" x14ac:dyDescent="0.2">
      <c r="E893" s="849"/>
    </row>
    <row r="894" spans="5:5" x14ac:dyDescent="0.2">
      <c r="E894" s="849"/>
    </row>
    <row r="895" spans="5:5" x14ac:dyDescent="0.2">
      <c r="E895" s="849"/>
    </row>
    <row r="896" spans="5:5" x14ac:dyDescent="0.2">
      <c r="E896" s="849"/>
    </row>
    <row r="897" spans="5:5" x14ac:dyDescent="0.2">
      <c r="E897" s="849"/>
    </row>
    <row r="898" spans="5:5" x14ac:dyDescent="0.2">
      <c r="E898" s="849"/>
    </row>
    <row r="899" spans="5:5" x14ac:dyDescent="0.2">
      <c r="E899" s="849"/>
    </row>
    <row r="900" spans="5:5" x14ac:dyDescent="0.2">
      <c r="E900" s="849"/>
    </row>
    <row r="901" spans="5:5" x14ac:dyDescent="0.2">
      <c r="E901" s="849"/>
    </row>
    <row r="902" spans="5:5" x14ac:dyDescent="0.2">
      <c r="E902" s="849"/>
    </row>
    <row r="903" spans="5:5" x14ac:dyDescent="0.2">
      <c r="E903" s="849"/>
    </row>
    <row r="904" spans="5:5" x14ac:dyDescent="0.2">
      <c r="E904" s="849"/>
    </row>
    <row r="905" spans="5:5" x14ac:dyDescent="0.2">
      <c r="E905" s="849"/>
    </row>
    <row r="906" spans="5:5" x14ac:dyDescent="0.2">
      <c r="E906" s="849"/>
    </row>
    <row r="907" spans="5:5" x14ac:dyDescent="0.2">
      <c r="E907" s="849"/>
    </row>
    <row r="908" spans="5:5" x14ac:dyDescent="0.2">
      <c r="E908" s="849"/>
    </row>
    <row r="909" spans="5:5" x14ac:dyDescent="0.2">
      <c r="E909" s="849"/>
    </row>
    <row r="910" spans="5:5" x14ac:dyDescent="0.2">
      <c r="E910" s="849"/>
    </row>
    <row r="911" spans="5:5" x14ac:dyDescent="0.2">
      <c r="E911" s="849"/>
    </row>
    <row r="912" spans="5:5" x14ac:dyDescent="0.2">
      <c r="E912" s="849"/>
    </row>
    <row r="913" spans="5:5" x14ac:dyDescent="0.2">
      <c r="E913" s="849"/>
    </row>
    <row r="914" spans="5:5" x14ac:dyDescent="0.2">
      <c r="E914" s="849"/>
    </row>
    <row r="915" spans="5:5" x14ac:dyDescent="0.2">
      <c r="E915" s="849"/>
    </row>
    <row r="916" spans="5:5" x14ac:dyDescent="0.2">
      <c r="E916" s="849"/>
    </row>
    <row r="917" spans="5:5" x14ac:dyDescent="0.2">
      <c r="E917" s="849"/>
    </row>
    <row r="918" spans="5:5" x14ac:dyDescent="0.2">
      <c r="E918" s="849"/>
    </row>
    <row r="919" spans="5:5" x14ac:dyDescent="0.2">
      <c r="E919" s="849"/>
    </row>
    <row r="920" spans="5:5" x14ac:dyDescent="0.2">
      <c r="E920" s="849"/>
    </row>
    <row r="921" spans="5:5" x14ac:dyDescent="0.2">
      <c r="E921" s="849"/>
    </row>
    <row r="922" spans="5:5" x14ac:dyDescent="0.2">
      <c r="E922" s="849"/>
    </row>
    <row r="923" spans="5:5" x14ac:dyDescent="0.2">
      <c r="E923" s="849"/>
    </row>
    <row r="924" spans="5:5" x14ac:dyDescent="0.2">
      <c r="E924" s="849"/>
    </row>
    <row r="925" spans="5:5" x14ac:dyDescent="0.2">
      <c r="E925" s="849"/>
    </row>
    <row r="926" spans="5:5" x14ac:dyDescent="0.2">
      <c r="E926" s="849"/>
    </row>
    <row r="927" spans="5:5" x14ac:dyDescent="0.2">
      <c r="E927" s="849"/>
    </row>
    <row r="928" spans="5:5" x14ac:dyDescent="0.2">
      <c r="E928" s="849"/>
    </row>
    <row r="929" spans="5:5" x14ac:dyDescent="0.2">
      <c r="E929" s="849"/>
    </row>
    <row r="930" spans="5:5" x14ac:dyDescent="0.2">
      <c r="E930" s="849"/>
    </row>
    <row r="931" spans="5:5" x14ac:dyDescent="0.2">
      <c r="E931" s="849"/>
    </row>
    <row r="932" spans="5:5" x14ac:dyDescent="0.2">
      <c r="E932" s="849"/>
    </row>
    <row r="933" spans="5:5" x14ac:dyDescent="0.2">
      <c r="E933" s="849"/>
    </row>
    <row r="934" spans="5:5" x14ac:dyDescent="0.2">
      <c r="E934" s="849"/>
    </row>
    <row r="935" spans="5:5" x14ac:dyDescent="0.2">
      <c r="E935" s="849"/>
    </row>
    <row r="936" spans="5:5" x14ac:dyDescent="0.2">
      <c r="E936" s="849"/>
    </row>
    <row r="937" spans="5:5" x14ac:dyDescent="0.2">
      <c r="E937" s="849"/>
    </row>
    <row r="938" spans="5:5" x14ac:dyDescent="0.2">
      <c r="E938" s="849"/>
    </row>
    <row r="939" spans="5:5" x14ac:dyDescent="0.2">
      <c r="E939" s="849"/>
    </row>
    <row r="940" spans="5:5" x14ac:dyDescent="0.2">
      <c r="E940" s="849"/>
    </row>
    <row r="941" spans="5:5" x14ac:dyDescent="0.2">
      <c r="E941" s="849"/>
    </row>
    <row r="942" spans="5:5" x14ac:dyDescent="0.2">
      <c r="E942" s="849"/>
    </row>
    <row r="943" spans="5:5" x14ac:dyDescent="0.2">
      <c r="E943" s="849"/>
    </row>
    <row r="944" spans="5:5" x14ac:dyDescent="0.2">
      <c r="E944" s="849"/>
    </row>
    <row r="945" spans="5:5" x14ac:dyDescent="0.2">
      <c r="E945" s="849"/>
    </row>
    <row r="946" spans="5:5" x14ac:dyDescent="0.2">
      <c r="E946" s="849"/>
    </row>
    <row r="947" spans="5:5" x14ac:dyDescent="0.2">
      <c r="E947" s="849"/>
    </row>
    <row r="948" spans="5:5" x14ac:dyDescent="0.2">
      <c r="E948" s="849"/>
    </row>
    <row r="949" spans="5:5" x14ac:dyDescent="0.2">
      <c r="E949" s="849"/>
    </row>
    <row r="950" spans="5:5" x14ac:dyDescent="0.2">
      <c r="E950" s="849"/>
    </row>
    <row r="951" spans="5:5" x14ac:dyDescent="0.2">
      <c r="E951" s="849"/>
    </row>
    <row r="952" spans="5:5" x14ac:dyDescent="0.2">
      <c r="E952" s="849"/>
    </row>
    <row r="953" spans="5:5" x14ac:dyDescent="0.2">
      <c r="E953" s="849"/>
    </row>
    <row r="954" spans="5:5" x14ac:dyDescent="0.2">
      <c r="E954" s="849"/>
    </row>
    <row r="955" spans="5:5" x14ac:dyDescent="0.2">
      <c r="E955" s="849"/>
    </row>
    <row r="956" spans="5:5" x14ac:dyDescent="0.2">
      <c r="E956" s="849"/>
    </row>
    <row r="957" spans="5:5" x14ac:dyDescent="0.2">
      <c r="E957" s="849"/>
    </row>
    <row r="958" spans="5:5" x14ac:dyDescent="0.2">
      <c r="E958" s="849"/>
    </row>
    <row r="959" spans="5:5" x14ac:dyDescent="0.2">
      <c r="E959" s="849"/>
    </row>
    <row r="960" spans="5:5" x14ac:dyDescent="0.2">
      <c r="E960" s="849"/>
    </row>
    <row r="961" spans="5:5" x14ac:dyDescent="0.2">
      <c r="E961" s="849"/>
    </row>
    <row r="962" spans="5:5" x14ac:dyDescent="0.2">
      <c r="E962" s="849"/>
    </row>
    <row r="963" spans="5:5" x14ac:dyDescent="0.2">
      <c r="E963" s="849"/>
    </row>
    <row r="964" spans="5:5" x14ac:dyDescent="0.2">
      <c r="E964" s="849"/>
    </row>
    <row r="965" spans="5:5" x14ac:dyDescent="0.2">
      <c r="E965" s="849"/>
    </row>
    <row r="966" spans="5:5" x14ac:dyDescent="0.2">
      <c r="E966" s="849"/>
    </row>
    <row r="967" spans="5:5" x14ac:dyDescent="0.2">
      <c r="E967" s="849"/>
    </row>
    <row r="968" spans="5:5" x14ac:dyDescent="0.2">
      <c r="E968" s="849"/>
    </row>
    <row r="969" spans="5:5" x14ac:dyDescent="0.2">
      <c r="E969" s="849"/>
    </row>
    <row r="970" spans="5:5" x14ac:dyDescent="0.2">
      <c r="E970" s="849"/>
    </row>
    <row r="971" spans="5:5" x14ac:dyDescent="0.2">
      <c r="E971" s="849"/>
    </row>
    <row r="972" spans="5:5" x14ac:dyDescent="0.2">
      <c r="E972" s="849"/>
    </row>
    <row r="973" spans="5:5" x14ac:dyDescent="0.2">
      <c r="E973" s="849"/>
    </row>
    <row r="974" spans="5:5" x14ac:dyDescent="0.2">
      <c r="E974" s="849"/>
    </row>
    <row r="975" spans="5:5" x14ac:dyDescent="0.2">
      <c r="E975" s="849"/>
    </row>
    <row r="976" spans="5:5" x14ac:dyDescent="0.2">
      <c r="E976" s="849"/>
    </row>
    <row r="977" spans="5:5" x14ac:dyDescent="0.2">
      <c r="E977" s="849"/>
    </row>
    <row r="978" spans="5:5" x14ac:dyDescent="0.2">
      <c r="E978" s="849"/>
    </row>
    <row r="979" spans="5:5" x14ac:dyDescent="0.2">
      <c r="E979" s="849"/>
    </row>
    <row r="980" spans="5:5" x14ac:dyDescent="0.2">
      <c r="E980" s="849"/>
    </row>
    <row r="981" spans="5:5" x14ac:dyDescent="0.2">
      <c r="E981" s="849"/>
    </row>
    <row r="982" spans="5:5" x14ac:dyDescent="0.2">
      <c r="E982" s="849"/>
    </row>
    <row r="983" spans="5:5" x14ac:dyDescent="0.2">
      <c r="E983" s="849"/>
    </row>
    <row r="984" spans="5:5" x14ac:dyDescent="0.2">
      <c r="E984" s="849"/>
    </row>
    <row r="985" spans="5:5" x14ac:dyDescent="0.2">
      <c r="E985" s="849"/>
    </row>
    <row r="986" spans="5:5" x14ac:dyDescent="0.2">
      <c r="E986" s="849"/>
    </row>
    <row r="987" spans="5:5" x14ac:dyDescent="0.2">
      <c r="E987" s="849"/>
    </row>
    <row r="988" spans="5:5" x14ac:dyDescent="0.2">
      <c r="E988" s="849"/>
    </row>
    <row r="989" spans="5:5" x14ac:dyDescent="0.2">
      <c r="E989" s="849"/>
    </row>
    <row r="990" spans="5:5" x14ac:dyDescent="0.2">
      <c r="E990" s="849"/>
    </row>
    <row r="991" spans="5:5" x14ac:dyDescent="0.2">
      <c r="E991" s="849"/>
    </row>
    <row r="992" spans="5:5" x14ac:dyDescent="0.2">
      <c r="E992" s="849"/>
    </row>
    <row r="993" spans="5:5" x14ac:dyDescent="0.2">
      <c r="E993" s="849"/>
    </row>
    <row r="994" spans="5:5" x14ac:dyDescent="0.2">
      <c r="E994" s="849"/>
    </row>
    <row r="995" spans="5:5" x14ac:dyDescent="0.2">
      <c r="E995" s="849"/>
    </row>
    <row r="996" spans="5:5" x14ac:dyDescent="0.2">
      <c r="E996" s="849"/>
    </row>
    <row r="997" spans="5:5" x14ac:dyDescent="0.2">
      <c r="E997" s="849"/>
    </row>
    <row r="998" spans="5:5" x14ac:dyDescent="0.2">
      <c r="E998" s="849"/>
    </row>
    <row r="999" spans="5:5" x14ac:dyDescent="0.2">
      <c r="E999" s="849"/>
    </row>
    <row r="1000" spans="5:5" x14ac:dyDescent="0.2">
      <c r="E1000" s="849"/>
    </row>
    <row r="1001" spans="5:5" x14ac:dyDescent="0.2">
      <c r="E1001" s="849"/>
    </row>
    <row r="1002" spans="5:5" x14ac:dyDescent="0.2">
      <c r="E1002" s="849"/>
    </row>
    <row r="1003" spans="5:5" x14ac:dyDescent="0.2">
      <c r="E1003" s="849"/>
    </row>
    <row r="1004" spans="5:5" x14ac:dyDescent="0.2">
      <c r="E1004" s="849"/>
    </row>
    <row r="1005" spans="5:5" x14ac:dyDescent="0.2">
      <c r="E1005" s="849"/>
    </row>
    <row r="1006" spans="5:5" x14ac:dyDescent="0.2">
      <c r="E1006" s="849"/>
    </row>
    <row r="1007" spans="5:5" x14ac:dyDescent="0.2">
      <c r="E1007" s="849"/>
    </row>
    <row r="1008" spans="5:5" x14ac:dyDescent="0.2">
      <c r="E1008" s="849"/>
    </row>
    <row r="1009" spans="5:5" x14ac:dyDescent="0.2">
      <c r="E1009" s="849"/>
    </row>
    <row r="1010" spans="5:5" x14ac:dyDescent="0.2">
      <c r="E1010" s="849"/>
    </row>
    <row r="1011" spans="5:5" x14ac:dyDescent="0.2">
      <c r="E1011" s="849"/>
    </row>
    <row r="1012" spans="5:5" x14ac:dyDescent="0.2">
      <c r="E1012" s="849"/>
    </row>
    <row r="1013" spans="5:5" x14ac:dyDescent="0.2">
      <c r="E1013" s="849"/>
    </row>
    <row r="1014" spans="5:5" x14ac:dyDescent="0.2">
      <c r="E1014" s="849"/>
    </row>
    <row r="1015" spans="5:5" x14ac:dyDescent="0.2">
      <c r="E1015" s="849"/>
    </row>
    <row r="1016" spans="5:5" x14ac:dyDescent="0.2">
      <c r="E1016" s="849"/>
    </row>
    <row r="1017" spans="5:5" x14ac:dyDescent="0.2">
      <c r="E1017" s="849"/>
    </row>
    <row r="1018" spans="5:5" x14ac:dyDescent="0.2">
      <c r="E1018" s="849"/>
    </row>
    <row r="1019" spans="5:5" x14ac:dyDescent="0.2">
      <c r="E1019" s="849"/>
    </row>
    <row r="1020" spans="5:5" x14ac:dyDescent="0.2">
      <c r="E1020" s="849"/>
    </row>
    <row r="1021" spans="5:5" x14ac:dyDescent="0.2">
      <c r="E1021" s="849"/>
    </row>
    <row r="1022" spans="5:5" x14ac:dyDescent="0.2">
      <c r="E1022" s="849"/>
    </row>
    <row r="1023" spans="5:5" x14ac:dyDescent="0.2">
      <c r="E1023" s="849"/>
    </row>
    <row r="1024" spans="5:5" x14ac:dyDescent="0.2">
      <c r="E1024" s="849"/>
    </row>
    <row r="1025" spans="5:5" x14ac:dyDescent="0.2">
      <c r="E1025" s="849"/>
    </row>
    <row r="1026" spans="5:5" x14ac:dyDescent="0.2">
      <c r="E1026" s="849"/>
    </row>
    <row r="1027" spans="5:5" x14ac:dyDescent="0.2">
      <c r="E1027" s="849"/>
    </row>
    <row r="1028" spans="5:5" x14ac:dyDescent="0.2">
      <c r="E1028" s="849"/>
    </row>
    <row r="1029" spans="5:5" x14ac:dyDescent="0.2">
      <c r="E1029" s="849"/>
    </row>
    <row r="1030" spans="5:5" x14ac:dyDescent="0.2">
      <c r="E1030" s="849"/>
    </row>
    <row r="1031" spans="5:5" x14ac:dyDescent="0.2">
      <c r="E1031" s="849"/>
    </row>
    <row r="1032" spans="5:5" x14ac:dyDescent="0.2">
      <c r="E1032" s="849"/>
    </row>
    <row r="1033" spans="5:5" x14ac:dyDescent="0.2">
      <c r="E1033" s="849"/>
    </row>
    <row r="1034" spans="5:5" x14ac:dyDescent="0.2">
      <c r="E1034" s="849"/>
    </row>
    <row r="1035" spans="5:5" x14ac:dyDescent="0.2">
      <c r="E1035" s="849"/>
    </row>
    <row r="1036" spans="5:5" x14ac:dyDescent="0.2">
      <c r="E1036" s="849"/>
    </row>
    <row r="1037" spans="5:5" x14ac:dyDescent="0.2">
      <c r="E1037" s="849"/>
    </row>
    <row r="1038" spans="5:5" x14ac:dyDescent="0.2">
      <c r="E1038" s="849"/>
    </row>
    <row r="1039" spans="5:5" x14ac:dyDescent="0.2">
      <c r="E1039" s="849"/>
    </row>
    <row r="1040" spans="5:5" x14ac:dyDescent="0.2">
      <c r="E1040" s="849"/>
    </row>
    <row r="1041" spans="5:5" x14ac:dyDescent="0.2">
      <c r="E1041" s="849"/>
    </row>
    <row r="1042" spans="5:5" x14ac:dyDescent="0.2">
      <c r="E1042" s="849"/>
    </row>
    <row r="1043" spans="5:5" x14ac:dyDescent="0.2">
      <c r="E1043" s="849"/>
    </row>
    <row r="1044" spans="5:5" x14ac:dyDescent="0.2">
      <c r="E1044" s="849"/>
    </row>
    <row r="1045" spans="5:5" x14ac:dyDescent="0.2">
      <c r="E1045" s="849"/>
    </row>
    <row r="1046" spans="5:5" x14ac:dyDescent="0.2">
      <c r="E1046" s="849"/>
    </row>
    <row r="1047" spans="5:5" x14ac:dyDescent="0.2">
      <c r="E1047" s="849"/>
    </row>
    <row r="1048" spans="5:5" x14ac:dyDescent="0.2">
      <c r="E1048" s="849"/>
    </row>
    <row r="1049" spans="5:5" x14ac:dyDescent="0.2">
      <c r="E1049" s="849"/>
    </row>
    <row r="1050" spans="5:5" x14ac:dyDescent="0.2">
      <c r="E1050" s="849"/>
    </row>
    <row r="1051" spans="5:5" x14ac:dyDescent="0.2">
      <c r="E1051" s="849"/>
    </row>
    <row r="1052" spans="5:5" x14ac:dyDescent="0.2">
      <c r="E1052" s="849"/>
    </row>
    <row r="1053" spans="5:5" x14ac:dyDescent="0.2">
      <c r="E1053" s="849"/>
    </row>
    <row r="1054" spans="5:5" x14ac:dyDescent="0.2">
      <c r="E1054" s="849"/>
    </row>
    <row r="1055" spans="5:5" x14ac:dyDescent="0.2">
      <c r="E1055" s="849"/>
    </row>
    <row r="1056" spans="5:5" x14ac:dyDescent="0.2">
      <c r="E1056" s="849"/>
    </row>
    <row r="1057" spans="5:5" x14ac:dyDescent="0.2">
      <c r="E1057" s="849"/>
    </row>
    <row r="1058" spans="5:5" x14ac:dyDescent="0.2">
      <c r="E1058" s="849"/>
    </row>
    <row r="1059" spans="5:5" x14ac:dyDescent="0.2">
      <c r="E1059" s="849"/>
    </row>
    <row r="1060" spans="5:5" x14ac:dyDescent="0.2">
      <c r="E1060" s="849"/>
    </row>
    <row r="1061" spans="5:5" x14ac:dyDescent="0.2">
      <c r="E1061" s="849"/>
    </row>
    <row r="1062" spans="5:5" x14ac:dyDescent="0.2">
      <c r="E1062" s="849"/>
    </row>
    <row r="1063" spans="5:5" x14ac:dyDescent="0.2">
      <c r="E1063" s="849"/>
    </row>
    <row r="1064" spans="5:5" x14ac:dyDescent="0.2">
      <c r="E1064" s="849"/>
    </row>
    <row r="1065" spans="5:5" x14ac:dyDescent="0.2">
      <c r="E1065" s="849"/>
    </row>
    <row r="1066" spans="5:5" x14ac:dyDescent="0.2">
      <c r="E1066" s="849"/>
    </row>
    <row r="1067" spans="5:5" x14ac:dyDescent="0.2">
      <c r="E1067" s="849"/>
    </row>
    <row r="1068" spans="5:5" x14ac:dyDescent="0.2">
      <c r="E1068" s="849"/>
    </row>
    <row r="1069" spans="5:5" x14ac:dyDescent="0.2">
      <c r="E1069" s="849"/>
    </row>
    <row r="1070" spans="5:5" x14ac:dyDescent="0.2">
      <c r="E1070" s="849"/>
    </row>
    <row r="1071" spans="5:5" x14ac:dyDescent="0.2">
      <c r="E1071" s="849"/>
    </row>
    <row r="1072" spans="5:5" x14ac:dyDescent="0.2">
      <c r="E1072" s="849"/>
    </row>
    <row r="1073" spans="5:5" x14ac:dyDescent="0.2">
      <c r="E1073" s="849"/>
    </row>
    <row r="1074" spans="5:5" x14ac:dyDescent="0.2">
      <c r="E1074" s="849"/>
    </row>
    <row r="1075" spans="5:5" x14ac:dyDescent="0.2">
      <c r="E1075" s="849"/>
    </row>
    <row r="1076" spans="5:5" x14ac:dyDescent="0.2">
      <c r="E1076" s="849"/>
    </row>
    <row r="1077" spans="5:5" x14ac:dyDescent="0.2">
      <c r="E1077" s="849"/>
    </row>
    <row r="1078" spans="5:5" x14ac:dyDescent="0.2">
      <c r="E1078" s="849"/>
    </row>
    <row r="1079" spans="5:5" x14ac:dyDescent="0.2">
      <c r="E1079" s="849"/>
    </row>
    <row r="1080" spans="5:5" x14ac:dyDescent="0.2">
      <c r="E1080" s="849"/>
    </row>
    <row r="1081" spans="5:5" x14ac:dyDescent="0.2">
      <c r="E1081" s="849"/>
    </row>
    <row r="1082" spans="5:5" x14ac:dyDescent="0.2">
      <c r="E1082" s="849"/>
    </row>
    <row r="1083" spans="5:5" x14ac:dyDescent="0.2">
      <c r="E1083" s="849"/>
    </row>
    <row r="1084" spans="5:5" x14ac:dyDescent="0.2">
      <c r="E1084" s="849"/>
    </row>
    <row r="1085" spans="5:5" x14ac:dyDescent="0.2">
      <c r="E1085" s="849"/>
    </row>
    <row r="1086" spans="5:5" x14ac:dyDescent="0.2">
      <c r="E1086" s="849"/>
    </row>
    <row r="1087" spans="5:5" x14ac:dyDescent="0.2">
      <c r="E1087" s="849"/>
    </row>
    <row r="1088" spans="5:5" x14ac:dyDescent="0.2">
      <c r="E1088" s="849"/>
    </row>
    <row r="1089" spans="5:5" x14ac:dyDescent="0.2">
      <c r="E1089" s="849"/>
    </row>
    <row r="1090" spans="5:5" x14ac:dyDescent="0.2">
      <c r="E1090" s="849"/>
    </row>
    <row r="1091" spans="5:5" x14ac:dyDescent="0.2">
      <c r="E1091" s="849"/>
    </row>
    <row r="1092" spans="5:5" x14ac:dyDescent="0.2">
      <c r="E1092" s="849"/>
    </row>
    <row r="1093" spans="5:5" x14ac:dyDescent="0.2">
      <c r="E1093" s="849"/>
    </row>
    <row r="1094" spans="5:5" x14ac:dyDescent="0.2">
      <c r="E1094" s="849"/>
    </row>
    <row r="1095" spans="5:5" x14ac:dyDescent="0.2">
      <c r="E1095" s="849"/>
    </row>
    <row r="1096" spans="5:5" x14ac:dyDescent="0.2">
      <c r="E1096" s="849"/>
    </row>
    <row r="1097" spans="5:5" x14ac:dyDescent="0.2">
      <c r="E1097" s="849"/>
    </row>
    <row r="1098" spans="5:5" x14ac:dyDescent="0.2">
      <c r="E1098" s="849"/>
    </row>
    <row r="1099" spans="5:5" x14ac:dyDescent="0.2">
      <c r="E1099" s="849"/>
    </row>
    <row r="1100" spans="5:5" x14ac:dyDescent="0.2">
      <c r="E1100" s="849"/>
    </row>
    <row r="1101" spans="5:5" x14ac:dyDescent="0.2">
      <c r="E1101" s="849"/>
    </row>
    <row r="1102" spans="5:5" x14ac:dyDescent="0.2">
      <c r="E1102" s="849"/>
    </row>
    <row r="1103" spans="5:5" x14ac:dyDescent="0.2">
      <c r="E1103" s="849"/>
    </row>
    <row r="1104" spans="5:5" x14ac:dyDescent="0.2">
      <c r="E1104" s="849"/>
    </row>
    <row r="1105" spans="5:5" x14ac:dyDescent="0.2">
      <c r="E1105" s="849"/>
    </row>
    <row r="1106" spans="5:5" x14ac:dyDescent="0.2">
      <c r="E1106" s="849"/>
    </row>
    <row r="1107" spans="5:5" x14ac:dyDescent="0.2">
      <c r="E1107" s="849"/>
    </row>
    <row r="1108" spans="5:5" x14ac:dyDescent="0.2">
      <c r="E1108" s="849"/>
    </row>
    <row r="1109" spans="5:5" x14ac:dyDescent="0.2">
      <c r="E1109" s="849"/>
    </row>
    <row r="1110" spans="5:5" x14ac:dyDescent="0.2">
      <c r="E1110" s="849"/>
    </row>
    <row r="1111" spans="5:5" x14ac:dyDescent="0.2">
      <c r="E1111" s="849"/>
    </row>
    <row r="1112" spans="5:5" x14ac:dyDescent="0.2">
      <c r="E1112" s="849"/>
    </row>
    <row r="1113" spans="5:5" x14ac:dyDescent="0.2">
      <c r="E1113" s="849"/>
    </row>
    <row r="1114" spans="5:5" x14ac:dyDescent="0.2">
      <c r="E1114" s="849"/>
    </row>
    <row r="1115" spans="5:5" x14ac:dyDescent="0.2">
      <c r="E1115" s="849"/>
    </row>
    <row r="1116" spans="5:5" x14ac:dyDescent="0.2">
      <c r="E1116" s="849"/>
    </row>
    <row r="1117" spans="5:5" x14ac:dyDescent="0.2">
      <c r="E1117" s="849"/>
    </row>
    <row r="1118" spans="5:5" x14ac:dyDescent="0.2">
      <c r="E1118" s="849"/>
    </row>
    <row r="1119" spans="5:5" x14ac:dyDescent="0.2">
      <c r="E1119" s="849"/>
    </row>
    <row r="1120" spans="5:5" x14ac:dyDescent="0.2">
      <c r="E1120" s="849"/>
    </row>
    <row r="1121" spans="5:5" x14ac:dyDescent="0.2">
      <c r="E1121" s="849"/>
    </row>
    <row r="1122" spans="5:5" x14ac:dyDescent="0.2">
      <c r="E1122" s="849"/>
    </row>
    <row r="1123" spans="5:5" x14ac:dyDescent="0.2">
      <c r="E1123" s="849"/>
    </row>
    <row r="1124" spans="5:5" x14ac:dyDescent="0.2">
      <c r="E1124" s="849"/>
    </row>
    <row r="1125" spans="5:5" x14ac:dyDescent="0.2">
      <c r="E1125" s="849"/>
    </row>
    <row r="1126" spans="5:5" x14ac:dyDescent="0.2">
      <c r="E1126" s="849"/>
    </row>
    <row r="1127" spans="5:5" x14ac:dyDescent="0.2">
      <c r="E1127" s="849"/>
    </row>
    <row r="1128" spans="5:5" x14ac:dyDescent="0.2">
      <c r="E1128" s="849"/>
    </row>
    <row r="1129" spans="5:5" x14ac:dyDescent="0.2">
      <c r="E1129" s="849"/>
    </row>
    <row r="1130" spans="5:5" x14ac:dyDescent="0.2">
      <c r="E1130" s="849"/>
    </row>
    <row r="1131" spans="5:5" x14ac:dyDescent="0.2">
      <c r="E1131" s="849"/>
    </row>
    <row r="1132" spans="5:5" x14ac:dyDescent="0.2">
      <c r="E1132" s="849"/>
    </row>
    <row r="1133" spans="5:5" x14ac:dyDescent="0.2">
      <c r="E1133" s="849"/>
    </row>
    <row r="1134" spans="5:5" x14ac:dyDescent="0.2">
      <c r="E1134" s="849"/>
    </row>
    <row r="1135" spans="5:5" x14ac:dyDescent="0.2">
      <c r="E1135" s="849"/>
    </row>
    <row r="1136" spans="5:5" x14ac:dyDescent="0.2">
      <c r="E1136" s="849"/>
    </row>
    <row r="1137" spans="5:5" x14ac:dyDescent="0.2">
      <c r="E1137" s="849"/>
    </row>
    <row r="1138" spans="5:5" x14ac:dyDescent="0.2">
      <c r="E1138" s="849"/>
    </row>
    <row r="1139" spans="5:5" x14ac:dyDescent="0.2">
      <c r="E1139" s="849"/>
    </row>
    <row r="1140" spans="5:5" x14ac:dyDescent="0.2">
      <c r="E1140" s="849"/>
    </row>
    <row r="1141" spans="5:5" x14ac:dyDescent="0.2">
      <c r="E1141" s="849"/>
    </row>
    <row r="1142" spans="5:5" x14ac:dyDescent="0.2">
      <c r="E1142" s="849"/>
    </row>
    <row r="1143" spans="5:5" x14ac:dyDescent="0.2">
      <c r="E1143" s="849"/>
    </row>
    <row r="1144" spans="5:5" x14ac:dyDescent="0.2">
      <c r="E1144" s="849"/>
    </row>
    <row r="1145" spans="5:5" x14ac:dyDescent="0.2">
      <c r="E1145" s="849"/>
    </row>
    <row r="1146" spans="5:5" x14ac:dyDescent="0.2">
      <c r="E1146" s="849"/>
    </row>
    <row r="1147" spans="5:5" x14ac:dyDescent="0.2">
      <c r="E1147" s="849"/>
    </row>
    <row r="1148" spans="5:5" x14ac:dyDescent="0.2">
      <c r="E1148" s="849"/>
    </row>
    <row r="1149" spans="5:5" x14ac:dyDescent="0.2">
      <c r="E1149" s="849"/>
    </row>
    <row r="1150" spans="5:5" x14ac:dyDescent="0.2">
      <c r="E1150" s="849"/>
    </row>
    <row r="1151" spans="5:5" x14ac:dyDescent="0.2">
      <c r="E1151" s="849"/>
    </row>
    <row r="1152" spans="5:5" x14ac:dyDescent="0.2">
      <c r="E1152" s="849"/>
    </row>
    <row r="1153" spans="5:5" x14ac:dyDescent="0.2">
      <c r="E1153" s="849"/>
    </row>
    <row r="1154" spans="5:5" x14ac:dyDescent="0.2">
      <c r="E1154" s="849"/>
    </row>
    <row r="1155" spans="5:5" x14ac:dyDescent="0.2">
      <c r="E1155" s="849"/>
    </row>
    <row r="1156" spans="5:5" x14ac:dyDescent="0.2">
      <c r="E1156" s="849"/>
    </row>
    <row r="1157" spans="5:5" x14ac:dyDescent="0.2">
      <c r="E1157" s="849"/>
    </row>
    <row r="1158" spans="5:5" x14ac:dyDescent="0.2">
      <c r="E1158" s="849"/>
    </row>
    <row r="1159" spans="5:5" x14ac:dyDescent="0.2">
      <c r="E1159" s="849"/>
    </row>
    <row r="1160" spans="5:5" x14ac:dyDescent="0.2">
      <c r="E1160" s="849"/>
    </row>
    <row r="1161" spans="5:5" x14ac:dyDescent="0.2">
      <c r="E1161" s="849"/>
    </row>
    <row r="1162" spans="5:5" x14ac:dyDescent="0.2">
      <c r="E1162" s="849"/>
    </row>
    <row r="1163" spans="5:5" x14ac:dyDescent="0.2">
      <c r="E1163" s="849"/>
    </row>
    <row r="1164" spans="5:5" x14ac:dyDescent="0.2">
      <c r="E1164" s="849"/>
    </row>
    <row r="1165" spans="5:5" x14ac:dyDescent="0.2">
      <c r="E1165" s="849"/>
    </row>
    <row r="1166" spans="5:5" x14ac:dyDescent="0.2">
      <c r="E1166" s="849"/>
    </row>
    <row r="1167" spans="5:5" x14ac:dyDescent="0.2">
      <c r="E1167" s="849"/>
    </row>
    <row r="1168" spans="5:5" x14ac:dyDescent="0.2">
      <c r="E1168" s="849"/>
    </row>
    <row r="1169" spans="5:5" x14ac:dyDescent="0.2">
      <c r="E1169" s="849"/>
    </row>
    <row r="1170" spans="5:5" x14ac:dyDescent="0.2">
      <c r="E1170" s="849"/>
    </row>
    <row r="1171" spans="5:5" x14ac:dyDescent="0.2">
      <c r="E1171" s="849"/>
    </row>
    <row r="1172" spans="5:5" x14ac:dyDescent="0.2">
      <c r="E1172" s="849"/>
    </row>
    <row r="1173" spans="5:5" x14ac:dyDescent="0.2">
      <c r="E1173" s="849"/>
    </row>
    <row r="1174" spans="5:5" x14ac:dyDescent="0.2">
      <c r="E1174" s="849"/>
    </row>
    <row r="1175" spans="5:5" x14ac:dyDescent="0.2">
      <c r="E1175" s="849"/>
    </row>
    <row r="1176" spans="5:5" x14ac:dyDescent="0.2">
      <c r="E1176" s="849"/>
    </row>
    <row r="1177" spans="5:5" x14ac:dyDescent="0.2">
      <c r="E1177" s="849"/>
    </row>
    <row r="1178" spans="5:5" x14ac:dyDescent="0.2">
      <c r="E1178" s="849"/>
    </row>
    <row r="1179" spans="5:5" x14ac:dyDescent="0.2">
      <c r="E1179" s="849"/>
    </row>
    <row r="1180" spans="5:5" x14ac:dyDescent="0.2">
      <c r="E1180" s="849"/>
    </row>
    <row r="1181" spans="5:5" x14ac:dyDescent="0.2">
      <c r="E1181" s="849"/>
    </row>
    <row r="1182" spans="5:5" x14ac:dyDescent="0.2">
      <c r="E1182" s="849"/>
    </row>
    <row r="1183" spans="5:5" x14ac:dyDescent="0.2">
      <c r="E1183" s="849"/>
    </row>
    <row r="1184" spans="5:5" x14ac:dyDescent="0.2">
      <c r="E1184" s="849"/>
    </row>
    <row r="1185" spans="5:5" x14ac:dyDescent="0.2">
      <c r="E1185" s="849"/>
    </row>
    <row r="1186" spans="5:5" x14ac:dyDescent="0.2">
      <c r="E1186" s="849"/>
    </row>
    <row r="1187" spans="5:5" x14ac:dyDescent="0.2">
      <c r="E1187" s="849"/>
    </row>
    <row r="1188" spans="5:5" x14ac:dyDescent="0.2">
      <c r="E1188" s="849"/>
    </row>
    <row r="1189" spans="5:5" x14ac:dyDescent="0.2">
      <c r="E1189" s="849"/>
    </row>
    <row r="1190" spans="5:5" x14ac:dyDescent="0.2">
      <c r="E1190" s="849"/>
    </row>
    <row r="1191" spans="5:5" x14ac:dyDescent="0.2">
      <c r="E1191" s="849"/>
    </row>
    <row r="1192" spans="5:5" x14ac:dyDescent="0.2">
      <c r="E1192" s="849"/>
    </row>
    <row r="1193" spans="5:5" x14ac:dyDescent="0.2">
      <c r="E1193" s="849"/>
    </row>
    <row r="1194" spans="5:5" x14ac:dyDescent="0.2">
      <c r="E1194" s="849"/>
    </row>
    <row r="1195" spans="5:5" x14ac:dyDescent="0.2">
      <c r="E1195" s="849"/>
    </row>
    <row r="1196" spans="5:5" x14ac:dyDescent="0.2">
      <c r="E1196" s="849"/>
    </row>
    <row r="1197" spans="5:5" x14ac:dyDescent="0.2">
      <c r="E1197" s="849"/>
    </row>
    <row r="1198" spans="5:5" x14ac:dyDescent="0.2">
      <c r="E1198" s="849"/>
    </row>
    <row r="1199" spans="5:5" x14ac:dyDescent="0.2">
      <c r="E1199" s="849"/>
    </row>
    <row r="1200" spans="5:5" x14ac:dyDescent="0.2">
      <c r="E1200" s="849"/>
    </row>
    <row r="1201" spans="5:5" x14ac:dyDescent="0.2">
      <c r="E1201" s="849"/>
    </row>
    <row r="1202" spans="5:5" x14ac:dyDescent="0.2">
      <c r="E1202" s="849"/>
    </row>
    <row r="1203" spans="5:5" x14ac:dyDescent="0.2">
      <c r="E1203" s="849"/>
    </row>
    <row r="1204" spans="5:5" x14ac:dyDescent="0.2">
      <c r="E1204" s="849"/>
    </row>
    <row r="1205" spans="5:5" x14ac:dyDescent="0.2">
      <c r="E1205" s="849"/>
    </row>
    <row r="1206" spans="5:5" x14ac:dyDescent="0.2">
      <c r="E1206" s="849"/>
    </row>
    <row r="1207" spans="5:5" x14ac:dyDescent="0.2">
      <c r="E1207" s="849"/>
    </row>
    <row r="1208" spans="5:5" x14ac:dyDescent="0.2">
      <c r="E1208" s="849"/>
    </row>
    <row r="1209" spans="5:5" x14ac:dyDescent="0.2">
      <c r="E1209" s="849"/>
    </row>
    <row r="1210" spans="5:5" x14ac:dyDescent="0.2">
      <c r="E1210" s="849"/>
    </row>
    <row r="1211" spans="5:5" x14ac:dyDescent="0.2">
      <c r="E1211" s="849"/>
    </row>
    <row r="1212" spans="5:5" x14ac:dyDescent="0.2">
      <c r="E1212" s="849"/>
    </row>
    <row r="1213" spans="5:5" x14ac:dyDescent="0.2">
      <c r="E1213" s="849"/>
    </row>
    <row r="1214" spans="5:5" x14ac:dyDescent="0.2">
      <c r="E1214" s="849"/>
    </row>
    <row r="1215" spans="5:5" x14ac:dyDescent="0.2">
      <c r="E1215" s="849"/>
    </row>
    <row r="1216" spans="5:5" x14ac:dyDescent="0.2">
      <c r="E1216" s="849"/>
    </row>
    <row r="1217" spans="5:5" x14ac:dyDescent="0.2">
      <c r="E1217" s="849"/>
    </row>
    <row r="1218" spans="5:5" x14ac:dyDescent="0.2">
      <c r="E1218" s="849"/>
    </row>
    <row r="1219" spans="5:5" x14ac:dyDescent="0.2">
      <c r="E1219" s="849"/>
    </row>
    <row r="1220" spans="5:5" x14ac:dyDescent="0.2">
      <c r="E1220" s="849"/>
    </row>
    <row r="1221" spans="5:5" x14ac:dyDescent="0.2">
      <c r="E1221" s="849"/>
    </row>
    <row r="1222" spans="5:5" x14ac:dyDescent="0.2">
      <c r="E1222" s="849"/>
    </row>
    <row r="1223" spans="5:5" x14ac:dyDescent="0.2">
      <c r="E1223" s="849"/>
    </row>
    <row r="1224" spans="5:5" x14ac:dyDescent="0.2">
      <c r="E1224" s="849"/>
    </row>
    <row r="1225" spans="5:5" x14ac:dyDescent="0.2">
      <c r="E1225" s="849"/>
    </row>
    <row r="1226" spans="5:5" x14ac:dyDescent="0.2">
      <c r="E1226" s="849"/>
    </row>
    <row r="1227" spans="5:5" x14ac:dyDescent="0.2">
      <c r="E1227" s="849"/>
    </row>
    <row r="1228" spans="5:5" x14ac:dyDescent="0.2">
      <c r="E1228" s="849"/>
    </row>
    <row r="1229" spans="5:5" x14ac:dyDescent="0.2">
      <c r="E1229" s="849"/>
    </row>
    <row r="1230" spans="5:5" x14ac:dyDescent="0.2">
      <c r="E1230" s="849"/>
    </row>
    <row r="1231" spans="5:5" x14ac:dyDescent="0.2">
      <c r="E1231" s="849"/>
    </row>
    <row r="1232" spans="5:5" x14ac:dyDescent="0.2">
      <c r="E1232" s="849"/>
    </row>
    <row r="1233" spans="5:5" x14ac:dyDescent="0.2">
      <c r="E1233" s="849"/>
    </row>
    <row r="1234" spans="5:5" x14ac:dyDescent="0.2">
      <c r="E1234" s="849"/>
    </row>
    <row r="1235" spans="5:5" x14ac:dyDescent="0.2">
      <c r="E1235" s="849"/>
    </row>
    <row r="1236" spans="5:5" x14ac:dyDescent="0.2">
      <c r="E1236" s="849"/>
    </row>
    <row r="1237" spans="5:5" x14ac:dyDescent="0.2">
      <c r="E1237" s="849"/>
    </row>
    <row r="1238" spans="5:5" x14ac:dyDescent="0.2">
      <c r="E1238" s="849"/>
    </row>
    <row r="1239" spans="5:5" x14ac:dyDescent="0.2">
      <c r="E1239" s="849"/>
    </row>
    <row r="1240" spans="5:5" x14ac:dyDescent="0.2">
      <c r="E1240" s="849"/>
    </row>
    <row r="1241" spans="5:5" x14ac:dyDescent="0.2">
      <c r="E1241" s="849"/>
    </row>
    <row r="1242" spans="5:5" x14ac:dyDescent="0.2">
      <c r="E1242" s="849"/>
    </row>
    <row r="1243" spans="5:5" x14ac:dyDescent="0.2">
      <c r="E1243" s="849"/>
    </row>
    <row r="1244" spans="5:5" x14ac:dyDescent="0.2">
      <c r="E1244" s="849"/>
    </row>
    <row r="1245" spans="5:5" x14ac:dyDescent="0.2">
      <c r="E1245" s="849"/>
    </row>
    <row r="1246" spans="5:5" x14ac:dyDescent="0.2">
      <c r="E1246" s="849"/>
    </row>
    <row r="1247" spans="5:5" x14ac:dyDescent="0.2">
      <c r="E1247" s="849"/>
    </row>
    <row r="1248" spans="5:5" x14ac:dyDescent="0.2">
      <c r="E1248" s="849"/>
    </row>
    <row r="1249" spans="5:5" x14ac:dyDescent="0.2">
      <c r="E1249" s="849"/>
    </row>
    <row r="1250" spans="5:5" x14ac:dyDescent="0.2">
      <c r="E1250" s="849"/>
    </row>
    <row r="1251" spans="5:5" x14ac:dyDescent="0.2">
      <c r="E1251" s="849"/>
    </row>
    <row r="1252" spans="5:5" x14ac:dyDescent="0.2">
      <c r="E1252" s="849"/>
    </row>
    <row r="1253" spans="5:5" x14ac:dyDescent="0.2">
      <c r="E1253" s="849"/>
    </row>
    <row r="1254" spans="5:5" x14ac:dyDescent="0.2">
      <c r="E1254" s="849"/>
    </row>
    <row r="1255" spans="5:5" x14ac:dyDescent="0.2">
      <c r="E1255" s="849"/>
    </row>
    <row r="1256" spans="5:5" x14ac:dyDescent="0.2">
      <c r="E1256" s="849"/>
    </row>
    <row r="1257" spans="5:5" x14ac:dyDescent="0.2">
      <c r="E1257" s="849"/>
    </row>
    <row r="1258" spans="5:5" x14ac:dyDescent="0.2">
      <c r="E1258" s="849"/>
    </row>
    <row r="1259" spans="5:5" x14ac:dyDescent="0.2">
      <c r="E1259" s="849"/>
    </row>
    <row r="1260" spans="5:5" x14ac:dyDescent="0.2">
      <c r="E1260" s="849"/>
    </row>
    <row r="1261" spans="5:5" x14ac:dyDescent="0.2">
      <c r="E1261" s="849"/>
    </row>
    <row r="1262" spans="5:5" x14ac:dyDescent="0.2">
      <c r="E1262" s="849"/>
    </row>
    <row r="1263" spans="5:5" x14ac:dyDescent="0.2">
      <c r="E1263" s="849"/>
    </row>
    <row r="1264" spans="5:5" x14ac:dyDescent="0.2">
      <c r="E1264" s="849"/>
    </row>
    <row r="1265" spans="5:5" x14ac:dyDescent="0.2">
      <c r="E1265" s="849"/>
    </row>
    <row r="1266" spans="5:5" x14ac:dyDescent="0.2">
      <c r="E1266" s="849"/>
    </row>
    <row r="1267" spans="5:5" x14ac:dyDescent="0.2">
      <c r="E1267" s="849"/>
    </row>
    <row r="1268" spans="5:5" x14ac:dyDescent="0.2">
      <c r="E1268" s="849"/>
    </row>
    <row r="1269" spans="5:5" x14ac:dyDescent="0.2">
      <c r="E1269" s="849"/>
    </row>
    <row r="1270" spans="5:5" x14ac:dyDescent="0.2">
      <c r="E1270" s="849"/>
    </row>
    <row r="1271" spans="5:5" x14ac:dyDescent="0.2">
      <c r="E1271" s="849"/>
    </row>
    <row r="1272" spans="5:5" x14ac:dyDescent="0.2">
      <c r="E1272" s="849"/>
    </row>
    <row r="1273" spans="5:5" x14ac:dyDescent="0.2">
      <c r="E1273" s="849"/>
    </row>
    <row r="1274" spans="5:5" x14ac:dyDescent="0.2">
      <c r="E1274" s="849"/>
    </row>
    <row r="1275" spans="5:5" x14ac:dyDescent="0.2">
      <c r="E1275" s="849"/>
    </row>
    <row r="1276" spans="5:5" x14ac:dyDescent="0.2">
      <c r="E1276" s="849"/>
    </row>
    <row r="1277" spans="5:5" x14ac:dyDescent="0.2">
      <c r="E1277" s="849"/>
    </row>
    <row r="1278" spans="5:5" x14ac:dyDescent="0.2">
      <c r="E1278" s="849"/>
    </row>
    <row r="1279" spans="5:5" x14ac:dyDescent="0.2">
      <c r="E1279" s="849"/>
    </row>
    <row r="1280" spans="5:5" x14ac:dyDescent="0.2">
      <c r="E1280" s="849"/>
    </row>
    <row r="1281" spans="5:5" x14ac:dyDescent="0.2">
      <c r="E1281" s="849"/>
    </row>
    <row r="1282" spans="5:5" x14ac:dyDescent="0.2">
      <c r="E1282" s="849"/>
    </row>
    <row r="1283" spans="5:5" x14ac:dyDescent="0.2">
      <c r="E1283" s="849"/>
    </row>
    <row r="1284" spans="5:5" x14ac:dyDescent="0.2">
      <c r="E1284" s="849"/>
    </row>
    <row r="1285" spans="5:5" x14ac:dyDescent="0.2">
      <c r="E1285" s="849"/>
    </row>
    <row r="1286" spans="5:5" x14ac:dyDescent="0.2">
      <c r="E1286" s="849"/>
    </row>
    <row r="1287" spans="5:5" x14ac:dyDescent="0.2">
      <c r="E1287" s="849"/>
    </row>
    <row r="1288" spans="5:5" x14ac:dyDescent="0.2">
      <c r="E1288" s="849"/>
    </row>
    <row r="1289" spans="5:5" x14ac:dyDescent="0.2">
      <c r="E1289" s="849"/>
    </row>
    <row r="1290" spans="5:5" x14ac:dyDescent="0.2">
      <c r="E1290" s="849"/>
    </row>
    <row r="1291" spans="5:5" x14ac:dyDescent="0.2">
      <c r="E1291" s="849"/>
    </row>
    <row r="1292" spans="5:5" x14ac:dyDescent="0.2">
      <c r="E1292" s="849"/>
    </row>
    <row r="1293" spans="5:5" x14ac:dyDescent="0.2">
      <c r="E1293" s="849"/>
    </row>
    <row r="1294" spans="5:5" x14ac:dyDescent="0.2">
      <c r="E1294" s="849"/>
    </row>
    <row r="1295" spans="5:5" x14ac:dyDescent="0.2">
      <c r="E1295" s="849"/>
    </row>
    <row r="1296" spans="5:5" x14ac:dyDescent="0.2">
      <c r="E1296" s="849"/>
    </row>
    <row r="1297" spans="5:5" x14ac:dyDescent="0.2">
      <c r="E1297" s="849"/>
    </row>
    <row r="1298" spans="5:5" x14ac:dyDescent="0.2">
      <c r="E1298" s="849"/>
    </row>
    <row r="1299" spans="5:5" x14ac:dyDescent="0.2">
      <c r="E1299" s="849"/>
    </row>
    <row r="1300" spans="5:5" x14ac:dyDescent="0.2">
      <c r="E1300" s="849"/>
    </row>
    <row r="1301" spans="5:5" x14ac:dyDescent="0.2">
      <c r="E1301" s="849"/>
    </row>
    <row r="1302" spans="5:5" x14ac:dyDescent="0.2">
      <c r="E1302" s="849"/>
    </row>
    <row r="1303" spans="5:5" x14ac:dyDescent="0.2">
      <c r="E1303" s="849"/>
    </row>
    <row r="1304" spans="5:5" x14ac:dyDescent="0.2">
      <c r="E1304" s="849"/>
    </row>
    <row r="1305" spans="5:5" x14ac:dyDescent="0.2">
      <c r="E1305" s="849"/>
    </row>
    <row r="1306" spans="5:5" x14ac:dyDescent="0.2">
      <c r="E1306" s="849"/>
    </row>
    <row r="1307" spans="5:5" x14ac:dyDescent="0.2">
      <c r="E1307" s="849"/>
    </row>
    <row r="1308" spans="5:5" x14ac:dyDescent="0.2">
      <c r="E1308" s="849"/>
    </row>
    <row r="1309" spans="5:5" x14ac:dyDescent="0.2">
      <c r="E1309" s="849"/>
    </row>
    <row r="1310" spans="5:5" x14ac:dyDescent="0.2">
      <c r="E1310" s="849"/>
    </row>
    <row r="1311" spans="5:5" x14ac:dyDescent="0.2">
      <c r="E1311" s="849"/>
    </row>
    <row r="1312" spans="5:5" x14ac:dyDescent="0.2">
      <c r="E1312" s="849"/>
    </row>
    <row r="1313" spans="5:5" x14ac:dyDescent="0.2">
      <c r="E1313" s="849"/>
    </row>
    <row r="1314" spans="5:5" x14ac:dyDescent="0.2">
      <c r="E1314" s="849"/>
    </row>
    <row r="1315" spans="5:5" x14ac:dyDescent="0.2">
      <c r="E1315" s="849"/>
    </row>
    <row r="1316" spans="5:5" x14ac:dyDescent="0.2">
      <c r="E1316" s="849"/>
    </row>
    <row r="1317" spans="5:5" x14ac:dyDescent="0.2">
      <c r="E1317" s="849"/>
    </row>
    <row r="1318" spans="5:5" x14ac:dyDescent="0.2">
      <c r="E1318" s="849"/>
    </row>
    <row r="1319" spans="5:5" x14ac:dyDescent="0.2">
      <c r="E1319" s="849"/>
    </row>
    <row r="1320" spans="5:5" x14ac:dyDescent="0.2">
      <c r="E1320" s="849"/>
    </row>
    <row r="1321" spans="5:5" x14ac:dyDescent="0.2">
      <c r="E1321" s="849"/>
    </row>
    <row r="1322" spans="5:5" x14ac:dyDescent="0.2">
      <c r="E1322" s="849"/>
    </row>
    <row r="1323" spans="5:5" x14ac:dyDescent="0.2">
      <c r="E1323" s="849"/>
    </row>
    <row r="1324" spans="5:5" x14ac:dyDescent="0.2">
      <c r="E1324" s="849"/>
    </row>
    <row r="1325" spans="5:5" x14ac:dyDescent="0.2">
      <c r="E1325" s="849"/>
    </row>
    <row r="1326" spans="5:5" x14ac:dyDescent="0.2">
      <c r="E1326" s="849"/>
    </row>
    <row r="1327" spans="5:5" x14ac:dyDescent="0.2">
      <c r="E1327" s="849"/>
    </row>
    <row r="1328" spans="5:5" x14ac:dyDescent="0.2">
      <c r="E1328" s="849"/>
    </row>
    <row r="1329" spans="5:5" x14ac:dyDescent="0.2">
      <c r="E1329" s="849"/>
    </row>
    <row r="1330" spans="5:5" x14ac:dyDescent="0.2">
      <c r="E1330" s="849"/>
    </row>
    <row r="1331" spans="5:5" x14ac:dyDescent="0.2">
      <c r="E1331" s="849"/>
    </row>
    <row r="1332" spans="5:5" x14ac:dyDescent="0.2">
      <c r="E1332" s="849"/>
    </row>
    <row r="1333" spans="5:5" x14ac:dyDescent="0.2">
      <c r="E1333" s="849"/>
    </row>
    <row r="1334" spans="5:5" x14ac:dyDescent="0.2">
      <c r="E1334" s="849"/>
    </row>
    <row r="1335" spans="5:5" x14ac:dyDescent="0.2">
      <c r="E1335" s="849"/>
    </row>
    <row r="1336" spans="5:5" x14ac:dyDescent="0.2">
      <c r="E1336" s="849"/>
    </row>
    <row r="1337" spans="5:5" x14ac:dyDescent="0.2">
      <c r="E1337" s="849"/>
    </row>
    <row r="1338" spans="5:5" x14ac:dyDescent="0.2">
      <c r="E1338" s="849"/>
    </row>
    <row r="1339" spans="5:5" x14ac:dyDescent="0.2">
      <c r="E1339" s="849"/>
    </row>
    <row r="1340" spans="5:5" x14ac:dyDescent="0.2">
      <c r="E1340" s="849"/>
    </row>
    <row r="1341" spans="5:5" x14ac:dyDescent="0.2">
      <c r="E1341" s="849"/>
    </row>
    <row r="1342" spans="5:5" x14ac:dyDescent="0.2">
      <c r="E1342" s="849"/>
    </row>
    <row r="1343" spans="5:5" x14ac:dyDescent="0.2">
      <c r="E1343" s="849"/>
    </row>
    <row r="1344" spans="5:5" x14ac:dyDescent="0.2">
      <c r="E1344" s="849"/>
    </row>
    <row r="1345" spans="5:5" x14ac:dyDescent="0.2">
      <c r="E1345" s="849"/>
    </row>
    <row r="1346" spans="5:5" x14ac:dyDescent="0.2">
      <c r="E1346" s="849"/>
    </row>
    <row r="1347" spans="5:5" x14ac:dyDescent="0.2">
      <c r="E1347" s="849"/>
    </row>
    <row r="1348" spans="5:5" x14ac:dyDescent="0.2">
      <c r="E1348" s="849"/>
    </row>
    <row r="1349" spans="5:5" x14ac:dyDescent="0.2">
      <c r="E1349" s="849"/>
    </row>
    <row r="1350" spans="5:5" x14ac:dyDescent="0.2">
      <c r="E1350" s="849"/>
    </row>
    <row r="1351" spans="5:5" x14ac:dyDescent="0.2">
      <c r="E1351" s="849"/>
    </row>
    <row r="1352" spans="5:5" x14ac:dyDescent="0.2">
      <c r="E1352" s="849"/>
    </row>
    <row r="1353" spans="5:5" x14ac:dyDescent="0.2">
      <c r="E1353" s="849"/>
    </row>
    <row r="1354" spans="5:5" x14ac:dyDescent="0.2">
      <c r="E1354" s="849"/>
    </row>
    <row r="1355" spans="5:5" x14ac:dyDescent="0.2">
      <c r="E1355" s="849"/>
    </row>
    <row r="1356" spans="5:5" x14ac:dyDescent="0.2">
      <c r="E1356" s="849"/>
    </row>
    <row r="1357" spans="5:5" x14ac:dyDescent="0.2">
      <c r="E1357" s="849"/>
    </row>
    <row r="1358" spans="5:5" x14ac:dyDescent="0.2">
      <c r="E1358" s="849"/>
    </row>
    <row r="1359" spans="5:5" x14ac:dyDescent="0.2">
      <c r="E1359" s="849"/>
    </row>
    <row r="1360" spans="5:5" x14ac:dyDescent="0.2">
      <c r="E1360" s="849"/>
    </row>
    <row r="1361" spans="5:5" x14ac:dyDescent="0.2">
      <c r="E1361" s="849"/>
    </row>
    <row r="1362" spans="5:5" x14ac:dyDescent="0.2">
      <c r="E1362" s="849"/>
    </row>
    <row r="1363" spans="5:5" x14ac:dyDescent="0.2">
      <c r="E1363" s="849"/>
    </row>
    <row r="1364" spans="5:5" x14ac:dyDescent="0.2">
      <c r="E1364" s="849"/>
    </row>
    <row r="1365" spans="5:5" x14ac:dyDescent="0.2">
      <c r="E1365" s="849"/>
    </row>
    <row r="1366" spans="5:5" x14ac:dyDescent="0.2">
      <c r="E1366" s="849"/>
    </row>
    <row r="1367" spans="5:5" x14ac:dyDescent="0.2">
      <c r="E1367" s="849"/>
    </row>
    <row r="1368" spans="5:5" x14ac:dyDescent="0.2">
      <c r="E1368" s="849"/>
    </row>
    <row r="1369" spans="5:5" x14ac:dyDescent="0.2">
      <c r="E1369" s="849"/>
    </row>
    <row r="1370" spans="5:5" x14ac:dyDescent="0.2">
      <c r="E1370" s="849"/>
    </row>
    <row r="1371" spans="5:5" x14ac:dyDescent="0.2">
      <c r="E1371" s="849"/>
    </row>
    <row r="1372" spans="5:5" x14ac:dyDescent="0.2">
      <c r="E1372" s="849"/>
    </row>
    <row r="1373" spans="5:5" x14ac:dyDescent="0.2">
      <c r="E1373" s="849"/>
    </row>
    <row r="1374" spans="5:5" x14ac:dyDescent="0.2">
      <c r="E1374" s="849"/>
    </row>
    <row r="1375" spans="5:5" x14ac:dyDescent="0.2">
      <c r="E1375" s="849"/>
    </row>
    <row r="1376" spans="5:5" x14ac:dyDescent="0.2">
      <c r="E1376" s="849"/>
    </row>
    <row r="1377" spans="5:5" x14ac:dyDescent="0.2">
      <c r="E1377" s="849"/>
    </row>
    <row r="1378" spans="5:5" x14ac:dyDescent="0.2">
      <c r="E1378" s="849"/>
    </row>
    <row r="1379" spans="5:5" x14ac:dyDescent="0.2">
      <c r="E1379" s="849"/>
    </row>
    <row r="1380" spans="5:5" x14ac:dyDescent="0.2">
      <c r="E1380" s="849"/>
    </row>
    <row r="1381" spans="5:5" x14ac:dyDescent="0.2">
      <c r="E1381" s="849"/>
    </row>
    <row r="1382" spans="5:5" x14ac:dyDescent="0.2">
      <c r="E1382" s="849"/>
    </row>
    <row r="1383" spans="5:5" x14ac:dyDescent="0.2">
      <c r="E1383" s="849"/>
    </row>
    <row r="1384" spans="5:5" x14ac:dyDescent="0.2">
      <c r="E1384" s="849"/>
    </row>
    <row r="1385" spans="5:5" x14ac:dyDescent="0.2">
      <c r="E1385" s="849"/>
    </row>
    <row r="1386" spans="5:5" x14ac:dyDescent="0.2">
      <c r="E1386" s="849"/>
    </row>
    <row r="1387" spans="5:5" x14ac:dyDescent="0.2">
      <c r="E1387" s="849"/>
    </row>
    <row r="1388" spans="5:5" x14ac:dyDescent="0.2">
      <c r="E1388" s="849"/>
    </row>
    <row r="1389" spans="5:5" x14ac:dyDescent="0.2">
      <c r="E1389" s="849"/>
    </row>
    <row r="1390" spans="5:5" x14ac:dyDescent="0.2">
      <c r="E1390" s="849"/>
    </row>
    <row r="1391" spans="5:5" x14ac:dyDescent="0.2">
      <c r="E1391" s="849"/>
    </row>
    <row r="1392" spans="5:5" x14ac:dyDescent="0.2">
      <c r="E1392" s="849"/>
    </row>
    <row r="1393" spans="5:5" x14ac:dyDescent="0.2">
      <c r="E1393" s="849"/>
    </row>
    <row r="1394" spans="5:5" x14ac:dyDescent="0.2">
      <c r="E1394" s="849"/>
    </row>
    <row r="1395" spans="5:5" x14ac:dyDescent="0.2">
      <c r="E1395" s="849"/>
    </row>
    <row r="1396" spans="5:5" x14ac:dyDescent="0.2">
      <c r="E1396" s="849"/>
    </row>
    <row r="1397" spans="5:5" x14ac:dyDescent="0.2">
      <c r="E1397" s="849"/>
    </row>
    <row r="1398" spans="5:5" x14ac:dyDescent="0.2">
      <c r="E1398" s="849"/>
    </row>
    <row r="1399" spans="5:5" x14ac:dyDescent="0.2">
      <c r="E1399" s="849"/>
    </row>
    <row r="1400" spans="5:5" x14ac:dyDescent="0.2">
      <c r="E1400" s="849"/>
    </row>
    <row r="1401" spans="5:5" x14ac:dyDescent="0.2">
      <c r="E1401" s="849"/>
    </row>
    <row r="1402" spans="5:5" x14ac:dyDescent="0.2">
      <c r="E1402" s="849"/>
    </row>
    <row r="1403" spans="5:5" x14ac:dyDescent="0.2">
      <c r="E1403" s="849"/>
    </row>
    <row r="1404" spans="5:5" x14ac:dyDescent="0.2">
      <c r="E1404" s="849"/>
    </row>
    <row r="1405" spans="5:5" x14ac:dyDescent="0.2">
      <c r="E1405" s="849"/>
    </row>
    <row r="1406" spans="5:5" x14ac:dyDescent="0.2">
      <c r="E1406" s="849"/>
    </row>
    <row r="1407" spans="5:5" x14ac:dyDescent="0.2">
      <c r="E1407" s="849"/>
    </row>
    <row r="1408" spans="5:5" x14ac:dyDescent="0.2">
      <c r="E1408" s="849"/>
    </row>
    <row r="1409" spans="5:5" x14ac:dyDescent="0.2">
      <c r="E1409" s="849"/>
    </row>
    <row r="1410" spans="5:5" x14ac:dyDescent="0.2">
      <c r="E1410" s="849"/>
    </row>
    <row r="1411" spans="5:5" x14ac:dyDescent="0.2">
      <c r="E1411" s="849"/>
    </row>
    <row r="1412" spans="5:5" x14ac:dyDescent="0.2">
      <c r="E1412" s="849"/>
    </row>
    <row r="1413" spans="5:5" x14ac:dyDescent="0.2">
      <c r="E1413" s="849"/>
    </row>
    <row r="1414" spans="5:5" x14ac:dyDescent="0.2">
      <c r="E1414" s="849"/>
    </row>
    <row r="1415" spans="5:5" x14ac:dyDescent="0.2">
      <c r="E1415" s="849"/>
    </row>
    <row r="1416" spans="5:5" x14ac:dyDescent="0.2">
      <c r="E1416" s="849"/>
    </row>
    <row r="1417" spans="5:5" x14ac:dyDescent="0.2">
      <c r="E1417" s="849"/>
    </row>
    <row r="1418" spans="5:5" x14ac:dyDescent="0.2">
      <c r="E1418" s="849"/>
    </row>
    <row r="1419" spans="5:5" x14ac:dyDescent="0.2">
      <c r="E1419" s="849"/>
    </row>
    <row r="1420" spans="5:5" x14ac:dyDescent="0.2">
      <c r="E1420" s="849"/>
    </row>
    <row r="1421" spans="5:5" x14ac:dyDescent="0.2">
      <c r="E1421" s="849"/>
    </row>
    <row r="1422" spans="5:5" x14ac:dyDescent="0.2">
      <c r="E1422" s="849"/>
    </row>
    <row r="1423" spans="5:5" x14ac:dyDescent="0.2">
      <c r="E1423" s="849"/>
    </row>
    <row r="1424" spans="5:5" x14ac:dyDescent="0.2">
      <c r="E1424" s="849"/>
    </row>
    <row r="1425" spans="5:5" x14ac:dyDescent="0.2">
      <c r="E1425" s="849"/>
    </row>
    <row r="1426" spans="5:5" x14ac:dyDescent="0.2">
      <c r="E1426" s="849"/>
    </row>
    <row r="1427" spans="5:5" x14ac:dyDescent="0.2">
      <c r="E1427" s="849"/>
    </row>
    <row r="1428" spans="5:5" x14ac:dyDescent="0.2">
      <c r="E1428" s="849"/>
    </row>
    <row r="1429" spans="5:5" x14ac:dyDescent="0.2">
      <c r="E1429" s="849"/>
    </row>
    <row r="1430" spans="5:5" x14ac:dyDescent="0.2">
      <c r="E1430" s="849"/>
    </row>
    <row r="1431" spans="5:5" x14ac:dyDescent="0.2">
      <c r="E1431" s="849"/>
    </row>
    <row r="1432" spans="5:5" x14ac:dyDescent="0.2">
      <c r="E1432" s="849"/>
    </row>
    <row r="1433" spans="5:5" x14ac:dyDescent="0.2">
      <c r="E1433" s="849"/>
    </row>
    <row r="1434" spans="5:5" x14ac:dyDescent="0.2">
      <c r="E1434" s="849"/>
    </row>
    <row r="1435" spans="5:5" x14ac:dyDescent="0.2">
      <c r="E1435" s="849"/>
    </row>
    <row r="1436" spans="5:5" x14ac:dyDescent="0.2">
      <c r="E1436" s="849"/>
    </row>
    <row r="1437" spans="5:5" x14ac:dyDescent="0.2">
      <c r="E1437" s="849"/>
    </row>
    <row r="1438" spans="5:5" x14ac:dyDescent="0.2">
      <c r="E1438" s="849"/>
    </row>
    <row r="1439" spans="5:5" x14ac:dyDescent="0.2">
      <c r="E1439" s="849"/>
    </row>
    <row r="1440" spans="5:5" x14ac:dyDescent="0.2">
      <c r="E1440" s="849"/>
    </row>
    <row r="1441" spans="5:5" x14ac:dyDescent="0.2">
      <c r="E1441" s="849"/>
    </row>
    <row r="1442" spans="5:5" x14ac:dyDescent="0.2">
      <c r="E1442" s="849"/>
    </row>
    <row r="1443" spans="5:5" x14ac:dyDescent="0.2">
      <c r="E1443" s="849"/>
    </row>
    <row r="1444" spans="5:5" x14ac:dyDescent="0.2">
      <c r="E1444" s="849"/>
    </row>
    <row r="1445" spans="5:5" x14ac:dyDescent="0.2">
      <c r="E1445" s="849"/>
    </row>
    <row r="1446" spans="5:5" x14ac:dyDescent="0.2">
      <c r="E1446" s="849"/>
    </row>
    <row r="1447" spans="5:5" x14ac:dyDescent="0.2">
      <c r="E1447" s="849"/>
    </row>
    <row r="1448" spans="5:5" x14ac:dyDescent="0.2">
      <c r="E1448" s="849"/>
    </row>
    <row r="1449" spans="5:5" x14ac:dyDescent="0.2">
      <c r="E1449" s="849"/>
    </row>
    <row r="1450" spans="5:5" x14ac:dyDescent="0.2">
      <c r="E1450" s="849"/>
    </row>
    <row r="1451" spans="5:5" x14ac:dyDescent="0.2">
      <c r="E1451" s="849"/>
    </row>
    <row r="1452" spans="5:5" x14ac:dyDescent="0.2">
      <c r="E1452" s="849"/>
    </row>
    <row r="1453" spans="5:5" x14ac:dyDescent="0.2">
      <c r="E1453" s="849"/>
    </row>
    <row r="1454" spans="5:5" x14ac:dyDescent="0.2">
      <c r="E1454" s="849"/>
    </row>
    <row r="1455" spans="5:5" x14ac:dyDescent="0.2">
      <c r="E1455" s="849"/>
    </row>
    <row r="1456" spans="5:5" x14ac:dyDescent="0.2">
      <c r="E1456" s="849"/>
    </row>
    <row r="1457" spans="5:5" x14ac:dyDescent="0.2">
      <c r="E1457" s="849"/>
    </row>
    <row r="1458" spans="5:5" x14ac:dyDescent="0.2">
      <c r="E1458" s="849"/>
    </row>
    <row r="1459" spans="5:5" x14ac:dyDescent="0.2">
      <c r="E1459" s="849"/>
    </row>
    <row r="1460" spans="5:5" x14ac:dyDescent="0.2">
      <c r="E1460" s="849"/>
    </row>
    <row r="1461" spans="5:5" x14ac:dyDescent="0.2">
      <c r="E1461" s="849"/>
    </row>
    <row r="1462" spans="5:5" x14ac:dyDescent="0.2">
      <c r="E1462" s="849"/>
    </row>
    <row r="1463" spans="5:5" x14ac:dyDescent="0.2">
      <c r="E1463" s="849"/>
    </row>
    <row r="1464" spans="5:5" x14ac:dyDescent="0.2">
      <c r="E1464" s="849"/>
    </row>
    <row r="1465" spans="5:5" x14ac:dyDescent="0.2">
      <c r="E1465" s="849"/>
    </row>
    <row r="1466" spans="5:5" x14ac:dyDescent="0.2">
      <c r="E1466" s="849"/>
    </row>
    <row r="1467" spans="5:5" x14ac:dyDescent="0.2">
      <c r="E1467" s="849"/>
    </row>
    <row r="1468" spans="5:5" x14ac:dyDescent="0.2">
      <c r="E1468" s="849"/>
    </row>
    <row r="1469" spans="5:5" x14ac:dyDescent="0.2">
      <c r="E1469" s="849"/>
    </row>
    <row r="1470" spans="5:5" x14ac:dyDescent="0.2">
      <c r="E1470" s="849"/>
    </row>
    <row r="1471" spans="5:5" x14ac:dyDescent="0.2">
      <c r="E1471" s="849"/>
    </row>
    <row r="1472" spans="5:5" x14ac:dyDescent="0.2">
      <c r="E1472" s="849"/>
    </row>
    <row r="1473" spans="5:5" x14ac:dyDescent="0.2">
      <c r="E1473" s="849"/>
    </row>
    <row r="1474" spans="5:5" x14ac:dyDescent="0.2">
      <c r="E1474" s="849"/>
    </row>
    <row r="1475" spans="5:5" x14ac:dyDescent="0.2">
      <c r="E1475" s="849"/>
    </row>
    <row r="1476" spans="5:5" x14ac:dyDescent="0.2">
      <c r="E1476" s="849"/>
    </row>
    <row r="1477" spans="5:5" x14ac:dyDescent="0.2">
      <c r="E1477" s="849"/>
    </row>
    <row r="1478" spans="5:5" x14ac:dyDescent="0.2">
      <c r="E1478" s="849"/>
    </row>
    <row r="1479" spans="5:5" x14ac:dyDescent="0.2">
      <c r="E1479" s="849"/>
    </row>
    <row r="1480" spans="5:5" x14ac:dyDescent="0.2">
      <c r="E1480" s="849"/>
    </row>
    <row r="1481" spans="5:5" x14ac:dyDescent="0.2">
      <c r="E1481" s="849"/>
    </row>
    <row r="1482" spans="5:5" x14ac:dyDescent="0.2">
      <c r="E1482" s="849"/>
    </row>
    <row r="1483" spans="5:5" x14ac:dyDescent="0.2">
      <c r="E1483" s="849"/>
    </row>
    <row r="1484" spans="5:5" x14ac:dyDescent="0.2">
      <c r="E1484" s="849"/>
    </row>
    <row r="1485" spans="5:5" x14ac:dyDescent="0.2">
      <c r="E1485" s="849"/>
    </row>
    <row r="1486" spans="5:5" x14ac:dyDescent="0.2">
      <c r="E1486" s="849"/>
    </row>
    <row r="1487" spans="5:5" x14ac:dyDescent="0.2">
      <c r="E1487" s="849"/>
    </row>
    <row r="1488" spans="5:5" x14ac:dyDescent="0.2">
      <c r="E1488" s="849"/>
    </row>
    <row r="1489" spans="5:5" x14ac:dyDescent="0.2">
      <c r="E1489" s="849"/>
    </row>
    <row r="1490" spans="5:5" x14ac:dyDescent="0.2">
      <c r="E1490" s="849"/>
    </row>
    <row r="1491" spans="5:5" x14ac:dyDescent="0.2">
      <c r="E1491" s="849"/>
    </row>
    <row r="1492" spans="5:5" x14ac:dyDescent="0.2">
      <c r="E1492" s="849"/>
    </row>
    <row r="1493" spans="5:5" x14ac:dyDescent="0.2">
      <c r="E1493" s="849"/>
    </row>
    <row r="1494" spans="5:5" x14ac:dyDescent="0.2">
      <c r="E1494" s="849"/>
    </row>
    <row r="1495" spans="5:5" x14ac:dyDescent="0.2">
      <c r="E1495" s="849"/>
    </row>
    <row r="1496" spans="5:5" x14ac:dyDescent="0.2">
      <c r="E1496" s="849"/>
    </row>
    <row r="1497" spans="5:5" x14ac:dyDescent="0.2">
      <c r="E1497" s="849"/>
    </row>
    <row r="1498" spans="5:5" x14ac:dyDescent="0.2">
      <c r="E1498" s="849"/>
    </row>
    <row r="1499" spans="5:5" x14ac:dyDescent="0.2">
      <c r="E1499" s="849"/>
    </row>
    <row r="1500" spans="5:5" x14ac:dyDescent="0.2">
      <c r="E1500" s="849"/>
    </row>
    <row r="1501" spans="5:5" x14ac:dyDescent="0.2">
      <c r="E1501" s="849"/>
    </row>
    <row r="1502" spans="5:5" x14ac:dyDescent="0.2">
      <c r="E1502" s="849"/>
    </row>
    <row r="1503" spans="5:5" x14ac:dyDescent="0.2">
      <c r="E1503" s="849"/>
    </row>
    <row r="1504" spans="5:5" x14ac:dyDescent="0.2">
      <c r="E1504" s="849"/>
    </row>
    <row r="1505" spans="5:5" x14ac:dyDescent="0.2">
      <c r="E1505" s="849"/>
    </row>
    <row r="1506" spans="5:5" x14ac:dyDescent="0.2">
      <c r="E1506" s="849"/>
    </row>
    <row r="1507" spans="5:5" x14ac:dyDescent="0.2">
      <c r="E1507" s="849"/>
    </row>
    <row r="1508" spans="5:5" x14ac:dyDescent="0.2">
      <c r="E1508" s="849"/>
    </row>
    <row r="1509" spans="5:5" x14ac:dyDescent="0.2">
      <c r="E1509" s="849"/>
    </row>
    <row r="1510" spans="5:5" x14ac:dyDescent="0.2">
      <c r="E1510" s="849"/>
    </row>
    <row r="1511" spans="5:5" x14ac:dyDescent="0.2">
      <c r="E1511" s="849"/>
    </row>
    <row r="1512" spans="5:5" x14ac:dyDescent="0.2">
      <c r="E1512" s="849"/>
    </row>
    <row r="1513" spans="5:5" x14ac:dyDescent="0.2">
      <c r="E1513" s="849"/>
    </row>
    <row r="1514" spans="5:5" x14ac:dyDescent="0.2">
      <c r="E1514" s="849"/>
    </row>
    <row r="1515" spans="5:5" x14ac:dyDescent="0.2">
      <c r="E1515" s="849"/>
    </row>
    <row r="1516" spans="5:5" x14ac:dyDescent="0.2">
      <c r="E1516" s="849"/>
    </row>
    <row r="1517" spans="5:5" x14ac:dyDescent="0.2">
      <c r="E1517" s="849"/>
    </row>
    <row r="1518" spans="5:5" x14ac:dyDescent="0.2">
      <c r="E1518" s="849"/>
    </row>
    <row r="1519" spans="5:5" x14ac:dyDescent="0.2">
      <c r="E1519" s="849"/>
    </row>
    <row r="1520" spans="5:5" x14ac:dyDescent="0.2">
      <c r="E1520" s="849"/>
    </row>
    <row r="1521" spans="5:5" x14ac:dyDescent="0.2">
      <c r="E1521" s="849"/>
    </row>
    <row r="1522" spans="5:5" x14ac:dyDescent="0.2">
      <c r="E1522" s="849"/>
    </row>
    <row r="1523" spans="5:5" x14ac:dyDescent="0.2">
      <c r="E1523" s="849"/>
    </row>
    <row r="1524" spans="5:5" x14ac:dyDescent="0.2">
      <c r="E1524" s="849"/>
    </row>
    <row r="1525" spans="5:5" x14ac:dyDescent="0.2">
      <c r="E1525" s="849"/>
    </row>
    <row r="1526" spans="5:5" x14ac:dyDescent="0.2">
      <c r="E1526" s="849"/>
    </row>
    <row r="1527" spans="5:5" x14ac:dyDescent="0.2">
      <c r="E1527" s="849"/>
    </row>
    <row r="1528" spans="5:5" x14ac:dyDescent="0.2">
      <c r="E1528" s="849"/>
    </row>
    <row r="1529" spans="5:5" x14ac:dyDescent="0.2">
      <c r="E1529" s="849"/>
    </row>
    <row r="1530" spans="5:5" x14ac:dyDescent="0.2">
      <c r="E1530" s="849"/>
    </row>
    <row r="1531" spans="5:5" x14ac:dyDescent="0.2">
      <c r="E1531" s="849"/>
    </row>
    <row r="1532" spans="5:5" x14ac:dyDescent="0.2">
      <c r="E1532" s="849"/>
    </row>
    <row r="1533" spans="5:5" x14ac:dyDescent="0.2">
      <c r="E1533" s="849"/>
    </row>
    <row r="1534" spans="5:5" x14ac:dyDescent="0.2">
      <c r="E1534" s="849"/>
    </row>
    <row r="1535" spans="5:5" x14ac:dyDescent="0.2">
      <c r="E1535" s="849"/>
    </row>
    <row r="1536" spans="5:5" x14ac:dyDescent="0.2">
      <c r="E1536" s="849"/>
    </row>
    <row r="1537" spans="5:5" x14ac:dyDescent="0.2">
      <c r="E1537" s="849"/>
    </row>
    <row r="1538" spans="5:5" x14ac:dyDescent="0.2">
      <c r="E1538" s="849"/>
    </row>
    <row r="1539" spans="5:5" x14ac:dyDescent="0.2">
      <c r="E1539" s="849"/>
    </row>
    <row r="1540" spans="5:5" x14ac:dyDescent="0.2">
      <c r="E1540" s="849"/>
    </row>
    <row r="1541" spans="5:5" x14ac:dyDescent="0.2">
      <c r="E1541" s="849"/>
    </row>
    <row r="1542" spans="5:5" x14ac:dyDescent="0.2">
      <c r="E1542" s="849"/>
    </row>
    <row r="1543" spans="5:5" x14ac:dyDescent="0.2">
      <c r="E1543" s="849"/>
    </row>
    <row r="1544" spans="5:5" x14ac:dyDescent="0.2">
      <c r="E1544" s="849"/>
    </row>
    <row r="1545" spans="5:5" x14ac:dyDescent="0.2">
      <c r="E1545" s="849"/>
    </row>
    <row r="1546" spans="5:5" x14ac:dyDescent="0.2">
      <c r="E1546" s="849"/>
    </row>
    <row r="1547" spans="5:5" x14ac:dyDescent="0.2">
      <c r="E1547" s="849"/>
    </row>
    <row r="1548" spans="5:5" x14ac:dyDescent="0.2">
      <c r="E1548" s="849"/>
    </row>
    <row r="1549" spans="5:5" x14ac:dyDescent="0.2">
      <c r="E1549" s="849"/>
    </row>
    <row r="1550" spans="5:5" x14ac:dyDescent="0.2">
      <c r="E1550" s="849"/>
    </row>
    <row r="1551" spans="5:5" x14ac:dyDescent="0.2">
      <c r="E1551" s="849"/>
    </row>
    <row r="1552" spans="5:5" x14ac:dyDescent="0.2">
      <c r="E1552" s="849"/>
    </row>
    <row r="1553" spans="5:5" x14ac:dyDescent="0.2">
      <c r="E1553" s="849"/>
    </row>
    <row r="1554" spans="5:5" x14ac:dyDescent="0.2">
      <c r="E1554" s="849"/>
    </row>
    <row r="1555" spans="5:5" x14ac:dyDescent="0.2">
      <c r="E1555" s="849"/>
    </row>
    <row r="1556" spans="5:5" x14ac:dyDescent="0.2">
      <c r="E1556" s="849"/>
    </row>
    <row r="1557" spans="5:5" x14ac:dyDescent="0.2">
      <c r="E1557" s="849"/>
    </row>
    <row r="1558" spans="5:5" x14ac:dyDescent="0.2">
      <c r="E1558" s="849"/>
    </row>
    <row r="1559" spans="5:5" x14ac:dyDescent="0.2">
      <c r="E1559" s="849"/>
    </row>
    <row r="1560" spans="5:5" x14ac:dyDescent="0.2">
      <c r="E1560" s="849"/>
    </row>
    <row r="1561" spans="5:5" x14ac:dyDescent="0.2">
      <c r="E1561" s="849"/>
    </row>
    <row r="1562" spans="5:5" x14ac:dyDescent="0.2">
      <c r="E1562" s="849"/>
    </row>
    <row r="1563" spans="5:5" x14ac:dyDescent="0.2">
      <c r="E1563" s="849"/>
    </row>
    <row r="1564" spans="5:5" x14ac:dyDescent="0.2">
      <c r="E1564" s="849"/>
    </row>
    <row r="1565" spans="5:5" x14ac:dyDescent="0.2">
      <c r="E1565" s="849"/>
    </row>
    <row r="1566" spans="5:5" x14ac:dyDescent="0.2">
      <c r="E1566" s="849"/>
    </row>
    <row r="1567" spans="5:5" x14ac:dyDescent="0.2">
      <c r="E1567" s="849"/>
    </row>
    <row r="1568" spans="5:5" x14ac:dyDescent="0.2">
      <c r="E1568" s="849"/>
    </row>
    <row r="1569" spans="5:5" x14ac:dyDescent="0.2">
      <c r="E1569" s="849"/>
    </row>
    <row r="1570" spans="5:5" x14ac:dyDescent="0.2">
      <c r="E1570" s="849"/>
    </row>
    <row r="1571" spans="5:5" x14ac:dyDescent="0.2">
      <c r="E1571" s="849"/>
    </row>
    <row r="1572" spans="5:5" x14ac:dyDescent="0.2">
      <c r="E1572" s="849"/>
    </row>
    <row r="1573" spans="5:5" x14ac:dyDescent="0.2">
      <c r="E1573" s="849"/>
    </row>
    <row r="1574" spans="5:5" x14ac:dyDescent="0.2">
      <c r="E1574" s="849"/>
    </row>
    <row r="1575" spans="5:5" x14ac:dyDescent="0.2">
      <c r="E1575" s="849"/>
    </row>
    <row r="1576" spans="5:5" x14ac:dyDescent="0.2">
      <c r="E1576" s="849"/>
    </row>
    <row r="1577" spans="5:5" x14ac:dyDescent="0.2">
      <c r="E1577" s="849"/>
    </row>
    <row r="1578" spans="5:5" x14ac:dyDescent="0.2">
      <c r="E1578" s="849"/>
    </row>
    <row r="1579" spans="5:5" x14ac:dyDescent="0.2">
      <c r="E1579" s="849"/>
    </row>
    <row r="1580" spans="5:5" x14ac:dyDescent="0.2">
      <c r="E1580" s="849"/>
    </row>
    <row r="1581" spans="5:5" x14ac:dyDescent="0.2">
      <c r="E1581" s="849"/>
    </row>
    <row r="1582" spans="5:5" x14ac:dyDescent="0.2">
      <c r="E1582" s="849"/>
    </row>
    <row r="1583" spans="5:5" x14ac:dyDescent="0.2">
      <c r="E1583" s="849"/>
    </row>
    <row r="1584" spans="5:5" x14ac:dyDescent="0.2">
      <c r="E1584" s="849"/>
    </row>
    <row r="1585" spans="5:5" x14ac:dyDescent="0.2">
      <c r="E1585" s="849"/>
    </row>
    <row r="1586" spans="5:5" x14ac:dyDescent="0.2">
      <c r="E1586" s="849"/>
    </row>
    <row r="1587" spans="5:5" x14ac:dyDescent="0.2">
      <c r="E1587" s="849"/>
    </row>
    <row r="1588" spans="5:5" x14ac:dyDescent="0.2">
      <c r="E1588" s="849"/>
    </row>
    <row r="1589" spans="5:5" x14ac:dyDescent="0.2">
      <c r="E1589" s="849"/>
    </row>
    <row r="1590" spans="5:5" x14ac:dyDescent="0.2">
      <c r="E1590" s="849"/>
    </row>
    <row r="1591" spans="5:5" x14ac:dyDescent="0.2">
      <c r="E1591" s="849"/>
    </row>
    <row r="1592" spans="5:5" x14ac:dyDescent="0.2">
      <c r="E1592" s="849"/>
    </row>
    <row r="1593" spans="5:5" x14ac:dyDescent="0.2">
      <c r="E1593" s="849"/>
    </row>
    <row r="1594" spans="5:5" x14ac:dyDescent="0.2">
      <c r="E1594" s="849"/>
    </row>
    <row r="1595" spans="5:5" x14ac:dyDescent="0.2">
      <c r="E1595" s="849"/>
    </row>
    <row r="1596" spans="5:5" x14ac:dyDescent="0.2">
      <c r="E1596" s="849"/>
    </row>
    <row r="1597" spans="5:5" x14ac:dyDescent="0.2">
      <c r="E1597" s="849"/>
    </row>
    <row r="1598" spans="5:5" x14ac:dyDescent="0.2">
      <c r="E1598" s="849"/>
    </row>
    <row r="1599" spans="5:5" x14ac:dyDescent="0.2">
      <c r="E1599" s="849"/>
    </row>
    <row r="1600" spans="5:5" x14ac:dyDescent="0.2">
      <c r="E1600" s="849"/>
    </row>
    <row r="1601" spans="5:5" x14ac:dyDescent="0.2">
      <c r="E1601" s="849"/>
    </row>
    <row r="1602" spans="5:5" x14ac:dyDescent="0.2">
      <c r="E1602" s="849"/>
    </row>
    <row r="1603" spans="5:5" x14ac:dyDescent="0.2">
      <c r="E1603" s="849"/>
    </row>
    <row r="1604" spans="5:5" x14ac:dyDescent="0.2">
      <c r="E1604" s="849"/>
    </row>
    <row r="1605" spans="5:5" x14ac:dyDescent="0.2">
      <c r="E1605" s="849"/>
    </row>
    <row r="1606" spans="5:5" x14ac:dyDescent="0.2">
      <c r="E1606" s="849"/>
    </row>
    <row r="1607" spans="5:5" x14ac:dyDescent="0.2">
      <c r="E1607" s="849"/>
    </row>
    <row r="1608" spans="5:5" x14ac:dyDescent="0.2">
      <c r="E1608" s="849"/>
    </row>
    <row r="1609" spans="5:5" x14ac:dyDescent="0.2">
      <c r="E1609" s="849"/>
    </row>
    <row r="1610" spans="5:5" x14ac:dyDescent="0.2">
      <c r="E1610" s="849"/>
    </row>
    <row r="1611" spans="5:5" x14ac:dyDescent="0.2">
      <c r="E1611" s="849"/>
    </row>
    <row r="1612" spans="5:5" x14ac:dyDescent="0.2">
      <c r="E1612" s="849"/>
    </row>
    <row r="1613" spans="5:5" x14ac:dyDescent="0.2">
      <c r="E1613" s="849"/>
    </row>
    <row r="1614" spans="5:5" x14ac:dyDescent="0.2">
      <c r="E1614" s="849"/>
    </row>
    <row r="1615" spans="5:5" x14ac:dyDescent="0.2">
      <c r="E1615" s="849"/>
    </row>
    <row r="1616" spans="5:5" x14ac:dyDescent="0.2">
      <c r="E1616" s="849"/>
    </row>
    <row r="1617" spans="5:5" x14ac:dyDescent="0.2">
      <c r="E1617" s="849"/>
    </row>
    <row r="1618" spans="5:5" x14ac:dyDescent="0.2">
      <c r="E1618" s="849"/>
    </row>
    <row r="1619" spans="5:5" x14ac:dyDescent="0.2">
      <c r="E1619" s="849"/>
    </row>
    <row r="1620" spans="5:5" x14ac:dyDescent="0.2">
      <c r="E1620" s="849"/>
    </row>
    <row r="1621" spans="5:5" x14ac:dyDescent="0.2">
      <c r="E1621" s="849"/>
    </row>
    <row r="1622" spans="5:5" x14ac:dyDescent="0.2">
      <c r="E1622" s="849"/>
    </row>
    <row r="1623" spans="5:5" x14ac:dyDescent="0.2">
      <c r="E1623" s="849"/>
    </row>
    <row r="1624" spans="5:5" x14ac:dyDescent="0.2">
      <c r="E1624" s="849"/>
    </row>
    <row r="1625" spans="5:5" x14ac:dyDescent="0.2">
      <c r="E1625" s="849"/>
    </row>
    <row r="1626" spans="5:5" x14ac:dyDescent="0.2">
      <c r="E1626" s="849"/>
    </row>
    <row r="1627" spans="5:5" x14ac:dyDescent="0.2">
      <c r="E1627" s="849"/>
    </row>
    <row r="1628" spans="5:5" x14ac:dyDescent="0.2">
      <c r="E1628" s="849"/>
    </row>
    <row r="1629" spans="5:5" x14ac:dyDescent="0.2">
      <c r="E1629" s="849"/>
    </row>
    <row r="1630" spans="5:5" x14ac:dyDescent="0.2">
      <c r="E1630" s="849"/>
    </row>
    <row r="1631" spans="5:5" x14ac:dyDescent="0.2">
      <c r="E1631" s="849"/>
    </row>
    <row r="1632" spans="5:5" x14ac:dyDescent="0.2">
      <c r="E1632" s="849"/>
    </row>
    <row r="1633" spans="5:5" x14ac:dyDescent="0.2">
      <c r="E1633" s="849"/>
    </row>
    <row r="1634" spans="5:5" x14ac:dyDescent="0.2">
      <c r="E1634" s="849"/>
    </row>
    <row r="1635" spans="5:5" x14ac:dyDescent="0.2">
      <c r="E1635" s="849"/>
    </row>
    <row r="1636" spans="5:5" x14ac:dyDescent="0.2">
      <c r="E1636" s="849"/>
    </row>
    <row r="1637" spans="5:5" x14ac:dyDescent="0.2">
      <c r="E1637" s="849"/>
    </row>
    <row r="1638" spans="5:5" x14ac:dyDescent="0.2">
      <c r="E1638" s="849"/>
    </row>
    <row r="1639" spans="5:5" x14ac:dyDescent="0.2">
      <c r="E1639" s="849"/>
    </row>
    <row r="1640" spans="5:5" x14ac:dyDescent="0.2">
      <c r="E1640" s="849"/>
    </row>
    <row r="1641" spans="5:5" x14ac:dyDescent="0.2">
      <c r="E1641" s="849"/>
    </row>
    <row r="1642" spans="5:5" x14ac:dyDescent="0.2">
      <c r="E1642" s="849"/>
    </row>
    <row r="1643" spans="5:5" x14ac:dyDescent="0.2">
      <c r="E1643" s="849"/>
    </row>
    <row r="1644" spans="5:5" x14ac:dyDescent="0.2">
      <c r="E1644" s="849"/>
    </row>
    <row r="1645" spans="5:5" x14ac:dyDescent="0.2">
      <c r="E1645" s="849"/>
    </row>
    <row r="1646" spans="5:5" x14ac:dyDescent="0.2">
      <c r="E1646" s="849"/>
    </row>
    <row r="1647" spans="5:5" x14ac:dyDescent="0.2">
      <c r="E1647" s="849"/>
    </row>
    <row r="1648" spans="5:5" x14ac:dyDescent="0.2">
      <c r="E1648" s="849"/>
    </row>
    <row r="1649" spans="5:5" x14ac:dyDescent="0.2">
      <c r="E1649" s="849"/>
    </row>
    <row r="1650" spans="5:5" x14ac:dyDescent="0.2">
      <c r="E1650" s="849"/>
    </row>
    <row r="1651" spans="5:5" x14ac:dyDescent="0.2">
      <c r="E1651" s="849"/>
    </row>
    <row r="1652" spans="5:5" x14ac:dyDescent="0.2">
      <c r="E1652" s="849"/>
    </row>
    <row r="1653" spans="5:5" x14ac:dyDescent="0.2">
      <c r="E1653" s="849"/>
    </row>
    <row r="1654" spans="5:5" x14ac:dyDescent="0.2">
      <c r="E1654" s="849"/>
    </row>
    <row r="1655" spans="5:5" x14ac:dyDescent="0.2">
      <c r="E1655" s="849"/>
    </row>
    <row r="1656" spans="5:5" x14ac:dyDescent="0.2">
      <c r="E1656" s="849"/>
    </row>
    <row r="1657" spans="5:5" x14ac:dyDescent="0.2">
      <c r="E1657" s="849"/>
    </row>
    <row r="1658" spans="5:5" x14ac:dyDescent="0.2">
      <c r="E1658" s="849"/>
    </row>
    <row r="1659" spans="5:5" x14ac:dyDescent="0.2">
      <c r="E1659" s="849"/>
    </row>
    <row r="1660" spans="5:5" x14ac:dyDescent="0.2">
      <c r="E1660" s="849"/>
    </row>
    <row r="1661" spans="5:5" x14ac:dyDescent="0.2">
      <c r="E1661" s="849"/>
    </row>
    <row r="1662" spans="5:5" x14ac:dyDescent="0.2">
      <c r="E1662" s="849"/>
    </row>
    <row r="1663" spans="5:5" x14ac:dyDescent="0.2">
      <c r="E1663" s="849"/>
    </row>
    <row r="1664" spans="5:5" x14ac:dyDescent="0.2">
      <c r="E1664" s="849"/>
    </row>
    <row r="1665" spans="5:5" x14ac:dyDescent="0.2">
      <c r="E1665" s="849"/>
    </row>
    <row r="1666" spans="5:5" x14ac:dyDescent="0.2">
      <c r="E1666" s="849"/>
    </row>
    <row r="1667" spans="5:5" x14ac:dyDescent="0.2">
      <c r="E1667" s="849"/>
    </row>
    <row r="1668" spans="5:5" x14ac:dyDescent="0.2">
      <c r="E1668" s="849"/>
    </row>
    <row r="1669" spans="5:5" x14ac:dyDescent="0.2">
      <c r="E1669" s="849"/>
    </row>
    <row r="1670" spans="5:5" x14ac:dyDescent="0.2">
      <c r="E1670" s="849"/>
    </row>
    <row r="1671" spans="5:5" x14ac:dyDescent="0.2">
      <c r="E1671" s="849"/>
    </row>
    <row r="1672" spans="5:5" x14ac:dyDescent="0.2">
      <c r="E1672" s="849"/>
    </row>
    <row r="1673" spans="5:5" x14ac:dyDescent="0.2">
      <c r="E1673" s="849"/>
    </row>
    <row r="1674" spans="5:5" x14ac:dyDescent="0.2">
      <c r="E1674" s="849"/>
    </row>
    <row r="1675" spans="5:5" x14ac:dyDescent="0.2">
      <c r="E1675" s="849"/>
    </row>
    <row r="1676" spans="5:5" x14ac:dyDescent="0.2">
      <c r="E1676" s="849"/>
    </row>
    <row r="1677" spans="5:5" x14ac:dyDescent="0.2">
      <c r="E1677" s="849"/>
    </row>
    <row r="1678" spans="5:5" x14ac:dyDescent="0.2">
      <c r="E1678" s="849"/>
    </row>
    <row r="1679" spans="5:5" x14ac:dyDescent="0.2">
      <c r="E1679" s="849"/>
    </row>
    <row r="1680" spans="5:5" x14ac:dyDescent="0.2">
      <c r="E1680" s="849"/>
    </row>
    <row r="1681" spans="5:5" x14ac:dyDescent="0.2">
      <c r="E1681" s="849"/>
    </row>
    <row r="1682" spans="5:5" x14ac:dyDescent="0.2">
      <c r="E1682" s="849"/>
    </row>
    <row r="1683" spans="5:5" x14ac:dyDescent="0.2">
      <c r="E1683" s="849"/>
    </row>
    <row r="1684" spans="5:5" x14ac:dyDescent="0.2">
      <c r="E1684" s="849"/>
    </row>
    <row r="1685" spans="5:5" x14ac:dyDescent="0.2">
      <c r="E1685" s="849"/>
    </row>
    <row r="1686" spans="5:5" x14ac:dyDescent="0.2">
      <c r="E1686" s="849"/>
    </row>
    <row r="1687" spans="5:5" x14ac:dyDescent="0.2">
      <c r="E1687" s="849"/>
    </row>
    <row r="1688" spans="5:5" x14ac:dyDescent="0.2">
      <c r="E1688" s="849"/>
    </row>
    <row r="1689" spans="5:5" x14ac:dyDescent="0.2">
      <c r="E1689" s="849"/>
    </row>
    <row r="1690" spans="5:5" x14ac:dyDescent="0.2">
      <c r="E1690" s="849"/>
    </row>
    <row r="1691" spans="5:5" x14ac:dyDescent="0.2">
      <c r="E1691" s="849"/>
    </row>
    <row r="1692" spans="5:5" x14ac:dyDescent="0.2">
      <c r="E1692" s="849"/>
    </row>
    <row r="1693" spans="5:5" x14ac:dyDescent="0.2">
      <c r="E1693" s="849"/>
    </row>
    <row r="1694" spans="5:5" x14ac:dyDescent="0.2">
      <c r="E1694" s="849"/>
    </row>
    <row r="1695" spans="5:5" x14ac:dyDescent="0.2">
      <c r="E1695" s="849"/>
    </row>
    <row r="1696" spans="5:5" x14ac:dyDescent="0.2">
      <c r="E1696" s="849"/>
    </row>
    <row r="1697" spans="5:5" x14ac:dyDescent="0.2">
      <c r="E1697" s="849"/>
    </row>
    <row r="1698" spans="5:5" x14ac:dyDescent="0.2">
      <c r="E1698" s="849"/>
    </row>
    <row r="1699" spans="5:5" x14ac:dyDescent="0.2">
      <c r="E1699" s="849"/>
    </row>
    <row r="1700" spans="5:5" x14ac:dyDescent="0.2">
      <c r="E1700" s="849"/>
    </row>
    <row r="1701" spans="5:5" x14ac:dyDescent="0.2">
      <c r="E1701" s="849"/>
    </row>
    <row r="1702" spans="5:5" x14ac:dyDescent="0.2">
      <c r="E1702" s="849"/>
    </row>
    <row r="1703" spans="5:5" x14ac:dyDescent="0.2">
      <c r="E1703" s="849"/>
    </row>
    <row r="1704" spans="5:5" x14ac:dyDescent="0.2">
      <c r="E1704" s="849"/>
    </row>
    <row r="1705" spans="5:5" x14ac:dyDescent="0.2">
      <c r="E1705" s="849"/>
    </row>
    <row r="1706" spans="5:5" x14ac:dyDescent="0.2">
      <c r="E1706" s="849"/>
    </row>
    <row r="1707" spans="5:5" x14ac:dyDescent="0.2">
      <c r="E1707" s="849"/>
    </row>
    <row r="1708" spans="5:5" x14ac:dyDescent="0.2">
      <c r="E1708" s="849"/>
    </row>
    <row r="1709" spans="5:5" x14ac:dyDescent="0.2">
      <c r="E1709" s="849"/>
    </row>
    <row r="1710" spans="5:5" x14ac:dyDescent="0.2">
      <c r="E1710" s="849"/>
    </row>
    <row r="1711" spans="5:5" x14ac:dyDescent="0.2">
      <c r="E1711" s="849"/>
    </row>
    <row r="1712" spans="5:5" x14ac:dyDescent="0.2">
      <c r="E1712" s="849"/>
    </row>
    <row r="1713" spans="5:5" x14ac:dyDescent="0.2">
      <c r="E1713" s="849"/>
    </row>
    <row r="1714" spans="5:5" x14ac:dyDescent="0.2">
      <c r="E1714" s="849"/>
    </row>
    <row r="1715" spans="5:5" x14ac:dyDescent="0.2">
      <c r="E1715" s="849"/>
    </row>
    <row r="1716" spans="5:5" x14ac:dyDescent="0.2">
      <c r="E1716" s="849"/>
    </row>
    <row r="1717" spans="5:5" x14ac:dyDescent="0.2">
      <c r="E1717" s="849"/>
    </row>
    <row r="1718" spans="5:5" x14ac:dyDescent="0.2">
      <c r="E1718" s="849"/>
    </row>
    <row r="1719" spans="5:5" x14ac:dyDescent="0.2">
      <c r="E1719" s="849"/>
    </row>
    <row r="1720" spans="5:5" x14ac:dyDescent="0.2">
      <c r="E1720" s="849"/>
    </row>
    <row r="1721" spans="5:5" x14ac:dyDescent="0.2">
      <c r="E1721" s="849"/>
    </row>
    <row r="1722" spans="5:5" x14ac:dyDescent="0.2">
      <c r="E1722" s="849"/>
    </row>
    <row r="1723" spans="5:5" x14ac:dyDescent="0.2">
      <c r="E1723" s="849"/>
    </row>
    <row r="1724" spans="5:5" x14ac:dyDescent="0.2">
      <c r="E1724" s="849"/>
    </row>
    <row r="1725" spans="5:5" x14ac:dyDescent="0.2">
      <c r="E1725" s="849"/>
    </row>
    <row r="1726" spans="5:5" x14ac:dyDescent="0.2">
      <c r="E1726" s="849"/>
    </row>
    <row r="1727" spans="5:5" x14ac:dyDescent="0.2">
      <c r="E1727" s="849"/>
    </row>
    <row r="1728" spans="5:5" x14ac:dyDescent="0.2">
      <c r="E1728" s="849"/>
    </row>
    <row r="1729" spans="5:5" x14ac:dyDescent="0.2">
      <c r="E1729" s="849"/>
    </row>
    <row r="1730" spans="5:5" x14ac:dyDescent="0.2">
      <c r="E1730" s="849"/>
    </row>
    <row r="1731" spans="5:5" x14ac:dyDescent="0.2">
      <c r="E1731" s="849"/>
    </row>
    <row r="1732" spans="5:5" x14ac:dyDescent="0.2">
      <c r="E1732" s="849"/>
    </row>
    <row r="1733" spans="5:5" x14ac:dyDescent="0.2">
      <c r="E1733" s="849"/>
    </row>
    <row r="1734" spans="5:5" x14ac:dyDescent="0.2">
      <c r="E1734" s="849"/>
    </row>
    <row r="1735" spans="5:5" x14ac:dyDescent="0.2">
      <c r="E1735" s="849"/>
    </row>
    <row r="1736" spans="5:5" x14ac:dyDescent="0.2">
      <c r="E1736" s="849"/>
    </row>
    <row r="1737" spans="5:5" x14ac:dyDescent="0.2">
      <c r="E1737" s="849"/>
    </row>
    <row r="1738" spans="5:5" x14ac:dyDescent="0.2">
      <c r="E1738" s="849"/>
    </row>
    <row r="1739" spans="5:5" x14ac:dyDescent="0.2">
      <c r="E1739" s="849"/>
    </row>
    <row r="1740" spans="5:5" x14ac:dyDescent="0.2">
      <c r="E1740" s="849"/>
    </row>
    <row r="1741" spans="5:5" x14ac:dyDescent="0.2">
      <c r="E1741" s="849"/>
    </row>
    <row r="1742" spans="5:5" x14ac:dyDescent="0.2">
      <c r="E1742" s="849"/>
    </row>
    <row r="1743" spans="5:5" x14ac:dyDescent="0.2">
      <c r="E1743" s="849"/>
    </row>
    <row r="1744" spans="5:5" x14ac:dyDescent="0.2">
      <c r="E1744" s="849"/>
    </row>
    <row r="1745" spans="5:5" x14ac:dyDescent="0.2">
      <c r="E1745" s="849"/>
    </row>
    <row r="1746" spans="5:5" x14ac:dyDescent="0.2">
      <c r="E1746" s="849"/>
    </row>
    <row r="1747" spans="5:5" x14ac:dyDescent="0.2">
      <c r="E1747" s="849"/>
    </row>
    <row r="1748" spans="5:5" x14ac:dyDescent="0.2">
      <c r="E1748" s="849"/>
    </row>
    <row r="1749" spans="5:5" x14ac:dyDescent="0.2">
      <c r="E1749" s="849"/>
    </row>
    <row r="1750" spans="5:5" x14ac:dyDescent="0.2">
      <c r="E1750" s="849"/>
    </row>
    <row r="1751" spans="5:5" x14ac:dyDescent="0.2">
      <c r="E1751" s="849"/>
    </row>
    <row r="1752" spans="5:5" x14ac:dyDescent="0.2">
      <c r="E1752" s="849"/>
    </row>
    <row r="1753" spans="5:5" x14ac:dyDescent="0.2">
      <c r="E1753" s="849"/>
    </row>
    <row r="1754" spans="5:5" x14ac:dyDescent="0.2">
      <c r="E1754" s="849"/>
    </row>
    <row r="1755" spans="5:5" x14ac:dyDescent="0.2">
      <c r="E1755" s="849"/>
    </row>
    <row r="1756" spans="5:5" x14ac:dyDescent="0.2">
      <c r="E1756" s="849"/>
    </row>
    <row r="1757" spans="5:5" x14ac:dyDescent="0.2">
      <c r="E1757" s="849"/>
    </row>
    <row r="1758" spans="5:5" x14ac:dyDescent="0.2">
      <c r="E1758" s="849"/>
    </row>
    <row r="1759" spans="5:5" x14ac:dyDescent="0.2">
      <c r="E1759" s="849"/>
    </row>
    <row r="1760" spans="5:5" x14ac:dyDescent="0.2">
      <c r="E1760" s="849"/>
    </row>
    <row r="1761" spans="5:5" x14ac:dyDescent="0.2">
      <c r="E1761" s="849"/>
    </row>
    <row r="1762" spans="5:5" x14ac:dyDescent="0.2">
      <c r="E1762" s="849"/>
    </row>
    <row r="1763" spans="5:5" x14ac:dyDescent="0.2">
      <c r="E1763" s="849"/>
    </row>
    <row r="1764" spans="5:5" x14ac:dyDescent="0.2">
      <c r="E1764" s="849"/>
    </row>
    <row r="1765" spans="5:5" x14ac:dyDescent="0.2">
      <c r="E1765" s="849"/>
    </row>
    <row r="1766" spans="5:5" x14ac:dyDescent="0.2">
      <c r="E1766" s="849"/>
    </row>
    <row r="1767" spans="5:5" x14ac:dyDescent="0.2">
      <c r="E1767" s="849"/>
    </row>
    <row r="1768" spans="5:5" x14ac:dyDescent="0.2">
      <c r="E1768" s="849"/>
    </row>
    <row r="1769" spans="5:5" x14ac:dyDescent="0.2">
      <c r="E1769" s="849"/>
    </row>
    <row r="1770" spans="5:5" x14ac:dyDescent="0.2">
      <c r="E1770" s="849"/>
    </row>
    <row r="1771" spans="5:5" x14ac:dyDescent="0.2">
      <c r="E1771" s="849"/>
    </row>
    <row r="1772" spans="5:5" x14ac:dyDescent="0.2">
      <c r="E1772" s="849"/>
    </row>
    <row r="1773" spans="5:5" x14ac:dyDescent="0.2">
      <c r="E1773" s="849"/>
    </row>
    <row r="1774" spans="5:5" x14ac:dyDescent="0.2">
      <c r="E1774" s="849"/>
    </row>
    <row r="1775" spans="5:5" x14ac:dyDescent="0.2">
      <c r="E1775" s="849"/>
    </row>
    <row r="1776" spans="5:5" x14ac:dyDescent="0.2">
      <c r="E1776" s="849"/>
    </row>
    <row r="1777" spans="5:5" x14ac:dyDescent="0.2">
      <c r="E1777" s="849"/>
    </row>
    <row r="1778" spans="5:5" x14ac:dyDescent="0.2">
      <c r="E1778" s="849"/>
    </row>
    <row r="1779" spans="5:5" x14ac:dyDescent="0.2">
      <c r="E1779" s="849"/>
    </row>
    <row r="1780" spans="5:5" x14ac:dyDescent="0.2">
      <c r="E1780" s="849"/>
    </row>
    <row r="1781" spans="5:5" x14ac:dyDescent="0.2">
      <c r="E1781" s="849"/>
    </row>
    <row r="1782" spans="5:5" x14ac:dyDescent="0.2">
      <c r="E1782" s="849"/>
    </row>
    <row r="1783" spans="5:5" x14ac:dyDescent="0.2">
      <c r="E1783" s="849"/>
    </row>
    <row r="1784" spans="5:5" x14ac:dyDescent="0.2">
      <c r="E1784" s="849"/>
    </row>
    <row r="1785" spans="5:5" x14ac:dyDescent="0.2">
      <c r="E1785" s="849"/>
    </row>
    <row r="1786" spans="5:5" x14ac:dyDescent="0.2">
      <c r="E1786" s="849"/>
    </row>
    <row r="1787" spans="5:5" x14ac:dyDescent="0.2">
      <c r="E1787" s="849"/>
    </row>
    <row r="1788" spans="5:5" x14ac:dyDescent="0.2">
      <c r="E1788" s="849"/>
    </row>
    <row r="1789" spans="5:5" x14ac:dyDescent="0.2">
      <c r="E1789" s="849"/>
    </row>
    <row r="1790" spans="5:5" x14ac:dyDescent="0.2">
      <c r="E1790" s="849"/>
    </row>
    <row r="1791" spans="5:5" x14ac:dyDescent="0.2">
      <c r="E1791" s="849"/>
    </row>
    <row r="1792" spans="5:5" x14ac:dyDescent="0.2">
      <c r="E1792" s="849"/>
    </row>
    <row r="1793" spans="5:5" x14ac:dyDescent="0.2">
      <c r="E1793" s="849"/>
    </row>
    <row r="1794" spans="5:5" x14ac:dyDescent="0.2">
      <c r="E1794" s="849"/>
    </row>
    <row r="1795" spans="5:5" x14ac:dyDescent="0.2">
      <c r="E1795" s="849"/>
    </row>
    <row r="1796" spans="5:5" x14ac:dyDescent="0.2">
      <c r="E1796" s="849"/>
    </row>
    <row r="1797" spans="5:5" x14ac:dyDescent="0.2">
      <c r="E1797" s="849"/>
    </row>
    <row r="1798" spans="5:5" x14ac:dyDescent="0.2">
      <c r="E1798" s="849"/>
    </row>
    <row r="1799" spans="5:5" x14ac:dyDescent="0.2">
      <c r="E1799" s="849"/>
    </row>
    <row r="1800" spans="5:5" x14ac:dyDescent="0.2">
      <c r="E1800" s="849"/>
    </row>
    <row r="1801" spans="5:5" x14ac:dyDescent="0.2">
      <c r="E1801" s="849"/>
    </row>
    <row r="1802" spans="5:5" x14ac:dyDescent="0.2">
      <c r="E1802" s="849"/>
    </row>
    <row r="1803" spans="5:5" x14ac:dyDescent="0.2">
      <c r="E1803" s="849"/>
    </row>
    <row r="1804" spans="5:5" x14ac:dyDescent="0.2">
      <c r="E1804" s="849"/>
    </row>
    <row r="1805" spans="5:5" x14ac:dyDescent="0.2">
      <c r="E1805" s="849"/>
    </row>
    <row r="1806" spans="5:5" x14ac:dyDescent="0.2">
      <c r="E1806" s="849"/>
    </row>
    <row r="1807" spans="5:5" x14ac:dyDescent="0.2">
      <c r="E1807" s="849"/>
    </row>
    <row r="1808" spans="5:5" x14ac:dyDescent="0.2">
      <c r="E1808" s="849"/>
    </row>
    <row r="1809" spans="5:5" x14ac:dyDescent="0.2">
      <c r="E1809" s="849"/>
    </row>
    <row r="1810" spans="5:5" x14ac:dyDescent="0.2">
      <c r="E1810" s="849"/>
    </row>
    <row r="1811" spans="5:5" x14ac:dyDescent="0.2">
      <c r="E1811" s="849"/>
    </row>
    <row r="1812" spans="5:5" x14ac:dyDescent="0.2">
      <c r="E1812" s="849"/>
    </row>
    <row r="1813" spans="5:5" x14ac:dyDescent="0.2">
      <c r="E1813" s="849"/>
    </row>
    <row r="1814" spans="5:5" x14ac:dyDescent="0.2">
      <c r="E1814" s="849"/>
    </row>
    <row r="1815" spans="5:5" x14ac:dyDescent="0.2">
      <c r="E1815" s="849"/>
    </row>
    <row r="1816" spans="5:5" x14ac:dyDescent="0.2">
      <c r="E1816" s="849"/>
    </row>
    <row r="1817" spans="5:5" x14ac:dyDescent="0.2">
      <c r="E1817" s="849"/>
    </row>
    <row r="1818" spans="5:5" x14ac:dyDescent="0.2">
      <c r="E1818" s="849"/>
    </row>
    <row r="1819" spans="5:5" x14ac:dyDescent="0.2">
      <c r="E1819" s="849"/>
    </row>
    <row r="1820" spans="5:5" x14ac:dyDescent="0.2">
      <c r="E1820" s="849"/>
    </row>
    <row r="1821" spans="5:5" x14ac:dyDescent="0.2">
      <c r="E1821" s="849"/>
    </row>
    <row r="1822" spans="5:5" x14ac:dyDescent="0.2">
      <c r="E1822" s="849"/>
    </row>
    <row r="1823" spans="5:5" x14ac:dyDescent="0.2">
      <c r="E1823" s="849"/>
    </row>
    <row r="1824" spans="5:5" x14ac:dyDescent="0.2">
      <c r="E1824" s="849"/>
    </row>
    <row r="1825" spans="5:5" x14ac:dyDescent="0.2">
      <c r="E1825" s="849"/>
    </row>
    <row r="1826" spans="5:5" x14ac:dyDescent="0.2">
      <c r="E1826" s="849"/>
    </row>
    <row r="1827" spans="5:5" x14ac:dyDescent="0.2">
      <c r="E1827" s="849"/>
    </row>
    <row r="1828" spans="5:5" x14ac:dyDescent="0.2">
      <c r="E1828" s="849"/>
    </row>
    <row r="1829" spans="5:5" x14ac:dyDescent="0.2">
      <c r="E1829" s="849"/>
    </row>
    <row r="1830" spans="5:5" x14ac:dyDescent="0.2">
      <c r="E1830" s="849"/>
    </row>
    <row r="1831" spans="5:5" x14ac:dyDescent="0.2">
      <c r="E1831" s="849"/>
    </row>
    <row r="1832" spans="5:5" x14ac:dyDescent="0.2">
      <c r="E1832" s="849"/>
    </row>
    <row r="1833" spans="5:5" x14ac:dyDescent="0.2">
      <c r="E1833" s="849"/>
    </row>
    <row r="1834" spans="5:5" x14ac:dyDescent="0.2">
      <c r="E1834" s="849"/>
    </row>
    <row r="1835" spans="5:5" x14ac:dyDescent="0.2">
      <c r="E1835" s="849"/>
    </row>
    <row r="1836" spans="5:5" x14ac:dyDescent="0.2">
      <c r="E1836" s="849"/>
    </row>
    <row r="1837" spans="5:5" x14ac:dyDescent="0.2">
      <c r="E1837" s="849"/>
    </row>
    <row r="1838" spans="5:5" x14ac:dyDescent="0.2">
      <c r="E1838" s="849"/>
    </row>
    <row r="1839" spans="5:5" x14ac:dyDescent="0.2">
      <c r="E1839" s="849"/>
    </row>
    <row r="1840" spans="5:5" x14ac:dyDescent="0.2">
      <c r="E1840" s="849"/>
    </row>
    <row r="1841" spans="5:5" x14ac:dyDescent="0.2">
      <c r="E1841" s="849"/>
    </row>
    <row r="1842" spans="5:5" x14ac:dyDescent="0.2">
      <c r="E1842" s="849"/>
    </row>
    <row r="1843" spans="5:5" x14ac:dyDescent="0.2">
      <c r="E1843" s="849"/>
    </row>
    <row r="1844" spans="5:5" x14ac:dyDescent="0.2">
      <c r="E1844" s="849"/>
    </row>
    <row r="1845" spans="5:5" x14ac:dyDescent="0.2">
      <c r="E1845" s="849"/>
    </row>
    <row r="1846" spans="5:5" x14ac:dyDescent="0.2">
      <c r="E1846" s="849"/>
    </row>
    <row r="1847" spans="5:5" x14ac:dyDescent="0.2">
      <c r="E1847" s="849"/>
    </row>
    <row r="1848" spans="5:5" x14ac:dyDescent="0.2">
      <c r="E1848" s="849"/>
    </row>
    <row r="1849" spans="5:5" x14ac:dyDescent="0.2">
      <c r="E1849" s="849"/>
    </row>
    <row r="1850" spans="5:5" x14ac:dyDescent="0.2">
      <c r="E1850" s="849"/>
    </row>
    <row r="1851" spans="5:5" x14ac:dyDescent="0.2">
      <c r="E1851" s="849"/>
    </row>
    <row r="1852" spans="5:5" x14ac:dyDescent="0.2">
      <c r="E1852" s="849"/>
    </row>
    <row r="1853" spans="5:5" x14ac:dyDescent="0.2">
      <c r="E1853" s="849"/>
    </row>
    <row r="1854" spans="5:5" x14ac:dyDescent="0.2">
      <c r="E1854" s="849"/>
    </row>
    <row r="1855" spans="5:5" x14ac:dyDescent="0.2">
      <c r="E1855" s="849"/>
    </row>
    <row r="1856" spans="5:5" x14ac:dyDescent="0.2">
      <c r="E1856" s="849"/>
    </row>
    <row r="1857" spans="5:5" x14ac:dyDescent="0.2">
      <c r="E1857" s="849"/>
    </row>
    <row r="1858" spans="5:5" x14ac:dyDescent="0.2">
      <c r="E1858" s="849"/>
    </row>
    <row r="1859" spans="5:5" x14ac:dyDescent="0.2">
      <c r="E1859" s="849"/>
    </row>
    <row r="1860" spans="5:5" x14ac:dyDescent="0.2">
      <c r="E1860" s="849"/>
    </row>
    <row r="1861" spans="5:5" x14ac:dyDescent="0.2">
      <c r="E1861" s="849"/>
    </row>
    <row r="1862" spans="5:5" x14ac:dyDescent="0.2">
      <c r="E1862" s="849"/>
    </row>
    <row r="1863" spans="5:5" x14ac:dyDescent="0.2">
      <c r="E1863" s="849"/>
    </row>
    <row r="1864" spans="5:5" x14ac:dyDescent="0.2">
      <c r="E1864" s="849"/>
    </row>
    <row r="1865" spans="5:5" x14ac:dyDescent="0.2">
      <c r="E1865" s="849"/>
    </row>
    <row r="1866" spans="5:5" x14ac:dyDescent="0.2">
      <c r="E1866" s="849"/>
    </row>
    <row r="1867" spans="5:5" x14ac:dyDescent="0.2">
      <c r="E1867" s="849"/>
    </row>
    <row r="1868" spans="5:5" x14ac:dyDescent="0.2">
      <c r="E1868" s="849"/>
    </row>
    <row r="1869" spans="5:5" x14ac:dyDescent="0.2">
      <c r="E1869" s="849"/>
    </row>
    <row r="1870" spans="5:5" x14ac:dyDescent="0.2">
      <c r="E1870" s="849"/>
    </row>
    <row r="1871" spans="5:5" x14ac:dyDescent="0.2">
      <c r="E1871" s="849"/>
    </row>
    <row r="1872" spans="5:5" x14ac:dyDescent="0.2">
      <c r="E1872" s="849"/>
    </row>
    <row r="1873" spans="5:5" x14ac:dyDescent="0.2">
      <c r="E1873" s="849"/>
    </row>
    <row r="1874" spans="5:5" x14ac:dyDescent="0.2">
      <c r="E1874" s="849"/>
    </row>
    <row r="1875" spans="5:5" x14ac:dyDescent="0.2">
      <c r="E1875" s="849"/>
    </row>
    <row r="1876" spans="5:5" x14ac:dyDescent="0.2">
      <c r="E1876" s="849"/>
    </row>
    <row r="1877" spans="5:5" x14ac:dyDescent="0.2">
      <c r="E1877" s="849"/>
    </row>
    <row r="1878" spans="5:5" x14ac:dyDescent="0.2">
      <c r="E1878" s="849"/>
    </row>
    <row r="1879" spans="5:5" x14ac:dyDescent="0.2">
      <c r="E1879" s="849"/>
    </row>
    <row r="1880" spans="5:5" x14ac:dyDescent="0.2">
      <c r="E1880" s="849"/>
    </row>
    <row r="1881" spans="5:5" x14ac:dyDescent="0.2">
      <c r="E1881" s="849"/>
    </row>
    <row r="1882" spans="5:5" x14ac:dyDescent="0.2">
      <c r="E1882" s="849"/>
    </row>
    <row r="1883" spans="5:5" x14ac:dyDescent="0.2">
      <c r="E1883" s="849"/>
    </row>
    <row r="1884" spans="5:5" x14ac:dyDescent="0.2">
      <c r="E1884" s="849"/>
    </row>
    <row r="1885" spans="5:5" x14ac:dyDescent="0.2">
      <c r="E1885" s="849"/>
    </row>
    <row r="1886" spans="5:5" x14ac:dyDescent="0.2">
      <c r="E1886" s="849"/>
    </row>
    <row r="1887" spans="5:5" x14ac:dyDescent="0.2">
      <c r="E1887" s="849"/>
    </row>
    <row r="1888" spans="5:5" x14ac:dyDescent="0.2">
      <c r="E1888" s="849"/>
    </row>
    <row r="1889" spans="5:5" x14ac:dyDescent="0.2">
      <c r="E1889" s="849"/>
    </row>
    <row r="1890" spans="5:5" x14ac:dyDescent="0.2">
      <c r="E1890" s="849"/>
    </row>
    <row r="1891" spans="5:5" x14ac:dyDescent="0.2">
      <c r="E1891" s="849"/>
    </row>
    <row r="1892" spans="5:5" x14ac:dyDescent="0.2">
      <c r="E1892" s="849"/>
    </row>
    <row r="1893" spans="5:5" x14ac:dyDescent="0.2">
      <c r="E1893" s="849"/>
    </row>
    <row r="1894" spans="5:5" x14ac:dyDescent="0.2">
      <c r="E1894" s="849"/>
    </row>
    <row r="1895" spans="5:5" x14ac:dyDescent="0.2">
      <c r="E1895" s="849"/>
    </row>
    <row r="1896" spans="5:5" x14ac:dyDescent="0.2">
      <c r="E1896" s="849"/>
    </row>
    <row r="1897" spans="5:5" x14ac:dyDescent="0.2">
      <c r="E1897" s="849"/>
    </row>
    <row r="1898" spans="5:5" x14ac:dyDescent="0.2">
      <c r="E1898" s="849"/>
    </row>
    <row r="1899" spans="5:5" x14ac:dyDescent="0.2">
      <c r="E1899" s="849"/>
    </row>
    <row r="1900" spans="5:5" x14ac:dyDescent="0.2">
      <c r="E1900" s="849"/>
    </row>
    <row r="1901" spans="5:5" x14ac:dyDescent="0.2">
      <c r="E1901" s="849"/>
    </row>
    <row r="1902" spans="5:5" x14ac:dyDescent="0.2">
      <c r="E1902" s="849"/>
    </row>
    <row r="1903" spans="5:5" x14ac:dyDescent="0.2">
      <c r="E1903" s="849"/>
    </row>
    <row r="1904" spans="5:5" x14ac:dyDescent="0.2">
      <c r="E1904" s="849"/>
    </row>
    <row r="1905" spans="5:5" x14ac:dyDescent="0.2">
      <c r="E1905" s="849"/>
    </row>
    <row r="1906" spans="5:5" x14ac:dyDescent="0.2">
      <c r="E1906" s="849"/>
    </row>
    <row r="1907" spans="5:5" x14ac:dyDescent="0.2">
      <c r="E1907" s="849"/>
    </row>
    <row r="1908" spans="5:5" x14ac:dyDescent="0.2">
      <c r="E1908" s="849"/>
    </row>
    <row r="1909" spans="5:5" x14ac:dyDescent="0.2">
      <c r="E1909" s="849"/>
    </row>
    <row r="1910" spans="5:5" x14ac:dyDescent="0.2">
      <c r="E1910" s="849"/>
    </row>
    <row r="1911" spans="5:5" x14ac:dyDescent="0.2">
      <c r="E1911" s="849"/>
    </row>
    <row r="1912" spans="5:5" x14ac:dyDescent="0.2">
      <c r="E1912" s="849"/>
    </row>
    <row r="1913" spans="5:5" x14ac:dyDescent="0.2">
      <c r="E1913" s="849"/>
    </row>
    <row r="1914" spans="5:5" x14ac:dyDescent="0.2">
      <c r="E1914" s="849"/>
    </row>
    <row r="1915" spans="5:5" x14ac:dyDescent="0.2">
      <c r="E1915" s="849"/>
    </row>
    <row r="1916" spans="5:5" x14ac:dyDescent="0.2">
      <c r="E1916" s="849"/>
    </row>
    <row r="1917" spans="5:5" x14ac:dyDescent="0.2">
      <c r="E1917" s="849"/>
    </row>
    <row r="1918" spans="5:5" x14ac:dyDescent="0.2">
      <c r="E1918" s="849"/>
    </row>
    <row r="1919" spans="5:5" x14ac:dyDescent="0.2">
      <c r="E1919" s="849"/>
    </row>
    <row r="1920" spans="5:5" x14ac:dyDescent="0.2">
      <c r="E1920" s="849"/>
    </row>
    <row r="1921" spans="5:5" x14ac:dyDescent="0.2">
      <c r="E1921" s="849"/>
    </row>
    <row r="1922" spans="5:5" x14ac:dyDescent="0.2">
      <c r="E1922" s="849"/>
    </row>
    <row r="1923" spans="5:5" x14ac:dyDescent="0.2">
      <c r="E1923" s="849"/>
    </row>
    <row r="1924" spans="5:5" x14ac:dyDescent="0.2">
      <c r="E1924" s="849"/>
    </row>
    <row r="1925" spans="5:5" x14ac:dyDescent="0.2">
      <c r="E1925" s="849"/>
    </row>
    <row r="1926" spans="5:5" x14ac:dyDescent="0.2">
      <c r="E1926" s="849"/>
    </row>
    <row r="1927" spans="5:5" x14ac:dyDescent="0.2">
      <c r="E1927" s="849"/>
    </row>
    <row r="1928" spans="5:5" x14ac:dyDescent="0.2">
      <c r="E1928" s="849"/>
    </row>
    <row r="1929" spans="5:5" x14ac:dyDescent="0.2">
      <c r="E1929" s="849"/>
    </row>
    <row r="1930" spans="5:5" x14ac:dyDescent="0.2">
      <c r="E1930" s="849"/>
    </row>
    <row r="1931" spans="5:5" x14ac:dyDescent="0.2">
      <c r="E1931" s="849"/>
    </row>
    <row r="1932" spans="5:5" x14ac:dyDescent="0.2">
      <c r="E1932" s="849"/>
    </row>
    <row r="1933" spans="5:5" x14ac:dyDescent="0.2">
      <c r="E1933" s="849"/>
    </row>
    <row r="1934" spans="5:5" x14ac:dyDescent="0.2">
      <c r="E1934" s="849"/>
    </row>
    <row r="1935" spans="5:5" x14ac:dyDescent="0.2">
      <c r="E1935" s="849"/>
    </row>
    <row r="1936" spans="5:5" x14ac:dyDescent="0.2">
      <c r="E1936" s="849"/>
    </row>
    <row r="1937" spans="5:5" x14ac:dyDescent="0.2">
      <c r="E1937" s="849"/>
    </row>
    <row r="1938" spans="5:5" x14ac:dyDescent="0.2">
      <c r="E1938" s="849"/>
    </row>
    <row r="1939" spans="5:5" x14ac:dyDescent="0.2">
      <c r="E1939" s="849"/>
    </row>
    <row r="1940" spans="5:5" x14ac:dyDescent="0.2">
      <c r="E1940" s="849"/>
    </row>
    <row r="1941" spans="5:5" x14ac:dyDescent="0.2">
      <c r="E1941" s="849"/>
    </row>
    <row r="1942" spans="5:5" x14ac:dyDescent="0.2">
      <c r="E1942" s="849"/>
    </row>
    <row r="1943" spans="5:5" x14ac:dyDescent="0.2">
      <c r="E1943" s="849"/>
    </row>
    <row r="1944" spans="5:5" x14ac:dyDescent="0.2">
      <c r="E1944" s="849"/>
    </row>
    <row r="1945" spans="5:5" x14ac:dyDescent="0.2">
      <c r="E1945" s="849"/>
    </row>
    <row r="1946" spans="5:5" x14ac:dyDescent="0.2">
      <c r="E1946" s="849"/>
    </row>
    <row r="1947" spans="5:5" x14ac:dyDescent="0.2">
      <c r="E1947" s="849"/>
    </row>
    <row r="1948" spans="5:5" x14ac:dyDescent="0.2">
      <c r="E1948" s="849"/>
    </row>
    <row r="1949" spans="5:5" x14ac:dyDescent="0.2">
      <c r="E1949" s="849"/>
    </row>
    <row r="1950" spans="5:5" x14ac:dyDescent="0.2">
      <c r="E1950" s="849"/>
    </row>
    <row r="1951" spans="5:5" x14ac:dyDescent="0.2">
      <c r="E1951" s="849"/>
    </row>
    <row r="1952" spans="5:5" x14ac:dyDescent="0.2">
      <c r="E1952" s="849"/>
    </row>
    <row r="1953" spans="5:5" x14ac:dyDescent="0.2">
      <c r="E1953" s="849"/>
    </row>
    <row r="1954" spans="5:5" x14ac:dyDescent="0.2">
      <c r="E1954" s="849"/>
    </row>
    <row r="1955" spans="5:5" x14ac:dyDescent="0.2">
      <c r="E1955" s="849"/>
    </row>
    <row r="1956" spans="5:5" x14ac:dyDescent="0.2">
      <c r="E1956" s="849"/>
    </row>
    <row r="1957" spans="5:5" x14ac:dyDescent="0.2">
      <c r="E1957" s="849"/>
    </row>
    <row r="1958" spans="5:5" x14ac:dyDescent="0.2">
      <c r="E1958" s="849"/>
    </row>
    <row r="1959" spans="5:5" x14ac:dyDescent="0.2">
      <c r="E1959" s="849"/>
    </row>
    <row r="1960" spans="5:5" x14ac:dyDescent="0.2">
      <c r="E1960" s="849"/>
    </row>
    <row r="1961" spans="5:5" x14ac:dyDescent="0.2">
      <c r="E1961" s="849"/>
    </row>
    <row r="1962" spans="5:5" x14ac:dyDescent="0.2">
      <c r="E1962" s="849"/>
    </row>
    <row r="1963" spans="5:5" x14ac:dyDescent="0.2">
      <c r="E1963" s="849"/>
    </row>
    <row r="1964" spans="5:5" x14ac:dyDescent="0.2">
      <c r="E1964" s="849"/>
    </row>
    <row r="1965" spans="5:5" x14ac:dyDescent="0.2">
      <c r="E1965" s="849"/>
    </row>
    <row r="1966" spans="5:5" x14ac:dyDescent="0.2">
      <c r="E1966" s="849"/>
    </row>
    <row r="1967" spans="5:5" x14ac:dyDescent="0.2">
      <c r="E1967" s="849"/>
    </row>
    <row r="1968" spans="5:5" x14ac:dyDescent="0.2">
      <c r="E1968" s="849"/>
    </row>
    <row r="1969" spans="5:5" x14ac:dyDescent="0.2">
      <c r="E1969" s="849"/>
    </row>
    <row r="1970" spans="5:5" x14ac:dyDescent="0.2">
      <c r="E1970" s="849"/>
    </row>
    <row r="1971" spans="5:5" x14ac:dyDescent="0.2">
      <c r="E1971" s="849"/>
    </row>
    <row r="1972" spans="5:5" x14ac:dyDescent="0.2">
      <c r="E1972" s="849"/>
    </row>
    <row r="1973" spans="5:5" x14ac:dyDescent="0.2">
      <c r="E1973" s="849"/>
    </row>
    <row r="1974" spans="5:5" x14ac:dyDescent="0.2">
      <c r="E1974" s="849"/>
    </row>
    <row r="1975" spans="5:5" x14ac:dyDescent="0.2">
      <c r="E1975" s="849"/>
    </row>
    <row r="1976" spans="5:5" x14ac:dyDescent="0.2">
      <c r="E1976" s="849"/>
    </row>
    <row r="1977" spans="5:5" x14ac:dyDescent="0.2">
      <c r="E1977" s="849"/>
    </row>
    <row r="1978" spans="5:5" x14ac:dyDescent="0.2">
      <c r="E1978" s="849"/>
    </row>
    <row r="1979" spans="5:5" x14ac:dyDescent="0.2">
      <c r="E1979" s="849"/>
    </row>
    <row r="1980" spans="5:5" x14ac:dyDescent="0.2">
      <c r="E1980" s="849"/>
    </row>
    <row r="1981" spans="5:5" x14ac:dyDescent="0.2">
      <c r="E1981" s="849"/>
    </row>
    <row r="1982" spans="5:5" x14ac:dyDescent="0.2">
      <c r="E1982" s="849"/>
    </row>
    <row r="1983" spans="5:5" x14ac:dyDescent="0.2">
      <c r="E1983" s="849"/>
    </row>
    <row r="1984" spans="5:5" x14ac:dyDescent="0.2">
      <c r="E1984" s="849"/>
    </row>
    <row r="1985" spans="5:5" x14ac:dyDescent="0.2">
      <c r="E1985" s="849"/>
    </row>
    <row r="1986" spans="5:5" x14ac:dyDescent="0.2">
      <c r="E1986" s="849"/>
    </row>
    <row r="1987" spans="5:5" x14ac:dyDescent="0.2">
      <c r="E1987" s="849"/>
    </row>
    <row r="1988" spans="5:5" x14ac:dyDescent="0.2">
      <c r="E1988" s="849"/>
    </row>
    <row r="1989" spans="5:5" x14ac:dyDescent="0.2">
      <c r="E1989" s="849"/>
    </row>
    <row r="1990" spans="5:5" x14ac:dyDescent="0.2">
      <c r="E1990" s="849"/>
    </row>
    <row r="1991" spans="5:5" x14ac:dyDescent="0.2">
      <c r="E1991" s="849"/>
    </row>
    <row r="1992" spans="5:5" x14ac:dyDescent="0.2">
      <c r="E1992" s="849"/>
    </row>
    <row r="1993" spans="5:5" x14ac:dyDescent="0.2">
      <c r="E1993" s="849"/>
    </row>
    <row r="1994" spans="5:5" x14ac:dyDescent="0.2">
      <c r="E1994" s="849"/>
    </row>
    <row r="1995" spans="5:5" x14ac:dyDescent="0.2">
      <c r="E1995" s="849"/>
    </row>
    <row r="1996" spans="5:5" x14ac:dyDescent="0.2">
      <c r="E1996" s="849"/>
    </row>
    <row r="1997" spans="5:5" x14ac:dyDescent="0.2">
      <c r="E1997" s="849"/>
    </row>
    <row r="1998" spans="5:5" x14ac:dyDescent="0.2">
      <c r="E1998" s="849"/>
    </row>
    <row r="1999" spans="5:5" x14ac:dyDescent="0.2">
      <c r="E1999" s="849"/>
    </row>
    <row r="2000" spans="5:5" x14ac:dyDescent="0.2">
      <c r="E2000" s="849"/>
    </row>
    <row r="2001" spans="5:5" x14ac:dyDescent="0.2">
      <c r="E2001" s="849"/>
    </row>
    <row r="2002" spans="5:5" x14ac:dyDescent="0.2">
      <c r="E2002" s="849"/>
    </row>
    <row r="2003" spans="5:5" x14ac:dyDescent="0.2">
      <c r="E2003" s="849"/>
    </row>
    <row r="2004" spans="5:5" x14ac:dyDescent="0.2">
      <c r="E2004" s="849"/>
    </row>
    <row r="2005" spans="5:5" x14ac:dyDescent="0.2">
      <c r="E2005" s="849"/>
    </row>
    <row r="2006" spans="5:5" x14ac:dyDescent="0.2">
      <c r="E2006" s="849"/>
    </row>
    <row r="2007" spans="5:5" x14ac:dyDescent="0.2">
      <c r="E2007" s="849"/>
    </row>
    <row r="2008" spans="5:5" x14ac:dyDescent="0.2">
      <c r="E2008" s="849"/>
    </row>
    <row r="2009" spans="5:5" x14ac:dyDescent="0.2">
      <c r="E2009" s="849"/>
    </row>
    <row r="2010" spans="5:5" x14ac:dyDescent="0.2">
      <c r="E2010" s="849"/>
    </row>
    <row r="2011" spans="5:5" x14ac:dyDescent="0.2">
      <c r="E2011" s="849"/>
    </row>
    <row r="2012" spans="5:5" x14ac:dyDescent="0.2">
      <c r="E2012" s="849"/>
    </row>
    <row r="2013" spans="5:5" x14ac:dyDescent="0.2">
      <c r="E2013" s="849"/>
    </row>
    <row r="2014" spans="5:5" x14ac:dyDescent="0.2">
      <c r="E2014" s="849"/>
    </row>
    <row r="2015" spans="5:5" x14ac:dyDescent="0.2">
      <c r="E2015" s="849"/>
    </row>
    <row r="2016" spans="5:5" x14ac:dyDescent="0.2">
      <c r="E2016" s="849"/>
    </row>
    <row r="2017" spans="5:5" x14ac:dyDescent="0.2">
      <c r="E2017" s="849"/>
    </row>
    <row r="2018" spans="5:5" x14ac:dyDescent="0.2">
      <c r="E2018" s="849"/>
    </row>
    <row r="2019" spans="5:5" x14ac:dyDescent="0.2">
      <c r="E2019" s="849"/>
    </row>
    <row r="2020" spans="5:5" x14ac:dyDescent="0.2">
      <c r="E2020" s="849"/>
    </row>
    <row r="2021" spans="5:5" x14ac:dyDescent="0.2">
      <c r="E2021" s="849"/>
    </row>
    <row r="2022" spans="5:5" x14ac:dyDescent="0.2">
      <c r="E2022" s="849"/>
    </row>
    <row r="2023" spans="5:5" x14ac:dyDescent="0.2">
      <c r="E2023" s="849"/>
    </row>
    <row r="2024" spans="5:5" x14ac:dyDescent="0.2">
      <c r="E2024" s="849"/>
    </row>
    <row r="2025" spans="5:5" x14ac:dyDescent="0.2">
      <c r="E2025" s="849"/>
    </row>
    <row r="2026" spans="5:5" x14ac:dyDescent="0.2">
      <c r="E2026" s="849"/>
    </row>
    <row r="2027" spans="5:5" x14ac:dyDescent="0.2">
      <c r="E2027" s="849"/>
    </row>
    <row r="2028" spans="5:5" x14ac:dyDescent="0.2">
      <c r="E2028" s="849"/>
    </row>
    <row r="2029" spans="5:5" x14ac:dyDescent="0.2">
      <c r="E2029" s="849"/>
    </row>
    <row r="2030" spans="5:5" x14ac:dyDescent="0.2">
      <c r="E2030" s="849"/>
    </row>
    <row r="2031" spans="5:5" x14ac:dyDescent="0.2">
      <c r="E2031" s="849"/>
    </row>
    <row r="2032" spans="5:5" x14ac:dyDescent="0.2">
      <c r="E2032" s="849"/>
    </row>
    <row r="2033" spans="5:5" x14ac:dyDescent="0.2">
      <c r="E2033" s="849"/>
    </row>
    <row r="2034" spans="5:5" x14ac:dyDescent="0.2">
      <c r="E2034" s="849"/>
    </row>
    <row r="2035" spans="5:5" x14ac:dyDescent="0.2">
      <c r="E2035" s="849"/>
    </row>
    <row r="2036" spans="5:5" x14ac:dyDescent="0.2">
      <c r="E2036" s="849"/>
    </row>
    <row r="2037" spans="5:5" x14ac:dyDescent="0.2">
      <c r="E2037" s="849"/>
    </row>
    <row r="2038" spans="5:5" x14ac:dyDescent="0.2">
      <c r="E2038" s="849"/>
    </row>
    <row r="2039" spans="5:5" x14ac:dyDescent="0.2">
      <c r="E2039" s="849"/>
    </row>
    <row r="2040" spans="5:5" x14ac:dyDescent="0.2">
      <c r="E2040" s="849"/>
    </row>
    <row r="2041" spans="5:5" x14ac:dyDescent="0.2">
      <c r="E2041" s="849"/>
    </row>
    <row r="2042" spans="5:5" x14ac:dyDescent="0.2">
      <c r="E2042" s="849"/>
    </row>
    <row r="2043" spans="5:5" x14ac:dyDescent="0.2">
      <c r="E2043" s="849"/>
    </row>
    <row r="2044" spans="5:5" x14ac:dyDescent="0.2">
      <c r="E2044" s="849"/>
    </row>
    <row r="2045" spans="5:5" x14ac:dyDescent="0.2">
      <c r="E2045" s="849"/>
    </row>
    <row r="2046" spans="5:5" x14ac:dyDescent="0.2">
      <c r="E2046" s="849"/>
    </row>
    <row r="2047" spans="5:5" x14ac:dyDescent="0.2">
      <c r="E2047" s="849"/>
    </row>
    <row r="2048" spans="5:5" x14ac:dyDescent="0.2">
      <c r="E2048" s="849"/>
    </row>
    <row r="2049" spans="5:5" x14ac:dyDescent="0.2">
      <c r="E2049" s="849"/>
    </row>
    <row r="2050" spans="5:5" x14ac:dyDescent="0.2">
      <c r="E2050" s="849"/>
    </row>
    <row r="2051" spans="5:5" x14ac:dyDescent="0.2">
      <c r="E2051" s="849"/>
    </row>
    <row r="2052" spans="5:5" x14ac:dyDescent="0.2">
      <c r="E2052" s="849"/>
    </row>
    <row r="2053" spans="5:5" x14ac:dyDescent="0.2">
      <c r="E2053" s="849"/>
    </row>
    <row r="2054" spans="5:5" x14ac:dyDescent="0.2">
      <c r="E2054" s="849"/>
    </row>
    <row r="2055" spans="5:5" x14ac:dyDescent="0.2">
      <c r="E2055" s="849"/>
    </row>
    <row r="2056" spans="5:5" x14ac:dyDescent="0.2">
      <c r="E2056" s="849"/>
    </row>
    <row r="2057" spans="5:5" x14ac:dyDescent="0.2">
      <c r="E2057" s="849"/>
    </row>
    <row r="2058" spans="5:5" x14ac:dyDescent="0.2">
      <c r="E2058" s="849"/>
    </row>
    <row r="2059" spans="5:5" x14ac:dyDescent="0.2">
      <c r="E2059" s="849"/>
    </row>
    <row r="2060" spans="5:5" x14ac:dyDescent="0.2">
      <c r="E2060" s="849"/>
    </row>
    <row r="2061" spans="5:5" x14ac:dyDescent="0.2">
      <c r="E2061" s="849"/>
    </row>
    <row r="2062" spans="5:5" x14ac:dyDescent="0.2">
      <c r="E2062" s="849"/>
    </row>
    <row r="2063" spans="5:5" x14ac:dyDescent="0.2">
      <c r="E2063" s="849"/>
    </row>
    <row r="2064" spans="5:5" x14ac:dyDescent="0.2">
      <c r="E2064" s="849"/>
    </row>
    <row r="2065" spans="5:5" x14ac:dyDescent="0.2">
      <c r="E2065" s="849"/>
    </row>
    <row r="2066" spans="5:5" x14ac:dyDescent="0.2">
      <c r="E2066" s="849"/>
    </row>
    <row r="2067" spans="5:5" x14ac:dyDescent="0.2">
      <c r="E2067" s="849"/>
    </row>
    <row r="2068" spans="5:5" x14ac:dyDescent="0.2">
      <c r="E2068" s="849"/>
    </row>
    <row r="2069" spans="5:5" x14ac:dyDescent="0.2">
      <c r="E2069" s="849"/>
    </row>
    <row r="2070" spans="5:5" x14ac:dyDescent="0.2">
      <c r="E2070" s="849"/>
    </row>
    <row r="2071" spans="5:5" x14ac:dyDescent="0.2">
      <c r="E2071" s="849"/>
    </row>
    <row r="2072" spans="5:5" x14ac:dyDescent="0.2">
      <c r="E2072" s="849"/>
    </row>
    <row r="2073" spans="5:5" x14ac:dyDescent="0.2">
      <c r="E2073" s="849"/>
    </row>
    <row r="2074" spans="5:5" x14ac:dyDescent="0.2">
      <c r="E2074" s="849"/>
    </row>
    <row r="2075" spans="5:5" x14ac:dyDescent="0.2">
      <c r="E2075" s="849"/>
    </row>
    <row r="2076" spans="5:5" x14ac:dyDescent="0.2">
      <c r="E2076" s="849"/>
    </row>
    <row r="2077" spans="5:5" x14ac:dyDescent="0.2">
      <c r="E2077" s="849"/>
    </row>
    <row r="2078" spans="5:5" x14ac:dyDescent="0.2">
      <c r="E2078" s="849"/>
    </row>
    <row r="2079" spans="5:5" x14ac:dyDescent="0.2">
      <c r="E2079" s="849"/>
    </row>
    <row r="2080" spans="5:5" x14ac:dyDescent="0.2">
      <c r="E2080" s="849"/>
    </row>
    <row r="2081" spans="5:5" x14ac:dyDescent="0.2">
      <c r="E2081" s="849"/>
    </row>
    <row r="2082" spans="5:5" x14ac:dyDescent="0.2">
      <c r="E2082" s="849"/>
    </row>
    <row r="2083" spans="5:5" x14ac:dyDescent="0.2">
      <c r="E2083" s="849"/>
    </row>
    <row r="2084" spans="5:5" x14ac:dyDescent="0.2">
      <c r="E2084" s="849"/>
    </row>
    <row r="2085" spans="5:5" x14ac:dyDescent="0.2">
      <c r="E2085" s="849"/>
    </row>
    <row r="2086" spans="5:5" x14ac:dyDescent="0.2">
      <c r="E2086" s="849"/>
    </row>
    <row r="2087" spans="5:5" x14ac:dyDescent="0.2">
      <c r="E2087" s="849"/>
    </row>
    <row r="2088" spans="5:5" x14ac:dyDescent="0.2">
      <c r="E2088" s="849"/>
    </row>
    <row r="2089" spans="5:5" x14ac:dyDescent="0.2">
      <c r="E2089" s="849"/>
    </row>
    <row r="2090" spans="5:5" x14ac:dyDescent="0.2">
      <c r="E2090" s="849"/>
    </row>
    <row r="2091" spans="5:5" x14ac:dyDescent="0.2">
      <c r="E2091" s="849"/>
    </row>
    <row r="2092" spans="5:5" x14ac:dyDescent="0.2">
      <c r="E2092" s="849"/>
    </row>
    <row r="2093" spans="5:5" x14ac:dyDescent="0.2">
      <c r="E2093" s="849"/>
    </row>
    <row r="2094" spans="5:5" x14ac:dyDescent="0.2">
      <c r="E2094" s="849"/>
    </row>
    <row r="2095" spans="5:5" x14ac:dyDescent="0.2">
      <c r="E2095" s="849"/>
    </row>
    <row r="2096" spans="5:5" x14ac:dyDescent="0.2">
      <c r="E2096" s="849"/>
    </row>
    <row r="2097" spans="5:5" x14ac:dyDescent="0.2">
      <c r="E2097" s="849"/>
    </row>
    <row r="2098" spans="5:5" x14ac:dyDescent="0.2">
      <c r="E2098" s="849"/>
    </row>
    <row r="2099" spans="5:5" x14ac:dyDescent="0.2">
      <c r="E2099" s="849"/>
    </row>
    <row r="2100" spans="5:5" x14ac:dyDescent="0.2">
      <c r="E2100" s="849"/>
    </row>
    <row r="2101" spans="5:5" x14ac:dyDescent="0.2">
      <c r="E2101" s="849"/>
    </row>
    <row r="2102" spans="5:5" x14ac:dyDescent="0.2">
      <c r="E2102" s="849"/>
    </row>
    <row r="2103" spans="5:5" x14ac:dyDescent="0.2">
      <c r="E2103" s="849"/>
    </row>
    <row r="2104" spans="5:5" x14ac:dyDescent="0.2">
      <c r="E2104" s="849"/>
    </row>
    <row r="2105" spans="5:5" x14ac:dyDescent="0.2">
      <c r="E2105" s="849"/>
    </row>
    <row r="2106" spans="5:5" x14ac:dyDescent="0.2">
      <c r="E2106" s="849"/>
    </row>
    <row r="2107" spans="5:5" x14ac:dyDescent="0.2">
      <c r="E2107" s="849"/>
    </row>
    <row r="2108" spans="5:5" x14ac:dyDescent="0.2">
      <c r="E2108" s="849"/>
    </row>
    <row r="2109" spans="5:5" x14ac:dyDescent="0.2">
      <c r="E2109" s="849"/>
    </row>
    <row r="2110" spans="5:5" x14ac:dyDescent="0.2">
      <c r="E2110" s="849"/>
    </row>
    <row r="2111" spans="5:5" x14ac:dyDescent="0.2">
      <c r="E2111" s="849"/>
    </row>
    <row r="2112" spans="5:5" x14ac:dyDescent="0.2">
      <c r="E2112" s="849"/>
    </row>
    <row r="2113" spans="5:5" x14ac:dyDescent="0.2">
      <c r="E2113" s="849"/>
    </row>
    <row r="2114" spans="5:5" x14ac:dyDescent="0.2">
      <c r="E2114" s="849"/>
    </row>
    <row r="2115" spans="5:5" x14ac:dyDescent="0.2">
      <c r="E2115" s="849"/>
    </row>
    <row r="2116" spans="5:5" x14ac:dyDescent="0.2">
      <c r="E2116" s="849"/>
    </row>
    <row r="2117" spans="5:5" x14ac:dyDescent="0.2">
      <c r="E2117" s="849"/>
    </row>
    <row r="2118" spans="5:5" x14ac:dyDescent="0.2">
      <c r="E2118" s="849"/>
    </row>
    <row r="2119" spans="5:5" x14ac:dyDescent="0.2">
      <c r="E2119" s="849"/>
    </row>
    <row r="2120" spans="5:5" x14ac:dyDescent="0.2">
      <c r="E2120" s="849"/>
    </row>
    <row r="2121" spans="5:5" x14ac:dyDescent="0.2">
      <c r="E2121" s="849"/>
    </row>
    <row r="2122" spans="5:5" x14ac:dyDescent="0.2">
      <c r="E2122" s="849"/>
    </row>
    <row r="2123" spans="5:5" x14ac:dyDescent="0.2">
      <c r="E2123" s="849"/>
    </row>
    <row r="2124" spans="5:5" x14ac:dyDescent="0.2">
      <c r="E2124" s="849"/>
    </row>
    <row r="2125" spans="5:5" x14ac:dyDescent="0.2">
      <c r="E2125" s="849"/>
    </row>
    <row r="2126" spans="5:5" x14ac:dyDescent="0.2">
      <c r="E2126" s="849"/>
    </row>
    <row r="2127" spans="5:5" x14ac:dyDescent="0.2">
      <c r="E2127" s="849"/>
    </row>
    <row r="2128" spans="5:5" x14ac:dyDescent="0.2">
      <c r="E2128" s="849"/>
    </row>
    <row r="2129" spans="5:5" x14ac:dyDescent="0.2">
      <c r="E2129" s="849"/>
    </row>
    <row r="2130" spans="5:5" x14ac:dyDescent="0.2">
      <c r="E2130" s="849"/>
    </row>
    <row r="2131" spans="5:5" x14ac:dyDescent="0.2">
      <c r="E2131" s="849"/>
    </row>
    <row r="2132" spans="5:5" x14ac:dyDescent="0.2">
      <c r="E2132" s="849"/>
    </row>
    <row r="2133" spans="5:5" x14ac:dyDescent="0.2">
      <c r="E2133" s="849"/>
    </row>
    <row r="2134" spans="5:5" x14ac:dyDescent="0.2">
      <c r="E2134" s="849"/>
    </row>
    <row r="2135" spans="5:5" x14ac:dyDescent="0.2">
      <c r="E2135" s="849"/>
    </row>
    <row r="2136" spans="5:5" x14ac:dyDescent="0.2">
      <c r="E2136" s="849"/>
    </row>
    <row r="2137" spans="5:5" x14ac:dyDescent="0.2">
      <c r="E2137" s="849"/>
    </row>
    <row r="2138" spans="5:5" x14ac:dyDescent="0.2">
      <c r="E2138" s="849"/>
    </row>
    <row r="2139" spans="5:5" x14ac:dyDescent="0.2">
      <c r="E2139" s="849"/>
    </row>
    <row r="2140" spans="5:5" x14ac:dyDescent="0.2">
      <c r="E2140" s="849"/>
    </row>
    <row r="2141" spans="5:5" x14ac:dyDescent="0.2">
      <c r="E2141" s="849"/>
    </row>
    <row r="2142" spans="5:5" x14ac:dyDescent="0.2">
      <c r="E2142" s="849"/>
    </row>
    <row r="2143" spans="5:5" x14ac:dyDescent="0.2">
      <c r="E2143" s="849"/>
    </row>
    <row r="2144" spans="5:5" x14ac:dyDescent="0.2">
      <c r="E2144" s="849"/>
    </row>
    <row r="2145" spans="5:5" x14ac:dyDescent="0.2">
      <c r="E2145" s="849"/>
    </row>
    <row r="2146" spans="5:5" x14ac:dyDescent="0.2">
      <c r="E2146" s="849"/>
    </row>
    <row r="2147" spans="5:5" x14ac:dyDescent="0.2">
      <c r="E2147" s="849"/>
    </row>
    <row r="2148" spans="5:5" x14ac:dyDescent="0.2">
      <c r="E2148" s="849"/>
    </row>
    <row r="2149" spans="5:5" x14ac:dyDescent="0.2">
      <c r="E2149" s="849"/>
    </row>
    <row r="2150" spans="5:5" x14ac:dyDescent="0.2">
      <c r="E2150" s="849"/>
    </row>
    <row r="2151" spans="5:5" x14ac:dyDescent="0.2">
      <c r="E2151" s="849"/>
    </row>
    <row r="2152" spans="5:5" x14ac:dyDescent="0.2">
      <c r="E2152" s="849"/>
    </row>
    <row r="2153" spans="5:5" x14ac:dyDescent="0.2">
      <c r="E2153" s="849"/>
    </row>
    <row r="2154" spans="5:5" x14ac:dyDescent="0.2">
      <c r="E2154" s="849"/>
    </row>
    <row r="2155" spans="5:5" x14ac:dyDescent="0.2">
      <c r="E2155" s="849"/>
    </row>
    <row r="2156" spans="5:5" x14ac:dyDescent="0.2">
      <c r="E2156" s="849"/>
    </row>
    <row r="2157" spans="5:5" x14ac:dyDescent="0.2">
      <c r="E2157" s="849"/>
    </row>
    <row r="2158" spans="5:5" x14ac:dyDescent="0.2">
      <c r="E2158" s="849"/>
    </row>
    <row r="2159" spans="5:5" x14ac:dyDescent="0.2">
      <c r="E2159" s="849"/>
    </row>
    <row r="2160" spans="5:5" x14ac:dyDescent="0.2">
      <c r="E2160" s="849"/>
    </row>
    <row r="2161" spans="5:5" x14ac:dyDescent="0.2">
      <c r="E2161" s="849"/>
    </row>
    <row r="2162" spans="5:5" x14ac:dyDescent="0.2">
      <c r="E2162" s="849"/>
    </row>
    <row r="2163" spans="5:5" x14ac:dyDescent="0.2">
      <c r="E2163" s="849"/>
    </row>
    <row r="2164" spans="5:5" x14ac:dyDescent="0.2">
      <c r="E2164" s="849"/>
    </row>
    <row r="2165" spans="5:5" x14ac:dyDescent="0.2">
      <c r="E2165" s="849"/>
    </row>
    <row r="2166" spans="5:5" x14ac:dyDescent="0.2">
      <c r="E2166" s="849"/>
    </row>
    <row r="2167" spans="5:5" x14ac:dyDescent="0.2">
      <c r="E2167" s="849"/>
    </row>
    <row r="2168" spans="5:5" x14ac:dyDescent="0.2">
      <c r="E2168" s="849"/>
    </row>
    <row r="2169" spans="5:5" x14ac:dyDescent="0.2">
      <c r="E2169" s="849"/>
    </row>
    <row r="2170" spans="5:5" x14ac:dyDescent="0.2">
      <c r="E2170" s="849"/>
    </row>
    <row r="2171" spans="5:5" x14ac:dyDescent="0.2">
      <c r="E2171" s="849"/>
    </row>
    <row r="2172" spans="5:5" x14ac:dyDescent="0.2">
      <c r="E2172" s="849"/>
    </row>
    <row r="2173" spans="5:5" x14ac:dyDescent="0.2">
      <c r="E2173" s="849"/>
    </row>
    <row r="2174" spans="5:5" x14ac:dyDescent="0.2">
      <c r="E2174" s="849"/>
    </row>
    <row r="2175" spans="5:5" x14ac:dyDescent="0.2">
      <c r="E2175" s="849"/>
    </row>
    <row r="2176" spans="5:5" x14ac:dyDescent="0.2">
      <c r="E2176" s="849"/>
    </row>
    <row r="2177" spans="5:5" x14ac:dyDescent="0.2">
      <c r="E2177" s="849"/>
    </row>
    <row r="2178" spans="5:5" x14ac:dyDescent="0.2">
      <c r="E2178" s="849"/>
    </row>
    <row r="2179" spans="5:5" x14ac:dyDescent="0.2">
      <c r="E2179" s="849"/>
    </row>
    <row r="2180" spans="5:5" x14ac:dyDescent="0.2">
      <c r="E2180" s="849"/>
    </row>
    <row r="2181" spans="5:5" x14ac:dyDescent="0.2">
      <c r="E2181" s="849"/>
    </row>
    <row r="2182" spans="5:5" x14ac:dyDescent="0.2">
      <c r="E2182" s="849"/>
    </row>
    <row r="2183" spans="5:5" x14ac:dyDescent="0.2">
      <c r="E2183" s="849"/>
    </row>
    <row r="2184" spans="5:5" x14ac:dyDescent="0.2">
      <c r="E2184" s="849"/>
    </row>
    <row r="2185" spans="5:5" x14ac:dyDescent="0.2">
      <c r="E2185" s="849"/>
    </row>
    <row r="2186" spans="5:5" x14ac:dyDescent="0.2">
      <c r="E2186" s="849"/>
    </row>
    <row r="2187" spans="5:5" x14ac:dyDescent="0.2">
      <c r="E2187" s="849"/>
    </row>
    <row r="2188" spans="5:5" x14ac:dyDescent="0.2">
      <c r="E2188" s="849"/>
    </row>
    <row r="2189" spans="5:5" x14ac:dyDescent="0.2">
      <c r="E2189" s="849"/>
    </row>
    <row r="2190" spans="5:5" x14ac:dyDescent="0.2">
      <c r="E2190" s="849"/>
    </row>
    <row r="2191" spans="5:5" x14ac:dyDescent="0.2">
      <c r="E2191" s="849"/>
    </row>
    <row r="2192" spans="5:5" x14ac:dyDescent="0.2">
      <c r="E2192" s="849"/>
    </row>
    <row r="2193" spans="5:5" x14ac:dyDescent="0.2">
      <c r="E2193" s="849"/>
    </row>
    <row r="2194" spans="5:5" x14ac:dyDescent="0.2">
      <c r="E2194" s="849"/>
    </row>
    <row r="2195" spans="5:5" x14ac:dyDescent="0.2">
      <c r="E2195" s="849"/>
    </row>
    <row r="2196" spans="5:5" x14ac:dyDescent="0.2">
      <c r="E2196" s="849"/>
    </row>
    <row r="2197" spans="5:5" x14ac:dyDescent="0.2">
      <c r="E2197" s="849"/>
    </row>
    <row r="2198" spans="5:5" x14ac:dyDescent="0.2">
      <c r="E2198" s="849"/>
    </row>
    <row r="2199" spans="5:5" x14ac:dyDescent="0.2">
      <c r="E2199" s="849"/>
    </row>
    <row r="2200" spans="5:5" x14ac:dyDescent="0.2">
      <c r="E2200" s="849"/>
    </row>
    <row r="2201" spans="5:5" x14ac:dyDescent="0.2">
      <c r="E2201" s="849"/>
    </row>
    <row r="2202" spans="5:5" x14ac:dyDescent="0.2">
      <c r="E2202" s="849"/>
    </row>
    <row r="2203" spans="5:5" x14ac:dyDescent="0.2">
      <c r="E2203" s="849"/>
    </row>
    <row r="2204" spans="5:5" x14ac:dyDescent="0.2">
      <c r="E2204" s="849"/>
    </row>
    <row r="2205" spans="5:5" x14ac:dyDescent="0.2">
      <c r="E2205" s="849"/>
    </row>
    <row r="2206" spans="5:5" x14ac:dyDescent="0.2">
      <c r="E2206" s="849"/>
    </row>
    <row r="2207" spans="5:5" x14ac:dyDescent="0.2">
      <c r="E2207" s="849"/>
    </row>
    <row r="2208" spans="5:5" x14ac:dyDescent="0.2">
      <c r="E2208" s="849"/>
    </row>
    <row r="2209" spans="5:5" x14ac:dyDescent="0.2">
      <c r="E2209" s="849"/>
    </row>
    <row r="2210" spans="5:5" x14ac:dyDescent="0.2">
      <c r="E2210" s="849"/>
    </row>
    <row r="2211" spans="5:5" x14ac:dyDescent="0.2">
      <c r="E2211" s="849"/>
    </row>
    <row r="2212" spans="5:5" x14ac:dyDescent="0.2">
      <c r="E2212" s="849"/>
    </row>
    <row r="2213" spans="5:5" x14ac:dyDescent="0.2">
      <c r="E2213" s="849"/>
    </row>
    <row r="2214" spans="5:5" x14ac:dyDescent="0.2">
      <c r="E2214" s="849"/>
    </row>
    <row r="2215" spans="5:5" x14ac:dyDescent="0.2">
      <c r="E2215" s="849"/>
    </row>
    <row r="2216" spans="5:5" x14ac:dyDescent="0.2">
      <c r="E2216" s="849"/>
    </row>
    <row r="2217" spans="5:5" x14ac:dyDescent="0.2">
      <c r="E2217" s="849"/>
    </row>
    <row r="2218" spans="5:5" x14ac:dyDescent="0.2">
      <c r="E2218" s="849"/>
    </row>
    <row r="2219" spans="5:5" x14ac:dyDescent="0.2">
      <c r="E2219" s="849"/>
    </row>
    <row r="2220" spans="5:5" x14ac:dyDescent="0.2">
      <c r="E2220" s="849"/>
    </row>
    <row r="2221" spans="5:5" x14ac:dyDescent="0.2">
      <c r="E2221" s="849"/>
    </row>
    <row r="2222" spans="5:5" x14ac:dyDescent="0.2">
      <c r="E2222" s="849"/>
    </row>
    <row r="2223" spans="5:5" x14ac:dyDescent="0.2">
      <c r="E2223" s="849"/>
    </row>
    <row r="2224" spans="5:5" x14ac:dyDescent="0.2">
      <c r="E2224" s="849"/>
    </row>
    <row r="2225" spans="5:5" x14ac:dyDescent="0.2">
      <c r="E2225" s="849"/>
    </row>
    <row r="2226" spans="5:5" x14ac:dyDescent="0.2">
      <c r="E2226" s="849"/>
    </row>
    <row r="2227" spans="5:5" x14ac:dyDescent="0.2">
      <c r="E2227" s="849"/>
    </row>
    <row r="2228" spans="5:5" x14ac:dyDescent="0.2">
      <c r="E2228" s="849"/>
    </row>
    <row r="2229" spans="5:5" x14ac:dyDescent="0.2">
      <c r="E2229" s="849"/>
    </row>
    <row r="2230" spans="5:5" x14ac:dyDescent="0.2">
      <c r="E2230" s="849"/>
    </row>
    <row r="2231" spans="5:5" x14ac:dyDescent="0.2">
      <c r="E2231" s="849"/>
    </row>
    <row r="2232" spans="5:5" x14ac:dyDescent="0.2">
      <c r="E2232" s="849"/>
    </row>
    <row r="2233" spans="5:5" x14ac:dyDescent="0.2">
      <c r="E2233" s="849"/>
    </row>
    <row r="2234" spans="5:5" x14ac:dyDescent="0.2">
      <c r="E2234" s="849"/>
    </row>
    <row r="2235" spans="5:5" x14ac:dyDescent="0.2">
      <c r="E2235" s="849"/>
    </row>
    <row r="2236" spans="5:5" x14ac:dyDescent="0.2">
      <c r="E2236" s="849"/>
    </row>
    <row r="2237" spans="5:5" x14ac:dyDescent="0.2">
      <c r="E2237" s="849"/>
    </row>
    <row r="2238" spans="5:5" x14ac:dyDescent="0.2">
      <c r="E2238" s="849"/>
    </row>
    <row r="2239" spans="5:5" x14ac:dyDescent="0.2">
      <c r="E2239" s="849"/>
    </row>
    <row r="2240" spans="5:5" x14ac:dyDescent="0.2">
      <c r="E2240" s="849"/>
    </row>
    <row r="2241" spans="5:5" x14ac:dyDescent="0.2">
      <c r="E2241" s="849"/>
    </row>
    <row r="2242" spans="5:5" x14ac:dyDescent="0.2">
      <c r="E2242" s="849"/>
    </row>
    <row r="2243" spans="5:5" x14ac:dyDescent="0.2">
      <c r="E2243" s="849"/>
    </row>
    <row r="2244" spans="5:5" x14ac:dyDescent="0.2">
      <c r="E2244" s="849"/>
    </row>
    <row r="2245" spans="5:5" x14ac:dyDescent="0.2">
      <c r="E2245" s="849"/>
    </row>
    <row r="2246" spans="5:5" x14ac:dyDescent="0.2">
      <c r="E2246" s="849"/>
    </row>
    <row r="2247" spans="5:5" x14ac:dyDescent="0.2">
      <c r="E2247" s="849"/>
    </row>
    <row r="2248" spans="5:5" x14ac:dyDescent="0.2">
      <c r="E2248" s="849"/>
    </row>
    <row r="2249" spans="5:5" x14ac:dyDescent="0.2">
      <c r="E2249" s="849"/>
    </row>
    <row r="2250" spans="5:5" x14ac:dyDescent="0.2">
      <c r="E2250" s="849"/>
    </row>
    <row r="2251" spans="5:5" x14ac:dyDescent="0.2">
      <c r="E2251" s="849"/>
    </row>
    <row r="2252" spans="5:5" x14ac:dyDescent="0.2">
      <c r="E2252" s="849"/>
    </row>
    <row r="2253" spans="5:5" x14ac:dyDescent="0.2">
      <c r="E2253" s="849"/>
    </row>
    <row r="2254" spans="5:5" x14ac:dyDescent="0.2">
      <c r="E2254" s="849"/>
    </row>
    <row r="2255" spans="5:5" x14ac:dyDescent="0.2">
      <c r="E2255" s="849"/>
    </row>
    <row r="2256" spans="5:5" x14ac:dyDescent="0.2">
      <c r="E2256" s="849"/>
    </row>
    <row r="2257" spans="5:5" x14ac:dyDescent="0.2">
      <c r="E2257" s="849"/>
    </row>
    <row r="2258" spans="5:5" x14ac:dyDescent="0.2">
      <c r="E2258" s="849"/>
    </row>
    <row r="2259" spans="5:5" x14ac:dyDescent="0.2">
      <c r="E2259" s="849"/>
    </row>
    <row r="2260" spans="5:5" x14ac:dyDescent="0.2">
      <c r="E2260" s="849"/>
    </row>
    <row r="2261" spans="5:5" x14ac:dyDescent="0.2">
      <c r="E2261" s="849"/>
    </row>
    <row r="2262" spans="5:5" x14ac:dyDescent="0.2">
      <c r="E2262" s="849"/>
    </row>
    <row r="2263" spans="5:5" x14ac:dyDescent="0.2">
      <c r="E2263" s="849"/>
    </row>
    <row r="2264" spans="5:5" x14ac:dyDescent="0.2">
      <c r="E2264" s="849"/>
    </row>
    <row r="2265" spans="5:5" x14ac:dyDescent="0.2">
      <c r="E2265" s="849"/>
    </row>
    <row r="2266" spans="5:5" x14ac:dyDescent="0.2">
      <c r="E2266" s="849"/>
    </row>
    <row r="2267" spans="5:5" x14ac:dyDescent="0.2">
      <c r="E2267" s="849"/>
    </row>
    <row r="2268" spans="5:5" x14ac:dyDescent="0.2">
      <c r="E2268" s="849"/>
    </row>
    <row r="2269" spans="5:5" x14ac:dyDescent="0.2">
      <c r="E2269" s="849"/>
    </row>
    <row r="2270" spans="5:5" x14ac:dyDescent="0.2">
      <c r="E2270" s="849"/>
    </row>
    <row r="2271" spans="5:5" x14ac:dyDescent="0.2">
      <c r="E2271" s="849"/>
    </row>
    <row r="2272" spans="5:5" x14ac:dyDescent="0.2">
      <c r="E2272" s="849"/>
    </row>
    <row r="2273" spans="5:5" x14ac:dyDescent="0.2">
      <c r="E2273" s="849"/>
    </row>
    <row r="2274" spans="5:5" x14ac:dyDescent="0.2">
      <c r="E2274" s="849"/>
    </row>
    <row r="2275" spans="5:5" x14ac:dyDescent="0.2">
      <c r="E2275" s="849"/>
    </row>
    <row r="2276" spans="5:5" x14ac:dyDescent="0.2">
      <c r="E2276" s="849"/>
    </row>
    <row r="2277" spans="5:5" x14ac:dyDescent="0.2">
      <c r="E2277" s="849"/>
    </row>
    <row r="2278" spans="5:5" x14ac:dyDescent="0.2">
      <c r="E2278" s="849"/>
    </row>
    <row r="2279" spans="5:5" x14ac:dyDescent="0.2">
      <c r="E2279" s="849"/>
    </row>
    <row r="2280" spans="5:5" x14ac:dyDescent="0.2">
      <c r="E2280" s="849"/>
    </row>
    <row r="2281" spans="5:5" x14ac:dyDescent="0.2">
      <c r="E2281" s="849"/>
    </row>
    <row r="2282" spans="5:5" x14ac:dyDescent="0.2">
      <c r="E2282" s="849"/>
    </row>
    <row r="2283" spans="5:5" x14ac:dyDescent="0.2">
      <c r="E2283" s="849"/>
    </row>
    <row r="2284" spans="5:5" x14ac:dyDescent="0.2">
      <c r="E2284" s="849"/>
    </row>
    <row r="2285" spans="5:5" x14ac:dyDescent="0.2">
      <c r="E2285" s="849"/>
    </row>
    <row r="2286" spans="5:5" x14ac:dyDescent="0.2">
      <c r="E2286" s="849"/>
    </row>
    <row r="2287" spans="5:5" x14ac:dyDescent="0.2">
      <c r="E2287" s="849"/>
    </row>
    <row r="2288" spans="5:5" x14ac:dyDescent="0.2">
      <c r="E2288" s="849"/>
    </row>
    <row r="2289" spans="5:5" x14ac:dyDescent="0.2">
      <c r="E2289" s="849"/>
    </row>
    <row r="2290" spans="5:5" x14ac:dyDescent="0.2">
      <c r="E2290" s="849"/>
    </row>
    <row r="2291" spans="5:5" x14ac:dyDescent="0.2">
      <c r="E2291" s="849"/>
    </row>
    <row r="2292" spans="5:5" x14ac:dyDescent="0.2">
      <c r="E2292" s="849"/>
    </row>
    <row r="2293" spans="5:5" x14ac:dyDescent="0.2">
      <c r="E2293" s="849"/>
    </row>
    <row r="2294" spans="5:5" x14ac:dyDescent="0.2">
      <c r="E2294" s="849"/>
    </row>
    <row r="2295" spans="5:5" x14ac:dyDescent="0.2">
      <c r="E2295" s="849"/>
    </row>
    <row r="2296" spans="5:5" x14ac:dyDescent="0.2">
      <c r="E2296" s="849"/>
    </row>
    <row r="2297" spans="5:5" x14ac:dyDescent="0.2">
      <c r="E2297" s="849"/>
    </row>
    <row r="2298" spans="5:5" x14ac:dyDescent="0.2">
      <c r="E2298" s="849"/>
    </row>
    <row r="2299" spans="5:5" x14ac:dyDescent="0.2">
      <c r="E2299" s="849"/>
    </row>
    <row r="2300" spans="5:5" x14ac:dyDescent="0.2">
      <c r="E2300" s="849"/>
    </row>
    <row r="2301" spans="5:5" x14ac:dyDescent="0.2">
      <c r="E2301" s="849"/>
    </row>
    <row r="2302" spans="5:5" x14ac:dyDescent="0.2">
      <c r="E2302" s="849"/>
    </row>
    <row r="2303" spans="5:5" x14ac:dyDescent="0.2">
      <c r="E2303" s="849"/>
    </row>
    <row r="2304" spans="5:5" x14ac:dyDescent="0.2">
      <c r="E2304" s="849"/>
    </row>
    <row r="2305" spans="5:5" x14ac:dyDescent="0.2">
      <c r="E2305" s="849"/>
    </row>
    <row r="2306" spans="5:5" x14ac:dyDescent="0.2">
      <c r="E2306" s="849"/>
    </row>
    <row r="2307" spans="5:5" x14ac:dyDescent="0.2">
      <c r="E2307" s="849"/>
    </row>
    <row r="2308" spans="5:5" x14ac:dyDescent="0.2">
      <c r="E2308" s="849"/>
    </row>
    <row r="2309" spans="5:5" x14ac:dyDescent="0.2">
      <c r="E2309" s="849"/>
    </row>
    <row r="2310" spans="5:5" x14ac:dyDescent="0.2">
      <c r="E2310" s="849"/>
    </row>
    <row r="2311" spans="5:5" x14ac:dyDescent="0.2">
      <c r="E2311" s="849"/>
    </row>
    <row r="2312" spans="5:5" x14ac:dyDescent="0.2">
      <c r="E2312" s="849"/>
    </row>
    <row r="2313" spans="5:5" x14ac:dyDescent="0.2">
      <c r="E2313" s="849"/>
    </row>
    <row r="2314" spans="5:5" x14ac:dyDescent="0.2">
      <c r="E2314" s="849"/>
    </row>
    <row r="2315" spans="5:5" x14ac:dyDescent="0.2">
      <c r="E2315" s="849"/>
    </row>
    <row r="2316" spans="5:5" x14ac:dyDescent="0.2">
      <c r="E2316" s="849"/>
    </row>
    <row r="2317" spans="5:5" x14ac:dyDescent="0.2">
      <c r="E2317" s="849"/>
    </row>
    <row r="2318" spans="5:5" x14ac:dyDescent="0.2">
      <c r="E2318" s="849"/>
    </row>
    <row r="2319" spans="5:5" x14ac:dyDescent="0.2">
      <c r="E2319" s="849"/>
    </row>
    <row r="2320" spans="5:5" x14ac:dyDescent="0.2">
      <c r="E2320" s="849"/>
    </row>
    <row r="2321" spans="5:5" x14ac:dyDescent="0.2">
      <c r="E2321" s="849"/>
    </row>
    <row r="2322" spans="5:5" x14ac:dyDescent="0.2">
      <c r="E2322" s="849"/>
    </row>
    <row r="2323" spans="5:5" x14ac:dyDescent="0.2">
      <c r="E2323" s="849"/>
    </row>
    <row r="2324" spans="5:5" x14ac:dyDescent="0.2">
      <c r="E2324" s="849"/>
    </row>
    <row r="2325" spans="5:5" x14ac:dyDescent="0.2">
      <c r="E2325" s="849"/>
    </row>
    <row r="2326" spans="5:5" x14ac:dyDescent="0.2">
      <c r="E2326" s="849"/>
    </row>
    <row r="2327" spans="5:5" x14ac:dyDescent="0.2">
      <c r="E2327" s="849"/>
    </row>
    <row r="2328" spans="5:5" x14ac:dyDescent="0.2">
      <c r="E2328" s="849"/>
    </row>
    <row r="2329" spans="5:5" x14ac:dyDescent="0.2">
      <c r="E2329" s="849"/>
    </row>
    <row r="2330" spans="5:5" x14ac:dyDescent="0.2">
      <c r="E2330" s="849"/>
    </row>
    <row r="2331" spans="5:5" x14ac:dyDescent="0.2">
      <c r="E2331" s="849"/>
    </row>
    <row r="2332" spans="5:5" x14ac:dyDescent="0.2">
      <c r="E2332" s="849"/>
    </row>
    <row r="2333" spans="5:5" x14ac:dyDescent="0.2">
      <c r="E2333" s="849"/>
    </row>
    <row r="2334" spans="5:5" x14ac:dyDescent="0.2">
      <c r="E2334" s="849"/>
    </row>
    <row r="2335" spans="5:5" x14ac:dyDescent="0.2">
      <c r="E2335" s="849"/>
    </row>
    <row r="2336" spans="5:5" x14ac:dyDescent="0.2">
      <c r="E2336" s="849"/>
    </row>
    <row r="2337" spans="5:5" x14ac:dyDescent="0.2">
      <c r="E2337" s="849"/>
    </row>
    <row r="2338" spans="5:5" x14ac:dyDescent="0.2">
      <c r="E2338" s="849"/>
    </row>
    <row r="2339" spans="5:5" x14ac:dyDescent="0.2">
      <c r="E2339" s="849"/>
    </row>
    <row r="2340" spans="5:5" x14ac:dyDescent="0.2">
      <c r="E2340" s="849"/>
    </row>
    <row r="2341" spans="5:5" x14ac:dyDescent="0.2">
      <c r="E2341" s="849"/>
    </row>
    <row r="2342" spans="5:5" x14ac:dyDescent="0.2">
      <c r="E2342" s="849"/>
    </row>
    <row r="2343" spans="5:5" x14ac:dyDescent="0.2">
      <c r="E2343" s="849"/>
    </row>
    <row r="2344" spans="5:5" x14ac:dyDescent="0.2">
      <c r="E2344" s="849"/>
    </row>
    <row r="2345" spans="5:5" x14ac:dyDescent="0.2">
      <c r="E2345" s="849"/>
    </row>
    <row r="2346" spans="5:5" x14ac:dyDescent="0.2">
      <c r="E2346" s="849"/>
    </row>
    <row r="2347" spans="5:5" x14ac:dyDescent="0.2">
      <c r="E2347" s="849"/>
    </row>
    <row r="2348" spans="5:5" x14ac:dyDescent="0.2">
      <c r="E2348" s="849"/>
    </row>
    <row r="2349" spans="5:5" x14ac:dyDescent="0.2">
      <c r="E2349" s="849"/>
    </row>
    <row r="2350" spans="5:5" x14ac:dyDescent="0.2">
      <c r="E2350" s="849"/>
    </row>
    <row r="2351" spans="5:5" x14ac:dyDescent="0.2">
      <c r="E2351" s="849"/>
    </row>
    <row r="2352" spans="5:5" x14ac:dyDescent="0.2">
      <c r="E2352" s="849"/>
    </row>
    <row r="2353" spans="5:5" x14ac:dyDescent="0.2">
      <c r="E2353" s="849"/>
    </row>
    <row r="2354" spans="5:5" x14ac:dyDescent="0.2">
      <c r="E2354" s="849"/>
    </row>
    <row r="2355" spans="5:5" x14ac:dyDescent="0.2">
      <c r="E2355" s="849"/>
    </row>
    <row r="2356" spans="5:5" x14ac:dyDescent="0.2">
      <c r="E2356" s="849"/>
    </row>
    <row r="2357" spans="5:5" x14ac:dyDescent="0.2">
      <c r="E2357" s="849"/>
    </row>
    <row r="2358" spans="5:5" x14ac:dyDescent="0.2">
      <c r="E2358" s="849"/>
    </row>
    <row r="2359" spans="5:5" x14ac:dyDescent="0.2">
      <c r="E2359" s="849"/>
    </row>
    <row r="2360" spans="5:5" x14ac:dyDescent="0.2">
      <c r="E2360" s="849"/>
    </row>
    <row r="2361" spans="5:5" x14ac:dyDescent="0.2">
      <c r="E2361" s="849"/>
    </row>
    <row r="2362" spans="5:5" x14ac:dyDescent="0.2">
      <c r="E2362" s="849"/>
    </row>
    <row r="2363" spans="5:5" x14ac:dyDescent="0.2">
      <c r="E2363" s="849"/>
    </row>
    <row r="2364" spans="5:5" x14ac:dyDescent="0.2">
      <c r="E2364" s="849"/>
    </row>
    <row r="2365" spans="5:5" x14ac:dyDescent="0.2">
      <c r="E2365" s="849"/>
    </row>
    <row r="2366" spans="5:5" x14ac:dyDescent="0.2">
      <c r="E2366" s="849"/>
    </row>
    <row r="2367" spans="5:5" x14ac:dyDescent="0.2">
      <c r="E2367" s="849"/>
    </row>
    <row r="2368" spans="5:5" x14ac:dyDescent="0.2">
      <c r="E2368" s="849"/>
    </row>
    <row r="2369" spans="5:5" x14ac:dyDescent="0.2">
      <c r="E2369" s="849"/>
    </row>
    <row r="2370" spans="5:5" x14ac:dyDescent="0.2">
      <c r="E2370" s="849"/>
    </row>
    <row r="2371" spans="5:5" x14ac:dyDescent="0.2">
      <c r="E2371" s="849"/>
    </row>
    <row r="2372" spans="5:5" x14ac:dyDescent="0.2">
      <c r="E2372" s="849"/>
    </row>
    <row r="2373" spans="5:5" x14ac:dyDescent="0.2">
      <c r="E2373" s="849"/>
    </row>
    <row r="2374" spans="5:5" x14ac:dyDescent="0.2">
      <c r="E2374" s="849"/>
    </row>
    <row r="2375" spans="5:5" x14ac:dyDescent="0.2">
      <c r="E2375" s="849"/>
    </row>
    <row r="2376" spans="5:5" x14ac:dyDescent="0.2">
      <c r="E2376" s="849"/>
    </row>
    <row r="2377" spans="5:5" x14ac:dyDescent="0.2">
      <c r="E2377" s="849"/>
    </row>
    <row r="2378" spans="5:5" x14ac:dyDescent="0.2">
      <c r="E2378" s="849"/>
    </row>
    <row r="2379" spans="5:5" x14ac:dyDescent="0.2">
      <c r="E2379" s="849"/>
    </row>
    <row r="2380" spans="5:5" x14ac:dyDescent="0.2">
      <c r="E2380" s="849"/>
    </row>
    <row r="2381" spans="5:5" x14ac:dyDescent="0.2">
      <c r="E2381" s="849"/>
    </row>
    <row r="2382" spans="5:5" x14ac:dyDescent="0.2">
      <c r="E2382" s="849"/>
    </row>
    <row r="2383" spans="5:5" x14ac:dyDescent="0.2">
      <c r="E2383" s="849"/>
    </row>
    <row r="2384" spans="5:5" x14ac:dyDescent="0.2">
      <c r="E2384" s="849"/>
    </row>
    <row r="2385" spans="5:5" x14ac:dyDescent="0.2">
      <c r="E2385" s="849"/>
    </row>
    <row r="2386" spans="5:5" x14ac:dyDescent="0.2">
      <c r="E2386" s="849"/>
    </row>
    <row r="2387" spans="5:5" x14ac:dyDescent="0.2">
      <c r="E2387" s="849"/>
    </row>
    <row r="2388" spans="5:5" x14ac:dyDescent="0.2">
      <c r="E2388" s="849"/>
    </row>
    <row r="2389" spans="5:5" x14ac:dyDescent="0.2">
      <c r="E2389" s="849"/>
    </row>
    <row r="2390" spans="5:5" x14ac:dyDescent="0.2">
      <c r="E2390" s="849"/>
    </row>
    <row r="2391" spans="5:5" x14ac:dyDescent="0.2">
      <c r="E2391" s="849"/>
    </row>
    <row r="2392" spans="5:5" x14ac:dyDescent="0.2">
      <c r="E2392" s="849"/>
    </row>
    <row r="2393" spans="5:5" x14ac:dyDescent="0.2">
      <c r="E2393" s="849"/>
    </row>
    <row r="2394" spans="5:5" x14ac:dyDescent="0.2">
      <c r="E2394" s="849"/>
    </row>
    <row r="2395" spans="5:5" x14ac:dyDescent="0.2">
      <c r="E2395" s="849"/>
    </row>
    <row r="2396" spans="5:5" x14ac:dyDescent="0.2">
      <c r="E2396" s="849"/>
    </row>
    <row r="2397" spans="5:5" x14ac:dyDescent="0.2">
      <c r="E2397" s="849"/>
    </row>
    <row r="2398" spans="5:5" x14ac:dyDescent="0.2">
      <c r="E2398" s="849"/>
    </row>
    <row r="2399" spans="5:5" x14ac:dyDescent="0.2">
      <c r="E2399" s="849"/>
    </row>
    <row r="2400" spans="5:5" x14ac:dyDescent="0.2">
      <c r="E2400" s="849"/>
    </row>
    <row r="2401" spans="5:5" x14ac:dyDescent="0.2">
      <c r="E2401" s="849"/>
    </row>
    <row r="2402" spans="5:5" x14ac:dyDescent="0.2">
      <c r="E2402" s="849"/>
    </row>
    <row r="2403" spans="5:5" x14ac:dyDescent="0.2">
      <c r="E2403" s="849"/>
    </row>
    <row r="2404" spans="5:5" x14ac:dyDescent="0.2">
      <c r="E2404" s="849"/>
    </row>
    <row r="2405" spans="5:5" x14ac:dyDescent="0.2">
      <c r="E2405" s="849"/>
    </row>
    <row r="2406" spans="5:5" x14ac:dyDescent="0.2">
      <c r="E2406" s="849"/>
    </row>
    <row r="2407" spans="5:5" x14ac:dyDescent="0.2">
      <c r="E2407" s="849"/>
    </row>
    <row r="2408" spans="5:5" x14ac:dyDescent="0.2">
      <c r="E2408" s="849"/>
    </row>
    <row r="2409" spans="5:5" x14ac:dyDescent="0.2">
      <c r="E2409" s="849"/>
    </row>
    <row r="2410" spans="5:5" x14ac:dyDescent="0.2">
      <c r="E2410" s="849"/>
    </row>
    <row r="2411" spans="5:5" x14ac:dyDescent="0.2">
      <c r="E2411" s="849"/>
    </row>
    <row r="2412" spans="5:5" x14ac:dyDescent="0.2">
      <c r="E2412" s="849"/>
    </row>
    <row r="2413" spans="5:5" x14ac:dyDescent="0.2">
      <c r="E2413" s="849"/>
    </row>
    <row r="2414" spans="5:5" x14ac:dyDescent="0.2">
      <c r="E2414" s="849"/>
    </row>
    <row r="2415" spans="5:5" x14ac:dyDescent="0.2">
      <c r="E2415" s="849"/>
    </row>
    <row r="2416" spans="5:5" x14ac:dyDescent="0.2">
      <c r="E2416" s="849"/>
    </row>
    <row r="2417" spans="5:5" x14ac:dyDescent="0.2">
      <c r="E2417" s="849"/>
    </row>
    <row r="2418" spans="5:5" x14ac:dyDescent="0.2">
      <c r="E2418" s="849"/>
    </row>
    <row r="2419" spans="5:5" x14ac:dyDescent="0.2">
      <c r="E2419" s="849"/>
    </row>
    <row r="2420" spans="5:5" x14ac:dyDescent="0.2">
      <c r="E2420" s="849"/>
    </row>
    <row r="2421" spans="5:5" x14ac:dyDescent="0.2">
      <c r="E2421" s="849"/>
    </row>
    <row r="2422" spans="5:5" x14ac:dyDescent="0.2">
      <c r="E2422" s="849"/>
    </row>
    <row r="2423" spans="5:5" x14ac:dyDescent="0.2">
      <c r="E2423" s="849"/>
    </row>
    <row r="2424" spans="5:5" x14ac:dyDescent="0.2">
      <c r="E2424" s="849"/>
    </row>
    <row r="2425" spans="5:5" x14ac:dyDescent="0.2">
      <c r="E2425" s="849"/>
    </row>
    <row r="2426" spans="5:5" x14ac:dyDescent="0.2">
      <c r="E2426" s="849"/>
    </row>
    <row r="2427" spans="5:5" x14ac:dyDescent="0.2">
      <c r="E2427" s="849"/>
    </row>
    <row r="2428" spans="5:5" x14ac:dyDescent="0.2">
      <c r="E2428" s="849"/>
    </row>
    <row r="2429" spans="5:5" x14ac:dyDescent="0.2">
      <c r="E2429" s="849"/>
    </row>
    <row r="2430" spans="5:5" x14ac:dyDescent="0.2">
      <c r="E2430" s="849"/>
    </row>
    <row r="2431" spans="5:5" x14ac:dyDescent="0.2">
      <c r="E2431" s="849"/>
    </row>
    <row r="2432" spans="5:5" x14ac:dyDescent="0.2">
      <c r="E2432" s="849"/>
    </row>
    <row r="2433" spans="5:5" x14ac:dyDescent="0.2">
      <c r="E2433" s="849"/>
    </row>
    <row r="2434" spans="5:5" x14ac:dyDescent="0.2">
      <c r="E2434" s="849"/>
    </row>
    <row r="2435" spans="5:5" x14ac:dyDescent="0.2">
      <c r="E2435" s="849"/>
    </row>
    <row r="2436" spans="5:5" x14ac:dyDescent="0.2">
      <c r="E2436" s="849"/>
    </row>
    <row r="2437" spans="5:5" x14ac:dyDescent="0.2">
      <c r="E2437" s="849"/>
    </row>
    <row r="2438" spans="5:5" x14ac:dyDescent="0.2">
      <c r="E2438" s="849"/>
    </row>
    <row r="2439" spans="5:5" x14ac:dyDescent="0.2">
      <c r="E2439" s="849"/>
    </row>
    <row r="2440" spans="5:5" x14ac:dyDescent="0.2">
      <c r="E2440" s="849"/>
    </row>
    <row r="2441" spans="5:5" x14ac:dyDescent="0.2">
      <c r="E2441" s="849"/>
    </row>
    <row r="2442" spans="5:5" x14ac:dyDescent="0.2">
      <c r="E2442" s="849"/>
    </row>
    <row r="2443" spans="5:5" x14ac:dyDescent="0.2">
      <c r="E2443" s="849"/>
    </row>
    <row r="2444" spans="5:5" x14ac:dyDescent="0.2">
      <c r="E2444" s="849"/>
    </row>
    <row r="2445" spans="5:5" x14ac:dyDescent="0.2">
      <c r="E2445" s="849"/>
    </row>
    <row r="2446" spans="5:5" x14ac:dyDescent="0.2">
      <c r="E2446" s="849"/>
    </row>
    <row r="2447" spans="5:5" x14ac:dyDescent="0.2">
      <c r="E2447" s="849"/>
    </row>
    <row r="2448" spans="5:5" x14ac:dyDescent="0.2">
      <c r="E2448" s="849"/>
    </row>
    <row r="2449" spans="5:5" x14ac:dyDescent="0.2">
      <c r="E2449" s="849"/>
    </row>
    <row r="2450" spans="5:5" x14ac:dyDescent="0.2">
      <c r="E2450" s="849"/>
    </row>
    <row r="2451" spans="5:5" x14ac:dyDescent="0.2">
      <c r="E2451" s="849"/>
    </row>
    <row r="2452" spans="5:5" x14ac:dyDescent="0.2">
      <c r="E2452" s="849"/>
    </row>
    <row r="2453" spans="5:5" x14ac:dyDescent="0.2">
      <c r="E2453" s="849"/>
    </row>
    <row r="2454" spans="5:5" x14ac:dyDescent="0.2">
      <c r="E2454" s="849"/>
    </row>
    <row r="2455" spans="5:5" x14ac:dyDescent="0.2">
      <c r="E2455" s="849"/>
    </row>
    <row r="2456" spans="5:5" x14ac:dyDescent="0.2">
      <c r="E2456" s="849"/>
    </row>
    <row r="2457" spans="5:5" x14ac:dyDescent="0.2">
      <c r="E2457" s="849"/>
    </row>
    <row r="2458" spans="5:5" x14ac:dyDescent="0.2">
      <c r="E2458" s="849"/>
    </row>
    <row r="2459" spans="5:5" x14ac:dyDescent="0.2">
      <c r="E2459" s="849"/>
    </row>
    <row r="2460" spans="5:5" x14ac:dyDescent="0.2">
      <c r="E2460" s="849"/>
    </row>
    <row r="2461" spans="5:5" x14ac:dyDescent="0.2">
      <c r="E2461" s="849"/>
    </row>
    <row r="2462" spans="5:5" x14ac:dyDescent="0.2">
      <c r="E2462" s="849"/>
    </row>
    <row r="2463" spans="5:5" x14ac:dyDescent="0.2">
      <c r="E2463" s="849"/>
    </row>
    <row r="2464" spans="5:5" x14ac:dyDescent="0.2">
      <c r="E2464" s="849"/>
    </row>
    <row r="2465" spans="5:5" x14ac:dyDescent="0.2">
      <c r="E2465" s="849"/>
    </row>
    <row r="2466" spans="5:5" x14ac:dyDescent="0.2">
      <c r="E2466" s="849"/>
    </row>
    <row r="2467" spans="5:5" x14ac:dyDescent="0.2">
      <c r="E2467" s="849"/>
    </row>
    <row r="2468" spans="5:5" x14ac:dyDescent="0.2">
      <c r="E2468" s="849"/>
    </row>
    <row r="2469" spans="5:5" x14ac:dyDescent="0.2">
      <c r="E2469" s="849"/>
    </row>
    <row r="2470" spans="5:5" x14ac:dyDescent="0.2">
      <c r="E2470" s="849"/>
    </row>
    <row r="2471" spans="5:5" x14ac:dyDescent="0.2">
      <c r="E2471" s="849"/>
    </row>
    <row r="2472" spans="5:5" x14ac:dyDescent="0.2">
      <c r="E2472" s="849"/>
    </row>
    <row r="2473" spans="5:5" x14ac:dyDescent="0.2">
      <c r="E2473" s="849"/>
    </row>
    <row r="2474" spans="5:5" x14ac:dyDescent="0.2">
      <c r="E2474" s="849"/>
    </row>
    <row r="2475" spans="5:5" x14ac:dyDescent="0.2">
      <c r="E2475" s="849"/>
    </row>
    <row r="2476" spans="5:5" x14ac:dyDescent="0.2">
      <c r="E2476" s="849"/>
    </row>
    <row r="2477" spans="5:5" x14ac:dyDescent="0.2">
      <c r="E2477" s="849"/>
    </row>
    <row r="2478" spans="5:5" x14ac:dyDescent="0.2">
      <c r="E2478" s="849"/>
    </row>
    <row r="2479" spans="5:5" x14ac:dyDescent="0.2">
      <c r="E2479" s="849"/>
    </row>
    <row r="2480" spans="5:5" x14ac:dyDescent="0.2">
      <c r="E2480" s="849"/>
    </row>
    <row r="2481" spans="5:5" x14ac:dyDescent="0.2">
      <c r="E2481" s="849"/>
    </row>
    <row r="2482" spans="5:5" x14ac:dyDescent="0.2">
      <c r="E2482" s="849"/>
    </row>
    <row r="2483" spans="5:5" x14ac:dyDescent="0.2">
      <c r="E2483" s="849"/>
    </row>
    <row r="2484" spans="5:5" x14ac:dyDescent="0.2">
      <c r="E2484" s="849"/>
    </row>
    <row r="2485" spans="5:5" x14ac:dyDescent="0.2">
      <c r="E2485" s="849"/>
    </row>
    <row r="2486" spans="5:5" x14ac:dyDescent="0.2">
      <c r="E2486" s="849"/>
    </row>
    <row r="2487" spans="5:5" x14ac:dyDescent="0.2">
      <c r="E2487" s="849"/>
    </row>
    <row r="2488" spans="5:5" x14ac:dyDescent="0.2">
      <c r="E2488" s="849"/>
    </row>
    <row r="2489" spans="5:5" x14ac:dyDescent="0.2">
      <c r="E2489" s="849"/>
    </row>
    <row r="2490" spans="5:5" x14ac:dyDescent="0.2">
      <c r="E2490" s="849"/>
    </row>
    <row r="2491" spans="5:5" x14ac:dyDescent="0.2">
      <c r="E2491" s="849"/>
    </row>
    <row r="2492" spans="5:5" x14ac:dyDescent="0.2">
      <c r="E2492" s="849"/>
    </row>
    <row r="2493" spans="5:5" x14ac:dyDescent="0.2">
      <c r="E2493" s="849"/>
    </row>
    <row r="2494" spans="5:5" x14ac:dyDescent="0.2">
      <c r="E2494" s="849"/>
    </row>
    <row r="2495" spans="5:5" x14ac:dyDescent="0.2">
      <c r="E2495" s="849"/>
    </row>
    <row r="2496" spans="5:5" x14ac:dyDescent="0.2">
      <c r="E2496" s="849"/>
    </row>
    <row r="2497" spans="5:5" x14ac:dyDescent="0.2">
      <c r="E2497" s="849"/>
    </row>
    <row r="2498" spans="5:5" x14ac:dyDescent="0.2">
      <c r="E2498" s="849"/>
    </row>
    <row r="2499" spans="5:5" x14ac:dyDescent="0.2">
      <c r="E2499" s="849"/>
    </row>
    <row r="2500" spans="5:5" x14ac:dyDescent="0.2">
      <c r="E2500" s="849"/>
    </row>
    <row r="2501" spans="5:5" x14ac:dyDescent="0.2">
      <c r="E2501" s="849"/>
    </row>
    <row r="2502" spans="5:5" x14ac:dyDescent="0.2">
      <c r="E2502" s="849"/>
    </row>
    <row r="2503" spans="5:5" x14ac:dyDescent="0.2">
      <c r="E2503" s="849"/>
    </row>
    <row r="2504" spans="5:5" x14ac:dyDescent="0.2">
      <c r="E2504" s="849"/>
    </row>
    <row r="2505" spans="5:5" x14ac:dyDescent="0.2">
      <c r="E2505" s="849"/>
    </row>
    <row r="2506" spans="5:5" x14ac:dyDescent="0.2">
      <c r="E2506" s="849"/>
    </row>
    <row r="2507" spans="5:5" x14ac:dyDescent="0.2">
      <c r="E2507" s="849"/>
    </row>
    <row r="2508" spans="5:5" x14ac:dyDescent="0.2">
      <c r="E2508" s="849"/>
    </row>
    <row r="2509" spans="5:5" x14ac:dyDescent="0.2">
      <c r="E2509" s="849"/>
    </row>
    <row r="2510" spans="5:5" x14ac:dyDescent="0.2">
      <c r="E2510" s="849"/>
    </row>
    <row r="2511" spans="5:5" x14ac:dyDescent="0.2">
      <c r="E2511" s="849"/>
    </row>
    <row r="2512" spans="5:5" x14ac:dyDescent="0.2">
      <c r="E2512" s="849"/>
    </row>
    <row r="2513" spans="5:5" x14ac:dyDescent="0.2">
      <c r="E2513" s="849"/>
    </row>
    <row r="2514" spans="5:5" x14ac:dyDescent="0.2">
      <c r="E2514" s="849"/>
    </row>
    <row r="2515" spans="5:5" x14ac:dyDescent="0.2">
      <c r="E2515" s="849"/>
    </row>
    <row r="2516" spans="5:5" x14ac:dyDescent="0.2">
      <c r="E2516" s="849"/>
    </row>
    <row r="2517" spans="5:5" x14ac:dyDescent="0.2">
      <c r="E2517" s="849"/>
    </row>
    <row r="2518" spans="5:5" x14ac:dyDescent="0.2">
      <c r="E2518" s="849"/>
    </row>
    <row r="2519" spans="5:5" x14ac:dyDescent="0.2">
      <c r="E2519" s="849"/>
    </row>
    <row r="2520" spans="5:5" x14ac:dyDescent="0.2">
      <c r="E2520" s="849"/>
    </row>
    <row r="2521" spans="5:5" x14ac:dyDescent="0.2">
      <c r="E2521" s="849"/>
    </row>
    <row r="2522" spans="5:5" x14ac:dyDescent="0.2">
      <c r="E2522" s="849"/>
    </row>
    <row r="2523" spans="5:5" x14ac:dyDescent="0.2">
      <c r="E2523" s="849"/>
    </row>
    <row r="2524" spans="5:5" x14ac:dyDescent="0.2">
      <c r="E2524" s="849"/>
    </row>
    <row r="2525" spans="5:5" x14ac:dyDescent="0.2">
      <c r="E2525" s="849"/>
    </row>
    <row r="2526" spans="5:5" x14ac:dyDescent="0.2">
      <c r="E2526" s="849"/>
    </row>
    <row r="2527" spans="5:5" x14ac:dyDescent="0.2">
      <c r="E2527" s="849"/>
    </row>
    <row r="2528" spans="5:5" x14ac:dyDescent="0.2">
      <c r="E2528" s="849"/>
    </row>
    <row r="2529" spans="5:5" x14ac:dyDescent="0.2">
      <c r="E2529" s="849"/>
    </row>
    <row r="2530" spans="5:5" x14ac:dyDescent="0.2">
      <c r="E2530" s="849"/>
    </row>
    <row r="2531" spans="5:5" x14ac:dyDescent="0.2">
      <c r="E2531" s="849"/>
    </row>
    <row r="2532" spans="5:5" x14ac:dyDescent="0.2">
      <c r="E2532" s="849"/>
    </row>
    <row r="2533" spans="5:5" x14ac:dyDescent="0.2">
      <c r="E2533" s="849"/>
    </row>
    <row r="2534" spans="5:5" x14ac:dyDescent="0.2">
      <c r="E2534" s="849"/>
    </row>
    <row r="2535" spans="5:5" x14ac:dyDescent="0.2">
      <c r="E2535" s="849"/>
    </row>
    <row r="2536" spans="5:5" x14ac:dyDescent="0.2">
      <c r="E2536" s="849"/>
    </row>
    <row r="2537" spans="5:5" x14ac:dyDescent="0.2">
      <c r="E2537" s="849"/>
    </row>
    <row r="2538" spans="5:5" x14ac:dyDescent="0.2">
      <c r="E2538" s="849"/>
    </row>
    <row r="2539" spans="5:5" x14ac:dyDescent="0.2">
      <c r="E2539" s="849"/>
    </row>
    <row r="2540" spans="5:5" x14ac:dyDescent="0.2">
      <c r="E2540" s="849"/>
    </row>
    <row r="2541" spans="5:5" x14ac:dyDescent="0.2">
      <c r="E2541" s="849"/>
    </row>
    <row r="2542" spans="5:5" x14ac:dyDescent="0.2">
      <c r="E2542" s="849"/>
    </row>
    <row r="2543" spans="5:5" x14ac:dyDescent="0.2">
      <c r="E2543" s="849"/>
    </row>
    <row r="2544" spans="5:5" x14ac:dyDescent="0.2">
      <c r="E2544" s="849"/>
    </row>
    <row r="2545" spans="5:5" x14ac:dyDescent="0.2">
      <c r="E2545" s="849"/>
    </row>
    <row r="2546" spans="5:5" x14ac:dyDescent="0.2">
      <c r="E2546" s="849"/>
    </row>
    <row r="2547" spans="5:5" x14ac:dyDescent="0.2">
      <c r="E2547" s="849"/>
    </row>
    <row r="2548" spans="5:5" x14ac:dyDescent="0.2">
      <c r="E2548" s="849"/>
    </row>
    <row r="2549" spans="5:5" x14ac:dyDescent="0.2">
      <c r="E2549" s="849"/>
    </row>
    <row r="2550" spans="5:5" x14ac:dyDescent="0.2">
      <c r="E2550" s="849"/>
    </row>
    <row r="2551" spans="5:5" x14ac:dyDescent="0.2">
      <c r="E2551" s="849"/>
    </row>
    <row r="2552" spans="5:5" x14ac:dyDescent="0.2">
      <c r="E2552" s="849"/>
    </row>
    <row r="2553" spans="5:5" x14ac:dyDescent="0.2">
      <c r="E2553" s="849"/>
    </row>
    <row r="2554" spans="5:5" x14ac:dyDescent="0.2">
      <c r="E2554" s="849"/>
    </row>
    <row r="2555" spans="5:5" x14ac:dyDescent="0.2">
      <c r="E2555" s="849"/>
    </row>
    <row r="2556" spans="5:5" x14ac:dyDescent="0.2">
      <c r="E2556" s="849"/>
    </row>
    <row r="2557" spans="5:5" x14ac:dyDescent="0.2">
      <c r="E2557" s="849"/>
    </row>
    <row r="2558" spans="5:5" x14ac:dyDescent="0.2">
      <c r="E2558" s="849"/>
    </row>
    <row r="2559" spans="5:5" x14ac:dyDescent="0.2">
      <c r="E2559" s="849"/>
    </row>
    <row r="2560" spans="5:5" x14ac:dyDescent="0.2">
      <c r="E2560" s="849"/>
    </row>
    <row r="2561" spans="5:5" x14ac:dyDescent="0.2">
      <c r="E2561" s="849"/>
    </row>
    <row r="2562" spans="5:5" x14ac:dyDescent="0.2">
      <c r="E2562" s="849"/>
    </row>
    <row r="2563" spans="5:5" x14ac:dyDescent="0.2">
      <c r="E2563" s="849"/>
    </row>
    <row r="2564" spans="5:5" x14ac:dyDescent="0.2">
      <c r="E2564" s="849"/>
    </row>
    <row r="2565" spans="5:5" x14ac:dyDescent="0.2">
      <c r="E2565" s="849"/>
    </row>
    <row r="2566" spans="5:5" x14ac:dyDescent="0.2">
      <c r="E2566" s="849"/>
    </row>
    <row r="2567" spans="5:5" x14ac:dyDescent="0.2">
      <c r="E2567" s="849"/>
    </row>
    <row r="2568" spans="5:5" x14ac:dyDescent="0.2">
      <c r="E2568" s="849"/>
    </row>
    <row r="2569" spans="5:5" x14ac:dyDescent="0.2">
      <c r="E2569" s="849"/>
    </row>
    <row r="2570" spans="5:5" x14ac:dyDescent="0.2">
      <c r="E2570" s="849"/>
    </row>
    <row r="2571" spans="5:5" x14ac:dyDescent="0.2">
      <c r="E2571" s="849"/>
    </row>
    <row r="2572" spans="5:5" x14ac:dyDescent="0.2">
      <c r="E2572" s="849"/>
    </row>
    <row r="2573" spans="5:5" x14ac:dyDescent="0.2">
      <c r="E2573" s="849"/>
    </row>
    <row r="2574" spans="5:5" x14ac:dyDescent="0.2">
      <c r="E2574" s="849"/>
    </row>
    <row r="2575" spans="5:5" x14ac:dyDescent="0.2">
      <c r="E2575" s="849"/>
    </row>
    <row r="2576" spans="5:5" x14ac:dyDescent="0.2">
      <c r="E2576" s="849"/>
    </row>
    <row r="2577" spans="5:5" x14ac:dyDescent="0.2">
      <c r="E2577" s="849"/>
    </row>
    <row r="2578" spans="5:5" x14ac:dyDescent="0.2">
      <c r="E2578" s="849"/>
    </row>
    <row r="2579" spans="5:5" x14ac:dyDescent="0.2">
      <c r="E2579" s="849"/>
    </row>
    <row r="2580" spans="5:5" x14ac:dyDescent="0.2">
      <c r="E2580" s="849"/>
    </row>
    <row r="2581" spans="5:5" x14ac:dyDescent="0.2">
      <c r="E2581" s="849"/>
    </row>
    <row r="2582" spans="5:5" x14ac:dyDescent="0.2">
      <c r="E2582" s="849"/>
    </row>
    <row r="2583" spans="5:5" x14ac:dyDescent="0.2">
      <c r="E2583" s="849"/>
    </row>
    <row r="2584" spans="5:5" x14ac:dyDescent="0.2">
      <c r="E2584" s="849"/>
    </row>
    <row r="2585" spans="5:5" x14ac:dyDescent="0.2">
      <c r="E2585" s="849"/>
    </row>
    <row r="2586" spans="5:5" x14ac:dyDescent="0.2">
      <c r="E2586" s="849"/>
    </row>
    <row r="2587" spans="5:5" x14ac:dyDescent="0.2">
      <c r="E2587" s="849"/>
    </row>
    <row r="2588" spans="5:5" x14ac:dyDescent="0.2">
      <c r="E2588" s="849"/>
    </row>
    <row r="2589" spans="5:5" x14ac:dyDescent="0.2">
      <c r="E2589" s="849"/>
    </row>
    <row r="2590" spans="5:5" x14ac:dyDescent="0.2">
      <c r="E2590" s="849"/>
    </row>
    <row r="2591" spans="5:5" x14ac:dyDescent="0.2">
      <c r="E2591" s="849"/>
    </row>
    <row r="2592" spans="5:5" x14ac:dyDescent="0.2">
      <c r="E2592" s="849"/>
    </row>
    <row r="2593" spans="5:5" x14ac:dyDescent="0.2">
      <c r="E2593" s="849"/>
    </row>
    <row r="2594" spans="5:5" x14ac:dyDescent="0.2">
      <c r="E2594" s="849"/>
    </row>
    <row r="2595" spans="5:5" x14ac:dyDescent="0.2">
      <c r="E2595" s="849"/>
    </row>
    <row r="2596" spans="5:5" x14ac:dyDescent="0.2">
      <c r="E2596" s="849"/>
    </row>
    <row r="2597" spans="5:5" x14ac:dyDescent="0.2">
      <c r="E2597" s="849"/>
    </row>
    <row r="2598" spans="5:5" x14ac:dyDescent="0.2">
      <c r="E2598" s="849"/>
    </row>
    <row r="2599" spans="5:5" x14ac:dyDescent="0.2">
      <c r="E2599" s="849"/>
    </row>
    <row r="2600" spans="5:5" x14ac:dyDescent="0.2">
      <c r="E2600" s="849"/>
    </row>
    <row r="2601" spans="5:5" x14ac:dyDescent="0.2">
      <c r="E2601" s="849"/>
    </row>
    <row r="2602" spans="5:5" x14ac:dyDescent="0.2">
      <c r="E2602" s="849"/>
    </row>
    <row r="2603" spans="5:5" x14ac:dyDescent="0.2">
      <c r="E2603" s="849"/>
    </row>
    <row r="2604" spans="5:5" x14ac:dyDescent="0.2">
      <c r="E2604" s="849"/>
    </row>
    <row r="2605" spans="5:5" x14ac:dyDescent="0.2">
      <c r="E2605" s="849"/>
    </row>
    <row r="2606" spans="5:5" x14ac:dyDescent="0.2">
      <c r="E2606" s="849"/>
    </row>
    <row r="2607" spans="5:5" x14ac:dyDescent="0.2">
      <c r="E2607" s="849"/>
    </row>
    <row r="2608" spans="5:5" x14ac:dyDescent="0.2">
      <c r="E2608" s="849"/>
    </row>
    <row r="2609" spans="5:5" x14ac:dyDescent="0.2">
      <c r="E2609" s="849"/>
    </row>
    <row r="2610" spans="5:5" x14ac:dyDescent="0.2">
      <c r="E2610" s="849"/>
    </row>
    <row r="2611" spans="5:5" x14ac:dyDescent="0.2">
      <c r="E2611" s="849"/>
    </row>
    <row r="2612" spans="5:5" x14ac:dyDescent="0.2">
      <c r="E2612" s="849"/>
    </row>
    <row r="2613" spans="5:5" x14ac:dyDescent="0.2">
      <c r="E2613" s="849"/>
    </row>
    <row r="2614" spans="5:5" x14ac:dyDescent="0.2">
      <c r="E2614" s="849"/>
    </row>
    <row r="2615" spans="5:5" x14ac:dyDescent="0.2">
      <c r="E2615" s="849"/>
    </row>
    <row r="2616" spans="5:5" x14ac:dyDescent="0.2">
      <c r="E2616" s="849"/>
    </row>
    <row r="2617" spans="5:5" x14ac:dyDescent="0.2">
      <c r="E2617" s="849"/>
    </row>
    <row r="2618" spans="5:5" x14ac:dyDescent="0.2">
      <c r="E2618" s="849"/>
    </row>
    <row r="2619" spans="5:5" x14ac:dyDescent="0.2">
      <c r="E2619" s="849"/>
    </row>
    <row r="2620" spans="5:5" x14ac:dyDescent="0.2">
      <c r="E2620" s="849"/>
    </row>
    <row r="2621" spans="5:5" x14ac:dyDescent="0.2">
      <c r="E2621" s="849"/>
    </row>
    <row r="2622" spans="5:5" x14ac:dyDescent="0.2">
      <c r="E2622" s="849"/>
    </row>
    <row r="2623" spans="5:5" x14ac:dyDescent="0.2">
      <c r="E2623" s="849"/>
    </row>
    <row r="2624" spans="5:5" x14ac:dyDescent="0.2">
      <c r="E2624" s="849"/>
    </row>
    <row r="2625" spans="5:5" x14ac:dyDescent="0.2">
      <c r="E2625" s="849"/>
    </row>
    <row r="2626" spans="5:5" x14ac:dyDescent="0.2">
      <c r="E2626" s="849"/>
    </row>
    <row r="2627" spans="5:5" x14ac:dyDescent="0.2">
      <c r="E2627" s="849"/>
    </row>
    <row r="2628" spans="5:5" x14ac:dyDescent="0.2">
      <c r="E2628" s="849"/>
    </row>
    <row r="2629" spans="5:5" x14ac:dyDescent="0.2">
      <c r="E2629" s="849"/>
    </row>
    <row r="2630" spans="5:5" x14ac:dyDescent="0.2">
      <c r="E2630" s="849"/>
    </row>
    <row r="2631" spans="5:5" x14ac:dyDescent="0.2">
      <c r="E2631" s="849"/>
    </row>
    <row r="2632" spans="5:5" x14ac:dyDescent="0.2">
      <c r="E2632" s="849"/>
    </row>
    <row r="2633" spans="5:5" x14ac:dyDescent="0.2">
      <c r="E2633" s="849"/>
    </row>
    <row r="2634" spans="5:5" x14ac:dyDescent="0.2">
      <c r="E2634" s="849"/>
    </row>
    <row r="2635" spans="5:5" x14ac:dyDescent="0.2">
      <c r="E2635" s="849"/>
    </row>
    <row r="2636" spans="5:5" x14ac:dyDescent="0.2">
      <c r="E2636" s="849"/>
    </row>
    <row r="2637" spans="5:5" x14ac:dyDescent="0.2">
      <c r="E2637" s="849"/>
    </row>
    <row r="2638" spans="5:5" x14ac:dyDescent="0.2">
      <c r="E2638" s="849"/>
    </row>
    <row r="2639" spans="5:5" x14ac:dyDescent="0.2">
      <c r="E2639" s="849"/>
    </row>
    <row r="2640" spans="5:5" x14ac:dyDescent="0.2">
      <c r="E2640" s="849"/>
    </row>
    <row r="2641" spans="5:5" x14ac:dyDescent="0.2">
      <c r="E2641" s="849"/>
    </row>
    <row r="2642" spans="5:5" x14ac:dyDescent="0.2">
      <c r="E2642" s="849"/>
    </row>
    <row r="2643" spans="5:5" x14ac:dyDescent="0.2">
      <c r="E2643" s="849"/>
    </row>
    <row r="2644" spans="5:5" x14ac:dyDescent="0.2">
      <c r="E2644" s="849"/>
    </row>
    <row r="2645" spans="5:5" x14ac:dyDescent="0.2">
      <c r="E2645" s="849"/>
    </row>
    <row r="2646" spans="5:5" x14ac:dyDescent="0.2">
      <c r="E2646" s="849"/>
    </row>
    <row r="2647" spans="5:5" x14ac:dyDescent="0.2">
      <c r="E2647" s="849"/>
    </row>
    <row r="2648" spans="5:5" x14ac:dyDescent="0.2">
      <c r="E2648" s="849"/>
    </row>
    <row r="2649" spans="5:5" x14ac:dyDescent="0.2">
      <c r="E2649" s="849"/>
    </row>
    <row r="2650" spans="5:5" x14ac:dyDescent="0.2">
      <c r="E2650" s="849"/>
    </row>
    <row r="2651" spans="5:5" x14ac:dyDescent="0.2">
      <c r="E2651" s="849"/>
    </row>
    <row r="2652" spans="5:5" x14ac:dyDescent="0.2">
      <c r="E2652" s="849"/>
    </row>
    <row r="2653" spans="5:5" x14ac:dyDescent="0.2">
      <c r="E2653" s="849"/>
    </row>
    <row r="2654" spans="5:5" x14ac:dyDescent="0.2">
      <c r="E2654" s="849"/>
    </row>
    <row r="2655" spans="5:5" x14ac:dyDescent="0.2">
      <c r="E2655" s="849"/>
    </row>
    <row r="2656" spans="5:5" x14ac:dyDescent="0.2">
      <c r="E2656" s="849"/>
    </row>
    <row r="2657" spans="5:5" x14ac:dyDescent="0.2">
      <c r="E2657" s="849"/>
    </row>
  </sheetData>
  <sheetProtection sheet="1" formatCells="0" formatColumns="0" formatRows="0" autoFilter="0"/>
  <autoFilter ref="A1:G622" xr:uid="{00000000-0001-0000-1E00-000000000000}"/>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5"/>
  </sheetPr>
  <dimension ref="A1:G100"/>
  <sheetViews>
    <sheetView zoomScale="80" zoomScaleNormal="80" workbookViewId="0">
      <selection activeCell="B4" sqref="B4"/>
    </sheetView>
  </sheetViews>
  <sheetFormatPr defaultRowHeight="13.8" x14ac:dyDescent="0.25"/>
  <cols>
    <col min="1" max="1" width="34" customWidth="1"/>
    <col min="2" max="2" width="22.6328125" style="1" customWidth="1"/>
    <col min="3" max="3" width="5.6328125" customWidth="1"/>
    <col min="4" max="6" width="30.6328125" style="545" customWidth="1"/>
    <col min="7" max="7" width="23.453125" customWidth="1"/>
  </cols>
  <sheetData>
    <row r="1" spans="1:7" x14ac:dyDescent="0.25">
      <c r="A1" s="24" t="s">
        <v>835</v>
      </c>
      <c r="B1" s="76">
        <f>MATCH(Summary!H7,Languages!1:1,0)</f>
        <v>3</v>
      </c>
    </row>
    <row r="2" spans="1:7" x14ac:dyDescent="0.25">
      <c r="A2" s="24" t="s">
        <v>836</v>
      </c>
      <c r="B2" s="122" t="s">
        <v>696</v>
      </c>
      <c r="C2" s="124" t="s">
        <v>689</v>
      </c>
      <c r="D2" s="940" t="s">
        <v>591</v>
      </c>
      <c r="E2" s="940" t="s">
        <v>590</v>
      </c>
      <c r="F2" s="941" t="s">
        <v>592</v>
      </c>
      <c r="G2" s="24" t="s">
        <v>402</v>
      </c>
    </row>
    <row r="3" spans="1:7" x14ac:dyDescent="0.25">
      <c r="A3" t="s">
        <v>403</v>
      </c>
      <c r="B3" s="74">
        <v>0.5</v>
      </c>
      <c r="G3" t="s">
        <v>404</v>
      </c>
    </row>
    <row r="4" spans="1:7" x14ac:dyDescent="0.25">
      <c r="A4" t="s">
        <v>406</v>
      </c>
      <c r="B4" s="1">
        <v>0.3</v>
      </c>
      <c r="G4" t="s">
        <v>407</v>
      </c>
    </row>
    <row r="5" spans="1:7" x14ac:dyDescent="0.25">
      <c r="A5" t="s">
        <v>408</v>
      </c>
      <c r="B5" s="1">
        <v>0.6</v>
      </c>
      <c r="G5" t="s">
        <v>409</v>
      </c>
    </row>
    <row r="6" spans="1:7" x14ac:dyDescent="0.25">
      <c r="A6" t="s">
        <v>410</v>
      </c>
      <c r="B6" s="1">
        <v>0.9</v>
      </c>
      <c r="G6" t="s">
        <v>411</v>
      </c>
    </row>
    <row r="7" spans="1:7" x14ac:dyDescent="0.25">
      <c r="A7" s="24" t="s">
        <v>405</v>
      </c>
      <c r="B7" s="1">
        <v>0</v>
      </c>
      <c r="C7" s="70">
        <v>0</v>
      </c>
      <c r="D7" s="545" t="s">
        <v>690</v>
      </c>
      <c r="E7" s="545" t="s">
        <v>651</v>
      </c>
      <c r="F7" s="545" t="s">
        <v>823</v>
      </c>
    </row>
    <row r="8" spans="1:7" x14ac:dyDescent="0.25">
      <c r="B8" s="1">
        <v>1</v>
      </c>
      <c r="C8" s="70">
        <v>1</v>
      </c>
      <c r="D8" s="545" t="s">
        <v>691</v>
      </c>
      <c r="E8" s="545" t="s">
        <v>655</v>
      </c>
      <c r="F8" s="545" t="s">
        <v>824</v>
      </c>
    </row>
    <row r="9" spans="1:7" x14ac:dyDescent="0.25">
      <c r="B9" s="1">
        <v>2</v>
      </c>
      <c r="C9" s="70">
        <v>2</v>
      </c>
      <c r="D9" s="545" t="s">
        <v>692</v>
      </c>
      <c r="E9" s="545" t="s">
        <v>656</v>
      </c>
      <c r="F9" s="545" t="s">
        <v>825</v>
      </c>
    </row>
    <row r="10" spans="1:7" x14ac:dyDescent="0.25">
      <c r="B10" s="1">
        <v>3</v>
      </c>
      <c r="C10" s="70">
        <v>3</v>
      </c>
      <c r="D10" s="545" t="s">
        <v>693</v>
      </c>
      <c r="E10" s="545" t="s">
        <v>652</v>
      </c>
      <c r="F10" s="545" t="s">
        <v>826</v>
      </c>
    </row>
    <row r="11" spans="1:7" x14ac:dyDescent="0.25">
      <c r="A11" s="24" t="s">
        <v>802</v>
      </c>
      <c r="B11" s="91" t="str">
        <f>VLOOKUP($C11,$C$11:$F$13,$B$1,FALSE)</f>
        <v>Organisaation nykytila</v>
      </c>
      <c r="C11" s="20">
        <v>0</v>
      </c>
      <c r="D11" s="545" t="s">
        <v>808</v>
      </c>
      <c r="E11" s="545" t="s">
        <v>654</v>
      </c>
      <c r="F11" s="545" t="s">
        <v>820</v>
      </c>
      <c r="G11" s="91" t="s">
        <v>904</v>
      </c>
    </row>
    <row r="12" spans="1:7" x14ac:dyDescent="0.25">
      <c r="B12" s="91" t="str">
        <f>VLOOKUP($C12,$C$11:$F$13,$B$1,FALSE)</f>
        <v>Organisaation edellinen arviointi</v>
      </c>
      <c r="C12" s="20">
        <v>1</v>
      </c>
      <c r="D12" s="545" t="s">
        <v>809</v>
      </c>
      <c r="E12" s="545" t="s">
        <v>657</v>
      </c>
      <c r="F12" s="545" t="s">
        <v>821</v>
      </c>
    </row>
    <row r="13" spans="1:7" x14ac:dyDescent="0.25">
      <c r="B13" s="91" t="str">
        <f>VLOOKUP($C13,$C$11:$F$13,$B$1,FALSE)</f>
        <v>Referenssiryhmän keskiarvo</v>
      </c>
      <c r="C13" s="20">
        <v>2</v>
      </c>
      <c r="D13" s="545" t="s">
        <v>810</v>
      </c>
      <c r="E13" s="545" t="s">
        <v>803</v>
      </c>
      <c r="F13" s="545" t="s">
        <v>822</v>
      </c>
    </row>
    <row r="14" spans="1:7" x14ac:dyDescent="0.25">
      <c r="A14" s="24" t="s">
        <v>804</v>
      </c>
      <c r="B14" s="91" t="str">
        <f>VLOOKUP($C14,$C$14:$F$17,$B$1,FALSE)</f>
        <v>Kypsyystaso 0</v>
      </c>
      <c r="C14" s="20">
        <v>0</v>
      </c>
      <c r="D14" s="545" t="s">
        <v>690</v>
      </c>
      <c r="E14" s="545" t="s">
        <v>651</v>
      </c>
      <c r="F14" s="545" t="s">
        <v>823</v>
      </c>
    </row>
    <row r="15" spans="1:7" x14ac:dyDescent="0.25">
      <c r="B15" s="91" t="str">
        <f>VLOOKUP($C15,$C$14:$F$17,$B$1,FALSE)</f>
        <v>Kypsyystaso 1</v>
      </c>
      <c r="C15" s="20">
        <v>1</v>
      </c>
      <c r="D15" s="545" t="s">
        <v>691</v>
      </c>
      <c r="E15" s="545" t="s">
        <v>655</v>
      </c>
      <c r="F15" s="545" t="s">
        <v>824</v>
      </c>
    </row>
    <row r="16" spans="1:7" x14ac:dyDescent="0.25">
      <c r="B16" s="91" t="str">
        <f>VLOOKUP($C16,$C$14:$F$17,$B$1,FALSE)</f>
        <v>Kypsyystaso 2</v>
      </c>
      <c r="C16" s="20">
        <v>2</v>
      </c>
      <c r="D16" s="545" t="s">
        <v>692</v>
      </c>
      <c r="E16" s="545" t="s">
        <v>656</v>
      </c>
      <c r="F16" s="545" t="s">
        <v>825</v>
      </c>
    </row>
    <row r="17" spans="1:6" x14ac:dyDescent="0.25">
      <c r="B17" s="91" t="str">
        <f>VLOOKUP($C17,$C$14:$F$17,$B$1,FALSE)</f>
        <v>Kypsyystaso 3</v>
      </c>
      <c r="C17" s="20">
        <v>3</v>
      </c>
      <c r="D17" s="545" t="s">
        <v>693</v>
      </c>
      <c r="E17" s="545" t="s">
        <v>652</v>
      </c>
      <c r="F17" s="545" t="s">
        <v>826</v>
      </c>
    </row>
    <row r="18" spans="1:6" x14ac:dyDescent="0.25">
      <c r="A18" s="24" t="s">
        <v>412</v>
      </c>
      <c r="B18" s="125" t="str">
        <f>VLOOKUP($C18,$C$18:$F$22,$B$1,FALSE)</f>
        <v xml:space="preserve">0 - Vastaus puuttuu </v>
      </c>
      <c r="C18" s="124">
        <v>0</v>
      </c>
      <c r="D18" s="942" t="s">
        <v>2465</v>
      </c>
      <c r="E18" s="942" t="s">
        <v>2466</v>
      </c>
      <c r="F18" s="943" t="s">
        <v>2468</v>
      </c>
    </row>
    <row r="19" spans="1:6" x14ac:dyDescent="0.25">
      <c r="B19" s="125" t="str">
        <f>VLOOKUP($C19,$C$18:$F$22,$B$1,FALSE)</f>
        <v>1 - Ei toteutettu tai ei tietoa</v>
      </c>
      <c r="C19" s="124">
        <v>1</v>
      </c>
      <c r="D19" s="942" t="s">
        <v>2464</v>
      </c>
      <c r="E19" s="942" t="s">
        <v>2469</v>
      </c>
      <c r="F19" s="943" t="s">
        <v>2467</v>
      </c>
    </row>
    <row r="20" spans="1:6" x14ac:dyDescent="0.25">
      <c r="B20" s="125" t="str">
        <f>VLOOKUP($C20,$C$18:$F$22,$B$1,FALSE)</f>
        <v>2 - Osittain toteutettu</v>
      </c>
      <c r="C20" s="124">
        <v>2</v>
      </c>
      <c r="D20" s="942" t="s">
        <v>1443</v>
      </c>
      <c r="E20" s="942" t="s">
        <v>413</v>
      </c>
      <c r="F20" s="943" t="s">
        <v>850</v>
      </c>
    </row>
    <row r="21" spans="1:6" x14ac:dyDescent="0.25">
      <c r="B21" s="125" t="str">
        <f>VLOOKUP($C21,$C$18:$F$22,$B$1,FALSE)</f>
        <v>3 - Enimmäkseen  toteutettu</v>
      </c>
      <c r="C21" s="124">
        <v>3</v>
      </c>
      <c r="D21" s="942" t="s">
        <v>1444</v>
      </c>
      <c r="E21" s="942" t="s">
        <v>414</v>
      </c>
      <c r="F21" s="943" t="s">
        <v>851</v>
      </c>
    </row>
    <row r="22" spans="1:6" x14ac:dyDescent="0.25">
      <c r="B22" s="125" t="str">
        <f>VLOOKUP($C22,$C$18:$F$22,$B$1,FALSE)</f>
        <v>4 - Täysin toteutettu</v>
      </c>
      <c r="C22" s="124">
        <v>4</v>
      </c>
      <c r="D22" s="942" t="s">
        <v>1445</v>
      </c>
      <c r="E22" s="942" t="s">
        <v>6</v>
      </c>
      <c r="F22" s="943" t="s">
        <v>852</v>
      </c>
    </row>
    <row r="23" spans="1:6" x14ac:dyDescent="0.25">
      <c r="A23" s="24" t="s">
        <v>598</v>
      </c>
      <c r="B23" s="125" t="str">
        <f>VLOOKUP($C23,$C$23:$F$25,$B$1,FALSE)</f>
        <v>1. Vähäinen systeeminen vaikutus</v>
      </c>
      <c r="C23" s="124">
        <v>1</v>
      </c>
      <c r="D23" s="943" t="s">
        <v>594</v>
      </c>
      <c r="E23" s="943" t="s">
        <v>595</v>
      </c>
      <c r="F23" s="942" t="s">
        <v>905</v>
      </c>
    </row>
    <row r="24" spans="1:6" ht="27.6" x14ac:dyDescent="0.25">
      <c r="B24" s="125" t="str">
        <f>VLOOKUP($C24,$C$23:$F$25,$B$1,FALSE)</f>
        <v>2. Huomattava systeeminen vaikutus</v>
      </c>
      <c r="C24" s="124">
        <v>2</v>
      </c>
      <c r="D24" s="943" t="s">
        <v>605</v>
      </c>
      <c r="E24" s="943" t="s">
        <v>481</v>
      </c>
      <c r="F24" s="942" t="s">
        <v>906</v>
      </c>
    </row>
    <row r="25" spans="1:6" ht="27.6" x14ac:dyDescent="0.25">
      <c r="B25" s="125" t="str">
        <f>VLOOKUP($C25,$C$23:$F$25,$B$1,FALSE)</f>
        <v>3. Rampauttava systeeminen vaikutus</v>
      </c>
      <c r="C25" s="124">
        <v>3</v>
      </c>
      <c r="D25" s="943" t="s">
        <v>596</v>
      </c>
      <c r="E25" s="943" t="s">
        <v>597</v>
      </c>
      <c r="F25" s="942" t="s">
        <v>907</v>
      </c>
    </row>
    <row r="26" spans="1:6" x14ac:dyDescent="0.25">
      <c r="A26" s="24" t="s">
        <v>415</v>
      </c>
      <c r="B26" s="125" t="str">
        <f>VLOOKUP($C26,$C$26:$F$40,$B$1,FALSE)</f>
        <v>Elintarvikehuolto</v>
      </c>
      <c r="C26" s="126">
        <v>1</v>
      </c>
      <c r="D26" s="944" t="s">
        <v>839</v>
      </c>
      <c r="E26" s="944" t="s">
        <v>416</v>
      </c>
      <c r="F26" s="944" t="s">
        <v>853</v>
      </c>
    </row>
    <row r="27" spans="1:6" x14ac:dyDescent="0.25">
      <c r="B27" s="125" t="str">
        <f t="shared" ref="B27:B40" si="0">VLOOKUP($C27,$C$26:$F$40,$B$1,FALSE)</f>
        <v>Energiahuolto</v>
      </c>
      <c r="C27" s="126">
        <v>2</v>
      </c>
      <c r="D27" s="944" t="s">
        <v>837</v>
      </c>
      <c r="E27" s="944" t="s">
        <v>417</v>
      </c>
      <c r="F27" s="944" t="s">
        <v>842</v>
      </c>
    </row>
    <row r="28" spans="1:6" x14ac:dyDescent="0.25">
      <c r="B28" s="125" t="str">
        <f t="shared" si="0"/>
        <v>Finanssiala</v>
      </c>
      <c r="C28" s="126">
        <v>3</v>
      </c>
      <c r="D28" s="944" t="s">
        <v>840</v>
      </c>
      <c r="E28" s="944" t="s">
        <v>626</v>
      </c>
      <c r="F28" s="944" t="s">
        <v>854</v>
      </c>
    </row>
    <row r="29" spans="1:6" ht="27.6" x14ac:dyDescent="0.25">
      <c r="B29" s="125" t="str">
        <f t="shared" si="0"/>
        <v>Hallinto- ja tukipalvelut</v>
      </c>
      <c r="C29" s="126">
        <v>4</v>
      </c>
      <c r="D29" s="945" t="s">
        <v>2439</v>
      </c>
      <c r="E29" s="945" t="s">
        <v>2437</v>
      </c>
      <c r="F29" s="945" t="s">
        <v>2438</v>
      </c>
    </row>
    <row r="30" spans="1:6" ht="27.6" x14ac:dyDescent="0.25">
      <c r="B30" s="125" t="str">
        <f t="shared" si="0"/>
        <v>ICT - Informaatio ja viestintä</v>
      </c>
      <c r="C30" s="126">
        <v>5</v>
      </c>
      <c r="D30" s="945" t="s">
        <v>2426</v>
      </c>
      <c r="E30" s="944" t="s">
        <v>2440</v>
      </c>
      <c r="F30" s="945" t="s">
        <v>2425</v>
      </c>
    </row>
    <row r="31" spans="1:6" ht="41.4" x14ac:dyDescent="0.25">
      <c r="B31" s="125" t="str">
        <f t="shared" si="0"/>
        <v>Julkinen hallinto</v>
      </c>
      <c r="C31" s="126">
        <v>6</v>
      </c>
      <c r="D31" s="946" t="s">
        <v>1980</v>
      </c>
      <c r="E31" s="944" t="s">
        <v>1973</v>
      </c>
      <c r="F31" s="946" t="s">
        <v>1979</v>
      </c>
    </row>
    <row r="32" spans="1:6" x14ac:dyDescent="0.25">
      <c r="B32" s="125" t="str">
        <f t="shared" si="0"/>
        <v>Kaivostoiminta ja louhinta</v>
      </c>
      <c r="C32" s="126">
        <v>7</v>
      </c>
      <c r="D32" s="945" t="s">
        <v>2428</v>
      </c>
      <c r="E32" s="944" t="s">
        <v>1977</v>
      </c>
      <c r="F32" s="945" t="s">
        <v>2427</v>
      </c>
    </row>
    <row r="33" spans="1:6" x14ac:dyDescent="0.25">
      <c r="B33" s="125" t="str">
        <f t="shared" si="0"/>
        <v>Koulutus ja tutkimus</v>
      </c>
      <c r="C33" s="126">
        <v>8</v>
      </c>
      <c r="D33" s="944" t="s">
        <v>1971</v>
      </c>
      <c r="E33" s="944" t="s">
        <v>2423</v>
      </c>
      <c r="F33" s="944" t="s">
        <v>1972</v>
      </c>
    </row>
    <row r="34" spans="1:6" x14ac:dyDescent="0.25">
      <c r="B34" s="125" t="str">
        <f t="shared" si="0"/>
        <v>Logistiikka</v>
      </c>
      <c r="C34" s="126">
        <v>9</v>
      </c>
      <c r="D34" s="944" t="s">
        <v>838</v>
      </c>
      <c r="E34" s="944" t="s">
        <v>418</v>
      </c>
      <c r="F34" s="944" t="s">
        <v>843</v>
      </c>
    </row>
    <row r="35" spans="1:6" ht="27.6" x14ac:dyDescent="0.25">
      <c r="B35" s="125" t="str">
        <f t="shared" si="0"/>
        <v>Majoitus- ja ravitsemistoiminta</v>
      </c>
      <c r="C35" s="126">
        <v>10</v>
      </c>
      <c r="D35" s="945" t="s">
        <v>2430</v>
      </c>
      <c r="E35" s="945" t="s">
        <v>1976</v>
      </c>
      <c r="F35" s="945" t="s">
        <v>2429</v>
      </c>
    </row>
    <row r="36" spans="1:6" x14ac:dyDescent="0.25">
      <c r="B36" s="125" t="str">
        <f t="shared" si="0"/>
        <v>Media-ala</v>
      </c>
      <c r="C36" s="126">
        <v>11</v>
      </c>
      <c r="D36" s="947" t="s">
        <v>2432</v>
      </c>
      <c r="E36" s="947" t="s">
        <v>2431</v>
      </c>
      <c r="F36" s="947" t="s">
        <v>2433</v>
      </c>
    </row>
    <row r="37" spans="1:6" x14ac:dyDescent="0.25">
      <c r="B37" s="125" t="str">
        <f t="shared" si="0"/>
        <v xml:space="preserve">Muu </v>
      </c>
      <c r="C37" s="126">
        <v>12</v>
      </c>
      <c r="D37" s="944" t="s">
        <v>1975</v>
      </c>
      <c r="E37" s="944" t="s">
        <v>2424</v>
      </c>
      <c r="F37" s="944" t="s">
        <v>1978</v>
      </c>
    </row>
    <row r="38" spans="1:6" x14ac:dyDescent="0.25">
      <c r="B38" s="125" t="str">
        <f t="shared" si="0"/>
        <v>Teollisuustuotanto</v>
      </c>
      <c r="C38" s="126">
        <v>13</v>
      </c>
      <c r="D38" s="944" t="s">
        <v>1968</v>
      </c>
      <c r="E38" s="944" t="s">
        <v>1969</v>
      </c>
      <c r="F38" s="944" t="s">
        <v>1970</v>
      </c>
    </row>
    <row r="39" spans="1:6" x14ac:dyDescent="0.25">
      <c r="B39" s="125" t="str">
        <f t="shared" si="0"/>
        <v>Terveydenhuolto</v>
      </c>
      <c r="C39" s="126">
        <v>14</v>
      </c>
      <c r="D39" s="944" t="s">
        <v>841</v>
      </c>
      <c r="E39" s="944" t="s">
        <v>419</v>
      </c>
      <c r="F39" s="944" t="s">
        <v>855</v>
      </c>
    </row>
    <row r="40" spans="1:6" x14ac:dyDescent="0.25">
      <c r="B40" s="125" t="str">
        <f t="shared" si="0"/>
        <v>Tukku- ja vähittäiskauppa</v>
      </c>
      <c r="C40" s="126">
        <v>15</v>
      </c>
      <c r="D40" s="946" t="s">
        <v>2436</v>
      </c>
      <c r="E40" s="945" t="s">
        <v>2435</v>
      </c>
      <c r="F40" s="944" t="s">
        <v>2434</v>
      </c>
    </row>
    <row r="41" spans="1:6" x14ac:dyDescent="0.25">
      <c r="A41" s="24" t="s">
        <v>600</v>
      </c>
      <c r="B41" s="125" t="str">
        <f t="shared" ref="B41:B77" si="1">VLOOKUP($C41,$C$41:$F$77,$B$1,FALSE)</f>
        <v>Elintarvike - Alkutuotanto</v>
      </c>
      <c r="C41" s="126">
        <v>1</v>
      </c>
      <c r="D41" s="943" t="s">
        <v>900</v>
      </c>
      <c r="E41" s="943" t="s">
        <v>627</v>
      </c>
      <c r="F41" s="943" t="s">
        <v>856</v>
      </c>
    </row>
    <row r="42" spans="1:6" x14ac:dyDescent="0.25">
      <c r="B42" s="125" t="str">
        <f t="shared" si="1"/>
        <v>Elintarvike - Elintarviketeollisuus</v>
      </c>
      <c r="C42" s="126">
        <v>2</v>
      </c>
      <c r="D42" s="943" t="s">
        <v>901</v>
      </c>
      <c r="E42" s="943" t="s">
        <v>628</v>
      </c>
      <c r="F42" s="943" t="s">
        <v>857</v>
      </c>
    </row>
    <row r="43" spans="1:6" ht="27.6" x14ac:dyDescent="0.25">
      <c r="B43" s="125" t="str">
        <f t="shared" si="1"/>
        <v>Elintarvike - Kauppa ja jakelu</v>
      </c>
      <c r="C43" s="126">
        <v>3</v>
      </c>
      <c r="D43" s="943" t="s">
        <v>902</v>
      </c>
      <c r="E43" s="943" t="s">
        <v>629</v>
      </c>
      <c r="F43" s="943" t="s">
        <v>858</v>
      </c>
    </row>
    <row r="44" spans="1:6" x14ac:dyDescent="0.25">
      <c r="B44" s="125" t="str">
        <f t="shared" si="1"/>
        <v>Elintarvike - Muu</v>
      </c>
      <c r="C44" s="126">
        <v>4</v>
      </c>
      <c r="D44" s="943" t="s">
        <v>903</v>
      </c>
      <c r="E44" s="943" t="s">
        <v>630</v>
      </c>
      <c r="F44" s="943" t="s">
        <v>859</v>
      </c>
    </row>
    <row r="45" spans="1:6" x14ac:dyDescent="0.25">
      <c r="B45" s="125" t="str">
        <f t="shared" si="1"/>
        <v>Energia - Voimatalous</v>
      </c>
      <c r="C45" s="126">
        <v>5</v>
      </c>
      <c r="D45" s="943" t="s">
        <v>880</v>
      </c>
      <c r="E45" s="943" t="s">
        <v>631</v>
      </c>
      <c r="F45" s="943" t="s">
        <v>860</v>
      </c>
    </row>
    <row r="46" spans="1:6" x14ac:dyDescent="0.25">
      <c r="B46" s="125" t="str">
        <f t="shared" si="1"/>
        <v>Energia - Öljy</v>
      </c>
      <c r="C46" s="126">
        <v>6</v>
      </c>
      <c r="D46" s="943" t="s">
        <v>881</v>
      </c>
      <c r="E46" s="943" t="s">
        <v>632</v>
      </c>
      <c r="F46" s="943" t="s">
        <v>861</v>
      </c>
    </row>
    <row r="47" spans="1:6" x14ac:dyDescent="0.25">
      <c r="B47" s="784" t="str">
        <f t="shared" si="1"/>
        <v>Energia - Muu</v>
      </c>
      <c r="C47" s="126">
        <v>7</v>
      </c>
      <c r="D47" s="944" t="s">
        <v>882</v>
      </c>
      <c r="E47" s="944" t="s">
        <v>633</v>
      </c>
      <c r="F47" s="944" t="s">
        <v>862</v>
      </c>
    </row>
    <row r="48" spans="1:6" x14ac:dyDescent="0.25">
      <c r="B48" s="784" t="str">
        <f t="shared" si="1"/>
        <v>Finanssi - Kiinteistöalan toiminta</v>
      </c>
      <c r="C48" s="126">
        <v>8</v>
      </c>
      <c r="D48" s="945" t="s">
        <v>2450</v>
      </c>
      <c r="E48" s="944" t="s">
        <v>2441</v>
      </c>
      <c r="F48" s="945" t="s">
        <v>2449</v>
      </c>
    </row>
    <row r="49" spans="2:6" x14ac:dyDescent="0.25">
      <c r="B49" s="784" t="str">
        <f t="shared" si="1"/>
        <v>Finanssi - Rahoitushuolto</v>
      </c>
      <c r="C49" s="126">
        <v>9</v>
      </c>
      <c r="D49" s="944" t="s">
        <v>883</v>
      </c>
      <c r="E49" s="944" t="s">
        <v>634</v>
      </c>
      <c r="F49" s="944" t="s">
        <v>863</v>
      </c>
    </row>
    <row r="50" spans="2:6" x14ac:dyDescent="0.25">
      <c r="B50" s="784" t="str">
        <f t="shared" si="1"/>
        <v>Finanssi - Vakuutusala</v>
      </c>
      <c r="C50" s="126">
        <v>10</v>
      </c>
      <c r="D50" s="944" t="s">
        <v>884</v>
      </c>
      <c r="E50" s="944" t="s">
        <v>635</v>
      </c>
      <c r="F50" s="944" t="s">
        <v>864</v>
      </c>
    </row>
    <row r="51" spans="2:6" x14ac:dyDescent="0.25">
      <c r="B51" s="784" t="str">
        <f t="shared" si="1"/>
        <v>Finanssi - Muu</v>
      </c>
      <c r="C51" s="126">
        <v>11</v>
      </c>
      <c r="D51" s="944" t="s">
        <v>885</v>
      </c>
      <c r="E51" s="944" t="s">
        <v>636</v>
      </c>
      <c r="F51" s="944" t="s">
        <v>865</v>
      </c>
    </row>
    <row r="52" spans="2:6" ht="27.6" x14ac:dyDescent="0.25">
      <c r="B52" s="784" t="str">
        <f t="shared" si="1"/>
        <v>Hallinto- ja tukipalvelut</v>
      </c>
      <c r="C52" s="126">
        <v>12</v>
      </c>
      <c r="D52" s="945" t="s">
        <v>2439</v>
      </c>
      <c r="E52" s="945" t="s">
        <v>2437</v>
      </c>
      <c r="F52" s="945" t="s">
        <v>2438</v>
      </c>
    </row>
    <row r="53" spans="2:6" x14ac:dyDescent="0.25">
      <c r="B53" s="784" t="str">
        <f t="shared" si="1"/>
        <v>ICT - ISP ja NSP</v>
      </c>
      <c r="C53" s="126">
        <v>13</v>
      </c>
      <c r="D53" s="945" t="s">
        <v>2460</v>
      </c>
      <c r="E53" s="944" t="s">
        <v>2444</v>
      </c>
      <c r="F53" s="944" t="s">
        <v>2454</v>
      </c>
    </row>
    <row r="54" spans="2:6" ht="27.6" x14ac:dyDescent="0.25">
      <c r="B54" s="784" t="str">
        <f t="shared" si="1"/>
        <v>ICT - palvelutuotanto, sovelluskehitys, ylläpito</v>
      </c>
      <c r="C54" s="126">
        <v>14</v>
      </c>
      <c r="D54" s="945" t="s">
        <v>2456</v>
      </c>
      <c r="E54" s="945" t="s">
        <v>2455</v>
      </c>
      <c r="F54" s="945" t="s">
        <v>2457</v>
      </c>
    </row>
    <row r="55" spans="2:6" x14ac:dyDescent="0.25">
      <c r="B55" s="784" t="str">
        <f t="shared" si="1"/>
        <v>ICT - Muu</v>
      </c>
      <c r="C55" s="126">
        <v>15</v>
      </c>
      <c r="D55" s="944" t="s">
        <v>2446</v>
      </c>
      <c r="E55" s="944" t="s">
        <v>2445</v>
      </c>
      <c r="F55" s="944" t="s">
        <v>2447</v>
      </c>
    </row>
    <row r="56" spans="2:6" x14ac:dyDescent="0.25">
      <c r="B56" s="784" t="str">
        <f t="shared" si="1"/>
        <v>Julkinen hallinto</v>
      </c>
      <c r="C56" s="126">
        <v>16</v>
      </c>
      <c r="D56" s="944" t="s">
        <v>2448</v>
      </c>
      <c r="E56" s="947" t="s">
        <v>1973</v>
      </c>
      <c r="F56" s="944" t="s">
        <v>1979</v>
      </c>
    </row>
    <row r="57" spans="2:6" x14ac:dyDescent="0.25">
      <c r="B57" s="125" t="str">
        <f t="shared" si="1"/>
        <v>Koulutus ja tutkimus</v>
      </c>
      <c r="C57" s="126">
        <v>17</v>
      </c>
      <c r="D57" s="948" t="s">
        <v>2458</v>
      </c>
      <c r="E57" s="947" t="s">
        <v>2423</v>
      </c>
      <c r="F57" s="945" t="s">
        <v>2459</v>
      </c>
    </row>
    <row r="58" spans="2:6" x14ac:dyDescent="0.25">
      <c r="B58" s="125" t="str">
        <f t="shared" si="1"/>
        <v>Kriit. teollisuus - Kemia</v>
      </c>
      <c r="C58" s="126">
        <v>18</v>
      </c>
      <c r="D58" s="943" t="s">
        <v>886</v>
      </c>
      <c r="E58" s="943" t="s">
        <v>644</v>
      </c>
      <c r="F58" s="943" t="s">
        <v>866</v>
      </c>
    </row>
    <row r="59" spans="2:6" ht="41.4" x14ac:dyDescent="0.25">
      <c r="B59" s="125" t="str">
        <f t="shared" si="1"/>
        <v>Kriit. Teollisuus - Lääkkeet ja lääkinnälliset laitteet</v>
      </c>
      <c r="C59" s="126">
        <v>19</v>
      </c>
      <c r="D59" s="943" t="s">
        <v>2462</v>
      </c>
      <c r="E59" s="943" t="s">
        <v>2443</v>
      </c>
      <c r="F59" s="943" t="s">
        <v>2461</v>
      </c>
    </row>
    <row r="60" spans="2:6" x14ac:dyDescent="0.25">
      <c r="B60" s="125" t="str">
        <f t="shared" si="1"/>
        <v>Kriit. teollisuus - Metsä</v>
      </c>
      <c r="C60" s="126">
        <v>20</v>
      </c>
      <c r="D60" s="943" t="s">
        <v>887</v>
      </c>
      <c r="E60" s="943" t="s">
        <v>645</v>
      </c>
      <c r="F60" s="943" t="s">
        <v>867</v>
      </c>
    </row>
    <row r="61" spans="2:6" x14ac:dyDescent="0.25">
      <c r="B61" s="125" t="str">
        <f t="shared" si="1"/>
        <v>Kriit. teollisuus - MIL</v>
      </c>
      <c r="C61" s="126">
        <v>21</v>
      </c>
      <c r="D61" s="943" t="s">
        <v>888</v>
      </c>
      <c r="E61" s="943" t="s">
        <v>646</v>
      </c>
      <c r="F61" s="943" t="s">
        <v>868</v>
      </c>
    </row>
    <row r="62" spans="2:6" ht="27.6" x14ac:dyDescent="0.25">
      <c r="B62" s="125" t="str">
        <f t="shared" si="1"/>
        <v>Kriit. teollisuus - Muovi ja kumi</v>
      </c>
      <c r="C62" s="126">
        <v>22</v>
      </c>
      <c r="D62" s="943" t="s">
        <v>889</v>
      </c>
      <c r="E62" s="943" t="s">
        <v>647</v>
      </c>
      <c r="F62" s="943" t="s">
        <v>869</v>
      </c>
    </row>
    <row r="63" spans="2:6" ht="27.6" x14ac:dyDescent="0.25">
      <c r="B63" s="125" t="str">
        <f t="shared" si="1"/>
        <v>Kriit. teollisuus - Rakennus</v>
      </c>
      <c r="C63" s="126">
        <v>23</v>
      </c>
      <c r="D63" s="943" t="s">
        <v>890</v>
      </c>
      <c r="E63" s="943" t="s">
        <v>648</v>
      </c>
      <c r="F63" s="943" t="s">
        <v>870</v>
      </c>
    </row>
    <row r="64" spans="2:6" x14ac:dyDescent="0.25">
      <c r="B64" s="125" t="str">
        <f t="shared" si="1"/>
        <v>Kriit. teollisuus - Teknologia</v>
      </c>
      <c r="C64" s="126">
        <v>24</v>
      </c>
      <c r="D64" s="943" t="s">
        <v>891</v>
      </c>
      <c r="E64" s="943" t="s">
        <v>649</v>
      </c>
      <c r="F64" s="943" t="s">
        <v>871</v>
      </c>
    </row>
    <row r="65" spans="1:7" x14ac:dyDescent="0.25">
      <c r="B65" s="125" t="str">
        <f t="shared" si="1"/>
        <v>Kriit. teollisuus - Muu</v>
      </c>
      <c r="C65" s="126">
        <v>25</v>
      </c>
      <c r="D65" s="943" t="s">
        <v>892</v>
      </c>
      <c r="E65" s="943" t="s">
        <v>650</v>
      </c>
      <c r="F65" s="943" t="s">
        <v>872</v>
      </c>
    </row>
    <row r="66" spans="1:7" x14ac:dyDescent="0.25">
      <c r="B66" s="125" t="str">
        <f t="shared" si="1"/>
        <v>Logistiikka - Ilmakuljetus</v>
      </c>
      <c r="C66" s="126">
        <v>26</v>
      </c>
      <c r="D66" s="943" t="s">
        <v>893</v>
      </c>
      <c r="E66" s="943" t="s">
        <v>637</v>
      </c>
      <c r="F66" s="943" t="s">
        <v>873</v>
      </c>
    </row>
    <row r="67" spans="1:7" x14ac:dyDescent="0.25">
      <c r="B67" s="125" t="str">
        <f t="shared" si="1"/>
        <v>Logistiikka - Maakuljetus</v>
      </c>
      <c r="C67" s="126">
        <v>27</v>
      </c>
      <c r="D67" s="943" t="s">
        <v>894</v>
      </c>
      <c r="E67" s="943" t="s">
        <v>638</v>
      </c>
      <c r="F67" s="943" t="s">
        <v>874</v>
      </c>
    </row>
    <row r="68" spans="1:7" x14ac:dyDescent="0.25">
      <c r="B68" s="125" t="str">
        <f t="shared" si="1"/>
        <v>Logistiikka - Satamatoiminta</v>
      </c>
      <c r="C68" s="126">
        <v>28</v>
      </c>
      <c r="D68" s="943" t="s">
        <v>2452</v>
      </c>
      <c r="E68" s="943" t="s">
        <v>2442</v>
      </c>
      <c r="F68" s="943" t="s">
        <v>2453</v>
      </c>
    </row>
    <row r="69" spans="1:7" x14ac:dyDescent="0.25">
      <c r="B69" s="125" t="str">
        <f t="shared" si="1"/>
        <v>Logistiikka - Vesikuljetus</v>
      </c>
      <c r="C69" s="126">
        <v>29</v>
      </c>
      <c r="D69" s="944" t="s">
        <v>895</v>
      </c>
      <c r="E69" s="944" t="s">
        <v>639</v>
      </c>
      <c r="F69" s="944" t="s">
        <v>875</v>
      </c>
      <c r="G69" s="783"/>
    </row>
    <row r="70" spans="1:7" x14ac:dyDescent="0.25">
      <c r="B70" s="125" t="str">
        <f t="shared" si="1"/>
        <v>Logistiikka - Muu</v>
      </c>
      <c r="C70" s="126">
        <v>30</v>
      </c>
      <c r="D70" s="944" t="s">
        <v>896</v>
      </c>
      <c r="E70" s="944" t="s">
        <v>640</v>
      </c>
      <c r="F70" s="944" t="s">
        <v>876</v>
      </c>
      <c r="G70" s="783"/>
    </row>
    <row r="71" spans="1:7" ht="27.6" x14ac:dyDescent="0.25">
      <c r="B71" s="125" t="str">
        <f t="shared" si="1"/>
        <v>Majoitus- ja ravitsemistoiminta</v>
      </c>
      <c r="C71" s="126">
        <v>31</v>
      </c>
      <c r="D71" s="945" t="s">
        <v>2430</v>
      </c>
      <c r="E71" s="945" t="s">
        <v>1976</v>
      </c>
      <c r="F71" s="945" t="s">
        <v>2429</v>
      </c>
      <c r="G71" s="783"/>
    </row>
    <row r="72" spans="1:7" x14ac:dyDescent="0.25">
      <c r="B72" s="125" t="str">
        <f t="shared" si="1"/>
        <v>Media-ala</v>
      </c>
      <c r="C72" s="126">
        <v>32</v>
      </c>
      <c r="D72" s="947" t="s">
        <v>2432</v>
      </c>
      <c r="E72" s="947" t="s">
        <v>2431</v>
      </c>
      <c r="F72" s="947" t="s">
        <v>2451</v>
      </c>
      <c r="G72" s="783"/>
    </row>
    <row r="73" spans="1:7" x14ac:dyDescent="0.25">
      <c r="B73" s="125" t="str">
        <f t="shared" si="1"/>
        <v>Terveys - Terveydenhuolto</v>
      </c>
      <c r="C73" s="126">
        <v>33</v>
      </c>
      <c r="D73" s="944" t="s">
        <v>897</v>
      </c>
      <c r="E73" s="944" t="s">
        <v>641</v>
      </c>
      <c r="F73" s="944" t="s">
        <v>877</v>
      </c>
      <c r="G73" s="783"/>
    </row>
    <row r="74" spans="1:7" x14ac:dyDescent="0.25">
      <c r="B74" s="125" t="str">
        <f t="shared" si="1"/>
        <v>Terveys - Vesihuolto</v>
      </c>
      <c r="C74" s="126">
        <v>34</v>
      </c>
      <c r="D74" s="944" t="s">
        <v>898</v>
      </c>
      <c r="E74" s="944" t="s">
        <v>642</v>
      </c>
      <c r="F74" s="944" t="s">
        <v>878</v>
      </c>
      <c r="G74" s="783"/>
    </row>
    <row r="75" spans="1:7" x14ac:dyDescent="0.25">
      <c r="B75" s="125" t="str">
        <f t="shared" si="1"/>
        <v>Terveys - Muu</v>
      </c>
      <c r="C75" s="126">
        <v>35</v>
      </c>
      <c r="D75" s="944" t="s">
        <v>899</v>
      </c>
      <c r="E75" s="944" t="s">
        <v>643</v>
      </c>
      <c r="F75" s="944" t="s">
        <v>879</v>
      </c>
      <c r="G75" s="783"/>
    </row>
    <row r="76" spans="1:7" x14ac:dyDescent="0.25">
      <c r="B76" s="125" t="str">
        <f t="shared" si="1"/>
        <v>Tukku- ja vähittäiskauppa</v>
      </c>
      <c r="C76" s="126">
        <v>36</v>
      </c>
      <c r="D76" s="946" t="s">
        <v>2436</v>
      </c>
      <c r="E76" s="945" t="s">
        <v>2435</v>
      </c>
      <c r="F76" s="944" t="s">
        <v>2434</v>
      </c>
      <c r="G76" s="783"/>
    </row>
    <row r="77" spans="1:7" x14ac:dyDescent="0.25">
      <c r="B77" s="125" t="str">
        <f t="shared" si="1"/>
        <v>Muu</v>
      </c>
      <c r="C77" s="126">
        <v>37</v>
      </c>
      <c r="D77" s="943" t="s">
        <v>1975</v>
      </c>
      <c r="E77" s="943" t="s">
        <v>1974</v>
      </c>
      <c r="F77" s="943" t="s">
        <v>1978</v>
      </c>
    </row>
    <row r="78" spans="1:7" ht="27.6" x14ac:dyDescent="0.25">
      <c r="A78" s="24" t="s">
        <v>844</v>
      </c>
      <c r="B78" s="125" t="str">
        <f t="shared" ref="B78:B88" si="2">VLOOKUP($C78,$C$78:$F$88,$B$1,FALSE)</f>
        <v>Kriittiset
palvelut</v>
      </c>
      <c r="C78" s="126">
        <v>1</v>
      </c>
      <c r="D78" s="943" t="s">
        <v>56</v>
      </c>
      <c r="E78" s="949" t="s">
        <v>795</v>
      </c>
      <c r="F78" s="943" t="s">
        <v>56</v>
      </c>
    </row>
    <row r="79" spans="1:7" ht="27.6" x14ac:dyDescent="0.25">
      <c r="B79" s="125" t="str">
        <f t="shared" si="2"/>
        <v>Omaisuuden
hallinta</v>
      </c>
      <c r="C79" s="126">
        <v>2</v>
      </c>
      <c r="D79" s="943" t="s">
        <v>48</v>
      </c>
      <c r="E79" s="949" t="s">
        <v>1457</v>
      </c>
      <c r="F79" s="943" t="s">
        <v>48</v>
      </c>
    </row>
    <row r="80" spans="1:7" ht="27.6" x14ac:dyDescent="0.25">
      <c r="B80" s="125" t="str">
        <f t="shared" si="2"/>
        <v>Uhkat ja
haavoittuvuudet</v>
      </c>
      <c r="C80" s="126">
        <v>3</v>
      </c>
      <c r="D80" s="943" t="s">
        <v>64</v>
      </c>
      <c r="E80" s="949" t="s">
        <v>1456</v>
      </c>
      <c r="F80" s="943" t="s">
        <v>64</v>
      </c>
    </row>
    <row r="81" spans="2:6" ht="27.6" x14ac:dyDescent="0.25">
      <c r="B81" s="125" t="str">
        <f t="shared" si="2"/>
        <v>Riskien
hallinta</v>
      </c>
      <c r="C81" s="126">
        <v>4</v>
      </c>
      <c r="D81" s="943" t="s">
        <v>0</v>
      </c>
      <c r="E81" s="949" t="s">
        <v>796</v>
      </c>
      <c r="F81" s="943" t="s">
        <v>0</v>
      </c>
    </row>
    <row r="82" spans="2:6" ht="27.6" x14ac:dyDescent="0.25">
      <c r="B82" s="125" t="str">
        <f t="shared" si="2"/>
        <v>Pääsyn
hallinta</v>
      </c>
      <c r="C82" s="126">
        <v>5</v>
      </c>
      <c r="D82" s="943" t="s">
        <v>59</v>
      </c>
      <c r="E82" s="949" t="s">
        <v>798</v>
      </c>
      <c r="F82" s="943" t="s">
        <v>59</v>
      </c>
    </row>
    <row r="83" spans="2:6" ht="27.6" x14ac:dyDescent="0.25">
      <c r="B83" s="125" t="str">
        <f t="shared" si="2"/>
        <v>Tilanne
kuva</v>
      </c>
      <c r="C83" s="126">
        <v>6</v>
      </c>
      <c r="D83" s="943" t="s">
        <v>67</v>
      </c>
      <c r="E83" s="949" t="s">
        <v>1455</v>
      </c>
      <c r="F83" s="943" t="s">
        <v>67</v>
      </c>
    </row>
    <row r="84" spans="2:6" ht="27.6" x14ac:dyDescent="0.25">
      <c r="B84" s="125" t="str">
        <f t="shared" si="2"/>
        <v>Tapahtumat
ja häiriöt</v>
      </c>
      <c r="C84" s="126">
        <v>7</v>
      </c>
      <c r="D84" s="943" t="s">
        <v>69</v>
      </c>
      <c r="E84" s="949" t="s">
        <v>1458</v>
      </c>
      <c r="F84" s="943" t="s">
        <v>69</v>
      </c>
    </row>
    <row r="85" spans="2:6" ht="27.6" x14ac:dyDescent="0.25">
      <c r="B85" s="125" t="str">
        <f>VLOOKUP($C85,$C$78:$F$88,$B$1,FALSE)</f>
        <v>Kolmannet
osapuolet</v>
      </c>
      <c r="C85" s="126">
        <v>8</v>
      </c>
      <c r="D85" s="545" t="s">
        <v>2540</v>
      </c>
      <c r="E85" s="949" t="s">
        <v>1454</v>
      </c>
      <c r="F85" s="545" t="s">
        <v>2540</v>
      </c>
    </row>
    <row r="86" spans="2:6" ht="27.6" x14ac:dyDescent="0.25">
      <c r="B86" s="125" t="str">
        <f t="shared" si="2"/>
        <v>Henkilöstön
hallinta</v>
      </c>
      <c r="C86" s="126">
        <v>9</v>
      </c>
      <c r="D86" s="545" t="s">
        <v>74</v>
      </c>
      <c r="E86" s="949" t="s">
        <v>1460</v>
      </c>
      <c r="F86" s="545" t="s">
        <v>74</v>
      </c>
    </row>
    <row r="87" spans="2:6" ht="27.6" x14ac:dyDescent="0.25">
      <c r="B87" s="125" t="str">
        <f t="shared" si="2"/>
        <v>Kyber
arkkitehtuuri</v>
      </c>
      <c r="C87" s="126">
        <v>10</v>
      </c>
      <c r="D87" s="545" t="s">
        <v>77</v>
      </c>
      <c r="E87" s="949" t="s">
        <v>801</v>
      </c>
      <c r="F87" s="545" t="s">
        <v>77</v>
      </c>
    </row>
    <row r="88" spans="2:6" ht="27.6" x14ac:dyDescent="0.25">
      <c r="B88" s="125" t="str">
        <f t="shared" si="2"/>
        <v>Kyberturv.
hallinta</v>
      </c>
      <c r="C88" s="126">
        <v>11</v>
      </c>
      <c r="D88" s="545" t="s">
        <v>79</v>
      </c>
      <c r="E88" s="949" t="s">
        <v>1459</v>
      </c>
      <c r="F88" s="545" t="s">
        <v>79</v>
      </c>
    </row>
    <row r="90" spans="2:6" ht="27.6" x14ac:dyDescent="0.25">
      <c r="D90" s="545" t="s">
        <v>56</v>
      </c>
      <c r="E90" s="545" t="s">
        <v>795</v>
      </c>
    </row>
    <row r="91" spans="2:6" x14ac:dyDescent="0.25">
      <c r="D91" s="545" t="s">
        <v>48</v>
      </c>
      <c r="E91" s="545" t="s">
        <v>2463</v>
      </c>
    </row>
    <row r="92" spans="2:6" x14ac:dyDescent="0.25">
      <c r="D92" s="545" t="s">
        <v>64</v>
      </c>
      <c r="E92" s="545" t="s">
        <v>793</v>
      </c>
    </row>
    <row r="93" spans="2:6" ht="27.6" x14ac:dyDescent="0.25">
      <c r="D93" s="545" t="s">
        <v>0</v>
      </c>
      <c r="E93" s="545" t="s">
        <v>796</v>
      </c>
    </row>
    <row r="94" spans="2:6" ht="27.6" x14ac:dyDescent="0.25">
      <c r="D94" s="545" t="s">
        <v>59</v>
      </c>
      <c r="E94" s="545" t="s">
        <v>798</v>
      </c>
    </row>
    <row r="95" spans="2:6" x14ac:dyDescent="0.25">
      <c r="D95" s="545" t="s">
        <v>67</v>
      </c>
      <c r="E95" s="545" t="s">
        <v>525</v>
      </c>
    </row>
    <row r="96" spans="2:6" ht="27.6" x14ac:dyDescent="0.25">
      <c r="D96" s="545" t="s">
        <v>69</v>
      </c>
      <c r="E96" s="545" t="s">
        <v>799</v>
      </c>
    </row>
    <row r="97" spans="4:5" ht="27.6" x14ac:dyDescent="0.25">
      <c r="D97" s="545" t="s">
        <v>2540</v>
      </c>
      <c r="E97" s="545" t="s">
        <v>797</v>
      </c>
    </row>
    <row r="98" spans="4:5" x14ac:dyDescent="0.25">
      <c r="D98" s="545" t="s">
        <v>74</v>
      </c>
      <c r="E98" s="545" t="s">
        <v>794</v>
      </c>
    </row>
    <row r="99" spans="4:5" ht="27.6" x14ac:dyDescent="0.25">
      <c r="D99" s="545" t="s">
        <v>77</v>
      </c>
      <c r="E99" s="545" t="s">
        <v>801</v>
      </c>
    </row>
    <row r="100" spans="4:5" ht="27.6" x14ac:dyDescent="0.25">
      <c r="D100" s="545" t="s">
        <v>79</v>
      </c>
      <c r="E100" s="545" t="s">
        <v>800</v>
      </c>
    </row>
  </sheetData>
  <sheetProtection sheet="1" formatCells="0" formatColumns="0" formatRows="0"/>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E42A8-6CBB-4175-B633-B7D597C1AFF6}">
  <sheetPr codeName="Sheet40">
    <tabColor rgb="FFFF0000"/>
  </sheetPr>
  <dimension ref="A1:V846"/>
  <sheetViews>
    <sheetView zoomScale="80" zoomScaleNormal="80" workbookViewId="0">
      <selection activeCell="AJ76" sqref="AJ76"/>
    </sheetView>
  </sheetViews>
  <sheetFormatPr defaultRowHeight="13.8" x14ac:dyDescent="0.25"/>
  <cols>
    <col min="1" max="1" width="15.36328125" customWidth="1"/>
    <col min="2" max="2" width="6.6328125" style="551" customWidth="1"/>
    <col min="3" max="3" width="9.81640625" customWidth="1"/>
    <col min="4" max="4" width="9.1796875" customWidth="1"/>
    <col min="6" max="7" width="9.6328125" customWidth="1"/>
    <col min="8" max="8" width="5.6328125" customWidth="1"/>
    <col min="15" max="15" width="5.6328125" customWidth="1"/>
  </cols>
  <sheetData>
    <row r="1" spans="1:22" x14ac:dyDescent="0.25">
      <c r="A1" s="24" t="s">
        <v>1473</v>
      </c>
      <c r="B1" s="70" t="s">
        <v>588</v>
      </c>
      <c r="C1" s="24" t="s">
        <v>1474</v>
      </c>
      <c r="D1" s="24" t="s">
        <v>1474</v>
      </c>
      <c r="E1" s="70" t="s">
        <v>1580</v>
      </c>
      <c r="J1" s="546" t="s">
        <v>446</v>
      </c>
      <c r="K1" s="547" t="s">
        <v>1462</v>
      </c>
      <c r="L1" s="548" t="s">
        <v>1463</v>
      </c>
      <c r="M1" s="549" t="s">
        <v>1464</v>
      </c>
      <c r="N1" s="550" t="s">
        <v>1465</v>
      </c>
    </row>
    <row r="2" spans="1:22" x14ac:dyDescent="0.25">
      <c r="A2" t="s">
        <v>150</v>
      </c>
      <c r="B2" s="551">
        <v>1</v>
      </c>
      <c r="C2" t="s">
        <v>1462</v>
      </c>
      <c r="D2" t="s">
        <v>1475</v>
      </c>
      <c r="E2" s="551">
        <f ca="1">VLOOKUP($A2,Data!$C:$I,7,FALSE)</f>
        <v>0</v>
      </c>
      <c r="F2" s="631" t="str">
        <f>CONCATENATE($D2,$B2)</f>
        <v>PR.AC-11</v>
      </c>
      <c r="G2" s="631" t="str">
        <f ca="1">_xlfn.IFNA(CONCATENATE(F2,$E2),CONCATENATE(F2,$E2,0))</f>
        <v>PR.AC-110</v>
      </c>
      <c r="H2" s="631"/>
      <c r="J2" s="551">
        <f>COUNTIFS($C:$C,J$1)</f>
        <v>304</v>
      </c>
      <c r="K2" s="551">
        <f>COUNTIFS($C:$C,K$1)</f>
        <v>315</v>
      </c>
      <c r="L2" s="551">
        <f>COUNTIFS($C:$C,L$1)</f>
        <v>131</v>
      </c>
      <c r="M2" s="551">
        <f>COUNTIFS($C:$C,M$1)</f>
        <v>74</v>
      </c>
      <c r="N2" s="551">
        <f>COUNTIFS($C:$C,N$1)</f>
        <v>21</v>
      </c>
    </row>
    <row r="3" spans="1:22" x14ac:dyDescent="0.25">
      <c r="A3" t="s">
        <v>152</v>
      </c>
      <c r="B3" s="551">
        <v>1</v>
      </c>
      <c r="C3" t="s">
        <v>1462</v>
      </c>
      <c r="D3" t="s">
        <v>1475</v>
      </c>
      <c r="E3" s="551">
        <f ca="1">VLOOKUP(A3,Data!C:I,7,FALSE)</f>
        <v>0</v>
      </c>
      <c r="F3" s="631" t="str">
        <f t="shared" ref="F3:F66" si="0">CONCATENATE($D3,$B3)</f>
        <v>PR.AC-11</v>
      </c>
      <c r="G3" s="631" t="str">
        <f t="shared" ref="G3:G66" ca="1" si="1">_xlfn.IFNA(CONCATENATE(F3,$E3),CONCATENATE(F3,$E3,0))</f>
        <v>PR.AC-110</v>
      </c>
      <c r="J3" s="551">
        <f ca="1">COUNTIFS($C:$C,J$1,$E:$E,1)</f>
        <v>0</v>
      </c>
      <c r="K3" s="551">
        <f ca="1">COUNTIFS($C:$C,K$1,$E:$E,1)</f>
        <v>0</v>
      </c>
      <c r="L3" s="551">
        <f ca="1">COUNTIFS($C:$C,L$1,$E:$E,1)</f>
        <v>0</v>
      </c>
      <c r="M3" s="551">
        <f ca="1">COUNTIFS($C:$C,M$1,$E:$E,1)</f>
        <v>0</v>
      </c>
      <c r="N3" s="551">
        <f ca="1">COUNTIFS($C:$C,N$1,$E:$E,1)</f>
        <v>0</v>
      </c>
    </row>
    <row r="4" spans="1:22" x14ac:dyDescent="0.25">
      <c r="A4" t="s">
        <v>153</v>
      </c>
      <c r="B4" s="551">
        <v>1</v>
      </c>
      <c r="C4" t="s">
        <v>1462</v>
      </c>
      <c r="D4" t="s">
        <v>1475</v>
      </c>
      <c r="E4" s="551">
        <f ca="1">VLOOKUP(A4,Data!C:I,7,FALSE)</f>
        <v>0</v>
      </c>
      <c r="F4" s="631" t="str">
        <f t="shared" si="0"/>
        <v>PR.AC-11</v>
      </c>
      <c r="G4" s="631" t="str">
        <f t="shared" ca="1" si="1"/>
        <v>PR.AC-110</v>
      </c>
    </row>
    <row r="5" spans="1:22" x14ac:dyDescent="0.25">
      <c r="A5" t="s">
        <v>154</v>
      </c>
      <c r="B5" s="551">
        <v>2</v>
      </c>
      <c r="C5" t="s">
        <v>1462</v>
      </c>
      <c r="D5" t="s">
        <v>1475</v>
      </c>
      <c r="E5" s="551">
        <f ca="1">VLOOKUP(A5,Data!C:I,7,FALSE)</f>
        <v>0</v>
      </c>
      <c r="F5" s="631" t="str">
        <f t="shared" si="0"/>
        <v>PR.AC-12</v>
      </c>
      <c r="G5" s="631" t="str">
        <f t="shared" ca="1" si="1"/>
        <v>PR.AC-120</v>
      </c>
      <c r="J5" t="s">
        <v>1581</v>
      </c>
      <c r="K5" t="s">
        <v>1582</v>
      </c>
      <c r="L5" t="s">
        <v>1583</v>
      </c>
      <c r="M5" t="s">
        <v>1584</v>
      </c>
      <c r="N5" t="s">
        <v>1585</v>
      </c>
      <c r="P5" s="552" t="s">
        <v>789</v>
      </c>
      <c r="Q5" s="553" t="s">
        <v>790</v>
      </c>
      <c r="R5" s="553" t="s">
        <v>791</v>
      </c>
      <c r="S5" s="554" t="s">
        <v>792</v>
      </c>
    </row>
    <row r="6" spans="1:22" x14ac:dyDescent="0.25">
      <c r="A6" t="s">
        <v>154</v>
      </c>
      <c r="B6" s="551">
        <v>2</v>
      </c>
      <c r="C6" t="s">
        <v>1462</v>
      </c>
      <c r="D6" t="s">
        <v>1476</v>
      </c>
      <c r="E6" s="551">
        <f ca="1">VLOOKUP(A6,Data!C:I,7,FALSE)</f>
        <v>0</v>
      </c>
      <c r="F6" s="631" t="str">
        <f t="shared" si="0"/>
        <v>PR.AC-62</v>
      </c>
      <c r="G6" s="631" t="str">
        <f t="shared" ca="1" si="1"/>
        <v>PR.AC-620</v>
      </c>
      <c r="J6" s="551" t="str">
        <f>IF(VLOOKUP(J$5,Languages!$A:$D,1,TRUE)=J$5,VLOOKUP(J$5,Languages!$A:$D,Summary!$C$7,TRUE),NA())</f>
        <v>Tunnistaminen</v>
      </c>
      <c r="K6" s="551" t="str">
        <f>IF(VLOOKUP(K$5,Languages!$A:$D,1,TRUE)=K$5,VLOOKUP(K$5,Languages!$A:$D,Summary!$C$7,TRUE),NA())</f>
        <v>Suojautuminen</v>
      </c>
      <c r="L6" s="551" t="str">
        <f>IF(VLOOKUP(L$5,Languages!$A:$D,1,TRUE)=L$5,VLOOKUP(L$5,Languages!$A:$D,Summary!$C$7,TRUE),NA())</f>
        <v>Havainnointi</v>
      </c>
      <c r="M6" s="551" t="str">
        <f>IF(VLOOKUP(M$5,Languages!$A:$D,1,TRUE)=M$5,VLOOKUP(M$5,Languages!$A:$D,Summary!$C$7,TRUE),NA())</f>
        <v>Vaste</v>
      </c>
      <c r="N6" s="551" t="str">
        <f>IF(VLOOKUP(N$5,Languages!$A:$D,1,TRUE)=N$5,VLOOKUP(N$5,Languages!$A:$D,Summary!$C$7,TRUE),NA())</f>
        <v>Palautuminen</v>
      </c>
      <c r="P6" s="555">
        <v>0.3</v>
      </c>
      <c r="Q6" s="556">
        <v>0.3</v>
      </c>
      <c r="R6" s="556">
        <v>0.3</v>
      </c>
      <c r="S6" s="557">
        <v>0.1</v>
      </c>
    </row>
    <row r="7" spans="1:22" x14ac:dyDescent="0.25">
      <c r="A7" t="s">
        <v>155</v>
      </c>
      <c r="B7" s="551">
        <v>2</v>
      </c>
      <c r="C7" t="s">
        <v>1462</v>
      </c>
      <c r="D7" t="s">
        <v>1475</v>
      </c>
      <c r="E7" s="551">
        <f ca="1">VLOOKUP(A7,Data!C:I,7,FALSE)</f>
        <v>0</v>
      </c>
      <c r="F7" s="631" t="str">
        <f t="shared" si="0"/>
        <v>PR.AC-12</v>
      </c>
      <c r="G7" s="631" t="str">
        <f t="shared" ca="1" si="1"/>
        <v>PR.AC-120</v>
      </c>
      <c r="I7" t="s">
        <v>1466</v>
      </c>
      <c r="J7" s="560">
        <f ca="1">J3/J2</f>
        <v>0</v>
      </c>
      <c r="K7" s="560">
        <f ca="1">K3/K2</f>
        <v>0</v>
      </c>
      <c r="L7" s="560">
        <f ca="1">L3/L2</f>
        <v>0</v>
      </c>
      <c r="M7" s="560">
        <f ca="1">M3/M2</f>
        <v>0</v>
      </c>
      <c r="N7" s="560">
        <f ca="1">N3/N2</f>
        <v>0</v>
      </c>
      <c r="P7" s="117">
        <v>0.3</v>
      </c>
      <c r="Q7" s="95">
        <v>0.3</v>
      </c>
      <c r="R7" s="95">
        <v>0.3</v>
      </c>
      <c r="S7" s="106">
        <v>0.1</v>
      </c>
    </row>
    <row r="8" spans="1:22" x14ac:dyDescent="0.25">
      <c r="A8" t="s">
        <v>156</v>
      </c>
      <c r="B8" s="551">
        <v>2</v>
      </c>
      <c r="C8" t="s">
        <v>1462</v>
      </c>
      <c r="D8" t="s">
        <v>1475</v>
      </c>
      <c r="E8" s="551">
        <f ca="1">VLOOKUP(A8,Data!C:I,7,FALSE)</f>
        <v>0</v>
      </c>
      <c r="F8" s="631" t="str">
        <f t="shared" si="0"/>
        <v>PR.AC-12</v>
      </c>
      <c r="G8" s="631" t="str">
        <f t="shared" ca="1" si="1"/>
        <v>PR.AC-120</v>
      </c>
      <c r="J8" s="551"/>
      <c r="K8" s="551"/>
      <c r="L8" s="551"/>
      <c r="M8" s="551"/>
      <c r="N8" s="551"/>
      <c r="P8" s="117">
        <v>0.3</v>
      </c>
      <c r="Q8" s="95">
        <v>0.3</v>
      </c>
      <c r="R8" s="95">
        <v>0.3</v>
      </c>
      <c r="S8" s="106">
        <v>0.1</v>
      </c>
    </row>
    <row r="9" spans="1:22" x14ac:dyDescent="0.25">
      <c r="A9" t="s">
        <v>156</v>
      </c>
      <c r="B9" s="551">
        <v>2</v>
      </c>
      <c r="C9" t="s">
        <v>1462</v>
      </c>
      <c r="D9" t="s">
        <v>1477</v>
      </c>
      <c r="E9" s="551">
        <f ca="1">VLOOKUP(A9,Data!C:I,7,FALSE)</f>
        <v>0</v>
      </c>
      <c r="F9" s="631" t="str">
        <f t="shared" si="0"/>
        <v>PR.AC-72</v>
      </c>
      <c r="G9" s="631" t="str">
        <f t="shared" ca="1" si="1"/>
        <v>PR.AC-720</v>
      </c>
      <c r="I9" t="s">
        <v>787</v>
      </c>
      <c r="J9" s="561">
        <f>Import!K12</f>
        <v>0</v>
      </c>
      <c r="K9" s="561">
        <f>Import!K13</f>
        <v>0</v>
      </c>
      <c r="L9" s="561">
        <f>Import!K14</f>
        <v>0</v>
      </c>
      <c r="M9" s="561">
        <f>Import!K15</f>
        <v>0</v>
      </c>
      <c r="N9" s="561">
        <f>Import!K16</f>
        <v>0</v>
      </c>
      <c r="P9" s="117">
        <v>0.3</v>
      </c>
      <c r="Q9" s="95">
        <v>0.3</v>
      </c>
      <c r="R9" s="95">
        <v>0.3</v>
      </c>
      <c r="S9" s="106">
        <v>0.1</v>
      </c>
    </row>
    <row r="10" spans="1:22" x14ac:dyDescent="0.25">
      <c r="A10" t="s">
        <v>158</v>
      </c>
      <c r="B10" s="551">
        <v>1</v>
      </c>
      <c r="C10" t="s">
        <v>1462</v>
      </c>
      <c r="D10" t="s">
        <v>1478</v>
      </c>
      <c r="E10" s="551">
        <f ca="1">VLOOKUP(A10,Data!C:I,7,FALSE)</f>
        <v>0</v>
      </c>
      <c r="F10" s="631" t="str">
        <f t="shared" si="0"/>
        <v>PR.AC-31</v>
      </c>
      <c r="G10" s="631" t="str">
        <f t="shared" ca="1" si="1"/>
        <v>PR.AC-310</v>
      </c>
      <c r="I10" t="s">
        <v>1472</v>
      </c>
      <c r="J10" s="561">
        <f>Import!N12</f>
        <v>0</v>
      </c>
      <c r="K10" s="561">
        <f>Import!N13</f>
        <v>0</v>
      </c>
      <c r="L10" s="561">
        <f>Import!N14</f>
        <v>0</v>
      </c>
      <c r="M10" s="561">
        <f>Import!N15</f>
        <v>0</v>
      </c>
      <c r="N10" s="561">
        <f>Import!N16</f>
        <v>0</v>
      </c>
      <c r="P10" s="118">
        <v>0.3</v>
      </c>
      <c r="Q10" s="114">
        <v>0.3</v>
      </c>
      <c r="R10" s="114">
        <v>0.3</v>
      </c>
      <c r="S10" s="115">
        <v>0.1</v>
      </c>
    </row>
    <row r="11" spans="1:22" x14ac:dyDescent="0.25">
      <c r="A11" t="s">
        <v>158</v>
      </c>
      <c r="B11" s="551">
        <v>1</v>
      </c>
      <c r="C11" t="s">
        <v>1462</v>
      </c>
      <c r="D11" t="s">
        <v>1479</v>
      </c>
      <c r="E11" s="551">
        <f ca="1">VLOOKUP(A11,Data!C:I,7,FALSE)</f>
        <v>0</v>
      </c>
      <c r="F11" s="631" t="str">
        <f t="shared" si="0"/>
        <v>PR.PT-21</v>
      </c>
      <c r="G11" s="631" t="str">
        <f t="shared" ca="1" si="1"/>
        <v>PR.PT-210</v>
      </c>
    </row>
    <row r="12" spans="1:22" x14ac:dyDescent="0.25">
      <c r="A12" t="s">
        <v>158</v>
      </c>
      <c r="B12" s="551">
        <v>1</v>
      </c>
      <c r="C12" t="s">
        <v>1462</v>
      </c>
      <c r="D12" t="s">
        <v>1480</v>
      </c>
      <c r="E12" s="551">
        <f ca="1">VLOOKUP(A12,Data!C:I,7,FALSE)</f>
        <v>0</v>
      </c>
      <c r="F12" s="631" t="str">
        <f t="shared" si="0"/>
        <v>PR.PT-31</v>
      </c>
      <c r="G12" s="631" t="str">
        <f t="shared" ca="1" si="1"/>
        <v>PR.PT-310</v>
      </c>
    </row>
    <row r="13" spans="1:22" x14ac:dyDescent="0.25">
      <c r="A13" t="s">
        <v>159</v>
      </c>
      <c r="B13" s="551">
        <v>1</v>
      </c>
      <c r="C13" t="s">
        <v>1462</v>
      </c>
      <c r="D13" t="s">
        <v>1478</v>
      </c>
      <c r="E13" s="551">
        <f ca="1">VLOOKUP(A13,Data!C:I,7,FALSE)</f>
        <v>0</v>
      </c>
      <c r="F13" s="631" t="str">
        <f t="shared" si="0"/>
        <v>PR.AC-31</v>
      </c>
      <c r="G13" s="631" t="str">
        <f t="shared" ca="1" si="1"/>
        <v>PR.AC-310</v>
      </c>
    </row>
    <row r="14" spans="1:22" x14ac:dyDescent="0.25">
      <c r="A14" t="s">
        <v>159</v>
      </c>
      <c r="B14" s="551">
        <v>1</v>
      </c>
      <c r="C14" t="s">
        <v>1462</v>
      </c>
      <c r="D14" t="s">
        <v>1481</v>
      </c>
      <c r="E14" s="551">
        <f ca="1">VLOOKUP(A14,Data!C:I,7,FALSE)</f>
        <v>0</v>
      </c>
      <c r="F14" s="631" t="str">
        <f t="shared" si="0"/>
        <v>PR.MA-21</v>
      </c>
      <c r="G14" s="631" t="str">
        <f t="shared" ca="1" si="1"/>
        <v>PR.MA-210</v>
      </c>
    </row>
    <row r="15" spans="1:22" x14ac:dyDescent="0.25">
      <c r="A15" t="s">
        <v>159</v>
      </c>
      <c r="B15" s="551">
        <v>1</v>
      </c>
      <c r="C15" t="s">
        <v>1462</v>
      </c>
      <c r="D15" t="s">
        <v>1479</v>
      </c>
      <c r="E15" s="551">
        <f ca="1">VLOOKUP(A15,Data!C:I,7,FALSE)</f>
        <v>0</v>
      </c>
      <c r="F15" s="631" t="str">
        <f t="shared" si="0"/>
        <v>PR.PT-21</v>
      </c>
      <c r="G15" s="631" t="str">
        <f t="shared" ca="1" si="1"/>
        <v>PR.PT-210</v>
      </c>
      <c r="I15" s="101" t="s">
        <v>600</v>
      </c>
      <c r="J15" s="626" t="s">
        <v>446</v>
      </c>
      <c r="K15" s="626" t="s">
        <v>1804</v>
      </c>
      <c r="L15" s="626" t="s">
        <v>1806</v>
      </c>
      <c r="M15" s="626" t="s">
        <v>1805</v>
      </c>
      <c r="N15" s="627">
        <v>1</v>
      </c>
      <c r="O15" s="626" t="s">
        <v>1806</v>
      </c>
      <c r="P15" s="626" t="s">
        <v>1805</v>
      </c>
      <c r="Q15" s="627">
        <v>2</v>
      </c>
      <c r="R15" s="626" t="s">
        <v>1806</v>
      </c>
      <c r="S15" s="626" t="s">
        <v>1805</v>
      </c>
      <c r="T15" s="627">
        <v>3</v>
      </c>
      <c r="U15" s="626" t="s">
        <v>1806</v>
      </c>
      <c r="V15" s="626" t="s">
        <v>1805</v>
      </c>
    </row>
    <row r="16" spans="1:22" x14ac:dyDescent="0.25">
      <c r="A16" t="s">
        <v>159</v>
      </c>
      <c r="B16" s="551">
        <v>1</v>
      </c>
      <c r="C16" t="s">
        <v>1462</v>
      </c>
      <c r="D16" t="s">
        <v>1480</v>
      </c>
      <c r="E16" s="551">
        <f ca="1">VLOOKUP(A16,Data!C:I,7,FALSE)</f>
        <v>0</v>
      </c>
      <c r="F16" s="631" t="str">
        <f t="shared" si="0"/>
        <v>PR.PT-31</v>
      </c>
      <c r="G16" s="631" t="str">
        <f t="shared" ca="1" si="1"/>
        <v>PR.PT-310</v>
      </c>
      <c r="I16" s="24" t="s">
        <v>1625</v>
      </c>
      <c r="J16" s="24" t="s">
        <v>1508</v>
      </c>
      <c r="K16" s="632">
        <f ca="1">IF(L16=0,0,M16/L16)</f>
        <v>0</v>
      </c>
      <c r="L16" s="633">
        <f>SUM(O16+R16+U16)</f>
        <v>8</v>
      </c>
      <c r="M16" s="633">
        <f ca="1">SUM(P16+S16+V16)</f>
        <v>0</v>
      </c>
      <c r="N16" s="632">
        <f ca="1">IF(O16=0,0,P16/O16)</f>
        <v>0</v>
      </c>
      <c r="O16" s="633">
        <f>COUNTIF($F:$F,CONCATENATE($J16,N$15))</f>
        <v>4</v>
      </c>
      <c r="P16" s="633">
        <f ca="1">COUNTIF($G:$G,CONCATENATE($J16,N$15,1))</f>
        <v>0</v>
      </c>
      <c r="Q16" s="632">
        <f ca="1">IF(R16=0,0,S16/R16)</f>
        <v>0</v>
      </c>
      <c r="R16" s="633">
        <f>COUNTIF($F:$F,CONCATENATE($J16,Q$15))</f>
        <v>2</v>
      </c>
      <c r="S16" s="633">
        <f ca="1">COUNTIF($G:$G,CONCATENATE($J16,Q$15,1))</f>
        <v>0</v>
      </c>
      <c r="T16" s="632">
        <f ca="1">IF(U16=0,0,V16/U16)</f>
        <v>0</v>
      </c>
      <c r="U16" s="633">
        <f>COUNTIF($F:$F,CONCATENATE($J16,T$15))</f>
        <v>2</v>
      </c>
      <c r="V16" s="633">
        <f ca="1">COUNTIF($G:$G,CONCATENATE($J16,T$15,1))</f>
        <v>0</v>
      </c>
    </row>
    <row r="17" spans="1:22" x14ac:dyDescent="0.25">
      <c r="A17" t="s">
        <v>160</v>
      </c>
      <c r="B17" s="551">
        <v>2</v>
      </c>
      <c r="C17" t="s">
        <v>1462</v>
      </c>
      <c r="D17" t="s">
        <v>1478</v>
      </c>
      <c r="E17" s="551">
        <f ca="1">VLOOKUP(A17,Data!C:I,7,FALSE)</f>
        <v>0</v>
      </c>
      <c r="F17" s="631" t="str">
        <f t="shared" si="0"/>
        <v>PR.AC-32</v>
      </c>
      <c r="G17" s="631" t="str">
        <f t="shared" ca="1" si="1"/>
        <v>PR.AC-320</v>
      </c>
      <c r="I17" s="24"/>
      <c r="J17" s="24" t="s">
        <v>1509</v>
      </c>
      <c r="K17" s="632">
        <f t="shared" ref="K17:K80" ca="1" si="2">IF(L17=0,0,M17/L17)</f>
        <v>0</v>
      </c>
      <c r="L17" s="633">
        <f t="shared" ref="L17:L80" si="3">SUM(O17+R17+U17)</f>
        <v>8</v>
      </c>
      <c r="M17" s="633">
        <f t="shared" ref="M17:M80" ca="1" si="4">SUM(P17+S17+V17)</f>
        <v>0</v>
      </c>
      <c r="N17" s="632">
        <f t="shared" ref="N17:N80" ca="1" si="5">IF(O17=0,0,P17/O17)</f>
        <v>0</v>
      </c>
      <c r="O17" s="633">
        <f t="shared" ref="O17:O80" si="6">COUNTIF($F:$F,CONCATENATE($J17,N$15))</f>
        <v>3</v>
      </c>
      <c r="P17" s="633">
        <f t="shared" ref="P17:P80" ca="1" si="7">COUNTIF($G:$G,CONCATENATE($J17,N$15,1))</f>
        <v>0</v>
      </c>
      <c r="Q17" s="632">
        <f t="shared" ref="Q17:Q80" ca="1" si="8">IF(R17=0,0,S17/R17)</f>
        <v>0</v>
      </c>
      <c r="R17" s="633">
        <f t="shared" ref="R17:R80" si="9">COUNTIF($F:$F,CONCATENATE($J17,Q$15))</f>
        <v>3</v>
      </c>
      <c r="S17" s="633">
        <f t="shared" ref="S17:S80" ca="1" si="10">COUNTIF($G:$G,CONCATENATE($J17,Q$15,1))</f>
        <v>0</v>
      </c>
      <c r="T17" s="632">
        <f t="shared" ref="T17:T80" ca="1" si="11">IF(U17=0,0,V17/U17)</f>
        <v>0</v>
      </c>
      <c r="U17" s="633">
        <f t="shared" ref="U17:U80" si="12">COUNTIF($F:$F,CONCATENATE($J17,T$15))</f>
        <v>2</v>
      </c>
      <c r="V17" s="633">
        <f t="shared" ref="V17:V80" ca="1" si="13">COUNTIF($G:$G,CONCATENATE($J17,T$15,1))</f>
        <v>0</v>
      </c>
    </row>
    <row r="18" spans="1:22" x14ac:dyDescent="0.25">
      <c r="A18" t="s">
        <v>160</v>
      </c>
      <c r="B18" s="551">
        <v>2</v>
      </c>
      <c r="C18" t="s">
        <v>1462</v>
      </c>
      <c r="D18" t="s">
        <v>1477</v>
      </c>
      <c r="E18" s="551">
        <f ca="1">VLOOKUP(A18,Data!C:I,7,FALSE)</f>
        <v>0</v>
      </c>
      <c r="F18" s="631" t="str">
        <f t="shared" si="0"/>
        <v>PR.AC-72</v>
      </c>
      <c r="G18" s="631" t="str">
        <f t="shared" ca="1" si="1"/>
        <v>PR.AC-720</v>
      </c>
      <c r="I18" s="24"/>
      <c r="J18" s="24" t="s">
        <v>1514</v>
      </c>
      <c r="K18" s="632">
        <f t="shared" ca="1" si="2"/>
        <v>0</v>
      </c>
      <c r="L18" s="633">
        <f t="shared" si="3"/>
        <v>8</v>
      </c>
      <c r="M18" s="633">
        <f t="shared" ca="1" si="4"/>
        <v>0</v>
      </c>
      <c r="N18" s="632">
        <f t="shared" ca="1" si="5"/>
        <v>0</v>
      </c>
      <c r="O18" s="633">
        <f t="shared" si="6"/>
        <v>4</v>
      </c>
      <c r="P18" s="633">
        <f t="shared" ca="1" si="7"/>
        <v>0</v>
      </c>
      <c r="Q18" s="632">
        <f t="shared" ca="1" si="8"/>
        <v>0</v>
      </c>
      <c r="R18" s="633">
        <f t="shared" si="9"/>
        <v>2</v>
      </c>
      <c r="S18" s="633">
        <f t="shared" ca="1" si="10"/>
        <v>0</v>
      </c>
      <c r="T18" s="632">
        <f t="shared" ca="1" si="11"/>
        <v>0</v>
      </c>
      <c r="U18" s="633">
        <f t="shared" si="12"/>
        <v>2</v>
      </c>
      <c r="V18" s="633">
        <f t="shared" ca="1" si="13"/>
        <v>0</v>
      </c>
    </row>
    <row r="19" spans="1:22" x14ac:dyDescent="0.25">
      <c r="A19" t="s">
        <v>160</v>
      </c>
      <c r="B19" s="551">
        <v>2</v>
      </c>
      <c r="C19" t="s">
        <v>1462</v>
      </c>
      <c r="D19" t="s">
        <v>1481</v>
      </c>
      <c r="E19" s="551">
        <f ca="1">VLOOKUP(A19,Data!C:I,7,FALSE)</f>
        <v>0</v>
      </c>
      <c r="F19" s="631" t="str">
        <f t="shared" si="0"/>
        <v>PR.MA-22</v>
      </c>
      <c r="G19" s="631" t="str">
        <f t="shared" ca="1" si="1"/>
        <v>PR.MA-220</v>
      </c>
      <c r="I19" s="24"/>
      <c r="J19" s="24" t="s">
        <v>1520</v>
      </c>
      <c r="K19" s="632">
        <f t="shared" ca="1" si="2"/>
        <v>0</v>
      </c>
      <c r="L19" s="633">
        <f t="shared" si="3"/>
        <v>5</v>
      </c>
      <c r="M19" s="633">
        <f t="shared" ca="1" si="4"/>
        <v>0</v>
      </c>
      <c r="N19" s="632">
        <f t="shared" ca="1" si="5"/>
        <v>0</v>
      </c>
      <c r="O19" s="633">
        <f t="shared" si="6"/>
        <v>4</v>
      </c>
      <c r="P19" s="633">
        <f t="shared" ca="1" si="7"/>
        <v>0</v>
      </c>
      <c r="Q19" s="632">
        <f t="shared" ca="1" si="8"/>
        <v>0</v>
      </c>
      <c r="R19" s="633">
        <f t="shared" si="9"/>
        <v>1</v>
      </c>
      <c r="S19" s="633">
        <f t="shared" ca="1" si="10"/>
        <v>0</v>
      </c>
      <c r="T19" s="632">
        <f t="shared" si="11"/>
        <v>0</v>
      </c>
      <c r="U19" s="633">
        <f t="shared" si="12"/>
        <v>0</v>
      </c>
      <c r="V19" s="633">
        <f t="shared" ca="1" si="13"/>
        <v>0</v>
      </c>
    </row>
    <row r="20" spans="1:22" x14ac:dyDescent="0.25">
      <c r="A20" t="s">
        <v>160</v>
      </c>
      <c r="B20" s="551">
        <v>2</v>
      </c>
      <c r="C20" t="s">
        <v>1462</v>
      </c>
      <c r="D20" t="s">
        <v>1479</v>
      </c>
      <c r="E20" s="551">
        <f ca="1">VLOOKUP(A20,Data!C:I,7,FALSE)</f>
        <v>0</v>
      </c>
      <c r="F20" s="631" t="str">
        <f t="shared" si="0"/>
        <v>PR.PT-22</v>
      </c>
      <c r="G20" s="631" t="str">
        <f t="shared" ca="1" si="1"/>
        <v>PR.PT-220</v>
      </c>
      <c r="I20" s="24"/>
      <c r="J20" s="24" t="s">
        <v>1510</v>
      </c>
      <c r="K20" s="632">
        <f t="shared" ca="1" si="2"/>
        <v>0</v>
      </c>
      <c r="L20" s="633">
        <f t="shared" si="3"/>
        <v>12</v>
      </c>
      <c r="M20" s="633">
        <f t="shared" ca="1" si="4"/>
        <v>0</v>
      </c>
      <c r="N20" s="632">
        <f t="shared" ca="1" si="5"/>
        <v>0</v>
      </c>
      <c r="O20" s="633">
        <f t="shared" si="6"/>
        <v>2</v>
      </c>
      <c r="P20" s="633">
        <f t="shared" ca="1" si="7"/>
        <v>0</v>
      </c>
      <c r="Q20" s="632">
        <f t="shared" ca="1" si="8"/>
        <v>0</v>
      </c>
      <c r="R20" s="633">
        <f t="shared" si="9"/>
        <v>8</v>
      </c>
      <c r="S20" s="633">
        <f t="shared" ca="1" si="10"/>
        <v>0</v>
      </c>
      <c r="T20" s="632">
        <f t="shared" ca="1" si="11"/>
        <v>0</v>
      </c>
      <c r="U20" s="633">
        <f t="shared" si="12"/>
        <v>2</v>
      </c>
      <c r="V20" s="633">
        <f t="shared" ca="1" si="13"/>
        <v>0</v>
      </c>
    </row>
    <row r="21" spans="1:22" x14ac:dyDescent="0.25">
      <c r="A21" t="s">
        <v>160</v>
      </c>
      <c r="B21" s="551">
        <v>2</v>
      </c>
      <c r="C21" t="s">
        <v>1462</v>
      </c>
      <c r="D21" t="s">
        <v>1480</v>
      </c>
      <c r="E21" s="551">
        <f ca="1">VLOOKUP(A21,Data!C:I,7,FALSE)</f>
        <v>0</v>
      </c>
      <c r="F21" s="631" t="str">
        <f t="shared" si="0"/>
        <v>PR.PT-32</v>
      </c>
      <c r="G21" s="631" t="str">
        <f t="shared" ca="1" si="1"/>
        <v>PR.PT-320</v>
      </c>
      <c r="I21" s="24"/>
      <c r="J21" s="24" t="s">
        <v>1489</v>
      </c>
      <c r="K21" s="632">
        <f t="shared" ca="1" si="2"/>
        <v>0</v>
      </c>
      <c r="L21" s="633">
        <f t="shared" si="3"/>
        <v>15</v>
      </c>
      <c r="M21" s="633">
        <f t="shared" ca="1" si="4"/>
        <v>0</v>
      </c>
      <c r="N21" s="632">
        <f t="shared" ca="1" si="5"/>
        <v>0</v>
      </c>
      <c r="O21" s="633">
        <f t="shared" si="6"/>
        <v>2</v>
      </c>
      <c r="P21" s="633">
        <f t="shared" ca="1" si="7"/>
        <v>0</v>
      </c>
      <c r="Q21" s="632">
        <f t="shared" ca="1" si="8"/>
        <v>0</v>
      </c>
      <c r="R21" s="633">
        <f t="shared" si="9"/>
        <v>3</v>
      </c>
      <c r="S21" s="633">
        <f t="shared" ca="1" si="10"/>
        <v>0</v>
      </c>
      <c r="T21" s="632">
        <f t="shared" ca="1" si="11"/>
        <v>0</v>
      </c>
      <c r="U21" s="633">
        <f t="shared" si="12"/>
        <v>10</v>
      </c>
      <c r="V21" s="633">
        <f t="shared" ca="1" si="13"/>
        <v>0</v>
      </c>
    </row>
    <row r="22" spans="1:22" x14ac:dyDescent="0.25">
      <c r="A22" t="s">
        <v>161</v>
      </c>
      <c r="B22" s="551">
        <v>2</v>
      </c>
      <c r="C22" t="s">
        <v>1462</v>
      </c>
      <c r="D22" t="s">
        <v>1478</v>
      </c>
      <c r="E22" s="551">
        <f ca="1">VLOOKUP(A22,Data!C:I,7,FALSE)</f>
        <v>0</v>
      </c>
      <c r="F22" s="631" t="str">
        <f t="shared" si="0"/>
        <v>PR.AC-32</v>
      </c>
      <c r="G22" s="631" t="str">
        <f t="shared" ca="1" si="1"/>
        <v>PR.AC-320</v>
      </c>
      <c r="I22" s="24" t="s">
        <v>1635</v>
      </c>
      <c r="J22" s="24" t="s">
        <v>1521</v>
      </c>
      <c r="K22" s="632">
        <f t="shared" ca="1" si="2"/>
        <v>0</v>
      </c>
      <c r="L22" s="633">
        <f t="shared" si="3"/>
        <v>4</v>
      </c>
      <c r="M22" s="633">
        <f t="shared" ca="1" si="4"/>
        <v>0</v>
      </c>
      <c r="N22" s="632">
        <f t="shared" ca="1" si="5"/>
        <v>0</v>
      </c>
      <c r="O22" s="633">
        <f t="shared" si="6"/>
        <v>2</v>
      </c>
      <c r="P22" s="633">
        <f t="shared" ca="1" si="7"/>
        <v>0</v>
      </c>
      <c r="Q22" s="632">
        <f t="shared" ca="1" si="8"/>
        <v>0</v>
      </c>
      <c r="R22" s="633">
        <f t="shared" si="9"/>
        <v>2</v>
      </c>
      <c r="S22" s="633">
        <f t="shared" ca="1" si="10"/>
        <v>0</v>
      </c>
      <c r="T22" s="632">
        <f t="shared" si="11"/>
        <v>0</v>
      </c>
      <c r="U22" s="633">
        <f t="shared" si="12"/>
        <v>0</v>
      </c>
      <c r="V22" s="633">
        <f t="shared" ca="1" si="13"/>
        <v>0</v>
      </c>
    </row>
    <row r="23" spans="1:22" x14ac:dyDescent="0.25">
      <c r="A23" t="s">
        <v>161</v>
      </c>
      <c r="B23" s="551">
        <v>2</v>
      </c>
      <c r="C23" t="s">
        <v>1462</v>
      </c>
      <c r="D23" t="s">
        <v>1482</v>
      </c>
      <c r="E23" s="551">
        <f ca="1">VLOOKUP(A23,Data!C:I,7,FALSE)</f>
        <v>0</v>
      </c>
      <c r="F23" s="631" t="str">
        <f t="shared" si="0"/>
        <v>PR.AC-42</v>
      </c>
      <c r="G23" s="631" t="str">
        <f t="shared" ca="1" si="1"/>
        <v>PR.AC-420</v>
      </c>
      <c r="I23" s="24"/>
      <c r="J23" s="24" t="s">
        <v>1519</v>
      </c>
      <c r="K23" s="632">
        <f t="shared" ca="1" si="2"/>
        <v>0</v>
      </c>
      <c r="L23" s="633">
        <f t="shared" si="3"/>
        <v>4</v>
      </c>
      <c r="M23" s="633">
        <f t="shared" ca="1" si="4"/>
        <v>0</v>
      </c>
      <c r="N23" s="632">
        <f t="shared" ca="1" si="5"/>
        <v>0</v>
      </c>
      <c r="O23" s="633">
        <f t="shared" si="6"/>
        <v>1</v>
      </c>
      <c r="P23" s="633">
        <f t="shared" ca="1" si="7"/>
        <v>0</v>
      </c>
      <c r="Q23" s="632">
        <f t="shared" ca="1" si="8"/>
        <v>0</v>
      </c>
      <c r="R23" s="633">
        <f t="shared" si="9"/>
        <v>1</v>
      </c>
      <c r="S23" s="633">
        <f t="shared" ca="1" si="10"/>
        <v>0</v>
      </c>
      <c r="T23" s="632">
        <f t="shared" ca="1" si="11"/>
        <v>0</v>
      </c>
      <c r="U23" s="633">
        <f t="shared" si="12"/>
        <v>2</v>
      </c>
      <c r="V23" s="633">
        <f t="shared" ca="1" si="13"/>
        <v>0</v>
      </c>
    </row>
    <row r="24" spans="1:22" x14ac:dyDescent="0.25">
      <c r="A24" t="s">
        <v>161</v>
      </c>
      <c r="B24" s="551">
        <v>2</v>
      </c>
      <c r="C24" t="s">
        <v>1462</v>
      </c>
      <c r="D24" t="s">
        <v>1481</v>
      </c>
      <c r="E24" s="551">
        <f ca="1">VLOOKUP(A24,Data!C:I,7,FALSE)</f>
        <v>0</v>
      </c>
      <c r="F24" s="631" t="str">
        <f t="shared" si="0"/>
        <v>PR.MA-22</v>
      </c>
      <c r="G24" s="631" t="str">
        <f t="shared" ca="1" si="1"/>
        <v>PR.MA-220</v>
      </c>
      <c r="I24" s="24"/>
      <c r="J24" s="24" t="s">
        <v>1524</v>
      </c>
      <c r="K24" s="632">
        <f t="shared" ca="1" si="2"/>
        <v>0</v>
      </c>
      <c r="L24" s="633">
        <f t="shared" si="3"/>
        <v>4</v>
      </c>
      <c r="M24" s="633">
        <f t="shared" ca="1" si="4"/>
        <v>0</v>
      </c>
      <c r="N24" s="632">
        <f t="shared" si="5"/>
        <v>0</v>
      </c>
      <c r="O24" s="633">
        <f t="shared" si="6"/>
        <v>0</v>
      </c>
      <c r="P24" s="633">
        <f t="shared" ca="1" si="7"/>
        <v>0</v>
      </c>
      <c r="Q24" s="632">
        <f t="shared" ca="1" si="8"/>
        <v>0</v>
      </c>
      <c r="R24" s="633">
        <f t="shared" si="9"/>
        <v>2</v>
      </c>
      <c r="S24" s="633">
        <f t="shared" ca="1" si="10"/>
        <v>0</v>
      </c>
      <c r="T24" s="632">
        <f t="shared" ca="1" si="11"/>
        <v>0</v>
      </c>
      <c r="U24" s="633">
        <f t="shared" si="12"/>
        <v>2</v>
      </c>
      <c r="V24" s="633">
        <f t="shared" ca="1" si="13"/>
        <v>0</v>
      </c>
    </row>
    <row r="25" spans="1:22" x14ac:dyDescent="0.25">
      <c r="A25" t="s">
        <v>161</v>
      </c>
      <c r="B25" s="551">
        <v>2</v>
      </c>
      <c r="C25" t="s">
        <v>1462</v>
      </c>
      <c r="D25" t="s">
        <v>1480</v>
      </c>
      <c r="E25" s="551">
        <f ca="1">VLOOKUP(A25,Data!C:I,7,FALSE)</f>
        <v>0</v>
      </c>
      <c r="F25" s="631" t="str">
        <f t="shared" si="0"/>
        <v>PR.PT-32</v>
      </c>
      <c r="G25" s="631" t="str">
        <f t="shared" ca="1" si="1"/>
        <v>PR.PT-320</v>
      </c>
      <c r="I25" s="24"/>
      <c r="J25" s="24" t="s">
        <v>1511</v>
      </c>
      <c r="K25" s="632">
        <f t="shared" ca="1" si="2"/>
        <v>0</v>
      </c>
      <c r="L25" s="633">
        <f t="shared" si="3"/>
        <v>31</v>
      </c>
      <c r="M25" s="633">
        <f t="shared" ca="1" si="4"/>
        <v>0</v>
      </c>
      <c r="N25" s="632">
        <f t="shared" ca="1" si="5"/>
        <v>0</v>
      </c>
      <c r="O25" s="633">
        <f t="shared" si="6"/>
        <v>10</v>
      </c>
      <c r="P25" s="633">
        <f t="shared" ca="1" si="7"/>
        <v>0</v>
      </c>
      <c r="Q25" s="632">
        <f t="shared" ca="1" si="8"/>
        <v>0</v>
      </c>
      <c r="R25" s="633">
        <f t="shared" si="9"/>
        <v>13</v>
      </c>
      <c r="S25" s="633">
        <f t="shared" ca="1" si="10"/>
        <v>0</v>
      </c>
      <c r="T25" s="632">
        <f t="shared" ca="1" si="11"/>
        <v>0</v>
      </c>
      <c r="U25" s="633">
        <f t="shared" si="12"/>
        <v>8</v>
      </c>
      <c r="V25" s="633">
        <f t="shared" ca="1" si="13"/>
        <v>0</v>
      </c>
    </row>
    <row r="26" spans="1:22" x14ac:dyDescent="0.25">
      <c r="A26" t="s">
        <v>162</v>
      </c>
      <c r="B26" s="551">
        <v>2</v>
      </c>
      <c r="C26" t="s">
        <v>1462</v>
      </c>
      <c r="D26" t="s">
        <v>1478</v>
      </c>
      <c r="E26" s="551">
        <f ca="1">VLOOKUP(A26,Data!C:I,7,FALSE)</f>
        <v>0</v>
      </c>
      <c r="F26" s="631" t="str">
        <f t="shared" si="0"/>
        <v>PR.AC-32</v>
      </c>
      <c r="G26" s="631" t="str">
        <f t="shared" ca="1" si="1"/>
        <v>PR.AC-320</v>
      </c>
      <c r="I26" s="24"/>
      <c r="J26" s="24" t="s">
        <v>1528</v>
      </c>
      <c r="K26" s="632">
        <f t="shared" ca="1" si="2"/>
        <v>0</v>
      </c>
      <c r="L26" s="633">
        <f t="shared" si="3"/>
        <v>15</v>
      </c>
      <c r="M26" s="633">
        <f t="shared" ca="1" si="4"/>
        <v>0</v>
      </c>
      <c r="N26" s="632">
        <f t="shared" ca="1" si="5"/>
        <v>0</v>
      </c>
      <c r="O26" s="633">
        <f t="shared" si="6"/>
        <v>6</v>
      </c>
      <c r="P26" s="633">
        <f t="shared" ca="1" si="7"/>
        <v>0</v>
      </c>
      <c r="Q26" s="632">
        <f t="shared" ca="1" si="8"/>
        <v>0</v>
      </c>
      <c r="R26" s="633">
        <f t="shared" si="9"/>
        <v>6</v>
      </c>
      <c r="S26" s="633">
        <f t="shared" ca="1" si="10"/>
        <v>0</v>
      </c>
      <c r="T26" s="632">
        <f t="shared" ca="1" si="11"/>
        <v>0</v>
      </c>
      <c r="U26" s="633">
        <f t="shared" si="12"/>
        <v>3</v>
      </c>
      <c r="V26" s="633">
        <f t="shared" ca="1" si="13"/>
        <v>0</v>
      </c>
    </row>
    <row r="27" spans="1:22" x14ac:dyDescent="0.25">
      <c r="A27" t="s">
        <v>162</v>
      </c>
      <c r="B27" s="551">
        <v>2</v>
      </c>
      <c r="C27" t="s">
        <v>1462</v>
      </c>
      <c r="D27" t="s">
        <v>1482</v>
      </c>
      <c r="E27" s="551">
        <f ca="1">VLOOKUP(A27,Data!C:I,7,FALSE)</f>
        <v>0</v>
      </c>
      <c r="F27" s="631" t="str">
        <f t="shared" si="0"/>
        <v>PR.AC-42</v>
      </c>
      <c r="G27" s="631" t="str">
        <f t="shared" ca="1" si="1"/>
        <v>PR.AC-420</v>
      </c>
      <c r="I27" s="24" t="s">
        <v>1643</v>
      </c>
      <c r="J27" s="24" t="s">
        <v>1522</v>
      </c>
      <c r="K27" s="632">
        <f t="shared" ca="1" si="2"/>
        <v>0</v>
      </c>
      <c r="L27" s="633">
        <f t="shared" si="3"/>
        <v>5</v>
      </c>
      <c r="M27" s="633">
        <f t="shared" ca="1" si="4"/>
        <v>0</v>
      </c>
      <c r="N27" s="632">
        <f t="shared" ca="1" si="5"/>
        <v>0</v>
      </c>
      <c r="O27" s="633">
        <f t="shared" si="6"/>
        <v>2</v>
      </c>
      <c r="P27" s="633">
        <f t="shared" ca="1" si="7"/>
        <v>0</v>
      </c>
      <c r="Q27" s="632">
        <f t="shared" ca="1" si="8"/>
        <v>0</v>
      </c>
      <c r="R27" s="633">
        <f t="shared" si="9"/>
        <v>2</v>
      </c>
      <c r="S27" s="633">
        <f t="shared" ca="1" si="10"/>
        <v>0</v>
      </c>
      <c r="T27" s="632">
        <f t="shared" ca="1" si="11"/>
        <v>0</v>
      </c>
      <c r="U27" s="633">
        <f t="shared" si="12"/>
        <v>1</v>
      </c>
      <c r="V27" s="633">
        <f t="shared" ca="1" si="13"/>
        <v>0</v>
      </c>
    </row>
    <row r="28" spans="1:22" x14ac:dyDescent="0.25">
      <c r="A28" t="s">
        <v>162</v>
      </c>
      <c r="B28" s="551">
        <v>2</v>
      </c>
      <c r="C28" t="s">
        <v>1462</v>
      </c>
      <c r="D28" t="s">
        <v>1481</v>
      </c>
      <c r="E28" s="551">
        <f ca="1">VLOOKUP(A28,Data!C:I,7,FALSE)</f>
        <v>0</v>
      </c>
      <c r="F28" s="631" t="str">
        <f t="shared" si="0"/>
        <v>PR.MA-22</v>
      </c>
      <c r="G28" s="631" t="str">
        <f t="shared" ca="1" si="1"/>
        <v>PR.MA-220</v>
      </c>
      <c r="I28" s="24"/>
      <c r="J28" s="24" t="s">
        <v>1490</v>
      </c>
      <c r="K28" s="632">
        <f t="shared" ca="1" si="2"/>
        <v>0</v>
      </c>
      <c r="L28" s="633">
        <f t="shared" si="3"/>
        <v>15</v>
      </c>
      <c r="M28" s="633">
        <f t="shared" ca="1" si="4"/>
        <v>0</v>
      </c>
      <c r="N28" s="632">
        <f t="shared" ca="1" si="5"/>
        <v>0</v>
      </c>
      <c r="O28" s="633">
        <f t="shared" si="6"/>
        <v>2</v>
      </c>
      <c r="P28" s="633">
        <f t="shared" ca="1" si="7"/>
        <v>0</v>
      </c>
      <c r="Q28" s="632">
        <f t="shared" ca="1" si="8"/>
        <v>0</v>
      </c>
      <c r="R28" s="633">
        <f t="shared" si="9"/>
        <v>1</v>
      </c>
      <c r="S28" s="633">
        <f t="shared" ca="1" si="10"/>
        <v>0</v>
      </c>
      <c r="T28" s="632">
        <f t="shared" ca="1" si="11"/>
        <v>0</v>
      </c>
      <c r="U28" s="633">
        <f t="shared" si="12"/>
        <v>12</v>
      </c>
      <c r="V28" s="633">
        <f t="shared" ca="1" si="13"/>
        <v>0</v>
      </c>
    </row>
    <row r="29" spans="1:22" x14ac:dyDescent="0.25">
      <c r="A29" t="s">
        <v>162</v>
      </c>
      <c r="B29" s="551">
        <v>2</v>
      </c>
      <c r="C29" t="s">
        <v>1462</v>
      </c>
      <c r="D29" t="s">
        <v>1480</v>
      </c>
      <c r="E29" s="551">
        <f ca="1">VLOOKUP(A29,Data!C:I,7,FALSE)</f>
        <v>0</v>
      </c>
      <c r="F29" s="631" t="str">
        <f t="shared" si="0"/>
        <v>PR.PT-32</v>
      </c>
      <c r="G29" s="631" t="str">
        <f t="shared" ca="1" si="1"/>
        <v>PR.PT-320</v>
      </c>
      <c r="I29" s="24"/>
      <c r="J29" s="24" t="s">
        <v>1536</v>
      </c>
      <c r="K29" s="632">
        <f t="shared" ca="1" si="2"/>
        <v>0</v>
      </c>
      <c r="L29" s="633">
        <f t="shared" si="3"/>
        <v>3</v>
      </c>
      <c r="M29" s="633">
        <f t="shared" ca="1" si="4"/>
        <v>0</v>
      </c>
      <c r="N29" s="632">
        <f t="shared" si="5"/>
        <v>0</v>
      </c>
      <c r="O29" s="633">
        <f t="shared" si="6"/>
        <v>0</v>
      </c>
      <c r="P29" s="633">
        <f t="shared" ca="1" si="7"/>
        <v>0</v>
      </c>
      <c r="Q29" s="632">
        <f t="shared" ca="1" si="8"/>
        <v>0</v>
      </c>
      <c r="R29" s="633">
        <f t="shared" si="9"/>
        <v>1</v>
      </c>
      <c r="S29" s="633">
        <f t="shared" ca="1" si="10"/>
        <v>0</v>
      </c>
      <c r="T29" s="632">
        <f t="shared" ca="1" si="11"/>
        <v>0</v>
      </c>
      <c r="U29" s="633">
        <f t="shared" si="12"/>
        <v>2</v>
      </c>
      <c r="V29" s="633">
        <f t="shared" ca="1" si="13"/>
        <v>0</v>
      </c>
    </row>
    <row r="30" spans="1:22" x14ac:dyDescent="0.25">
      <c r="A30" t="s">
        <v>163</v>
      </c>
      <c r="B30" s="551">
        <v>2</v>
      </c>
      <c r="C30" t="s">
        <v>1462</v>
      </c>
      <c r="D30" t="s">
        <v>1478</v>
      </c>
      <c r="E30" s="551">
        <f ca="1">VLOOKUP(A30,Data!C:I,7,FALSE)</f>
        <v>0</v>
      </c>
      <c r="F30" s="631" t="str">
        <f t="shared" si="0"/>
        <v>PR.AC-32</v>
      </c>
      <c r="G30" s="631" t="str">
        <f t="shared" ca="1" si="1"/>
        <v>PR.AC-320</v>
      </c>
      <c r="I30" s="24"/>
      <c r="J30" s="24" t="s">
        <v>1526</v>
      </c>
      <c r="K30" s="632">
        <f t="shared" ca="1" si="2"/>
        <v>0</v>
      </c>
      <c r="L30" s="633">
        <f t="shared" si="3"/>
        <v>36</v>
      </c>
      <c r="M30" s="633">
        <f t="shared" ca="1" si="4"/>
        <v>0</v>
      </c>
      <c r="N30" s="632">
        <f t="shared" ca="1" si="5"/>
        <v>0</v>
      </c>
      <c r="O30" s="633">
        <f t="shared" si="6"/>
        <v>4</v>
      </c>
      <c r="P30" s="633">
        <f t="shared" ca="1" si="7"/>
        <v>0</v>
      </c>
      <c r="Q30" s="632">
        <f t="shared" ca="1" si="8"/>
        <v>0</v>
      </c>
      <c r="R30" s="633">
        <f t="shared" si="9"/>
        <v>18</v>
      </c>
      <c r="S30" s="633">
        <f t="shared" ca="1" si="10"/>
        <v>0</v>
      </c>
      <c r="T30" s="632">
        <f t="shared" ca="1" si="11"/>
        <v>0</v>
      </c>
      <c r="U30" s="633">
        <f t="shared" si="12"/>
        <v>14</v>
      </c>
      <c r="V30" s="633">
        <f t="shared" ca="1" si="13"/>
        <v>0</v>
      </c>
    </row>
    <row r="31" spans="1:22" x14ac:dyDescent="0.25">
      <c r="A31" t="s">
        <v>163</v>
      </c>
      <c r="B31" s="551">
        <v>2</v>
      </c>
      <c r="C31" t="s">
        <v>1462</v>
      </c>
      <c r="D31" t="s">
        <v>1481</v>
      </c>
      <c r="E31" s="551">
        <f ca="1">VLOOKUP(A31,Data!C:I,7,FALSE)</f>
        <v>0</v>
      </c>
      <c r="F31" s="631" t="str">
        <f t="shared" si="0"/>
        <v>PR.MA-22</v>
      </c>
      <c r="G31" s="631" t="str">
        <f t="shared" ca="1" si="1"/>
        <v>PR.MA-220</v>
      </c>
      <c r="I31" s="24" t="s">
        <v>1650</v>
      </c>
      <c r="J31" s="24" t="s">
        <v>1569</v>
      </c>
      <c r="K31" s="632">
        <f t="shared" ca="1" si="2"/>
        <v>0</v>
      </c>
      <c r="L31" s="633">
        <f t="shared" si="3"/>
        <v>8</v>
      </c>
      <c r="M31" s="633">
        <f t="shared" ca="1" si="4"/>
        <v>0</v>
      </c>
      <c r="N31" s="632">
        <f t="shared" ca="1" si="5"/>
        <v>0</v>
      </c>
      <c r="O31" s="633">
        <f t="shared" si="6"/>
        <v>3</v>
      </c>
      <c r="P31" s="633">
        <f t="shared" ca="1" si="7"/>
        <v>0</v>
      </c>
      <c r="Q31" s="632">
        <f t="shared" ca="1" si="8"/>
        <v>0</v>
      </c>
      <c r="R31" s="633">
        <f t="shared" si="9"/>
        <v>3</v>
      </c>
      <c r="S31" s="633">
        <f t="shared" ca="1" si="10"/>
        <v>0</v>
      </c>
      <c r="T31" s="632">
        <f t="shared" ca="1" si="11"/>
        <v>0</v>
      </c>
      <c r="U31" s="633">
        <f t="shared" si="12"/>
        <v>2</v>
      </c>
      <c r="V31" s="633">
        <f t="shared" ca="1" si="13"/>
        <v>0</v>
      </c>
    </row>
    <row r="32" spans="1:22" x14ac:dyDescent="0.25">
      <c r="A32" t="s">
        <v>163</v>
      </c>
      <c r="B32" s="551">
        <v>2</v>
      </c>
      <c r="C32" t="s">
        <v>1462</v>
      </c>
      <c r="D32" t="s">
        <v>1480</v>
      </c>
      <c r="E32" s="551">
        <f ca="1">VLOOKUP(A32,Data!C:I,7,FALSE)</f>
        <v>0</v>
      </c>
      <c r="F32" s="631" t="str">
        <f t="shared" si="0"/>
        <v>PR.PT-32</v>
      </c>
      <c r="G32" s="631" t="str">
        <f t="shared" ca="1" si="1"/>
        <v>PR.PT-320</v>
      </c>
      <c r="I32" s="24"/>
      <c r="J32" s="24" t="s">
        <v>1570</v>
      </c>
      <c r="K32" s="632">
        <f t="shared" ca="1" si="2"/>
        <v>0</v>
      </c>
      <c r="L32" s="633">
        <f t="shared" si="3"/>
        <v>7</v>
      </c>
      <c r="M32" s="633">
        <f t="shared" ca="1" si="4"/>
        <v>0</v>
      </c>
      <c r="N32" s="632">
        <f t="shared" ca="1" si="5"/>
        <v>0</v>
      </c>
      <c r="O32" s="633">
        <f t="shared" si="6"/>
        <v>4</v>
      </c>
      <c r="P32" s="633">
        <f t="shared" ca="1" si="7"/>
        <v>0</v>
      </c>
      <c r="Q32" s="632">
        <f t="shared" ca="1" si="8"/>
        <v>0</v>
      </c>
      <c r="R32" s="633">
        <f t="shared" si="9"/>
        <v>2</v>
      </c>
      <c r="S32" s="633">
        <f t="shared" ca="1" si="10"/>
        <v>0</v>
      </c>
      <c r="T32" s="632">
        <f t="shared" ca="1" si="11"/>
        <v>0</v>
      </c>
      <c r="U32" s="633">
        <f t="shared" si="12"/>
        <v>1</v>
      </c>
      <c r="V32" s="633">
        <f t="shared" ca="1" si="13"/>
        <v>0</v>
      </c>
    </row>
    <row r="33" spans="1:22" x14ac:dyDescent="0.25">
      <c r="A33" t="s">
        <v>164</v>
      </c>
      <c r="B33" s="551">
        <v>2</v>
      </c>
      <c r="C33" t="s">
        <v>1463</v>
      </c>
      <c r="D33" t="s">
        <v>1483</v>
      </c>
      <c r="E33" s="551">
        <f ca="1">VLOOKUP(A33,Data!C:I,7,FALSE)</f>
        <v>0</v>
      </c>
      <c r="F33" s="631" t="str">
        <f t="shared" si="0"/>
        <v>DE.CM-32</v>
      </c>
      <c r="G33" s="631" t="str">
        <f t="shared" ca="1" si="1"/>
        <v>DE.CM-320</v>
      </c>
      <c r="I33" s="24"/>
      <c r="J33" s="24" t="s">
        <v>1572</v>
      </c>
      <c r="K33" s="632">
        <f t="shared" ca="1" si="2"/>
        <v>0</v>
      </c>
      <c r="L33" s="633">
        <f t="shared" si="3"/>
        <v>9</v>
      </c>
      <c r="M33" s="633">
        <f t="shared" ca="1" si="4"/>
        <v>0</v>
      </c>
      <c r="N33" s="632">
        <f t="shared" ca="1" si="5"/>
        <v>0</v>
      </c>
      <c r="O33" s="633">
        <f t="shared" si="6"/>
        <v>2</v>
      </c>
      <c r="P33" s="633">
        <f t="shared" ca="1" si="7"/>
        <v>0</v>
      </c>
      <c r="Q33" s="632">
        <f t="shared" ca="1" si="8"/>
        <v>0</v>
      </c>
      <c r="R33" s="633">
        <f t="shared" si="9"/>
        <v>4</v>
      </c>
      <c r="S33" s="633">
        <f t="shared" ca="1" si="10"/>
        <v>0</v>
      </c>
      <c r="T33" s="632">
        <f t="shared" ca="1" si="11"/>
        <v>0</v>
      </c>
      <c r="U33" s="633">
        <f t="shared" si="12"/>
        <v>3</v>
      </c>
      <c r="V33" s="633">
        <f t="shared" ca="1" si="13"/>
        <v>0</v>
      </c>
    </row>
    <row r="34" spans="1:22" x14ac:dyDescent="0.25">
      <c r="A34" t="s">
        <v>164</v>
      </c>
      <c r="B34" s="551">
        <v>2</v>
      </c>
      <c r="C34" t="s">
        <v>1463</v>
      </c>
      <c r="D34" t="s">
        <v>1484</v>
      </c>
      <c r="E34" s="551">
        <f ca="1">VLOOKUP(A34,Data!C:I,7,FALSE)</f>
        <v>0</v>
      </c>
      <c r="F34" s="631" t="str">
        <f t="shared" si="0"/>
        <v>DE.CM-62</v>
      </c>
      <c r="G34" s="631" t="str">
        <f t="shared" ca="1" si="1"/>
        <v>DE.CM-620</v>
      </c>
      <c r="I34" s="24"/>
      <c r="J34" s="24" t="s">
        <v>1573</v>
      </c>
      <c r="K34" s="632">
        <f t="shared" ca="1" si="2"/>
        <v>0</v>
      </c>
      <c r="L34" s="633">
        <f t="shared" si="3"/>
        <v>7</v>
      </c>
      <c r="M34" s="633">
        <f t="shared" ca="1" si="4"/>
        <v>0</v>
      </c>
      <c r="N34" s="632">
        <f t="shared" si="5"/>
        <v>0</v>
      </c>
      <c r="O34" s="633">
        <f t="shared" si="6"/>
        <v>0</v>
      </c>
      <c r="P34" s="633">
        <f t="shared" ca="1" si="7"/>
        <v>0</v>
      </c>
      <c r="Q34" s="632">
        <f t="shared" ca="1" si="8"/>
        <v>0</v>
      </c>
      <c r="R34" s="633">
        <f t="shared" si="9"/>
        <v>4</v>
      </c>
      <c r="S34" s="633">
        <f t="shared" ca="1" si="10"/>
        <v>0</v>
      </c>
      <c r="T34" s="632">
        <f t="shared" ca="1" si="11"/>
        <v>0</v>
      </c>
      <c r="U34" s="633">
        <f t="shared" si="12"/>
        <v>3</v>
      </c>
      <c r="V34" s="633">
        <f t="shared" ca="1" si="13"/>
        <v>0</v>
      </c>
    </row>
    <row r="35" spans="1:22" x14ac:dyDescent="0.25">
      <c r="A35" t="s">
        <v>164</v>
      </c>
      <c r="B35" s="551">
        <v>2</v>
      </c>
      <c r="C35" t="s">
        <v>1463</v>
      </c>
      <c r="D35" t="s">
        <v>1485</v>
      </c>
      <c r="E35" s="551">
        <f ca="1">VLOOKUP(A35,Data!C:I,7,FALSE)</f>
        <v>0</v>
      </c>
      <c r="F35" s="631" t="str">
        <f t="shared" si="0"/>
        <v>DE.CM-72</v>
      </c>
      <c r="G35" s="631" t="str">
        <f t="shared" ca="1" si="1"/>
        <v>DE.CM-720</v>
      </c>
      <c r="I35" s="24"/>
      <c r="J35" s="24" t="s">
        <v>1512</v>
      </c>
      <c r="K35" s="632">
        <f t="shared" ca="1" si="2"/>
        <v>0</v>
      </c>
      <c r="L35" s="633">
        <f t="shared" si="3"/>
        <v>13</v>
      </c>
      <c r="M35" s="633">
        <f t="shared" ca="1" si="4"/>
        <v>0</v>
      </c>
      <c r="N35" s="632">
        <f t="shared" ca="1" si="5"/>
        <v>0</v>
      </c>
      <c r="O35" s="633">
        <f t="shared" si="6"/>
        <v>1</v>
      </c>
      <c r="P35" s="633">
        <f t="shared" ca="1" si="7"/>
        <v>0</v>
      </c>
      <c r="Q35" s="632">
        <f t="shared" ca="1" si="8"/>
        <v>0</v>
      </c>
      <c r="R35" s="633">
        <f t="shared" si="9"/>
        <v>6</v>
      </c>
      <c r="S35" s="633">
        <f t="shared" ca="1" si="10"/>
        <v>0</v>
      </c>
      <c r="T35" s="632">
        <f t="shared" ca="1" si="11"/>
        <v>0</v>
      </c>
      <c r="U35" s="633">
        <f t="shared" si="12"/>
        <v>6</v>
      </c>
      <c r="V35" s="633">
        <f t="shared" ca="1" si="13"/>
        <v>0</v>
      </c>
    </row>
    <row r="36" spans="1:22" x14ac:dyDescent="0.25">
      <c r="A36" t="s">
        <v>164</v>
      </c>
      <c r="B36" s="551">
        <v>2</v>
      </c>
      <c r="C36" t="s">
        <v>1462</v>
      </c>
      <c r="D36" t="s">
        <v>1478</v>
      </c>
      <c r="E36" s="551">
        <f ca="1">VLOOKUP(A36,Data!C:I,7,FALSE)</f>
        <v>0</v>
      </c>
      <c r="F36" s="631" t="str">
        <f t="shared" si="0"/>
        <v>PR.AC-32</v>
      </c>
      <c r="G36" s="631" t="str">
        <f t="shared" ca="1" si="1"/>
        <v>PR.AC-320</v>
      </c>
      <c r="I36" s="24"/>
      <c r="J36" s="24" t="s">
        <v>1562</v>
      </c>
      <c r="K36" s="632">
        <f t="shared" ca="1" si="2"/>
        <v>0</v>
      </c>
      <c r="L36" s="633">
        <f t="shared" si="3"/>
        <v>6</v>
      </c>
      <c r="M36" s="633">
        <f t="shared" ca="1" si="4"/>
        <v>0</v>
      </c>
      <c r="N36" s="632">
        <f t="shared" ca="1" si="5"/>
        <v>0</v>
      </c>
      <c r="O36" s="633">
        <f t="shared" si="6"/>
        <v>1</v>
      </c>
      <c r="P36" s="633">
        <f t="shared" ca="1" si="7"/>
        <v>0</v>
      </c>
      <c r="Q36" s="632">
        <f t="shared" ca="1" si="8"/>
        <v>0</v>
      </c>
      <c r="R36" s="633">
        <f t="shared" si="9"/>
        <v>2</v>
      </c>
      <c r="S36" s="633">
        <f t="shared" ca="1" si="10"/>
        <v>0</v>
      </c>
      <c r="T36" s="632">
        <f t="shared" ca="1" si="11"/>
        <v>0</v>
      </c>
      <c r="U36" s="633">
        <f t="shared" si="12"/>
        <v>3</v>
      </c>
      <c r="V36" s="633">
        <f t="shared" ca="1" si="13"/>
        <v>0</v>
      </c>
    </row>
    <row r="37" spans="1:22" x14ac:dyDescent="0.25">
      <c r="A37" t="s">
        <v>164</v>
      </c>
      <c r="B37" s="551">
        <v>2</v>
      </c>
      <c r="C37" t="s">
        <v>1462</v>
      </c>
      <c r="D37" t="s">
        <v>1481</v>
      </c>
      <c r="E37" s="551">
        <f ca="1">VLOOKUP(A37,Data!C:I,7,FALSE)</f>
        <v>0</v>
      </c>
      <c r="F37" s="631" t="str">
        <f t="shared" si="0"/>
        <v>PR.MA-22</v>
      </c>
      <c r="G37" s="631" t="str">
        <f t="shared" ca="1" si="1"/>
        <v>PR.MA-220</v>
      </c>
      <c r="I37" s="24" t="s">
        <v>1659</v>
      </c>
      <c r="J37" s="24" t="s">
        <v>1527</v>
      </c>
      <c r="K37" s="632">
        <f t="shared" ca="1" si="2"/>
        <v>0</v>
      </c>
      <c r="L37" s="633">
        <f t="shared" si="3"/>
        <v>38</v>
      </c>
      <c r="M37" s="633">
        <f t="shared" ca="1" si="4"/>
        <v>0</v>
      </c>
      <c r="N37" s="632">
        <f t="shared" ca="1" si="5"/>
        <v>0</v>
      </c>
      <c r="O37" s="633">
        <f t="shared" si="6"/>
        <v>4</v>
      </c>
      <c r="P37" s="633">
        <f t="shared" ca="1" si="7"/>
        <v>0</v>
      </c>
      <c r="Q37" s="632">
        <f t="shared" ca="1" si="8"/>
        <v>0</v>
      </c>
      <c r="R37" s="633">
        <f t="shared" si="9"/>
        <v>19</v>
      </c>
      <c r="S37" s="633">
        <f t="shared" ca="1" si="10"/>
        <v>0</v>
      </c>
      <c r="T37" s="632">
        <f t="shared" ca="1" si="11"/>
        <v>0</v>
      </c>
      <c r="U37" s="633">
        <f t="shared" si="12"/>
        <v>15</v>
      </c>
      <c r="V37" s="633">
        <f t="shared" ca="1" si="13"/>
        <v>0</v>
      </c>
    </row>
    <row r="38" spans="1:22" x14ac:dyDescent="0.25">
      <c r="A38" t="s">
        <v>164</v>
      </c>
      <c r="B38" s="551">
        <v>2</v>
      </c>
      <c r="C38" t="s">
        <v>1462</v>
      </c>
      <c r="D38" t="s">
        <v>1480</v>
      </c>
      <c r="E38" s="551">
        <f ca="1">VLOOKUP(A38,Data!C:I,7,FALSE)</f>
        <v>0</v>
      </c>
      <c r="F38" s="631" t="str">
        <f t="shared" si="0"/>
        <v>PR.PT-32</v>
      </c>
      <c r="G38" s="631" t="str">
        <f t="shared" ca="1" si="1"/>
        <v>PR.PT-320</v>
      </c>
      <c r="I38" s="24"/>
      <c r="J38" s="24" t="s">
        <v>1564</v>
      </c>
      <c r="K38" s="632">
        <f t="shared" ca="1" si="2"/>
        <v>0</v>
      </c>
      <c r="L38" s="633">
        <f t="shared" si="3"/>
        <v>1</v>
      </c>
      <c r="M38" s="633">
        <f t="shared" ca="1" si="4"/>
        <v>0</v>
      </c>
      <c r="N38" s="632">
        <f t="shared" si="5"/>
        <v>0</v>
      </c>
      <c r="O38" s="633">
        <f t="shared" si="6"/>
        <v>0</v>
      </c>
      <c r="P38" s="633">
        <f t="shared" ca="1" si="7"/>
        <v>0</v>
      </c>
      <c r="Q38" s="632">
        <f t="shared" si="8"/>
        <v>0</v>
      </c>
      <c r="R38" s="633">
        <f t="shared" si="9"/>
        <v>0</v>
      </c>
      <c r="S38" s="633">
        <f t="shared" ca="1" si="10"/>
        <v>0</v>
      </c>
      <c r="T38" s="632">
        <f t="shared" ca="1" si="11"/>
        <v>0</v>
      </c>
      <c r="U38" s="633">
        <f t="shared" si="12"/>
        <v>1</v>
      </c>
      <c r="V38" s="633">
        <f t="shared" ca="1" si="13"/>
        <v>0</v>
      </c>
    </row>
    <row r="39" spans="1:22" x14ac:dyDescent="0.25">
      <c r="A39" t="s">
        <v>166</v>
      </c>
      <c r="B39" s="551">
        <v>3</v>
      </c>
      <c r="C39" t="s">
        <v>1462</v>
      </c>
      <c r="D39" t="s">
        <v>1478</v>
      </c>
      <c r="E39" s="551">
        <f ca="1">VLOOKUP(A39,Data!C:I,7,FALSE)</f>
        <v>0</v>
      </c>
      <c r="F39" s="631" t="str">
        <f t="shared" si="0"/>
        <v>PR.AC-33</v>
      </c>
      <c r="G39" s="631" t="str">
        <f t="shared" ca="1" si="1"/>
        <v>PR.AC-330</v>
      </c>
      <c r="I39" s="24"/>
      <c r="J39" s="24" t="s">
        <v>1664</v>
      </c>
      <c r="K39" s="632">
        <f t="shared" si="2"/>
        <v>0</v>
      </c>
      <c r="L39" s="633">
        <f t="shared" si="3"/>
        <v>0</v>
      </c>
      <c r="M39" s="633">
        <f t="shared" ca="1" si="4"/>
        <v>0</v>
      </c>
      <c r="N39" s="632">
        <f t="shared" si="5"/>
        <v>0</v>
      </c>
      <c r="O39" s="633">
        <f t="shared" si="6"/>
        <v>0</v>
      </c>
      <c r="P39" s="633">
        <f t="shared" ca="1" si="7"/>
        <v>0</v>
      </c>
      <c r="Q39" s="632">
        <f t="shared" si="8"/>
        <v>0</v>
      </c>
      <c r="R39" s="633">
        <f t="shared" si="9"/>
        <v>0</v>
      </c>
      <c r="S39" s="633">
        <f t="shared" ca="1" si="10"/>
        <v>0</v>
      </c>
      <c r="T39" s="632">
        <f t="shared" si="11"/>
        <v>0</v>
      </c>
      <c r="U39" s="633">
        <f t="shared" si="12"/>
        <v>0</v>
      </c>
      <c r="V39" s="633">
        <f t="shared" ca="1" si="13"/>
        <v>0</v>
      </c>
    </row>
    <row r="40" spans="1:22" x14ac:dyDescent="0.25">
      <c r="A40" t="s">
        <v>166</v>
      </c>
      <c r="B40" s="551">
        <v>3</v>
      </c>
      <c r="C40" t="s">
        <v>1462</v>
      </c>
      <c r="D40" t="s">
        <v>1481</v>
      </c>
      <c r="E40" s="551">
        <f ca="1">VLOOKUP(A40,Data!C:I,7,FALSE)</f>
        <v>0</v>
      </c>
      <c r="F40" s="631" t="str">
        <f t="shared" si="0"/>
        <v>PR.MA-23</v>
      </c>
      <c r="G40" s="631" t="str">
        <f t="shared" ca="1" si="1"/>
        <v>PR.MA-230</v>
      </c>
      <c r="I40" s="24" t="s">
        <v>1666</v>
      </c>
      <c r="J40" s="24" t="s">
        <v>1523</v>
      </c>
      <c r="K40" s="632">
        <f t="shared" ca="1" si="2"/>
        <v>0</v>
      </c>
      <c r="L40" s="633">
        <f t="shared" si="3"/>
        <v>15</v>
      </c>
      <c r="M40" s="633">
        <f t="shared" ca="1" si="4"/>
        <v>0</v>
      </c>
      <c r="N40" s="632">
        <f t="shared" ca="1" si="5"/>
        <v>0</v>
      </c>
      <c r="O40" s="633">
        <f t="shared" si="6"/>
        <v>4</v>
      </c>
      <c r="P40" s="633">
        <f t="shared" ca="1" si="7"/>
        <v>0</v>
      </c>
      <c r="Q40" s="632">
        <f t="shared" ca="1" si="8"/>
        <v>0</v>
      </c>
      <c r="R40" s="633">
        <f t="shared" si="9"/>
        <v>6</v>
      </c>
      <c r="S40" s="633">
        <f t="shared" ca="1" si="10"/>
        <v>0</v>
      </c>
      <c r="T40" s="632">
        <f t="shared" ca="1" si="11"/>
        <v>0</v>
      </c>
      <c r="U40" s="633">
        <f t="shared" si="12"/>
        <v>5</v>
      </c>
      <c r="V40" s="633">
        <f t="shared" ca="1" si="13"/>
        <v>0</v>
      </c>
    </row>
    <row r="41" spans="1:22" x14ac:dyDescent="0.25">
      <c r="A41" t="s">
        <v>166</v>
      </c>
      <c r="B41" s="551">
        <v>3</v>
      </c>
      <c r="C41" t="s">
        <v>1462</v>
      </c>
      <c r="D41" t="s">
        <v>1480</v>
      </c>
      <c r="E41" s="551">
        <f ca="1">VLOOKUP(A41,Data!C:I,7,FALSE)</f>
        <v>0</v>
      </c>
      <c r="F41" s="631" t="str">
        <f t="shared" si="0"/>
        <v>PR.PT-33</v>
      </c>
      <c r="G41" s="631" t="str">
        <f t="shared" ca="1" si="1"/>
        <v>PR.PT-330</v>
      </c>
      <c r="I41" s="24"/>
      <c r="J41" s="24" t="s">
        <v>1503</v>
      </c>
      <c r="K41" s="632">
        <f t="shared" ca="1" si="2"/>
        <v>0</v>
      </c>
      <c r="L41" s="633">
        <f t="shared" si="3"/>
        <v>10</v>
      </c>
      <c r="M41" s="633">
        <f t="shared" ca="1" si="4"/>
        <v>0</v>
      </c>
      <c r="N41" s="632">
        <f t="shared" ca="1" si="5"/>
        <v>0</v>
      </c>
      <c r="O41" s="633">
        <f t="shared" si="6"/>
        <v>2</v>
      </c>
      <c r="P41" s="633">
        <f t="shared" ca="1" si="7"/>
        <v>0</v>
      </c>
      <c r="Q41" s="632">
        <f t="shared" ca="1" si="8"/>
        <v>0</v>
      </c>
      <c r="R41" s="633">
        <f t="shared" si="9"/>
        <v>5</v>
      </c>
      <c r="S41" s="633">
        <f t="shared" ca="1" si="10"/>
        <v>0</v>
      </c>
      <c r="T41" s="632">
        <f t="shared" ca="1" si="11"/>
        <v>0</v>
      </c>
      <c r="U41" s="633">
        <f t="shared" si="12"/>
        <v>3</v>
      </c>
      <c r="V41" s="633">
        <f t="shared" ca="1" si="13"/>
        <v>0</v>
      </c>
    </row>
    <row r="42" spans="1:22" x14ac:dyDescent="0.25">
      <c r="A42" t="s">
        <v>933</v>
      </c>
      <c r="B42" s="551">
        <v>3</v>
      </c>
      <c r="C42" t="s">
        <v>1463</v>
      </c>
      <c r="D42" t="s">
        <v>1483</v>
      </c>
      <c r="E42" s="551">
        <f ca="1">VLOOKUP(A42,Data!C:I,7,FALSE)</f>
        <v>0</v>
      </c>
      <c r="F42" s="631" t="str">
        <f t="shared" si="0"/>
        <v>DE.CM-33</v>
      </c>
      <c r="G42" s="631" t="str">
        <f t="shared" ca="1" si="1"/>
        <v>DE.CM-330</v>
      </c>
      <c r="I42" s="24"/>
      <c r="J42" s="24" t="s">
        <v>1567</v>
      </c>
      <c r="K42" s="632">
        <f t="shared" ca="1" si="2"/>
        <v>0</v>
      </c>
      <c r="L42" s="633">
        <f t="shared" si="3"/>
        <v>8</v>
      </c>
      <c r="M42" s="633">
        <f t="shared" ca="1" si="4"/>
        <v>0</v>
      </c>
      <c r="N42" s="632">
        <f t="shared" ca="1" si="5"/>
        <v>0</v>
      </c>
      <c r="O42" s="633">
        <f t="shared" si="6"/>
        <v>2</v>
      </c>
      <c r="P42" s="633">
        <f t="shared" ca="1" si="7"/>
        <v>0</v>
      </c>
      <c r="Q42" s="632">
        <f t="shared" ca="1" si="8"/>
        <v>0</v>
      </c>
      <c r="R42" s="633">
        <f t="shared" si="9"/>
        <v>3</v>
      </c>
      <c r="S42" s="633">
        <f t="shared" ca="1" si="10"/>
        <v>0</v>
      </c>
      <c r="T42" s="632">
        <f t="shared" ca="1" si="11"/>
        <v>0</v>
      </c>
      <c r="U42" s="633">
        <f t="shared" si="12"/>
        <v>3</v>
      </c>
      <c r="V42" s="633">
        <f t="shared" ca="1" si="13"/>
        <v>0</v>
      </c>
    </row>
    <row r="43" spans="1:22" x14ac:dyDescent="0.25">
      <c r="A43" t="s">
        <v>933</v>
      </c>
      <c r="B43" s="551">
        <v>3</v>
      </c>
      <c r="C43" t="s">
        <v>1463</v>
      </c>
      <c r="D43" t="s">
        <v>1484</v>
      </c>
      <c r="E43" s="551">
        <f ca="1">VLOOKUP(A43,Data!C:I,7,FALSE)</f>
        <v>0</v>
      </c>
      <c r="F43" s="631" t="str">
        <f t="shared" si="0"/>
        <v>DE.CM-63</v>
      </c>
      <c r="G43" s="631" t="str">
        <f t="shared" ca="1" si="1"/>
        <v>DE.CM-630</v>
      </c>
      <c r="I43" s="24"/>
      <c r="J43" s="24" t="s">
        <v>1568</v>
      </c>
      <c r="K43" s="632">
        <f t="shared" ca="1" si="2"/>
        <v>0</v>
      </c>
      <c r="L43" s="633">
        <f t="shared" si="3"/>
        <v>3</v>
      </c>
      <c r="M43" s="633">
        <f t="shared" ca="1" si="4"/>
        <v>0</v>
      </c>
      <c r="N43" s="632">
        <f t="shared" si="5"/>
        <v>0</v>
      </c>
      <c r="O43" s="633">
        <f t="shared" si="6"/>
        <v>0</v>
      </c>
      <c r="P43" s="633">
        <f t="shared" ca="1" si="7"/>
        <v>0</v>
      </c>
      <c r="Q43" s="632">
        <f t="shared" ca="1" si="8"/>
        <v>0</v>
      </c>
      <c r="R43" s="633">
        <f t="shared" si="9"/>
        <v>2</v>
      </c>
      <c r="S43" s="633">
        <f t="shared" ca="1" si="10"/>
        <v>0</v>
      </c>
      <c r="T43" s="632">
        <f t="shared" ca="1" si="11"/>
        <v>0</v>
      </c>
      <c r="U43" s="633">
        <f t="shared" si="12"/>
        <v>1</v>
      </c>
      <c r="V43" s="633">
        <f t="shared" ca="1" si="13"/>
        <v>0</v>
      </c>
    </row>
    <row r="44" spans="1:22" x14ac:dyDescent="0.25">
      <c r="A44" t="s">
        <v>933</v>
      </c>
      <c r="B44" s="551">
        <v>3</v>
      </c>
      <c r="C44" t="s">
        <v>1463</v>
      </c>
      <c r="D44" t="s">
        <v>1485</v>
      </c>
      <c r="E44" s="551">
        <f ca="1">VLOOKUP(A44,Data!C:I,7,FALSE)</f>
        <v>0</v>
      </c>
      <c r="F44" s="631" t="str">
        <f t="shared" si="0"/>
        <v>DE.CM-73</v>
      </c>
      <c r="G44" s="631" t="str">
        <f t="shared" ca="1" si="1"/>
        <v>DE.CM-730</v>
      </c>
      <c r="I44" s="24"/>
      <c r="J44" s="24" t="s">
        <v>1532</v>
      </c>
      <c r="K44" s="632">
        <f t="shared" ca="1" si="2"/>
        <v>0</v>
      </c>
      <c r="L44" s="633">
        <f t="shared" si="3"/>
        <v>6</v>
      </c>
      <c r="M44" s="633">
        <f t="shared" ca="1" si="4"/>
        <v>0</v>
      </c>
      <c r="N44" s="632">
        <f t="shared" ca="1" si="5"/>
        <v>0</v>
      </c>
      <c r="O44" s="633">
        <f t="shared" si="6"/>
        <v>1</v>
      </c>
      <c r="P44" s="633">
        <f t="shared" ca="1" si="7"/>
        <v>0</v>
      </c>
      <c r="Q44" s="632">
        <f t="shared" ca="1" si="8"/>
        <v>0</v>
      </c>
      <c r="R44" s="633">
        <f t="shared" si="9"/>
        <v>2</v>
      </c>
      <c r="S44" s="633">
        <f t="shared" ca="1" si="10"/>
        <v>0</v>
      </c>
      <c r="T44" s="632">
        <f t="shared" ca="1" si="11"/>
        <v>0</v>
      </c>
      <c r="U44" s="633">
        <f t="shared" si="12"/>
        <v>3</v>
      </c>
      <c r="V44" s="633">
        <f t="shared" ca="1" si="13"/>
        <v>0</v>
      </c>
    </row>
    <row r="45" spans="1:22" x14ac:dyDescent="0.25">
      <c r="A45" t="s">
        <v>933</v>
      </c>
      <c r="B45" s="551">
        <v>3</v>
      </c>
      <c r="C45" t="s">
        <v>1462</v>
      </c>
      <c r="D45" t="s">
        <v>1480</v>
      </c>
      <c r="E45" s="551">
        <f ca="1">VLOOKUP(A45,Data!C:I,7,FALSE)</f>
        <v>0</v>
      </c>
      <c r="F45" s="631" t="str">
        <f t="shared" si="0"/>
        <v>PR.PT-33</v>
      </c>
      <c r="G45" s="631" t="str">
        <f t="shared" ca="1" si="1"/>
        <v>PR.PT-330</v>
      </c>
      <c r="I45" s="24" t="s">
        <v>1674</v>
      </c>
      <c r="J45" s="24" t="s">
        <v>1475</v>
      </c>
      <c r="K45" s="632">
        <f t="shared" ca="1" si="2"/>
        <v>0</v>
      </c>
      <c r="L45" s="633">
        <f t="shared" si="3"/>
        <v>11</v>
      </c>
      <c r="M45" s="633">
        <f t="shared" ca="1" si="4"/>
        <v>0</v>
      </c>
      <c r="N45" s="632">
        <f t="shared" ca="1" si="5"/>
        <v>0</v>
      </c>
      <c r="O45" s="633">
        <f t="shared" si="6"/>
        <v>4</v>
      </c>
      <c r="P45" s="633">
        <f t="shared" ca="1" si="7"/>
        <v>0</v>
      </c>
      <c r="Q45" s="632">
        <f t="shared" ca="1" si="8"/>
        <v>0</v>
      </c>
      <c r="R45" s="633">
        <f t="shared" si="9"/>
        <v>7</v>
      </c>
      <c r="S45" s="633">
        <f t="shared" ca="1" si="10"/>
        <v>0</v>
      </c>
      <c r="T45" s="632">
        <f t="shared" si="11"/>
        <v>0</v>
      </c>
      <c r="U45" s="633">
        <f t="shared" si="12"/>
        <v>0</v>
      </c>
      <c r="V45" s="633">
        <f t="shared" ca="1" si="13"/>
        <v>0</v>
      </c>
    </row>
    <row r="46" spans="1:22" x14ac:dyDescent="0.25">
      <c r="A46" t="s">
        <v>168</v>
      </c>
      <c r="B46" s="551">
        <v>1</v>
      </c>
      <c r="C46" t="s">
        <v>1462</v>
      </c>
      <c r="D46" t="s">
        <v>1486</v>
      </c>
      <c r="E46" s="551">
        <f ca="1">VLOOKUP(A46,Data!C:I,7,FALSE)</f>
        <v>0</v>
      </c>
      <c r="F46" s="631" t="str">
        <f t="shared" si="0"/>
        <v>PR.AC-21</v>
      </c>
      <c r="G46" s="631" t="str">
        <f t="shared" ca="1" si="1"/>
        <v>PR.AC-210</v>
      </c>
      <c r="I46" s="24"/>
      <c r="J46" s="24" t="s">
        <v>1486</v>
      </c>
      <c r="K46" s="632">
        <f t="shared" ca="1" si="2"/>
        <v>0</v>
      </c>
      <c r="L46" s="633">
        <f t="shared" si="3"/>
        <v>13</v>
      </c>
      <c r="M46" s="633">
        <f t="shared" ca="1" si="4"/>
        <v>0</v>
      </c>
      <c r="N46" s="632">
        <f t="shared" ca="1" si="5"/>
        <v>0</v>
      </c>
      <c r="O46" s="633">
        <f t="shared" si="6"/>
        <v>4</v>
      </c>
      <c r="P46" s="633">
        <f t="shared" ca="1" si="7"/>
        <v>0</v>
      </c>
      <c r="Q46" s="632">
        <f t="shared" ca="1" si="8"/>
        <v>0</v>
      </c>
      <c r="R46" s="633">
        <f t="shared" si="9"/>
        <v>8</v>
      </c>
      <c r="S46" s="633">
        <f t="shared" ca="1" si="10"/>
        <v>0</v>
      </c>
      <c r="T46" s="632">
        <f t="shared" ca="1" si="11"/>
        <v>0</v>
      </c>
      <c r="U46" s="633">
        <f t="shared" si="12"/>
        <v>1</v>
      </c>
      <c r="V46" s="633">
        <f t="shared" ca="1" si="13"/>
        <v>0</v>
      </c>
    </row>
    <row r="47" spans="1:22" x14ac:dyDescent="0.25">
      <c r="A47" t="s">
        <v>169</v>
      </c>
      <c r="B47" s="551">
        <v>1</v>
      </c>
      <c r="C47" t="s">
        <v>1462</v>
      </c>
      <c r="D47" t="s">
        <v>1486</v>
      </c>
      <c r="E47" s="551">
        <f ca="1">VLOOKUP(A47,Data!C:I,7,FALSE)</f>
        <v>0</v>
      </c>
      <c r="F47" s="631" t="str">
        <f t="shared" si="0"/>
        <v>PR.AC-21</v>
      </c>
      <c r="G47" s="631" t="str">
        <f t="shared" ca="1" si="1"/>
        <v>PR.AC-210</v>
      </c>
      <c r="I47" s="24"/>
      <c r="J47" s="24" t="s">
        <v>1478</v>
      </c>
      <c r="K47" s="632">
        <f t="shared" ca="1" si="2"/>
        <v>0</v>
      </c>
      <c r="L47" s="633">
        <f t="shared" si="3"/>
        <v>10</v>
      </c>
      <c r="M47" s="633">
        <f t="shared" ca="1" si="4"/>
        <v>0</v>
      </c>
      <c r="N47" s="632">
        <f t="shared" ca="1" si="5"/>
        <v>0</v>
      </c>
      <c r="O47" s="633">
        <f t="shared" si="6"/>
        <v>2</v>
      </c>
      <c r="P47" s="633">
        <f t="shared" ca="1" si="7"/>
        <v>0</v>
      </c>
      <c r="Q47" s="632">
        <f t="shared" ca="1" si="8"/>
        <v>0</v>
      </c>
      <c r="R47" s="633">
        <f t="shared" si="9"/>
        <v>7</v>
      </c>
      <c r="S47" s="633">
        <f t="shared" ca="1" si="10"/>
        <v>0</v>
      </c>
      <c r="T47" s="632">
        <f t="shared" ca="1" si="11"/>
        <v>0</v>
      </c>
      <c r="U47" s="633">
        <f t="shared" si="12"/>
        <v>1</v>
      </c>
      <c r="V47" s="633">
        <f t="shared" ca="1" si="13"/>
        <v>0</v>
      </c>
    </row>
    <row r="48" spans="1:22" x14ac:dyDescent="0.25">
      <c r="A48" t="s">
        <v>170</v>
      </c>
      <c r="B48" s="551">
        <v>1</v>
      </c>
      <c r="C48" t="s">
        <v>1463</v>
      </c>
      <c r="D48" t="s">
        <v>1487</v>
      </c>
      <c r="E48" s="551">
        <f ca="1">VLOOKUP(A48,Data!C:I,7,FALSE)</f>
        <v>0</v>
      </c>
      <c r="F48" s="631" t="str">
        <f t="shared" si="0"/>
        <v>DE.CM-21</v>
      </c>
      <c r="G48" s="631" t="str">
        <f t="shared" ca="1" si="1"/>
        <v>DE.CM-210</v>
      </c>
      <c r="I48" s="24"/>
      <c r="J48" s="24" t="s">
        <v>1482</v>
      </c>
      <c r="K48" s="632">
        <f t="shared" ca="1" si="2"/>
        <v>0</v>
      </c>
      <c r="L48" s="633">
        <f t="shared" si="3"/>
        <v>6</v>
      </c>
      <c r="M48" s="633">
        <f t="shared" ca="1" si="4"/>
        <v>0</v>
      </c>
      <c r="N48" s="632">
        <f t="shared" si="5"/>
        <v>0</v>
      </c>
      <c r="O48" s="633">
        <f t="shared" si="6"/>
        <v>0</v>
      </c>
      <c r="P48" s="633">
        <f t="shared" ca="1" si="7"/>
        <v>0</v>
      </c>
      <c r="Q48" s="632">
        <f t="shared" ca="1" si="8"/>
        <v>0</v>
      </c>
      <c r="R48" s="633">
        <f t="shared" si="9"/>
        <v>6</v>
      </c>
      <c r="S48" s="633">
        <f t="shared" ca="1" si="10"/>
        <v>0</v>
      </c>
      <c r="T48" s="632">
        <f t="shared" si="11"/>
        <v>0</v>
      </c>
      <c r="U48" s="633">
        <f t="shared" si="12"/>
        <v>0</v>
      </c>
      <c r="V48" s="633">
        <f t="shared" ca="1" si="13"/>
        <v>0</v>
      </c>
    </row>
    <row r="49" spans="1:22" x14ac:dyDescent="0.25">
      <c r="A49" t="s">
        <v>170</v>
      </c>
      <c r="B49" s="551">
        <v>1</v>
      </c>
      <c r="C49" t="s">
        <v>1463</v>
      </c>
      <c r="D49" t="s">
        <v>1483</v>
      </c>
      <c r="E49" s="551">
        <f ca="1">VLOOKUP(A49,Data!C:I,7,FALSE)</f>
        <v>0</v>
      </c>
      <c r="F49" s="631" t="str">
        <f t="shared" si="0"/>
        <v>DE.CM-31</v>
      </c>
      <c r="G49" s="631" t="str">
        <f t="shared" ca="1" si="1"/>
        <v>DE.CM-310</v>
      </c>
      <c r="I49" s="24"/>
      <c r="J49" s="24" t="s">
        <v>1492</v>
      </c>
      <c r="K49" s="632">
        <f t="shared" ca="1" si="2"/>
        <v>0</v>
      </c>
      <c r="L49" s="633">
        <f t="shared" si="3"/>
        <v>16</v>
      </c>
      <c r="M49" s="633">
        <f t="shared" ca="1" si="4"/>
        <v>0</v>
      </c>
      <c r="N49" s="632">
        <f t="shared" ca="1" si="5"/>
        <v>0</v>
      </c>
      <c r="O49" s="633">
        <f t="shared" si="6"/>
        <v>2</v>
      </c>
      <c r="P49" s="633">
        <f t="shared" ca="1" si="7"/>
        <v>0</v>
      </c>
      <c r="Q49" s="632">
        <f t="shared" ca="1" si="8"/>
        <v>0</v>
      </c>
      <c r="R49" s="633">
        <f t="shared" si="9"/>
        <v>8</v>
      </c>
      <c r="S49" s="633">
        <f t="shared" ca="1" si="10"/>
        <v>0</v>
      </c>
      <c r="T49" s="632">
        <f t="shared" ca="1" si="11"/>
        <v>0</v>
      </c>
      <c r="U49" s="633">
        <f t="shared" si="12"/>
        <v>6</v>
      </c>
      <c r="V49" s="633">
        <f t="shared" ca="1" si="13"/>
        <v>0</v>
      </c>
    </row>
    <row r="50" spans="1:22" x14ac:dyDescent="0.25">
      <c r="A50" t="s">
        <v>170</v>
      </c>
      <c r="B50" s="551">
        <v>1</v>
      </c>
      <c r="C50" t="s">
        <v>1463</v>
      </c>
      <c r="D50" t="s">
        <v>1484</v>
      </c>
      <c r="E50" s="551">
        <f ca="1">VLOOKUP(A50,Data!C:I,7,FALSE)</f>
        <v>0</v>
      </c>
      <c r="F50" s="631" t="str">
        <f t="shared" si="0"/>
        <v>DE.CM-61</v>
      </c>
      <c r="G50" s="631" t="str">
        <f t="shared" ca="1" si="1"/>
        <v>DE.CM-610</v>
      </c>
      <c r="I50" s="24"/>
      <c r="J50" s="24" t="s">
        <v>1476</v>
      </c>
      <c r="K50" s="632">
        <f t="shared" ca="1" si="2"/>
        <v>0</v>
      </c>
      <c r="L50" s="633">
        <f t="shared" si="3"/>
        <v>1</v>
      </c>
      <c r="M50" s="633">
        <f t="shared" ca="1" si="4"/>
        <v>0</v>
      </c>
      <c r="N50" s="632">
        <f t="shared" si="5"/>
        <v>0</v>
      </c>
      <c r="O50" s="633">
        <f t="shared" si="6"/>
        <v>0</v>
      </c>
      <c r="P50" s="633">
        <f t="shared" ca="1" si="7"/>
        <v>0</v>
      </c>
      <c r="Q50" s="632">
        <f t="shared" ca="1" si="8"/>
        <v>0</v>
      </c>
      <c r="R50" s="633">
        <f t="shared" si="9"/>
        <v>1</v>
      </c>
      <c r="S50" s="633">
        <f t="shared" ca="1" si="10"/>
        <v>0</v>
      </c>
      <c r="T50" s="632">
        <f t="shared" si="11"/>
        <v>0</v>
      </c>
      <c r="U50" s="633">
        <f t="shared" si="12"/>
        <v>0</v>
      </c>
      <c r="V50" s="633">
        <f t="shared" ca="1" si="13"/>
        <v>0</v>
      </c>
    </row>
    <row r="51" spans="1:22" x14ac:dyDescent="0.25">
      <c r="A51" t="s">
        <v>170</v>
      </c>
      <c r="B51" s="551">
        <v>1</v>
      </c>
      <c r="C51" t="s">
        <v>1463</v>
      </c>
      <c r="D51" t="s">
        <v>1485</v>
      </c>
      <c r="E51" s="551">
        <f ca="1">VLOOKUP(A51,Data!C:I,7,FALSE)</f>
        <v>0</v>
      </c>
      <c r="F51" s="631" t="str">
        <f t="shared" si="0"/>
        <v>DE.CM-71</v>
      </c>
      <c r="G51" s="631" t="str">
        <f t="shared" ca="1" si="1"/>
        <v>DE.CM-710</v>
      </c>
      <c r="I51" s="24"/>
      <c r="J51" s="24" t="s">
        <v>1477</v>
      </c>
      <c r="K51" s="632">
        <f t="shared" ca="1" si="2"/>
        <v>0</v>
      </c>
      <c r="L51" s="633">
        <f t="shared" si="3"/>
        <v>5</v>
      </c>
      <c r="M51" s="633">
        <f t="shared" ca="1" si="4"/>
        <v>0</v>
      </c>
      <c r="N51" s="632">
        <f t="shared" si="5"/>
        <v>0</v>
      </c>
      <c r="O51" s="633">
        <f t="shared" si="6"/>
        <v>0</v>
      </c>
      <c r="P51" s="633">
        <f t="shared" ca="1" si="7"/>
        <v>0</v>
      </c>
      <c r="Q51" s="632">
        <f t="shared" ca="1" si="8"/>
        <v>0</v>
      </c>
      <c r="R51" s="633">
        <f t="shared" si="9"/>
        <v>5</v>
      </c>
      <c r="S51" s="633">
        <f t="shared" ca="1" si="10"/>
        <v>0</v>
      </c>
      <c r="T51" s="632">
        <f t="shared" si="11"/>
        <v>0</v>
      </c>
      <c r="U51" s="633">
        <f t="shared" si="12"/>
        <v>0</v>
      </c>
      <c r="V51" s="633">
        <f t="shared" ca="1" si="13"/>
        <v>0</v>
      </c>
    </row>
    <row r="52" spans="1:22" x14ac:dyDescent="0.25">
      <c r="A52" t="s">
        <v>170</v>
      </c>
      <c r="B52" s="551">
        <v>1</v>
      </c>
      <c r="C52" t="s">
        <v>1462</v>
      </c>
      <c r="D52" t="s">
        <v>1486</v>
      </c>
      <c r="E52" s="551">
        <f ca="1">VLOOKUP(A52,Data!C:I,7,FALSE)</f>
        <v>0</v>
      </c>
      <c r="F52" s="631" t="str">
        <f t="shared" si="0"/>
        <v>PR.AC-21</v>
      </c>
      <c r="G52" s="631" t="str">
        <f t="shared" ca="1" si="1"/>
        <v>PR.AC-210</v>
      </c>
      <c r="I52" s="24" t="s">
        <v>1684</v>
      </c>
      <c r="J52" s="24" t="s">
        <v>1579</v>
      </c>
      <c r="K52" s="632">
        <f t="shared" ca="1" si="2"/>
        <v>0</v>
      </c>
      <c r="L52" s="633">
        <f t="shared" si="3"/>
        <v>11</v>
      </c>
      <c r="M52" s="633">
        <f t="shared" ca="1" si="4"/>
        <v>0</v>
      </c>
      <c r="N52" s="632">
        <f t="shared" ca="1" si="5"/>
        <v>0</v>
      </c>
      <c r="O52" s="633">
        <f t="shared" si="6"/>
        <v>3</v>
      </c>
      <c r="P52" s="633">
        <f t="shared" ca="1" si="7"/>
        <v>0</v>
      </c>
      <c r="Q52" s="632">
        <f t="shared" ca="1" si="8"/>
        <v>0</v>
      </c>
      <c r="R52" s="633">
        <f t="shared" si="9"/>
        <v>4</v>
      </c>
      <c r="S52" s="633">
        <f t="shared" ca="1" si="10"/>
        <v>0</v>
      </c>
      <c r="T52" s="632">
        <f t="shared" ca="1" si="11"/>
        <v>0</v>
      </c>
      <c r="U52" s="633">
        <f t="shared" si="12"/>
        <v>4</v>
      </c>
      <c r="V52" s="633">
        <f t="shared" ca="1" si="13"/>
        <v>0</v>
      </c>
    </row>
    <row r="53" spans="1:22" x14ac:dyDescent="0.25">
      <c r="A53" t="s">
        <v>171</v>
      </c>
      <c r="B53" s="551">
        <v>2</v>
      </c>
      <c r="C53" t="s">
        <v>1462</v>
      </c>
      <c r="D53" t="s">
        <v>1486</v>
      </c>
      <c r="E53" s="551">
        <f ca="1">VLOOKUP(A53,Data!C:I,7,FALSE)</f>
        <v>0</v>
      </c>
      <c r="F53" s="631" t="str">
        <f t="shared" si="0"/>
        <v>PR.AC-22</v>
      </c>
      <c r="G53" s="631" t="str">
        <f t="shared" ca="1" si="1"/>
        <v>PR.AC-220</v>
      </c>
      <c r="I53" s="24"/>
      <c r="J53" s="24" t="s">
        <v>1575</v>
      </c>
      <c r="K53" s="632">
        <f t="shared" ca="1" si="2"/>
        <v>0</v>
      </c>
      <c r="L53" s="633">
        <f t="shared" si="3"/>
        <v>6</v>
      </c>
      <c r="M53" s="633">
        <f t="shared" ca="1" si="4"/>
        <v>0</v>
      </c>
      <c r="N53" s="632">
        <f t="shared" ca="1" si="5"/>
        <v>0</v>
      </c>
      <c r="O53" s="633">
        <f t="shared" si="6"/>
        <v>2</v>
      </c>
      <c r="P53" s="633">
        <f t="shared" ca="1" si="7"/>
        <v>0</v>
      </c>
      <c r="Q53" s="632">
        <f t="shared" ca="1" si="8"/>
        <v>0</v>
      </c>
      <c r="R53" s="633">
        <f t="shared" si="9"/>
        <v>2</v>
      </c>
      <c r="S53" s="633">
        <f t="shared" ca="1" si="10"/>
        <v>0</v>
      </c>
      <c r="T53" s="632">
        <f t="shared" ca="1" si="11"/>
        <v>0</v>
      </c>
      <c r="U53" s="633">
        <f t="shared" si="12"/>
        <v>2</v>
      </c>
      <c r="V53" s="633">
        <f t="shared" ca="1" si="13"/>
        <v>0</v>
      </c>
    </row>
    <row r="54" spans="1:22" x14ac:dyDescent="0.25">
      <c r="A54" t="s">
        <v>171</v>
      </c>
      <c r="B54" s="551">
        <v>2</v>
      </c>
      <c r="C54" t="s">
        <v>1462</v>
      </c>
      <c r="D54" t="s">
        <v>1477</v>
      </c>
      <c r="E54" s="551">
        <f ca="1">VLOOKUP(A54,Data!C:I,7,FALSE)</f>
        <v>0</v>
      </c>
      <c r="F54" s="631" t="str">
        <f t="shared" si="0"/>
        <v>PR.AC-72</v>
      </c>
      <c r="G54" s="631" t="str">
        <f t="shared" ca="1" si="1"/>
        <v>PR.AC-720</v>
      </c>
      <c r="I54" s="24"/>
      <c r="J54" s="24" t="s">
        <v>1576</v>
      </c>
      <c r="K54" s="632">
        <f t="shared" ca="1" si="2"/>
        <v>0</v>
      </c>
      <c r="L54" s="633">
        <f t="shared" si="3"/>
        <v>6</v>
      </c>
      <c r="M54" s="633">
        <f t="shared" ca="1" si="4"/>
        <v>0</v>
      </c>
      <c r="N54" s="632">
        <f t="shared" ca="1" si="5"/>
        <v>0</v>
      </c>
      <c r="O54" s="633">
        <f t="shared" si="6"/>
        <v>2</v>
      </c>
      <c r="P54" s="633">
        <f t="shared" ca="1" si="7"/>
        <v>0</v>
      </c>
      <c r="Q54" s="632">
        <f t="shared" ca="1" si="8"/>
        <v>0</v>
      </c>
      <c r="R54" s="633">
        <f t="shared" si="9"/>
        <v>2</v>
      </c>
      <c r="S54" s="633">
        <f t="shared" ca="1" si="10"/>
        <v>0</v>
      </c>
      <c r="T54" s="632">
        <f t="shared" ca="1" si="11"/>
        <v>0</v>
      </c>
      <c r="U54" s="633">
        <f t="shared" si="12"/>
        <v>2</v>
      </c>
      <c r="V54" s="633">
        <f t="shared" ca="1" si="13"/>
        <v>0</v>
      </c>
    </row>
    <row r="55" spans="1:22" x14ac:dyDescent="0.25">
      <c r="A55" t="s">
        <v>172</v>
      </c>
      <c r="B55" s="551">
        <v>2</v>
      </c>
      <c r="C55" t="s">
        <v>1462</v>
      </c>
      <c r="D55" t="s">
        <v>1486</v>
      </c>
      <c r="E55" s="551">
        <f ca="1">VLOOKUP(A55,Data!C:I,7,FALSE)</f>
        <v>0</v>
      </c>
      <c r="F55" s="631" t="str">
        <f t="shared" si="0"/>
        <v>PR.AC-22</v>
      </c>
      <c r="G55" s="631" t="str">
        <f t="shared" ca="1" si="1"/>
        <v>PR.AC-220</v>
      </c>
      <c r="I55" s="24"/>
      <c r="J55" s="24" t="s">
        <v>1525</v>
      </c>
      <c r="K55" s="632">
        <f t="shared" ca="1" si="2"/>
        <v>0</v>
      </c>
      <c r="L55" s="633">
        <f t="shared" si="3"/>
        <v>8</v>
      </c>
      <c r="M55" s="633">
        <f t="shared" ca="1" si="4"/>
        <v>0</v>
      </c>
      <c r="N55" s="632">
        <f t="shared" ca="1" si="5"/>
        <v>0</v>
      </c>
      <c r="O55" s="633">
        <f t="shared" si="6"/>
        <v>2</v>
      </c>
      <c r="P55" s="633">
        <f t="shared" ca="1" si="7"/>
        <v>0</v>
      </c>
      <c r="Q55" s="632">
        <f t="shared" ca="1" si="8"/>
        <v>0</v>
      </c>
      <c r="R55" s="633">
        <f t="shared" si="9"/>
        <v>4</v>
      </c>
      <c r="S55" s="633">
        <f t="shared" ca="1" si="10"/>
        <v>0</v>
      </c>
      <c r="T55" s="632">
        <f t="shared" ca="1" si="11"/>
        <v>0</v>
      </c>
      <c r="U55" s="633">
        <f t="shared" si="12"/>
        <v>2</v>
      </c>
      <c r="V55" s="633">
        <f t="shared" ca="1" si="13"/>
        <v>0</v>
      </c>
    </row>
    <row r="56" spans="1:22" x14ac:dyDescent="0.25">
      <c r="A56" t="s">
        <v>172</v>
      </c>
      <c r="B56" s="551">
        <v>2</v>
      </c>
      <c r="C56" t="s">
        <v>1462</v>
      </c>
      <c r="D56" t="s">
        <v>1482</v>
      </c>
      <c r="E56" s="551">
        <f ca="1">VLOOKUP(A56,Data!C:I,7,FALSE)</f>
        <v>0</v>
      </c>
      <c r="F56" s="631" t="str">
        <f t="shared" si="0"/>
        <v>PR.AC-42</v>
      </c>
      <c r="G56" s="631" t="str">
        <f t="shared" ca="1" si="1"/>
        <v>PR.AC-420</v>
      </c>
      <c r="I56" s="24"/>
      <c r="J56" s="24" t="s">
        <v>1577</v>
      </c>
      <c r="K56" s="632">
        <f t="shared" ca="1" si="2"/>
        <v>0</v>
      </c>
      <c r="L56" s="633">
        <f t="shared" si="3"/>
        <v>6</v>
      </c>
      <c r="M56" s="633">
        <f t="shared" ca="1" si="4"/>
        <v>0</v>
      </c>
      <c r="N56" s="632">
        <f t="shared" ca="1" si="5"/>
        <v>0</v>
      </c>
      <c r="O56" s="633">
        <f t="shared" si="6"/>
        <v>2</v>
      </c>
      <c r="P56" s="633">
        <f t="shared" ca="1" si="7"/>
        <v>0</v>
      </c>
      <c r="Q56" s="632">
        <f t="shared" ca="1" si="8"/>
        <v>0</v>
      </c>
      <c r="R56" s="633">
        <f t="shared" si="9"/>
        <v>2</v>
      </c>
      <c r="S56" s="633">
        <f t="shared" ca="1" si="10"/>
        <v>0</v>
      </c>
      <c r="T56" s="632">
        <f t="shared" ca="1" si="11"/>
        <v>0</v>
      </c>
      <c r="U56" s="633">
        <f t="shared" si="12"/>
        <v>2</v>
      </c>
      <c r="V56" s="633">
        <f t="shared" ca="1" si="13"/>
        <v>0</v>
      </c>
    </row>
    <row r="57" spans="1:22" x14ac:dyDescent="0.25">
      <c r="A57" t="s">
        <v>173</v>
      </c>
      <c r="B57" s="551">
        <v>2</v>
      </c>
      <c r="C57" t="s">
        <v>1462</v>
      </c>
      <c r="D57" t="s">
        <v>1486</v>
      </c>
      <c r="E57" s="551">
        <f ca="1">VLOOKUP(A57,Data!C:I,7,FALSE)</f>
        <v>0</v>
      </c>
      <c r="F57" s="631" t="str">
        <f t="shared" si="0"/>
        <v>PR.AC-22</v>
      </c>
      <c r="G57" s="631" t="str">
        <f t="shared" ca="1" si="1"/>
        <v>PR.AC-220</v>
      </c>
      <c r="I57" s="24" t="s">
        <v>1692</v>
      </c>
      <c r="J57" s="24" t="s">
        <v>1506</v>
      </c>
      <c r="K57" s="632">
        <f t="shared" ca="1" si="2"/>
        <v>0</v>
      </c>
      <c r="L57" s="633">
        <f t="shared" si="3"/>
        <v>7</v>
      </c>
      <c r="M57" s="633">
        <f t="shared" ca="1" si="4"/>
        <v>0</v>
      </c>
      <c r="N57" s="632">
        <f t="shared" ca="1" si="5"/>
        <v>0</v>
      </c>
      <c r="O57" s="633">
        <f t="shared" si="6"/>
        <v>3</v>
      </c>
      <c r="P57" s="633">
        <f t="shared" ca="1" si="7"/>
        <v>0</v>
      </c>
      <c r="Q57" s="632">
        <f t="shared" ca="1" si="8"/>
        <v>0</v>
      </c>
      <c r="R57" s="633">
        <f t="shared" si="9"/>
        <v>3</v>
      </c>
      <c r="S57" s="633">
        <f t="shared" ca="1" si="10"/>
        <v>0</v>
      </c>
      <c r="T57" s="632">
        <f t="shared" ca="1" si="11"/>
        <v>0</v>
      </c>
      <c r="U57" s="633">
        <f t="shared" si="12"/>
        <v>1</v>
      </c>
      <c r="V57" s="633">
        <f t="shared" ca="1" si="13"/>
        <v>0</v>
      </c>
    </row>
    <row r="58" spans="1:22" x14ac:dyDescent="0.25">
      <c r="A58" t="s">
        <v>173</v>
      </c>
      <c r="B58" s="551">
        <v>2</v>
      </c>
      <c r="C58" t="s">
        <v>1462</v>
      </c>
      <c r="D58" t="s">
        <v>1481</v>
      </c>
      <c r="E58" s="551">
        <f ca="1">VLOOKUP(A58,Data!C:I,7,FALSE)</f>
        <v>0</v>
      </c>
      <c r="F58" s="631" t="str">
        <f t="shared" si="0"/>
        <v>PR.MA-22</v>
      </c>
      <c r="G58" s="631" t="str">
        <f t="shared" ca="1" si="1"/>
        <v>PR.MA-220</v>
      </c>
      <c r="I58" s="24"/>
      <c r="J58" s="24" t="s">
        <v>1507</v>
      </c>
      <c r="K58" s="632">
        <f t="shared" ca="1" si="2"/>
        <v>0</v>
      </c>
      <c r="L58" s="633">
        <f t="shared" si="3"/>
        <v>5</v>
      </c>
      <c r="M58" s="633">
        <f t="shared" ca="1" si="4"/>
        <v>0</v>
      </c>
      <c r="N58" s="632">
        <f t="shared" ca="1" si="5"/>
        <v>0</v>
      </c>
      <c r="O58" s="633">
        <f t="shared" si="6"/>
        <v>2</v>
      </c>
      <c r="P58" s="633">
        <f t="shared" ca="1" si="7"/>
        <v>0</v>
      </c>
      <c r="Q58" s="632">
        <f t="shared" ca="1" si="8"/>
        <v>0</v>
      </c>
      <c r="R58" s="633">
        <f t="shared" si="9"/>
        <v>3</v>
      </c>
      <c r="S58" s="633">
        <f t="shared" ca="1" si="10"/>
        <v>0</v>
      </c>
      <c r="T58" s="632">
        <f t="shared" si="11"/>
        <v>0</v>
      </c>
      <c r="U58" s="633">
        <f t="shared" si="12"/>
        <v>0</v>
      </c>
      <c r="V58" s="633">
        <f t="shared" ca="1" si="13"/>
        <v>0</v>
      </c>
    </row>
    <row r="59" spans="1:22" x14ac:dyDescent="0.25">
      <c r="A59" t="s">
        <v>173</v>
      </c>
      <c r="B59" s="551">
        <v>2</v>
      </c>
      <c r="C59" t="s">
        <v>1462</v>
      </c>
      <c r="D59" t="s">
        <v>1480</v>
      </c>
      <c r="E59" s="551">
        <f ca="1">VLOOKUP(A59,Data!C:I,7,FALSE)</f>
        <v>0</v>
      </c>
      <c r="F59" s="631" t="str">
        <f t="shared" si="0"/>
        <v>PR.PT-32</v>
      </c>
      <c r="G59" s="631" t="str">
        <f t="shared" ca="1" si="1"/>
        <v>PR.PT-320</v>
      </c>
      <c r="I59" s="24"/>
      <c r="J59" s="24" t="s">
        <v>1500</v>
      </c>
      <c r="K59" s="632">
        <f t="shared" ca="1" si="2"/>
        <v>0</v>
      </c>
      <c r="L59" s="633">
        <f t="shared" si="3"/>
        <v>11</v>
      </c>
      <c r="M59" s="633">
        <f t="shared" ca="1" si="4"/>
        <v>0</v>
      </c>
      <c r="N59" s="632">
        <f t="shared" ca="1" si="5"/>
        <v>0</v>
      </c>
      <c r="O59" s="633">
        <f t="shared" si="6"/>
        <v>2</v>
      </c>
      <c r="P59" s="633">
        <f t="shared" ca="1" si="7"/>
        <v>0</v>
      </c>
      <c r="Q59" s="632">
        <f t="shared" ca="1" si="8"/>
        <v>0</v>
      </c>
      <c r="R59" s="633">
        <f t="shared" si="9"/>
        <v>4</v>
      </c>
      <c r="S59" s="633">
        <f t="shared" ca="1" si="10"/>
        <v>0</v>
      </c>
      <c r="T59" s="632">
        <f t="shared" ca="1" si="11"/>
        <v>0</v>
      </c>
      <c r="U59" s="633">
        <f t="shared" si="12"/>
        <v>5</v>
      </c>
      <c r="V59" s="633">
        <f t="shared" ca="1" si="13"/>
        <v>0</v>
      </c>
    </row>
    <row r="60" spans="1:22" x14ac:dyDescent="0.25">
      <c r="A60" t="s">
        <v>174</v>
      </c>
      <c r="B60" s="551">
        <v>2</v>
      </c>
      <c r="C60" t="s">
        <v>1463</v>
      </c>
      <c r="D60" t="s">
        <v>1487</v>
      </c>
      <c r="E60" s="551">
        <f ca="1">VLOOKUP(A60,Data!C:I,7,FALSE)</f>
        <v>0</v>
      </c>
      <c r="F60" s="631" t="str">
        <f t="shared" si="0"/>
        <v>DE.CM-22</v>
      </c>
      <c r="G60" s="631" t="str">
        <f t="shared" ca="1" si="1"/>
        <v>DE.CM-220</v>
      </c>
      <c r="I60" s="24"/>
      <c r="J60" s="24" t="s">
        <v>1494</v>
      </c>
      <c r="K60" s="632">
        <f t="shared" ca="1" si="2"/>
        <v>0</v>
      </c>
      <c r="L60" s="633">
        <f t="shared" si="3"/>
        <v>8</v>
      </c>
      <c r="M60" s="633">
        <f t="shared" ca="1" si="4"/>
        <v>0</v>
      </c>
      <c r="N60" s="632">
        <f t="shared" ca="1" si="5"/>
        <v>0</v>
      </c>
      <c r="O60" s="633">
        <f t="shared" si="6"/>
        <v>3</v>
      </c>
      <c r="P60" s="633">
        <f t="shared" ca="1" si="7"/>
        <v>0</v>
      </c>
      <c r="Q60" s="632">
        <f t="shared" ca="1" si="8"/>
        <v>0</v>
      </c>
      <c r="R60" s="633">
        <f t="shared" si="9"/>
        <v>3</v>
      </c>
      <c r="S60" s="633">
        <f t="shared" ca="1" si="10"/>
        <v>0</v>
      </c>
      <c r="T60" s="632">
        <f t="shared" ca="1" si="11"/>
        <v>0</v>
      </c>
      <c r="U60" s="633">
        <f t="shared" si="12"/>
        <v>2</v>
      </c>
      <c r="V60" s="633">
        <f t="shared" ca="1" si="13"/>
        <v>0</v>
      </c>
    </row>
    <row r="61" spans="1:22" x14ac:dyDescent="0.25">
      <c r="A61" t="s">
        <v>174</v>
      </c>
      <c r="B61" s="551">
        <v>2</v>
      </c>
      <c r="C61" t="s">
        <v>1463</v>
      </c>
      <c r="D61" t="s">
        <v>1483</v>
      </c>
      <c r="E61" s="551">
        <f ca="1">VLOOKUP(A61,Data!C:I,7,FALSE)</f>
        <v>0</v>
      </c>
      <c r="F61" s="631" t="str">
        <f t="shared" si="0"/>
        <v>DE.CM-32</v>
      </c>
      <c r="G61" s="631" t="str">
        <f t="shared" ca="1" si="1"/>
        <v>DE.CM-320</v>
      </c>
      <c r="I61" s="24"/>
      <c r="J61" s="24" t="s">
        <v>1495</v>
      </c>
      <c r="K61" s="632">
        <f t="shared" ca="1" si="2"/>
        <v>0</v>
      </c>
      <c r="L61" s="633">
        <f t="shared" si="3"/>
        <v>11</v>
      </c>
      <c r="M61" s="633">
        <f t="shared" ca="1" si="4"/>
        <v>0</v>
      </c>
      <c r="N61" s="632">
        <f t="shared" ca="1" si="5"/>
        <v>0</v>
      </c>
      <c r="O61" s="633">
        <f t="shared" si="6"/>
        <v>3</v>
      </c>
      <c r="P61" s="633">
        <f t="shared" ca="1" si="7"/>
        <v>0</v>
      </c>
      <c r="Q61" s="632">
        <f t="shared" ca="1" si="8"/>
        <v>0</v>
      </c>
      <c r="R61" s="633">
        <f t="shared" si="9"/>
        <v>7</v>
      </c>
      <c r="S61" s="633">
        <f t="shared" ca="1" si="10"/>
        <v>0</v>
      </c>
      <c r="T61" s="632">
        <f t="shared" ca="1" si="11"/>
        <v>0</v>
      </c>
      <c r="U61" s="633">
        <f t="shared" si="12"/>
        <v>1</v>
      </c>
      <c r="V61" s="633">
        <f t="shared" ca="1" si="13"/>
        <v>0</v>
      </c>
    </row>
    <row r="62" spans="1:22" x14ac:dyDescent="0.25">
      <c r="A62" t="s">
        <v>174</v>
      </c>
      <c r="B62" s="551">
        <v>2</v>
      </c>
      <c r="C62" t="s">
        <v>1463</v>
      </c>
      <c r="D62" t="s">
        <v>1484</v>
      </c>
      <c r="E62" s="551">
        <f ca="1">VLOOKUP(A62,Data!C:I,7,FALSE)</f>
        <v>0</v>
      </c>
      <c r="F62" s="631" t="str">
        <f t="shared" si="0"/>
        <v>DE.CM-62</v>
      </c>
      <c r="G62" s="631" t="str">
        <f t="shared" ca="1" si="1"/>
        <v>DE.CM-620</v>
      </c>
      <c r="I62" s="24"/>
      <c r="J62" s="24" t="s">
        <v>1498</v>
      </c>
      <c r="K62" s="632">
        <f t="shared" ca="1" si="2"/>
        <v>0</v>
      </c>
      <c r="L62" s="633">
        <f t="shared" si="3"/>
        <v>7</v>
      </c>
      <c r="M62" s="633">
        <f t="shared" ca="1" si="4"/>
        <v>0</v>
      </c>
      <c r="N62" s="632">
        <f t="shared" si="5"/>
        <v>0</v>
      </c>
      <c r="O62" s="633">
        <f t="shared" si="6"/>
        <v>0</v>
      </c>
      <c r="P62" s="633">
        <f t="shared" ca="1" si="7"/>
        <v>0</v>
      </c>
      <c r="Q62" s="632">
        <f t="shared" ca="1" si="8"/>
        <v>0</v>
      </c>
      <c r="R62" s="633">
        <f t="shared" si="9"/>
        <v>3</v>
      </c>
      <c r="S62" s="633">
        <f t="shared" ca="1" si="10"/>
        <v>0</v>
      </c>
      <c r="T62" s="632">
        <f t="shared" ca="1" si="11"/>
        <v>0</v>
      </c>
      <c r="U62" s="633">
        <f t="shared" si="12"/>
        <v>4</v>
      </c>
      <c r="V62" s="633">
        <f t="shared" ca="1" si="13"/>
        <v>0</v>
      </c>
    </row>
    <row r="63" spans="1:22" x14ac:dyDescent="0.25">
      <c r="A63" t="s">
        <v>174</v>
      </c>
      <c r="B63" s="551">
        <v>2</v>
      </c>
      <c r="C63" t="s">
        <v>1463</v>
      </c>
      <c r="D63" t="s">
        <v>1485</v>
      </c>
      <c r="E63" s="551">
        <f ca="1">VLOOKUP(A63,Data!C:I,7,FALSE)</f>
        <v>0</v>
      </c>
      <c r="F63" s="631" t="str">
        <f t="shared" si="0"/>
        <v>DE.CM-72</v>
      </c>
      <c r="G63" s="631" t="str">
        <f t="shared" ca="1" si="1"/>
        <v>DE.CM-720</v>
      </c>
      <c r="I63" s="24"/>
      <c r="J63" s="24" t="s">
        <v>1502</v>
      </c>
      <c r="K63" s="632">
        <f t="shared" ca="1" si="2"/>
        <v>0</v>
      </c>
      <c r="L63" s="633">
        <f t="shared" si="3"/>
        <v>4</v>
      </c>
      <c r="M63" s="633">
        <f t="shared" ca="1" si="4"/>
        <v>0</v>
      </c>
      <c r="N63" s="632">
        <f t="shared" si="5"/>
        <v>0</v>
      </c>
      <c r="O63" s="633">
        <f t="shared" si="6"/>
        <v>0</v>
      </c>
      <c r="P63" s="633">
        <f t="shared" ca="1" si="7"/>
        <v>0</v>
      </c>
      <c r="Q63" s="632">
        <f t="shared" ca="1" si="8"/>
        <v>0</v>
      </c>
      <c r="R63" s="633">
        <f t="shared" si="9"/>
        <v>2</v>
      </c>
      <c r="S63" s="633">
        <f t="shared" ca="1" si="10"/>
        <v>0</v>
      </c>
      <c r="T63" s="632">
        <f t="shared" ca="1" si="11"/>
        <v>0</v>
      </c>
      <c r="U63" s="633">
        <f t="shared" si="12"/>
        <v>2</v>
      </c>
      <c r="V63" s="633">
        <f t="shared" ca="1" si="13"/>
        <v>0</v>
      </c>
    </row>
    <row r="64" spans="1:22" x14ac:dyDescent="0.25">
      <c r="A64" t="s">
        <v>174</v>
      </c>
      <c r="B64" s="551">
        <v>2</v>
      </c>
      <c r="C64" t="s">
        <v>1462</v>
      </c>
      <c r="D64" t="s">
        <v>1486</v>
      </c>
      <c r="E64" s="551">
        <f ca="1">VLOOKUP(A64,Data!C:I,7,FALSE)</f>
        <v>0</v>
      </c>
      <c r="F64" s="631" t="str">
        <f t="shared" si="0"/>
        <v>PR.AC-22</v>
      </c>
      <c r="G64" s="631" t="str">
        <f t="shared" ca="1" si="1"/>
        <v>PR.AC-220</v>
      </c>
      <c r="I64" s="24"/>
      <c r="J64" s="24" t="s">
        <v>1499</v>
      </c>
      <c r="K64" s="632">
        <f t="shared" ca="1" si="2"/>
        <v>0</v>
      </c>
      <c r="L64" s="633">
        <f t="shared" si="3"/>
        <v>7</v>
      </c>
      <c r="M64" s="633">
        <f t="shared" ca="1" si="4"/>
        <v>0</v>
      </c>
      <c r="N64" s="632">
        <f t="shared" ca="1" si="5"/>
        <v>0</v>
      </c>
      <c r="O64" s="633">
        <f t="shared" si="6"/>
        <v>1</v>
      </c>
      <c r="P64" s="633">
        <f t="shared" ca="1" si="7"/>
        <v>0</v>
      </c>
      <c r="Q64" s="632">
        <f t="shared" ca="1" si="8"/>
        <v>0</v>
      </c>
      <c r="R64" s="633">
        <f t="shared" si="9"/>
        <v>2</v>
      </c>
      <c r="S64" s="633">
        <f t="shared" ca="1" si="10"/>
        <v>0</v>
      </c>
      <c r="T64" s="632">
        <f t="shared" ca="1" si="11"/>
        <v>0</v>
      </c>
      <c r="U64" s="633">
        <f t="shared" si="12"/>
        <v>4</v>
      </c>
      <c r="V64" s="633">
        <f t="shared" ca="1" si="13"/>
        <v>0</v>
      </c>
    </row>
    <row r="65" spans="1:22" x14ac:dyDescent="0.25">
      <c r="A65" t="s">
        <v>174</v>
      </c>
      <c r="B65" s="551">
        <v>2</v>
      </c>
      <c r="C65" t="s">
        <v>1462</v>
      </c>
      <c r="D65" t="s">
        <v>1481</v>
      </c>
      <c r="E65" s="551">
        <f ca="1">VLOOKUP(A65,Data!C:I,7,FALSE)</f>
        <v>0</v>
      </c>
      <c r="F65" s="631" t="str">
        <f t="shared" si="0"/>
        <v>PR.MA-22</v>
      </c>
      <c r="G65" s="631" t="str">
        <f t="shared" ca="1" si="1"/>
        <v>PR.MA-220</v>
      </c>
      <c r="I65" s="24" t="s">
        <v>1703</v>
      </c>
      <c r="J65" s="24" t="s">
        <v>1515</v>
      </c>
      <c r="K65" s="632">
        <f t="shared" ca="1" si="2"/>
        <v>0</v>
      </c>
      <c r="L65" s="633">
        <f t="shared" si="3"/>
        <v>5</v>
      </c>
      <c r="M65" s="633">
        <f t="shared" ca="1" si="4"/>
        <v>0</v>
      </c>
      <c r="N65" s="632">
        <f t="shared" ca="1" si="5"/>
        <v>0</v>
      </c>
      <c r="O65" s="633">
        <f t="shared" si="6"/>
        <v>1</v>
      </c>
      <c r="P65" s="633">
        <f t="shared" ca="1" si="7"/>
        <v>0</v>
      </c>
      <c r="Q65" s="632">
        <f t="shared" ca="1" si="8"/>
        <v>0</v>
      </c>
      <c r="R65" s="633">
        <f t="shared" si="9"/>
        <v>1</v>
      </c>
      <c r="S65" s="633">
        <f t="shared" ca="1" si="10"/>
        <v>0</v>
      </c>
      <c r="T65" s="632">
        <f t="shared" ca="1" si="11"/>
        <v>0</v>
      </c>
      <c r="U65" s="633">
        <f t="shared" si="12"/>
        <v>3</v>
      </c>
      <c r="V65" s="633">
        <f t="shared" ca="1" si="13"/>
        <v>0</v>
      </c>
    </row>
    <row r="66" spans="1:22" x14ac:dyDescent="0.25">
      <c r="A66" t="s">
        <v>174</v>
      </c>
      <c r="B66" s="551">
        <v>2</v>
      </c>
      <c r="C66" t="s">
        <v>1462</v>
      </c>
      <c r="D66" t="s">
        <v>1480</v>
      </c>
      <c r="E66" s="551">
        <f ca="1">VLOOKUP(A66,Data!C:I,7,FALSE)</f>
        <v>0</v>
      </c>
      <c r="F66" s="631" t="str">
        <f t="shared" si="0"/>
        <v>PR.PT-32</v>
      </c>
      <c r="G66" s="631" t="str">
        <f t="shared" ca="1" si="1"/>
        <v>PR.PT-320</v>
      </c>
      <c r="I66" s="24"/>
      <c r="J66" s="24" t="s">
        <v>1517</v>
      </c>
      <c r="K66" s="632">
        <f t="shared" ca="1" si="2"/>
        <v>0</v>
      </c>
      <c r="L66" s="633">
        <f t="shared" si="3"/>
        <v>1</v>
      </c>
      <c r="M66" s="633">
        <f t="shared" ca="1" si="4"/>
        <v>0</v>
      </c>
      <c r="N66" s="632">
        <f t="shared" si="5"/>
        <v>0</v>
      </c>
      <c r="O66" s="633">
        <f t="shared" si="6"/>
        <v>0</v>
      </c>
      <c r="P66" s="633">
        <f t="shared" ca="1" si="7"/>
        <v>0</v>
      </c>
      <c r="Q66" s="632">
        <f t="shared" ca="1" si="8"/>
        <v>0</v>
      </c>
      <c r="R66" s="633">
        <f t="shared" si="9"/>
        <v>1</v>
      </c>
      <c r="S66" s="633">
        <f t="shared" ca="1" si="10"/>
        <v>0</v>
      </c>
      <c r="T66" s="632">
        <f t="shared" si="11"/>
        <v>0</v>
      </c>
      <c r="U66" s="633">
        <f t="shared" si="12"/>
        <v>0</v>
      </c>
      <c r="V66" s="633">
        <f t="shared" ca="1" si="13"/>
        <v>0</v>
      </c>
    </row>
    <row r="67" spans="1:22" x14ac:dyDescent="0.25">
      <c r="A67" t="s">
        <v>934</v>
      </c>
      <c r="B67" s="551">
        <v>3</v>
      </c>
      <c r="C67" t="s">
        <v>1462</v>
      </c>
      <c r="D67" t="s">
        <v>1486</v>
      </c>
      <c r="E67" s="551">
        <f ca="1">VLOOKUP(A67,Data!C:I,7,FALSE)</f>
        <v>0</v>
      </c>
      <c r="F67" s="631" t="str">
        <f t="shared" ref="F67:F130" si="14">CONCATENATE($D67,$B67)</f>
        <v>PR.AC-23</v>
      </c>
      <c r="G67" s="631" t="str">
        <f t="shared" ref="G67:G130" ca="1" si="15">_xlfn.IFNA(CONCATENATE(F67,$E67),CONCATENATE(F67,$E67,0))</f>
        <v>PR.AC-230</v>
      </c>
      <c r="I67" s="24"/>
      <c r="J67" s="24" t="s">
        <v>1504</v>
      </c>
      <c r="K67" s="632">
        <f t="shared" ca="1" si="2"/>
        <v>0</v>
      </c>
      <c r="L67" s="633">
        <f t="shared" si="3"/>
        <v>10</v>
      </c>
      <c r="M67" s="633">
        <f t="shared" ca="1" si="4"/>
        <v>0</v>
      </c>
      <c r="N67" s="632">
        <f t="shared" ca="1" si="5"/>
        <v>0</v>
      </c>
      <c r="O67" s="633">
        <f t="shared" si="6"/>
        <v>2</v>
      </c>
      <c r="P67" s="633">
        <f t="shared" ca="1" si="7"/>
        <v>0</v>
      </c>
      <c r="Q67" s="632">
        <f t="shared" ca="1" si="8"/>
        <v>0</v>
      </c>
      <c r="R67" s="633">
        <f t="shared" si="9"/>
        <v>4</v>
      </c>
      <c r="S67" s="633">
        <f t="shared" ca="1" si="10"/>
        <v>0</v>
      </c>
      <c r="T67" s="632">
        <f t="shared" ca="1" si="11"/>
        <v>0</v>
      </c>
      <c r="U67" s="633">
        <f t="shared" si="12"/>
        <v>4</v>
      </c>
      <c r="V67" s="633">
        <f t="shared" ca="1" si="13"/>
        <v>0</v>
      </c>
    </row>
    <row r="68" spans="1:22" x14ac:dyDescent="0.25">
      <c r="A68" t="s">
        <v>934</v>
      </c>
      <c r="B68" s="551">
        <v>3</v>
      </c>
      <c r="C68" t="s">
        <v>1462</v>
      </c>
      <c r="D68" t="s">
        <v>1481</v>
      </c>
      <c r="E68" s="551">
        <f ca="1">VLOOKUP(A68,Data!C:I,7,FALSE)</f>
        <v>0</v>
      </c>
      <c r="F68" s="631" t="str">
        <f t="shared" si="14"/>
        <v>PR.MA-23</v>
      </c>
      <c r="G68" s="631" t="str">
        <f t="shared" ca="1" si="15"/>
        <v>PR.MA-230</v>
      </c>
      <c r="I68" s="24"/>
      <c r="J68" s="24" t="s">
        <v>1560</v>
      </c>
      <c r="K68" s="632">
        <f t="shared" ca="1" si="2"/>
        <v>0</v>
      </c>
      <c r="L68" s="633">
        <f t="shared" si="3"/>
        <v>5</v>
      </c>
      <c r="M68" s="633">
        <f t="shared" ca="1" si="4"/>
        <v>0</v>
      </c>
      <c r="N68" s="632">
        <f t="shared" ca="1" si="5"/>
        <v>0</v>
      </c>
      <c r="O68" s="633">
        <f t="shared" si="6"/>
        <v>1</v>
      </c>
      <c r="P68" s="633">
        <f t="shared" ca="1" si="7"/>
        <v>0</v>
      </c>
      <c r="Q68" s="632">
        <f t="shared" ca="1" si="8"/>
        <v>0</v>
      </c>
      <c r="R68" s="633">
        <f t="shared" si="9"/>
        <v>4</v>
      </c>
      <c r="S68" s="633">
        <f t="shared" ca="1" si="10"/>
        <v>0</v>
      </c>
      <c r="T68" s="632">
        <f t="shared" si="11"/>
        <v>0</v>
      </c>
      <c r="U68" s="633">
        <f t="shared" si="12"/>
        <v>0</v>
      </c>
      <c r="V68" s="633">
        <f t="shared" ca="1" si="13"/>
        <v>0</v>
      </c>
    </row>
    <row r="69" spans="1:22" x14ac:dyDescent="0.25">
      <c r="A69" t="s">
        <v>934</v>
      </c>
      <c r="B69" s="551">
        <v>3</v>
      </c>
      <c r="C69" t="s">
        <v>1462</v>
      </c>
      <c r="D69" t="s">
        <v>1480</v>
      </c>
      <c r="E69" s="551">
        <f ca="1">VLOOKUP(A69,Data!C:I,7,FALSE)</f>
        <v>0</v>
      </c>
      <c r="F69" s="631" t="str">
        <f t="shared" si="14"/>
        <v>PR.PT-33</v>
      </c>
      <c r="G69" s="631" t="str">
        <f t="shared" ca="1" si="15"/>
        <v>PR.PT-330</v>
      </c>
      <c r="I69" s="24"/>
      <c r="J69" s="24" t="s">
        <v>1518</v>
      </c>
      <c r="K69" s="632">
        <f t="shared" ca="1" si="2"/>
        <v>0</v>
      </c>
      <c r="L69" s="633">
        <f t="shared" si="3"/>
        <v>1</v>
      </c>
      <c r="M69" s="633">
        <f t="shared" ca="1" si="4"/>
        <v>0</v>
      </c>
      <c r="N69" s="632">
        <f t="shared" si="5"/>
        <v>0</v>
      </c>
      <c r="O69" s="633">
        <f t="shared" si="6"/>
        <v>0</v>
      </c>
      <c r="P69" s="633">
        <f t="shared" ca="1" si="7"/>
        <v>0</v>
      </c>
      <c r="Q69" s="632">
        <f t="shared" si="8"/>
        <v>0</v>
      </c>
      <c r="R69" s="633">
        <f t="shared" si="9"/>
        <v>0</v>
      </c>
      <c r="S69" s="633">
        <f t="shared" ca="1" si="10"/>
        <v>0</v>
      </c>
      <c r="T69" s="632">
        <f t="shared" ca="1" si="11"/>
        <v>0</v>
      </c>
      <c r="U69" s="633">
        <f t="shared" si="12"/>
        <v>1</v>
      </c>
      <c r="V69" s="633">
        <f t="shared" ca="1" si="13"/>
        <v>0</v>
      </c>
    </row>
    <row r="70" spans="1:22" x14ac:dyDescent="0.25">
      <c r="A70" t="s">
        <v>935</v>
      </c>
      <c r="B70" s="551">
        <v>3</v>
      </c>
      <c r="C70" t="s">
        <v>1463</v>
      </c>
      <c r="D70" t="s">
        <v>1487</v>
      </c>
      <c r="E70" s="551">
        <f ca="1">VLOOKUP(A70,Data!C:I,7,FALSE)</f>
        <v>0</v>
      </c>
      <c r="F70" s="631" t="str">
        <f t="shared" si="14"/>
        <v>DE.CM-23</v>
      </c>
      <c r="G70" s="631" t="str">
        <f t="shared" ca="1" si="15"/>
        <v>DE.CM-230</v>
      </c>
      <c r="I70" s="24"/>
      <c r="J70" s="24" t="s">
        <v>1513</v>
      </c>
      <c r="K70" s="632">
        <f t="shared" ca="1" si="2"/>
        <v>0</v>
      </c>
      <c r="L70" s="633">
        <f t="shared" si="3"/>
        <v>3</v>
      </c>
      <c r="M70" s="633">
        <f t="shared" ca="1" si="4"/>
        <v>0</v>
      </c>
      <c r="N70" s="632">
        <f t="shared" si="5"/>
        <v>0</v>
      </c>
      <c r="O70" s="633">
        <f t="shared" si="6"/>
        <v>0</v>
      </c>
      <c r="P70" s="633">
        <f t="shared" ca="1" si="7"/>
        <v>0</v>
      </c>
      <c r="Q70" s="632">
        <f t="shared" ca="1" si="8"/>
        <v>0</v>
      </c>
      <c r="R70" s="633">
        <f t="shared" si="9"/>
        <v>1</v>
      </c>
      <c r="S70" s="633">
        <f t="shared" ca="1" si="10"/>
        <v>0</v>
      </c>
      <c r="T70" s="632">
        <f t="shared" ca="1" si="11"/>
        <v>0</v>
      </c>
      <c r="U70" s="633">
        <f t="shared" si="12"/>
        <v>2</v>
      </c>
      <c r="V70" s="633">
        <f t="shared" ca="1" si="13"/>
        <v>0</v>
      </c>
    </row>
    <row r="71" spans="1:22" x14ac:dyDescent="0.25">
      <c r="A71" t="s">
        <v>935</v>
      </c>
      <c r="B71" s="551">
        <v>3</v>
      </c>
      <c r="C71" t="s">
        <v>1463</v>
      </c>
      <c r="D71" t="s">
        <v>1483</v>
      </c>
      <c r="E71" s="551">
        <f ca="1">VLOOKUP(A71,Data!C:I,7,FALSE)</f>
        <v>0</v>
      </c>
      <c r="F71" s="631" t="str">
        <f t="shared" si="14"/>
        <v>DE.CM-33</v>
      </c>
      <c r="G71" s="631" t="str">
        <f t="shared" ca="1" si="15"/>
        <v>DE.CM-330</v>
      </c>
      <c r="I71" s="24"/>
      <c r="J71" s="24" t="s">
        <v>1712</v>
      </c>
      <c r="K71" s="632">
        <f t="shared" si="2"/>
        <v>0</v>
      </c>
      <c r="L71" s="633">
        <f t="shared" si="3"/>
        <v>0</v>
      </c>
      <c r="M71" s="633">
        <f t="shared" ca="1" si="4"/>
        <v>0</v>
      </c>
      <c r="N71" s="632">
        <f t="shared" si="5"/>
        <v>0</v>
      </c>
      <c r="O71" s="633">
        <f t="shared" si="6"/>
        <v>0</v>
      </c>
      <c r="P71" s="633">
        <f t="shared" ca="1" si="7"/>
        <v>0</v>
      </c>
      <c r="Q71" s="632">
        <f t="shared" si="8"/>
        <v>0</v>
      </c>
      <c r="R71" s="633">
        <f t="shared" si="9"/>
        <v>0</v>
      </c>
      <c r="S71" s="633">
        <f t="shared" ca="1" si="10"/>
        <v>0</v>
      </c>
      <c r="T71" s="632">
        <f t="shared" si="11"/>
        <v>0</v>
      </c>
      <c r="U71" s="633">
        <f t="shared" si="12"/>
        <v>0</v>
      </c>
      <c r="V71" s="633">
        <f t="shared" ca="1" si="13"/>
        <v>0</v>
      </c>
    </row>
    <row r="72" spans="1:22" x14ac:dyDescent="0.25">
      <c r="A72" t="s">
        <v>935</v>
      </c>
      <c r="B72" s="551">
        <v>3</v>
      </c>
      <c r="C72" t="s">
        <v>1463</v>
      </c>
      <c r="D72" t="s">
        <v>1484</v>
      </c>
      <c r="E72" s="551">
        <f ca="1">VLOOKUP(A72,Data!C:I,7,FALSE)</f>
        <v>0</v>
      </c>
      <c r="F72" s="631" t="str">
        <f t="shared" si="14"/>
        <v>DE.CM-63</v>
      </c>
      <c r="G72" s="631" t="str">
        <f t="shared" ca="1" si="15"/>
        <v>DE.CM-630</v>
      </c>
      <c r="I72" s="24"/>
      <c r="J72" s="24" t="s">
        <v>1491</v>
      </c>
      <c r="K72" s="632">
        <f t="shared" ca="1" si="2"/>
        <v>0</v>
      </c>
      <c r="L72" s="633">
        <f t="shared" si="3"/>
        <v>13</v>
      </c>
      <c r="M72" s="633">
        <f t="shared" ca="1" si="4"/>
        <v>0</v>
      </c>
      <c r="N72" s="632">
        <f t="shared" ca="1" si="5"/>
        <v>0</v>
      </c>
      <c r="O72" s="633">
        <f t="shared" si="6"/>
        <v>1</v>
      </c>
      <c r="P72" s="633">
        <f t="shared" ca="1" si="7"/>
        <v>0</v>
      </c>
      <c r="Q72" s="632">
        <f t="shared" ca="1" si="8"/>
        <v>0</v>
      </c>
      <c r="R72" s="633">
        <f t="shared" si="9"/>
        <v>1</v>
      </c>
      <c r="S72" s="633">
        <f t="shared" ca="1" si="10"/>
        <v>0</v>
      </c>
      <c r="T72" s="632">
        <f t="shared" ca="1" si="11"/>
        <v>0</v>
      </c>
      <c r="U72" s="633">
        <f t="shared" si="12"/>
        <v>11</v>
      </c>
      <c r="V72" s="633">
        <f t="shared" ca="1" si="13"/>
        <v>0</v>
      </c>
    </row>
    <row r="73" spans="1:22" x14ac:dyDescent="0.25">
      <c r="A73" t="s">
        <v>935</v>
      </c>
      <c r="B73" s="551">
        <v>3</v>
      </c>
      <c r="C73" t="s">
        <v>1463</v>
      </c>
      <c r="D73" t="s">
        <v>1485</v>
      </c>
      <c r="E73" s="551">
        <f ca="1">VLOOKUP(A73,Data!C:I,7,FALSE)</f>
        <v>0</v>
      </c>
      <c r="F73" s="631" t="str">
        <f t="shared" si="14"/>
        <v>DE.CM-73</v>
      </c>
      <c r="G73" s="631" t="str">
        <f t="shared" ca="1" si="15"/>
        <v>DE.CM-730</v>
      </c>
      <c r="I73" s="24"/>
      <c r="J73" s="24" t="s">
        <v>1529</v>
      </c>
      <c r="K73" s="632">
        <f t="shared" ca="1" si="2"/>
        <v>0</v>
      </c>
      <c r="L73" s="633">
        <f t="shared" si="3"/>
        <v>37</v>
      </c>
      <c r="M73" s="633">
        <f t="shared" ca="1" si="4"/>
        <v>0</v>
      </c>
      <c r="N73" s="632">
        <f t="shared" ca="1" si="5"/>
        <v>0</v>
      </c>
      <c r="O73" s="633">
        <f t="shared" si="6"/>
        <v>8</v>
      </c>
      <c r="P73" s="633">
        <f t="shared" ca="1" si="7"/>
        <v>0</v>
      </c>
      <c r="Q73" s="632">
        <f t="shared" ca="1" si="8"/>
        <v>0</v>
      </c>
      <c r="R73" s="633">
        <f t="shared" si="9"/>
        <v>15</v>
      </c>
      <c r="S73" s="633">
        <f t="shared" ca="1" si="10"/>
        <v>0</v>
      </c>
      <c r="T73" s="632">
        <f t="shared" ca="1" si="11"/>
        <v>0</v>
      </c>
      <c r="U73" s="633">
        <f t="shared" si="12"/>
        <v>14</v>
      </c>
      <c r="V73" s="633">
        <f t="shared" ca="1" si="13"/>
        <v>0</v>
      </c>
    </row>
    <row r="74" spans="1:22" x14ac:dyDescent="0.25">
      <c r="A74" t="s">
        <v>935</v>
      </c>
      <c r="B74" s="551">
        <v>3</v>
      </c>
      <c r="C74" t="s">
        <v>1462</v>
      </c>
      <c r="D74" t="s">
        <v>1480</v>
      </c>
      <c r="E74" s="551">
        <f ca="1">VLOOKUP(A74,Data!C:I,7,FALSE)</f>
        <v>0</v>
      </c>
      <c r="F74" s="631" t="str">
        <f t="shared" si="14"/>
        <v>PR.PT-33</v>
      </c>
      <c r="G74" s="631" t="str">
        <f t="shared" ca="1" si="15"/>
        <v>PR.PT-330</v>
      </c>
      <c r="I74" s="24"/>
      <c r="J74" s="24" t="s">
        <v>1554</v>
      </c>
      <c r="K74" s="632">
        <f t="shared" ca="1" si="2"/>
        <v>0</v>
      </c>
      <c r="L74" s="633">
        <f t="shared" si="3"/>
        <v>6</v>
      </c>
      <c r="M74" s="633">
        <f t="shared" ca="1" si="4"/>
        <v>0</v>
      </c>
      <c r="N74" s="632">
        <f t="shared" si="5"/>
        <v>0</v>
      </c>
      <c r="O74" s="633">
        <f t="shared" si="6"/>
        <v>0</v>
      </c>
      <c r="P74" s="633">
        <f t="shared" ca="1" si="7"/>
        <v>0</v>
      </c>
      <c r="Q74" s="632">
        <f t="shared" ca="1" si="8"/>
        <v>0</v>
      </c>
      <c r="R74" s="633">
        <f t="shared" si="9"/>
        <v>2</v>
      </c>
      <c r="S74" s="633">
        <f t="shared" ca="1" si="10"/>
        <v>0</v>
      </c>
      <c r="T74" s="632">
        <f t="shared" ca="1" si="11"/>
        <v>0</v>
      </c>
      <c r="U74" s="633">
        <f t="shared" si="12"/>
        <v>4</v>
      </c>
      <c r="V74" s="633">
        <f t="shared" ca="1" si="13"/>
        <v>0</v>
      </c>
    </row>
    <row r="75" spans="1:22" x14ac:dyDescent="0.25">
      <c r="A75" t="s">
        <v>936</v>
      </c>
      <c r="B75" s="551">
        <v>2</v>
      </c>
      <c r="C75" t="s">
        <v>1462</v>
      </c>
      <c r="D75" t="s">
        <v>1475</v>
      </c>
      <c r="E75" s="551">
        <f ca="1">VLOOKUP(A75,Data!C:I,7,FALSE)</f>
        <v>0</v>
      </c>
      <c r="F75" s="631" t="str">
        <f t="shared" si="14"/>
        <v>PR.AC-12</v>
      </c>
      <c r="G75" s="631" t="str">
        <f t="shared" ca="1" si="15"/>
        <v>PR.AC-120</v>
      </c>
      <c r="I75" s="24"/>
      <c r="J75" s="24" t="s">
        <v>1578</v>
      </c>
      <c r="K75" s="632">
        <f t="shared" ca="1" si="2"/>
        <v>0</v>
      </c>
      <c r="L75" s="633">
        <f t="shared" si="3"/>
        <v>8</v>
      </c>
      <c r="M75" s="633">
        <f t="shared" ca="1" si="4"/>
        <v>0</v>
      </c>
      <c r="N75" s="632">
        <f t="shared" ca="1" si="5"/>
        <v>0</v>
      </c>
      <c r="O75" s="633">
        <f t="shared" si="6"/>
        <v>2</v>
      </c>
      <c r="P75" s="633">
        <f t="shared" ca="1" si="7"/>
        <v>0</v>
      </c>
      <c r="Q75" s="632">
        <f t="shared" ca="1" si="8"/>
        <v>0</v>
      </c>
      <c r="R75" s="633">
        <f t="shared" si="9"/>
        <v>3</v>
      </c>
      <c r="S75" s="633">
        <f t="shared" ca="1" si="10"/>
        <v>0</v>
      </c>
      <c r="T75" s="632">
        <f t="shared" ca="1" si="11"/>
        <v>0</v>
      </c>
      <c r="U75" s="633">
        <f t="shared" si="12"/>
        <v>3</v>
      </c>
      <c r="V75" s="633">
        <f t="shared" ca="1" si="13"/>
        <v>0</v>
      </c>
    </row>
    <row r="76" spans="1:22" x14ac:dyDescent="0.25">
      <c r="A76" t="s">
        <v>936</v>
      </c>
      <c r="B76" s="551">
        <v>2</v>
      </c>
      <c r="C76" t="s">
        <v>1462</v>
      </c>
      <c r="D76" t="s">
        <v>1486</v>
      </c>
      <c r="E76" s="551">
        <f ca="1">VLOOKUP(A76,Data!C:I,7,FALSE)</f>
        <v>0</v>
      </c>
      <c r="F76" s="631" t="str">
        <f t="shared" si="14"/>
        <v>PR.AC-22</v>
      </c>
      <c r="G76" s="631" t="str">
        <f t="shared" ca="1" si="15"/>
        <v>PR.AC-220</v>
      </c>
      <c r="I76" s="24"/>
      <c r="J76" s="24" t="s">
        <v>1574</v>
      </c>
      <c r="K76" s="632">
        <f t="shared" ca="1" si="2"/>
        <v>0</v>
      </c>
      <c r="L76" s="633">
        <f t="shared" si="3"/>
        <v>4</v>
      </c>
      <c r="M76" s="633">
        <f t="shared" ca="1" si="4"/>
        <v>0</v>
      </c>
      <c r="N76" s="632">
        <f t="shared" si="5"/>
        <v>0</v>
      </c>
      <c r="O76" s="633">
        <f t="shared" si="6"/>
        <v>0</v>
      </c>
      <c r="P76" s="633">
        <f t="shared" ca="1" si="7"/>
        <v>0</v>
      </c>
      <c r="Q76" s="632">
        <f t="shared" ca="1" si="8"/>
        <v>0</v>
      </c>
      <c r="R76" s="633">
        <f t="shared" si="9"/>
        <v>2</v>
      </c>
      <c r="S76" s="633">
        <f t="shared" ca="1" si="10"/>
        <v>0</v>
      </c>
      <c r="T76" s="632">
        <f t="shared" ca="1" si="11"/>
        <v>0</v>
      </c>
      <c r="U76" s="633">
        <f t="shared" si="12"/>
        <v>2</v>
      </c>
      <c r="V76" s="633">
        <f t="shared" ca="1" si="13"/>
        <v>0</v>
      </c>
    </row>
    <row r="77" spans="1:22" x14ac:dyDescent="0.25">
      <c r="A77" t="s">
        <v>936</v>
      </c>
      <c r="B77" s="551">
        <v>2</v>
      </c>
      <c r="C77" t="s">
        <v>1462</v>
      </c>
      <c r="D77" t="s">
        <v>1478</v>
      </c>
      <c r="E77" s="551">
        <f ca="1">VLOOKUP(A77,Data!C:I,7,FALSE)</f>
        <v>0</v>
      </c>
      <c r="F77" s="631" t="str">
        <f t="shared" si="14"/>
        <v>PR.AC-32</v>
      </c>
      <c r="G77" s="631" t="str">
        <f t="shared" ca="1" si="15"/>
        <v>PR.AC-320</v>
      </c>
      <c r="I77" s="24" t="s">
        <v>1719</v>
      </c>
      <c r="J77" s="24" t="s">
        <v>1516</v>
      </c>
      <c r="K77" s="632">
        <f t="shared" ca="1" si="2"/>
        <v>0</v>
      </c>
      <c r="L77" s="633">
        <f t="shared" si="3"/>
        <v>3</v>
      </c>
      <c r="M77" s="633">
        <f t="shared" ca="1" si="4"/>
        <v>0</v>
      </c>
      <c r="N77" s="632">
        <f t="shared" ca="1" si="5"/>
        <v>0</v>
      </c>
      <c r="O77" s="633">
        <f t="shared" si="6"/>
        <v>1</v>
      </c>
      <c r="P77" s="633">
        <f t="shared" ca="1" si="7"/>
        <v>0</v>
      </c>
      <c r="Q77" s="632">
        <f t="shared" ca="1" si="8"/>
        <v>0</v>
      </c>
      <c r="R77" s="633">
        <f t="shared" si="9"/>
        <v>1</v>
      </c>
      <c r="S77" s="633">
        <f t="shared" ca="1" si="10"/>
        <v>0</v>
      </c>
      <c r="T77" s="632">
        <f t="shared" ca="1" si="11"/>
        <v>0</v>
      </c>
      <c r="U77" s="633">
        <f t="shared" si="12"/>
        <v>1</v>
      </c>
      <c r="V77" s="633">
        <f t="shared" ca="1" si="13"/>
        <v>0</v>
      </c>
    </row>
    <row r="78" spans="1:22" x14ac:dyDescent="0.25">
      <c r="A78" t="s">
        <v>936</v>
      </c>
      <c r="B78" s="551">
        <v>2</v>
      </c>
      <c r="C78" t="s">
        <v>1462</v>
      </c>
      <c r="D78" t="s">
        <v>1482</v>
      </c>
      <c r="E78" s="551">
        <f ca="1">VLOOKUP(A78,Data!C:I,7,FALSE)</f>
        <v>0</v>
      </c>
      <c r="F78" s="631" t="str">
        <f t="shared" si="14"/>
        <v>PR.AC-42</v>
      </c>
      <c r="G78" s="631" t="str">
        <f t="shared" ca="1" si="15"/>
        <v>PR.AC-420</v>
      </c>
      <c r="I78" s="24"/>
      <c r="J78" s="24" t="s">
        <v>1481</v>
      </c>
      <c r="K78" s="632">
        <f t="shared" ca="1" si="2"/>
        <v>0</v>
      </c>
      <c r="L78" s="633">
        <f t="shared" si="3"/>
        <v>12</v>
      </c>
      <c r="M78" s="633">
        <f t="shared" ca="1" si="4"/>
        <v>0</v>
      </c>
      <c r="N78" s="632">
        <f t="shared" ca="1" si="5"/>
        <v>0</v>
      </c>
      <c r="O78" s="633">
        <f t="shared" si="6"/>
        <v>2</v>
      </c>
      <c r="P78" s="633">
        <f t="shared" ca="1" si="7"/>
        <v>0</v>
      </c>
      <c r="Q78" s="632">
        <f t="shared" ca="1" si="8"/>
        <v>0</v>
      </c>
      <c r="R78" s="633">
        <f t="shared" si="9"/>
        <v>8</v>
      </c>
      <c r="S78" s="633">
        <f t="shared" ca="1" si="10"/>
        <v>0</v>
      </c>
      <c r="T78" s="632">
        <f t="shared" ca="1" si="11"/>
        <v>0</v>
      </c>
      <c r="U78" s="633">
        <f t="shared" si="12"/>
        <v>2</v>
      </c>
      <c r="V78" s="633">
        <f t="shared" ca="1" si="13"/>
        <v>0</v>
      </c>
    </row>
    <row r="79" spans="1:22" x14ac:dyDescent="0.25">
      <c r="A79" t="s">
        <v>937</v>
      </c>
      <c r="B79" s="551">
        <v>2</v>
      </c>
      <c r="C79" t="s">
        <v>1462</v>
      </c>
      <c r="D79" t="s">
        <v>1475</v>
      </c>
      <c r="E79" s="551">
        <f ca="1">VLOOKUP(A79,Data!C:I,7,FALSE)</f>
        <v>0</v>
      </c>
      <c r="F79" s="631" t="str">
        <f t="shared" si="14"/>
        <v>PR.AC-12</v>
      </c>
      <c r="G79" s="631" t="str">
        <f t="shared" ca="1" si="15"/>
        <v>PR.AC-120</v>
      </c>
      <c r="I79" s="24" t="s">
        <v>1724</v>
      </c>
      <c r="J79" s="24" t="s">
        <v>1488</v>
      </c>
      <c r="K79" s="632">
        <f t="shared" ca="1" si="2"/>
        <v>0</v>
      </c>
      <c r="L79" s="633">
        <f t="shared" si="3"/>
        <v>11</v>
      </c>
      <c r="M79" s="633">
        <f t="shared" ca="1" si="4"/>
        <v>0</v>
      </c>
      <c r="N79" s="632">
        <f t="shared" ca="1" si="5"/>
        <v>0</v>
      </c>
      <c r="O79" s="633">
        <f t="shared" si="6"/>
        <v>2</v>
      </c>
      <c r="P79" s="633">
        <f t="shared" ca="1" si="7"/>
        <v>0</v>
      </c>
      <c r="Q79" s="632">
        <f t="shared" ca="1" si="8"/>
        <v>0</v>
      </c>
      <c r="R79" s="633">
        <f t="shared" si="9"/>
        <v>6</v>
      </c>
      <c r="S79" s="633">
        <f t="shared" ca="1" si="10"/>
        <v>0</v>
      </c>
      <c r="T79" s="632">
        <f t="shared" ca="1" si="11"/>
        <v>0</v>
      </c>
      <c r="U79" s="633">
        <f t="shared" si="12"/>
        <v>3</v>
      </c>
      <c r="V79" s="633">
        <f t="shared" ca="1" si="13"/>
        <v>0</v>
      </c>
    </row>
    <row r="80" spans="1:22" x14ac:dyDescent="0.25">
      <c r="A80" t="s">
        <v>937</v>
      </c>
      <c r="B80" s="551">
        <v>2</v>
      </c>
      <c r="C80" t="s">
        <v>1462</v>
      </c>
      <c r="D80" t="s">
        <v>1486</v>
      </c>
      <c r="E80" s="551">
        <f ca="1">VLOOKUP(A80,Data!C:I,7,FALSE)</f>
        <v>0</v>
      </c>
      <c r="F80" s="631" t="str">
        <f t="shared" si="14"/>
        <v>PR.AC-22</v>
      </c>
      <c r="G80" s="631" t="str">
        <f t="shared" ca="1" si="15"/>
        <v>PR.AC-220</v>
      </c>
      <c r="I80" s="24"/>
      <c r="J80" s="24" t="s">
        <v>1479</v>
      </c>
      <c r="K80" s="632">
        <f t="shared" ca="1" si="2"/>
        <v>0</v>
      </c>
      <c r="L80" s="633">
        <f t="shared" si="3"/>
        <v>4</v>
      </c>
      <c r="M80" s="633">
        <f t="shared" ca="1" si="4"/>
        <v>0</v>
      </c>
      <c r="N80" s="632">
        <f t="shared" ca="1" si="5"/>
        <v>0</v>
      </c>
      <c r="O80" s="633">
        <f t="shared" si="6"/>
        <v>2</v>
      </c>
      <c r="P80" s="633">
        <f t="shared" ca="1" si="7"/>
        <v>0</v>
      </c>
      <c r="Q80" s="632">
        <f t="shared" ca="1" si="8"/>
        <v>0</v>
      </c>
      <c r="R80" s="633">
        <f t="shared" si="9"/>
        <v>2</v>
      </c>
      <c r="S80" s="633">
        <f t="shared" ca="1" si="10"/>
        <v>0</v>
      </c>
      <c r="T80" s="632">
        <f t="shared" si="11"/>
        <v>0</v>
      </c>
      <c r="U80" s="633">
        <f t="shared" si="12"/>
        <v>0</v>
      </c>
      <c r="V80" s="633">
        <f t="shared" ca="1" si="13"/>
        <v>0</v>
      </c>
    </row>
    <row r="81" spans="1:22" x14ac:dyDescent="0.25">
      <c r="A81" t="s">
        <v>937</v>
      </c>
      <c r="B81" s="551">
        <v>2</v>
      </c>
      <c r="C81" t="s">
        <v>1462</v>
      </c>
      <c r="D81" t="s">
        <v>1478</v>
      </c>
      <c r="E81" s="551">
        <f ca="1">VLOOKUP(A81,Data!C:I,7,FALSE)</f>
        <v>0</v>
      </c>
      <c r="F81" s="631" t="str">
        <f t="shared" si="14"/>
        <v>PR.AC-32</v>
      </c>
      <c r="G81" s="631" t="str">
        <f t="shared" ca="1" si="15"/>
        <v>PR.AC-320</v>
      </c>
      <c r="I81" s="24"/>
      <c r="J81" s="24" t="s">
        <v>1480</v>
      </c>
      <c r="K81" s="632">
        <f t="shared" ref="K81:K123" ca="1" si="16">IF(L81=0,0,M81/L81)</f>
        <v>0</v>
      </c>
      <c r="L81" s="633">
        <f t="shared" ref="L81:L123" si="17">SUM(O81+R81+U81)</f>
        <v>16</v>
      </c>
      <c r="M81" s="633">
        <f t="shared" ref="M81:M123" ca="1" si="18">SUM(P81+S81+V81)</f>
        <v>0</v>
      </c>
      <c r="N81" s="632">
        <f t="shared" ref="N81:N123" ca="1" si="19">IF(O81=0,0,P81/O81)</f>
        <v>0</v>
      </c>
      <c r="O81" s="633">
        <f t="shared" ref="O81:O123" si="20">COUNTIF($F:$F,CONCATENATE($J81,N$15))</f>
        <v>2</v>
      </c>
      <c r="P81" s="633">
        <f t="shared" ref="P81:P123" ca="1" si="21">COUNTIF($G:$G,CONCATENATE($J81,N$15,1))</f>
        <v>0</v>
      </c>
      <c r="Q81" s="632">
        <f t="shared" ref="Q81:Q123" ca="1" si="22">IF(R81=0,0,S81/R81)</f>
        <v>0</v>
      </c>
      <c r="R81" s="633">
        <f t="shared" ref="R81:R123" si="23">COUNTIF($F:$F,CONCATENATE($J81,Q$15))</f>
        <v>9</v>
      </c>
      <c r="S81" s="633">
        <f t="shared" ref="S81:S123" ca="1" si="24">COUNTIF($G:$G,CONCATENATE($J81,Q$15,1))</f>
        <v>0</v>
      </c>
      <c r="T81" s="632">
        <f t="shared" ref="T81:T123" ca="1" si="25">IF(U81=0,0,V81/U81)</f>
        <v>0</v>
      </c>
      <c r="U81" s="633">
        <f t="shared" ref="U81:U123" si="26">COUNTIF($F:$F,CONCATENATE($J81,T$15))</f>
        <v>5</v>
      </c>
      <c r="V81" s="633">
        <f t="shared" ref="V81:V123" ca="1" si="27">COUNTIF($G:$G,CONCATENATE($J81,T$15,1))</f>
        <v>0</v>
      </c>
    </row>
    <row r="82" spans="1:22" x14ac:dyDescent="0.25">
      <c r="A82" t="s">
        <v>937</v>
      </c>
      <c r="B82" s="551">
        <v>2</v>
      </c>
      <c r="C82" t="s">
        <v>1462</v>
      </c>
      <c r="D82" t="s">
        <v>1482</v>
      </c>
      <c r="E82" s="551">
        <f ca="1">VLOOKUP(A82,Data!C:I,7,FALSE)</f>
        <v>0</v>
      </c>
      <c r="F82" s="631" t="str">
        <f t="shared" si="14"/>
        <v>PR.AC-42</v>
      </c>
      <c r="G82" s="631" t="str">
        <f t="shared" ca="1" si="15"/>
        <v>PR.AC-420</v>
      </c>
      <c r="I82" s="24"/>
      <c r="J82" s="24" t="s">
        <v>1493</v>
      </c>
      <c r="K82" s="632">
        <f t="shared" ca="1" si="16"/>
        <v>0</v>
      </c>
      <c r="L82" s="633">
        <f t="shared" si="17"/>
        <v>13</v>
      </c>
      <c r="M82" s="633">
        <f t="shared" ca="1" si="18"/>
        <v>0</v>
      </c>
      <c r="N82" s="632">
        <f t="shared" ca="1" si="19"/>
        <v>0</v>
      </c>
      <c r="O82" s="633">
        <f t="shared" si="20"/>
        <v>1</v>
      </c>
      <c r="P82" s="633">
        <f t="shared" ca="1" si="21"/>
        <v>0</v>
      </c>
      <c r="Q82" s="632">
        <f t="shared" ca="1" si="22"/>
        <v>0</v>
      </c>
      <c r="R82" s="633">
        <f t="shared" si="23"/>
        <v>6</v>
      </c>
      <c r="S82" s="633">
        <f t="shared" ca="1" si="24"/>
        <v>0</v>
      </c>
      <c r="T82" s="632">
        <f t="shared" ca="1" si="25"/>
        <v>0</v>
      </c>
      <c r="U82" s="633">
        <f t="shared" si="26"/>
        <v>6</v>
      </c>
      <c r="V82" s="633">
        <f t="shared" ca="1" si="27"/>
        <v>0</v>
      </c>
    </row>
    <row r="83" spans="1:22" x14ac:dyDescent="0.25">
      <c r="A83" t="s">
        <v>938</v>
      </c>
      <c r="B83" s="551">
        <v>3</v>
      </c>
      <c r="C83" t="s">
        <v>1462</v>
      </c>
      <c r="D83" t="s">
        <v>1488</v>
      </c>
      <c r="E83" s="551">
        <f ca="1">VLOOKUP(A83,Data!C:I,7,FALSE)</f>
        <v>0</v>
      </c>
      <c r="F83" s="631" t="str">
        <f t="shared" si="14"/>
        <v>PR.PT-13</v>
      </c>
      <c r="G83" s="631" t="str">
        <f t="shared" ca="1" si="15"/>
        <v>PR.PT-130</v>
      </c>
      <c r="I83" s="24"/>
      <c r="J83" s="24" t="s">
        <v>1496</v>
      </c>
      <c r="K83" s="632">
        <f t="shared" ca="1" si="16"/>
        <v>0</v>
      </c>
      <c r="L83" s="633">
        <f t="shared" si="17"/>
        <v>4</v>
      </c>
      <c r="M83" s="633">
        <f t="shared" ca="1" si="18"/>
        <v>0</v>
      </c>
      <c r="N83" s="632">
        <f t="shared" ca="1" si="19"/>
        <v>0</v>
      </c>
      <c r="O83" s="633">
        <f t="shared" si="20"/>
        <v>1</v>
      </c>
      <c r="P83" s="633">
        <f t="shared" ca="1" si="21"/>
        <v>0</v>
      </c>
      <c r="Q83" s="632">
        <f t="shared" ca="1" si="22"/>
        <v>0</v>
      </c>
      <c r="R83" s="633">
        <f t="shared" si="23"/>
        <v>2</v>
      </c>
      <c r="S83" s="633">
        <f t="shared" ca="1" si="24"/>
        <v>0</v>
      </c>
      <c r="T83" s="632">
        <f t="shared" ca="1" si="25"/>
        <v>0</v>
      </c>
      <c r="U83" s="633">
        <f t="shared" si="26"/>
        <v>1</v>
      </c>
      <c r="V83" s="633">
        <f t="shared" ca="1" si="27"/>
        <v>0</v>
      </c>
    </row>
    <row r="84" spans="1:22" x14ac:dyDescent="0.25">
      <c r="A84" t="s">
        <v>940</v>
      </c>
      <c r="B84" s="551">
        <v>3</v>
      </c>
      <c r="C84" t="s">
        <v>446</v>
      </c>
      <c r="D84" t="s">
        <v>1489</v>
      </c>
      <c r="E84" s="551">
        <f ca="1">VLOOKUP(A84,Data!C:I,7,FALSE)</f>
        <v>0</v>
      </c>
      <c r="F84" s="631" t="str">
        <f t="shared" si="14"/>
        <v>ID.AM-63</v>
      </c>
      <c r="G84" s="631" t="str">
        <f t="shared" ca="1" si="15"/>
        <v>ID.AM-630</v>
      </c>
      <c r="I84" s="24" t="s">
        <v>1732</v>
      </c>
      <c r="J84" s="24" t="s">
        <v>1565</v>
      </c>
      <c r="K84" s="632">
        <f t="shared" ca="1" si="16"/>
        <v>0</v>
      </c>
      <c r="L84" s="633">
        <f t="shared" si="17"/>
        <v>2</v>
      </c>
      <c r="M84" s="633">
        <f t="shared" ca="1" si="18"/>
        <v>0</v>
      </c>
      <c r="N84" s="632">
        <f t="shared" ca="1" si="19"/>
        <v>0</v>
      </c>
      <c r="O84" s="633">
        <f t="shared" si="20"/>
        <v>1</v>
      </c>
      <c r="P84" s="633">
        <f t="shared" ca="1" si="21"/>
        <v>0</v>
      </c>
      <c r="Q84" s="632">
        <f t="shared" ca="1" si="22"/>
        <v>0</v>
      </c>
      <c r="R84" s="633">
        <f t="shared" si="23"/>
        <v>1</v>
      </c>
      <c r="S84" s="633">
        <f t="shared" ca="1" si="24"/>
        <v>0</v>
      </c>
      <c r="T84" s="632">
        <f t="shared" si="25"/>
        <v>0</v>
      </c>
      <c r="U84" s="633">
        <f t="shared" si="26"/>
        <v>0</v>
      </c>
      <c r="V84" s="633">
        <f t="shared" ca="1" si="27"/>
        <v>0</v>
      </c>
    </row>
    <row r="85" spans="1:22" x14ac:dyDescent="0.25">
      <c r="A85" t="s">
        <v>940</v>
      </c>
      <c r="B85" s="551">
        <v>3</v>
      </c>
      <c r="C85" t="s">
        <v>446</v>
      </c>
      <c r="D85" t="s">
        <v>1490</v>
      </c>
      <c r="E85" s="551">
        <f ca="1">VLOOKUP(A85,Data!C:I,7,FALSE)</f>
        <v>0</v>
      </c>
      <c r="F85" s="631" t="str">
        <f t="shared" si="14"/>
        <v>ID.GV-23</v>
      </c>
      <c r="G85" s="631" t="str">
        <f t="shared" ca="1" si="15"/>
        <v>ID.GV-230</v>
      </c>
      <c r="I85" s="24"/>
      <c r="J85" s="24" t="s">
        <v>1542</v>
      </c>
      <c r="K85" s="632">
        <f t="shared" ca="1" si="16"/>
        <v>0</v>
      </c>
      <c r="L85" s="633">
        <f t="shared" si="17"/>
        <v>7</v>
      </c>
      <c r="M85" s="633">
        <f t="shared" ca="1" si="18"/>
        <v>0</v>
      </c>
      <c r="N85" s="632">
        <f t="shared" ca="1" si="19"/>
        <v>0</v>
      </c>
      <c r="O85" s="633">
        <f t="shared" si="20"/>
        <v>1</v>
      </c>
      <c r="P85" s="633">
        <f t="shared" ca="1" si="21"/>
        <v>0</v>
      </c>
      <c r="Q85" s="632">
        <f t="shared" ca="1" si="22"/>
        <v>0</v>
      </c>
      <c r="R85" s="633">
        <f t="shared" si="23"/>
        <v>4</v>
      </c>
      <c r="S85" s="633">
        <f t="shared" ca="1" si="24"/>
        <v>0</v>
      </c>
      <c r="T85" s="632">
        <f t="shared" ca="1" si="25"/>
        <v>0</v>
      </c>
      <c r="U85" s="633">
        <f t="shared" si="26"/>
        <v>2</v>
      </c>
      <c r="V85" s="633">
        <f t="shared" ca="1" si="27"/>
        <v>0</v>
      </c>
    </row>
    <row r="86" spans="1:22" x14ac:dyDescent="0.25">
      <c r="A86" t="s">
        <v>941</v>
      </c>
      <c r="B86" s="551">
        <v>3</v>
      </c>
      <c r="C86" t="s">
        <v>1462</v>
      </c>
      <c r="D86" t="s">
        <v>1491</v>
      </c>
      <c r="E86" s="551">
        <f ca="1">VLOOKUP(A86,Data!C:I,7,FALSE)</f>
        <v>0</v>
      </c>
      <c r="F86" s="631" t="str">
        <f t="shared" si="14"/>
        <v>PR.IP-83</v>
      </c>
      <c r="G86" s="631" t="str">
        <f t="shared" ca="1" si="15"/>
        <v>PR.IP-830</v>
      </c>
      <c r="I86" s="24"/>
      <c r="J86" s="24" t="s">
        <v>1537</v>
      </c>
      <c r="K86" s="632">
        <f t="shared" ca="1" si="16"/>
        <v>0</v>
      </c>
      <c r="L86" s="633">
        <f t="shared" si="17"/>
        <v>8</v>
      </c>
      <c r="M86" s="633">
        <f t="shared" ca="1" si="18"/>
        <v>0</v>
      </c>
      <c r="N86" s="632">
        <f t="shared" ca="1" si="19"/>
        <v>0</v>
      </c>
      <c r="O86" s="633">
        <f t="shared" si="20"/>
        <v>1</v>
      </c>
      <c r="P86" s="633">
        <f t="shared" ca="1" si="21"/>
        <v>0</v>
      </c>
      <c r="Q86" s="632">
        <f t="shared" ca="1" si="22"/>
        <v>0</v>
      </c>
      <c r="R86" s="633">
        <f t="shared" si="23"/>
        <v>3</v>
      </c>
      <c r="S86" s="633">
        <f t="shared" ca="1" si="24"/>
        <v>0</v>
      </c>
      <c r="T86" s="632">
        <f t="shared" ca="1" si="25"/>
        <v>0</v>
      </c>
      <c r="U86" s="633">
        <f t="shared" si="26"/>
        <v>4</v>
      </c>
      <c r="V86" s="633">
        <f t="shared" ca="1" si="27"/>
        <v>0</v>
      </c>
    </row>
    <row r="87" spans="1:22" x14ac:dyDescent="0.25">
      <c r="A87" t="s">
        <v>303</v>
      </c>
      <c r="B87" s="551">
        <v>1</v>
      </c>
      <c r="C87" t="s">
        <v>1462</v>
      </c>
      <c r="D87" t="s">
        <v>1492</v>
      </c>
      <c r="E87" s="551">
        <f ca="1">VLOOKUP(A87,Data!C:I,7,FALSE)</f>
        <v>0</v>
      </c>
      <c r="F87" s="631" t="str">
        <f t="shared" si="14"/>
        <v>PR.AC-51</v>
      </c>
      <c r="G87" s="631" t="str">
        <f t="shared" ca="1" si="15"/>
        <v>PR.AC-510</v>
      </c>
      <c r="I87" s="24"/>
      <c r="J87" s="24" t="s">
        <v>1546</v>
      </c>
      <c r="K87" s="632">
        <f t="shared" ca="1" si="16"/>
        <v>0</v>
      </c>
      <c r="L87" s="633">
        <f t="shared" si="17"/>
        <v>3</v>
      </c>
      <c r="M87" s="633">
        <f t="shared" ca="1" si="18"/>
        <v>0</v>
      </c>
      <c r="N87" s="632">
        <f t="shared" ca="1" si="19"/>
        <v>0</v>
      </c>
      <c r="O87" s="633">
        <f t="shared" si="20"/>
        <v>1</v>
      </c>
      <c r="P87" s="633">
        <f t="shared" ca="1" si="21"/>
        <v>0</v>
      </c>
      <c r="Q87" s="632">
        <f t="shared" ca="1" si="22"/>
        <v>0</v>
      </c>
      <c r="R87" s="633">
        <f t="shared" si="23"/>
        <v>1</v>
      </c>
      <c r="S87" s="633">
        <f t="shared" ca="1" si="24"/>
        <v>0</v>
      </c>
      <c r="T87" s="632">
        <f t="shared" ca="1" si="25"/>
        <v>0</v>
      </c>
      <c r="U87" s="633">
        <f t="shared" si="26"/>
        <v>1</v>
      </c>
      <c r="V87" s="633">
        <f t="shared" ca="1" si="27"/>
        <v>0</v>
      </c>
    </row>
    <row r="88" spans="1:22" x14ac:dyDescent="0.25">
      <c r="A88" t="s">
        <v>304</v>
      </c>
      <c r="B88" s="551">
        <v>2</v>
      </c>
      <c r="C88" t="s">
        <v>1462</v>
      </c>
      <c r="D88" t="s">
        <v>1492</v>
      </c>
      <c r="E88" s="551">
        <f ca="1">VLOOKUP(A88,Data!C:I,7,FALSE)</f>
        <v>0</v>
      </c>
      <c r="F88" s="631" t="str">
        <f t="shared" si="14"/>
        <v>PR.AC-52</v>
      </c>
      <c r="G88" s="631" t="str">
        <f t="shared" ca="1" si="15"/>
        <v>PR.AC-520</v>
      </c>
      <c r="I88" s="24"/>
      <c r="J88" s="24" t="s">
        <v>1544</v>
      </c>
      <c r="K88" s="632">
        <f t="shared" ca="1" si="16"/>
        <v>0</v>
      </c>
      <c r="L88" s="633">
        <f t="shared" si="17"/>
        <v>8</v>
      </c>
      <c r="M88" s="633">
        <f t="shared" ca="1" si="18"/>
        <v>0</v>
      </c>
      <c r="N88" s="632">
        <f t="shared" ca="1" si="19"/>
        <v>0</v>
      </c>
      <c r="O88" s="633">
        <f t="shared" si="20"/>
        <v>1</v>
      </c>
      <c r="P88" s="633">
        <f t="shared" ca="1" si="21"/>
        <v>0</v>
      </c>
      <c r="Q88" s="632">
        <f t="shared" ca="1" si="22"/>
        <v>0</v>
      </c>
      <c r="R88" s="633">
        <f t="shared" si="23"/>
        <v>3</v>
      </c>
      <c r="S88" s="633">
        <f t="shared" ca="1" si="24"/>
        <v>0</v>
      </c>
      <c r="T88" s="632">
        <f t="shared" ca="1" si="25"/>
        <v>0</v>
      </c>
      <c r="U88" s="633">
        <f t="shared" si="26"/>
        <v>4</v>
      </c>
      <c r="V88" s="633">
        <f t="shared" ca="1" si="27"/>
        <v>0</v>
      </c>
    </row>
    <row r="89" spans="1:22" x14ac:dyDescent="0.25">
      <c r="A89" t="s">
        <v>305</v>
      </c>
      <c r="B89" s="551">
        <v>2</v>
      </c>
      <c r="C89" t="s">
        <v>1462</v>
      </c>
      <c r="D89" t="s">
        <v>1492</v>
      </c>
      <c r="E89" s="551">
        <f ca="1">VLOOKUP(A89,Data!C:I,7,FALSE)</f>
        <v>0</v>
      </c>
      <c r="F89" s="631" t="str">
        <f t="shared" si="14"/>
        <v>PR.AC-52</v>
      </c>
      <c r="G89" s="631" t="str">
        <f t="shared" ca="1" si="15"/>
        <v>PR.AC-520</v>
      </c>
      <c r="I89" s="24" t="s">
        <v>1740</v>
      </c>
      <c r="J89" s="24" t="s">
        <v>1497</v>
      </c>
      <c r="K89" s="632">
        <f t="shared" ca="1" si="16"/>
        <v>0</v>
      </c>
      <c r="L89" s="633">
        <f t="shared" si="17"/>
        <v>9</v>
      </c>
      <c r="M89" s="633">
        <f t="shared" ca="1" si="18"/>
        <v>0</v>
      </c>
      <c r="N89" s="632">
        <f t="shared" ca="1" si="19"/>
        <v>0</v>
      </c>
      <c r="O89" s="633">
        <f t="shared" si="20"/>
        <v>2</v>
      </c>
      <c r="P89" s="633">
        <f t="shared" ca="1" si="21"/>
        <v>0</v>
      </c>
      <c r="Q89" s="632">
        <f t="shared" ca="1" si="22"/>
        <v>0</v>
      </c>
      <c r="R89" s="633">
        <f t="shared" si="23"/>
        <v>4</v>
      </c>
      <c r="S89" s="633">
        <f t="shared" ca="1" si="24"/>
        <v>0</v>
      </c>
      <c r="T89" s="632">
        <f t="shared" ca="1" si="25"/>
        <v>0</v>
      </c>
      <c r="U89" s="633">
        <f t="shared" si="26"/>
        <v>3</v>
      </c>
      <c r="V89" s="633">
        <f t="shared" ca="1" si="27"/>
        <v>0</v>
      </c>
    </row>
    <row r="90" spans="1:22" x14ac:dyDescent="0.25">
      <c r="A90" t="s">
        <v>306</v>
      </c>
      <c r="B90" s="551">
        <v>2</v>
      </c>
      <c r="C90" t="s">
        <v>1462</v>
      </c>
      <c r="D90" t="s">
        <v>1493</v>
      </c>
      <c r="E90" s="551">
        <f ca="1">VLOOKUP(A90,Data!C:I,7,FALSE)</f>
        <v>0</v>
      </c>
      <c r="F90" s="631" t="str">
        <f t="shared" si="14"/>
        <v>PR.PT-42</v>
      </c>
      <c r="G90" s="631" t="str">
        <f t="shared" ca="1" si="15"/>
        <v>PR.PT-420</v>
      </c>
      <c r="I90" s="24"/>
      <c r="J90" s="24" t="s">
        <v>1487</v>
      </c>
      <c r="K90" s="632">
        <f t="shared" ca="1" si="16"/>
        <v>0</v>
      </c>
      <c r="L90" s="633">
        <f t="shared" si="17"/>
        <v>10</v>
      </c>
      <c r="M90" s="633">
        <f t="shared" ca="1" si="18"/>
        <v>0</v>
      </c>
      <c r="N90" s="632">
        <f t="shared" ca="1" si="19"/>
        <v>0</v>
      </c>
      <c r="O90" s="633">
        <f t="shared" si="20"/>
        <v>3</v>
      </c>
      <c r="P90" s="633">
        <f t="shared" ca="1" si="21"/>
        <v>0</v>
      </c>
      <c r="Q90" s="632">
        <f t="shared" ca="1" si="22"/>
        <v>0</v>
      </c>
      <c r="R90" s="633">
        <f t="shared" si="23"/>
        <v>3</v>
      </c>
      <c r="S90" s="633">
        <f t="shared" ca="1" si="24"/>
        <v>0</v>
      </c>
      <c r="T90" s="632">
        <f t="shared" ca="1" si="25"/>
        <v>0</v>
      </c>
      <c r="U90" s="633">
        <f t="shared" si="26"/>
        <v>4</v>
      </c>
      <c r="V90" s="633">
        <f t="shared" ca="1" si="27"/>
        <v>0</v>
      </c>
    </row>
    <row r="91" spans="1:22" x14ac:dyDescent="0.25">
      <c r="A91" t="s">
        <v>307</v>
      </c>
      <c r="B91" s="551">
        <v>2</v>
      </c>
      <c r="C91" t="s">
        <v>1462</v>
      </c>
      <c r="D91" t="s">
        <v>1492</v>
      </c>
      <c r="E91" s="551">
        <f ca="1">VLOOKUP(A91,Data!C:I,7,FALSE)</f>
        <v>0</v>
      </c>
      <c r="F91" s="631" t="str">
        <f t="shared" si="14"/>
        <v>PR.AC-52</v>
      </c>
      <c r="G91" s="631" t="str">
        <f t="shared" ca="1" si="15"/>
        <v>PR.AC-520</v>
      </c>
      <c r="I91" s="24"/>
      <c r="J91" s="24" t="s">
        <v>1483</v>
      </c>
      <c r="K91" s="632">
        <f t="shared" ca="1" si="16"/>
        <v>0</v>
      </c>
      <c r="L91" s="633">
        <f t="shared" si="17"/>
        <v>13</v>
      </c>
      <c r="M91" s="633">
        <f t="shared" ca="1" si="18"/>
        <v>0</v>
      </c>
      <c r="N91" s="632">
        <f t="shared" ca="1" si="19"/>
        <v>0</v>
      </c>
      <c r="O91" s="633">
        <f t="shared" si="20"/>
        <v>3</v>
      </c>
      <c r="P91" s="633">
        <f t="shared" ca="1" si="21"/>
        <v>0</v>
      </c>
      <c r="Q91" s="632">
        <f t="shared" ca="1" si="22"/>
        <v>0</v>
      </c>
      <c r="R91" s="633">
        <f t="shared" si="23"/>
        <v>5</v>
      </c>
      <c r="S91" s="633">
        <f t="shared" ca="1" si="24"/>
        <v>0</v>
      </c>
      <c r="T91" s="632">
        <f t="shared" ca="1" si="25"/>
        <v>0</v>
      </c>
      <c r="U91" s="633">
        <f t="shared" si="26"/>
        <v>5</v>
      </c>
      <c r="V91" s="633">
        <f t="shared" ca="1" si="27"/>
        <v>0</v>
      </c>
    </row>
    <row r="92" spans="1:22" x14ac:dyDescent="0.25">
      <c r="A92" t="s">
        <v>307</v>
      </c>
      <c r="B92" s="551">
        <v>2</v>
      </c>
      <c r="C92" t="s">
        <v>1462</v>
      </c>
      <c r="D92" t="s">
        <v>1494</v>
      </c>
      <c r="E92" s="551">
        <f ca="1">VLOOKUP(A92,Data!C:I,7,FALSE)</f>
        <v>0</v>
      </c>
      <c r="F92" s="631" t="str">
        <f t="shared" si="14"/>
        <v>PR.DS-42</v>
      </c>
      <c r="G92" s="631" t="str">
        <f t="shared" ca="1" si="15"/>
        <v>PR.DS-420</v>
      </c>
      <c r="I92" s="24"/>
      <c r="J92" s="24" t="s">
        <v>1501</v>
      </c>
      <c r="K92" s="632">
        <f t="shared" ca="1" si="16"/>
        <v>0</v>
      </c>
      <c r="L92" s="633">
        <f t="shared" si="17"/>
        <v>9</v>
      </c>
      <c r="M92" s="633">
        <f t="shared" ca="1" si="18"/>
        <v>0</v>
      </c>
      <c r="N92" s="632">
        <f t="shared" ca="1" si="19"/>
        <v>0</v>
      </c>
      <c r="O92" s="633">
        <f t="shared" si="20"/>
        <v>2</v>
      </c>
      <c r="P92" s="633">
        <f t="shared" ca="1" si="21"/>
        <v>0</v>
      </c>
      <c r="Q92" s="632">
        <f t="shared" ca="1" si="22"/>
        <v>0</v>
      </c>
      <c r="R92" s="633">
        <f t="shared" si="23"/>
        <v>2</v>
      </c>
      <c r="S92" s="633">
        <f t="shared" ca="1" si="24"/>
        <v>0</v>
      </c>
      <c r="T92" s="632">
        <f t="shared" ca="1" si="25"/>
        <v>0</v>
      </c>
      <c r="U92" s="633">
        <f t="shared" si="26"/>
        <v>5</v>
      </c>
      <c r="V92" s="633">
        <f t="shared" ca="1" si="27"/>
        <v>0</v>
      </c>
    </row>
    <row r="93" spans="1:22" x14ac:dyDescent="0.25">
      <c r="A93" t="s">
        <v>308</v>
      </c>
      <c r="B93" s="551">
        <v>2</v>
      </c>
      <c r="C93" t="s">
        <v>1462</v>
      </c>
      <c r="D93" t="s">
        <v>1492</v>
      </c>
      <c r="E93" s="551">
        <f ca="1">VLOOKUP(A93,Data!C:I,7,FALSE)</f>
        <v>0</v>
      </c>
      <c r="F93" s="631" t="str">
        <f t="shared" si="14"/>
        <v>PR.AC-52</v>
      </c>
      <c r="G93" s="631" t="str">
        <f t="shared" ca="1" si="15"/>
        <v>PR.AC-520</v>
      </c>
      <c r="I93" s="24"/>
      <c r="J93" s="24" t="s">
        <v>1505</v>
      </c>
      <c r="K93" s="632">
        <f t="shared" ca="1" si="16"/>
        <v>0</v>
      </c>
      <c r="L93" s="633">
        <f t="shared" si="17"/>
        <v>8</v>
      </c>
      <c r="M93" s="633">
        <f t="shared" ca="1" si="18"/>
        <v>0</v>
      </c>
      <c r="N93" s="632">
        <f t="shared" ca="1" si="19"/>
        <v>0</v>
      </c>
      <c r="O93" s="633">
        <f t="shared" si="20"/>
        <v>2</v>
      </c>
      <c r="P93" s="633">
        <f t="shared" ca="1" si="21"/>
        <v>0</v>
      </c>
      <c r="Q93" s="632">
        <f t="shared" ca="1" si="22"/>
        <v>0</v>
      </c>
      <c r="R93" s="633">
        <f t="shared" si="23"/>
        <v>1</v>
      </c>
      <c r="S93" s="633">
        <f t="shared" ca="1" si="24"/>
        <v>0</v>
      </c>
      <c r="T93" s="632">
        <f t="shared" ca="1" si="25"/>
        <v>0</v>
      </c>
      <c r="U93" s="633">
        <f t="shared" si="26"/>
        <v>5</v>
      </c>
      <c r="V93" s="633">
        <f t="shared" ca="1" si="27"/>
        <v>0</v>
      </c>
    </row>
    <row r="94" spans="1:22" x14ac:dyDescent="0.25">
      <c r="A94" t="s">
        <v>308</v>
      </c>
      <c r="B94" s="551">
        <v>2</v>
      </c>
      <c r="C94" t="s">
        <v>1462</v>
      </c>
      <c r="D94" t="s">
        <v>1494</v>
      </c>
      <c r="E94" s="551">
        <f ca="1">VLOOKUP(A94,Data!C:I,7,FALSE)</f>
        <v>0</v>
      </c>
      <c r="F94" s="631" t="str">
        <f t="shared" si="14"/>
        <v>PR.DS-42</v>
      </c>
      <c r="G94" s="631" t="str">
        <f t="shared" ca="1" si="15"/>
        <v>PR.DS-420</v>
      </c>
      <c r="I94" s="24"/>
      <c r="J94" s="24" t="s">
        <v>1484</v>
      </c>
      <c r="K94" s="632">
        <f t="shared" ca="1" si="16"/>
        <v>0</v>
      </c>
      <c r="L94" s="633">
        <f t="shared" si="17"/>
        <v>12</v>
      </c>
      <c r="M94" s="633">
        <f t="shared" ca="1" si="18"/>
        <v>0</v>
      </c>
      <c r="N94" s="632">
        <f t="shared" ca="1" si="19"/>
        <v>0</v>
      </c>
      <c r="O94" s="633">
        <f t="shared" si="20"/>
        <v>3</v>
      </c>
      <c r="P94" s="633">
        <f t="shared" ca="1" si="21"/>
        <v>0</v>
      </c>
      <c r="Q94" s="632">
        <f t="shared" ca="1" si="22"/>
        <v>0</v>
      </c>
      <c r="R94" s="633">
        <f t="shared" si="23"/>
        <v>4</v>
      </c>
      <c r="S94" s="633">
        <f t="shared" ca="1" si="24"/>
        <v>0</v>
      </c>
      <c r="T94" s="632">
        <f t="shared" ca="1" si="25"/>
        <v>0</v>
      </c>
      <c r="U94" s="633">
        <f t="shared" si="26"/>
        <v>5</v>
      </c>
      <c r="V94" s="633">
        <f t="shared" ca="1" si="27"/>
        <v>0</v>
      </c>
    </row>
    <row r="95" spans="1:22" x14ac:dyDescent="0.25">
      <c r="A95" t="s">
        <v>308</v>
      </c>
      <c r="B95" s="551">
        <v>2</v>
      </c>
      <c r="C95" t="s">
        <v>1462</v>
      </c>
      <c r="D95" t="s">
        <v>1495</v>
      </c>
      <c r="E95" s="551">
        <f ca="1">VLOOKUP(A95,Data!C:I,7,FALSE)</f>
        <v>0</v>
      </c>
      <c r="F95" s="631" t="str">
        <f t="shared" si="14"/>
        <v>PR.DS-52</v>
      </c>
      <c r="G95" s="631" t="str">
        <f t="shared" ca="1" si="15"/>
        <v>PR.DS-520</v>
      </c>
      <c r="I95" s="24"/>
      <c r="J95" s="24" t="s">
        <v>1485</v>
      </c>
      <c r="K95" s="632">
        <f t="shared" ca="1" si="16"/>
        <v>0</v>
      </c>
      <c r="L95" s="633">
        <f t="shared" si="17"/>
        <v>13</v>
      </c>
      <c r="M95" s="633">
        <f t="shared" ca="1" si="18"/>
        <v>0</v>
      </c>
      <c r="N95" s="632">
        <f t="shared" ca="1" si="19"/>
        <v>0</v>
      </c>
      <c r="O95" s="633">
        <f t="shared" si="20"/>
        <v>3</v>
      </c>
      <c r="P95" s="633">
        <f t="shared" ca="1" si="21"/>
        <v>0</v>
      </c>
      <c r="Q95" s="632">
        <f t="shared" ca="1" si="22"/>
        <v>0</v>
      </c>
      <c r="R95" s="633">
        <f t="shared" si="23"/>
        <v>5</v>
      </c>
      <c r="S95" s="633">
        <f t="shared" ca="1" si="24"/>
        <v>0</v>
      </c>
      <c r="T95" s="632">
        <f t="shared" ca="1" si="25"/>
        <v>0</v>
      </c>
      <c r="U95" s="633">
        <f t="shared" si="26"/>
        <v>5</v>
      </c>
      <c r="V95" s="633">
        <f t="shared" ca="1" si="27"/>
        <v>0</v>
      </c>
    </row>
    <row r="96" spans="1:22" x14ac:dyDescent="0.25">
      <c r="A96" t="s">
        <v>308</v>
      </c>
      <c r="B96" s="551">
        <v>2</v>
      </c>
      <c r="C96" t="s">
        <v>1462</v>
      </c>
      <c r="D96" t="s">
        <v>1493</v>
      </c>
      <c r="E96" s="551">
        <f ca="1">VLOOKUP(A96,Data!C:I,7,FALSE)</f>
        <v>0</v>
      </c>
      <c r="F96" s="631" t="str">
        <f t="shared" si="14"/>
        <v>PR.PT-42</v>
      </c>
      <c r="G96" s="631" t="str">
        <f t="shared" ca="1" si="15"/>
        <v>PR.PT-420</v>
      </c>
      <c r="I96" s="24"/>
      <c r="J96" s="24" t="s">
        <v>1563</v>
      </c>
      <c r="K96" s="632">
        <f t="shared" ca="1" si="16"/>
        <v>0</v>
      </c>
      <c r="L96" s="633">
        <f t="shared" si="17"/>
        <v>4</v>
      </c>
      <c r="M96" s="633">
        <f t="shared" ca="1" si="18"/>
        <v>0</v>
      </c>
      <c r="N96" s="632">
        <f t="shared" ca="1" si="19"/>
        <v>0</v>
      </c>
      <c r="O96" s="633">
        <f t="shared" si="20"/>
        <v>1</v>
      </c>
      <c r="P96" s="633">
        <f t="shared" ca="1" si="21"/>
        <v>0</v>
      </c>
      <c r="Q96" s="632">
        <f t="shared" ca="1" si="22"/>
        <v>0</v>
      </c>
      <c r="R96" s="633">
        <f t="shared" si="23"/>
        <v>2</v>
      </c>
      <c r="S96" s="633">
        <f t="shared" ca="1" si="24"/>
        <v>0</v>
      </c>
      <c r="T96" s="632">
        <f t="shared" ca="1" si="25"/>
        <v>0</v>
      </c>
      <c r="U96" s="633">
        <f t="shared" si="26"/>
        <v>1</v>
      </c>
      <c r="V96" s="633">
        <f t="shared" ca="1" si="27"/>
        <v>0</v>
      </c>
    </row>
    <row r="97" spans="1:22" x14ac:dyDescent="0.25">
      <c r="A97" t="s">
        <v>308</v>
      </c>
      <c r="B97" s="551">
        <v>2</v>
      </c>
      <c r="C97" t="s">
        <v>1462</v>
      </c>
      <c r="D97" t="s">
        <v>1496</v>
      </c>
      <c r="E97" s="551">
        <f ca="1">VLOOKUP(A97,Data!C:I,7,FALSE)</f>
        <v>0</v>
      </c>
      <c r="F97" s="631" t="str">
        <f t="shared" si="14"/>
        <v>PR.PT-52</v>
      </c>
      <c r="G97" s="631" t="str">
        <f t="shared" ca="1" si="15"/>
        <v>PR.PT-520</v>
      </c>
      <c r="I97" s="24" t="s">
        <v>1751</v>
      </c>
      <c r="J97" s="24" t="s">
        <v>1538</v>
      </c>
      <c r="K97" s="632">
        <f t="shared" ca="1" si="16"/>
        <v>0</v>
      </c>
      <c r="L97" s="633">
        <f t="shared" si="17"/>
        <v>8</v>
      </c>
      <c r="M97" s="633">
        <f t="shared" ca="1" si="18"/>
        <v>0</v>
      </c>
      <c r="N97" s="632">
        <f t="shared" ca="1" si="19"/>
        <v>0</v>
      </c>
      <c r="O97" s="633">
        <f t="shared" si="20"/>
        <v>3</v>
      </c>
      <c r="P97" s="633">
        <f t="shared" ca="1" si="21"/>
        <v>0</v>
      </c>
      <c r="Q97" s="632">
        <f t="shared" ca="1" si="22"/>
        <v>0</v>
      </c>
      <c r="R97" s="633">
        <f t="shared" si="23"/>
        <v>3</v>
      </c>
      <c r="S97" s="633">
        <f t="shared" ca="1" si="24"/>
        <v>0</v>
      </c>
      <c r="T97" s="632">
        <f t="shared" ca="1" si="25"/>
        <v>0</v>
      </c>
      <c r="U97" s="633">
        <f t="shared" si="26"/>
        <v>2</v>
      </c>
      <c r="V97" s="633">
        <f t="shared" ca="1" si="27"/>
        <v>0</v>
      </c>
    </row>
    <row r="98" spans="1:22" x14ac:dyDescent="0.25">
      <c r="A98" t="s">
        <v>310</v>
      </c>
      <c r="B98" s="551">
        <v>3</v>
      </c>
      <c r="C98" t="s">
        <v>1462</v>
      </c>
      <c r="D98" t="s">
        <v>1494</v>
      </c>
      <c r="E98" s="551">
        <f ca="1">VLOOKUP(A98,Data!C:I,7,FALSE)</f>
        <v>0</v>
      </c>
      <c r="F98" s="631" t="str">
        <f t="shared" si="14"/>
        <v>PR.DS-43</v>
      </c>
      <c r="G98" s="631" t="str">
        <f t="shared" ca="1" si="15"/>
        <v>PR.DS-430</v>
      </c>
      <c r="I98" s="24"/>
      <c r="J98" s="24" t="s">
        <v>1540</v>
      </c>
      <c r="K98" s="632">
        <f t="shared" ca="1" si="16"/>
        <v>0</v>
      </c>
      <c r="L98" s="633">
        <f t="shared" si="17"/>
        <v>4</v>
      </c>
      <c r="M98" s="633">
        <f t="shared" ca="1" si="18"/>
        <v>0</v>
      </c>
      <c r="N98" s="632">
        <f t="shared" si="19"/>
        <v>0</v>
      </c>
      <c r="O98" s="633">
        <f t="shared" si="20"/>
        <v>0</v>
      </c>
      <c r="P98" s="633">
        <f t="shared" ca="1" si="21"/>
        <v>0</v>
      </c>
      <c r="Q98" s="632">
        <f t="shared" ca="1" si="22"/>
        <v>0</v>
      </c>
      <c r="R98" s="633">
        <f t="shared" si="23"/>
        <v>3</v>
      </c>
      <c r="S98" s="633">
        <f t="shared" ca="1" si="24"/>
        <v>0</v>
      </c>
      <c r="T98" s="632">
        <f t="shared" ca="1" si="25"/>
        <v>0</v>
      </c>
      <c r="U98" s="633">
        <f t="shared" si="26"/>
        <v>1</v>
      </c>
      <c r="V98" s="633">
        <f t="shared" ca="1" si="27"/>
        <v>0</v>
      </c>
    </row>
    <row r="99" spans="1:22" x14ac:dyDescent="0.25">
      <c r="A99" t="s">
        <v>312</v>
      </c>
      <c r="B99" s="551">
        <v>1</v>
      </c>
      <c r="C99" t="s">
        <v>1462</v>
      </c>
      <c r="D99" t="s">
        <v>1492</v>
      </c>
      <c r="E99" s="551">
        <f ca="1">VLOOKUP(A99,Data!C:I,7,FALSE)</f>
        <v>0</v>
      </c>
      <c r="F99" s="631" t="str">
        <f t="shared" si="14"/>
        <v>PR.AC-51</v>
      </c>
      <c r="G99" s="631" t="str">
        <f t="shared" ca="1" si="15"/>
        <v>PR.AC-510</v>
      </c>
      <c r="I99" s="24"/>
      <c r="J99" s="24" t="s">
        <v>1548</v>
      </c>
      <c r="K99" s="632">
        <f t="shared" ca="1" si="16"/>
        <v>0</v>
      </c>
      <c r="L99" s="633">
        <f t="shared" si="17"/>
        <v>3</v>
      </c>
      <c r="M99" s="633">
        <f t="shared" ca="1" si="18"/>
        <v>0</v>
      </c>
      <c r="N99" s="632">
        <f t="shared" si="19"/>
        <v>0</v>
      </c>
      <c r="O99" s="633">
        <f t="shared" si="20"/>
        <v>0</v>
      </c>
      <c r="P99" s="633">
        <f t="shared" ca="1" si="21"/>
        <v>0</v>
      </c>
      <c r="Q99" s="632">
        <f t="shared" ca="1" si="22"/>
        <v>0</v>
      </c>
      <c r="R99" s="633">
        <f t="shared" si="23"/>
        <v>2</v>
      </c>
      <c r="S99" s="633">
        <f t="shared" ca="1" si="24"/>
        <v>0</v>
      </c>
      <c r="T99" s="632">
        <f t="shared" ca="1" si="25"/>
        <v>0</v>
      </c>
      <c r="U99" s="633">
        <f t="shared" si="26"/>
        <v>1</v>
      </c>
      <c r="V99" s="633">
        <f t="shared" ca="1" si="27"/>
        <v>0</v>
      </c>
    </row>
    <row r="100" spans="1:22" x14ac:dyDescent="0.25">
      <c r="A100" t="s">
        <v>312</v>
      </c>
      <c r="B100" s="551">
        <v>1</v>
      </c>
      <c r="C100" t="s">
        <v>1462</v>
      </c>
      <c r="D100" t="s">
        <v>1493</v>
      </c>
      <c r="E100" s="551">
        <f ca="1">VLOOKUP(A100,Data!C:I,7,FALSE)</f>
        <v>0</v>
      </c>
      <c r="F100" s="631" t="str">
        <f t="shared" si="14"/>
        <v>PR.PT-41</v>
      </c>
      <c r="G100" s="631" t="str">
        <f t="shared" ca="1" si="15"/>
        <v>PR.PT-410</v>
      </c>
      <c r="I100" s="24"/>
      <c r="J100" s="24" t="s">
        <v>1539</v>
      </c>
      <c r="K100" s="632">
        <f t="shared" ca="1" si="16"/>
        <v>0</v>
      </c>
      <c r="L100" s="633">
        <f t="shared" si="17"/>
        <v>7</v>
      </c>
      <c r="M100" s="633">
        <f t="shared" ca="1" si="18"/>
        <v>0</v>
      </c>
      <c r="N100" s="632">
        <f t="shared" ca="1" si="19"/>
        <v>0</v>
      </c>
      <c r="O100" s="633">
        <f t="shared" si="20"/>
        <v>2</v>
      </c>
      <c r="P100" s="633">
        <f t="shared" ca="1" si="21"/>
        <v>0</v>
      </c>
      <c r="Q100" s="632">
        <f t="shared" ca="1" si="22"/>
        <v>0</v>
      </c>
      <c r="R100" s="633">
        <f t="shared" si="23"/>
        <v>2</v>
      </c>
      <c r="S100" s="633">
        <f t="shared" ca="1" si="24"/>
        <v>0</v>
      </c>
      <c r="T100" s="632">
        <f t="shared" ca="1" si="25"/>
        <v>0</v>
      </c>
      <c r="U100" s="633">
        <f t="shared" si="26"/>
        <v>3</v>
      </c>
      <c r="V100" s="633">
        <f t="shared" ca="1" si="27"/>
        <v>0</v>
      </c>
    </row>
    <row r="101" spans="1:22" x14ac:dyDescent="0.25">
      <c r="A101" t="s">
        <v>312</v>
      </c>
      <c r="B101" s="551">
        <v>1</v>
      </c>
      <c r="C101" t="s">
        <v>1462</v>
      </c>
      <c r="D101" t="s">
        <v>1496</v>
      </c>
      <c r="E101" s="551">
        <f ca="1">VLOOKUP(A101,Data!C:I,7,FALSE)</f>
        <v>0</v>
      </c>
      <c r="F101" s="631" t="str">
        <f t="shared" si="14"/>
        <v>PR.PT-51</v>
      </c>
      <c r="G101" s="631" t="str">
        <f t="shared" ca="1" si="15"/>
        <v>PR.PT-510</v>
      </c>
      <c r="I101" s="24"/>
      <c r="J101" s="24" t="s">
        <v>1543</v>
      </c>
      <c r="K101" s="632">
        <f t="shared" ca="1" si="16"/>
        <v>0</v>
      </c>
      <c r="L101" s="633">
        <f t="shared" si="17"/>
        <v>3</v>
      </c>
      <c r="M101" s="633">
        <f t="shared" ca="1" si="18"/>
        <v>0</v>
      </c>
      <c r="N101" s="632">
        <f t="shared" si="19"/>
        <v>0</v>
      </c>
      <c r="O101" s="633">
        <f t="shared" si="20"/>
        <v>0</v>
      </c>
      <c r="P101" s="633">
        <f t="shared" ca="1" si="21"/>
        <v>0</v>
      </c>
      <c r="Q101" s="632">
        <f t="shared" ca="1" si="22"/>
        <v>0</v>
      </c>
      <c r="R101" s="633">
        <f t="shared" si="23"/>
        <v>2</v>
      </c>
      <c r="S101" s="633">
        <f t="shared" ca="1" si="24"/>
        <v>0</v>
      </c>
      <c r="T101" s="632">
        <f t="shared" ca="1" si="25"/>
        <v>0</v>
      </c>
      <c r="U101" s="633">
        <f t="shared" si="26"/>
        <v>1</v>
      </c>
      <c r="V101" s="633">
        <f t="shared" ca="1" si="27"/>
        <v>0</v>
      </c>
    </row>
    <row r="102" spans="1:22" x14ac:dyDescent="0.25">
      <c r="A102" t="s">
        <v>313</v>
      </c>
      <c r="B102" s="551">
        <v>2</v>
      </c>
      <c r="C102" t="s">
        <v>1462</v>
      </c>
      <c r="D102" t="s">
        <v>1492</v>
      </c>
      <c r="E102" s="551">
        <f ca="1">VLOOKUP(A102,Data!C:I,7,FALSE)</f>
        <v>0</v>
      </c>
      <c r="F102" s="631" t="str">
        <f t="shared" si="14"/>
        <v>PR.AC-52</v>
      </c>
      <c r="G102" s="631" t="str">
        <f t="shared" ca="1" si="15"/>
        <v>PR.AC-520</v>
      </c>
      <c r="I102" s="24" t="s">
        <v>1759</v>
      </c>
      <c r="J102" s="24" t="s">
        <v>1530</v>
      </c>
      <c r="K102" s="632">
        <f t="shared" ca="1" si="16"/>
        <v>0</v>
      </c>
      <c r="L102" s="633">
        <f t="shared" si="17"/>
        <v>14</v>
      </c>
      <c r="M102" s="633">
        <f t="shared" ca="1" si="18"/>
        <v>0</v>
      </c>
      <c r="N102" s="632">
        <f t="shared" ca="1" si="19"/>
        <v>0</v>
      </c>
      <c r="O102" s="633">
        <f t="shared" si="20"/>
        <v>6</v>
      </c>
      <c r="P102" s="633">
        <f t="shared" ca="1" si="21"/>
        <v>0</v>
      </c>
      <c r="Q102" s="632">
        <f t="shared" ca="1" si="22"/>
        <v>0</v>
      </c>
      <c r="R102" s="633">
        <f t="shared" si="23"/>
        <v>4</v>
      </c>
      <c r="S102" s="633">
        <f t="shared" ca="1" si="24"/>
        <v>0</v>
      </c>
      <c r="T102" s="632">
        <f t="shared" ca="1" si="25"/>
        <v>0</v>
      </c>
      <c r="U102" s="633">
        <f t="shared" si="26"/>
        <v>4</v>
      </c>
      <c r="V102" s="633">
        <f t="shared" ca="1" si="27"/>
        <v>0</v>
      </c>
    </row>
    <row r="103" spans="1:22" x14ac:dyDescent="0.25">
      <c r="A103" t="s">
        <v>313</v>
      </c>
      <c r="B103" s="551">
        <v>2</v>
      </c>
      <c r="C103" t="s">
        <v>1462</v>
      </c>
      <c r="D103" t="s">
        <v>1493</v>
      </c>
      <c r="E103" s="551">
        <f ca="1">VLOOKUP(A103,Data!C:I,7,FALSE)</f>
        <v>0</v>
      </c>
      <c r="F103" s="631" t="str">
        <f t="shared" si="14"/>
        <v>PR.PT-42</v>
      </c>
      <c r="G103" s="631" t="str">
        <f t="shared" ca="1" si="15"/>
        <v>PR.PT-420</v>
      </c>
      <c r="I103" s="24" t="s">
        <v>1763</v>
      </c>
      <c r="J103" s="24" t="s">
        <v>1531</v>
      </c>
      <c r="K103" s="632">
        <f t="shared" ca="1" si="16"/>
        <v>0</v>
      </c>
      <c r="L103" s="633">
        <f t="shared" si="17"/>
        <v>3</v>
      </c>
      <c r="M103" s="633">
        <f t="shared" ca="1" si="18"/>
        <v>0</v>
      </c>
      <c r="N103" s="632">
        <f t="shared" ca="1" si="19"/>
        <v>0</v>
      </c>
      <c r="O103" s="633">
        <f t="shared" si="20"/>
        <v>2</v>
      </c>
      <c r="P103" s="633">
        <f t="shared" ca="1" si="21"/>
        <v>0</v>
      </c>
      <c r="Q103" s="632">
        <f t="shared" ca="1" si="22"/>
        <v>0</v>
      </c>
      <c r="R103" s="633">
        <f t="shared" si="23"/>
        <v>1</v>
      </c>
      <c r="S103" s="633">
        <f t="shared" ca="1" si="24"/>
        <v>0</v>
      </c>
      <c r="T103" s="632">
        <f t="shared" si="25"/>
        <v>0</v>
      </c>
      <c r="U103" s="633">
        <f t="shared" si="26"/>
        <v>0</v>
      </c>
      <c r="V103" s="633">
        <f t="shared" ca="1" si="27"/>
        <v>0</v>
      </c>
    </row>
    <row r="104" spans="1:22" x14ac:dyDescent="0.25">
      <c r="A104" t="s">
        <v>314</v>
      </c>
      <c r="B104" s="551">
        <v>2</v>
      </c>
      <c r="C104" t="s">
        <v>1462</v>
      </c>
      <c r="D104" t="s">
        <v>1492</v>
      </c>
      <c r="E104" s="551">
        <f ca="1">VLOOKUP(A104,Data!C:I,7,FALSE)</f>
        <v>0</v>
      </c>
      <c r="F104" s="631" t="str">
        <f t="shared" si="14"/>
        <v>PR.AC-52</v>
      </c>
      <c r="G104" s="631" t="str">
        <f t="shared" ca="1" si="15"/>
        <v>PR.AC-520</v>
      </c>
      <c r="I104" s="24"/>
      <c r="J104" s="24" t="s">
        <v>1534</v>
      </c>
      <c r="K104" s="632">
        <f t="shared" ca="1" si="16"/>
        <v>0</v>
      </c>
      <c r="L104" s="633">
        <f t="shared" si="17"/>
        <v>3</v>
      </c>
      <c r="M104" s="633">
        <f t="shared" ca="1" si="18"/>
        <v>0</v>
      </c>
      <c r="N104" s="632">
        <f t="shared" si="19"/>
        <v>0</v>
      </c>
      <c r="O104" s="633">
        <f t="shared" si="20"/>
        <v>0</v>
      </c>
      <c r="P104" s="633">
        <f t="shared" ca="1" si="21"/>
        <v>0</v>
      </c>
      <c r="Q104" s="632">
        <f t="shared" ca="1" si="22"/>
        <v>0</v>
      </c>
      <c r="R104" s="633">
        <f t="shared" si="23"/>
        <v>3</v>
      </c>
      <c r="S104" s="633">
        <f t="shared" ca="1" si="24"/>
        <v>0</v>
      </c>
      <c r="T104" s="632">
        <f t="shared" si="25"/>
        <v>0</v>
      </c>
      <c r="U104" s="633">
        <f t="shared" si="26"/>
        <v>0</v>
      </c>
      <c r="V104" s="633">
        <f t="shared" ca="1" si="27"/>
        <v>0</v>
      </c>
    </row>
    <row r="105" spans="1:22" x14ac:dyDescent="0.25">
      <c r="A105" t="s">
        <v>314</v>
      </c>
      <c r="B105" s="551">
        <v>2</v>
      </c>
      <c r="C105" t="s">
        <v>1462</v>
      </c>
      <c r="D105" t="s">
        <v>1480</v>
      </c>
      <c r="E105" s="551">
        <f ca="1">VLOOKUP(A105,Data!C:I,7,FALSE)</f>
        <v>0</v>
      </c>
      <c r="F105" s="631" t="str">
        <f t="shared" si="14"/>
        <v>PR.PT-32</v>
      </c>
      <c r="G105" s="631" t="str">
        <f t="shared" ca="1" si="15"/>
        <v>PR.PT-320</v>
      </c>
      <c r="I105" s="24"/>
      <c r="J105" s="24" t="s">
        <v>1535</v>
      </c>
      <c r="K105" s="632">
        <f t="shared" ca="1" si="16"/>
        <v>0</v>
      </c>
      <c r="L105" s="633">
        <f t="shared" si="17"/>
        <v>9</v>
      </c>
      <c r="M105" s="633">
        <f t="shared" ca="1" si="18"/>
        <v>0</v>
      </c>
      <c r="N105" s="632">
        <f t="shared" si="19"/>
        <v>0</v>
      </c>
      <c r="O105" s="633">
        <f t="shared" si="20"/>
        <v>0</v>
      </c>
      <c r="P105" s="633">
        <f t="shared" ca="1" si="21"/>
        <v>0</v>
      </c>
      <c r="Q105" s="632">
        <f t="shared" ca="1" si="22"/>
        <v>0</v>
      </c>
      <c r="R105" s="633">
        <f t="shared" si="23"/>
        <v>4</v>
      </c>
      <c r="S105" s="633">
        <f t="shared" ca="1" si="24"/>
        <v>0</v>
      </c>
      <c r="T105" s="632">
        <f t="shared" ca="1" si="25"/>
        <v>0</v>
      </c>
      <c r="U105" s="633">
        <f t="shared" si="26"/>
        <v>5</v>
      </c>
      <c r="V105" s="633">
        <f t="shared" ca="1" si="27"/>
        <v>0</v>
      </c>
    </row>
    <row r="106" spans="1:22" x14ac:dyDescent="0.25">
      <c r="A106" t="s">
        <v>314</v>
      </c>
      <c r="B106" s="551">
        <v>2</v>
      </c>
      <c r="C106" t="s">
        <v>1462</v>
      </c>
      <c r="D106" t="s">
        <v>1493</v>
      </c>
      <c r="E106" s="551">
        <f ca="1">VLOOKUP(A106,Data!C:I,7,FALSE)</f>
        <v>0</v>
      </c>
      <c r="F106" s="631" t="str">
        <f t="shared" si="14"/>
        <v>PR.PT-42</v>
      </c>
      <c r="G106" s="631" t="str">
        <f t="shared" ca="1" si="15"/>
        <v>PR.PT-420</v>
      </c>
      <c r="I106" s="24"/>
      <c r="J106" s="24" t="s">
        <v>1533</v>
      </c>
      <c r="K106" s="632">
        <f t="shared" ca="1" si="16"/>
        <v>0</v>
      </c>
      <c r="L106" s="633">
        <f t="shared" si="17"/>
        <v>5</v>
      </c>
      <c r="M106" s="633">
        <f t="shared" ca="1" si="18"/>
        <v>0</v>
      </c>
      <c r="N106" s="632">
        <f t="shared" ca="1" si="19"/>
        <v>0</v>
      </c>
      <c r="O106" s="633">
        <f t="shared" si="20"/>
        <v>1</v>
      </c>
      <c r="P106" s="633">
        <f t="shared" ca="1" si="21"/>
        <v>0</v>
      </c>
      <c r="Q106" s="632">
        <f t="shared" ca="1" si="22"/>
        <v>0</v>
      </c>
      <c r="R106" s="633">
        <f t="shared" si="23"/>
        <v>3</v>
      </c>
      <c r="S106" s="633">
        <f t="shared" ca="1" si="24"/>
        <v>0</v>
      </c>
      <c r="T106" s="632">
        <f t="shared" ca="1" si="25"/>
        <v>0</v>
      </c>
      <c r="U106" s="633">
        <f t="shared" si="26"/>
        <v>1</v>
      </c>
      <c r="V106" s="633">
        <f t="shared" ca="1" si="27"/>
        <v>0</v>
      </c>
    </row>
    <row r="107" spans="1:22" x14ac:dyDescent="0.25">
      <c r="A107" t="s">
        <v>962</v>
      </c>
      <c r="B107" s="551">
        <v>2</v>
      </c>
      <c r="C107" t="s">
        <v>1462</v>
      </c>
      <c r="D107" t="s">
        <v>1492</v>
      </c>
      <c r="E107" s="551">
        <f ca="1">VLOOKUP(A107,Data!C:I,7,FALSE)</f>
        <v>0</v>
      </c>
      <c r="F107" s="631" t="str">
        <f t="shared" si="14"/>
        <v>PR.AC-52</v>
      </c>
      <c r="G107" s="631" t="str">
        <f t="shared" ca="1" si="15"/>
        <v>PR.AC-520</v>
      </c>
      <c r="I107" s="24"/>
      <c r="J107" s="24" t="s">
        <v>1566</v>
      </c>
      <c r="K107" s="632">
        <f t="shared" ca="1" si="16"/>
        <v>0</v>
      </c>
      <c r="L107" s="633">
        <f t="shared" si="17"/>
        <v>5</v>
      </c>
      <c r="M107" s="633">
        <f t="shared" ca="1" si="18"/>
        <v>0</v>
      </c>
      <c r="N107" s="632">
        <f t="shared" ca="1" si="19"/>
        <v>0</v>
      </c>
      <c r="O107" s="633">
        <f t="shared" si="20"/>
        <v>1</v>
      </c>
      <c r="P107" s="633">
        <f t="shared" ca="1" si="21"/>
        <v>0</v>
      </c>
      <c r="Q107" s="632">
        <f t="shared" ca="1" si="22"/>
        <v>0</v>
      </c>
      <c r="R107" s="633">
        <f t="shared" si="23"/>
        <v>1</v>
      </c>
      <c r="S107" s="633">
        <f t="shared" ca="1" si="24"/>
        <v>0</v>
      </c>
      <c r="T107" s="632">
        <f t="shared" ca="1" si="25"/>
        <v>0</v>
      </c>
      <c r="U107" s="633">
        <f t="shared" si="26"/>
        <v>3</v>
      </c>
      <c r="V107" s="633">
        <f t="shared" ca="1" si="27"/>
        <v>0</v>
      </c>
    </row>
    <row r="108" spans="1:22" x14ac:dyDescent="0.25">
      <c r="A108" t="s">
        <v>962</v>
      </c>
      <c r="B108" s="551">
        <v>2</v>
      </c>
      <c r="C108" t="s">
        <v>1462</v>
      </c>
      <c r="D108" t="s">
        <v>1493</v>
      </c>
      <c r="E108" s="551">
        <f ca="1">VLOOKUP(A108,Data!C:I,7,FALSE)</f>
        <v>0</v>
      </c>
      <c r="F108" s="631" t="str">
        <f t="shared" si="14"/>
        <v>PR.PT-42</v>
      </c>
      <c r="G108" s="631" t="str">
        <f t="shared" ca="1" si="15"/>
        <v>PR.PT-420</v>
      </c>
      <c r="I108" s="24" t="s">
        <v>1771</v>
      </c>
      <c r="J108" s="24" t="s">
        <v>1541</v>
      </c>
      <c r="K108" s="632">
        <f t="shared" ca="1" si="16"/>
        <v>0</v>
      </c>
      <c r="L108" s="633">
        <f t="shared" si="17"/>
        <v>5</v>
      </c>
      <c r="M108" s="633">
        <f t="shared" ca="1" si="18"/>
        <v>0</v>
      </c>
      <c r="N108" s="632">
        <f t="shared" ca="1" si="19"/>
        <v>0</v>
      </c>
      <c r="O108" s="633">
        <f t="shared" si="20"/>
        <v>1</v>
      </c>
      <c r="P108" s="633">
        <f t="shared" ca="1" si="21"/>
        <v>0</v>
      </c>
      <c r="Q108" s="632">
        <f t="shared" ca="1" si="22"/>
        <v>0</v>
      </c>
      <c r="R108" s="633">
        <f t="shared" si="23"/>
        <v>2</v>
      </c>
      <c r="S108" s="633">
        <f t="shared" ca="1" si="24"/>
        <v>0</v>
      </c>
      <c r="T108" s="632">
        <f t="shared" ca="1" si="25"/>
        <v>0</v>
      </c>
      <c r="U108" s="633">
        <f t="shared" si="26"/>
        <v>2</v>
      </c>
      <c r="V108" s="633">
        <f t="shared" ca="1" si="27"/>
        <v>0</v>
      </c>
    </row>
    <row r="109" spans="1:22" x14ac:dyDescent="0.25">
      <c r="A109" t="s">
        <v>963</v>
      </c>
      <c r="B109" s="551">
        <v>2</v>
      </c>
      <c r="C109" t="s">
        <v>1463</v>
      </c>
      <c r="D109" t="s">
        <v>1497</v>
      </c>
      <c r="E109" s="551">
        <f ca="1">VLOOKUP(A109,Data!C:I,7,FALSE)</f>
        <v>0</v>
      </c>
      <c r="F109" s="631" t="str">
        <f t="shared" si="14"/>
        <v>DE.CM-12</v>
      </c>
      <c r="G109" s="631" t="str">
        <f t="shared" ca="1" si="15"/>
        <v>DE.CM-120</v>
      </c>
      <c r="I109" s="24"/>
      <c r="J109" s="24" t="s">
        <v>1547</v>
      </c>
      <c r="K109" s="632">
        <f t="shared" ca="1" si="16"/>
        <v>0</v>
      </c>
      <c r="L109" s="633">
        <f t="shared" si="17"/>
        <v>2</v>
      </c>
      <c r="M109" s="633">
        <f t="shared" ca="1" si="18"/>
        <v>0</v>
      </c>
      <c r="N109" s="632">
        <f t="shared" si="19"/>
        <v>0</v>
      </c>
      <c r="O109" s="633">
        <f t="shared" si="20"/>
        <v>0</v>
      </c>
      <c r="P109" s="633">
        <f t="shared" ca="1" si="21"/>
        <v>0</v>
      </c>
      <c r="Q109" s="632">
        <f t="shared" ca="1" si="22"/>
        <v>0</v>
      </c>
      <c r="R109" s="633">
        <f t="shared" si="23"/>
        <v>1</v>
      </c>
      <c r="S109" s="633">
        <f t="shared" ca="1" si="24"/>
        <v>0</v>
      </c>
      <c r="T109" s="632">
        <f t="shared" ca="1" si="25"/>
        <v>0</v>
      </c>
      <c r="U109" s="633">
        <f t="shared" si="26"/>
        <v>1</v>
      </c>
      <c r="V109" s="633">
        <f t="shared" ca="1" si="27"/>
        <v>0</v>
      </c>
    </row>
    <row r="110" spans="1:22" x14ac:dyDescent="0.25">
      <c r="A110" t="s">
        <v>963</v>
      </c>
      <c r="B110" s="551">
        <v>2</v>
      </c>
      <c r="C110" t="s">
        <v>1462</v>
      </c>
      <c r="D110" t="s">
        <v>1492</v>
      </c>
      <c r="E110" s="551">
        <f ca="1">VLOOKUP(A110,Data!C:I,7,FALSE)</f>
        <v>0</v>
      </c>
      <c r="F110" s="631" t="str">
        <f t="shared" si="14"/>
        <v>PR.AC-52</v>
      </c>
      <c r="G110" s="631" t="str">
        <f t="shared" ca="1" si="15"/>
        <v>PR.AC-520</v>
      </c>
      <c r="I110" s="24"/>
      <c r="J110" s="24" t="s">
        <v>1559</v>
      </c>
      <c r="K110" s="632">
        <f t="shared" ca="1" si="16"/>
        <v>0</v>
      </c>
      <c r="L110" s="633">
        <f t="shared" si="17"/>
        <v>1</v>
      </c>
      <c r="M110" s="633">
        <f t="shared" ca="1" si="18"/>
        <v>0</v>
      </c>
      <c r="N110" s="632">
        <f t="shared" si="19"/>
        <v>0</v>
      </c>
      <c r="O110" s="633">
        <f t="shared" si="20"/>
        <v>0</v>
      </c>
      <c r="P110" s="633">
        <f t="shared" ca="1" si="21"/>
        <v>0</v>
      </c>
      <c r="Q110" s="632">
        <f t="shared" si="22"/>
        <v>0</v>
      </c>
      <c r="R110" s="633">
        <f t="shared" si="23"/>
        <v>0</v>
      </c>
      <c r="S110" s="633">
        <f t="shared" ca="1" si="24"/>
        <v>0</v>
      </c>
      <c r="T110" s="632">
        <f t="shared" ca="1" si="25"/>
        <v>0</v>
      </c>
      <c r="U110" s="633">
        <f t="shared" si="26"/>
        <v>1</v>
      </c>
      <c r="V110" s="633">
        <f t="shared" ca="1" si="27"/>
        <v>0</v>
      </c>
    </row>
    <row r="111" spans="1:22" x14ac:dyDescent="0.25">
      <c r="A111" t="s">
        <v>963</v>
      </c>
      <c r="B111" s="551">
        <v>2</v>
      </c>
      <c r="C111" t="s">
        <v>1462</v>
      </c>
      <c r="D111" t="s">
        <v>1493</v>
      </c>
      <c r="E111" s="551">
        <f ca="1">VLOOKUP(A111,Data!C:I,7,FALSE)</f>
        <v>0</v>
      </c>
      <c r="F111" s="631" t="str">
        <f t="shared" si="14"/>
        <v>PR.PT-42</v>
      </c>
      <c r="G111" s="631" t="str">
        <f t="shared" ca="1" si="15"/>
        <v>PR.PT-420</v>
      </c>
      <c r="I111" s="24"/>
      <c r="J111" s="24" t="s">
        <v>1545</v>
      </c>
      <c r="K111" s="632">
        <f t="shared" ca="1" si="16"/>
        <v>0</v>
      </c>
      <c r="L111" s="633">
        <f t="shared" si="17"/>
        <v>4</v>
      </c>
      <c r="M111" s="633">
        <f t="shared" ca="1" si="18"/>
        <v>0</v>
      </c>
      <c r="N111" s="632">
        <f t="shared" ca="1" si="19"/>
        <v>0</v>
      </c>
      <c r="O111" s="633">
        <f t="shared" si="20"/>
        <v>1</v>
      </c>
      <c r="P111" s="633">
        <f t="shared" ca="1" si="21"/>
        <v>0</v>
      </c>
      <c r="Q111" s="632">
        <f t="shared" ca="1" si="22"/>
        <v>0</v>
      </c>
      <c r="R111" s="633">
        <f t="shared" si="23"/>
        <v>2</v>
      </c>
      <c r="S111" s="633">
        <f t="shared" ca="1" si="24"/>
        <v>0</v>
      </c>
      <c r="T111" s="632">
        <f t="shared" ca="1" si="25"/>
        <v>0</v>
      </c>
      <c r="U111" s="633">
        <f t="shared" si="26"/>
        <v>1</v>
      </c>
      <c r="V111" s="633">
        <f t="shared" ca="1" si="27"/>
        <v>0</v>
      </c>
    </row>
    <row r="112" spans="1:22" x14ac:dyDescent="0.25">
      <c r="A112" t="s">
        <v>964</v>
      </c>
      <c r="B112" s="551">
        <v>2</v>
      </c>
      <c r="C112" t="s">
        <v>1463</v>
      </c>
      <c r="D112" t="s">
        <v>1497</v>
      </c>
      <c r="E112" s="551">
        <f ca="1">VLOOKUP(A112,Data!C:I,7,FALSE)</f>
        <v>0</v>
      </c>
      <c r="F112" s="631" t="str">
        <f t="shared" si="14"/>
        <v>DE.CM-12</v>
      </c>
      <c r="G112" s="631" t="str">
        <f t="shared" ca="1" si="15"/>
        <v>DE.CM-120</v>
      </c>
      <c r="I112" s="24"/>
      <c r="J112" s="24" t="s">
        <v>1571</v>
      </c>
      <c r="K112" s="632">
        <f t="shared" ca="1" si="16"/>
        <v>0</v>
      </c>
      <c r="L112" s="633">
        <f t="shared" si="17"/>
        <v>11</v>
      </c>
      <c r="M112" s="633">
        <f t="shared" ca="1" si="18"/>
        <v>0</v>
      </c>
      <c r="N112" s="632">
        <f t="shared" ca="1" si="19"/>
        <v>0</v>
      </c>
      <c r="O112" s="633">
        <f t="shared" si="20"/>
        <v>4</v>
      </c>
      <c r="P112" s="633">
        <f t="shared" ca="1" si="21"/>
        <v>0</v>
      </c>
      <c r="Q112" s="632">
        <f t="shared" ca="1" si="22"/>
        <v>0</v>
      </c>
      <c r="R112" s="633">
        <f t="shared" si="23"/>
        <v>3</v>
      </c>
      <c r="S112" s="633">
        <f t="shared" ca="1" si="24"/>
        <v>0</v>
      </c>
      <c r="T112" s="632">
        <f t="shared" ca="1" si="25"/>
        <v>0</v>
      </c>
      <c r="U112" s="633">
        <f t="shared" si="26"/>
        <v>4</v>
      </c>
      <c r="V112" s="633">
        <f t="shared" ca="1" si="27"/>
        <v>0</v>
      </c>
    </row>
    <row r="113" spans="1:22" x14ac:dyDescent="0.25">
      <c r="A113" t="s">
        <v>964</v>
      </c>
      <c r="B113" s="551">
        <v>2</v>
      </c>
      <c r="C113" t="s">
        <v>1463</v>
      </c>
      <c r="D113" t="s">
        <v>1483</v>
      </c>
      <c r="E113" s="551">
        <f ca="1">VLOOKUP(A113,Data!C:I,7,FALSE)</f>
        <v>0</v>
      </c>
      <c r="F113" s="631" t="str">
        <f t="shared" si="14"/>
        <v>DE.CM-32</v>
      </c>
      <c r="G113" s="631" t="str">
        <f t="shared" ca="1" si="15"/>
        <v>DE.CM-320</v>
      </c>
      <c r="I113" s="24" t="s">
        <v>1779</v>
      </c>
      <c r="J113" s="24" t="s">
        <v>1551</v>
      </c>
      <c r="K113" s="632">
        <f t="shared" ca="1" si="16"/>
        <v>0</v>
      </c>
      <c r="L113" s="633">
        <f t="shared" si="17"/>
        <v>1</v>
      </c>
      <c r="M113" s="633">
        <f t="shared" ca="1" si="18"/>
        <v>0</v>
      </c>
      <c r="N113" s="632">
        <f t="shared" ca="1" si="19"/>
        <v>0</v>
      </c>
      <c r="O113" s="633">
        <f t="shared" si="20"/>
        <v>1</v>
      </c>
      <c r="P113" s="633">
        <f t="shared" ca="1" si="21"/>
        <v>0</v>
      </c>
      <c r="Q113" s="632">
        <f t="shared" si="22"/>
        <v>0</v>
      </c>
      <c r="R113" s="633">
        <f t="shared" si="23"/>
        <v>0</v>
      </c>
      <c r="S113" s="633">
        <f t="shared" ca="1" si="24"/>
        <v>0</v>
      </c>
      <c r="T113" s="632">
        <f t="shared" si="25"/>
        <v>0</v>
      </c>
      <c r="U113" s="633">
        <f t="shared" si="26"/>
        <v>0</v>
      </c>
      <c r="V113" s="633">
        <f t="shared" ca="1" si="27"/>
        <v>0</v>
      </c>
    </row>
    <row r="114" spans="1:22" x14ac:dyDescent="0.25">
      <c r="A114" t="s">
        <v>964</v>
      </c>
      <c r="B114" s="551">
        <v>2</v>
      </c>
      <c r="C114" t="s">
        <v>1463</v>
      </c>
      <c r="D114" t="s">
        <v>1485</v>
      </c>
      <c r="E114" s="551">
        <f ca="1">VLOOKUP(A114,Data!C:I,7,FALSE)</f>
        <v>0</v>
      </c>
      <c r="F114" s="631" t="str">
        <f t="shared" si="14"/>
        <v>DE.CM-72</v>
      </c>
      <c r="G114" s="631" t="str">
        <f t="shared" ca="1" si="15"/>
        <v>DE.CM-720</v>
      </c>
      <c r="I114" s="24"/>
      <c r="J114" s="24" t="s">
        <v>1552</v>
      </c>
      <c r="K114" s="632">
        <f t="shared" ca="1" si="16"/>
        <v>0</v>
      </c>
      <c r="L114" s="633">
        <f t="shared" si="17"/>
        <v>1</v>
      </c>
      <c r="M114" s="633">
        <f t="shared" ca="1" si="18"/>
        <v>0</v>
      </c>
      <c r="N114" s="632">
        <f t="shared" ca="1" si="19"/>
        <v>0</v>
      </c>
      <c r="O114" s="633">
        <f t="shared" si="20"/>
        <v>1</v>
      </c>
      <c r="P114" s="633">
        <f t="shared" ca="1" si="21"/>
        <v>0</v>
      </c>
      <c r="Q114" s="632">
        <f t="shared" si="22"/>
        <v>0</v>
      </c>
      <c r="R114" s="633">
        <f t="shared" si="23"/>
        <v>0</v>
      </c>
      <c r="S114" s="633">
        <f t="shared" ca="1" si="24"/>
        <v>0</v>
      </c>
      <c r="T114" s="632">
        <f t="shared" si="25"/>
        <v>0</v>
      </c>
      <c r="U114" s="633">
        <f t="shared" si="26"/>
        <v>0</v>
      </c>
      <c r="V114" s="633">
        <f t="shared" ca="1" si="27"/>
        <v>0</v>
      </c>
    </row>
    <row r="115" spans="1:22" x14ac:dyDescent="0.25">
      <c r="A115" t="s">
        <v>965</v>
      </c>
      <c r="B115" s="551">
        <v>3</v>
      </c>
      <c r="C115" t="s">
        <v>1462</v>
      </c>
      <c r="D115" t="s">
        <v>1492</v>
      </c>
      <c r="E115" s="551">
        <f ca="1">VLOOKUP(A115,Data!C:I,7,FALSE)</f>
        <v>0</v>
      </c>
      <c r="F115" s="631" t="str">
        <f t="shared" si="14"/>
        <v>PR.AC-53</v>
      </c>
      <c r="G115" s="631" t="str">
        <f t="shared" ca="1" si="15"/>
        <v>PR.AC-530</v>
      </c>
      <c r="I115" s="24"/>
      <c r="J115" s="24" t="s">
        <v>1561</v>
      </c>
      <c r="K115" s="632">
        <f t="shared" ca="1" si="16"/>
        <v>0</v>
      </c>
      <c r="L115" s="633">
        <f t="shared" si="17"/>
        <v>6</v>
      </c>
      <c r="M115" s="633">
        <f t="shared" ca="1" si="18"/>
        <v>0</v>
      </c>
      <c r="N115" s="632">
        <f t="shared" ca="1" si="19"/>
        <v>0</v>
      </c>
      <c r="O115" s="633">
        <f t="shared" si="20"/>
        <v>1</v>
      </c>
      <c r="P115" s="633">
        <f t="shared" ca="1" si="21"/>
        <v>0</v>
      </c>
      <c r="Q115" s="632">
        <f t="shared" ca="1" si="22"/>
        <v>0</v>
      </c>
      <c r="R115" s="633">
        <f t="shared" si="23"/>
        <v>2</v>
      </c>
      <c r="S115" s="633">
        <f t="shared" ca="1" si="24"/>
        <v>0</v>
      </c>
      <c r="T115" s="632">
        <f t="shared" ca="1" si="25"/>
        <v>0</v>
      </c>
      <c r="U115" s="633">
        <f t="shared" si="26"/>
        <v>3</v>
      </c>
      <c r="V115" s="633">
        <f t="shared" ca="1" si="27"/>
        <v>0</v>
      </c>
    </row>
    <row r="116" spans="1:22" x14ac:dyDescent="0.25">
      <c r="A116" t="s">
        <v>965</v>
      </c>
      <c r="B116" s="551">
        <v>3</v>
      </c>
      <c r="C116" t="s">
        <v>1462</v>
      </c>
      <c r="D116" t="s">
        <v>1493</v>
      </c>
      <c r="E116" s="551">
        <f ca="1">VLOOKUP(A116,Data!C:I,7,FALSE)</f>
        <v>0</v>
      </c>
      <c r="F116" s="631" t="str">
        <f t="shared" si="14"/>
        <v>PR.PT-43</v>
      </c>
      <c r="G116" s="631" t="str">
        <f t="shared" ca="1" si="15"/>
        <v>PR.PT-430</v>
      </c>
      <c r="I116" s="24" t="s">
        <v>1785</v>
      </c>
      <c r="J116" s="24" t="s">
        <v>1557</v>
      </c>
      <c r="K116" s="632">
        <f t="shared" ca="1" si="16"/>
        <v>0</v>
      </c>
      <c r="L116" s="633">
        <f t="shared" si="17"/>
        <v>2</v>
      </c>
      <c r="M116" s="633">
        <f t="shared" ca="1" si="18"/>
        <v>0</v>
      </c>
      <c r="N116" s="632">
        <f t="shared" si="19"/>
        <v>0</v>
      </c>
      <c r="O116" s="633">
        <f t="shared" si="20"/>
        <v>0</v>
      </c>
      <c r="P116" s="633">
        <f t="shared" ca="1" si="21"/>
        <v>0</v>
      </c>
      <c r="Q116" s="632">
        <f t="shared" ca="1" si="22"/>
        <v>0</v>
      </c>
      <c r="R116" s="633">
        <f t="shared" si="23"/>
        <v>1</v>
      </c>
      <c r="S116" s="633">
        <f t="shared" ca="1" si="24"/>
        <v>0</v>
      </c>
      <c r="T116" s="632">
        <f t="shared" ca="1" si="25"/>
        <v>0</v>
      </c>
      <c r="U116" s="633">
        <f t="shared" si="26"/>
        <v>1</v>
      </c>
      <c r="V116" s="633">
        <f t="shared" ca="1" si="27"/>
        <v>0</v>
      </c>
    </row>
    <row r="117" spans="1:22" x14ac:dyDescent="0.25">
      <c r="A117" t="s">
        <v>966</v>
      </c>
      <c r="B117" s="551">
        <v>3</v>
      </c>
      <c r="C117" t="s">
        <v>1462</v>
      </c>
      <c r="D117" t="s">
        <v>1492</v>
      </c>
      <c r="E117" s="551">
        <f ca="1">VLOOKUP(A117,Data!C:I,7,FALSE)</f>
        <v>0</v>
      </c>
      <c r="F117" s="631" t="str">
        <f t="shared" si="14"/>
        <v>PR.AC-53</v>
      </c>
      <c r="G117" s="631" t="str">
        <f t="shared" ca="1" si="15"/>
        <v>PR.AC-530</v>
      </c>
      <c r="I117" s="24"/>
      <c r="J117" s="24" t="s">
        <v>1558</v>
      </c>
      <c r="K117" s="632">
        <f t="shared" ca="1" si="16"/>
        <v>0</v>
      </c>
      <c r="L117" s="633">
        <f t="shared" si="17"/>
        <v>2</v>
      </c>
      <c r="M117" s="633">
        <f t="shared" ca="1" si="18"/>
        <v>0</v>
      </c>
      <c r="N117" s="632">
        <f t="shared" si="19"/>
        <v>0</v>
      </c>
      <c r="O117" s="633">
        <f t="shared" si="20"/>
        <v>0</v>
      </c>
      <c r="P117" s="633">
        <f t="shared" ca="1" si="21"/>
        <v>0</v>
      </c>
      <c r="Q117" s="632">
        <f t="shared" ca="1" si="22"/>
        <v>0</v>
      </c>
      <c r="R117" s="633">
        <f t="shared" si="23"/>
        <v>1</v>
      </c>
      <c r="S117" s="633">
        <f t="shared" ca="1" si="24"/>
        <v>0</v>
      </c>
      <c r="T117" s="632">
        <f t="shared" ca="1" si="25"/>
        <v>0</v>
      </c>
      <c r="U117" s="633">
        <f t="shared" si="26"/>
        <v>1</v>
      </c>
      <c r="V117" s="633">
        <f t="shared" ca="1" si="27"/>
        <v>0</v>
      </c>
    </row>
    <row r="118" spans="1:22" x14ac:dyDescent="0.25">
      <c r="A118" t="s">
        <v>966</v>
      </c>
      <c r="B118" s="551">
        <v>3</v>
      </c>
      <c r="C118" t="s">
        <v>1462</v>
      </c>
      <c r="D118" t="s">
        <v>1480</v>
      </c>
      <c r="E118" s="551">
        <f ca="1">VLOOKUP(A118,Data!C:I,7,FALSE)</f>
        <v>0</v>
      </c>
      <c r="F118" s="631" t="str">
        <f t="shared" si="14"/>
        <v>PR.PT-33</v>
      </c>
      <c r="G118" s="631" t="str">
        <f t="shared" ca="1" si="15"/>
        <v>PR.PT-330</v>
      </c>
      <c r="I118" s="24" t="s">
        <v>1790</v>
      </c>
      <c r="J118" s="24" t="s">
        <v>1550</v>
      </c>
      <c r="K118" s="632">
        <f t="shared" ca="1" si="16"/>
        <v>0</v>
      </c>
      <c r="L118" s="633">
        <f t="shared" si="17"/>
        <v>7</v>
      </c>
      <c r="M118" s="633">
        <f t="shared" ca="1" si="18"/>
        <v>0</v>
      </c>
      <c r="N118" s="632">
        <f t="shared" ca="1" si="19"/>
        <v>0</v>
      </c>
      <c r="O118" s="633">
        <f t="shared" si="20"/>
        <v>1</v>
      </c>
      <c r="P118" s="633">
        <f t="shared" ca="1" si="21"/>
        <v>0</v>
      </c>
      <c r="Q118" s="632">
        <f t="shared" ca="1" si="22"/>
        <v>0</v>
      </c>
      <c r="R118" s="633">
        <f t="shared" si="23"/>
        <v>3</v>
      </c>
      <c r="S118" s="633">
        <f t="shared" ca="1" si="24"/>
        <v>0</v>
      </c>
      <c r="T118" s="632">
        <f t="shared" ca="1" si="25"/>
        <v>0</v>
      </c>
      <c r="U118" s="633">
        <f t="shared" si="26"/>
        <v>3</v>
      </c>
      <c r="V118" s="633">
        <f t="shared" ca="1" si="27"/>
        <v>0</v>
      </c>
    </row>
    <row r="119" spans="1:22" x14ac:dyDescent="0.25">
      <c r="A119" t="s">
        <v>966</v>
      </c>
      <c r="B119" s="551">
        <v>3</v>
      </c>
      <c r="C119" t="s">
        <v>1462</v>
      </c>
      <c r="D119" t="s">
        <v>1493</v>
      </c>
      <c r="E119" s="551">
        <f ca="1">VLOOKUP(A119,Data!C:I,7,FALSE)</f>
        <v>0</v>
      </c>
      <c r="F119" s="631" t="str">
        <f t="shared" si="14"/>
        <v>PR.PT-43</v>
      </c>
      <c r="G119" s="631" t="str">
        <f t="shared" ca="1" si="15"/>
        <v>PR.PT-430</v>
      </c>
      <c r="I119" s="24" t="s">
        <v>1794</v>
      </c>
      <c r="J119" s="24" t="s">
        <v>1555</v>
      </c>
      <c r="K119" s="632">
        <f t="shared" ca="1" si="16"/>
        <v>0</v>
      </c>
      <c r="L119" s="633">
        <f t="shared" si="17"/>
        <v>4</v>
      </c>
      <c r="M119" s="633">
        <f t="shared" ca="1" si="18"/>
        <v>0</v>
      </c>
      <c r="N119" s="632">
        <f t="shared" si="19"/>
        <v>0</v>
      </c>
      <c r="O119" s="633">
        <f t="shared" si="20"/>
        <v>0</v>
      </c>
      <c r="P119" s="633">
        <f t="shared" ca="1" si="21"/>
        <v>0</v>
      </c>
      <c r="Q119" s="632">
        <f t="shared" ca="1" si="22"/>
        <v>0</v>
      </c>
      <c r="R119" s="633">
        <f t="shared" si="23"/>
        <v>1</v>
      </c>
      <c r="S119" s="633">
        <f t="shared" ca="1" si="24"/>
        <v>0</v>
      </c>
      <c r="T119" s="632">
        <f t="shared" ca="1" si="25"/>
        <v>0</v>
      </c>
      <c r="U119" s="633">
        <f t="shared" si="26"/>
        <v>3</v>
      </c>
      <c r="V119" s="633">
        <f t="shared" ca="1" si="27"/>
        <v>0</v>
      </c>
    </row>
    <row r="120" spans="1:22" x14ac:dyDescent="0.25">
      <c r="A120" t="s">
        <v>967</v>
      </c>
      <c r="B120" s="551">
        <v>3</v>
      </c>
      <c r="C120" t="s">
        <v>1462</v>
      </c>
      <c r="D120" t="s">
        <v>1492</v>
      </c>
      <c r="E120" s="551">
        <f ca="1">VLOOKUP(A120,Data!C:I,7,FALSE)</f>
        <v>0</v>
      </c>
      <c r="F120" s="631" t="str">
        <f t="shared" si="14"/>
        <v>PR.AC-53</v>
      </c>
      <c r="G120" s="631" t="str">
        <f t="shared" ca="1" si="15"/>
        <v>PR.AC-530</v>
      </c>
      <c r="I120" s="24"/>
      <c r="J120" s="24" t="s">
        <v>1556</v>
      </c>
      <c r="K120" s="632">
        <f t="shared" ca="1" si="16"/>
        <v>0</v>
      </c>
      <c r="L120" s="633">
        <f t="shared" si="17"/>
        <v>5</v>
      </c>
      <c r="M120" s="633">
        <f t="shared" ca="1" si="18"/>
        <v>0</v>
      </c>
      <c r="N120" s="632">
        <f t="shared" si="19"/>
        <v>0</v>
      </c>
      <c r="O120" s="633">
        <f t="shared" si="20"/>
        <v>0</v>
      </c>
      <c r="P120" s="633">
        <f t="shared" ca="1" si="21"/>
        <v>0</v>
      </c>
      <c r="Q120" s="632">
        <f t="shared" ca="1" si="22"/>
        <v>0</v>
      </c>
      <c r="R120" s="633">
        <f t="shared" si="23"/>
        <v>1</v>
      </c>
      <c r="S120" s="633">
        <f t="shared" ca="1" si="24"/>
        <v>0</v>
      </c>
      <c r="T120" s="632">
        <f t="shared" ca="1" si="25"/>
        <v>0</v>
      </c>
      <c r="U120" s="633">
        <f t="shared" si="26"/>
        <v>4</v>
      </c>
      <c r="V120" s="633">
        <f t="shared" ca="1" si="27"/>
        <v>0</v>
      </c>
    </row>
    <row r="121" spans="1:22" x14ac:dyDescent="0.25">
      <c r="A121" t="s">
        <v>967</v>
      </c>
      <c r="B121" s="551">
        <v>3</v>
      </c>
      <c r="C121" t="s">
        <v>1462</v>
      </c>
      <c r="D121" t="s">
        <v>1494</v>
      </c>
      <c r="E121" s="551">
        <f ca="1">VLOOKUP(A121,Data!C:I,7,FALSE)</f>
        <v>0</v>
      </c>
      <c r="F121" s="631" t="str">
        <f t="shared" si="14"/>
        <v>PR.DS-43</v>
      </c>
      <c r="G121" s="631" t="str">
        <f t="shared" ca="1" si="15"/>
        <v>PR.DS-430</v>
      </c>
      <c r="I121" s="24" t="s">
        <v>1798</v>
      </c>
      <c r="J121" s="24" t="s">
        <v>1800</v>
      </c>
      <c r="K121" s="632">
        <f t="shared" si="16"/>
        <v>0</v>
      </c>
      <c r="L121" s="633">
        <f t="shared" si="17"/>
        <v>0</v>
      </c>
      <c r="M121" s="633">
        <f t="shared" ca="1" si="18"/>
        <v>0</v>
      </c>
      <c r="N121" s="632">
        <f t="shared" si="19"/>
        <v>0</v>
      </c>
      <c r="O121" s="633">
        <f t="shared" si="20"/>
        <v>0</v>
      </c>
      <c r="P121" s="633">
        <f t="shared" ca="1" si="21"/>
        <v>0</v>
      </c>
      <c r="Q121" s="632">
        <f t="shared" si="22"/>
        <v>0</v>
      </c>
      <c r="R121" s="633">
        <f t="shared" si="23"/>
        <v>0</v>
      </c>
      <c r="S121" s="633">
        <f t="shared" ca="1" si="24"/>
        <v>0</v>
      </c>
      <c r="T121" s="632">
        <f t="shared" si="25"/>
        <v>0</v>
      </c>
      <c r="U121" s="633">
        <f t="shared" si="26"/>
        <v>0</v>
      </c>
      <c r="V121" s="633">
        <f t="shared" ca="1" si="27"/>
        <v>0</v>
      </c>
    </row>
    <row r="122" spans="1:22" x14ac:dyDescent="0.25">
      <c r="A122" t="s">
        <v>967</v>
      </c>
      <c r="B122" s="551">
        <v>3</v>
      </c>
      <c r="C122" t="s">
        <v>1462</v>
      </c>
      <c r="D122" t="s">
        <v>1493</v>
      </c>
      <c r="E122" s="551">
        <f ca="1">VLOOKUP(A122,Data!C:I,7,FALSE)</f>
        <v>0</v>
      </c>
      <c r="F122" s="631" t="str">
        <f t="shared" si="14"/>
        <v>PR.PT-43</v>
      </c>
      <c r="G122" s="631" t="str">
        <f t="shared" ca="1" si="15"/>
        <v>PR.PT-430</v>
      </c>
      <c r="I122" s="24"/>
      <c r="J122" s="24" t="s">
        <v>1553</v>
      </c>
      <c r="K122" s="632">
        <f t="shared" ca="1" si="16"/>
        <v>0</v>
      </c>
      <c r="L122" s="633">
        <f t="shared" si="17"/>
        <v>1</v>
      </c>
      <c r="M122" s="633">
        <f t="shared" ca="1" si="18"/>
        <v>0</v>
      </c>
      <c r="N122" s="632">
        <f t="shared" si="19"/>
        <v>0</v>
      </c>
      <c r="O122" s="633">
        <f t="shared" si="20"/>
        <v>0</v>
      </c>
      <c r="P122" s="633">
        <f t="shared" ca="1" si="21"/>
        <v>0</v>
      </c>
      <c r="Q122" s="632">
        <f t="shared" ca="1" si="22"/>
        <v>0</v>
      </c>
      <c r="R122" s="633">
        <f t="shared" si="23"/>
        <v>1</v>
      </c>
      <c r="S122" s="633">
        <f t="shared" ca="1" si="24"/>
        <v>0</v>
      </c>
      <c r="T122" s="632">
        <f t="shared" si="25"/>
        <v>0</v>
      </c>
      <c r="U122" s="633">
        <f t="shared" si="26"/>
        <v>0</v>
      </c>
      <c r="V122" s="633">
        <f t="shared" ca="1" si="27"/>
        <v>0</v>
      </c>
    </row>
    <row r="123" spans="1:22" x14ac:dyDescent="0.25">
      <c r="A123" t="s">
        <v>968</v>
      </c>
      <c r="B123" s="551">
        <v>3</v>
      </c>
      <c r="C123" t="s">
        <v>1462</v>
      </c>
      <c r="D123" t="s">
        <v>1492</v>
      </c>
      <c r="E123" s="551">
        <f ca="1">VLOOKUP(A123,Data!C:I,7,FALSE)</f>
        <v>0</v>
      </c>
      <c r="F123" s="631" t="str">
        <f t="shared" si="14"/>
        <v>PR.AC-53</v>
      </c>
      <c r="G123" s="631" t="str">
        <f t="shared" ca="1" si="15"/>
        <v>PR.AC-530</v>
      </c>
      <c r="I123" s="24"/>
      <c r="J123" s="24" t="s">
        <v>1549</v>
      </c>
      <c r="K123" s="632">
        <f t="shared" ca="1" si="16"/>
        <v>0</v>
      </c>
      <c r="L123" s="633">
        <f t="shared" si="17"/>
        <v>4</v>
      </c>
      <c r="M123" s="633">
        <f t="shared" ca="1" si="18"/>
        <v>0</v>
      </c>
      <c r="N123" s="632">
        <f t="shared" si="19"/>
        <v>0</v>
      </c>
      <c r="O123" s="633">
        <f t="shared" si="20"/>
        <v>0</v>
      </c>
      <c r="P123" s="633">
        <f t="shared" ca="1" si="21"/>
        <v>0</v>
      </c>
      <c r="Q123" s="632">
        <f t="shared" ca="1" si="22"/>
        <v>0</v>
      </c>
      <c r="R123" s="633">
        <f t="shared" si="23"/>
        <v>3</v>
      </c>
      <c r="S123" s="633">
        <f t="shared" ca="1" si="24"/>
        <v>0</v>
      </c>
      <c r="T123" s="632">
        <f t="shared" ca="1" si="25"/>
        <v>0</v>
      </c>
      <c r="U123" s="633">
        <f t="shared" si="26"/>
        <v>1</v>
      </c>
      <c r="V123" s="633">
        <f t="shared" ca="1" si="27"/>
        <v>0</v>
      </c>
    </row>
    <row r="124" spans="1:22" x14ac:dyDescent="0.25">
      <c r="A124" t="s">
        <v>968</v>
      </c>
      <c r="B124" s="551">
        <v>3</v>
      </c>
      <c r="C124" t="s">
        <v>1462</v>
      </c>
      <c r="D124" t="s">
        <v>1493</v>
      </c>
      <c r="E124" s="551">
        <f ca="1">VLOOKUP(A124,Data!C:I,7,FALSE)</f>
        <v>0</v>
      </c>
      <c r="F124" s="631" t="str">
        <f t="shared" si="14"/>
        <v>PR.PT-43</v>
      </c>
      <c r="G124" s="631" t="str">
        <f t="shared" ca="1" si="15"/>
        <v>PR.PT-430</v>
      </c>
    </row>
    <row r="125" spans="1:22" x14ac:dyDescent="0.25">
      <c r="A125" t="s">
        <v>969</v>
      </c>
      <c r="B125" s="551">
        <v>3</v>
      </c>
      <c r="C125" t="s">
        <v>1462</v>
      </c>
      <c r="D125" t="s">
        <v>1492</v>
      </c>
      <c r="E125" s="551">
        <f ca="1">VLOOKUP(A125,Data!C:I,7,FALSE)</f>
        <v>0</v>
      </c>
      <c r="F125" s="631" t="str">
        <f t="shared" si="14"/>
        <v>PR.AC-53</v>
      </c>
      <c r="G125" s="631" t="str">
        <f t="shared" ca="1" si="15"/>
        <v>PR.AC-530</v>
      </c>
    </row>
    <row r="126" spans="1:22" x14ac:dyDescent="0.25">
      <c r="A126" t="s">
        <v>969</v>
      </c>
      <c r="B126" s="551">
        <v>3</v>
      </c>
      <c r="C126" t="s">
        <v>1462</v>
      </c>
      <c r="D126" t="s">
        <v>1493</v>
      </c>
      <c r="E126" s="551">
        <f ca="1">VLOOKUP(A126,Data!C:I,7,FALSE)</f>
        <v>0</v>
      </c>
      <c r="F126" s="631" t="str">
        <f t="shared" si="14"/>
        <v>PR.PT-43</v>
      </c>
      <c r="G126" s="631" t="str">
        <f t="shared" ca="1" si="15"/>
        <v>PR.PT-430</v>
      </c>
    </row>
    <row r="127" spans="1:22" x14ac:dyDescent="0.25">
      <c r="A127" t="s">
        <v>970</v>
      </c>
      <c r="B127" s="551">
        <v>3</v>
      </c>
      <c r="C127" t="s">
        <v>1462</v>
      </c>
      <c r="D127" t="s">
        <v>1492</v>
      </c>
      <c r="E127" s="551">
        <f ca="1">VLOOKUP(A127,Data!C:I,7,FALSE)</f>
        <v>0</v>
      </c>
      <c r="F127" s="631" t="str">
        <f t="shared" si="14"/>
        <v>PR.AC-53</v>
      </c>
      <c r="G127" s="631" t="str">
        <f t="shared" ca="1" si="15"/>
        <v>PR.AC-530</v>
      </c>
    </row>
    <row r="128" spans="1:22" x14ac:dyDescent="0.25">
      <c r="A128" t="s">
        <v>970</v>
      </c>
      <c r="B128" s="551">
        <v>3</v>
      </c>
      <c r="C128" t="s">
        <v>1462</v>
      </c>
      <c r="D128" t="s">
        <v>1493</v>
      </c>
      <c r="E128" s="551">
        <f ca="1">VLOOKUP(A128,Data!C:I,7,FALSE)</f>
        <v>0</v>
      </c>
      <c r="F128" s="631" t="str">
        <f t="shared" si="14"/>
        <v>PR.PT-43</v>
      </c>
      <c r="G128" s="631" t="str">
        <f t="shared" ca="1" si="15"/>
        <v>PR.PT-430</v>
      </c>
    </row>
    <row r="129" spans="1:7" x14ac:dyDescent="0.25">
      <c r="A129" t="s">
        <v>970</v>
      </c>
      <c r="B129" s="551">
        <v>3</v>
      </c>
      <c r="C129" t="s">
        <v>1462</v>
      </c>
      <c r="D129" t="s">
        <v>1496</v>
      </c>
      <c r="E129" s="551">
        <f ca="1">VLOOKUP(A129,Data!C:I,7,FALSE)</f>
        <v>0</v>
      </c>
      <c r="F129" s="631" t="str">
        <f t="shared" si="14"/>
        <v>PR.PT-53</v>
      </c>
      <c r="G129" s="631" t="str">
        <f t="shared" ca="1" si="15"/>
        <v>PR.PT-530</v>
      </c>
    </row>
    <row r="130" spans="1:7" x14ac:dyDescent="0.25">
      <c r="A130" t="s">
        <v>315</v>
      </c>
      <c r="B130" s="551">
        <v>1</v>
      </c>
      <c r="C130" t="s">
        <v>1462</v>
      </c>
      <c r="D130" t="s">
        <v>1475</v>
      </c>
      <c r="E130" s="551">
        <f ca="1">VLOOKUP(A130,Data!C:I,7,FALSE)</f>
        <v>0</v>
      </c>
      <c r="F130" s="631" t="str">
        <f t="shared" si="14"/>
        <v>PR.AC-11</v>
      </c>
      <c r="G130" s="631" t="str">
        <f t="shared" ca="1" si="15"/>
        <v>PR.AC-110</v>
      </c>
    </row>
    <row r="131" spans="1:7" x14ac:dyDescent="0.25">
      <c r="A131" t="s">
        <v>315</v>
      </c>
      <c r="B131" s="551">
        <v>1</v>
      </c>
      <c r="C131" t="s">
        <v>1462</v>
      </c>
      <c r="D131" t="s">
        <v>1486</v>
      </c>
      <c r="E131" s="551">
        <f ca="1">VLOOKUP(A131,Data!C:I,7,FALSE)</f>
        <v>0</v>
      </c>
      <c r="F131" s="631" t="str">
        <f t="shared" ref="F131:F194" si="28">CONCATENATE($D131,$B131)</f>
        <v>PR.AC-21</v>
      </c>
      <c r="G131" s="631" t="str">
        <f t="shared" ref="G131:G194" ca="1" si="29">_xlfn.IFNA(CONCATENATE(F131,$E131),CONCATENATE(F131,$E131,0))</f>
        <v>PR.AC-210</v>
      </c>
    </row>
    <row r="132" spans="1:7" x14ac:dyDescent="0.25">
      <c r="A132" t="s">
        <v>316</v>
      </c>
      <c r="B132" s="551">
        <v>2</v>
      </c>
      <c r="C132" t="s">
        <v>1462</v>
      </c>
      <c r="D132" t="s">
        <v>1475</v>
      </c>
      <c r="E132" s="551">
        <f ca="1">VLOOKUP(A132,Data!C:I,7,FALSE)</f>
        <v>0</v>
      </c>
      <c r="F132" s="631" t="str">
        <f t="shared" si="28"/>
        <v>PR.AC-12</v>
      </c>
      <c r="G132" s="631" t="str">
        <f t="shared" ca="1" si="29"/>
        <v>PR.AC-120</v>
      </c>
    </row>
    <row r="133" spans="1:7" x14ac:dyDescent="0.25">
      <c r="A133" t="s">
        <v>316</v>
      </c>
      <c r="B133" s="551">
        <v>2</v>
      </c>
      <c r="C133" t="s">
        <v>1462</v>
      </c>
      <c r="D133" t="s">
        <v>1486</v>
      </c>
      <c r="E133" s="551">
        <f ca="1">VLOOKUP(A133,Data!C:I,7,FALSE)</f>
        <v>0</v>
      </c>
      <c r="F133" s="631" t="str">
        <f t="shared" si="28"/>
        <v>PR.AC-22</v>
      </c>
      <c r="G133" s="631" t="str">
        <f t="shared" ca="1" si="29"/>
        <v>PR.AC-220</v>
      </c>
    </row>
    <row r="134" spans="1:7" x14ac:dyDescent="0.25">
      <c r="A134" t="s">
        <v>316</v>
      </c>
      <c r="B134" s="551">
        <v>2</v>
      </c>
      <c r="C134" t="s">
        <v>1462</v>
      </c>
      <c r="D134" t="s">
        <v>1477</v>
      </c>
      <c r="E134" s="551">
        <f ca="1">VLOOKUP(A134,Data!C:I,7,FALSE)</f>
        <v>0</v>
      </c>
      <c r="F134" s="631" t="str">
        <f t="shared" si="28"/>
        <v>PR.AC-72</v>
      </c>
      <c r="G134" s="631" t="str">
        <f t="shared" ca="1" si="29"/>
        <v>PR.AC-720</v>
      </c>
    </row>
    <row r="135" spans="1:7" x14ac:dyDescent="0.25">
      <c r="A135" t="s">
        <v>317</v>
      </c>
      <c r="B135" s="551">
        <v>2</v>
      </c>
      <c r="C135" t="s">
        <v>1462</v>
      </c>
      <c r="D135" t="s">
        <v>1482</v>
      </c>
      <c r="E135" s="551">
        <f ca="1">VLOOKUP(A135,Data!C:I,7,FALSE)</f>
        <v>0</v>
      </c>
      <c r="F135" s="631" t="str">
        <f t="shared" si="28"/>
        <v>PR.AC-42</v>
      </c>
      <c r="G135" s="631" t="str">
        <f t="shared" ca="1" si="29"/>
        <v>PR.AC-420</v>
      </c>
    </row>
    <row r="136" spans="1:7" x14ac:dyDescent="0.25">
      <c r="A136" t="s">
        <v>317</v>
      </c>
      <c r="B136" s="551">
        <v>2</v>
      </c>
      <c r="C136" t="s">
        <v>1462</v>
      </c>
      <c r="D136" t="s">
        <v>1477</v>
      </c>
      <c r="E136" s="551">
        <f ca="1">VLOOKUP(A136,Data!C:I,7,FALSE)</f>
        <v>0</v>
      </c>
      <c r="F136" s="631" t="str">
        <f t="shared" si="28"/>
        <v>PR.AC-72</v>
      </c>
      <c r="G136" s="631" t="str">
        <f t="shared" ca="1" si="29"/>
        <v>PR.AC-720</v>
      </c>
    </row>
    <row r="137" spans="1:7" x14ac:dyDescent="0.25">
      <c r="A137" t="s">
        <v>318</v>
      </c>
      <c r="B137" s="551">
        <v>2</v>
      </c>
      <c r="C137" t="s">
        <v>1462</v>
      </c>
      <c r="D137" t="s">
        <v>1480</v>
      </c>
      <c r="E137" s="551">
        <f ca="1">VLOOKUP(A137,Data!C:I,7,FALSE)</f>
        <v>0</v>
      </c>
      <c r="F137" s="631" t="str">
        <f t="shared" si="28"/>
        <v>PR.PT-32</v>
      </c>
      <c r="G137" s="631" t="str">
        <f t="shared" ca="1" si="29"/>
        <v>PR.PT-320</v>
      </c>
    </row>
    <row r="138" spans="1:7" x14ac:dyDescent="0.25">
      <c r="A138" t="s">
        <v>971</v>
      </c>
      <c r="B138" s="551">
        <v>2</v>
      </c>
      <c r="C138" t="s">
        <v>1462</v>
      </c>
      <c r="D138" t="s">
        <v>1498</v>
      </c>
      <c r="E138" s="551">
        <f ca="1">VLOOKUP(A138,Data!C:I,7,FALSE)</f>
        <v>0</v>
      </c>
      <c r="F138" s="631" t="str">
        <f t="shared" si="28"/>
        <v>PR.DS-62</v>
      </c>
      <c r="G138" s="631" t="str">
        <f t="shared" ca="1" si="29"/>
        <v>PR.DS-620</v>
      </c>
    </row>
    <row r="139" spans="1:7" x14ac:dyDescent="0.25">
      <c r="A139" t="s">
        <v>971</v>
      </c>
      <c r="B139" s="551">
        <v>2</v>
      </c>
      <c r="C139" t="s">
        <v>1462</v>
      </c>
      <c r="D139" t="s">
        <v>1499</v>
      </c>
      <c r="E139" s="551">
        <f ca="1">VLOOKUP(A139,Data!C:I,7,FALSE)</f>
        <v>0</v>
      </c>
      <c r="F139" s="631" t="str">
        <f t="shared" si="28"/>
        <v>PR.DS-82</v>
      </c>
      <c r="G139" s="631" t="str">
        <f t="shared" ca="1" si="29"/>
        <v>PR.DS-820</v>
      </c>
    </row>
    <row r="140" spans="1:7" x14ac:dyDescent="0.25">
      <c r="A140" t="s">
        <v>972</v>
      </c>
      <c r="B140" s="551">
        <v>2</v>
      </c>
      <c r="C140" t="s">
        <v>1462</v>
      </c>
      <c r="D140" t="s">
        <v>1495</v>
      </c>
      <c r="E140" s="551">
        <f ca="1">VLOOKUP(A140,Data!C:I,7,FALSE)</f>
        <v>0</v>
      </c>
      <c r="F140" s="631" t="str">
        <f t="shared" si="28"/>
        <v>PR.DS-52</v>
      </c>
      <c r="G140" s="631" t="str">
        <f t="shared" ca="1" si="29"/>
        <v>PR.DS-520</v>
      </c>
    </row>
    <row r="141" spans="1:7" x14ac:dyDescent="0.25">
      <c r="A141" t="s">
        <v>973</v>
      </c>
      <c r="B141" s="551">
        <v>2</v>
      </c>
      <c r="C141" t="s">
        <v>1462</v>
      </c>
      <c r="D141" t="s">
        <v>1479</v>
      </c>
      <c r="E141" s="551">
        <f ca="1">VLOOKUP(A141,Data!C:I,7,FALSE)</f>
        <v>0</v>
      </c>
      <c r="F141" s="631" t="str">
        <f t="shared" si="28"/>
        <v>PR.PT-22</v>
      </c>
      <c r="G141" s="631" t="str">
        <f t="shared" ca="1" si="29"/>
        <v>PR.PT-220</v>
      </c>
    </row>
    <row r="142" spans="1:7" x14ac:dyDescent="0.25">
      <c r="A142" t="s">
        <v>974</v>
      </c>
      <c r="B142" s="551">
        <v>2</v>
      </c>
      <c r="C142" t="s">
        <v>1462</v>
      </c>
      <c r="D142" t="s">
        <v>1475</v>
      </c>
      <c r="E142" s="551">
        <f ca="1">VLOOKUP(A142,Data!C:I,7,FALSE)</f>
        <v>0</v>
      </c>
      <c r="F142" s="631" t="str">
        <f t="shared" si="28"/>
        <v>PR.AC-12</v>
      </c>
      <c r="G142" s="631" t="str">
        <f t="shared" ca="1" si="29"/>
        <v>PR.AC-120</v>
      </c>
    </row>
    <row r="143" spans="1:7" x14ac:dyDescent="0.25">
      <c r="A143" t="s">
        <v>974</v>
      </c>
      <c r="B143" s="551">
        <v>2</v>
      </c>
      <c r="C143" t="s">
        <v>1462</v>
      </c>
      <c r="D143" t="s">
        <v>1486</v>
      </c>
      <c r="E143" s="551">
        <f ca="1">VLOOKUP(A143,Data!C:I,7,FALSE)</f>
        <v>0</v>
      </c>
      <c r="F143" s="631" t="str">
        <f t="shared" si="28"/>
        <v>PR.AC-22</v>
      </c>
      <c r="G143" s="631" t="str">
        <f t="shared" ca="1" si="29"/>
        <v>PR.AC-220</v>
      </c>
    </row>
    <row r="144" spans="1:7" x14ac:dyDescent="0.25">
      <c r="A144" t="s">
        <v>975</v>
      </c>
      <c r="B144" s="551">
        <v>3</v>
      </c>
      <c r="C144" t="s">
        <v>1462</v>
      </c>
      <c r="D144" t="s">
        <v>1500</v>
      </c>
      <c r="E144" s="551">
        <f ca="1">VLOOKUP(A144,Data!C:I,7,FALSE)</f>
        <v>0</v>
      </c>
      <c r="F144" s="631" t="str">
        <f t="shared" si="28"/>
        <v>PR.DS-33</v>
      </c>
      <c r="G144" s="631" t="str">
        <f t="shared" ca="1" si="29"/>
        <v>PR.DS-330</v>
      </c>
    </row>
    <row r="145" spans="1:7" x14ac:dyDescent="0.25">
      <c r="A145" t="s">
        <v>975</v>
      </c>
      <c r="B145" s="551">
        <v>3</v>
      </c>
      <c r="C145" t="s">
        <v>1462</v>
      </c>
      <c r="D145" t="s">
        <v>1499</v>
      </c>
      <c r="E145" s="551">
        <f ca="1">VLOOKUP(A145,Data!C:I,7,FALSE)</f>
        <v>0</v>
      </c>
      <c r="F145" s="631" t="str">
        <f t="shared" si="28"/>
        <v>PR.DS-83</v>
      </c>
      <c r="G145" s="631" t="str">
        <f t="shared" ca="1" si="29"/>
        <v>PR.DS-830</v>
      </c>
    </row>
    <row r="146" spans="1:7" x14ac:dyDescent="0.25">
      <c r="A146" t="s">
        <v>976</v>
      </c>
      <c r="B146" s="551">
        <v>3</v>
      </c>
      <c r="C146" t="s">
        <v>1462</v>
      </c>
      <c r="D146" t="s">
        <v>1499</v>
      </c>
      <c r="E146" s="551">
        <f ca="1">VLOOKUP(A146,Data!C:I,7,FALSE)</f>
        <v>0</v>
      </c>
      <c r="F146" s="631" t="str">
        <f t="shared" si="28"/>
        <v>PR.DS-83</v>
      </c>
      <c r="G146" s="631" t="str">
        <f t="shared" ca="1" si="29"/>
        <v>PR.DS-830</v>
      </c>
    </row>
    <row r="147" spans="1:7" x14ac:dyDescent="0.25">
      <c r="A147" t="s">
        <v>319</v>
      </c>
      <c r="B147" s="551">
        <v>2</v>
      </c>
      <c r="C147" t="s">
        <v>1463</v>
      </c>
      <c r="D147" t="s">
        <v>1501</v>
      </c>
      <c r="E147" s="551">
        <f ca="1">VLOOKUP(A147,Data!C:I,7,FALSE)</f>
        <v>0</v>
      </c>
      <c r="F147" s="631" t="str">
        <f t="shared" si="28"/>
        <v>DE.CM-42</v>
      </c>
      <c r="G147" s="631" t="str">
        <f t="shared" ca="1" si="29"/>
        <v>DE.CM-420</v>
      </c>
    </row>
    <row r="148" spans="1:7" x14ac:dyDescent="0.25">
      <c r="A148" t="s">
        <v>319</v>
      </c>
      <c r="B148" s="551">
        <v>2</v>
      </c>
      <c r="C148" t="s">
        <v>1462</v>
      </c>
      <c r="D148" t="s">
        <v>1502</v>
      </c>
      <c r="E148" s="551">
        <f ca="1">VLOOKUP(A148,Data!C:I,7,FALSE)</f>
        <v>0</v>
      </c>
      <c r="F148" s="631" t="str">
        <f t="shared" si="28"/>
        <v>PR.DS-72</v>
      </c>
      <c r="G148" s="631" t="str">
        <f t="shared" ca="1" si="29"/>
        <v>PR.DS-720</v>
      </c>
    </row>
    <row r="149" spans="1:7" x14ac:dyDescent="0.25">
      <c r="A149" t="s">
        <v>320</v>
      </c>
      <c r="B149" s="551">
        <v>2</v>
      </c>
      <c r="C149" t="s">
        <v>446</v>
      </c>
      <c r="D149" t="s">
        <v>1503</v>
      </c>
      <c r="E149" s="551">
        <f ca="1">VLOOKUP(A149,Data!C:I,7,FALSE)</f>
        <v>0</v>
      </c>
      <c r="F149" s="631" t="str">
        <f t="shared" si="28"/>
        <v>ID.SC-22</v>
      </c>
      <c r="G149" s="631" t="str">
        <f t="shared" ca="1" si="29"/>
        <v>ID.SC-220</v>
      </c>
    </row>
    <row r="150" spans="1:7" x14ac:dyDescent="0.25">
      <c r="A150" t="s">
        <v>321</v>
      </c>
      <c r="B150" s="551">
        <v>2</v>
      </c>
      <c r="C150" t="s">
        <v>1462</v>
      </c>
      <c r="D150" t="s">
        <v>1498</v>
      </c>
      <c r="E150" s="551">
        <f ca="1">VLOOKUP(A150,Data!C:I,7,FALSE)</f>
        <v>0</v>
      </c>
      <c r="F150" s="631" t="str">
        <f t="shared" si="28"/>
        <v>PR.DS-62</v>
      </c>
      <c r="G150" s="631" t="str">
        <f t="shared" ca="1" si="29"/>
        <v>PR.DS-620</v>
      </c>
    </row>
    <row r="151" spans="1:7" x14ac:dyDescent="0.25">
      <c r="A151" t="s">
        <v>322</v>
      </c>
      <c r="B151" s="551">
        <v>3</v>
      </c>
      <c r="C151" t="s">
        <v>1462</v>
      </c>
      <c r="D151" t="s">
        <v>1502</v>
      </c>
      <c r="E151" s="551">
        <f ca="1">VLOOKUP(A151,Data!C:I,7,FALSE)</f>
        <v>0</v>
      </c>
      <c r="F151" s="631" t="str">
        <f t="shared" si="28"/>
        <v>PR.DS-73</v>
      </c>
      <c r="G151" s="631" t="str">
        <f t="shared" ca="1" si="29"/>
        <v>PR.DS-730</v>
      </c>
    </row>
    <row r="152" spans="1:7" x14ac:dyDescent="0.25">
      <c r="A152" t="s">
        <v>323</v>
      </c>
      <c r="B152" s="551">
        <v>3</v>
      </c>
      <c r="C152" t="s">
        <v>446</v>
      </c>
      <c r="D152" t="s">
        <v>1503</v>
      </c>
      <c r="E152" s="551">
        <f ca="1">VLOOKUP(A152,Data!C:I,7,FALSE)</f>
        <v>0</v>
      </c>
      <c r="F152" s="631" t="str">
        <f t="shared" si="28"/>
        <v>ID.SC-23</v>
      </c>
      <c r="G152" s="631" t="str">
        <f t="shared" ca="1" si="29"/>
        <v>ID.SC-230</v>
      </c>
    </row>
    <row r="153" spans="1:7" x14ac:dyDescent="0.25">
      <c r="A153" t="s">
        <v>324</v>
      </c>
      <c r="B153" s="551">
        <v>3</v>
      </c>
      <c r="C153" t="s">
        <v>1462</v>
      </c>
      <c r="D153" t="s">
        <v>1498</v>
      </c>
      <c r="E153" s="551">
        <f ca="1">VLOOKUP(A153,Data!C:I,7,FALSE)</f>
        <v>0</v>
      </c>
      <c r="F153" s="631" t="str">
        <f t="shared" si="28"/>
        <v>PR.DS-63</v>
      </c>
      <c r="G153" s="631" t="str">
        <f t="shared" ca="1" si="29"/>
        <v>PR.DS-630</v>
      </c>
    </row>
    <row r="154" spans="1:7" x14ac:dyDescent="0.25">
      <c r="A154" t="s">
        <v>324</v>
      </c>
      <c r="B154" s="551">
        <v>3</v>
      </c>
      <c r="C154" t="s">
        <v>1462</v>
      </c>
      <c r="D154" t="s">
        <v>1504</v>
      </c>
      <c r="E154" s="551">
        <f ca="1">VLOOKUP(A154,Data!C:I,7,FALSE)</f>
        <v>0</v>
      </c>
      <c r="F154" s="631" t="str">
        <f t="shared" si="28"/>
        <v>PR.IP-33</v>
      </c>
      <c r="G154" s="631" t="str">
        <f t="shared" ca="1" si="29"/>
        <v>PR.IP-330</v>
      </c>
    </row>
    <row r="155" spans="1:7" x14ac:dyDescent="0.25">
      <c r="A155" t="s">
        <v>325</v>
      </c>
      <c r="B155" s="551">
        <v>3</v>
      </c>
      <c r="C155" t="s">
        <v>1463</v>
      </c>
      <c r="D155" t="s">
        <v>1501</v>
      </c>
      <c r="E155" s="551">
        <f ca="1">VLOOKUP(A155,Data!C:I,7,FALSE)</f>
        <v>0</v>
      </c>
      <c r="F155" s="631" t="str">
        <f t="shared" si="28"/>
        <v>DE.CM-43</v>
      </c>
      <c r="G155" s="631" t="str">
        <f t="shared" ca="1" si="29"/>
        <v>DE.CM-430</v>
      </c>
    </row>
    <row r="156" spans="1:7" x14ac:dyDescent="0.25">
      <c r="A156" t="s">
        <v>325</v>
      </c>
      <c r="B156" s="551">
        <v>3</v>
      </c>
      <c r="C156" t="s">
        <v>1463</v>
      </c>
      <c r="D156" t="s">
        <v>1505</v>
      </c>
      <c r="E156" s="551">
        <f ca="1">VLOOKUP(A156,Data!C:I,7,FALSE)</f>
        <v>0</v>
      </c>
      <c r="F156" s="631" t="str">
        <f t="shared" si="28"/>
        <v>DE.CM-53</v>
      </c>
      <c r="G156" s="631" t="str">
        <f t="shared" ca="1" si="29"/>
        <v>DE.CM-530</v>
      </c>
    </row>
    <row r="157" spans="1:7" x14ac:dyDescent="0.25">
      <c r="A157" t="s">
        <v>325</v>
      </c>
      <c r="B157" s="551">
        <v>3</v>
      </c>
      <c r="C157" t="s">
        <v>1462</v>
      </c>
      <c r="D157" t="s">
        <v>1498</v>
      </c>
      <c r="E157" s="551">
        <f ca="1">VLOOKUP(A157,Data!C:I,7,FALSE)</f>
        <v>0</v>
      </c>
      <c r="F157" s="631" t="str">
        <f t="shared" si="28"/>
        <v>PR.DS-63</v>
      </c>
      <c r="G157" s="631" t="str">
        <f t="shared" ca="1" si="29"/>
        <v>PR.DS-630</v>
      </c>
    </row>
    <row r="158" spans="1:7" x14ac:dyDescent="0.25">
      <c r="A158" t="s">
        <v>325</v>
      </c>
      <c r="B158" s="551">
        <v>3</v>
      </c>
      <c r="C158" t="s">
        <v>1462</v>
      </c>
      <c r="D158" t="s">
        <v>1499</v>
      </c>
      <c r="E158" s="551">
        <f ca="1">VLOOKUP(A158,Data!C:I,7,FALSE)</f>
        <v>0</v>
      </c>
      <c r="F158" s="631" t="str">
        <f t="shared" si="28"/>
        <v>PR.DS-83</v>
      </c>
      <c r="G158" s="631" t="str">
        <f t="shared" ca="1" si="29"/>
        <v>PR.DS-830</v>
      </c>
    </row>
    <row r="159" spans="1:7" x14ac:dyDescent="0.25">
      <c r="A159" t="s">
        <v>326</v>
      </c>
      <c r="B159" s="551">
        <v>3</v>
      </c>
      <c r="C159" t="s">
        <v>1463</v>
      </c>
      <c r="D159" t="s">
        <v>1501</v>
      </c>
      <c r="E159" s="551">
        <f ca="1">VLOOKUP(A159,Data!C:I,7,FALSE)</f>
        <v>0</v>
      </c>
      <c r="F159" s="631" t="str">
        <f t="shared" si="28"/>
        <v>DE.CM-43</v>
      </c>
      <c r="G159" s="631" t="str">
        <f t="shared" ca="1" si="29"/>
        <v>DE.CM-430</v>
      </c>
    </row>
    <row r="160" spans="1:7" x14ac:dyDescent="0.25">
      <c r="A160" t="s">
        <v>326</v>
      </c>
      <c r="B160" s="551">
        <v>3</v>
      </c>
      <c r="C160" t="s">
        <v>1463</v>
      </c>
      <c r="D160" t="s">
        <v>1505</v>
      </c>
      <c r="E160" s="551">
        <f ca="1">VLOOKUP(A160,Data!C:I,7,FALSE)</f>
        <v>0</v>
      </c>
      <c r="F160" s="631" t="str">
        <f t="shared" si="28"/>
        <v>DE.CM-53</v>
      </c>
      <c r="G160" s="631" t="str">
        <f t="shared" ca="1" si="29"/>
        <v>DE.CM-530</v>
      </c>
    </row>
    <row r="161" spans="1:7" x14ac:dyDescent="0.25">
      <c r="A161" t="s">
        <v>329</v>
      </c>
      <c r="B161" s="551">
        <v>1</v>
      </c>
      <c r="C161" t="s">
        <v>1462</v>
      </c>
      <c r="D161" t="s">
        <v>1506</v>
      </c>
      <c r="E161" s="551">
        <f ca="1">VLOOKUP(A161,Data!C:I,7,FALSE)</f>
        <v>0</v>
      </c>
      <c r="F161" s="631" t="str">
        <f t="shared" si="28"/>
        <v>PR.DS-11</v>
      </c>
      <c r="G161" s="631" t="str">
        <f t="shared" ca="1" si="29"/>
        <v>PR.DS-110</v>
      </c>
    </row>
    <row r="162" spans="1:7" x14ac:dyDescent="0.25">
      <c r="A162" t="s">
        <v>329</v>
      </c>
      <c r="B162" s="551">
        <v>1</v>
      </c>
      <c r="C162" t="s">
        <v>1462</v>
      </c>
      <c r="D162" t="s">
        <v>1495</v>
      </c>
      <c r="E162" s="551">
        <f ca="1">VLOOKUP(A162,Data!C:I,7,FALSE)</f>
        <v>0</v>
      </c>
      <c r="F162" s="631" t="str">
        <f t="shared" si="28"/>
        <v>PR.DS-51</v>
      </c>
      <c r="G162" s="631" t="str">
        <f t="shared" ca="1" si="29"/>
        <v>PR.DS-510</v>
      </c>
    </row>
    <row r="163" spans="1:7" x14ac:dyDescent="0.25">
      <c r="A163" t="s">
        <v>330</v>
      </c>
      <c r="B163" s="551">
        <v>2</v>
      </c>
      <c r="C163" t="s">
        <v>1462</v>
      </c>
      <c r="D163" t="s">
        <v>1506</v>
      </c>
      <c r="E163" s="551">
        <f ca="1">VLOOKUP(A163,Data!C:I,7,FALSE)</f>
        <v>0</v>
      </c>
      <c r="F163" s="631" t="str">
        <f t="shared" si="28"/>
        <v>PR.DS-12</v>
      </c>
      <c r="G163" s="631" t="str">
        <f t="shared" ca="1" si="29"/>
        <v>PR.DS-120</v>
      </c>
    </row>
    <row r="164" spans="1:7" x14ac:dyDescent="0.25">
      <c r="A164" t="s">
        <v>330</v>
      </c>
      <c r="B164" s="551">
        <v>2</v>
      </c>
      <c r="C164" t="s">
        <v>1462</v>
      </c>
      <c r="D164" t="s">
        <v>1495</v>
      </c>
      <c r="E164" s="551">
        <f ca="1">VLOOKUP(A164,Data!C:I,7,FALSE)</f>
        <v>0</v>
      </c>
      <c r="F164" s="631" t="str">
        <f t="shared" si="28"/>
        <v>PR.DS-52</v>
      </c>
      <c r="G164" s="631" t="str">
        <f t="shared" ca="1" si="29"/>
        <v>PR.DS-520</v>
      </c>
    </row>
    <row r="165" spans="1:7" x14ac:dyDescent="0.25">
      <c r="A165" t="s">
        <v>331</v>
      </c>
      <c r="B165" s="551">
        <v>2</v>
      </c>
      <c r="C165" t="s">
        <v>1462</v>
      </c>
      <c r="D165" t="s">
        <v>1507</v>
      </c>
      <c r="E165" s="551">
        <f ca="1">VLOOKUP(A165,Data!C:I,7,FALSE)</f>
        <v>0</v>
      </c>
      <c r="F165" s="631" t="str">
        <f t="shared" si="28"/>
        <v>PR.DS-22</v>
      </c>
      <c r="G165" s="631" t="str">
        <f t="shared" ca="1" si="29"/>
        <v>PR.DS-220</v>
      </c>
    </row>
    <row r="166" spans="1:7" x14ac:dyDescent="0.25">
      <c r="A166" t="s">
        <v>331</v>
      </c>
      <c r="B166" s="551">
        <v>2</v>
      </c>
      <c r="C166" t="s">
        <v>1462</v>
      </c>
      <c r="D166" t="s">
        <v>1495</v>
      </c>
      <c r="E166" s="551">
        <f ca="1">VLOOKUP(A166,Data!C:I,7,FALSE)</f>
        <v>0</v>
      </c>
      <c r="F166" s="631" t="str">
        <f t="shared" si="28"/>
        <v>PR.DS-52</v>
      </c>
      <c r="G166" s="631" t="str">
        <f t="shared" ca="1" si="29"/>
        <v>PR.DS-520</v>
      </c>
    </row>
    <row r="167" spans="1:7" x14ac:dyDescent="0.25">
      <c r="A167" t="s">
        <v>332</v>
      </c>
      <c r="B167" s="551">
        <v>2</v>
      </c>
      <c r="C167" t="s">
        <v>1462</v>
      </c>
      <c r="D167" t="s">
        <v>1506</v>
      </c>
      <c r="E167" s="551">
        <f ca="1">VLOOKUP(A167,Data!C:I,7,FALSE)</f>
        <v>0</v>
      </c>
      <c r="F167" s="631" t="str">
        <f t="shared" si="28"/>
        <v>PR.DS-12</v>
      </c>
      <c r="G167" s="631" t="str">
        <f t="shared" ca="1" si="29"/>
        <v>PR.DS-120</v>
      </c>
    </row>
    <row r="168" spans="1:7" x14ac:dyDescent="0.25">
      <c r="A168" t="s">
        <v>332</v>
      </c>
      <c r="B168" s="551">
        <v>2</v>
      </c>
      <c r="C168" t="s">
        <v>1462</v>
      </c>
      <c r="D168" t="s">
        <v>1507</v>
      </c>
      <c r="E168" s="551">
        <f ca="1">VLOOKUP(A168,Data!C:I,7,FALSE)</f>
        <v>0</v>
      </c>
      <c r="F168" s="631" t="str">
        <f t="shared" si="28"/>
        <v>PR.DS-22</v>
      </c>
      <c r="G168" s="631" t="str">
        <f t="shared" ca="1" si="29"/>
        <v>PR.DS-220</v>
      </c>
    </row>
    <row r="169" spans="1:7" x14ac:dyDescent="0.25">
      <c r="A169" t="s">
        <v>332</v>
      </c>
      <c r="B169" s="551">
        <v>2</v>
      </c>
      <c r="C169" t="s">
        <v>1462</v>
      </c>
      <c r="D169" t="s">
        <v>1495</v>
      </c>
      <c r="E169" s="551">
        <f ca="1">VLOOKUP(A169,Data!C:I,7,FALSE)</f>
        <v>0</v>
      </c>
      <c r="F169" s="631" t="str">
        <f t="shared" si="28"/>
        <v>PR.DS-52</v>
      </c>
      <c r="G169" s="631" t="str">
        <f t="shared" ca="1" si="29"/>
        <v>PR.DS-520</v>
      </c>
    </row>
    <row r="170" spans="1:7" x14ac:dyDescent="0.25">
      <c r="A170" t="s">
        <v>333</v>
      </c>
      <c r="B170" s="551">
        <v>2</v>
      </c>
      <c r="C170" t="s">
        <v>1462</v>
      </c>
      <c r="D170" t="s">
        <v>1506</v>
      </c>
      <c r="E170" s="551">
        <f ca="1">VLOOKUP(A170,Data!C:I,7,FALSE)</f>
        <v>0</v>
      </c>
      <c r="F170" s="631" t="str">
        <f t="shared" si="28"/>
        <v>PR.DS-12</v>
      </c>
      <c r="G170" s="631" t="str">
        <f t="shared" ca="1" si="29"/>
        <v>PR.DS-120</v>
      </c>
    </row>
    <row r="171" spans="1:7" x14ac:dyDescent="0.25">
      <c r="A171" t="s">
        <v>333</v>
      </c>
      <c r="B171" s="551">
        <v>2</v>
      </c>
      <c r="C171" t="s">
        <v>1462</v>
      </c>
      <c r="D171" t="s">
        <v>1507</v>
      </c>
      <c r="E171" s="551">
        <f ca="1">VLOOKUP(A171,Data!C:I,7,FALSE)</f>
        <v>0</v>
      </c>
      <c r="F171" s="631" t="str">
        <f t="shared" si="28"/>
        <v>PR.DS-22</v>
      </c>
      <c r="G171" s="631" t="str">
        <f t="shared" ca="1" si="29"/>
        <v>PR.DS-220</v>
      </c>
    </row>
    <row r="172" spans="1:7" x14ac:dyDescent="0.25">
      <c r="A172" t="s">
        <v>333</v>
      </c>
      <c r="B172" s="551">
        <v>2</v>
      </c>
      <c r="C172" t="s">
        <v>1462</v>
      </c>
      <c r="D172" t="s">
        <v>1495</v>
      </c>
      <c r="E172" s="551">
        <f ca="1">VLOOKUP(A172,Data!C:I,7,FALSE)</f>
        <v>0</v>
      </c>
      <c r="F172" s="631" t="str">
        <f t="shared" si="28"/>
        <v>PR.DS-52</v>
      </c>
      <c r="G172" s="631" t="str">
        <f t="shared" ca="1" si="29"/>
        <v>PR.DS-520</v>
      </c>
    </row>
    <row r="173" spans="1:7" x14ac:dyDescent="0.25">
      <c r="A173" t="s">
        <v>334</v>
      </c>
      <c r="B173" s="551">
        <v>2</v>
      </c>
      <c r="C173" t="s">
        <v>1462</v>
      </c>
      <c r="D173" t="s">
        <v>1495</v>
      </c>
      <c r="E173" s="551">
        <f ca="1">VLOOKUP(A173,Data!C:I,7,FALSE)</f>
        <v>0</v>
      </c>
      <c r="F173" s="631" t="str">
        <f t="shared" si="28"/>
        <v>PR.DS-52</v>
      </c>
      <c r="G173" s="631" t="str">
        <f t="shared" ca="1" si="29"/>
        <v>PR.DS-520</v>
      </c>
    </row>
    <row r="174" spans="1:7" x14ac:dyDescent="0.25">
      <c r="A174" t="s">
        <v>335</v>
      </c>
      <c r="B174" s="551">
        <v>3</v>
      </c>
      <c r="C174" t="s">
        <v>1462</v>
      </c>
      <c r="D174" t="s">
        <v>1506</v>
      </c>
      <c r="E174" s="551">
        <f ca="1">VLOOKUP(A174,Data!C:I,7,FALSE)</f>
        <v>0</v>
      </c>
      <c r="F174" s="631" t="str">
        <f t="shared" si="28"/>
        <v>PR.DS-13</v>
      </c>
      <c r="G174" s="631" t="str">
        <f t="shared" ca="1" si="29"/>
        <v>PR.DS-130</v>
      </c>
    </row>
    <row r="175" spans="1:7" x14ac:dyDescent="0.25">
      <c r="A175" t="s">
        <v>335</v>
      </c>
      <c r="B175" s="551">
        <v>3</v>
      </c>
      <c r="C175" t="s">
        <v>1462</v>
      </c>
      <c r="D175" t="s">
        <v>1495</v>
      </c>
      <c r="E175" s="551">
        <f ca="1">VLOOKUP(A175,Data!C:I,7,FALSE)</f>
        <v>0</v>
      </c>
      <c r="F175" s="631" t="str">
        <f t="shared" si="28"/>
        <v>PR.DS-53</v>
      </c>
      <c r="G175" s="631" t="str">
        <f t="shared" ca="1" si="29"/>
        <v>PR.DS-530</v>
      </c>
    </row>
    <row r="176" spans="1:7" x14ac:dyDescent="0.25">
      <c r="A176" t="s">
        <v>977</v>
      </c>
      <c r="B176" s="551">
        <v>3</v>
      </c>
      <c r="C176" t="s">
        <v>1462</v>
      </c>
      <c r="D176" t="s">
        <v>1498</v>
      </c>
      <c r="E176" s="551">
        <f ca="1">VLOOKUP(A176,Data!C:I,7,FALSE)</f>
        <v>0</v>
      </c>
      <c r="F176" s="631" t="str">
        <f t="shared" si="28"/>
        <v>PR.DS-63</v>
      </c>
      <c r="G176" s="631" t="str">
        <f t="shared" ca="1" si="29"/>
        <v>PR.DS-630</v>
      </c>
    </row>
    <row r="177" spans="1:7" x14ac:dyDescent="0.25">
      <c r="A177" t="s">
        <v>982</v>
      </c>
      <c r="B177" s="551">
        <v>3</v>
      </c>
      <c r="C177" t="s">
        <v>446</v>
      </c>
      <c r="D177" t="s">
        <v>1489</v>
      </c>
      <c r="E177" s="551">
        <f ca="1">VLOOKUP(A177,Data!C:I,7,FALSE)</f>
        <v>0</v>
      </c>
      <c r="F177" s="631" t="str">
        <f t="shared" si="28"/>
        <v>ID.AM-63</v>
      </c>
      <c r="G177" s="631" t="str">
        <f t="shared" ca="1" si="29"/>
        <v>ID.AM-630</v>
      </c>
    </row>
    <row r="178" spans="1:7" x14ac:dyDescent="0.25">
      <c r="A178" t="s">
        <v>982</v>
      </c>
      <c r="B178" s="551">
        <v>3</v>
      </c>
      <c r="C178" t="s">
        <v>446</v>
      </c>
      <c r="D178" t="s">
        <v>1490</v>
      </c>
      <c r="E178" s="551">
        <f ca="1">VLOOKUP(A178,Data!C:I,7,FALSE)</f>
        <v>0</v>
      </c>
      <c r="F178" s="631" t="str">
        <f t="shared" si="28"/>
        <v>ID.GV-23</v>
      </c>
      <c r="G178" s="631" t="str">
        <f t="shared" ca="1" si="29"/>
        <v>ID.GV-230</v>
      </c>
    </row>
    <row r="179" spans="1:7" x14ac:dyDescent="0.25">
      <c r="A179" t="s">
        <v>983</v>
      </c>
      <c r="B179" s="551">
        <v>3</v>
      </c>
      <c r="C179" t="s">
        <v>1462</v>
      </c>
      <c r="D179" t="s">
        <v>1491</v>
      </c>
      <c r="E179" s="551">
        <f ca="1">VLOOKUP(A179,Data!C:I,7,FALSE)</f>
        <v>0</v>
      </c>
      <c r="F179" s="631" t="str">
        <f t="shared" si="28"/>
        <v>PR.IP-83</v>
      </c>
      <c r="G179" s="631" t="str">
        <f t="shared" ca="1" si="29"/>
        <v>PR.IP-830</v>
      </c>
    </row>
    <row r="180" spans="1:7" x14ac:dyDescent="0.25">
      <c r="A180" t="s">
        <v>86</v>
      </c>
      <c r="B180" s="551">
        <v>1</v>
      </c>
      <c r="C180" t="s">
        <v>446</v>
      </c>
      <c r="D180" t="s">
        <v>1508</v>
      </c>
      <c r="E180" s="551">
        <f ca="1">VLOOKUP(A180,Data!C:I,7,FALSE)</f>
        <v>0</v>
      </c>
      <c r="F180" s="631" t="str">
        <f t="shared" si="28"/>
        <v>ID.AM-11</v>
      </c>
      <c r="G180" s="631" t="str">
        <f t="shared" ca="1" si="29"/>
        <v>ID.AM-110</v>
      </c>
    </row>
    <row r="181" spans="1:7" x14ac:dyDescent="0.25">
      <c r="A181" t="s">
        <v>86</v>
      </c>
      <c r="B181" s="551">
        <v>1</v>
      </c>
      <c r="C181" t="s">
        <v>446</v>
      </c>
      <c r="D181" t="s">
        <v>1509</v>
      </c>
      <c r="E181" s="551">
        <f ca="1">VLOOKUP(A181,Data!C:I,7,FALSE)</f>
        <v>0</v>
      </c>
      <c r="F181" s="631" t="str">
        <f t="shared" si="28"/>
        <v>ID.AM-21</v>
      </c>
      <c r="G181" s="631" t="str">
        <f t="shared" ca="1" si="29"/>
        <v>ID.AM-210</v>
      </c>
    </row>
    <row r="182" spans="1:7" x14ac:dyDescent="0.25">
      <c r="A182" t="s">
        <v>86</v>
      </c>
      <c r="B182" s="551">
        <v>1</v>
      </c>
      <c r="C182" t="s">
        <v>446</v>
      </c>
      <c r="D182" t="s">
        <v>1510</v>
      </c>
      <c r="E182" s="551">
        <f ca="1">VLOOKUP(A182,Data!C:I,7,FALSE)</f>
        <v>0</v>
      </c>
      <c r="F182" s="631" t="str">
        <f t="shared" si="28"/>
        <v>ID.AM-51</v>
      </c>
      <c r="G182" s="631" t="str">
        <f t="shared" ca="1" si="29"/>
        <v>ID.AM-510</v>
      </c>
    </row>
    <row r="183" spans="1:7" x14ac:dyDescent="0.25">
      <c r="A183" t="s">
        <v>86</v>
      </c>
      <c r="B183" s="551">
        <v>1</v>
      </c>
      <c r="C183" t="s">
        <v>446</v>
      </c>
      <c r="D183" t="s">
        <v>1511</v>
      </c>
      <c r="E183" s="551">
        <f ca="1">VLOOKUP(A183,Data!C:I,7,FALSE)</f>
        <v>0</v>
      </c>
      <c r="F183" s="631" t="str">
        <f t="shared" si="28"/>
        <v>ID.BE-41</v>
      </c>
      <c r="G183" s="631" t="str">
        <f t="shared" ca="1" si="29"/>
        <v>ID.BE-410</v>
      </c>
    </row>
    <row r="184" spans="1:7" x14ac:dyDescent="0.25">
      <c r="A184" t="s">
        <v>88</v>
      </c>
      <c r="B184" s="551">
        <v>2</v>
      </c>
      <c r="C184" t="s">
        <v>446</v>
      </c>
      <c r="D184" t="s">
        <v>1508</v>
      </c>
      <c r="E184" s="551">
        <f ca="1">VLOOKUP(A184,Data!C:I,7,FALSE)</f>
        <v>0</v>
      </c>
      <c r="F184" s="631" t="str">
        <f t="shared" si="28"/>
        <v>ID.AM-12</v>
      </c>
      <c r="G184" s="631" t="str">
        <f t="shared" ca="1" si="29"/>
        <v>ID.AM-120</v>
      </c>
    </row>
    <row r="185" spans="1:7" x14ac:dyDescent="0.25">
      <c r="A185" t="s">
        <v>88</v>
      </c>
      <c r="B185" s="551">
        <v>2</v>
      </c>
      <c r="C185" t="s">
        <v>446</v>
      </c>
      <c r="D185" t="s">
        <v>1509</v>
      </c>
      <c r="E185" s="551">
        <f ca="1">VLOOKUP(A185,Data!C:I,7,FALSE)</f>
        <v>0</v>
      </c>
      <c r="F185" s="631" t="str">
        <f t="shared" si="28"/>
        <v>ID.AM-22</v>
      </c>
      <c r="G185" s="631" t="str">
        <f t="shared" ca="1" si="29"/>
        <v>ID.AM-220</v>
      </c>
    </row>
    <row r="186" spans="1:7" x14ac:dyDescent="0.25">
      <c r="A186" t="s">
        <v>88</v>
      </c>
      <c r="B186" s="551">
        <v>2</v>
      </c>
      <c r="C186" t="s">
        <v>446</v>
      </c>
      <c r="D186" t="s">
        <v>1510</v>
      </c>
      <c r="E186" s="551">
        <f ca="1">VLOOKUP(A186,Data!C:I,7,FALSE)</f>
        <v>0</v>
      </c>
      <c r="F186" s="631" t="str">
        <f t="shared" si="28"/>
        <v>ID.AM-52</v>
      </c>
      <c r="G186" s="631" t="str">
        <f t="shared" ca="1" si="29"/>
        <v>ID.AM-520</v>
      </c>
    </row>
    <row r="187" spans="1:7" x14ac:dyDescent="0.25">
      <c r="A187" t="s">
        <v>88</v>
      </c>
      <c r="B187" s="551">
        <v>2</v>
      </c>
      <c r="C187" t="s">
        <v>446</v>
      </c>
      <c r="D187" t="s">
        <v>1511</v>
      </c>
      <c r="E187" s="551">
        <f ca="1">VLOOKUP(A187,Data!C:I,7,FALSE)</f>
        <v>0</v>
      </c>
      <c r="F187" s="631" t="str">
        <f t="shared" si="28"/>
        <v>ID.BE-42</v>
      </c>
      <c r="G187" s="631" t="str">
        <f t="shared" ca="1" si="29"/>
        <v>ID.BE-420</v>
      </c>
    </row>
    <row r="188" spans="1:7" x14ac:dyDescent="0.25">
      <c r="A188" t="s">
        <v>89</v>
      </c>
      <c r="B188" s="551">
        <v>2</v>
      </c>
      <c r="C188" t="s">
        <v>446</v>
      </c>
      <c r="D188" t="s">
        <v>1508</v>
      </c>
      <c r="E188" s="551">
        <f ca="1">VLOOKUP(A188,Data!C:I,7,FALSE)</f>
        <v>0</v>
      </c>
      <c r="F188" s="631" t="str">
        <f t="shared" si="28"/>
        <v>ID.AM-12</v>
      </c>
      <c r="G188" s="631" t="str">
        <f t="shared" ca="1" si="29"/>
        <v>ID.AM-120</v>
      </c>
    </row>
    <row r="189" spans="1:7" x14ac:dyDescent="0.25">
      <c r="A189" t="s">
        <v>89</v>
      </c>
      <c r="B189" s="551">
        <v>2</v>
      </c>
      <c r="C189" t="s">
        <v>446</v>
      </c>
      <c r="D189" t="s">
        <v>1509</v>
      </c>
      <c r="E189" s="551">
        <f ca="1">VLOOKUP(A189,Data!C:I,7,FALSE)</f>
        <v>0</v>
      </c>
      <c r="F189" s="631" t="str">
        <f t="shared" si="28"/>
        <v>ID.AM-22</v>
      </c>
      <c r="G189" s="631" t="str">
        <f t="shared" ca="1" si="29"/>
        <v>ID.AM-220</v>
      </c>
    </row>
    <row r="190" spans="1:7" x14ac:dyDescent="0.25">
      <c r="A190" t="s">
        <v>89</v>
      </c>
      <c r="B190" s="551">
        <v>2</v>
      </c>
      <c r="C190" t="s">
        <v>446</v>
      </c>
      <c r="D190" t="s">
        <v>1510</v>
      </c>
      <c r="E190" s="551">
        <f ca="1">VLOOKUP(A190,Data!C:I,7,FALSE)</f>
        <v>0</v>
      </c>
      <c r="F190" s="631" t="str">
        <f t="shared" si="28"/>
        <v>ID.AM-52</v>
      </c>
      <c r="G190" s="631" t="str">
        <f t="shared" ca="1" si="29"/>
        <v>ID.AM-520</v>
      </c>
    </row>
    <row r="191" spans="1:7" x14ac:dyDescent="0.25">
      <c r="A191" t="s">
        <v>89</v>
      </c>
      <c r="B191" s="551">
        <v>2</v>
      </c>
      <c r="C191" t="s">
        <v>446</v>
      </c>
      <c r="D191" t="s">
        <v>1511</v>
      </c>
      <c r="E191" s="551">
        <f ca="1">VLOOKUP(A191,Data!C:I,7,FALSE)</f>
        <v>0</v>
      </c>
      <c r="F191" s="631" t="str">
        <f t="shared" si="28"/>
        <v>ID.BE-42</v>
      </c>
      <c r="G191" s="631" t="str">
        <f t="shared" ca="1" si="29"/>
        <v>ID.BE-420</v>
      </c>
    </row>
    <row r="192" spans="1:7" x14ac:dyDescent="0.25">
      <c r="A192" t="s">
        <v>91</v>
      </c>
      <c r="B192" s="551">
        <v>2</v>
      </c>
      <c r="C192" t="s">
        <v>446</v>
      </c>
      <c r="D192" t="s">
        <v>1510</v>
      </c>
      <c r="E192" s="551">
        <f ca="1">VLOOKUP(A192,Data!C:I,7,FALSE)</f>
        <v>0</v>
      </c>
      <c r="F192" s="631" t="str">
        <f t="shared" si="28"/>
        <v>ID.AM-52</v>
      </c>
      <c r="G192" s="631" t="str">
        <f t="shared" ca="1" si="29"/>
        <v>ID.AM-520</v>
      </c>
    </row>
    <row r="193" spans="1:7" x14ac:dyDescent="0.25">
      <c r="A193" t="s">
        <v>91</v>
      </c>
      <c r="B193" s="551">
        <v>2</v>
      </c>
      <c r="C193" t="s">
        <v>446</v>
      </c>
      <c r="D193" t="s">
        <v>1511</v>
      </c>
      <c r="E193" s="551">
        <f ca="1">VLOOKUP(A193,Data!C:I,7,FALSE)</f>
        <v>0</v>
      </c>
      <c r="F193" s="631" t="str">
        <f t="shared" si="28"/>
        <v>ID.BE-42</v>
      </c>
      <c r="G193" s="631" t="str">
        <f t="shared" ca="1" si="29"/>
        <v>ID.BE-420</v>
      </c>
    </row>
    <row r="194" spans="1:7" x14ac:dyDescent="0.25">
      <c r="A194" t="s">
        <v>93</v>
      </c>
      <c r="B194" s="551">
        <v>2</v>
      </c>
      <c r="C194" t="s">
        <v>446</v>
      </c>
      <c r="D194" t="s">
        <v>1510</v>
      </c>
      <c r="E194" s="551">
        <f ca="1">VLOOKUP(A194,Data!C:I,7,FALSE)</f>
        <v>0</v>
      </c>
      <c r="F194" s="631" t="str">
        <f t="shared" si="28"/>
        <v>ID.AM-52</v>
      </c>
      <c r="G194" s="631" t="str">
        <f t="shared" ca="1" si="29"/>
        <v>ID.AM-520</v>
      </c>
    </row>
    <row r="195" spans="1:7" x14ac:dyDescent="0.25">
      <c r="A195" t="s">
        <v>93</v>
      </c>
      <c r="B195" s="551">
        <v>2</v>
      </c>
      <c r="C195" t="s">
        <v>446</v>
      </c>
      <c r="D195" t="s">
        <v>1511</v>
      </c>
      <c r="E195" s="551">
        <f ca="1">VLOOKUP(A195,Data!C:I,7,FALSE)</f>
        <v>0</v>
      </c>
      <c r="F195" s="631" t="str">
        <f t="shared" ref="F195:F258" si="30">CONCATENATE($D195,$B195)</f>
        <v>ID.BE-42</v>
      </c>
      <c r="G195" s="631" t="str">
        <f t="shared" ref="G195:G258" ca="1" si="31">_xlfn.IFNA(CONCATENATE(F195,$E195),CONCATENATE(F195,$E195,0))</f>
        <v>ID.BE-420</v>
      </c>
    </row>
    <row r="196" spans="1:7" x14ac:dyDescent="0.25">
      <c r="A196" t="s">
        <v>95</v>
      </c>
      <c r="B196" s="551">
        <v>3</v>
      </c>
      <c r="C196" t="s">
        <v>446</v>
      </c>
      <c r="D196" t="s">
        <v>1508</v>
      </c>
      <c r="E196" s="551">
        <f ca="1">VLOOKUP(A196,Data!C:I,7,FALSE)</f>
        <v>0</v>
      </c>
      <c r="F196" s="631" t="str">
        <f t="shared" si="30"/>
        <v>ID.AM-13</v>
      </c>
      <c r="G196" s="631" t="str">
        <f t="shared" ca="1" si="31"/>
        <v>ID.AM-130</v>
      </c>
    </row>
    <row r="197" spans="1:7" x14ac:dyDescent="0.25">
      <c r="A197" t="s">
        <v>95</v>
      </c>
      <c r="B197" s="551">
        <v>3</v>
      </c>
      <c r="C197" t="s">
        <v>446</v>
      </c>
      <c r="D197" t="s">
        <v>1509</v>
      </c>
      <c r="E197" s="551">
        <f ca="1">VLOOKUP(A197,Data!C:I,7,FALSE)</f>
        <v>0</v>
      </c>
      <c r="F197" s="631" t="str">
        <f t="shared" si="30"/>
        <v>ID.AM-23</v>
      </c>
      <c r="G197" s="631" t="str">
        <f t="shared" ca="1" si="31"/>
        <v>ID.AM-230</v>
      </c>
    </row>
    <row r="198" spans="1:7" x14ac:dyDescent="0.25">
      <c r="A198" t="s">
        <v>95</v>
      </c>
      <c r="B198" s="551">
        <v>3</v>
      </c>
      <c r="C198" t="s">
        <v>446</v>
      </c>
      <c r="D198" t="s">
        <v>1511</v>
      </c>
      <c r="E198" s="551">
        <f ca="1">VLOOKUP(A198,Data!C:I,7,FALSE)</f>
        <v>0</v>
      </c>
      <c r="F198" s="631" t="str">
        <f t="shared" si="30"/>
        <v>ID.BE-43</v>
      </c>
      <c r="G198" s="631" t="str">
        <f t="shared" ca="1" si="31"/>
        <v>ID.BE-430</v>
      </c>
    </row>
    <row r="199" spans="1:7" x14ac:dyDescent="0.25">
      <c r="A199" t="s">
        <v>908</v>
      </c>
      <c r="B199" s="551">
        <v>3</v>
      </c>
      <c r="C199" t="s">
        <v>446</v>
      </c>
      <c r="D199" t="s">
        <v>1508</v>
      </c>
      <c r="E199" s="551">
        <f ca="1">VLOOKUP(A199,Data!C:I,7,FALSE)</f>
        <v>0</v>
      </c>
      <c r="F199" s="631" t="str">
        <f t="shared" si="30"/>
        <v>ID.AM-13</v>
      </c>
      <c r="G199" s="631" t="str">
        <f t="shared" ca="1" si="31"/>
        <v>ID.AM-130</v>
      </c>
    </row>
    <row r="200" spans="1:7" x14ac:dyDescent="0.25">
      <c r="A200" t="s">
        <v>908</v>
      </c>
      <c r="B200" s="551">
        <v>3</v>
      </c>
      <c r="C200" t="s">
        <v>446</v>
      </c>
      <c r="D200" t="s">
        <v>1509</v>
      </c>
      <c r="E200" s="551">
        <f ca="1">VLOOKUP(A200,Data!C:I,7,FALSE)</f>
        <v>0</v>
      </c>
      <c r="F200" s="631" t="str">
        <f t="shared" si="30"/>
        <v>ID.AM-23</v>
      </c>
      <c r="G200" s="631" t="str">
        <f t="shared" ca="1" si="31"/>
        <v>ID.AM-230</v>
      </c>
    </row>
    <row r="201" spans="1:7" x14ac:dyDescent="0.25">
      <c r="A201" t="s">
        <v>908</v>
      </c>
      <c r="B201" s="551">
        <v>3</v>
      </c>
      <c r="C201" t="s">
        <v>446</v>
      </c>
      <c r="D201" t="s">
        <v>1511</v>
      </c>
      <c r="E201" s="551">
        <f ca="1">VLOOKUP(A201,Data!C:I,7,FALSE)</f>
        <v>0</v>
      </c>
      <c r="F201" s="631" t="str">
        <f t="shared" si="30"/>
        <v>ID.BE-43</v>
      </c>
      <c r="G201" s="631" t="str">
        <f t="shared" ca="1" si="31"/>
        <v>ID.BE-430</v>
      </c>
    </row>
    <row r="202" spans="1:7" x14ac:dyDescent="0.25">
      <c r="A202" t="s">
        <v>909</v>
      </c>
      <c r="B202" s="551">
        <v>3</v>
      </c>
      <c r="C202" t="s">
        <v>446</v>
      </c>
      <c r="D202" t="s">
        <v>1511</v>
      </c>
      <c r="E202" s="551">
        <f ca="1">VLOOKUP(A202,Data!C:I,7,FALSE)</f>
        <v>0</v>
      </c>
      <c r="F202" s="631" t="str">
        <f t="shared" si="30"/>
        <v>ID.BE-43</v>
      </c>
      <c r="G202" s="631" t="str">
        <f t="shared" ca="1" si="31"/>
        <v>ID.BE-430</v>
      </c>
    </row>
    <row r="203" spans="1:7" x14ac:dyDescent="0.25">
      <c r="A203" t="s">
        <v>909</v>
      </c>
      <c r="B203" s="551">
        <v>3</v>
      </c>
      <c r="C203" t="s">
        <v>446</v>
      </c>
      <c r="D203" t="s">
        <v>1512</v>
      </c>
      <c r="E203" s="551">
        <f ca="1">VLOOKUP(A203,Data!C:I,7,FALSE)</f>
        <v>0</v>
      </c>
      <c r="F203" s="631" t="str">
        <f t="shared" si="30"/>
        <v>ID.RA-53</v>
      </c>
      <c r="G203" s="631" t="str">
        <f t="shared" ca="1" si="31"/>
        <v>ID.RA-530</v>
      </c>
    </row>
    <row r="204" spans="1:7" x14ac:dyDescent="0.25">
      <c r="A204" t="s">
        <v>910</v>
      </c>
      <c r="B204" s="551">
        <v>3</v>
      </c>
      <c r="C204" t="s">
        <v>1462</v>
      </c>
      <c r="D204" t="s">
        <v>1500</v>
      </c>
      <c r="E204" s="551" t="e">
        <f>VLOOKUP(A204,Data!C:I,7,FALSE)</f>
        <v>#N/A</v>
      </c>
      <c r="F204" s="631" t="str">
        <f t="shared" si="30"/>
        <v>PR.DS-33</v>
      </c>
      <c r="G204" s="631" t="e">
        <f t="shared" si="31"/>
        <v>#N/A</v>
      </c>
    </row>
    <row r="205" spans="1:7" x14ac:dyDescent="0.25">
      <c r="A205" t="s">
        <v>910</v>
      </c>
      <c r="B205" s="551">
        <v>3</v>
      </c>
      <c r="C205" t="s">
        <v>1462</v>
      </c>
      <c r="D205" t="s">
        <v>1513</v>
      </c>
      <c r="E205" s="551" t="e">
        <f>VLOOKUP(A205,Data!C:I,7,FALSE)</f>
        <v>#N/A</v>
      </c>
      <c r="F205" s="631" t="str">
        <f t="shared" si="30"/>
        <v>PR.IP-63</v>
      </c>
      <c r="G205" s="631" t="e">
        <f t="shared" si="31"/>
        <v>#N/A</v>
      </c>
    </row>
    <row r="206" spans="1:7" x14ac:dyDescent="0.25">
      <c r="A206" t="s">
        <v>97</v>
      </c>
      <c r="B206" s="551">
        <v>1</v>
      </c>
      <c r="C206" t="s">
        <v>446</v>
      </c>
      <c r="D206" t="s">
        <v>1514</v>
      </c>
      <c r="E206" s="551">
        <f ca="1">VLOOKUP(A206,Data!C:I,7,FALSE)</f>
        <v>0</v>
      </c>
      <c r="F206" s="631" t="str">
        <f t="shared" si="30"/>
        <v>ID.AM-31</v>
      </c>
      <c r="G206" s="631" t="str">
        <f t="shared" ca="1" si="31"/>
        <v>ID.AM-310</v>
      </c>
    </row>
    <row r="207" spans="1:7" x14ac:dyDescent="0.25">
      <c r="A207" t="s">
        <v>97</v>
      </c>
      <c r="B207" s="551">
        <v>1</v>
      </c>
      <c r="C207" t="s">
        <v>446</v>
      </c>
      <c r="D207" t="s">
        <v>1510</v>
      </c>
      <c r="E207" s="551">
        <f ca="1">VLOOKUP(A207,Data!C:I,7,FALSE)</f>
        <v>0</v>
      </c>
      <c r="F207" s="631" t="str">
        <f t="shared" si="30"/>
        <v>ID.AM-51</v>
      </c>
      <c r="G207" s="631" t="str">
        <f t="shared" ca="1" si="31"/>
        <v>ID.AM-510</v>
      </c>
    </row>
    <row r="208" spans="1:7" x14ac:dyDescent="0.25">
      <c r="A208" t="s">
        <v>97</v>
      </c>
      <c r="B208" s="551">
        <v>1</v>
      </c>
      <c r="C208" t="s">
        <v>446</v>
      </c>
      <c r="D208" t="s">
        <v>1511</v>
      </c>
      <c r="E208" s="551">
        <f ca="1">VLOOKUP(A208,Data!C:I,7,FALSE)</f>
        <v>0</v>
      </c>
      <c r="F208" s="631" t="str">
        <f t="shared" si="30"/>
        <v>ID.BE-41</v>
      </c>
      <c r="G208" s="631" t="str">
        <f t="shared" ca="1" si="31"/>
        <v>ID.BE-410</v>
      </c>
    </row>
    <row r="209" spans="1:7" x14ac:dyDescent="0.25">
      <c r="A209" t="s">
        <v>98</v>
      </c>
      <c r="B209" s="551">
        <v>2</v>
      </c>
      <c r="C209" t="s">
        <v>446</v>
      </c>
      <c r="D209" t="s">
        <v>1514</v>
      </c>
      <c r="E209" s="551">
        <f ca="1">VLOOKUP(A209,Data!C:I,7,FALSE)</f>
        <v>0</v>
      </c>
      <c r="F209" s="631" t="str">
        <f t="shared" si="30"/>
        <v>ID.AM-32</v>
      </c>
      <c r="G209" s="631" t="str">
        <f t="shared" ca="1" si="31"/>
        <v>ID.AM-320</v>
      </c>
    </row>
    <row r="210" spans="1:7" x14ac:dyDescent="0.25">
      <c r="A210" t="s">
        <v>98</v>
      </c>
      <c r="B210" s="551">
        <v>2</v>
      </c>
      <c r="C210" t="s">
        <v>446</v>
      </c>
      <c r="D210" t="s">
        <v>1510</v>
      </c>
      <c r="E210" s="551">
        <f ca="1">VLOOKUP(A210,Data!C:I,7,FALSE)</f>
        <v>0</v>
      </c>
      <c r="F210" s="631" t="str">
        <f t="shared" si="30"/>
        <v>ID.AM-52</v>
      </c>
      <c r="G210" s="631" t="str">
        <f t="shared" ca="1" si="31"/>
        <v>ID.AM-520</v>
      </c>
    </row>
    <row r="211" spans="1:7" x14ac:dyDescent="0.25">
      <c r="A211" t="s">
        <v>98</v>
      </c>
      <c r="B211" s="551">
        <v>2</v>
      </c>
      <c r="C211" t="s">
        <v>446</v>
      </c>
      <c r="D211" t="s">
        <v>1511</v>
      </c>
      <c r="E211" s="551">
        <f ca="1">VLOOKUP(A211,Data!C:I,7,FALSE)</f>
        <v>0</v>
      </c>
      <c r="F211" s="631" t="str">
        <f t="shared" si="30"/>
        <v>ID.BE-42</v>
      </c>
      <c r="G211" s="631" t="str">
        <f t="shared" ca="1" si="31"/>
        <v>ID.BE-420</v>
      </c>
    </row>
    <row r="212" spans="1:7" x14ac:dyDescent="0.25">
      <c r="A212" t="s">
        <v>99</v>
      </c>
      <c r="B212" s="551">
        <v>2</v>
      </c>
      <c r="C212" t="s">
        <v>446</v>
      </c>
      <c r="D212" t="s">
        <v>1514</v>
      </c>
      <c r="E212" s="551">
        <f ca="1">VLOOKUP(A212,Data!C:I,7,FALSE)</f>
        <v>0</v>
      </c>
      <c r="F212" s="631" t="str">
        <f t="shared" si="30"/>
        <v>ID.AM-32</v>
      </c>
      <c r="G212" s="631" t="str">
        <f t="shared" ca="1" si="31"/>
        <v>ID.AM-320</v>
      </c>
    </row>
    <row r="213" spans="1:7" x14ac:dyDescent="0.25">
      <c r="A213" t="s">
        <v>99</v>
      </c>
      <c r="B213" s="551">
        <v>2</v>
      </c>
      <c r="C213" t="s">
        <v>446</v>
      </c>
      <c r="D213" t="s">
        <v>1510</v>
      </c>
      <c r="E213" s="551">
        <f ca="1">VLOOKUP(A213,Data!C:I,7,FALSE)</f>
        <v>0</v>
      </c>
      <c r="F213" s="631" t="str">
        <f t="shared" si="30"/>
        <v>ID.AM-52</v>
      </c>
      <c r="G213" s="631" t="str">
        <f t="shared" ca="1" si="31"/>
        <v>ID.AM-520</v>
      </c>
    </row>
    <row r="214" spans="1:7" x14ac:dyDescent="0.25">
      <c r="A214" t="s">
        <v>99</v>
      </c>
      <c r="B214" s="551">
        <v>2</v>
      </c>
      <c r="C214" t="s">
        <v>446</v>
      </c>
      <c r="D214" t="s">
        <v>1511</v>
      </c>
      <c r="E214" s="551">
        <f ca="1">VLOOKUP(A214,Data!C:I,7,FALSE)</f>
        <v>0</v>
      </c>
      <c r="F214" s="631" t="str">
        <f t="shared" si="30"/>
        <v>ID.BE-42</v>
      </c>
      <c r="G214" s="631" t="str">
        <f t="shared" ca="1" si="31"/>
        <v>ID.BE-420</v>
      </c>
    </row>
    <row r="215" spans="1:7" x14ac:dyDescent="0.25">
      <c r="A215" t="s">
        <v>100</v>
      </c>
      <c r="B215" s="551">
        <v>2</v>
      </c>
      <c r="C215" t="s">
        <v>446</v>
      </c>
      <c r="D215" t="s">
        <v>1510</v>
      </c>
      <c r="E215" s="551">
        <f ca="1">VLOOKUP(A215,Data!C:I,7,FALSE)</f>
        <v>0</v>
      </c>
      <c r="F215" s="631" t="str">
        <f t="shared" si="30"/>
        <v>ID.AM-52</v>
      </c>
      <c r="G215" s="631" t="str">
        <f t="shared" ca="1" si="31"/>
        <v>ID.AM-520</v>
      </c>
    </row>
    <row r="216" spans="1:7" x14ac:dyDescent="0.25">
      <c r="A216" t="s">
        <v>100</v>
      </c>
      <c r="B216" s="551">
        <v>2</v>
      </c>
      <c r="C216" t="s">
        <v>446</v>
      </c>
      <c r="D216" t="s">
        <v>1511</v>
      </c>
      <c r="E216" s="551">
        <f ca="1">VLOOKUP(A216,Data!C:I,7,FALSE)</f>
        <v>0</v>
      </c>
      <c r="F216" s="631" t="str">
        <f t="shared" si="30"/>
        <v>ID.BE-42</v>
      </c>
      <c r="G216" s="631" t="str">
        <f t="shared" ca="1" si="31"/>
        <v>ID.BE-420</v>
      </c>
    </row>
    <row r="217" spans="1:7" x14ac:dyDescent="0.25">
      <c r="A217" t="s">
        <v>101</v>
      </c>
      <c r="B217" s="551">
        <v>2</v>
      </c>
      <c r="C217" t="s">
        <v>446</v>
      </c>
      <c r="D217" t="s">
        <v>1510</v>
      </c>
      <c r="E217" s="551">
        <f ca="1">VLOOKUP(A217,Data!C:I,7,FALSE)</f>
        <v>0</v>
      </c>
      <c r="F217" s="631" t="str">
        <f t="shared" si="30"/>
        <v>ID.AM-52</v>
      </c>
      <c r="G217" s="631" t="str">
        <f t="shared" ca="1" si="31"/>
        <v>ID.AM-520</v>
      </c>
    </row>
    <row r="218" spans="1:7" x14ac:dyDescent="0.25">
      <c r="A218" t="s">
        <v>101</v>
      </c>
      <c r="B218" s="551">
        <v>2</v>
      </c>
      <c r="C218" t="s">
        <v>446</v>
      </c>
      <c r="D218" t="s">
        <v>1511</v>
      </c>
      <c r="E218" s="551">
        <f ca="1">VLOOKUP(A218,Data!C:I,7,FALSE)</f>
        <v>0</v>
      </c>
      <c r="F218" s="631" t="str">
        <f t="shared" si="30"/>
        <v>ID.BE-42</v>
      </c>
      <c r="G218" s="631" t="str">
        <f t="shared" ca="1" si="31"/>
        <v>ID.BE-420</v>
      </c>
    </row>
    <row r="219" spans="1:7" x14ac:dyDescent="0.25">
      <c r="A219" t="s">
        <v>102</v>
      </c>
      <c r="B219" s="551">
        <v>3</v>
      </c>
      <c r="C219" t="s">
        <v>446</v>
      </c>
      <c r="D219" t="s">
        <v>1514</v>
      </c>
      <c r="E219" s="551">
        <f ca="1">VLOOKUP(A219,Data!C:I,7,FALSE)</f>
        <v>0</v>
      </c>
      <c r="F219" s="631" t="str">
        <f t="shared" si="30"/>
        <v>ID.AM-33</v>
      </c>
      <c r="G219" s="631" t="str">
        <f t="shared" ca="1" si="31"/>
        <v>ID.AM-330</v>
      </c>
    </row>
    <row r="220" spans="1:7" x14ac:dyDescent="0.25">
      <c r="A220" t="s">
        <v>102</v>
      </c>
      <c r="B220" s="551">
        <v>3</v>
      </c>
      <c r="C220" t="s">
        <v>446</v>
      </c>
      <c r="D220" t="s">
        <v>1510</v>
      </c>
      <c r="E220" s="551">
        <f ca="1">VLOOKUP(A220,Data!C:I,7,FALSE)</f>
        <v>0</v>
      </c>
      <c r="F220" s="631" t="str">
        <f t="shared" si="30"/>
        <v>ID.AM-53</v>
      </c>
      <c r="G220" s="631" t="str">
        <f t="shared" ca="1" si="31"/>
        <v>ID.AM-530</v>
      </c>
    </row>
    <row r="221" spans="1:7" x14ac:dyDescent="0.25">
      <c r="A221" t="s">
        <v>102</v>
      </c>
      <c r="B221" s="551">
        <v>3</v>
      </c>
      <c r="C221" t="s">
        <v>446</v>
      </c>
      <c r="D221" t="s">
        <v>1511</v>
      </c>
      <c r="E221" s="551">
        <f ca="1">VLOOKUP(A221,Data!C:I,7,FALSE)</f>
        <v>0</v>
      </c>
      <c r="F221" s="631" t="str">
        <f t="shared" si="30"/>
        <v>ID.BE-43</v>
      </c>
      <c r="G221" s="631" t="str">
        <f t="shared" ca="1" si="31"/>
        <v>ID.BE-430</v>
      </c>
    </row>
    <row r="222" spans="1:7" x14ac:dyDescent="0.25">
      <c r="A222" t="s">
        <v>911</v>
      </c>
      <c r="B222" s="551">
        <v>3</v>
      </c>
      <c r="C222" t="s">
        <v>446</v>
      </c>
      <c r="D222" t="s">
        <v>1514</v>
      </c>
      <c r="E222" s="551">
        <f ca="1">VLOOKUP(A222,Data!C:I,7,FALSE)</f>
        <v>0</v>
      </c>
      <c r="F222" s="631" t="str">
        <f t="shared" si="30"/>
        <v>ID.AM-33</v>
      </c>
      <c r="G222" s="631" t="str">
        <f t="shared" ca="1" si="31"/>
        <v>ID.AM-330</v>
      </c>
    </row>
    <row r="223" spans="1:7" x14ac:dyDescent="0.25">
      <c r="A223" t="s">
        <v>911</v>
      </c>
      <c r="B223" s="551">
        <v>3</v>
      </c>
      <c r="C223" t="s">
        <v>446</v>
      </c>
      <c r="D223" t="s">
        <v>1511</v>
      </c>
      <c r="E223" s="551">
        <f ca="1">VLOOKUP(A223,Data!C:I,7,FALSE)</f>
        <v>0</v>
      </c>
      <c r="F223" s="631" t="str">
        <f t="shared" si="30"/>
        <v>ID.BE-43</v>
      </c>
      <c r="G223" s="631" t="str">
        <f t="shared" ca="1" si="31"/>
        <v>ID.BE-430</v>
      </c>
    </row>
    <row r="224" spans="1:7" x14ac:dyDescent="0.25">
      <c r="A224" t="s">
        <v>912</v>
      </c>
      <c r="B224" s="551">
        <v>3</v>
      </c>
      <c r="C224" t="s">
        <v>446</v>
      </c>
      <c r="D224" t="s">
        <v>1511</v>
      </c>
      <c r="E224" s="551">
        <f ca="1">VLOOKUP(A224,Data!C:I,7,FALSE)</f>
        <v>0</v>
      </c>
      <c r="F224" s="631" t="str">
        <f t="shared" si="30"/>
        <v>ID.BE-43</v>
      </c>
      <c r="G224" s="631" t="str">
        <f t="shared" ca="1" si="31"/>
        <v>ID.BE-430</v>
      </c>
    </row>
    <row r="225" spans="1:7" x14ac:dyDescent="0.25">
      <c r="A225" t="s">
        <v>912</v>
      </c>
      <c r="B225" s="551">
        <v>3</v>
      </c>
      <c r="C225" t="s">
        <v>446</v>
      </c>
      <c r="D225" t="s">
        <v>1512</v>
      </c>
      <c r="E225" s="551">
        <f ca="1">VLOOKUP(A225,Data!C:I,7,FALSE)</f>
        <v>0</v>
      </c>
      <c r="F225" s="631" t="str">
        <f t="shared" si="30"/>
        <v>ID.RA-53</v>
      </c>
      <c r="G225" s="631" t="str">
        <f t="shared" ca="1" si="31"/>
        <v>ID.RA-530</v>
      </c>
    </row>
    <row r="226" spans="1:7" x14ac:dyDescent="0.25">
      <c r="A226" t="s">
        <v>913</v>
      </c>
      <c r="B226" s="551">
        <v>3</v>
      </c>
      <c r="C226" t="s">
        <v>1462</v>
      </c>
      <c r="D226" t="s">
        <v>1500</v>
      </c>
      <c r="E226" s="551" t="e">
        <f>VLOOKUP(A226,Data!C:I,7,FALSE)</f>
        <v>#N/A</v>
      </c>
      <c r="F226" s="631" t="str">
        <f t="shared" si="30"/>
        <v>PR.DS-33</v>
      </c>
      <c r="G226" s="631" t="e">
        <f t="shared" si="31"/>
        <v>#N/A</v>
      </c>
    </row>
    <row r="227" spans="1:7" x14ac:dyDescent="0.25">
      <c r="A227" t="s">
        <v>913</v>
      </c>
      <c r="B227" s="551">
        <v>3</v>
      </c>
      <c r="C227" t="s">
        <v>1462</v>
      </c>
      <c r="D227" t="s">
        <v>1513</v>
      </c>
      <c r="E227" s="551" t="e">
        <f>VLOOKUP(A227,Data!C:I,7,FALSE)</f>
        <v>#N/A</v>
      </c>
      <c r="F227" s="631" t="str">
        <f t="shared" si="30"/>
        <v>PR.IP-63</v>
      </c>
      <c r="G227" s="631" t="e">
        <f t="shared" si="31"/>
        <v>#N/A</v>
      </c>
    </row>
    <row r="228" spans="1:7" x14ac:dyDescent="0.25">
      <c r="A228" t="s">
        <v>105</v>
      </c>
      <c r="B228" s="551">
        <v>1</v>
      </c>
      <c r="C228" t="s">
        <v>1462</v>
      </c>
      <c r="D228" t="s">
        <v>1499</v>
      </c>
      <c r="E228" s="551">
        <f ca="1">VLOOKUP(A228,Data!C:I,7,FALSE)</f>
        <v>0</v>
      </c>
      <c r="F228" s="631" t="str">
        <f t="shared" si="30"/>
        <v>PR.DS-81</v>
      </c>
      <c r="G228" s="631" t="str">
        <f t="shared" ca="1" si="31"/>
        <v>PR.DS-810</v>
      </c>
    </row>
    <row r="229" spans="1:7" x14ac:dyDescent="0.25">
      <c r="A229" t="s">
        <v>105</v>
      </c>
      <c r="B229" s="551">
        <v>1</v>
      </c>
      <c r="C229" t="s">
        <v>1462</v>
      </c>
      <c r="D229" t="s">
        <v>1515</v>
      </c>
      <c r="E229" s="551">
        <f ca="1">VLOOKUP(A229,Data!C:I,7,FALSE)</f>
        <v>0</v>
      </c>
      <c r="F229" s="631" t="str">
        <f t="shared" si="30"/>
        <v>PR.IP-11</v>
      </c>
      <c r="G229" s="631" t="str">
        <f t="shared" ca="1" si="31"/>
        <v>PR.IP-110</v>
      </c>
    </row>
    <row r="230" spans="1:7" x14ac:dyDescent="0.25">
      <c r="A230" t="s">
        <v>107</v>
      </c>
      <c r="B230" s="551">
        <v>2</v>
      </c>
      <c r="C230" t="s">
        <v>1462</v>
      </c>
      <c r="D230" t="s">
        <v>1499</v>
      </c>
      <c r="E230" s="551">
        <f ca="1">VLOOKUP(A230,Data!C:I,7,FALSE)</f>
        <v>0</v>
      </c>
      <c r="F230" s="631" t="str">
        <f t="shared" si="30"/>
        <v>PR.DS-82</v>
      </c>
      <c r="G230" s="631" t="str">
        <f t="shared" ca="1" si="31"/>
        <v>PR.DS-820</v>
      </c>
    </row>
    <row r="231" spans="1:7" x14ac:dyDescent="0.25">
      <c r="A231" t="s">
        <v>107</v>
      </c>
      <c r="B231" s="551">
        <v>2</v>
      </c>
      <c r="C231" t="s">
        <v>1462</v>
      </c>
      <c r="D231" t="s">
        <v>1515</v>
      </c>
      <c r="E231" s="551">
        <f ca="1">VLOOKUP(A231,Data!C:I,7,FALSE)</f>
        <v>0</v>
      </c>
      <c r="F231" s="631" t="str">
        <f t="shared" si="30"/>
        <v>PR.IP-12</v>
      </c>
      <c r="G231" s="631" t="str">
        <f t="shared" ca="1" si="31"/>
        <v>PR.IP-120</v>
      </c>
    </row>
    <row r="232" spans="1:7" x14ac:dyDescent="0.25">
      <c r="A232" t="s">
        <v>107</v>
      </c>
      <c r="B232" s="551">
        <v>2</v>
      </c>
      <c r="C232" t="s">
        <v>1462</v>
      </c>
      <c r="D232" t="s">
        <v>1504</v>
      </c>
      <c r="E232" s="551">
        <f ca="1">VLOOKUP(A232,Data!C:I,7,FALSE)</f>
        <v>0</v>
      </c>
      <c r="F232" s="631" t="str">
        <f t="shared" si="30"/>
        <v>PR.IP-32</v>
      </c>
      <c r="G232" s="631" t="str">
        <f t="shared" ca="1" si="31"/>
        <v>PR.IP-320</v>
      </c>
    </row>
    <row r="233" spans="1:7" x14ac:dyDescent="0.25">
      <c r="A233" t="s">
        <v>109</v>
      </c>
      <c r="B233" s="551">
        <v>3</v>
      </c>
      <c r="C233" t="s">
        <v>1462</v>
      </c>
      <c r="D233" t="s">
        <v>1515</v>
      </c>
      <c r="E233" s="551">
        <f ca="1">VLOOKUP(A233,Data!C:I,7,FALSE)</f>
        <v>0</v>
      </c>
      <c r="F233" s="631" t="str">
        <f t="shared" si="30"/>
        <v>PR.IP-13</v>
      </c>
      <c r="G233" s="631" t="str">
        <f t="shared" ca="1" si="31"/>
        <v>PR.IP-130</v>
      </c>
    </row>
    <row r="234" spans="1:7" x14ac:dyDescent="0.25">
      <c r="A234" t="s">
        <v>111</v>
      </c>
      <c r="B234" s="551">
        <v>3</v>
      </c>
      <c r="C234" t="s">
        <v>1462</v>
      </c>
      <c r="D234" t="s">
        <v>1515</v>
      </c>
      <c r="E234" s="551">
        <f ca="1">VLOOKUP(A234,Data!C:I,7,FALSE)</f>
        <v>0</v>
      </c>
      <c r="F234" s="631" t="str">
        <f t="shared" si="30"/>
        <v>PR.IP-13</v>
      </c>
      <c r="G234" s="631" t="str">
        <f t="shared" ca="1" si="31"/>
        <v>PR.IP-130</v>
      </c>
    </row>
    <row r="235" spans="1:7" x14ac:dyDescent="0.25">
      <c r="A235" t="s">
        <v>113</v>
      </c>
      <c r="B235" s="551">
        <v>3</v>
      </c>
      <c r="C235" t="s">
        <v>1462</v>
      </c>
      <c r="D235" t="s">
        <v>1499</v>
      </c>
      <c r="E235" s="551">
        <f ca="1">VLOOKUP(A235,Data!C:I,7,FALSE)</f>
        <v>0</v>
      </c>
      <c r="F235" s="631" t="str">
        <f t="shared" si="30"/>
        <v>PR.DS-83</v>
      </c>
      <c r="G235" s="631" t="str">
        <f t="shared" ca="1" si="31"/>
        <v>PR.DS-830</v>
      </c>
    </row>
    <row r="236" spans="1:7" x14ac:dyDescent="0.25">
      <c r="A236" t="s">
        <v>114</v>
      </c>
      <c r="B236" s="551">
        <v>3</v>
      </c>
      <c r="C236" t="s">
        <v>1462</v>
      </c>
      <c r="D236" t="s">
        <v>1515</v>
      </c>
      <c r="E236" s="551" t="e">
        <f>VLOOKUP(A236,Data!C:I,7,FALSE)</f>
        <v>#N/A</v>
      </c>
      <c r="F236" s="631" t="str">
        <f t="shared" si="30"/>
        <v>PR.IP-13</v>
      </c>
      <c r="G236" s="631" t="e">
        <f t="shared" si="31"/>
        <v>#N/A</v>
      </c>
    </row>
    <row r="237" spans="1:7" x14ac:dyDescent="0.25">
      <c r="A237" t="s">
        <v>116</v>
      </c>
      <c r="B237" s="551">
        <v>1</v>
      </c>
      <c r="C237" t="s">
        <v>1462</v>
      </c>
      <c r="D237" t="s">
        <v>1500</v>
      </c>
      <c r="E237" s="551">
        <f ca="1">VLOOKUP(A237,Data!C:I,7,FALSE)</f>
        <v>0</v>
      </c>
      <c r="F237" s="631" t="str">
        <f t="shared" si="30"/>
        <v>PR.DS-31</v>
      </c>
      <c r="G237" s="631" t="str">
        <f t="shared" ca="1" si="31"/>
        <v>PR.DS-310</v>
      </c>
    </row>
    <row r="238" spans="1:7" x14ac:dyDescent="0.25">
      <c r="A238" t="s">
        <v>116</v>
      </c>
      <c r="B238" s="551">
        <v>1</v>
      </c>
      <c r="C238" t="s">
        <v>1462</v>
      </c>
      <c r="D238" t="s">
        <v>1504</v>
      </c>
      <c r="E238" s="551">
        <f ca="1">VLOOKUP(A238,Data!C:I,7,FALSE)</f>
        <v>0</v>
      </c>
      <c r="F238" s="631" t="str">
        <f t="shared" si="30"/>
        <v>PR.IP-31</v>
      </c>
      <c r="G238" s="631" t="str">
        <f t="shared" ca="1" si="31"/>
        <v>PR.IP-310</v>
      </c>
    </row>
    <row r="239" spans="1:7" x14ac:dyDescent="0.25">
      <c r="A239" t="s">
        <v>119</v>
      </c>
      <c r="B239" s="551">
        <v>1</v>
      </c>
      <c r="C239" t="s">
        <v>1462</v>
      </c>
      <c r="D239" t="s">
        <v>1500</v>
      </c>
      <c r="E239" s="551">
        <f ca="1">VLOOKUP(A239,Data!C:I,7,FALSE)</f>
        <v>0</v>
      </c>
      <c r="F239" s="631" t="str">
        <f t="shared" si="30"/>
        <v>PR.DS-31</v>
      </c>
      <c r="G239" s="631" t="str">
        <f t="shared" ca="1" si="31"/>
        <v>PR.DS-310</v>
      </c>
    </row>
    <row r="240" spans="1:7" x14ac:dyDescent="0.25">
      <c r="A240" t="s">
        <v>119</v>
      </c>
      <c r="B240" s="551">
        <v>1</v>
      </c>
      <c r="C240" t="s">
        <v>1462</v>
      </c>
      <c r="D240" t="s">
        <v>1504</v>
      </c>
      <c r="E240" s="551">
        <f ca="1">VLOOKUP(A240,Data!C:I,7,FALSE)</f>
        <v>0</v>
      </c>
      <c r="F240" s="631" t="str">
        <f t="shared" si="30"/>
        <v>PR.IP-31</v>
      </c>
      <c r="G240" s="631" t="str">
        <f t="shared" ca="1" si="31"/>
        <v>PR.IP-310</v>
      </c>
    </row>
    <row r="241" spans="1:7" x14ac:dyDescent="0.25">
      <c r="A241" t="s">
        <v>119</v>
      </c>
      <c r="B241" s="551">
        <v>1</v>
      </c>
      <c r="C241" t="s">
        <v>1462</v>
      </c>
      <c r="D241" t="s">
        <v>1516</v>
      </c>
      <c r="E241" s="551">
        <f ca="1">VLOOKUP(A241,Data!C:I,7,FALSE)</f>
        <v>0</v>
      </c>
      <c r="F241" s="631" t="str">
        <f t="shared" si="30"/>
        <v>PR.MA-11</v>
      </c>
      <c r="G241" s="631" t="str">
        <f t="shared" ca="1" si="31"/>
        <v>PR.MA-110</v>
      </c>
    </row>
    <row r="242" spans="1:7" x14ac:dyDescent="0.25">
      <c r="A242" t="s">
        <v>122</v>
      </c>
      <c r="B242" s="551">
        <v>2</v>
      </c>
      <c r="C242" t="s">
        <v>1462</v>
      </c>
      <c r="D242" t="s">
        <v>1500</v>
      </c>
      <c r="E242" s="551">
        <f ca="1">VLOOKUP(A242,Data!C:I,7,FALSE)</f>
        <v>0</v>
      </c>
      <c r="F242" s="631" t="str">
        <f t="shared" si="30"/>
        <v>PR.DS-32</v>
      </c>
      <c r="G242" s="631" t="str">
        <f t="shared" ca="1" si="31"/>
        <v>PR.DS-320</v>
      </c>
    </row>
    <row r="243" spans="1:7" x14ac:dyDescent="0.25">
      <c r="A243" t="s">
        <v>122</v>
      </c>
      <c r="B243" s="551">
        <v>2</v>
      </c>
      <c r="C243" t="s">
        <v>1462</v>
      </c>
      <c r="D243" t="s">
        <v>1502</v>
      </c>
      <c r="E243" s="551">
        <f ca="1">VLOOKUP(A243,Data!C:I,7,FALSE)</f>
        <v>0</v>
      </c>
      <c r="F243" s="631" t="str">
        <f t="shared" si="30"/>
        <v>PR.DS-72</v>
      </c>
      <c r="G243" s="631" t="str">
        <f t="shared" ca="1" si="31"/>
        <v>PR.DS-720</v>
      </c>
    </row>
    <row r="244" spans="1:7" x14ac:dyDescent="0.25">
      <c r="A244" t="s">
        <v>122</v>
      </c>
      <c r="B244" s="551">
        <v>2</v>
      </c>
      <c r="C244" t="s">
        <v>1462</v>
      </c>
      <c r="D244" t="s">
        <v>1504</v>
      </c>
      <c r="E244" s="551">
        <f ca="1">VLOOKUP(A244,Data!C:I,7,FALSE)</f>
        <v>0</v>
      </c>
      <c r="F244" s="631" t="str">
        <f t="shared" si="30"/>
        <v>PR.IP-32</v>
      </c>
      <c r="G244" s="631" t="str">
        <f t="shared" ca="1" si="31"/>
        <v>PR.IP-320</v>
      </c>
    </row>
    <row r="245" spans="1:7" x14ac:dyDescent="0.25">
      <c r="A245" t="s">
        <v>125</v>
      </c>
      <c r="B245" s="551">
        <v>2</v>
      </c>
      <c r="C245" t="s">
        <v>1462</v>
      </c>
      <c r="D245" t="s">
        <v>1500</v>
      </c>
      <c r="E245" s="551">
        <f ca="1">VLOOKUP(A245,Data!C:I,7,FALSE)</f>
        <v>0</v>
      </c>
      <c r="F245" s="631" t="str">
        <f t="shared" si="30"/>
        <v>PR.DS-32</v>
      </c>
      <c r="G245" s="631" t="str">
        <f t="shared" ca="1" si="31"/>
        <v>PR.DS-320</v>
      </c>
    </row>
    <row r="246" spans="1:7" x14ac:dyDescent="0.25">
      <c r="A246" t="s">
        <v>125</v>
      </c>
      <c r="B246" s="551">
        <v>2</v>
      </c>
      <c r="C246" t="s">
        <v>1462</v>
      </c>
      <c r="D246" t="s">
        <v>1517</v>
      </c>
      <c r="E246" s="551">
        <f ca="1">VLOOKUP(A246,Data!C:I,7,FALSE)</f>
        <v>0</v>
      </c>
      <c r="F246" s="631" t="str">
        <f t="shared" si="30"/>
        <v>PR.IP-22</v>
      </c>
      <c r="G246" s="631" t="str">
        <f t="shared" ca="1" si="31"/>
        <v>PR.IP-220</v>
      </c>
    </row>
    <row r="247" spans="1:7" x14ac:dyDescent="0.25">
      <c r="A247" t="s">
        <v>125</v>
      </c>
      <c r="B247" s="551">
        <v>2</v>
      </c>
      <c r="C247" t="s">
        <v>1462</v>
      </c>
      <c r="D247" t="s">
        <v>1504</v>
      </c>
      <c r="E247" s="551">
        <f ca="1">VLOOKUP(A247,Data!C:I,7,FALSE)</f>
        <v>0</v>
      </c>
      <c r="F247" s="631" t="str">
        <f t="shared" si="30"/>
        <v>PR.IP-32</v>
      </c>
      <c r="G247" s="631" t="str">
        <f t="shared" ca="1" si="31"/>
        <v>PR.IP-320</v>
      </c>
    </row>
    <row r="248" spans="1:7" x14ac:dyDescent="0.25">
      <c r="A248" t="s">
        <v>125</v>
      </c>
      <c r="B248" s="551">
        <v>2</v>
      </c>
      <c r="C248" t="s">
        <v>1462</v>
      </c>
      <c r="D248" t="s">
        <v>1513</v>
      </c>
      <c r="E248" s="551">
        <f ca="1">VLOOKUP(A248,Data!C:I,7,FALSE)</f>
        <v>0</v>
      </c>
      <c r="F248" s="631" t="str">
        <f t="shared" si="30"/>
        <v>PR.IP-62</v>
      </c>
      <c r="G248" s="631" t="str">
        <f t="shared" ca="1" si="31"/>
        <v>PR.IP-620</v>
      </c>
    </row>
    <row r="249" spans="1:7" x14ac:dyDescent="0.25">
      <c r="A249" t="s">
        <v>128</v>
      </c>
      <c r="B249" s="551">
        <v>3</v>
      </c>
      <c r="C249" t="s">
        <v>1462</v>
      </c>
      <c r="D249" t="s">
        <v>1502</v>
      </c>
      <c r="E249" s="551">
        <f ca="1">VLOOKUP(A249,Data!C:I,7,FALSE)</f>
        <v>0</v>
      </c>
      <c r="F249" s="631" t="str">
        <f t="shared" si="30"/>
        <v>PR.DS-73</v>
      </c>
      <c r="G249" s="631" t="str">
        <f t="shared" ca="1" si="31"/>
        <v>PR.DS-730</v>
      </c>
    </row>
    <row r="250" spans="1:7" x14ac:dyDescent="0.25">
      <c r="A250" t="s">
        <v>128</v>
      </c>
      <c r="B250" s="551">
        <v>3</v>
      </c>
      <c r="C250" t="s">
        <v>1462</v>
      </c>
      <c r="D250" t="s">
        <v>1504</v>
      </c>
      <c r="E250" s="551">
        <f ca="1">VLOOKUP(A250,Data!C:I,7,FALSE)</f>
        <v>0</v>
      </c>
      <c r="F250" s="631" t="str">
        <f t="shared" si="30"/>
        <v>PR.IP-33</v>
      </c>
      <c r="G250" s="631" t="str">
        <f t="shared" ca="1" si="31"/>
        <v>PR.IP-330</v>
      </c>
    </row>
    <row r="251" spans="1:7" x14ac:dyDescent="0.25">
      <c r="A251" t="s">
        <v>130</v>
      </c>
      <c r="B251" s="551">
        <v>3</v>
      </c>
      <c r="C251" t="s">
        <v>1462</v>
      </c>
      <c r="D251" t="s">
        <v>1500</v>
      </c>
      <c r="E251" s="551">
        <f ca="1">VLOOKUP(A251,Data!C:I,7,FALSE)</f>
        <v>0</v>
      </c>
      <c r="F251" s="631" t="str">
        <f t="shared" si="30"/>
        <v>PR.DS-33</v>
      </c>
      <c r="G251" s="631" t="str">
        <f t="shared" ca="1" si="31"/>
        <v>PR.DS-330</v>
      </c>
    </row>
    <row r="252" spans="1:7" x14ac:dyDescent="0.25">
      <c r="A252" t="s">
        <v>130</v>
      </c>
      <c r="B252" s="551">
        <v>3</v>
      </c>
      <c r="C252" t="s">
        <v>1462</v>
      </c>
      <c r="D252" t="s">
        <v>1504</v>
      </c>
      <c r="E252" s="551">
        <f ca="1">VLOOKUP(A252,Data!C:I,7,FALSE)</f>
        <v>0</v>
      </c>
      <c r="F252" s="631" t="str">
        <f t="shared" si="30"/>
        <v>PR.IP-33</v>
      </c>
      <c r="G252" s="631" t="str">
        <f t="shared" ca="1" si="31"/>
        <v>PR.IP-330</v>
      </c>
    </row>
    <row r="253" spans="1:7" x14ac:dyDescent="0.25">
      <c r="A253" t="s">
        <v>130</v>
      </c>
      <c r="B253" s="551">
        <v>3</v>
      </c>
      <c r="C253" t="s">
        <v>1462</v>
      </c>
      <c r="D253" t="s">
        <v>1516</v>
      </c>
      <c r="E253" s="551">
        <f ca="1">VLOOKUP(A253,Data!C:I,7,FALSE)</f>
        <v>0</v>
      </c>
      <c r="F253" s="631" t="str">
        <f t="shared" si="30"/>
        <v>PR.MA-13</v>
      </c>
      <c r="G253" s="631" t="str">
        <f t="shared" ca="1" si="31"/>
        <v>PR.MA-130</v>
      </c>
    </row>
    <row r="254" spans="1:7" x14ac:dyDescent="0.25">
      <c r="A254" t="s">
        <v>133</v>
      </c>
      <c r="B254" s="551">
        <v>2</v>
      </c>
      <c r="C254" t="s">
        <v>1462</v>
      </c>
      <c r="D254" t="s">
        <v>1500</v>
      </c>
      <c r="E254" s="551">
        <f ca="1">VLOOKUP(A254,Data!C:I,7,FALSE)</f>
        <v>0</v>
      </c>
      <c r="F254" s="631" t="str">
        <f t="shared" si="30"/>
        <v>PR.DS-32</v>
      </c>
      <c r="G254" s="631" t="str">
        <f t="shared" ca="1" si="31"/>
        <v>PR.DS-320</v>
      </c>
    </row>
    <row r="255" spans="1:7" x14ac:dyDescent="0.25">
      <c r="A255" t="s">
        <v>133</v>
      </c>
      <c r="B255" s="551">
        <v>2</v>
      </c>
      <c r="C255" t="s">
        <v>1462</v>
      </c>
      <c r="D255" t="s">
        <v>1504</v>
      </c>
      <c r="E255" s="551">
        <f ca="1">VLOOKUP(A255,Data!C:I,7,FALSE)</f>
        <v>0</v>
      </c>
      <c r="F255" s="631" t="str">
        <f t="shared" si="30"/>
        <v>PR.IP-32</v>
      </c>
      <c r="G255" s="631" t="str">
        <f t="shared" ca="1" si="31"/>
        <v>PR.IP-320</v>
      </c>
    </row>
    <row r="256" spans="1:7" x14ac:dyDescent="0.25">
      <c r="A256" t="s">
        <v>136</v>
      </c>
      <c r="B256" s="551">
        <v>2</v>
      </c>
      <c r="C256" t="s">
        <v>1462</v>
      </c>
      <c r="D256" t="s">
        <v>1500</v>
      </c>
      <c r="E256" s="551">
        <f ca="1">VLOOKUP(A256,Data!C:I,7,FALSE)</f>
        <v>0</v>
      </c>
      <c r="F256" s="631" t="str">
        <f t="shared" si="30"/>
        <v>PR.DS-32</v>
      </c>
      <c r="G256" s="631" t="str">
        <f t="shared" ca="1" si="31"/>
        <v>PR.DS-320</v>
      </c>
    </row>
    <row r="257" spans="1:7" x14ac:dyDescent="0.25">
      <c r="A257" t="s">
        <v>136</v>
      </c>
      <c r="B257" s="551">
        <v>2</v>
      </c>
      <c r="C257" t="s">
        <v>1462</v>
      </c>
      <c r="D257" t="s">
        <v>1516</v>
      </c>
      <c r="E257" s="551">
        <f ca="1">VLOOKUP(A257,Data!C:I,7,FALSE)</f>
        <v>0</v>
      </c>
      <c r="F257" s="631" t="str">
        <f t="shared" si="30"/>
        <v>PR.MA-12</v>
      </c>
      <c r="G257" s="631" t="str">
        <f t="shared" ca="1" si="31"/>
        <v>PR.MA-120</v>
      </c>
    </row>
    <row r="258" spans="1:7" x14ac:dyDescent="0.25">
      <c r="A258" t="s">
        <v>139</v>
      </c>
      <c r="B258" s="551">
        <v>3</v>
      </c>
      <c r="C258" t="s">
        <v>1462</v>
      </c>
      <c r="D258" t="s">
        <v>1500</v>
      </c>
      <c r="E258" s="551">
        <f ca="1">VLOOKUP(A258,Data!C:I,7,FALSE)</f>
        <v>0</v>
      </c>
      <c r="F258" s="631" t="str">
        <f t="shared" si="30"/>
        <v>PR.DS-33</v>
      </c>
      <c r="G258" s="631" t="str">
        <f t="shared" ca="1" si="31"/>
        <v>PR.DS-330</v>
      </c>
    </row>
    <row r="259" spans="1:7" x14ac:dyDescent="0.25">
      <c r="A259" t="s">
        <v>139</v>
      </c>
      <c r="B259" s="551">
        <v>3</v>
      </c>
      <c r="C259" t="s">
        <v>1462</v>
      </c>
      <c r="D259" t="s">
        <v>1504</v>
      </c>
      <c r="E259" s="551">
        <f ca="1">VLOOKUP(A259,Data!C:I,7,FALSE)</f>
        <v>0</v>
      </c>
      <c r="F259" s="631" t="str">
        <f t="shared" ref="F259:F322" si="32">CONCATENATE($D259,$B259)</f>
        <v>PR.IP-33</v>
      </c>
      <c r="G259" s="631" t="str">
        <f t="shared" ref="G259:G322" ca="1" si="33">_xlfn.IFNA(CONCATENATE(F259,$E259),CONCATENATE(F259,$E259,0))</f>
        <v>PR.IP-330</v>
      </c>
    </row>
    <row r="260" spans="1:7" x14ac:dyDescent="0.25">
      <c r="A260" t="s">
        <v>139</v>
      </c>
      <c r="B260" s="551">
        <v>3</v>
      </c>
      <c r="C260" t="s">
        <v>1462</v>
      </c>
      <c r="D260" t="s">
        <v>1518</v>
      </c>
      <c r="E260" s="551">
        <f ca="1">VLOOKUP(A260,Data!C:I,7,FALSE)</f>
        <v>0</v>
      </c>
      <c r="F260" s="631" t="str">
        <f t="shared" si="32"/>
        <v>PR.IP-53</v>
      </c>
      <c r="G260" s="631" t="str">
        <f t="shared" ca="1" si="33"/>
        <v>PR.IP-530</v>
      </c>
    </row>
    <row r="261" spans="1:7" x14ac:dyDescent="0.25">
      <c r="A261" t="s">
        <v>143</v>
      </c>
      <c r="B261" s="551">
        <v>3</v>
      </c>
      <c r="C261" t="s">
        <v>446</v>
      </c>
      <c r="D261" t="s">
        <v>1489</v>
      </c>
      <c r="E261" s="551">
        <f ca="1">VLOOKUP(A261,Data!C:I,7,FALSE)</f>
        <v>0</v>
      </c>
      <c r="F261" s="631" t="str">
        <f t="shared" si="32"/>
        <v>ID.AM-63</v>
      </c>
      <c r="G261" s="631" t="str">
        <f t="shared" ca="1" si="33"/>
        <v>ID.AM-630</v>
      </c>
    </row>
    <row r="262" spans="1:7" x14ac:dyDescent="0.25">
      <c r="A262" t="s">
        <v>143</v>
      </c>
      <c r="B262" s="551">
        <v>3</v>
      </c>
      <c r="C262" t="s">
        <v>446</v>
      </c>
      <c r="D262" t="s">
        <v>1490</v>
      </c>
      <c r="E262" s="551">
        <f ca="1">VLOOKUP(A262,Data!C:I,7,FALSE)</f>
        <v>0</v>
      </c>
      <c r="F262" s="631" t="str">
        <f t="shared" si="32"/>
        <v>ID.GV-23</v>
      </c>
      <c r="G262" s="631" t="str">
        <f t="shared" ca="1" si="33"/>
        <v>ID.GV-230</v>
      </c>
    </row>
    <row r="263" spans="1:7" x14ac:dyDescent="0.25">
      <c r="A263" t="s">
        <v>145</v>
      </c>
      <c r="B263" s="551">
        <v>3</v>
      </c>
      <c r="C263" t="s">
        <v>1462</v>
      </c>
      <c r="D263" t="s">
        <v>1491</v>
      </c>
      <c r="E263" s="551">
        <f ca="1">VLOOKUP(A263,Data!C:I,7,FALSE)</f>
        <v>0</v>
      </c>
      <c r="F263" s="631" t="str">
        <f t="shared" si="32"/>
        <v>PR.IP-83</v>
      </c>
      <c r="G263" s="631" t="str">
        <f t="shared" ca="1" si="33"/>
        <v>PR.IP-830</v>
      </c>
    </row>
    <row r="264" spans="1:7" x14ac:dyDescent="0.25">
      <c r="A264" t="s">
        <v>362</v>
      </c>
      <c r="B264" s="551">
        <v>1</v>
      </c>
      <c r="C264" t="s">
        <v>446</v>
      </c>
      <c r="D264" t="s">
        <v>1519</v>
      </c>
      <c r="E264" s="551">
        <f ca="1">VLOOKUP(A264,Data!C:I,7,FALSE)</f>
        <v>0</v>
      </c>
      <c r="F264" s="631" t="str">
        <f t="shared" si="32"/>
        <v>ID.BE-21</v>
      </c>
      <c r="G264" s="631" t="str">
        <f t="shared" ca="1" si="33"/>
        <v>ID.BE-210</v>
      </c>
    </row>
    <row r="265" spans="1:7" x14ac:dyDescent="0.25">
      <c r="A265" t="s">
        <v>362</v>
      </c>
      <c r="B265" s="551">
        <v>1</v>
      </c>
      <c r="C265" t="s">
        <v>446</v>
      </c>
      <c r="D265" t="s">
        <v>1511</v>
      </c>
      <c r="E265" s="551">
        <f ca="1">VLOOKUP(A265,Data!C:I,7,FALSE)</f>
        <v>0</v>
      </c>
      <c r="F265" s="631" t="str">
        <f t="shared" si="32"/>
        <v>ID.BE-41</v>
      </c>
      <c r="G265" s="631" t="str">
        <f t="shared" ca="1" si="33"/>
        <v>ID.BE-410</v>
      </c>
    </row>
    <row r="266" spans="1:7" x14ac:dyDescent="0.25">
      <c r="A266" t="s">
        <v>363</v>
      </c>
      <c r="B266" s="551">
        <v>1</v>
      </c>
      <c r="C266" t="s">
        <v>446</v>
      </c>
      <c r="D266" t="s">
        <v>1514</v>
      </c>
      <c r="E266" s="551">
        <f ca="1">VLOOKUP(A266,Data!C:I,7,FALSE)</f>
        <v>0</v>
      </c>
      <c r="F266" s="631" t="str">
        <f t="shared" si="32"/>
        <v>ID.AM-31</v>
      </c>
      <c r="G266" s="631" t="str">
        <f t="shared" ca="1" si="33"/>
        <v>ID.AM-310</v>
      </c>
    </row>
    <row r="267" spans="1:7" x14ac:dyDescent="0.25">
      <c r="A267" t="s">
        <v>363</v>
      </c>
      <c r="B267" s="551">
        <v>1</v>
      </c>
      <c r="C267" t="s">
        <v>446</v>
      </c>
      <c r="D267" t="s">
        <v>1511</v>
      </c>
      <c r="E267" s="551">
        <f ca="1">VLOOKUP(A267,Data!C:I,7,FALSE)</f>
        <v>0</v>
      </c>
      <c r="F267" s="631" t="str">
        <f t="shared" si="32"/>
        <v>ID.BE-41</v>
      </c>
      <c r="G267" s="631" t="str">
        <f t="shared" ca="1" si="33"/>
        <v>ID.BE-410</v>
      </c>
    </row>
    <row r="268" spans="1:7" x14ac:dyDescent="0.25">
      <c r="A268" t="s">
        <v>364</v>
      </c>
      <c r="B268" s="551">
        <v>1</v>
      </c>
      <c r="C268" t="s">
        <v>446</v>
      </c>
      <c r="D268" t="s">
        <v>1511</v>
      </c>
      <c r="E268" s="551">
        <f ca="1">VLOOKUP(A268,Data!C:I,7,FALSE)</f>
        <v>0</v>
      </c>
      <c r="F268" s="631" t="str">
        <f t="shared" si="32"/>
        <v>ID.BE-41</v>
      </c>
      <c r="G268" s="631" t="str">
        <f t="shared" ca="1" si="33"/>
        <v>ID.BE-410</v>
      </c>
    </row>
    <row r="269" spans="1:7" x14ac:dyDescent="0.25">
      <c r="A269" t="s">
        <v>365</v>
      </c>
      <c r="B269" s="551">
        <v>1</v>
      </c>
      <c r="C269" t="s">
        <v>446</v>
      </c>
      <c r="D269" t="s">
        <v>1508</v>
      </c>
      <c r="E269" s="551">
        <f ca="1">VLOOKUP(A269,Data!C:I,7,FALSE)</f>
        <v>0</v>
      </c>
      <c r="F269" s="631" t="str">
        <f t="shared" si="32"/>
        <v>ID.AM-11</v>
      </c>
      <c r="G269" s="631" t="str">
        <f t="shared" ca="1" si="33"/>
        <v>ID.AM-110</v>
      </c>
    </row>
    <row r="270" spans="1:7" x14ac:dyDescent="0.25">
      <c r="A270" t="s">
        <v>365</v>
      </c>
      <c r="B270" s="551">
        <v>1</v>
      </c>
      <c r="C270" t="s">
        <v>446</v>
      </c>
      <c r="D270" t="s">
        <v>1511</v>
      </c>
      <c r="E270" s="551">
        <f ca="1">VLOOKUP(A270,Data!C:I,7,FALSE)</f>
        <v>0</v>
      </c>
      <c r="F270" s="631" t="str">
        <f t="shared" si="32"/>
        <v>ID.BE-41</v>
      </c>
      <c r="G270" s="631" t="str">
        <f t="shared" ca="1" si="33"/>
        <v>ID.BE-410</v>
      </c>
    </row>
    <row r="271" spans="1:7" x14ac:dyDescent="0.25">
      <c r="A271" t="s">
        <v>366</v>
      </c>
      <c r="B271" s="551">
        <v>2</v>
      </c>
      <c r="C271" t="s">
        <v>446</v>
      </c>
      <c r="D271" t="s">
        <v>1509</v>
      </c>
      <c r="E271" s="551">
        <f ca="1">VLOOKUP(A271,Data!C:I,7,FALSE)</f>
        <v>0</v>
      </c>
      <c r="F271" s="631" t="str">
        <f t="shared" si="32"/>
        <v>ID.AM-22</v>
      </c>
      <c r="G271" s="631" t="str">
        <f t="shared" ca="1" si="33"/>
        <v>ID.AM-220</v>
      </c>
    </row>
    <row r="272" spans="1:7" x14ac:dyDescent="0.25">
      <c r="A272" t="s">
        <v>366</v>
      </c>
      <c r="B272" s="551">
        <v>2</v>
      </c>
      <c r="C272" t="s">
        <v>446</v>
      </c>
      <c r="D272" t="s">
        <v>1511</v>
      </c>
      <c r="E272" s="551">
        <f ca="1">VLOOKUP(A272,Data!C:I,7,FALSE)</f>
        <v>0</v>
      </c>
      <c r="F272" s="631" t="str">
        <f t="shared" si="32"/>
        <v>ID.BE-42</v>
      </c>
      <c r="G272" s="631" t="str">
        <f t="shared" ca="1" si="33"/>
        <v>ID.BE-420</v>
      </c>
    </row>
    <row r="273" spans="1:7" x14ac:dyDescent="0.25">
      <c r="A273" t="s">
        <v>367</v>
      </c>
      <c r="B273" s="551">
        <v>2</v>
      </c>
      <c r="C273" t="s">
        <v>446</v>
      </c>
      <c r="D273" t="s">
        <v>1520</v>
      </c>
      <c r="E273" s="551">
        <f ca="1">VLOOKUP(A273,Data!C:I,7,FALSE)</f>
        <v>0</v>
      </c>
      <c r="F273" s="631" t="str">
        <f t="shared" si="32"/>
        <v>ID.AM-42</v>
      </c>
      <c r="G273" s="631" t="str">
        <f t="shared" ca="1" si="33"/>
        <v>ID.AM-420</v>
      </c>
    </row>
    <row r="274" spans="1:7" x14ac:dyDescent="0.25">
      <c r="A274" t="s">
        <v>367</v>
      </c>
      <c r="B274" s="551">
        <v>2</v>
      </c>
      <c r="C274" t="s">
        <v>446</v>
      </c>
      <c r="D274" t="s">
        <v>1521</v>
      </c>
      <c r="E274" s="551">
        <f ca="1">VLOOKUP(A274,Data!C:I,7,FALSE)</f>
        <v>0</v>
      </c>
      <c r="F274" s="631" t="str">
        <f t="shared" si="32"/>
        <v>ID.BE-12</v>
      </c>
      <c r="G274" s="631" t="str">
        <f t="shared" ca="1" si="33"/>
        <v>ID.BE-120</v>
      </c>
    </row>
    <row r="275" spans="1:7" x14ac:dyDescent="0.25">
      <c r="A275" t="s">
        <v>367</v>
      </c>
      <c r="B275" s="551">
        <v>2</v>
      </c>
      <c r="C275" t="s">
        <v>446</v>
      </c>
      <c r="D275" t="s">
        <v>1511</v>
      </c>
      <c r="E275" s="551">
        <f ca="1">VLOOKUP(A275,Data!C:I,7,FALSE)</f>
        <v>0</v>
      </c>
      <c r="F275" s="631" t="str">
        <f t="shared" si="32"/>
        <v>ID.BE-42</v>
      </c>
      <c r="G275" s="631" t="str">
        <f t="shared" ca="1" si="33"/>
        <v>ID.BE-420</v>
      </c>
    </row>
    <row r="276" spans="1:7" x14ac:dyDescent="0.25">
      <c r="A276" t="s">
        <v>367</v>
      </c>
      <c r="B276" s="551">
        <v>2</v>
      </c>
      <c r="C276" t="s">
        <v>446</v>
      </c>
      <c r="D276" t="s">
        <v>1503</v>
      </c>
      <c r="E276" s="551">
        <f ca="1">VLOOKUP(A276,Data!C:I,7,FALSE)</f>
        <v>0</v>
      </c>
      <c r="F276" s="631" t="str">
        <f t="shared" si="32"/>
        <v>ID.SC-22</v>
      </c>
      <c r="G276" s="631" t="str">
        <f t="shared" ca="1" si="33"/>
        <v>ID.SC-220</v>
      </c>
    </row>
    <row r="277" spans="1:7" x14ac:dyDescent="0.25">
      <c r="A277" t="s">
        <v>368</v>
      </c>
      <c r="B277" s="551">
        <v>2</v>
      </c>
      <c r="C277" t="s">
        <v>446</v>
      </c>
      <c r="D277" t="s">
        <v>1511</v>
      </c>
      <c r="E277" s="551">
        <f ca="1">VLOOKUP(A277,Data!C:I,7,FALSE)</f>
        <v>0</v>
      </c>
      <c r="F277" s="631" t="str">
        <f t="shared" si="32"/>
        <v>ID.BE-42</v>
      </c>
      <c r="G277" s="631" t="str">
        <f t="shared" ca="1" si="33"/>
        <v>ID.BE-420</v>
      </c>
    </row>
    <row r="278" spans="1:7" x14ac:dyDescent="0.25">
      <c r="A278" t="s">
        <v>369</v>
      </c>
      <c r="B278" s="551">
        <v>3</v>
      </c>
      <c r="C278" t="s">
        <v>446</v>
      </c>
      <c r="D278" t="s">
        <v>1519</v>
      </c>
      <c r="E278" s="551">
        <f ca="1">VLOOKUP(A278,Data!C:I,7,FALSE)</f>
        <v>0</v>
      </c>
      <c r="F278" s="631" t="str">
        <f t="shared" si="32"/>
        <v>ID.BE-23</v>
      </c>
      <c r="G278" s="631" t="str">
        <f t="shared" ca="1" si="33"/>
        <v>ID.BE-230</v>
      </c>
    </row>
    <row r="279" spans="1:7" x14ac:dyDescent="0.25">
      <c r="A279" t="s">
        <v>369</v>
      </c>
      <c r="B279" s="551">
        <v>3</v>
      </c>
      <c r="C279" t="s">
        <v>446</v>
      </c>
      <c r="D279" t="s">
        <v>1511</v>
      </c>
      <c r="E279" s="551">
        <f ca="1">VLOOKUP(A279,Data!C:I,7,FALSE)</f>
        <v>0</v>
      </c>
      <c r="F279" s="631" t="str">
        <f t="shared" si="32"/>
        <v>ID.BE-43</v>
      </c>
      <c r="G279" s="631" t="str">
        <f t="shared" ca="1" si="33"/>
        <v>ID.BE-430</v>
      </c>
    </row>
    <row r="280" spans="1:7" x14ac:dyDescent="0.25">
      <c r="A280" t="s">
        <v>370</v>
      </c>
      <c r="B280" s="551">
        <v>1</v>
      </c>
      <c r="C280" t="s">
        <v>446</v>
      </c>
      <c r="D280" t="s">
        <v>1508</v>
      </c>
      <c r="E280" s="551">
        <f ca="1">VLOOKUP(A280,Data!C:I,7,FALSE)</f>
        <v>0</v>
      </c>
      <c r="F280" s="631" t="str">
        <f t="shared" si="32"/>
        <v>ID.AM-11</v>
      </c>
      <c r="G280" s="631" t="str">
        <f t="shared" ca="1" si="33"/>
        <v>ID.AM-110</v>
      </c>
    </row>
    <row r="281" spans="1:7" x14ac:dyDescent="0.25">
      <c r="A281" t="s">
        <v>370</v>
      </c>
      <c r="B281" s="551">
        <v>1</v>
      </c>
      <c r="C281" t="s">
        <v>446</v>
      </c>
      <c r="D281" t="s">
        <v>1509</v>
      </c>
      <c r="E281" s="551">
        <f ca="1">VLOOKUP(A281,Data!C:I,7,FALSE)</f>
        <v>0</v>
      </c>
      <c r="F281" s="631" t="str">
        <f t="shared" si="32"/>
        <v>ID.AM-21</v>
      </c>
      <c r="G281" s="631" t="str">
        <f t="shared" ca="1" si="33"/>
        <v>ID.AM-210</v>
      </c>
    </row>
    <row r="282" spans="1:7" x14ac:dyDescent="0.25">
      <c r="A282" t="s">
        <v>370</v>
      </c>
      <c r="B282" s="551">
        <v>1</v>
      </c>
      <c r="C282" t="s">
        <v>446</v>
      </c>
      <c r="D282" t="s">
        <v>1514</v>
      </c>
      <c r="E282" s="551">
        <f ca="1">VLOOKUP(A282,Data!C:I,7,FALSE)</f>
        <v>0</v>
      </c>
      <c r="F282" s="631" t="str">
        <f t="shared" si="32"/>
        <v>ID.AM-31</v>
      </c>
      <c r="G282" s="631" t="str">
        <f t="shared" ca="1" si="33"/>
        <v>ID.AM-310</v>
      </c>
    </row>
    <row r="283" spans="1:7" x14ac:dyDescent="0.25">
      <c r="A283" t="s">
        <v>370</v>
      </c>
      <c r="B283" s="551">
        <v>1</v>
      </c>
      <c r="C283" t="s">
        <v>446</v>
      </c>
      <c r="D283" t="s">
        <v>1520</v>
      </c>
      <c r="E283" s="551">
        <f ca="1">VLOOKUP(A283,Data!C:I,7,FALSE)</f>
        <v>0</v>
      </c>
      <c r="F283" s="631" t="str">
        <f t="shared" si="32"/>
        <v>ID.AM-41</v>
      </c>
      <c r="G283" s="631" t="str">
        <f t="shared" ca="1" si="33"/>
        <v>ID.AM-410</v>
      </c>
    </row>
    <row r="284" spans="1:7" x14ac:dyDescent="0.25">
      <c r="A284" t="s">
        <v>370</v>
      </c>
      <c r="B284" s="551">
        <v>1</v>
      </c>
      <c r="C284" t="s">
        <v>446</v>
      </c>
      <c r="D284" t="s">
        <v>1511</v>
      </c>
      <c r="E284" s="551">
        <f ca="1">VLOOKUP(A284,Data!C:I,7,FALSE)</f>
        <v>0</v>
      </c>
      <c r="F284" s="631" t="str">
        <f t="shared" si="32"/>
        <v>ID.BE-41</v>
      </c>
      <c r="G284" s="631" t="str">
        <f t="shared" ca="1" si="33"/>
        <v>ID.BE-410</v>
      </c>
    </row>
    <row r="285" spans="1:7" x14ac:dyDescent="0.25">
      <c r="A285" t="s">
        <v>370</v>
      </c>
      <c r="B285" s="551">
        <v>1</v>
      </c>
      <c r="C285" t="s">
        <v>446</v>
      </c>
      <c r="D285" t="s">
        <v>1522</v>
      </c>
      <c r="E285" s="551">
        <f ca="1">VLOOKUP(A285,Data!C:I,7,FALSE)</f>
        <v>0</v>
      </c>
      <c r="F285" s="631" t="str">
        <f t="shared" si="32"/>
        <v>ID.GV-11</v>
      </c>
      <c r="G285" s="631" t="str">
        <f t="shared" ca="1" si="33"/>
        <v>ID.GV-110</v>
      </c>
    </row>
    <row r="286" spans="1:7" x14ac:dyDescent="0.25">
      <c r="A286" t="s">
        <v>370</v>
      </c>
      <c r="B286" s="551">
        <v>1</v>
      </c>
      <c r="C286" t="s">
        <v>446</v>
      </c>
      <c r="D286" t="s">
        <v>1523</v>
      </c>
      <c r="E286" s="551">
        <f ca="1">VLOOKUP(A286,Data!C:I,7,FALSE)</f>
        <v>0</v>
      </c>
      <c r="F286" s="631" t="str">
        <f t="shared" si="32"/>
        <v>ID.SC-11</v>
      </c>
      <c r="G286" s="631" t="str">
        <f t="shared" ca="1" si="33"/>
        <v>ID.SC-110</v>
      </c>
    </row>
    <row r="287" spans="1:7" x14ac:dyDescent="0.25">
      <c r="A287" t="s">
        <v>371</v>
      </c>
      <c r="B287" s="551">
        <v>1</v>
      </c>
      <c r="C287" t="s">
        <v>446</v>
      </c>
      <c r="D287" t="s">
        <v>1508</v>
      </c>
      <c r="E287" s="551">
        <f ca="1">VLOOKUP(A287,Data!C:I,7,FALSE)</f>
        <v>0</v>
      </c>
      <c r="F287" s="631" t="str">
        <f t="shared" si="32"/>
        <v>ID.AM-11</v>
      </c>
      <c r="G287" s="631" t="str">
        <f t="shared" ca="1" si="33"/>
        <v>ID.AM-110</v>
      </c>
    </row>
    <row r="288" spans="1:7" x14ac:dyDescent="0.25">
      <c r="A288" t="s">
        <v>371</v>
      </c>
      <c r="B288" s="551">
        <v>1</v>
      </c>
      <c r="C288" t="s">
        <v>446</v>
      </c>
      <c r="D288" t="s">
        <v>1509</v>
      </c>
      <c r="E288" s="551">
        <f ca="1">VLOOKUP(A288,Data!C:I,7,FALSE)</f>
        <v>0</v>
      </c>
      <c r="F288" s="631" t="str">
        <f t="shared" si="32"/>
        <v>ID.AM-21</v>
      </c>
      <c r="G288" s="631" t="str">
        <f t="shared" ca="1" si="33"/>
        <v>ID.AM-210</v>
      </c>
    </row>
    <row r="289" spans="1:7" x14ac:dyDescent="0.25">
      <c r="A289" t="s">
        <v>371</v>
      </c>
      <c r="B289" s="551">
        <v>1</v>
      </c>
      <c r="C289" t="s">
        <v>446</v>
      </c>
      <c r="D289" t="s">
        <v>1514</v>
      </c>
      <c r="E289" s="551">
        <f ca="1">VLOOKUP(A289,Data!C:I,7,FALSE)</f>
        <v>0</v>
      </c>
      <c r="F289" s="631" t="str">
        <f t="shared" si="32"/>
        <v>ID.AM-31</v>
      </c>
      <c r="G289" s="631" t="str">
        <f t="shared" ca="1" si="33"/>
        <v>ID.AM-310</v>
      </c>
    </row>
    <row r="290" spans="1:7" x14ac:dyDescent="0.25">
      <c r="A290" t="s">
        <v>371</v>
      </c>
      <c r="B290" s="551">
        <v>1</v>
      </c>
      <c r="C290" t="s">
        <v>446</v>
      </c>
      <c r="D290" t="s">
        <v>1520</v>
      </c>
      <c r="E290" s="551">
        <f ca="1">VLOOKUP(A290,Data!C:I,7,FALSE)</f>
        <v>0</v>
      </c>
      <c r="F290" s="631" t="str">
        <f t="shared" si="32"/>
        <v>ID.AM-41</v>
      </c>
      <c r="G290" s="631" t="str">
        <f t="shared" ca="1" si="33"/>
        <v>ID.AM-410</v>
      </c>
    </row>
    <row r="291" spans="1:7" x14ac:dyDescent="0.25">
      <c r="A291" t="s">
        <v>371</v>
      </c>
      <c r="B291" s="551">
        <v>1</v>
      </c>
      <c r="C291" t="s">
        <v>446</v>
      </c>
      <c r="D291" t="s">
        <v>1511</v>
      </c>
      <c r="E291" s="551">
        <f ca="1">VLOOKUP(A291,Data!C:I,7,FALSE)</f>
        <v>0</v>
      </c>
      <c r="F291" s="631" t="str">
        <f t="shared" si="32"/>
        <v>ID.BE-41</v>
      </c>
      <c r="G291" s="631" t="str">
        <f t="shared" ca="1" si="33"/>
        <v>ID.BE-410</v>
      </c>
    </row>
    <row r="292" spans="1:7" x14ac:dyDescent="0.25">
      <c r="A292" t="s">
        <v>371</v>
      </c>
      <c r="B292" s="551">
        <v>1</v>
      </c>
      <c r="C292" t="s">
        <v>446</v>
      </c>
      <c r="D292" t="s">
        <v>1522</v>
      </c>
      <c r="E292" s="551">
        <f ca="1">VLOOKUP(A292,Data!C:I,7,FALSE)</f>
        <v>0</v>
      </c>
      <c r="F292" s="631" t="str">
        <f t="shared" si="32"/>
        <v>ID.GV-11</v>
      </c>
      <c r="G292" s="631" t="str">
        <f t="shared" ca="1" si="33"/>
        <v>ID.GV-110</v>
      </c>
    </row>
    <row r="293" spans="1:7" x14ac:dyDescent="0.25">
      <c r="A293" t="s">
        <v>371</v>
      </c>
      <c r="B293" s="551">
        <v>1</v>
      </c>
      <c r="C293" t="s">
        <v>446</v>
      </c>
      <c r="D293" t="s">
        <v>1523</v>
      </c>
      <c r="E293" s="551">
        <f ca="1">VLOOKUP(A293,Data!C:I,7,FALSE)</f>
        <v>0</v>
      </c>
      <c r="F293" s="631" t="str">
        <f t="shared" si="32"/>
        <v>ID.SC-11</v>
      </c>
      <c r="G293" s="631" t="str">
        <f t="shared" ca="1" si="33"/>
        <v>ID.SC-110</v>
      </c>
    </row>
    <row r="294" spans="1:7" x14ac:dyDescent="0.25">
      <c r="A294" t="s">
        <v>372</v>
      </c>
      <c r="B294" s="551">
        <v>2</v>
      </c>
      <c r="C294" t="s">
        <v>446</v>
      </c>
      <c r="D294" t="s">
        <v>1524</v>
      </c>
      <c r="E294" s="551">
        <f ca="1">VLOOKUP(A294,Data!C:I,7,FALSE)</f>
        <v>0</v>
      </c>
      <c r="F294" s="631" t="str">
        <f t="shared" si="32"/>
        <v>ID.BE-32</v>
      </c>
      <c r="G294" s="631" t="str">
        <f t="shared" ca="1" si="33"/>
        <v>ID.BE-320</v>
      </c>
    </row>
    <row r="295" spans="1:7" x14ac:dyDescent="0.25">
      <c r="A295" t="s">
        <v>372</v>
      </c>
      <c r="B295" s="551">
        <v>2</v>
      </c>
      <c r="C295" t="s">
        <v>446</v>
      </c>
      <c r="D295" t="s">
        <v>1522</v>
      </c>
      <c r="E295" s="551">
        <f ca="1">VLOOKUP(A295,Data!C:I,7,FALSE)</f>
        <v>0</v>
      </c>
      <c r="F295" s="631" t="str">
        <f t="shared" si="32"/>
        <v>ID.GV-12</v>
      </c>
      <c r="G295" s="631" t="str">
        <f t="shared" ca="1" si="33"/>
        <v>ID.GV-120</v>
      </c>
    </row>
    <row r="296" spans="1:7" x14ac:dyDescent="0.25">
      <c r="A296" t="s">
        <v>374</v>
      </c>
      <c r="B296" s="551">
        <v>2</v>
      </c>
      <c r="C296" t="s">
        <v>1462</v>
      </c>
      <c r="D296" t="s">
        <v>1525</v>
      </c>
      <c r="E296" s="551">
        <f ca="1">VLOOKUP(A296,Data!C:I,7,FALSE)</f>
        <v>0</v>
      </c>
      <c r="F296" s="631" t="str">
        <f t="shared" si="32"/>
        <v>PR.AT-42</v>
      </c>
      <c r="G296" s="631" t="str">
        <f t="shared" ca="1" si="33"/>
        <v>PR.AT-420</v>
      </c>
    </row>
    <row r="297" spans="1:7" x14ac:dyDescent="0.25">
      <c r="A297" t="s">
        <v>375</v>
      </c>
      <c r="B297" s="551">
        <v>2</v>
      </c>
      <c r="C297" t="s">
        <v>446</v>
      </c>
      <c r="D297" t="s">
        <v>1524</v>
      </c>
      <c r="E297" s="551">
        <f ca="1">VLOOKUP(A297,Data!C:I,7,FALSE)</f>
        <v>0</v>
      </c>
      <c r="F297" s="631" t="str">
        <f t="shared" si="32"/>
        <v>ID.BE-32</v>
      </c>
      <c r="G297" s="631" t="str">
        <f t="shared" ca="1" si="33"/>
        <v>ID.BE-320</v>
      </c>
    </row>
    <row r="298" spans="1:7" x14ac:dyDescent="0.25">
      <c r="A298" t="s">
        <v>376</v>
      </c>
      <c r="B298" s="551">
        <v>2</v>
      </c>
      <c r="C298" t="s">
        <v>446</v>
      </c>
      <c r="D298" t="s">
        <v>1526</v>
      </c>
      <c r="E298" s="551">
        <f ca="1">VLOOKUP(A298,Data!C:I,7,FALSE)</f>
        <v>0</v>
      </c>
      <c r="F298" s="631" t="str">
        <f t="shared" si="32"/>
        <v>ID.GV-42</v>
      </c>
      <c r="G298" s="631" t="str">
        <f t="shared" ca="1" si="33"/>
        <v>ID.GV-420</v>
      </c>
    </row>
    <row r="299" spans="1:7" x14ac:dyDescent="0.25">
      <c r="A299" t="s">
        <v>376</v>
      </c>
      <c r="B299" s="551">
        <v>2</v>
      </c>
      <c r="C299" t="s">
        <v>446</v>
      </c>
      <c r="D299" t="s">
        <v>1527</v>
      </c>
      <c r="E299" s="551">
        <f ca="1">VLOOKUP(A299,Data!C:I,7,FALSE)</f>
        <v>0</v>
      </c>
      <c r="F299" s="631" t="str">
        <f t="shared" si="32"/>
        <v>ID.RM-12</v>
      </c>
      <c r="G299" s="631" t="str">
        <f t="shared" ca="1" si="33"/>
        <v>ID.RM-120</v>
      </c>
    </row>
    <row r="300" spans="1:7" x14ac:dyDescent="0.25">
      <c r="A300" t="s">
        <v>377</v>
      </c>
      <c r="B300" s="551">
        <v>2</v>
      </c>
      <c r="C300" t="s">
        <v>446</v>
      </c>
      <c r="D300" t="s">
        <v>1526</v>
      </c>
      <c r="E300" s="551">
        <f ca="1">VLOOKUP(A300,Data!C:I,7,FALSE)</f>
        <v>0</v>
      </c>
      <c r="F300" s="631" t="str">
        <f t="shared" si="32"/>
        <v>ID.GV-42</v>
      </c>
      <c r="G300" s="631" t="str">
        <f t="shared" ca="1" si="33"/>
        <v>ID.GV-420</v>
      </c>
    </row>
    <row r="301" spans="1:7" x14ac:dyDescent="0.25">
      <c r="A301" t="s">
        <v>377</v>
      </c>
      <c r="B301" s="551">
        <v>2</v>
      </c>
      <c r="C301" t="s">
        <v>446</v>
      </c>
      <c r="D301" t="s">
        <v>1527</v>
      </c>
      <c r="E301" s="551">
        <f ca="1">VLOOKUP(A301,Data!C:I,7,FALSE)</f>
        <v>0</v>
      </c>
      <c r="F301" s="631" t="str">
        <f t="shared" si="32"/>
        <v>ID.RM-12</v>
      </c>
      <c r="G301" s="631" t="str">
        <f t="shared" ca="1" si="33"/>
        <v>ID.RM-120</v>
      </c>
    </row>
    <row r="302" spans="1:7" x14ac:dyDescent="0.25">
      <c r="A302" t="s">
        <v>377</v>
      </c>
      <c r="B302" s="551">
        <v>2</v>
      </c>
      <c r="C302" t="s">
        <v>1462</v>
      </c>
      <c r="D302" t="s">
        <v>1525</v>
      </c>
      <c r="E302" s="551">
        <f ca="1">VLOOKUP(A302,Data!C:I,7,FALSE)</f>
        <v>0</v>
      </c>
      <c r="F302" s="631" t="str">
        <f t="shared" si="32"/>
        <v>PR.AT-42</v>
      </c>
      <c r="G302" s="631" t="str">
        <f t="shared" ca="1" si="33"/>
        <v>PR.AT-420</v>
      </c>
    </row>
    <row r="303" spans="1:7" x14ac:dyDescent="0.25">
      <c r="A303" t="s">
        <v>378</v>
      </c>
      <c r="B303" s="551">
        <v>2</v>
      </c>
      <c r="C303" t="s">
        <v>446</v>
      </c>
      <c r="D303" t="s">
        <v>1526</v>
      </c>
      <c r="E303" s="551">
        <f ca="1">VLOOKUP(A303,Data!C:I,7,FALSE)</f>
        <v>0</v>
      </c>
      <c r="F303" s="631" t="str">
        <f t="shared" si="32"/>
        <v>ID.GV-42</v>
      </c>
      <c r="G303" s="631" t="str">
        <f t="shared" ca="1" si="33"/>
        <v>ID.GV-420</v>
      </c>
    </row>
    <row r="304" spans="1:7" x14ac:dyDescent="0.25">
      <c r="A304" t="s">
        <v>378</v>
      </c>
      <c r="B304" s="551">
        <v>2</v>
      </c>
      <c r="C304" t="s">
        <v>446</v>
      </c>
      <c r="D304" t="s">
        <v>1527</v>
      </c>
      <c r="E304" s="551">
        <f ca="1">VLOOKUP(A304,Data!C:I,7,FALSE)</f>
        <v>0</v>
      </c>
      <c r="F304" s="631" t="str">
        <f t="shared" si="32"/>
        <v>ID.RM-12</v>
      </c>
      <c r="G304" s="631" t="str">
        <f t="shared" ca="1" si="33"/>
        <v>ID.RM-120</v>
      </c>
    </row>
    <row r="305" spans="1:7" x14ac:dyDescent="0.25">
      <c r="A305" t="s">
        <v>379</v>
      </c>
      <c r="B305" s="551">
        <v>3</v>
      </c>
      <c r="C305" t="s">
        <v>446</v>
      </c>
      <c r="D305" t="s">
        <v>1526</v>
      </c>
      <c r="E305" s="551">
        <f ca="1">VLOOKUP(A305,Data!C:I,7,FALSE)</f>
        <v>0</v>
      </c>
      <c r="F305" s="631" t="str">
        <f t="shared" si="32"/>
        <v>ID.GV-43</v>
      </c>
      <c r="G305" s="631" t="str">
        <f t="shared" ca="1" si="33"/>
        <v>ID.GV-430</v>
      </c>
    </row>
    <row r="306" spans="1:7" x14ac:dyDescent="0.25">
      <c r="A306" t="s">
        <v>379</v>
      </c>
      <c r="B306" s="551">
        <v>3</v>
      </c>
      <c r="C306" t="s">
        <v>446</v>
      </c>
      <c r="D306" t="s">
        <v>1527</v>
      </c>
      <c r="E306" s="551">
        <f ca="1">VLOOKUP(A306,Data!C:I,7,FALSE)</f>
        <v>0</v>
      </c>
      <c r="F306" s="631" t="str">
        <f t="shared" si="32"/>
        <v>ID.RM-13</v>
      </c>
      <c r="G306" s="631" t="str">
        <f t="shared" ca="1" si="33"/>
        <v>ID.RM-130</v>
      </c>
    </row>
    <row r="307" spans="1:7" x14ac:dyDescent="0.25">
      <c r="A307" t="s">
        <v>380</v>
      </c>
      <c r="B307" s="551">
        <v>3</v>
      </c>
      <c r="C307" t="s">
        <v>446</v>
      </c>
      <c r="D307" t="s">
        <v>1526</v>
      </c>
      <c r="E307" s="551">
        <f ca="1">VLOOKUP(A307,Data!C:I,7,FALSE)</f>
        <v>0</v>
      </c>
      <c r="F307" s="631" t="str">
        <f t="shared" si="32"/>
        <v>ID.GV-43</v>
      </c>
      <c r="G307" s="631" t="str">
        <f t="shared" ca="1" si="33"/>
        <v>ID.GV-430</v>
      </c>
    </row>
    <row r="308" spans="1:7" x14ac:dyDescent="0.25">
      <c r="A308" t="s">
        <v>380</v>
      </c>
      <c r="B308" s="551">
        <v>3</v>
      </c>
      <c r="C308" t="s">
        <v>446</v>
      </c>
      <c r="D308" t="s">
        <v>1527</v>
      </c>
      <c r="E308" s="551">
        <f ca="1">VLOOKUP(A308,Data!C:I,7,FALSE)</f>
        <v>0</v>
      </c>
      <c r="F308" s="631" t="str">
        <f t="shared" si="32"/>
        <v>ID.RM-13</v>
      </c>
      <c r="G308" s="631" t="str">
        <f t="shared" ca="1" si="33"/>
        <v>ID.RM-130</v>
      </c>
    </row>
    <row r="309" spans="1:7" x14ac:dyDescent="0.25">
      <c r="A309" t="s">
        <v>381</v>
      </c>
      <c r="B309" s="551">
        <v>1</v>
      </c>
      <c r="C309" t="s">
        <v>446</v>
      </c>
      <c r="D309" t="s">
        <v>1528</v>
      </c>
      <c r="E309" s="551">
        <f ca="1">VLOOKUP(A309,Data!C:I,7,FALSE)</f>
        <v>0</v>
      </c>
      <c r="F309" s="631" t="str">
        <f t="shared" si="32"/>
        <v>ID.BE-51</v>
      </c>
      <c r="G309" s="631" t="str">
        <f t="shared" ca="1" si="33"/>
        <v>ID.BE-510</v>
      </c>
    </row>
    <row r="310" spans="1:7" x14ac:dyDescent="0.25">
      <c r="A310" t="s">
        <v>381</v>
      </c>
      <c r="B310" s="551">
        <v>1</v>
      </c>
      <c r="C310" t="s">
        <v>1462</v>
      </c>
      <c r="D310" t="s">
        <v>1529</v>
      </c>
      <c r="E310" s="551">
        <f ca="1">VLOOKUP(A310,Data!C:I,7,FALSE)</f>
        <v>0</v>
      </c>
      <c r="F310" s="631" t="str">
        <f t="shared" si="32"/>
        <v>PR.IP-91</v>
      </c>
      <c r="G310" s="631" t="str">
        <f t="shared" ca="1" si="33"/>
        <v>PR.IP-910</v>
      </c>
    </row>
    <row r="311" spans="1:7" x14ac:dyDescent="0.25">
      <c r="A311" t="s">
        <v>381</v>
      </c>
      <c r="B311" s="551">
        <v>1</v>
      </c>
      <c r="C311" t="s">
        <v>1464</v>
      </c>
      <c r="D311" t="s">
        <v>1530</v>
      </c>
      <c r="E311" s="551">
        <f ca="1">VLOOKUP(A311,Data!C:I,7,FALSE)</f>
        <v>0</v>
      </c>
      <c r="F311" s="631" t="str">
        <f t="shared" si="32"/>
        <v>RS.RP-11</v>
      </c>
      <c r="G311" s="631" t="str">
        <f t="shared" ca="1" si="33"/>
        <v>RS.RP-110</v>
      </c>
    </row>
    <row r="312" spans="1:7" x14ac:dyDescent="0.25">
      <c r="A312" t="s">
        <v>382</v>
      </c>
      <c r="B312" s="551">
        <v>1</v>
      </c>
      <c r="C312" t="s">
        <v>446</v>
      </c>
      <c r="D312" t="s">
        <v>1528</v>
      </c>
      <c r="E312" s="551">
        <f ca="1">VLOOKUP(A312,Data!C:I,7,FALSE)</f>
        <v>0</v>
      </c>
      <c r="F312" s="631" t="str">
        <f t="shared" si="32"/>
        <v>ID.BE-51</v>
      </c>
      <c r="G312" s="631" t="str">
        <f t="shared" ca="1" si="33"/>
        <v>ID.BE-510</v>
      </c>
    </row>
    <row r="313" spans="1:7" x14ac:dyDescent="0.25">
      <c r="A313" t="s">
        <v>382</v>
      </c>
      <c r="B313" s="551">
        <v>1</v>
      </c>
      <c r="C313" t="s">
        <v>1462</v>
      </c>
      <c r="D313" t="s">
        <v>1529</v>
      </c>
      <c r="E313" s="551">
        <f ca="1">VLOOKUP(A313,Data!C:I,7,FALSE)</f>
        <v>0</v>
      </c>
      <c r="F313" s="631" t="str">
        <f t="shared" si="32"/>
        <v>PR.IP-91</v>
      </c>
      <c r="G313" s="631" t="str">
        <f t="shared" ca="1" si="33"/>
        <v>PR.IP-910</v>
      </c>
    </row>
    <row r="314" spans="1:7" x14ac:dyDescent="0.25">
      <c r="A314" t="s">
        <v>382</v>
      </c>
      <c r="B314" s="551">
        <v>1</v>
      </c>
      <c r="C314" t="s">
        <v>1464</v>
      </c>
      <c r="D314" t="s">
        <v>1530</v>
      </c>
      <c r="E314" s="551">
        <f ca="1">VLOOKUP(A314,Data!C:I,7,FALSE)</f>
        <v>0</v>
      </c>
      <c r="F314" s="631" t="str">
        <f t="shared" si="32"/>
        <v>RS.RP-11</v>
      </c>
      <c r="G314" s="631" t="str">
        <f t="shared" ca="1" si="33"/>
        <v>RS.RP-110</v>
      </c>
    </row>
    <row r="315" spans="1:7" x14ac:dyDescent="0.25">
      <c r="A315" t="s">
        <v>383</v>
      </c>
      <c r="B315" s="551">
        <v>1</v>
      </c>
      <c r="C315" t="s">
        <v>446</v>
      </c>
      <c r="D315" t="s">
        <v>1528</v>
      </c>
      <c r="E315" s="551">
        <f ca="1">VLOOKUP(A315,Data!C:I,7,FALSE)</f>
        <v>0</v>
      </c>
      <c r="F315" s="631" t="str">
        <f t="shared" si="32"/>
        <v>ID.BE-51</v>
      </c>
      <c r="G315" s="631" t="str">
        <f t="shared" ca="1" si="33"/>
        <v>ID.BE-510</v>
      </c>
    </row>
    <row r="316" spans="1:7" x14ac:dyDescent="0.25">
      <c r="A316" t="s">
        <v>383</v>
      </c>
      <c r="B316" s="551">
        <v>1</v>
      </c>
      <c r="C316" t="s">
        <v>1462</v>
      </c>
      <c r="D316" t="s">
        <v>1529</v>
      </c>
      <c r="E316" s="551">
        <f ca="1">VLOOKUP(A316,Data!C:I,7,FALSE)</f>
        <v>0</v>
      </c>
      <c r="F316" s="631" t="str">
        <f t="shared" si="32"/>
        <v>PR.IP-91</v>
      </c>
      <c r="G316" s="631" t="str">
        <f t="shared" ca="1" si="33"/>
        <v>PR.IP-910</v>
      </c>
    </row>
    <row r="317" spans="1:7" x14ac:dyDescent="0.25">
      <c r="A317" t="s">
        <v>383</v>
      </c>
      <c r="B317" s="551">
        <v>1</v>
      </c>
      <c r="C317" t="s">
        <v>1464</v>
      </c>
      <c r="D317" t="s">
        <v>1531</v>
      </c>
      <c r="E317" s="551">
        <f ca="1">VLOOKUP(A317,Data!C:I,7,FALSE)</f>
        <v>0</v>
      </c>
      <c r="F317" s="631" t="str">
        <f t="shared" si="32"/>
        <v>RS.CO-11</v>
      </c>
      <c r="G317" s="631" t="str">
        <f t="shared" ca="1" si="33"/>
        <v>RS.CO-110</v>
      </c>
    </row>
    <row r="318" spans="1:7" x14ac:dyDescent="0.25">
      <c r="A318" t="s">
        <v>383</v>
      </c>
      <c r="B318" s="551">
        <v>1</v>
      </c>
      <c r="C318" t="s">
        <v>1464</v>
      </c>
      <c r="D318" t="s">
        <v>1530</v>
      </c>
      <c r="E318" s="551">
        <f ca="1">VLOOKUP(A318,Data!C:I,7,FALSE)</f>
        <v>0</v>
      </c>
      <c r="F318" s="631" t="str">
        <f t="shared" si="32"/>
        <v>RS.RP-11</v>
      </c>
      <c r="G318" s="631" t="str">
        <f t="shared" ca="1" si="33"/>
        <v>RS.RP-110</v>
      </c>
    </row>
    <row r="319" spans="1:7" x14ac:dyDescent="0.25">
      <c r="A319" t="s">
        <v>384</v>
      </c>
      <c r="B319" s="551">
        <v>1</v>
      </c>
      <c r="C319" t="s">
        <v>446</v>
      </c>
      <c r="D319" t="s">
        <v>1528</v>
      </c>
      <c r="E319" s="551">
        <f ca="1">VLOOKUP(A319,Data!C:I,7,FALSE)</f>
        <v>0</v>
      </c>
      <c r="F319" s="631" t="str">
        <f t="shared" si="32"/>
        <v>ID.BE-51</v>
      </c>
      <c r="G319" s="631" t="str">
        <f t="shared" ca="1" si="33"/>
        <v>ID.BE-510</v>
      </c>
    </row>
    <row r="320" spans="1:7" x14ac:dyDescent="0.25">
      <c r="A320" t="s">
        <v>384</v>
      </c>
      <c r="B320" s="551">
        <v>1</v>
      </c>
      <c r="C320" t="s">
        <v>446</v>
      </c>
      <c r="D320" t="s">
        <v>1532</v>
      </c>
      <c r="E320" s="551">
        <f ca="1">VLOOKUP(A320,Data!C:I,7,FALSE)</f>
        <v>0</v>
      </c>
      <c r="F320" s="631" t="str">
        <f t="shared" si="32"/>
        <v>ID.SC-51</v>
      </c>
      <c r="G320" s="631" t="str">
        <f t="shared" ca="1" si="33"/>
        <v>ID.SC-510</v>
      </c>
    </row>
    <row r="321" spans="1:7" x14ac:dyDescent="0.25">
      <c r="A321" t="s">
        <v>384</v>
      </c>
      <c r="B321" s="551">
        <v>1</v>
      </c>
      <c r="C321" t="s">
        <v>1462</v>
      </c>
      <c r="D321" t="s">
        <v>1529</v>
      </c>
      <c r="E321" s="551">
        <f ca="1">VLOOKUP(A321,Data!C:I,7,FALSE)</f>
        <v>0</v>
      </c>
      <c r="F321" s="631" t="str">
        <f t="shared" si="32"/>
        <v>PR.IP-91</v>
      </c>
      <c r="G321" s="631" t="str">
        <f t="shared" ca="1" si="33"/>
        <v>PR.IP-910</v>
      </c>
    </row>
    <row r="322" spans="1:7" x14ac:dyDescent="0.25">
      <c r="A322" t="s">
        <v>384</v>
      </c>
      <c r="B322" s="551">
        <v>1</v>
      </c>
      <c r="C322" t="s">
        <v>1464</v>
      </c>
      <c r="D322" t="s">
        <v>1533</v>
      </c>
      <c r="E322" s="551">
        <f ca="1">VLOOKUP(A322,Data!C:I,7,FALSE)</f>
        <v>0</v>
      </c>
      <c r="F322" s="631" t="str">
        <f t="shared" si="32"/>
        <v>RS.CO-41</v>
      </c>
      <c r="G322" s="631" t="str">
        <f t="shared" ca="1" si="33"/>
        <v>RS.CO-410</v>
      </c>
    </row>
    <row r="323" spans="1:7" x14ac:dyDescent="0.25">
      <c r="A323" t="s">
        <v>384</v>
      </c>
      <c r="B323" s="551">
        <v>1</v>
      </c>
      <c r="C323" t="s">
        <v>1464</v>
      </c>
      <c r="D323" t="s">
        <v>1530</v>
      </c>
      <c r="E323" s="551">
        <f ca="1">VLOOKUP(A323,Data!C:I,7,FALSE)</f>
        <v>0</v>
      </c>
      <c r="F323" s="631" t="str">
        <f t="shared" ref="F323:F386" si="34">CONCATENATE($D323,$B323)</f>
        <v>RS.RP-11</v>
      </c>
      <c r="G323" s="631" t="str">
        <f t="shared" ref="G323:G386" ca="1" si="35">_xlfn.IFNA(CONCATENATE(F323,$E323),CONCATENATE(F323,$E323,0))</f>
        <v>RS.RP-110</v>
      </c>
    </row>
    <row r="324" spans="1:7" x14ac:dyDescent="0.25">
      <c r="A324" t="s">
        <v>385</v>
      </c>
      <c r="B324" s="551">
        <v>2</v>
      </c>
      <c r="C324" t="s">
        <v>446</v>
      </c>
      <c r="D324" t="s">
        <v>1528</v>
      </c>
      <c r="E324" s="551">
        <f ca="1">VLOOKUP(A324,Data!C:I,7,FALSE)</f>
        <v>0</v>
      </c>
      <c r="F324" s="631" t="str">
        <f t="shared" si="34"/>
        <v>ID.BE-52</v>
      </c>
      <c r="G324" s="631" t="str">
        <f t="shared" ca="1" si="35"/>
        <v>ID.BE-520</v>
      </c>
    </row>
    <row r="325" spans="1:7" x14ac:dyDescent="0.25">
      <c r="A325" t="s">
        <v>385</v>
      </c>
      <c r="B325" s="551">
        <v>2</v>
      </c>
      <c r="C325" t="s">
        <v>1462</v>
      </c>
      <c r="D325" t="s">
        <v>1529</v>
      </c>
      <c r="E325" s="551">
        <f ca="1">VLOOKUP(A325,Data!C:I,7,FALSE)</f>
        <v>0</v>
      </c>
      <c r="F325" s="631" t="str">
        <f t="shared" si="34"/>
        <v>PR.IP-92</v>
      </c>
      <c r="G325" s="631" t="str">
        <f t="shared" ca="1" si="35"/>
        <v>PR.IP-920</v>
      </c>
    </row>
    <row r="326" spans="1:7" x14ac:dyDescent="0.25">
      <c r="A326" t="s">
        <v>385</v>
      </c>
      <c r="B326" s="551">
        <v>2</v>
      </c>
      <c r="C326" t="s">
        <v>1464</v>
      </c>
      <c r="D326" t="s">
        <v>1530</v>
      </c>
      <c r="E326" s="551">
        <f ca="1">VLOOKUP(A326,Data!C:I,7,FALSE)</f>
        <v>0</v>
      </c>
      <c r="F326" s="631" t="str">
        <f t="shared" si="34"/>
        <v>RS.RP-12</v>
      </c>
      <c r="G326" s="631" t="str">
        <f t="shared" ca="1" si="35"/>
        <v>RS.RP-120</v>
      </c>
    </row>
    <row r="327" spans="1:7" x14ac:dyDescent="0.25">
      <c r="A327" t="s">
        <v>386</v>
      </c>
      <c r="B327" s="551">
        <v>2</v>
      </c>
      <c r="C327" t="s">
        <v>446</v>
      </c>
      <c r="D327" t="s">
        <v>1528</v>
      </c>
      <c r="E327" s="551">
        <f ca="1">VLOOKUP(A327,Data!C:I,7,FALSE)</f>
        <v>0</v>
      </c>
      <c r="F327" s="631" t="str">
        <f t="shared" si="34"/>
        <v>ID.BE-52</v>
      </c>
      <c r="G327" s="631" t="str">
        <f t="shared" ca="1" si="35"/>
        <v>ID.BE-520</v>
      </c>
    </row>
    <row r="328" spans="1:7" x14ac:dyDescent="0.25">
      <c r="A328" t="s">
        <v>386</v>
      </c>
      <c r="B328" s="551">
        <v>2</v>
      </c>
      <c r="C328" t="s">
        <v>1462</v>
      </c>
      <c r="D328" t="s">
        <v>1529</v>
      </c>
      <c r="E328" s="551">
        <f ca="1">VLOOKUP(A328,Data!C:I,7,FALSE)</f>
        <v>0</v>
      </c>
      <c r="F328" s="631" t="str">
        <f t="shared" si="34"/>
        <v>PR.IP-92</v>
      </c>
      <c r="G328" s="631" t="str">
        <f t="shared" ca="1" si="35"/>
        <v>PR.IP-920</v>
      </c>
    </row>
    <row r="329" spans="1:7" x14ac:dyDescent="0.25">
      <c r="A329" t="s">
        <v>386</v>
      </c>
      <c r="B329" s="551">
        <v>2</v>
      </c>
      <c r="C329" t="s">
        <v>1464</v>
      </c>
      <c r="D329" t="s">
        <v>1534</v>
      </c>
      <c r="E329" s="551">
        <f ca="1">VLOOKUP(A329,Data!C:I,7,FALSE)</f>
        <v>0</v>
      </c>
      <c r="F329" s="631" t="str">
        <f t="shared" si="34"/>
        <v>RS.CO-22</v>
      </c>
      <c r="G329" s="631" t="str">
        <f t="shared" ca="1" si="35"/>
        <v>RS.CO-220</v>
      </c>
    </row>
    <row r="330" spans="1:7" x14ac:dyDescent="0.25">
      <c r="A330" t="s">
        <v>386</v>
      </c>
      <c r="B330" s="551">
        <v>2</v>
      </c>
      <c r="C330" t="s">
        <v>1464</v>
      </c>
      <c r="D330" t="s">
        <v>1535</v>
      </c>
      <c r="E330" s="551">
        <f ca="1">VLOOKUP(A330,Data!C:I,7,FALSE)</f>
        <v>0</v>
      </c>
      <c r="F330" s="631" t="str">
        <f t="shared" si="34"/>
        <v>RS.CO-32</v>
      </c>
      <c r="G330" s="631" t="str">
        <f t="shared" ca="1" si="35"/>
        <v>RS.CO-320</v>
      </c>
    </row>
    <row r="331" spans="1:7" x14ac:dyDescent="0.25">
      <c r="A331" t="s">
        <v>386</v>
      </c>
      <c r="B331" s="551">
        <v>2</v>
      </c>
      <c r="C331" t="s">
        <v>1464</v>
      </c>
      <c r="D331" t="s">
        <v>1533</v>
      </c>
      <c r="E331" s="551">
        <f ca="1">VLOOKUP(A331,Data!C:I,7,FALSE)</f>
        <v>0</v>
      </c>
      <c r="F331" s="631" t="str">
        <f t="shared" si="34"/>
        <v>RS.CO-42</v>
      </c>
      <c r="G331" s="631" t="str">
        <f t="shared" ca="1" si="35"/>
        <v>RS.CO-420</v>
      </c>
    </row>
    <row r="332" spans="1:7" x14ac:dyDescent="0.25">
      <c r="A332" t="s">
        <v>386</v>
      </c>
      <c r="B332" s="551">
        <v>2</v>
      </c>
      <c r="C332" t="s">
        <v>1464</v>
      </c>
      <c r="D332" t="s">
        <v>1530</v>
      </c>
      <c r="E332" s="551">
        <f ca="1">VLOOKUP(A332,Data!C:I,7,FALSE)</f>
        <v>0</v>
      </c>
      <c r="F332" s="631" t="str">
        <f t="shared" si="34"/>
        <v>RS.RP-12</v>
      </c>
      <c r="G332" s="631" t="str">
        <f t="shared" ca="1" si="35"/>
        <v>RS.RP-120</v>
      </c>
    </row>
    <row r="333" spans="1:7" x14ac:dyDescent="0.25">
      <c r="A333" t="s">
        <v>387</v>
      </c>
      <c r="B333" s="551">
        <v>3</v>
      </c>
      <c r="C333" t="s">
        <v>446</v>
      </c>
      <c r="D333" t="s">
        <v>1528</v>
      </c>
      <c r="E333" s="551">
        <f ca="1">VLOOKUP(A333,Data!C:I,7,FALSE)</f>
        <v>0</v>
      </c>
      <c r="F333" s="631" t="str">
        <f t="shared" si="34"/>
        <v>ID.BE-53</v>
      </c>
      <c r="G333" s="631" t="str">
        <f t="shared" ca="1" si="35"/>
        <v>ID.BE-530</v>
      </c>
    </row>
    <row r="334" spans="1:7" x14ac:dyDescent="0.25">
      <c r="A334" t="s">
        <v>387</v>
      </c>
      <c r="B334" s="551">
        <v>3</v>
      </c>
      <c r="C334" t="s">
        <v>446</v>
      </c>
      <c r="D334" t="s">
        <v>1532</v>
      </c>
      <c r="E334" s="551">
        <f ca="1">VLOOKUP(A334,Data!C:I,7,FALSE)</f>
        <v>0</v>
      </c>
      <c r="F334" s="631" t="str">
        <f t="shared" si="34"/>
        <v>ID.SC-53</v>
      </c>
      <c r="G334" s="631" t="str">
        <f t="shared" ca="1" si="35"/>
        <v>ID.SC-530</v>
      </c>
    </row>
    <row r="335" spans="1:7" x14ac:dyDescent="0.25">
      <c r="A335" t="s">
        <v>387</v>
      </c>
      <c r="B335" s="551">
        <v>3</v>
      </c>
      <c r="C335" t="s">
        <v>1462</v>
      </c>
      <c r="D335" t="s">
        <v>1529</v>
      </c>
      <c r="E335" s="551">
        <f ca="1">VLOOKUP(A335,Data!C:I,7,FALSE)</f>
        <v>0</v>
      </c>
      <c r="F335" s="631" t="str">
        <f t="shared" si="34"/>
        <v>PR.IP-93</v>
      </c>
      <c r="G335" s="631" t="str">
        <f t="shared" ca="1" si="35"/>
        <v>PR.IP-930</v>
      </c>
    </row>
    <row r="336" spans="1:7" x14ac:dyDescent="0.25">
      <c r="A336" t="s">
        <v>387</v>
      </c>
      <c r="B336" s="551">
        <v>3</v>
      </c>
      <c r="C336" t="s">
        <v>1464</v>
      </c>
      <c r="D336" t="s">
        <v>1530</v>
      </c>
      <c r="E336" s="551">
        <f ca="1">VLOOKUP(A336,Data!C:I,7,FALSE)</f>
        <v>0</v>
      </c>
      <c r="F336" s="631" t="str">
        <f t="shared" si="34"/>
        <v>RS.RP-13</v>
      </c>
      <c r="G336" s="631" t="str">
        <f t="shared" ca="1" si="35"/>
        <v>RS.RP-130</v>
      </c>
    </row>
    <row r="337" spans="1:7" x14ac:dyDescent="0.25">
      <c r="A337" t="s">
        <v>388</v>
      </c>
      <c r="B337" s="551">
        <v>3</v>
      </c>
      <c r="C337" t="s">
        <v>446</v>
      </c>
      <c r="D337" t="s">
        <v>1528</v>
      </c>
      <c r="E337" s="551">
        <f ca="1">VLOOKUP(A337,Data!C:I,7,FALSE)</f>
        <v>0</v>
      </c>
      <c r="F337" s="631" t="str">
        <f t="shared" si="34"/>
        <v>ID.BE-53</v>
      </c>
      <c r="G337" s="631" t="str">
        <f t="shared" ca="1" si="35"/>
        <v>ID.BE-530</v>
      </c>
    </row>
    <row r="338" spans="1:7" x14ac:dyDescent="0.25">
      <c r="A338" t="s">
        <v>388</v>
      </c>
      <c r="B338" s="551">
        <v>3</v>
      </c>
      <c r="C338" t="s">
        <v>446</v>
      </c>
      <c r="D338" t="s">
        <v>1532</v>
      </c>
      <c r="E338" s="551">
        <f ca="1">VLOOKUP(A338,Data!C:I,7,FALSE)</f>
        <v>0</v>
      </c>
      <c r="F338" s="631" t="str">
        <f t="shared" si="34"/>
        <v>ID.SC-53</v>
      </c>
      <c r="G338" s="631" t="str">
        <f t="shared" ca="1" si="35"/>
        <v>ID.SC-530</v>
      </c>
    </row>
    <row r="339" spans="1:7" x14ac:dyDescent="0.25">
      <c r="A339" t="s">
        <v>388</v>
      </c>
      <c r="B339" s="551">
        <v>3</v>
      </c>
      <c r="C339" t="s">
        <v>1462</v>
      </c>
      <c r="D339" t="s">
        <v>1529</v>
      </c>
      <c r="E339" s="551">
        <f ca="1">VLOOKUP(A339,Data!C:I,7,FALSE)</f>
        <v>0</v>
      </c>
      <c r="F339" s="631" t="str">
        <f t="shared" si="34"/>
        <v>PR.IP-93</v>
      </c>
      <c r="G339" s="631" t="str">
        <f t="shared" ca="1" si="35"/>
        <v>PR.IP-930</v>
      </c>
    </row>
    <row r="340" spans="1:7" x14ac:dyDescent="0.25">
      <c r="A340" t="s">
        <v>388</v>
      </c>
      <c r="B340" s="551">
        <v>3</v>
      </c>
      <c r="C340" t="s">
        <v>1464</v>
      </c>
      <c r="D340" t="s">
        <v>1533</v>
      </c>
      <c r="E340" s="551">
        <f ca="1">VLOOKUP(A340,Data!C:I,7,FALSE)</f>
        <v>0</v>
      </c>
      <c r="F340" s="631" t="str">
        <f t="shared" si="34"/>
        <v>RS.CO-43</v>
      </c>
      <c r="G340" s="631" t="str">
        <f t="shared" ca="1" si="35"/>
        <v>RS.CO-430</v>
      </c>
    </row>
    <row r="341" spans="1:7" x14ac:dyDescent="0.25">
      <c r="A341" t="s">
        <v>388</v>
      </c>
      <c r="B341" s="551">
        <v>3</v>
      </c>
      <c r="C341" t="s">
        <v>1464</v>
      </c>
      <c r="D341" t="s">
        <v>1530</v>
      </c>
      <c r="E341" s="551">
        <f ca="1">VLOOKUP(A341,Data!C:I,7,FALSE)</f>
        <v>0</v>
      </c>
      <c r="F341" s="631" t="str">
        <f t="shared" si="34"/>
        <v>RS.RP-13</v>
      </c>
      <c r="G341" s="631" t="str">
        <f t="shared" ca="1" si="35"/>
        <v>RS.RP-130</v>
      </c>
    </row>
    <row r="342" spans="1:7" x14ac:dyDescent="0.25">
      <c r="A342" t="s">
        <v>338</v>
      </c>
      <c r="B342" s="551">
        <v>2</v>
      </c>
      <c r="C342" t="s">
        <v>446</v>
      </c>
      <c r="D342" t="s">
        <v>1519</v>
      </c>
      <c r="E342" s="551">
        <f ca="1">VLOOKUP(A342,Data!C:I,7,FALSE)</f>
        <v>0</v>
      </c>
      <c r="F342" s="631" t="str">
        <f t="shared" si="34"/>
        <v>ID.BE-22</v>
      </c>
      <c r="G342" s="631" t="str">
        <f t="shared" ca="1" si="35"/>
        <v>ID.BE-220</v>
      </c>
    </row>
    <row r="343" spans="1:7" x14ac:dyDescent="0.25">
      <c r="A343" t="s">
        <v>342</v>
      </c>
      <c r="B343" s="551">
        <v>2</v>
      </c>
      <c r="C343" t="s">
        <v>446</v>
      </c>
      <c r="D343" t="s">
        <v>1536</v>
      </c>
      <c r="E343" s="551">
        <f ca="1">VLOOKUP(A343,Data!C:I,7,FALSE)</f>
        <v>0</v>
      </c>
      <c r="F343" s="631" t="str">
        <f t="shared" si="34"/>
        <v>ID.GV-32</v>
      </c>
      <c r="G343" s="631" t="str">
        <f t="shared" ca="1" si="35"/>
        <v>ID.GV-320</v>
      </c>
    </row>
    <row r="344" spans="1:7" x14ac:dyDescent="0.25">
      <c r="A344" t="s">
        <v>349</v>
      </c>
      <c r="B344" s="551">
        <v>2</v>
      </c>
      <c r="C344" t="s">
        <v>446</v>
      </c>
      <c r="D344" t="s">
        <v>1522</v>
      </c>
      <c r="E344" s="551">
        <f ca="1">VLOOKUP(A344,Data!C:I,7,FALSE)</f>
        <v>0</v>
      </c>
      <c r="F344" s="631" t="str">
        <f t="shared" si="34"/>
        <v>ID.GV-12</v>
      </c>
      <c r="G344" s="631" t="str">
        <f t="shared" ca="1" si="35"/>
        <v>ID.GV-120</v>
      </c>
    </row>
    <row r="345" spans="1:7" x14ac:dyDescent="0.25">
      <c r="A345" t="s">
        <v>351</v>
      </c>
      <c r="B345" s="551">
        <v>2</v>
      </c>
      <c r="C345" t="s">
        <v>446</v>
      </c>
      <c r="D345" t="s">
        <v>1489</v>
      </c>
      <c r="E345" s="551">
        <f ca="1">VLOOKUP(A345,Data!C:I,7,FALSE)</f>
        <v>0</v>
      </c>
      <c r="F345" s="631" t="str">
        <f t="shared" si="34"/>
        <v>ID.AM-62</v>
      </c>
      <c r="G345" s="631" t="str">
        <f t="shared" ca="1" si="35"/>
        <v>ID.AM-620</v>
      </c>
    </row>
    <row r="346" spans="1:7" x14ac:dyDescent="0.25">
      <c r="A346" t="s">
        <v>354</v>
      </c>
      <c r="B346" s="551">
        <v>3</v>
      </c>
      <c r="C346" t="s">
        <v>446</v>
      </c>
      <c r="D346" t="s">
        <v>1536</v>
      </c>
      <c r="E346" s="551" t="e">
        <f>VLOOKUP(A346,Data!C:I,7,FALSE)</f>
        <v>#N/A</v>
      </c>
      <c r="F346" s="631" t="str">
        <f t="shared" si="34"/>
        <v>ID.GV-33</v>
      </c>
      <c r="G346" s="631" t="e">
        <f t="shared" si="35"/>
        <v>#N/A</v>
      </c>
    </row>
    <row r="347" spans="1:7" x14ac:dyDescent="0.25">
      <c r="A347" t="s">
        <v>357</v>
      </c>
      <c r="B347" s="551">
        <v>3</v>
      </c>
      <c r="C347" t="s">
        <v>446</v>
      </c>
      <c r="D347" t="s">
        <v>1536</v>
      </c>
      <c r="E347" s="551">
        <f ca="1">VLOOKUP(A347,Data!C:I,7,FALSE)</f>
        <v>0</v>
      </c>
      <c r="F347" s="631" t="str">
        <f t="shared" si="34"/>
        <v>ID.GV-33</v>
      </c>
      <c r="G347" s="631" t="str">
        <f t="shared" ca="1" si="35"/>
        <v>ID.GV-330</v>
      </c>
    </row>
    <row r="348" spans="1:7" x14ac:dyDescent="0.25">
      <c r="A348" t="s">
        <v>359</v>
      </c>
      <c r="B348" s="551">
        <v>3</v>
      </c>
      <c r="C348" t="s">
        <v>446</v>
      </c>
      <c r="D348" t="s">
        <v>1489</v>
      </c>
      <c r="E348" s="551">
        <f ca="1">VLOOKUP(A348,Data!C:I,7,FALSE)</f>
        <v>0</v>
      </c>
      <c r="F348" s="631" t="str">
        <f t="shared" si="34"/>
        <v>ID.AM-63</v>
      </c>
      <c r="G348" s="631" t="str">
        <f t="shared" ca="1" si="35"/>
        <v>ID.AM-630</v>
      </c>
    </row>
    <row r="349" spans="1:7" x14ac:dyDescent="0.25">
      <c r="A349" t="s">
        <v>359</v>
      </c>
      <c r="B349" s="551">
        <v>3</v>
      </c>
      <c r="C349" t="s">
        <v>446</v>
      </c>
      <c r="D349" t="s">
        <v>1490</v>
      </c>
      <c r="E349" s="551">
        <f ca="1">VLOOKUP(A349,Data!C:I,7,FALSE)</f>
        <v>0</v>
      </c>
      <c r="F349" s="631" t="str">
        <f t="shared" si="34"/>
        <v>ID.GV-23</v>
      </c>
      <c r="G349" s="631" t="str">
        <f t="shared" ca="1" si="35"/>
        <v>ID.GV-230</v>
      </c>
    </row>
    <row r="350" spans="1:7" x14ac:dyDescent="0.25">
      <c r="A350" t="s">
        <v>360</v>
      </c>
      <c r="B350" s="551">
        <v>3</v>
      </c>
      <c r="C350" t="s">
        <v>1462</v>
      </c>
      <c r="D350" t="s">
        <v>1491</v>
      </c>
      <c r="E350" s="551">
        <f ca="1">VLOOKUP(A350,Data!C:I,7,FALSE)</f>
        <v>0</v>
      </c>
      <c r="F350" s="631" t="str">
        <f t="shared" si="34"/>
        <v>PR.IP-83</v>
      </c>
      <c r="G350" s="631" t="str">
        <f t="shared" ca="1" si="35"/>
        <v>PR.IP-830</v>
      </c>
    </row>
    <row r="351" spans="1:7" x14ac:dyDescent="0.25">
      <c r="A351" t="s">
        <v>240</v>
      </c>
      <c r="B351" s="551">
        <v>1</v>
      </c>
      <c r="C351" t="s">
        <v>1463</v>
      </c>
      <c r="D351" t="s">
        <v>1537</v>
      </c>
      <c r="E351" s="551">
        <f ca="1">VLOOKUP(A351,Data!C:I,7,FALSE)</f>
        <v>0</v>
      </c>
      <c r="F351" s="631" t="str">
        <f t="shared" si="34"/>
        <v>DE.AE-31</v>
      </c>
      <c r="G351" s="631" t="str">
        <f t="shared" ca="1" si="35"/>
        <v>DE.AE-310</v>
      </c>
    </row>
    <row r="352" spans="1:7" x14ac:dyDescent="0.25">
      <c r="A352" t="s">
        <v>240</v>
      </c>
      <c r="B352" s="551">
        <v>1</v>
      </c>
      <c r="C352" t="s">
        <v>1463</v>
      </c>
      <c r="D352" t="s">
        <v>1538</v>
      </c>
      <c r="E352" s="551">
        <f ca="1">VLOOKUP(A352,Data!C:I,7,FALSE)</f>
        <v>0</v>
      </c>
      <c r="F352" s="631" t="str">
        <f t="shared" si="34"/>
        <v>DE.DP-11</v>
      </c>
      <c r="G352" s="631" t="str">
        <f t="shared" ca="1" si="35"/>
        <v>DE.DP-110</v>
      </c>
    </row>
    <row r="353" spans="1:7" x14ac:dyDescent="0.25">
      <c r="A353" t="s">
        <v>240</v>
      </c>
      <c r="B353" s="551">
        <v>1</v>
      </c>
      <c r="C353" t="s">
        <v>1463</v>
      </c>
      <c r="D353" t="s">
        <v>1539</v>
      </c>
      <c r="E353" s="551">
        <f ca="1">VLOOKUP(A353,Data!C:I,7,FALSE)</f>
        <v>0</v>
      </c>
      <c r="F353" s="631" t="str">
        <f t="shared" si="34"/>
        <v>DE.DP-41</v>
      </c>
      <c r="G353" s="631" t="str">
        <f t="shared" ca="1" si="35"/>
        <v>DE.DP-410</v>
      </c>
    </row>
    <row r="354" spans="1:7" x14ac:dyDescent="0.25">
      <c r="A354" t="s">
        <v>241</v>
      </c>
      <c r="B354" s="551">
        <v>2</v>
      </c>
      <c r="C354" t="s">
        <v>1463</v>
      </c>
      <c r="D354" t="s">
        <v>1540</v>
      </c>
      <c r="E354" s="551">
        <f ca="1">VLOOKUP(A354,Data!C:I,7,FALSE)</f>
        <v>0</v>
      </c>
      <c r="F354" s="631" t="str">
        <f t="shared" si="34"/>
        <v>DE.DP-22</v>
      </c>
      <c r="G354" s="631" t="str">
        <f t="shared" ca="1" si="35"/>
        <v>DE.DP-220</v>
      </c>
    </row>
    <row r="355" spans="1:7" x14ac:dyDescent="0.25">
      <c r="A355" t="s">
        <v>242</v>
      </c>
      <c r="B355" s="551">
        <v>2</v>
      </c>
      <c r="C355" t="s">
        <v>1463</v>
      </c>
      <c r="D355" t="s">
        <v>1537</v>
      </c>
      <c r="E355" s="551">
        <f ca="1">VLOOKUP(A355,Data!C:I,7,FALSE)</f>
        <v>0</v>
      </c>
      <c r="F355" s="631" t="str">
        <f t="shared" si="34"/>
        <v>DE.AE-32</v>
      </c>
      <c r="G355" s="631" t="str">
        <f t="shared" ca="1" si="35"/>
        <v>DE.AE-320</v>
      </c>
    </row>
    <row r="356" spans="1:7" x14ac:dyDescent="0.25">
      <c r="A356" t="s">
        <v>242</v>
      </c>
      <c r="B356" s="551">
        <v>2</v>
      </c>
      <c r="C356" t="s">
        <v>1464</v>
      </c>
      <c r="D356" t="s">
        <v>1541</v>
      </c>
      <c r="E356" s="551">
        <f ca="1">VLOOKUP(A356,Data!C:I,7,FALSE)</f>
        <v>0</v>
      </c>
      <c r="F356" s="631" t="str">
        <f t="shared" si="34"/>
        <v>RS.AN-12</v>
      </c>
      <c r="G356" s="631" t="str">
        <f t="shared" ca="1" si="35"/>
        <v>RS.AN-120</v>
      </c>
    </row>
    <row r="357" spans="1:7" x14ac:dyDescent="0.25">
      <c r="A357" t="s">
        <v>243</v>
      </c>
      <c r="B357" s="551">
        <v>3</v>
      </c>
      <c r="C357" t="s">
        <v>1463</v>
      </c>
      <c r="D357" t="s">
        <v>1542</v>
      </c>
      <c r="E357" s="551">
        <f ca="1">VLOOKUP(A357,Data!C:I,7,FALSE)</f>
        <v>0</v>
      </c>
      <c r="F357" s="631" t="str">
        <f t="shared" si="34"/>
        <v>DE.AE-23</v>
      </c>
      <c r="G357" s="631" t="str">
        <f t="shared" ca="1" si="35"/>
        <v>DE.AE-230</v>
      </c>
    </row>
    <row r="358" spans="1:7" x14ac:dyDescent="0.25">
      <c r="A358" t="s">
        <v>243</v>
      </c>
      <c r="B358" s="551">
        <v>3</v>
      </c>
      <c r="C358" t="s">
        <v>1463</v>
      </c>
      <c r="D358" t="s">
        <v>1537</v>
      </c>
      <c r="E358" s="551">
        <f ca="1">VLOOKUP(A358,Data!C:I,7,FALSE)</f>
        <v>0</v>
      </c>
      <c r="F358" s="631" t="str">
        <f t="shared" si="34"/>
        <v>DE.AE-33</v>
      </c>
      <c r="G358" s="631" t="str">
        <f t="shared" ca="1" si="35"/>
        <v>DE.AE-330</v>
      </c>
    </row>
    <row r="359" spans="1:7" x14ac:dyDescent="0.25">
      <c r="A359" t="s">
        <v>243</v>
      </c>
      <c r="B359" s="551">
        <v>3</v>
      </c>
      <c r="C359" t="s">
        <v>1464</v>
      </c>
      <c r="D359" t="s">
        <v>1541</v>
      </c>
      <c r="E359" s="551">
        <f ca="1">VLOOKUP(A359,Data!C:I,7,FALSE)</f>
        <v>0</v>
      </c>
      <c r="F359" s="631" t="str">
        <f t="shared" si="34"/>
        <v>RS.AN-13</v>
      </c>
      <c r="G359" s="631" t="str">
        <f t="shared" ca="1" si="35"/>
        <v>RS.AN-130</v>
      </c>
    </row>
    <row r="360" spans="1:7" x14ac:dyDescent="0.25">
      <c r="A360" t="s">
        <v>244</v>
      </c>
      <c r="B360" s="551">
        <v>3</v>
      </c>
      <c r="C360" t="s">
        <v>1463</v>
      </c>
      <c r="D360" t="s">
        <v>1540</v>
      </c>
      <c r="E360" s="551">
        <f ca="1">VLOOKUP(A360,Data!C:I,7,FALSE)</f>
        <v>0</v>
      </c>
      <c r="F360" s="631" t="str">
        <f t="shared" si="34"/>
        <v>DE.DP-23</v>
      </c>
      <c r="G360" s="631" t="str">
        <f t="shared" ca="1" si="35"/>
        <v>DE.DP-230</v>
      </c>
    </row>
    <row r="361" spans="1:7" x14ac:dyDescent="0.25">
      <c r="A361" t="s">
        <v>244</v>
      </c>
      <c r="B361" s="551">
        <v>3</v>
      </c>
      <c r="C361" t="s">
        <v>1463</v>
      </c>
      <c r="D361" t="s">
        <v>1543</v>
      </c>
      <c r="E361" s="551">
        <f ca="1">VLOOKUP(A361,Data!C:I,7,FALSE)</f>
        <v>0</v>
      </c>
      <c r="F361" s="631" t="str">
        <f t="shared" si="34"/>
        <v>DE.DP-53</v>
      </c>
      <c r="G361" s="631" t="str">
        <f t="shared" ca="1" si="35"/>
        <v>DE.DP-530</v>
      </c>
    </row>
    <row r="362" spans="1:7" x14ac:dyDescent="0.25">
      <c r="A362" t="s">
        <v>245</v>
      </c>
      <c r="B362" s="551">
        <v>3</v>
      </c>
      <c r="C362" t="s">
        <v>1463</v>
      </c>
      <c r="D362" t="s">
        <v>1537</v>
      </c>
      <c r="E362" s="551">
        <f ca="1">VLOOKUP(A362,Data!C:I,7,FALSE)</f>
        <v>0</v>
      </c>
      <c r="F362" s="631" t="str">
        <f t="shared" si="34"/>
        <v>DE.AE-33</v>
      </c>
      <c r="G362" s="631" t="str">
        <f t="shared" ca="1" si="35"/>
        <v>DE.AE-330</v>
      </c>
    </row>
    <row r="363" spans="1:7" x14ac:dyDescent="0.25">
      <c r="A363" t="s">
        <v>246</v>
      </c>
      <c r="B363" s="551">
        <v>1</v>
      </c>
      <c r="C363" t="s">
        <v>1463</v>
      </c>
      <c r="D363" t="s">
        <v>1544</v>
      </c>
      <c r="E363" s="551">
        <f ca="1">VLOOKUP(A363,Data!C:I,7,FALSE)</f>
        <v>0</v>
      </c>
      <c r="F363" s="631" t="str">
        <f t="shared" si="34"/>
        <v>DE.AE-51</v>
      </c>
      <c r="G363" s="631" t="str">
        <f t="shared" ca="1" si="35"/>
        <v>DE.AE-510</v>
      </c>
    </row>
    <row r="364" spans="1:7" x14ac:dyDescent="0.25">
      <c r="A364" t="s">
        <v>246</v>
      </c>
      <c r="B364" s="551">
        <v>1</v>
      </c>
      <c r="C364" t="s">
        <v>1464</v>
      </c>
      <c r="D364" t="s">
        <v>1545</v>
      </c>
      <c r="E364" s="551">
        <f ca="1">VLOOKUP(A364,Data!C:I,7,FALSE)</f>
        <v>0</v>
      </c>
      <c r="F364" s="631" t="str">
        <f t="shared" si="34"/>
        <v>RS.AN-41</v>
      </c>
      <c r="G364" s="631" t="str">
        <f t="shared" ca="1" si="35"/>
        <v>RS.AN-410</v>
      </c>
    </row>
    <row r="365" spans="1:7" x14ac:dyDescent="0.25">
      <c r="A365" t="s">
        <v>247</v>
      </c>
      <c r="B365" s="551">
        <v>1</v>
      </c>
      <c r="C365" t="s">
        <v>1463</v>
      </c>
      <c r="D365" t="s">
        <v>1542</v>
      </c>
      <c r="E365" s="551">
        <f ca="1">VLOOKUP(A365,Data!C:I,7,FALSE)</f>
        <v>0</v>
      </c>
      <c r="F365" s="631" t="str">
        <f t="shared" si="34"/>
        <v>DE.AE-21</v>
      </c>
      <c r="G365" s="631" t="str">
        <f t="shared" ca="1" si="35"/>
        <v>DE.AE-210</v>
      </c>
    </row>
    <row r="366" spans="1:7" x14ac:dyDescent="0.25">
      <c r="A366" t="s">
        <v>247</v>
      </c>
      <c r="B366" s="551">
        <v>1</v>
      </c>
      <c r="C366" t="s">
        <v>1463</v>
      </c>
      <c r="D366" t="s">
        <v>1546</v>
      </c>
      <c r="E366" s="551">
        <f ca="1">VLOOKUP(A366,Data!C:I,7,FALSE)</f>
        <v>0</v>
      </c>
      <c r="F366" s="631" t="str">
        <f t="shared" si="34"/>
        <v>DE.AE-41</v>
      </c>
      <c r="G366" s="631" t="str">
        <f t="shared" ca="1" si="35"/>
        <v>DE.AE-410</v>
      </c>
    </row>
    <row r="367" spans="1:7" x14ac:dyDescent="0.25">
      <c r="A367" t="s">
        <v>247</v>
      </c>
      <c r="B367" s="551">
        <v>1</v>
      </c>
      <c r="C367" t="s">
        <v>1464</v>
      </c>
      <c r="D367" t="s">
        <v>1541</v>
      </c>
      <c r="E367" s="551">
        <f ca="1">VLOOKUP(A367,Data!C:I,7,FALSE)</f>
        <v>0</v>
      </c>
      <c r="F367" s="631" t="str">
        <f t="shared" si="34"/>
        <v>RS.AN-11</v>
      </c>
      <c r="G367" s="631" t="str">
        <f t="shared" ca="1" si="35"/>
        <v>RS.AN-110</v>
      </c>
    </row>
    <row r="368" spans="1:7" x14ac:dyDescent="0.25">
      <c r="A368" t="s">
        <v>248</v>
      </c>
      <c r="B368" s="551">
        <v>2</v>
      </c>
      <c r="C368" t="s">
        <v>1463</v>
      </c>
      <c r="D368" t="s">
        <v>1546</v>
      </c>
      <c r="E368" s="551">
        <f ca="1">VLOOKUP(A368,Data!C:I,7,FALSE)</f>
        <v>0</v>
      </c>
      <c r="F368" s="631" t="str">
        <f t="shared" si="34"/>
        <v>DE.AE-42</v>
      </c>
      <c r="G368" s="631" t="str">
        <f t="shared" ca="1" si="35"/>
        <v>DE.AE-420</v>
      </c>
    </row>
    <row r="369" spans="1:7" x14ac:dyDescent="0.25">
      <c r="A369" t="s">
        <v>248</v>
      </c>
      <c r="B369" s="551">
        <v>2</v>
      </c>
      <c r="C369" t="s">
        <v>1463</v>
      </c>
      <c r="D369" t="s">
        <v>1544</v>
      </c>
      <c r="E369" s="551">
        <f ca="1">VLOOKUP(A369,Data!C:I,7,FALSE)</f>
        <v>0</v>
      </c>
      <c r="F369" s="631" t="str">
        <f t="shared" si="34"/>
        <v>DE.AE-52</v>
      </c>
      <c r="G369" s="631" t="str">
        <f t="shared" ca="1" si="35"/>
        <v>DE.AE-520</v>
      </c>
    </row>
    <row r="370" spans="1:7" x14ac:dyDescent="0.25">
      <c r="A370" t="s">
        <v>248</v>
      </c>
      <c r="B370" s="551">
        <v>2</v>
      </c>
      <c r="C370" t="s">
        <v>1464</v>
      </c>
      <c r="D370" t="s">
        <v>1547</v>
      </c>
      <c r="E370" s="551">
        <f ca="1">VLOOKUP(A370,Data!C:I,7,FALSE)</f>
        <v>0</v>
      </c>
      <c r="F370" s="631" t="str">
        <f t="shared" si="34"/>
        <v>RS.AN-22</v>
      </c>
      <c r="G370" s="631" t="str">
        <f t="shared" ca="1" si="35"/>
        <v>RS.AN-220</v>
      </c>
    </row>
    <row r="371" spans="1:7" x14ac:dyDescent="0.25">
      <c r="A371" t="s">
        <v>249</v>
      </c>
      <c r="B371" s="551">
        <v>2</v>
      </c>
      <c r="C371" t="s">
        <v>1463</v>
      </c>
      <c r="D371" t="s">
        <v>1542</v>
      </c>
      <c r="E371" s="551">
        <f ca="1">VLOOKUP(A371,Data!C:I,7,FALSE)</f>
        <v>0</v>
      </c>
      <c r="F371" s="631" t="str">
        <f t="shared" si="34"/>
        <v>DE.AE-22</v>
      </c>
      <c r="G371" s="631" t="str">
        <f t="shared" ca="1" si="35"/>
        <v>DE.AE-220</v>
      </c>
    </row>
    <row r="372" spans="1:7" x14ac:dyDescent="0.25">
      <c r="A372" t="s">
        <v>249</v>
      </c>
      <c r="B372" s="551">
        <v>2</v>
      </c>
      <c r="C372" t="s">
        <v>1464</v>
      </c>
      <c r="D372" t="s">
        <v>1545</v>
      </c>
      <c r="E372" s="551">
        <f ca="1">VLOOKUP(A372,Data!C:I,7,FALSE)</f>
        <v>0</v>
      </c>
      <c r="F372" s="631" t="str">
        <f t="shared" si="34"/>
        <v>RS.AN-42</v>
      </c>
      <c r="G372" s="631" t="str">
        <f t="shared" ca="1" si="35"/>
        <v>RS.AN-420</v>
      </c>
    </row>
    <row r="373" spans="1:7" x14ac:dyDescent="0.25">
      <c r="A373" t="s">
        <v>250</v>
      </c>
      <c r="B373" s="551">
        <v>2</v>
      </c>
      <c r="C373" t="s">
        <v>1463</v>
      </c>
      <c r="D373" t="s">
        <v>1544</v>
      </c>
      <c r="E373" s="551">
        <f ca="1">VLOOKUP(A373,Data!C:I,7,FALSE)</f>
        <v>0</v>
      </c>
      <c r="F373" s="631" t="str">
        <f t="shared" si="34"/>
        <v>DE.AE-52</v>
      </c>
      <c r="G373" s="631" t="str">
        <f t="shared" ca="1" si="35"/>
        <v>DE.AE-520</v>
      </c>
    </row>
    <row r="374" spans="1:7" x14ac:dyDescent="0.25">
      <c r="A374" t="s">
        <v>250</v>
      </c>
      <c r="B374" s="551">
        <v>2</v>
      </c>
      <c r="C374" t="s">
        <v>1463</v>
      </c>
      <c r="D374" t="s">
        <v>1548</v>
      </c>
      <c r="E374" s="551">
        <f ca="1">VLOOKUP(A374,Data!C:I,7,FALSE)</f>
        <v>0</v>
      </c>
      <c r="F374" s="631" t="str">
        <f t="shared" si="34"/>
        <v>DE.DP-32</v>
      </c>
      <c r="G374" s="631" t="str">
        <f t="shared" ca="1" si="35"/>
        <v>DE.DP-320</v>
      </c>
    </row>
    <row r="375" spans="1:7" x14ac:dyDescent="0.25">
      <c r="A375" t="s">
        <v>250</v>
      </c>
      <c r="B375" s="551">
        <v>2</v>
      </c>
      <c r="C375" t="s">
        <v>1463</v>
      </c>
      <c r="D375" t="s">
        <v>1543</v>
      </c>
      <c r="E375" s="551">
        <f ca="1">VLOOKUP(A375,Data!C:I,7,FALSE)</f>
        <v>0</v>
      </c>
      <c r="F375" s="631" t="str">
        <f t="shared" si="34"/>
        <v>DE.DP-52</v>
      </c>
      <c r="G375" s="631" t="str">
        <f t="shared" ca="1" si="35"/>
        <v>DE.DP-520</v>
      </c>
    </row>
    <row r="376" spans="1:7" x14ac:dyDescent="0.25">
      <c r="A376" t="s">
        <v>250</v>
      </c>
      <c r="B376" s="551">
        <v>2</v>
      </c>
      <c r="C376" t="s">
        <v>1464</v>
      </c>
      <c r="D376" t="s">
        <v>1545</v>
      </c>
      <c r="E376" s="551">
        <f ca="1">VLOOKUP(A376,Data!C:I,7,FALSE)</f>
        <v>0</v>
      </c>
      <c r="F376" s="631" t="str">
        <f t="shared" si="34"/>
        <v>RS.AN-42</v>
      </c>
      <c r="G376" s="631" t="str">
        <f t="shared" ca="1" si="35"/>
        <v>RS.AN-420</v>
      </c>
    </row>
    <row r="377" spans="1:7" x14ac:dyDescent="0.25">
      <c r="A377" t="s">
        <v>251</v>
      </c>
      <c r="B377" s="551">
        <v>2</v>
      </c>
      <c r="C377" t="s">
        <v>1463</v>
      </c>
      <c r="D377" t="s">
        <v>1542</v>
      </c>
      <c r="E377" s="551">
        <f ca="1">VLOOKUP(A377,Data!C:I,7,FALSE)</f>
        <v>0</v>
      </c>
      <c r="F377" s="631" t="str">
        <f t="shared" si="34"/>
        <v>DE.AE-22</v>
      </c>
      <c r="G377" s="631" t="str">
        <f t="shared" ca="1" si="35"/>
        <v>DE.AE-220</v>
      </c>
    </row>
    <row r="378" spans="1:7" x14ac:dyDescent="0.25">
      <c r="A378" t="s">
        <v>251</v>
      </c>
      <c r="B378" s="551">
        <v>2</v>
      </c>
      <c r="C378" t="s">
        <v>1464</v>
      </c>
      <c r="D378" t="s">
        <v>1541</v>
      </c>
      <c r="E378" s="551">
        <f ca="1">VLOOKUP(A378,Data!C:I,7,FALSE)</f>
        <v>0</v>
      </c>
      <c r="F378" s="631" t="str">
        <f t="shared" si="34"/>
        <v>RS.AN-12</v>
      </c>
      <c r="G378" s="631" t="str">
        <f t="shared" ca="1" si="35"/>
        <v>RS.AN-120</v>
      </c>
    </row>
    <row r="379" spans="1:7" x14ac:dyDescent="0.25">
      <c r="A379" t="s">
        <v>252</v>
      </c>
      <c r="B379" s="551">
        <v>2</v>
      </c>
      <c r="C379" t="s">
        <v>1463</v>
      </c>
      <c r="D379" t="s">
        <v>1538</v>
      </c>
      <c r="E379" s="551">
        <f ca="1">VLOOKUP(A379,Data!C:I,7,FALSE)</f>
        <v>0</v>
      </c>
      <c r="F379" s="631" t="str">
        <f t="shared" si="34"/>
        <v>DE.DP-12</v>
      </c>
      <c r="G379" s="631" t="str">
        <f t="shared" ca="1" si="35"/>
        <v>DE.DP-120</v>
      </c>
    </row>
    <row r="380" spans="1:7" x14ac:dyDescent="0.25">
      <c r="A380" t="s">
        <v>252</v>
      </c>
      <c r="B380" s="551">
        <v>2</v>
      </c>
      <c r="C380" t="s">
        <v>1463</v>
      </c>
      <c r="D380" t="s">
        <v>1539</v>
      </c>
      <c r="E380" s="551">
        <f ca="1">VLOOKUP(A380,Data!C:I,7,FALSE)</f>
        <v>0</v>
      </c>
      <c r="F380" s="631" t="str">
        <f t="shared" si="34"/>
        <v>DE.DP-42</v>
      </c>
      <c r="G380" s="631" t="str">
        <f t="shared" ca="1" si="35"/>
        <v>DE.DP-420</v>
      </c>
    </row>
    <row r="381" spans="1:7" x14ac:dyDescent="0.25">
      <c r="A381" t="s">
        <v>252</v>
      </c>
      <c r="B381" s="551">
        <v>2</v>
      </c>
      <c r="C381" t="s">
        <v>1465</v>
      </c>
      <c r="D381" t="s">
        <v>1549</v>
      </c>
      <c r="E381" s="551">
        <f ca="1">VLOOKUP(A381,Data!C:I,7,FALSE)</f>
        <v>0</v>
      </c>
      <c r="F381" s="631" t="str">
        <f t="shared" si="34"/>
        <v>RC.CO-32</v>
      </c>
      <c r="G381" s="631" t="str">
        <f t="shared" ca="1" si="35"/>
        <v>RC.CO-320</v>
      </c>
    </row>
    <row r="382" spans="1:7" x14ac:dyDescent="0.25">
      <c r="A382" t="s">
        <v>252</v>
      </c>
      <c r="B382" s="551">
        <v>2</v>
      </c>
      <c r="C382" t="s">
        <v>1464</v>
      </c>
      <c r="D382" t="s">
        <v>1534</v>
      </c>
      <c r="E382" s="551">
        <f ca="1">VLOOKUP(A382,Data!C:I,7,FALSE)</f>
        <v>0</v>
      </c>
      <c r="F382" s="631" t="str">
        <f t="shared" si="34"/>
        <v>RS.CO-22</v>
      </c>
      <c r="G382" s="631" t="str">
        <f t="shared" ca="1" si="35"/>
        <v>RS.CO-220</v>
      </c>
    </row>
    <row r="383" spans="1:7" x14ac:dyDescent="0.25">
      <c r="A383" t="s">
        <v>252</v>
      </c>
      <c r="B383" s="551">
        <v>2</v>
      </c>
      <c r="C383" t="s">
        <v>1464</v>
      </c>
      <c r="D383" t="s">
        <v>1535</v>
      </c>
      <c r="E383" s="551">
        <f ca="1">VLOOKUP(A383,Data!C:I,7,FALSE)</f>
        <v>0</v>
      </c>
      <c r="F383" s="631" t="str">
        <f t="shared" si="34"/>
        <v>RS.CO-32</v>
      </c>
      <c r="G383" s="631" t="str">
        <f t="shared" ca="1" si="35"/>
        <v>RS.CO-320</v>
      </c>
    </row>
    <row r="384" spans="1:7" x14ac:dyDescent="0.25">
      <c r="A384" t="s">
        <v>252</v>
      </c>
      <c r="B384" s="551">
        <v>2</v>
      </c>
      <c r="C384" t="s">
        <v>1464</v>
      </c>
      <c r="D384" t="s">
        <v>1533</v>
      </c>
      <c r="E384" s="551">
        <f ca="1">VLOOKUP(A384,Data!C:I,7,FALSE)</f>
        <v>0</v>
      </c>
      <c r="F384" s="631" t="str">
        <f t="shared" si="34"/>
        <v>RS.CO-42</v>
      </c>
      <c r="G384" s="631" t="str">
        <f t="shared" ca="1" si="35"/>
        <v>RS.CO-420</v>
      </c>
    </row>
    <row r="385" spans="1:7" x14ac:dyDescent="0.25">
      <c r="A385" t="s">
        <v>253</v>
      </c>
      <c r="B385" s="551">
        <v>3</v>
      </c>
      <c r="C385" t="s">
        <v>1463</v>
      </c>
      <c r="D385" t="s">
        <v>1546</v>
      </c>
      <c r="E385" s="551">
        <f ca="1">VLOOKUP(A385,Data!C:I,7,FALSE)</f>
        <v>0</v>
      </c>
      <c r="F385" s="631" t="str">
        <f t="shared" si="34"/>
        <v>DE.AE-43</v>
      </c>
      <c r="G385" s="631" t="str">
        <f t="shared" ca="1" si="35"/>
        <v>DE.AE-430</v>
      </c>
    </row>
    <row r="386" spans="1:7" x14ac:dyDescent="0.25">
      <c r="A386" t="s">
        <v>253</v>
      </c>
      <c r="B386" s="551">
        <v>3</v>
      </c>
      <c r="C386" t="s">
        <v>1463</v>
      </c>
      <c r="D386" t="s">
        <v>1544</v>
      </c>
      <c r="E386" s="551">
        <f ca="1">VLOOKUP(A386,Data!C:I,7,FALSE)</f>
        <v>0</v>
      </c>
      <c r="F386" s="631" t="str">
        <f t="shared" si="34"/>
        <v>DE.AE-53</v>
      </c>
      <c r="G386" s="631" t="str">
        <f t="shared" ca="1" si="35"/>
        <v>DE.AE-530</v>
      </c>
    </row>
    <row r="387" spans="1:7" x14ac:dyDescent="0.25">
      <c r="A387" t="s">
        <v>253</v>
      </c>
      <c r="B387" s="551">
        <v>3</v>
      </c>
      <c r="C387" t="s">
        <v>1464</v>
      </c>
      <c r="D387" t="s">
        <v>1547</v>
      </c>
      <c r="E387" s="551">
        <f ca="1">VLOOKUP(A387,Data!C:I,7,FALSE)</f>
        <v>0</v>
      </c>
      <c r="F387" s="631" t="str">
        <f t="shared" ref="F387:F450" si="36">CONCATENATE($D387,$B387)</f>
        <v>RS.AN-23</v>
      </c>
      <c r="G387" s="631" t="str">
        <f t="shared" ref="G387:G450" ca="1" si="37">_xlfn.IFNA(CONCATENATE(F387,$E387),CONCATENATE(F387,$E387,0))</f>
        <v>RS.AN-230</v>
      </c>
    </row>
    <row r="388" spans="1:7" x14ac:dyDescent="0.25">
      <c r="A388" t="s">
        <v>254</v>
      </c>
      <c r="B388" s="551">
        <v>3</v>
      </c>
      <c r="C388" t="s">
        <v>1463</v>
      </c>
      <c r="D388" t="s">
        <v>1542</v>
      </c>
      <c r="E388" s="551">
        <f ca="1">VLOOKUP(A388,Data!C:I,7,FALSE)</f>
        <v>0</v>
      </c>
      <c r="F388" s="631" t="str">
        <f t="shared" si="36"/>
        <v>DE.AE-23</v>
      </c>
      <c r="G388" s="631" t="str">
        <f t="shared" ca="1" si="37"/>
        <v>DE.AE-230</v>
      </c>
    </row>
    <row r="389" spans="1:7" x14ac:dyDescent="0.25">
      <c r="A389" t="s">
        <v>254</v>
      </c>
      <c r="B389" s="551">
        <v>3</v>
      </c>
      <c r="C389" t="s">
        <v>1463</v>
      </c>
      <c r="D389" t="s">
        <v>1537</v>
      </c>
      <c r="E389" s="551">
        <f ca="1">VLOOKUP(A389,Data!C:I,7,FALSE)</f>
        <v>0</v>
      </c>
      <c r="F389" s="631" t="str">
        <f t="shared" si="36"/>
        <v>DE.AE-33</v>
      </c>
      <c r="G389" s="631" t="str">
        <f t="shared" ca="1" si="37"/>
        <v>DE.AE-330</v>
      </c>
    </row>
    <row r="390" spans="1:7" x14ac:dyDescent="0.25">
      <c r="A390" t="s">
        <v>254</v>
      </c>
      <c r="B390" s="551">
        <v>3</v>
      </c>
      <c r="C390" t="s">
        <v>1464</v>
      </c>
      <c r="D390" t="s">
        <v>1541</v>
      </c>
      <c r="E390" s="551">
        <f ca="1">VLOOKUP(A390,Data!C:I,7,FALSE)</f>
        <v>0</v>
      </c>
      <c r="F390" s="631" t="str">
        <f t="shared" si="36"/>
        <v>RS.AN-13</v>
      </c>
      <c r="G390" s="631" t="str">
        <f t="shared" ca="1" si="37"/>
        <v>RS.AN-130</v>
      </c>
    </row>
    <row r="391" spans="1:7" x14ac:dyDescent="0.25">
      <c r="A391" t="s">
        <v>255</v>
      </c>
      <c r="B391" s="551">
        <v>1</v>
      </c>
      <c r="C391" t="s">
        <v>1462</v>
      </c>
      <c r="D391" t="s">
        <v>1529</v>
      </c>
      <c r="E391" s="551">
        <f ca="1">VLOOKUP(A391,Data!C:I,7,FALSE)</f>
        <v>0</v>
      </c>
      <c r="F391" s="631" t="str">
        <f t="shared" si="36"/>
        <v>PR.IP-91</v>
      </c>
      <c r="G391" s="631" t="str">
        <f t="shared" ca="1" si="37"/>
        <v>PR.IP-910</v>
      </c>
    </row>
    <row r="392" spans="1:7" x14ac:dyDescent="0.25">
      <c r="A392" t="s">
        <v>255</v>
      </c>
      <c r="B392" s="551">
        <v>1</v>
      </c>
      <c r="C392" t="s">
        <v>1464</v>
      </c>
      <c r="D392" t="s">
        <v>1531</v>
      </c>
      <c r="E392" s="551">
        <f ca="1">VLOOKUP(A392,Data!C:I,7,FALSE)</f>
        <v>0</v>
      </c>
      <c r="F392" s="631" t="str">
        <f t="shared" si="36"/>
        <v>RS.CO-11</v>
      </c>
      <c r="G392" s="631" t="str">
        <f t="shared" ca="1" si="37"/>
        <v>RS.CO-110</v>
      </c>
    </row>
    <row r="393" spans="1:7" x14ac:dyDescent="0.25">
      <c r="A393" t="s">
        <v>256</v>
      </c>
      <c r="B393" s="551">
        <v>1</v>
      </c>
      <c r="C393" t="s">
        <v>1462</v>
      </c>
      <c r="D393" t="s">
        <v>1529</v>
      </c>
      <c r="E393" s="551">
        <f ca="1">VLOOKUP(A393,Data!C:I,7,FALSE)</f>
        <v>0</v>
      </c>
      <c r="F393" s="631" t="str">
        <f t="shared" si="36"/>
        <v>PR.IP-91</v>
      </c>
      <c r="G393" s="631" t="str">
        <f t="shared" ca="1" si="37"/>
        <v>PR.IP-910</v>
      </c>
    </row>
    <row r="394" spans="1:7" x14ac:dyDescent="0.25">
      <c r="A394" t="s">
        <v>256</v>
      </c>
      <c r="B394" s="551">
        <v>1</v>
      </c>
      <c r="C394" t="s">
        <v>1465</v>
      </c>
      <c r="D394" t="s">
        <v>1550</v>
      </c>
      <c r="E394" s="551">
        <f ca="1">VLOOKUP(A394,Data!C:I,7,FALSE)</f>
        <v>0</v>
      </c>
      <c r="F394" s="631" t="str">
        <f t="shared" si="36"/>
        <v>RC.RP-11</v>
      </c>
      <c r="G394" s="631" t="str">
        <f t="shared" ca="1" si="37"/>
        <v>RC.RP-110</v>
      </c>
    </row>
    <row r="395" spans="1:7" x14ac:dyDescent="0.25">
      <c r="A395" t="s">
        <v>256</v>
      </c>
      <c r="B395" s="551">
        <v>1</v>
      </c>
      <c r="C395" t="s">
        <v>1464</v>
      </c>
      <c r="D395" t="s">
        <v>1551</v>
      </c>
      <c r="E395" s="551">
        <f ca="1">VLOOKUP(A395,Data!C:I,7,FALSE)</f>
        <v>0</v>
      </c>
      <c r="F395" s="631" t="str">
        <f t="shared" si="36"/>
        <v>RS.MI-11</v>
      </c>
      <c r="G395" s="631" t="str">
        <f t="shared" ca="1" si="37"/>
        <v>RS.MI-110</v>
      </c>
    </row>
    <row r="396" spans="1:7" x14ac:dyDescent="0.25">
      <c r="A396" t="s">
        <v>256</v>
      </c>
      <c r="B396" s="551">
        <v>1</v>
      </c>
      <c r="C396" t="s">
        <v>1464</v>
      </c>
      <c r="D396" t="s">
        <v>1552</v>
      </c>
      <c r="E396" s="551">
        <f ca="1">VLOOKUP(A396,Data!C:I,7,FALSE)</f>
        <v>0</v>
      </c>
      <c r="F396" s="631" t="str">
        <f t="shared" si="36"/>
        <v>RS.MI-21</v>
      </c>
      <c r="G396" s="631" t="str">
        <f t="shared" ca="1" si="37"/>
        <v>RS.MI-210</v>
      </c>
    </row>
    <row r="397" spans="1:7" x14ac:dyDescent="0.25">
      <c r="A397" t="s">
        <v>256</v>
      </c>
      <c r="B397" s="551">
        <v>1</v>
      </c>
      <c r="C397" t="s">
        <v>1464</v>
      </c>
      <c r="D397" t="s">
        <v>1530</v>
      </c>
      <c r="E397" s="551">
        <f ca="1">VLOOKUP(A397,Data!C:I,7,FALSE)</f>
        <v>0</v>
      </c>
      <c r="F397" s="631" t="str">
        <f t="shared" si="36"/>
        <v>RS.RP-11</v>
      </c>
      <c r="G397" s="631" t="str">
        <f t="shared" ca="1" si="37"/>
        <v>RS.RP-110</v>
      </c>
    </row>
    <row r="398" spans="1:7" x14ac:dyDescent="0.25">
      <c r="A398" t="s">
        <v>257</v>
      </c>
      <c r="B398" s="551">
        <v>1</v>
      </c>
      <c r="C398" t="s">
        <v>1463</v>
      </c>
      <c r="D398" t="s">
        <v>1539</v>
      </c>
      <c r="E398" s="551">
        <f ca="1">VLOOKUP(A398,Data!C:I,7,FALSE)</f>
        <v>0</v>
      </c>
      <c r="F398" s="631" t="str">
        <f t="shared" si="36"/>
        <v>DE.DP-41</v>
      </c>
      <c r="G398" s="631" t="str">
        <f t="shared" ca="1" si="37"/>
        <v>DE.DP-410</v>
      </c>
    </row>
    <row r="399" spans="1:7" x14ac:dyDescent="0.25">
      <c r="A399" t="s">
        <v>257</v>
      </c>
      <c r="B399" s="551">
        <v>1</v>
      </c>
      <c r="C399" t="s">
        <v>1462</v>
      </c>
      <c r="D399" t="s">
        <v>1529</v>
      </c>
      <c r="E399" s="551">
        <f ca="1">VLOOKUP(A399,Data!C:I,7,FALSE)</f>
        <v>0</v>
      </c>
      <c r="F399" s="631" t="str">
        <f t="shared" si="36"/>
        <v>PR.IP-91</v>
      </c>
      <c r="G399" s="631" t="str">
        <f t="shared" ca="1" si="37"/>
        <v>PR.IP-910</v>
      </c>
    </row>
    <row r="400" spans="1:7" x14ac:dyDescent="0.25">
      <c r="A400" t="s">
        <v>257</v>
      </c>
      <c r="B400" s="551">
        <v>1</v>
      </c>
      <c r="C400" t="s">
        <v>1464</v>
      </c>
      <c r="D400" t="s">
        <v>1530</v>
      </c>
      <c r="E400" s="551">
        <f ca="1">VLOOKUP(A400,Data!C:I,7,FALSE)</f>
        <v>0</v>
      </c>
      <c r="F400" s="631" t="str">
        <f t="shared" si="36"/>
        <v>RS.RP-11</v>
      </c>
      <c r="G400" s="631" t="str">
        <f t="shared" ca="1" si="37"/>
        <v>RS.RP-110</v>
      </c>
    </row>
    <row r="401" spans="1:7" x14ac:dyDescent="0.25">
      <c r="A401" t="s">
        <v>258</v>
      </c>
      <c r="B401" s="551">
        <v>2</v>
      </c>
      <c r="C401" t="s">
        <v>1462</v>
      </c>
      <c r="D401" t="s">
        <v>1529</v>
      </c>
      <c r="E401" s="551">
        <f ca="1">VLOOKUP(A401,Data!C:I,7,FALSE)</f>
        <v>0</v>
      </c>
      <c r="F401" s="631" t="str">
        <f t="shared" si="36"/>
        <v>PR.IP-92</v>
      </c>
      <c r="G401" s="631" t="str">
        <f t="shared" ca="1" si="37"/>
        <v>PR.IP-920</v>
      </c>
    </row>
    <row r="402" spans="1:7" x14ac:dyDescent="0.25">
      <c r="A402" t="s">
        <v>258</v>
      </c>
      <c r="B402" s="551">
        <v>2</v>
      </c>
      <c r="C402" t="s">
        <v>1465</v>
      </c>
      <c r="D402" t="s">
        <v>1553</v>
      </c>
      <c r="E402" s="551">
        <f ca="1">VLOOKUP(A402,Data!C:I,7,FALSE)</f>
        <v>0</v>
      </c>
      <c r="F402" s="631" t="str">
        <f t="shared" si="36"/>
        <v>RC.CO-22</v>
      </c>
      <c r="G402" s="631" t="str">
        <f t="shared" ca="1" si="37"/>
        <v>RC.CO-220</v>
      </c>
    </row>
    <row r="403" spans="1:7" x14ac:dyDescent="0.25">
      <c r="A403" t="s">
        <v>258</v>
      </c>
      <c r="B403" s="551">
        <v>2</v>
      </c>
      <c r="C403" t="s">
        <v>1465</v>
      </c>
      <c r="D403" t="s">
        <v>1549</v>
      </c>
      <c r="E403" s="551">
        <f ca="1">VLOOKUP(A403,Data!C:I,7,FALSE)</f>
        <v>0</v>
      </c>
      <c r="F403" s="631" t="str">
        <f t="shared" si="36"/>
        <v>RC.CO-32</v>
      </c>
      <c r="G403" s="631" t="str">
        <f t="shared" ca="1" si="37"/>
        <v>RC.CO-320</v>
      </c>
    </row>
    <row r="404" spans="1:7" x14ac:dyDescent="0.25">
      <c r="A404" t="s">
        <v>258</v>
      </c>
      <c r="B404" s="551">
        <v>2</v>
      </c>
      <c r="C404" t="s">
        <v>1465</v>
      </c>
      <c r="D404" t="s">
        <v>1550</v>
      </c>
      <c r="E404" s="551">
        <f ca="1">VLOOKUP(A404,Data!C:I,7,FALSE)</f>
        <v>0</v>
      </c>
      <c r="F404" s="631" t="str">
        <f t="shared" si="36"/>
        <v>RC.RP-12</v>
      </c>
      <c r="G404" s="631" t="str">
        <f t="shared" ca="1" si="37"/>
        <v>RC.RP-120</v>
      </c>
    </row>
    <row r="405" spans="1:7" x14ac:dyDescent="0.25">
      <c r="A405" t="s">
        <v>258</v>
      </c>
      <c r="B405" s="551">
        <v>2</v>
      </c>
      <c r="C405" t="s">
        <v>1464</v>
      </c>
      <c r="D405" t="s">
        <v>1531</v>
      </c>
      <c r="E405" s="551">
        <f ca="1">VLOOKUP(A405,Data!C:I,7,FALSE)</f>
        <v>0</v>
      </c>
      <c r="F405" s="631" t="str">
        <f t="shared" si="36"/>
        <v>RS.CO-12</v>
      </c>
      <c r="G405" s="631" t="str">
        <f t="shared" ca="1" si="37"/>
        <v>RS.CO-120</v>
      </c>
    </row>
    <row r="406" spans="1:7" x14ac:dyDescent="0.25">
      <c r="A406" t="s">
        <v>258</v>
      </c>
      <c r="B406" s="551">
        <v>2</v>
      </c>
      <c r="C406" t="s">
        <v>1464</v>
      </c>
      <c r="D406" t="s">
        <v>1530</v>
      </c>
      <c r="E406" s="551">
        <f ca="1">VLOOKUP(A406,Data!C:I,7,FALSE)</f>
        <v>0</v>
      </c>
      <c r="F406" s="631" t="str">
        <f t="shared" si="36"/>
        <v>RS.RP-12</v>
      </c>
      <c r="G406" s="631" t="str">
        <f t="shared" ca="1" si="37"/>
        <v>RS.RP-120</v>
      </c>
    </row>
    <row r="407" spans="1:7" x14ac:dyDescent="0.25">
      <c r="A407" t="s">
        <v>259</v>
      </c>
      <c r="B407" s="551">
        <v>2</v>
      </c>
      <c r="C407" t="s">
        <v>1462</v>
      </c>
      <c r="D407" t="s">
        <v>1529</v>
      </c>
      <c r="E407" s="551">
        <f ca="1">VLOOKUP(A407,Data!C:I,7,FALSE)</f>
        <v>0</v>
      </c>
      <c r="F407" s="631" t="str">
        <f t="shared" si="36"/>
        <v>PR.IP-92</v>
      </c>
      <c r="G407" s="631" t="str">
        <f t="shared" ca="1" si="37"/>
        <v>PR.IP-920</v>
      </c>
    </row>
    <row r="408" spans="1:7" x14ac:dyDescent="0.25">
      <c r="A408" t="s">
        <v>259</v>
      </c>
      <c r="B408" s="551">
        <v>2</v>
      </c>
      <c r="C408" t="s">
        <v>1465</v>
      </c>
      <c r="D408" t="s">
        <v>1550</v>
      </c>
      <c r="E408" s="551">
        <f ca="1">VLOOKUP(A408,Data!C:I,7,FALSE)</f>
        <v>0</v>
      </c>
      <c r="F408" s="631" t="str">
        <f t="shared" si="36"/>
        <v>RC.RP-12</v>
      </c>
      <c r="G408" s="631" t="str">
        <f t="shared" ca="1" si="37"/>
        <v>RC.RP-120</v>
      </c>
    </row>
    <row r="409" spans="1:7" x14ac:dyDescent="0.25">
      <c r="A409" t="s">
        <v>259</v>
      </c>
      <c r="B409" s="551">
        <v>2</v>
      </c>
      <c r="C409" t="s">
        <v>1464</v>
      </c>
      <c r="D409" t="s">
        <v>1534</v>
      </c>
      <c r="E409" s="551">
        <f ca="1">VLOOKUP(A409,Data!C:I,7,FALSE)</f>
        <v>0</v>
      </c>
      <c r="F409" s="631" t="str">
        <f t="shared" si="36"/>
        <v>RS.CO-22</v>
      </c>
      <c r="G409" s="631" t="str">
        <f t="shared" ca="1" si="37"/>
        <v>RS.CO-220</v>
      </c>
    </row>
    <row r="410" spans="1:7" x14ac:dyDescent="0.25">
      <c r="A410" t="s">
        <v>259</v>
      </c>
      <c r="B410" s="551">
        <v>2</v>
      </c>
      <c r="C410" t="s">
        <v>1464</v>
      </c>
      <c r="D410" t="s">
        <v>1535</v>
      </c>
      <c r="E410" s="551">
        <f ca="1">VLOOKUP(A410,Data!C:I,7,FALSE)</f>
        <v>0</v>
      </c>
      <c r="F410" s="631" t="str">
        <f t="shared" si="36"/>
        <v>RS.CO-32</v>
      </c>
      <c r="G410" s="631" t="str">
        <f t="shared" ca="1" si="37"/>
        <v>RS.CO-320</v>
      </c>
    </row>
    <row r="411" spans="1:7" x14ac:dyDescent="0.25">
      <c r="A411" t="s">
        <v>259</v>
      </c>
      <c r="B411" s="551">
        <v>2</v>
      </c>
      <c r="C411" t="s">
        <v>1464</v>
      </c>
      <c r="D411" t="s">
        <v>1533</v>
      </c>
      <c r="E411" s="551">
        <f ca="1">VLOOKUP(A411,Data!C:I,7,FALSE)</f>
        <v>0</v>
      </c>
      <c r="F411" s="631" t="str">
        <f t="shared" si="36"/>
        <v>RS.CO-42</v>
      </c>
      <c r="G411" s="631" t="str">
        <f t="shared" ca="1" si="37"/>
        <v>RS.CO-420</v>
      </c>
    </row>
    <row r="412" spans="1:7" x14ac:dyDescent="0.25">
      <c r="A412" t="s">
        <v>259</v>
      </c>
      <c r="B412" s="551">
        <v>2</v>
      </c>
      <c r="C412" t="s">
        <v>1464</v>
      </c>
      <c r="D412" t="s">
        <v>1530</v>
      </c>
      <c r="E412" s="551">
        <f ca="1">VLOOKUP(A412,Data!C:I,7,FALSE)</f>
        <v>0</v>
      </c>
      <c r="F412" s="631" t="str">
        <f t="shared" si="36"/>
        <v>RS.RP-12</v>
      </c>
      <c r="G412" s="631" t="str">
        <f t="shared" ca="1" si="37"/>
        <v>RS.RP-120</v>
      </c>
    </row>
    <row r="413" spans="1:7" x14ac:dyDescent="0.25">
      <c r="A413" t="s">
        <v>260</v>
      </c>
      <c r="B413" s="551">
        <v>2</v>
      </c>
      <c r="C413" t="s">
        <v>1463</v>
      </c>
      <c r="D413" t="s">
        <v>1548</v>
      </c>
      <c r="E413" s="551">
        <f ca="1">VLOOKUP(A413,Data!C:I,7,FALSE)</f>
        <v>0</v>
      </c>
      <c r="F413" s="631" t="str">
        <f t="shared" si="36"/>
        <v>DE.DP-32</v>
      </c>
      <c r="G413" s="631" t="str">
        <f t="shared" ca="1" si="37"/>
        <v>DE.DP-320</v>
      </c>
    </row>
    <row r="414" spans="1:7" x14ac:dyDescent="0.25">
      <c r="A414" t="s">
        <v>260</v>
      </c>
      <c r="B414" s="551">
        <v>2</v>
      </c>
      <c r="C414" t="s">
        <v>446</v>
      </c>
      <c r="D414" t="s">
        <v>1532</v>
      </c>
      <c r="E414" s="551">
        <f ca="1">VLOOKUP(A414,Data!C:I,7,FALSE)</f>
        <v>0</v>
      </c>
      <c r="F414" s="631" t="str">
        <f t="shared" si="36"/>
        <v>ID.SC-52</v>
      </c>
      <c r="G414" s="631" t="str">
        <f t="shared" ca="1" si="37"/>
        <v>ID.SC-520</v>
      </c>
    </row>
    <row r="415" spans="1:7" x14ac:dyDescent="0.25">
      <c r="A415" t="s">
        <v>260</v>
      </c>
      <c r="B415" s="551">
        <v>2</v>
      </c>
      <c r="C415" t="s">
        <v>1462</v>
      </c>
      <c r="D415" t="s">
        <v>1554</v>
      </c>
      <c r="E415" s="551">
        <f ca="1">VLOOKUP(A415,Data!C:I,7,FALSE)</f>
        <v>0</v>
      </c>
      <c r="F415" s="631" t="str">
        <f t="shared" si="36"/>
        <v>PR.IP-102</v>
      </c>
      <c r="G415" s="631" t="str">
        <f t="shared" ca="1" si="37"/>
        <v>PR.IP-1020</v>
      </c>
    </row>
    <row r="416" spans="1:7" x14ac:dyDescent="0.25">
      <c r="A416" t="s">
        <v>260</v>
      </c>
      <c r="B416" s="551">
        <v>2</v>
      </c>
      <c r="C416" t="s">
        <v>1462</v>
      </c>
      <c r="D416" t="s">
        <v>1529</v>
      </c>
      <c r="E416" s="551">
        <f ca="1">VLOOKUP(A416,Data!C:I,7,FALSE)</f>
        <v>0</v>
      </c>
      <c r="F416" s="631" t="str">
        <f t="shared" si="36"/>
        <v>PR.IP-92</v>
      </c>
      <c r="G416" s="631" t="str">
        <f t="shared" ca="1" si="37"/>
        <v>PR.IP-920</v>
      </c>
    </row>
    <row r="417" spans="1:7" x14ac:dyDescent="0.25">
      <c r="A417" t="s">
        <v>261</v>
      </c>
      <c r="B417" s="551">
        <v>2</v>
      </c>
      <c r="C417" t="s">
        <v>1463</v>
      </c>
      <c r="D417" t="s">
        <v>1542</v>
      </c>
      <c r="E417" s="551">
        <f ca="1">VLOOKUP(A417,Data!C:I,7,FALSE)</f>
        <v>0</v>
      </c>
      <c r="F417" s="631" t="str">
        <f t="shared" si="36"/>
        <v>DE.AE-22</v>
      </c>
      <c r="G417" s="631" t="str">
        <f t="shared" ca="1" si="37"/>
        <v>DE.AE-220</v>
      </c>
    </row>
    <row r="418" spans="1:7" x14ac:dyDescent="0.25">
      <c r="A418" t="s">
        <v>261</v>
      </c>
      <c r="B418" s="551">
        <v>2</v>
      </c>
      <c r="C418" t="s">
        <v>1463</v>
      </c>
      <c r="D418" t="s">
        <v>1543</v>
      </c>
      <c r="E418" s="551">
        <f ca="1">VLOOKUP(A418,Data!C:I,7,FALSE)</f>
        <v>0</v>
      </c>
      <c r="F418" s="631" t="str">
        <f t="shared" si="36"/>
        <v>DE.DP-52</v>
      </c>
      <c r="G418" s="631" t="str">
        <f t="shared" ca="1" si="37"/>
        <v>DE.DP-520</v>
      </c>
    </row>
    <row r="419" spans="1:7" x14ac:dyDescent="0.25">
      <c r="A419" t="s">
        <v>261</v>
      </c>
      <c r="B419" s="551">
        <v>2</v>
      </c>
      <c r="C419" t="s">
        <v>1462</v>
      </c>
      <c r="D419" t="s">
        <v>1529</v>
      </c>
      <c r="E419" s="551">
        <f ca="1">VLOOKUP(A419,Data!C:I,7,FALSE)</f>
        <v>0</v>
      </c>
      <c r="F419" s="631" t="str">
        <f t="shared" si="36"/>
        <v>PR.IP-92</v>
      </c>
      <c r="G419" s="631" t="str">
        <f t="shared" ca="1" si="37"/>
        <v>PR.IP-920</v>
      </c>
    </row>
    <row r="420" spans="1:7" x14ac:dyDescent="0.25">
      <c r="A420" t="s">
        <v>261</v>
      </c>
      <c r="B420" s="551">
        <v>2</v>
      </c>
      <c r="C420" t="s">
        <v>1465</v>
      </c>
      <c r="D420" t="s">
        <v>1555</v>
      </c>
      <c r="E420" s="551">
        <f ca="1">VLOOKUP(A420,Data!C:I,7,FALSE)</f>
        <v>0</v>
      </c>
      <c r="F420" s="631" t="str">
        <f t="shared" si="36"/>
        <v>RC.IM-12</v>
      </c>
      <c r="G420" s="631" t="str">
        <f t="shared" ca="1" si="37"/>
        <v>RC.IM-120</v>
      </c>
    </row>
    <row r="421" spans="1:7" x14ac:dyDescent="0.25">
      <c r="A421" t="s">
        <v>261</v>
      </c>
      <c r="B421" s="551">
        <v>2</v>
      </c>
      <c r="C421" t="s">
        <v>1465</v>
      </c>
      <c r="D421" t="s">
        <v>1556</v>
      </c>
      <c r="E421" s="551">
        <f ca="1">VLOOKUP(A421,Data!C:I,7,FALSE)</f>
        <v>0</v>
      </c>
      <c r="F421" s="631" t="str">
        <f t="shared" si="36"/>
        <v>RC.IM-22</v>
      </c>
      <c r="G421" s="631" t="str">
        <f t="shared" ca="1" si="37"/>
        <v>RC.IM-220</v>
      </c>
    </row>
    <row r="422" spans="1:7" x14ac:dyDescent="0.25">
      <c r="A422" t="s">
        <v>261</v>
      </c>
      <c r="B422" s="551">
        <v>2</v>
      </c>
      <c r="C422" t="s">
        <v>1464</v>
      </c>
      <c r="D422" t="s">
        <v>1557</v>
      </c>
      <c r="E422" s="551">
        <f ca="1">VLOOKUP(A422,Data!C:I,7,FALSE)</f>
        <v>0</v>
      </c>
      <c r="F422" s="631" t="str">
        <f t="shared" si="36"/>
        <v>RS.IM-12</v>
      </c>
      <c r="G422" s="631" t="str">
        <f t="shared" ca="1" si="37"/>
        <v>RS.IM-120</v>
      </c>
    </row>
    <row r="423" spans="1:7" x14ac:dyDescent="0.25">
      <c r="A423" t="s">
        <v>261</v>
      </c>
      <c r="B423" s="551">
        <v>2</v>
      </c>
      <c r="C423" t="s">
        <v>1464</v>
      </c>
      <c r="D423" t="s">
        <v>1558</v>
      </c>
      <c r="E423" s="551">
        <f ca="1">VLOOKUP(A423,Data!C:I,7,FALSE)</f>
        <v>0</v>
      </c>
      <c r="F423" s="631" t="str">
        <f t="shared" si="36"/>
        <v>RS.IM-22</v>
      </c>
      <c r="G423" s="631" t="str">
        <f t="shared" ca="1" si="37"/>
        <v>RS.IM-220</v>
      </c>
    </row>
    <row r="424" spans="1:7" x14ac:dyDescent="0.25">
      <c r="A424" t="s">
        <v>262</v>
      </c>
      <c r="B424" s="551">
        <v>3</v>
      </c>
      <c r="C424" t="s">
        <v>1462</v>
      </c>
      <c r="D424" t="s">
        <v>1529</v>
      </c>
      <c r="E424" s="551">
        <f ca="1">VLOOKUP(A424,Data!C:I,7,FALSE)</f>
        <v>0</v>
      </c>
      <c r="F424" s="631" t="str">
        <f t="shared" si="36"/>
        <v>PR.IP-93</v>
      </c>
      <c r="G424" s="631" t="str">
        <f t="shared" ca="1" si="37"/>
        <v>PR.IP-930</v>
      </c>
    </row>
    <row r="425" spans="1:7" x14ac:dyDescent="0.25">
      <c r="A425" t="s">
        <v>262</v>
      </c>
      <c r="B425" s="551">
        <v>3</v>
      </c>
      <c r="C425" t="s">
        <v>1465</v>
      </c>
      <c r="D425" t="s">
        <v>1555</v>
      </c>
      <c r="E425" s="551">
        <f ca="1">VLOOKUP(A425,Data!C:I,7,FALSE)</f>
        <v>0</v>
      </c>
      <c r="F425" s="631" t="str">
        <f t="shared" si="36"/>
        <v>RC.IM-13</v>
      </c>
      <c r="G425" s="631" t="str">
        <f t="shared" ca="1" si="37"/>
        <v>RC.IM-130</v>
      </c>
    </row>
    <row r="426" spans="1:7" x14ac:dyDescent="0.25">
      <c r="A426" t="s">
        <v>262</v>
      </c>
      <c r="B426" s="551">
        <v>3</v>
      </c>
      <c r="C426" t="s">
        <v>1465</v>
      </c>
      <c r="D426" t="s">
        <v>1556</v>
      </c>
      <c r="E426" s="551">
        <f ca="1">VLOOKUP(A426,Data!C:I,7,FALSE)</f>
        <v>0</v>
      </c>
      <c r="F426" s="631" t="str">
        <f t="shared" si="36"/>
        <v>RC.IM-23</v>
      </c>
      <c r="G426" s="631" t="str">
        <f t="shared" ca="1" si="37"/>
        <v>RC.IM-230</v>
      </c>
    </row>
    <row r="427" spans="1:7" x14ac:dyDescent="0.25">
      <c r="A427" t="s">
        <v>262</v>
      </c>
      <c r="B427" s="551">
        <v>3</v>
      </c>
      <c r="C427" t="s">
        <v>1464</v>
      </c>
      <c r="D427" t="s">
        <v>1557</v>
      </c>
      <c r="E427" s="551">
        <f ca="1">VLOOKUP(A427,Data!C:I,7,FALSE)</f>
        <v>0</v>
      </c>
      <c r="F427" s="631" t="str">
        <f t="shared" si="36"/>
        <v>RS.IM-13</v>
      </c>
      <c r="G427" s="631" t="str">
        <f t="shared" ca="1" si="37"/>
        <v>RS.IM-130</v>
      </c>
    </row>
    <row r="428" spans="1:7" x14ac:dyDescent="0.25">
      <c r="A428" t="s">
        <v>262</v>
      </c>
      <c r="B428" s="551">
        <v>3</v>
      </c>
      <c r="C428" t="s">
        <v>1464</v>
      </c>
      <c r="D428" t="s">
        <v>1558</v>
      </c>
      <c r="E428" s="551">
        <f ca="1">VLOOKUP(A428,Data!C:I,7,FALSE)</f>
        <v>0</v>
      </c>
      <c r="F428" s="631" t="str">
        <f t="shared" si="36"/>
        <v>RS.IM-23</v>
      </c>
      <c r="G428" s="631" t="str">
        <f t="shared" ca="1" si="37"/>
        <v>RS.IM-230</v>
      </c>
    </row>
    <row r="429" spans="1:7" x14ac:dyDescent="0.25">
      <c r="A429" t="s">
        <v>263</v>
      </c>
      <c r="B429" s="551">
        <v>3</v>
      </c>
      <c r="C429" t="s">
        <v>1462</v>
      </c>
      <c r="D429" t="s">
        <v>1529</v>
      </c>
      <c r="E429" s="551">
        <f ca="1">VLOOKUP(A429,Data!C:I,7,FALSE)</f>
        <v>0</v>
      </c>
      <c r="F429" s="631" t="str">
        <f t="shared" si="36"/>
        <v>PR.IP-93</v>
      </c>
      <c r="G429" s="631" t="str">
        <f t="shared" ca="1" si="37"/>
        <v>PR.IP-930</v>
      </c>
    </row>
    <row r="430" spans="1:7" x14ac:dyDescent="0.25">
      <c r="A430" t="s">
        <v>263</v>
      </c>
      <c r="B430" s="551">
        <v>3</v>
      </c>
      <c r="C430" t="s">
        <v>1465</v>
      </c>
      <c r="D430" t="s">
        <v>1549</v>
      </c>
      <c r="E430" s="551">
        <f ca="1">VLOOKUP(A430,Data!C:I,7,FALSE)</f>
        <v>0</v>
      </c>
      <c r="F430" s="631" t="str">
        <f t="shared" si="36"/>
        <v>RC.CO-33</v>
      </c>
      <c r="G430" s="631" t="str">
        <f t="shared" ca="1" si="37"/>
        <v>RC.CO-330</v>
      </c>
    </row>
    <row r="431" spans="1:7" x14ac:dyDescent="0.25">
      <c r="A431" t="s">
        <v>263</v>
      </c>
      <c r="B431" s="551">
        <v>3</v>
      </c>
      <c r="C431" t="s">
        <v>1465</v>
      </c>
      <c r="D431" t="s">
        <v>1550</v>
      </c>
      <c r="E431" s="551">
        <f ca="1">VLOOKUP(A431,Data!C:I,7,FALSE)</f>
        <v>0</v>
      </c>
      <c r="F431" s="631" t="str">
        <f t="shared" si="36"/>
        <v>RC.RP-13</v>
      </c>
      <c r="G431" s="631" t="str">
        <f t="shared" ca="1" si="37"/>
        <v>RC.RP-130</v>
      </c>
    </row>
    <row r="432" spans="1:7" x14ac:dyDescent="0.25">
      <c r="A432" t="s">
        <v>263</v>
      </c>
      <c r="B432" s="551">
        <v>3</v>
      </c>
      <c r="C432" t="s">
        <v>1464</v>
      </c>
      <c r="D432" t="s">
        <v>1559</v>
      </c>
      <c r="E432" s="551">
        <f ca="1">VLOOKUP(A432,Data!C:I,7,FALSE)</f>
        <v>0</v>
      </c>
      <c r="F432" s="631" t="str">
        <f t="shared" si="36"/>
        <v>RS.AN-33</v>
      </c>
      <c r="G432" s="631" t="str">
        <f t="shared" ca="1" si="37"/>
        <v>RS.AN-330</v>
      </c>
    </row>
    <row r="433" spans="1:7" x14ac:dyDescent="0.25">
      <c r="A433" t="s">
        <v>263</v>
      </c>
      <c r="B433" s="551">
        <v>3</v>
      </c>
      <c r="C433" t="s">
        <v>1464</v>
      </c>
      <c r="D433" t="s">
        <v>1535</v>
      </c>
      <c r="E433" s="551">
        <f ca="1">VLOOKUP(A433,Data!C:I,7,FALSE)</f>
        <v>0</v>
      </c>
      <c r="F433" s="631" t="str">
        <f t="shared" si="36"/>
        <v>RS.CO-33</v>
      </c>
      <c r="G433" s="631" t="str">
        <f t="shared" ca="1" si="37"/>
        <v>RS.CO-330</v>
      </c>
    </row>
    <row r="434" spans="1:7" x14ac:dyDescent="0.25">
      <c r="A434" t="s">
        <v>263</v>
      </c>
      <c r="B434" s="551">
        <v>3</v>
      </c>
      <c r="C434" t="s">
        <v>1464</v>
      </c>
      <c r="D434" t="s">
        <v>1530</v>
      </c>
      <c r="E434" s="551">
        <f ca="1">VLOOKUP(A434,Data!C:I,7,FALSE)</f>
        <v>0</v>
      </c>
      <c r="F434" s="631" t="str">
        <f t="shared" si="36"/>
        <v>RS.RP-13</v>
      </c>
      <c r="G434" s="631" t="str">
        <f t="shared" ca="1" si="37"/>
        <v>RS.RP-130</v>
      </c>
    </row>
    <row r="435" spans="1:7" x14ac:dyDescent="0.25">
      <c r="A435" t="s">
        <v>265</v>
      </c>
      <c r="B435" s="551">
        <v>3</v>
      </c>
      <c r="C435" t="s">
        <v>1463</v>
      </c>
      <c r="D435" t="s">
        <v>1548</v>
      </c>
      <c r="E435" s="551">
        <f ca="1">VLOOKUP(A435,Data!C:I,7,FALSE)</f>
        <v>0</v>
      </c>
      <c r="F435" s="631" t="str">
        <f t="shared" si="36"/>
        <v>DE.DP-33</v>
      </c>
      <c r="G435" s="631" t="str">
        <f t="shared" ca="1" si="37"/>
        <v>DE.DP-330</v>
      </c>
    </row>
    <row r="436" spans="1:7" x14ac:dyDescent="0.25">
      <c r="A436" t="s">
        <v>265</v>
      </c>
      <c r="B436" s="551">
        <v>3</v>
      </c>
      <c r="C436" t="s">
        <v>446</v>
      </c>
      <c r="D436" t="s">
        <v>1532</v>
      </c>
      <c r="E436" s="551">
        <f ca="1">VLOOKUP(A436,Data!C:I,7,FALSE)</f>
        <v>0</v>
      </c>
      <c r="F436" s="631" t="str">
        <f t="shared" si="36"/>
        <v>ID.SC-53</v>
      </c>
      <c r="G436" s="631" t="str">
        <f t="shared" ca="1" si="37"/>
        <v>ID.SC-530</v>
      </c>
    </row>
    <row r="437" spans="1:7" x14ac:dyDescent="0.25">
      <c r="A437" t="s">
        <v>265</v>
      </c>
      <c r="B437" s="551">
        <v>3</v>
      </c>
      <c r="C437" t="s">
        <v>1462</v>
      </c>
      <c r="D437" t="s">
        <v>1529</v>
      </c>
      <c r="E437" s="551">
        <f ca="1">VLOOKUP(A437,Data!C:I,7,FALSE)</f>
        <v>0</v>
      </c>
      <c r="F437" s="631" t="str">
        <f t="shared" si="36"/>
        <v>PR.IP-93</v>
      </c>
      <c r="G437" s="631" t="str">
        <f t="shared" ca="1" si="37"/>
        <v>PR.IP-930</v>
      </c>
    </row>
    <row r="438" spans="1:7" x14ac:dyDescent="0.25">
      <c r="A438" t="s">
        <v>943</v>
      </c>
      <c r="B438" s="551">
        <v>3</v>
      </c>
      <c r="C438" t="s">
        <v>1462</v>
      </c>
      <c r="D438" t="s">
        <v>1529</v>
      </c>
      <c r="E438" s="551">
        <f ca="1">VLOOKUP(A438,Data!C:I,7,FALSE)</f>
        <v>0</v>
      </c>
      <c r="F438" s="631" t="str">
        <f t="shared" si="36"/>
        <v>PR.IP-93</v>
      </c>
      <c r="G438" s="631" t="str">
        <f t="shared" ca="1" si="37"/>
        <v>PR.IP-930</v>
      </c>
    </row>
    <row r="439" spans="1:7" x14ac:dyDescent="0.25">
      <c r="A439" t="s">
        <v>943</v>
      </c>
      <c r="B439" s="551">
        <v>3</v>
      </c>
      <c r="C439" t="s">
        <v>1465</v>
      </c>
      <c r="D439" t="s">
        <v>1550</v>
      </c>
      <c r="E439" s="551">
        <f ca="1">VLOOKUP(A439,Data!C:I,7,FALSE)</f>
        <v>0</v>
      </c>
      <c r="F439" s="631" t="str">
        <f t="shared" si="36"/>
        <v>RC.RP-13</v>
      </c>
      <c r="G439" s="631" t="str">
        <f t="shared" ca="1" si="37"/>
        <v>RC.RP-130</v>
      </c>
    </row>
    <row r="440" spans="1:7" x14ac:dyDescent="0.25">
      <c r="A440" t="s">
        <v>943</v>
      </c>
      <c r="B440" s="551">
        <v>3</v>
      </c>
      <c r="C440" t="s">
        <v>1464</v>
      </c>
      <c r="D440" t="s">
        <v>1545</v>
      </c>
      <c r="E440" s="551">
        <f ca="1">VLOOKUP(A440,Data!C:I,7,FALSE)</f>
        <v>0</v>
      </c>
      <c r="F440" s="631" t="str">
        <f t="shared" si="36"/>
        <v>RS.AN-43</v>
      </c>
      <c r="G440" s="631" t="str">
        <f t="shared" ca="1" si="37"/>
        <v>RS.AN-430</v>
      </c>
    </row>
    <row r="441" spans="1:7" x14ac:dyDescent="0.25">
      <c r="A441" t="s">
        <v>943</v>
      </c>
      <c r="B441" s="551">
        <v>3</v>
      </c>
      <c r="C441" t="s">
        <v>1464</v>
      </c>
      <c r="D441" t="s">
        <v>1530</v>
      </c>
      <c r="E441" s="551">
        <f ca="1">VLOOKUP(A441,Data!C:I,7,FALSE)</f>
        <v>0</v>
      </c>
      <c r="F441" s="631" t="str">
        <f t="shared" si="36"/>
        <v>RS.RP-13</v>
      </c>
      <c r="G441" s="631" t="str">
        <f t="shared" ca="1" si="37"/>
        <v>RS.RP-130</v>
      </c>
    </row>
    <row r="442" spans="1:7" x14ac:dyDescent="0.25">
      <c r="A442" t="s">
        <v>267</v>
      </c>
      <c r="B442" s="551">
        <v>1</v>
      </c>
      <c r="C442" t="s">
        <v>446</v>
      </c>
      <c r="D442" t="s">
        <v>1528</v>
      </c>
      <c r="E442" s="551">
        <f ca="1">VLOOKUP(A442,Data!C:I,7,FALSE)</f>
        <v>0</v>
      </c>
      <c r="F442" s="631" t="str">
        <f t="shared" si="36"/>
        <v>ID.BE-51</v>
      </c>
      <c r="G442" s="631" t="str">
        <f t="shared" ca="1" si="37"/>
        <v>ID.BE-510</v>
      </c>
    </row>
    <row r="443" spans="1:7" x14ac:dyDescent="0.25">
      <c r="A443" t="s">
        <v>267</v>
      </c>
      <c r="B443" s="551">
        <v>1</v>
      </c>
      <c r="C443" t="s">
        <v>1462</v>
      </c>
      <c r="D443" t="s">
        <v>1529</v>
      </c>
      <c r="E443" s="551">
        <f ca="1">VLOOKUP(A443,Data!C:I,7,FALSE)</f>
        <v>0</v>
      </c>
      <c r="F443" s="631" t="str">
        <f t="shared" si="36"/>
        <v>PR.IP-91</v>
      </c>
      <c r="G443" s="631" t="str">
        <f t="shared" ca="1" si="37"/>
        <v>PR.IP-910</v>
      </c>
    </row>
    <row r="444" spans="1:7" x14ac:dyDescent="0.25">
      <c r="A444" t="s">
        <v>268</v>
      </c>
      <c r="B444" s="551">
        <v>1</v>
      </c>
      <c r="C444" t="s">
        <v>1462</v>
      </c>
      <c r="D444" t="s">
        <v>1560</v>
      </c>
      <c r="E444" s="551">
        <f ca="1">VLOOKUP(A444,Data!C:I,7,FALSE)</f>
        <v>0</v>
      </c>
      <c r="F444" s="631" t="str">
        <f t="shared" si="36"/>
        <v>PR.IP-41</v>
      </c>
      <c r="G444" s="631" t="str">
        <f t="shared" ca="1" si="37"/>
        <v>PR.IP-410</v>
      </c>
    </row>
    <row r="445" spans="1:7" x14ac:dyDescent="0.25">
      <c r="A445" t="s">
        <v>269</v>
      </c>
      <c r="B445" s="551">
        <v>1</v>
      </c>
      <c r="C445" t="s">
        <v>446</v>
      </c>
      <c r="D445" t="s">
        <v>1528</v>
      </c>
      <c r="E445" s="551">
        <f ca="1">VLOOKUP(A445,Data!C:I,7,FALSE)</f>
        <v>0</v>
      </c>
      <c r="F445" s="631" t="str">
        <f t="shared" si="36"/>
        <v>ID.BE-51</v>
      </c>
      <c r="G445" s="631" t="str">
        <f t="shared" ca="1" si="37"/>
        <v>ID.BE-510</v>
      </c>
    </row>
    <row r="446" spans="1:7" x14ac:dyDescent="0.25">
      <c r="A446" t="s">
        <v>269</v>
      </c>
      <c r="B446" s="551">
        <v>1</v>
      </c>
      <c r="C446" t="s">
        <v>1462</v>
      </c>
      <c r="D446" t="s">
        <v>1494</v>
      </c>
      <c r="E446" s="551">
        <f ca="1">VLOOKUP(A446,Data!C:I,7,FALSE)</f>
        <v>0</v>
      </c>
      <c r="F446" s="631" t="str">
        <f t="shared" si="36"/>
        <v>PR.DS-41</v>
      </c>
      <c r="G446" s="631" t="str">
        <f t="shared" ca="1" si="37"/>
        <v>PR.DS-410</v>
      </c>
    </row>
    <row r="447" spans="1:7" x14ac:dyDescent="0.25">
      <c r="A447" t="s">
        <v>270</v>
      </c>
      <c r="B447" s="551">
        <v>2</v>
      </c>
      <c r="C447" t="s">
        <v>1462</v>
      </c>
      <c r="D447" t="s">
        <v>1529</v>
      </c>
      <c r="E447" s="551">
        <f ca="1">VLOOKUP(A447,Data!C:I,7,FALSE)</f>
        <v>0</v>
      </c>
      <c r="F447" s="631" t="str">
        <f t="shared" si="36"/>
        <v>PR.IP-92</v>
      </c>
      <c r="G447" s="631" t="str">
        <f t="shared" ca="1" si="37"/>
        <v>PR.IP-920</v>
      </c>
    </row>
    <row r="448" spans="1:7" x14ac:dyDescent="0.25">
      <c r="A448" t="s">
        <v>271</v>
      </c>
      <c r="B448" s="551">
        <v>2</v>
      </c>
      <c r="C448" t="s">
        <v>446</v>
      </c>
      <c r="D448" t="s">
        <v>1528</v>
      </c>
      <c r="E448" s="551">
        <f ca="1">VLOOKUP(A448,Data!C:I,7,FALSE)</f>
        <v>0</v>
      </c>
      <c r="F448" s="631" t="str">
        <f t="shared" si="36"/>
        <v>ID.BE-52</v>
      </c>
      <c r="G448" s="631" t="str">
        <f t="shared" ca="1" si="37"/>
        <v>ID.BE-520</v>
      </c>
    </row>
    <row r="449" spans="1:7" x14ac:dyDescent="0.25">
      <c r="A449" t="s">
        <v>271</v>
      </c>
      <c r="B449" s="551">
        <v>2</v>
      </c>
      <c r="C449" t="s">
        <v>1462</v>
      </c>
      <c r="D449" t="s">
        <v>1560</v>
      </c>
      <c r="E449" s="551">
        <f ca="1">VLOOKUP(A449,Data!C:I,7,FALSE)</f>
        <v>0</v>
      </c>
      <c r="F449" s="631" t="str">
        <f t="shared" si="36"/>
        <v>PR.IP-42</v>
      </c>
      <c r="G449" s="631" t="str">
        <f t="shared" ca="1" si="37"/>
        <v>PR.IP-420</v>
      </c>
    </row>
    <row r="450" spans="1:7" x14ac:dyDescent="0.25">
      <c r="A450" t="s">
        <v>271</v>
      </c>
      <c r="B450" s="551">
        <v>2</v>
      </c>
      <c r="C450" t="s">
        <v>1462</v>
      </c>
      <c r="D450" t="s">
        <v>1529</v>
      </c>
      <c r="E450" s="551">
        <f ca="1">VLOOKUP(A450,Data!C:I,7,FALSE)</f>
        <v>0</v>
      </c>
      <c r="F450" s="631" t="str">
        <f t="shared" si="36"/>
        <v>PR.IP-92</v>
      </c>
      <c r="G450" s="631" t="str">
        <f t="shared" ca="1" si="37"/>
        <v>PR.IP-920</v>
      </c>
    </row>
    <row r="451" spans="1:7" x14ac:dyDescent="0.25">
      <c r="A451" t="s">
        <v>272</v>
      </c>
      <c r="B451" s="551">
        <v>2</v>
      </c>
      <c r="C451" t="s">
        <v>446</v>
      </c>
      <c r="D451" t="s">
        <v>1528</v>
      </c>
      <c r="E451" s="551">
        <f ca="1">VLOOKUP(A451,Data!C:I,7,FALSE)</f>
        <v>0</v>
      </c>
      <c r="F451" s="631" t="str">
        <f t="shared" ref="F451:F514" si="38">CONCATENATE($D451,$B451)</f>
        <v>ID.BE-52</v>
      </c>
      <c r="G451" s="631" t="str">
        <f t="shared" ref="G451:G514" ca="1" si="39">_xlfn.IFNA(CONCATENATE(F451,$E451),CONCATENATE(F451,$E451,0))</f>
        <v>ID.BE-520</v>
      </c>
    </row>
    <row r="452" spans="1:7" x14ac:dyDescent="0.25">
      <c r="A452" t="s">
        <v>272</v>
      </c>
      <c r="B452" s="551">
        <v>2</v>
      </c>
      <c r="C452" t="s">
        <v>1462</v>
      </c>
      <c r="D452" t="s">
        <v>1560</v>
      </c>
      <c r="E452" s="551">
        <f ca="1">VLOOKUP(A452,Data!C:I,7,FALSE)</f>
        <v>0</v>
      </c>
      <c r="F452" s="631" t="str">
        <f t="shared" si="38"/>
        <v>PR.IP-42</v>
      </c>
      <c r="G452" s="631" t="str">
        <f t="shared" ca="1" si="39"/>
        <v>PR.IP-420</v>
      </c>
    </row>
    <row r="453" spans="1:7" x14ac:dyDescent="0.25">
      <c r="A453" t="s">
        <v>272</v>
      </c>
      <c r="B453" s="551">
        <v>2</v>
      </c>
      <c r="C453" t="s">
        <v>1462</v>
      </c>
      <c r="D453" t="s">
        <v>1529</v>
      </c>
      <c r="E453" s="551">
        <f ca="1">VLOOKUP(A453,Data!C:I,7,FALSE)</f>
        <v>0</v>
      </c>
      <c r="F453" s="631" t="str">
        <f t="shared" si="38"/>
        <v>PR.IP-92</v>
      </c>
      <c r="G453" s="631" t="str">
        <f t="shared" ca="1" si="39"/>
        <v>PR.IP-920</v>
      </c>
    </row>
    <row r="454" spans="1:7" x14ac:dyDescent="0.25">
      <c r="A454" t="s">
        <v>273</v>
      </c>
      <c r="B454" s="551">
        <v>2</v>
      </c>
      <c r="C454" t="s">
        <v>446</v>
      </c>
      <c r="D454" t="s">
        <v>1532</v>
      </c>
      <c r="E454" s="551">
        <f ca="1">VLOOKUP(A454,Data!C:I,7,FALSE)</f>
        <v>0</v>
      </c>
      <c r="F454" s="631" t="str">
        <f t="shared" si="38"/>
        <v>ID.SC-52</v>
      </c>
      <c r="G454" s="631" t="str">
        <f t="shared" ca="1" si="39"/>
        <v>ID.SC-520</v>
      </c>
    </row>
    <row r="455" spans="1:7" x14ac:dyDescent="0.25">
      <c r="A455" t="s">
        <v>273</v>
      </c>
      <c r="B455" s="551">
        <v>2</v>
      </c>
      <c r="C455" t="s">
        <v>1462</v>
      </c>
      <c r="D455" t="s">
        <v>1554</v>
      </c>
      <c r="E455" s="551">
        <f ca="1">VLOOKUP(A455,Data!C:I,7,FALSE)</f>
        <v>0</v>
      </c>
      <c r="F455" s="631" t="str">
        <f t="shared" si="38"/>
        <v>PR.IP-102</v>
      </c>
      <c r="G455" s="631" t="str">
        <f t="shared" ca="1" si="39"/>
        <v>PR.IP-1020</v>
      </c>
    </row>
    <row r="456" spans="1:7" x14ac:dyDescent="0.25">
      <c r="A456" t="s">
        <v>273</v>
      </c>
      <c r="B456" s="551">
        <v>2</v>
      </c>
      <c r="C456" t="s">
        <v>1462</v>
      </c>
      <c r="D456" t="s">
        <v>1529</v>
      </c>
      <c r="E456" s="551">
        <f ca="1">VLOOKUP(A456,Data!C:I,7,FALSE)</f>
        <v>0</v>
      </c>
      <c r="F456" s="631" t="str">
        <f t="shared" si="38"/>
        <v>PR.IP-92</v>
      </c>
      <c r="G456" s="631" t="str">
        <f t="shared" ca="1" si="39"/>
        <v>PR.IP-920</v>
      </c>
    </row>
    <row r="457" spans="1:7" x14ac:dyDescent="0.25">
      <c r="A457" t="s">
        <v>944</v>
      </c>
      <c r="B457" s="551">
        <v>2</v>
      </c>
      <c r="C457" t="s">
        <v>1462</v>
      </c>
      <c r="D457" t="s">
        <v>1560</v>
      </c>
      <c r="E457" s="551">
        <f ca="1">VLOOKUP(A457,Data!C:I,7,FALSE)</f>
        <v>0</v>
      </c>
      <c r="F457" s="631" t="str">
        <f t="shared" si="38"/>
        <v>PR.IP-42</v>
      </c>
      <c r="G457" s="631" t="str">
        <f t="shared" ca="1" si="39"/>
        <v>PR.IP-420</v>
      </c>
    </row>
    <row r="458" spans="1:7" x14ac:dyDescent="0.25">
      <c r="A458" t="s">
        <v>945</v>
      </c>
      <c r="B458" s="551">
        <v>2</v>
      </c>
      <c r="C458" t="s">
        <v>1462</v>
      </c>
      <c r="D458" t="s">
        <v>1560</v>
      </c>
      <c r="E458" s="551">
        <f ca="1">VLOOKUP(A458,Data!C:I,7,FALSE)</f>
        <v>0</v>
      </c>
      <c r="F458" s="631" t="str">
        <f t="shared" si="38"/>
        <v>PR.IP-42</v>
      </c>
      <c r="G458" s="631" t="str">
        <f t="shared" ca="1" si="39"/>
        <v>PR.IP-420</v>
      </c>
    </row>
    <row r="459" spans="1:7" x14ac:dyDescent="0.25">
      <c r="A459" t="s">
        <v>946</v>
      </c>
      <c r="B459" s="551">
        <v>2</v>
      </c>
      <c r="C459" t="s">
        <v>446</v>
      </c>
      <c r="D459" t="s">
        <v>1528</v>
      </c>
      <c r="E459" s="551">
        <f ca="1">VLOOKUP(A459,Data!C:I,7,FALSE)</f>
        <v>0</v>
      </c>
      <c r="F459" s="631" t="str">
        <f t="shared" si="38"/>
        <v>ID.BE-52</v>
      </c>
      <c r="G459" s="631" t="str">
        <f t="shared" ca="1" si="39"/>
        <v>ID.BE-520</v>
      </c>
    </row>
    <row r="460" spans="1:7" x14ac:dyDescent="0.25">
      <c r="A460" t="s">
        <v>946</v>
      </c>
      <c r="B460" s="551">
        <v>2</v>
      </c>
      <c r="C460" t="s">
        <v>1462</v>
      </c>
      <c r="D460" t="s">
        <v>1494</v>
      </c>
      <c r="E460" s="551">
        <f ca="1">VLOOKUP(A460,Data!C:I,7,FALSE)</f>
        <v>0</v>
      </c>
      <c r="F460" s="631" t="str">
        <f t="shared" si="38"/>
        <v>PR.DS-42</v>
      </c>
      <c r="G460" s="631" t="str">
        <f t="shared" ca="1" si="39"/>
        <v>PR.DS-420</v>
      </c>
    </row>
    <row r="461" spans="1:7" x14ac:dyDescent="0.25">
      <c r="A461" t="s">
        <v>946</v>
      </c>
      <c r="B461" s="551">
        <v>2</v>
      </c>
      <c r="C461" t="s">
        <v>1462</v>
      </c>
      <c r="D461" t="s">
        <v>1496</v>
      </c>
      <c r="E461" s="551">
        <f ca="1">VLOOKUP(A461,Data!C:I,7,FALSE)</f>
        <v>0</v>
      </c>
      <c r="F461" s="631" t="str">
        <f t="shared" si="38"/>
        <v>PR.PT-52</v>
      </c>
      <c r="G461" s="631" t="str">
        <f t="shared" ca="1" si="39"/>
        <v>PR.PT-520</v>
      </c>
    </row>
    <row r="462" spans="1:7" x14ac:dyDescent="0.25">
      <c r="A462" t="s">
        <v>947</v>
      </c>
      <c r="B462" s="551">
        <v>2</v>
      </c>
      <c r="C462" t="s">
        <v>446</v>
      </c>
      <c r="D462" t="s">
        <v>1528</v>
      </c>
      <c r="E462" s="551">
        <f ca="1">VLOOKUP(A462,Data!C:I,7,FALSE)</f>
        <v>0</v>
      </c>
      <c r="F462" s="631" t="str">
        <f t="shared" si="38"/>
        <v>ID.BE-52</v>
      </c>
      <c r="G462" s="631" t="str">
        <f t="shared" ca="1" si="39"/>
        <v>ID.BE-520</v>
      </c>
    </row>
    <row r="463" spans="1:7" x14ac:dyDescent="0.25">
      <c r="A463" t="s">
        <v>947</v>
      </c>
      <c r="B463" s="551">
        <v>2</v>
      </c>
      <c r="C463" t="s">
        <v>1462</v>
      </c>
      <c r="D463" t="s">
        <v>1529</v>
      </c>
      <c r="E463" s="551">
        <f ca="1">VLOOKUP(A463,Data!C:I,7,FALSE)</f>
        <v>0</v>
      </c>
      <c r="F463" s="631" t="str">
        <f t="shared" si="38"/>
        <v>PR.IP-92</v>
      </c>
      <c r="G463" s="631" t="str">
        <f t="shared" ca="1" si="39"/>
        <v>PR.IP-920</v>
      </c>
    </row>
    <row r="464" spans="1:7" x14ac:dyDescent="0.25">
      <c r="A464" t="s">
        <v>948</v>
      </c>
      <c r="B464" s="551">
        <v>2</v>
      </c>
      <c r="C464" t="s">
        <v>1462</v>
      </c>
      <c r="D464" t="s">
        <v>1529</v>
      </c>
      <c r="E464" s="551">
        <f ca="1">VLOOKUP(A464,Data!C:I,7,FALSE)</f>
        <v>0</v>
      </c>
      <c r="F464" s="631" t="str">
        <f t="shared" si="38"/>
        <v>PR.IP-92</v>
      </c>
      <c r="G464" s="631" t="str">
        <f t="shared" ca="1" si="39"/>
        <v>PR.IP-920</v>
      </c>
    </row>
    <row r="465" spans="1:7" x14ac:dyDescent="0.25">
      <c r="A465" t="s">
        <v>948</v>
      </c>
      <c r="B465" s="551">
        <v>2</v>
      </c>
      <c r="C465" t="s">
        <v>1465</v>
      </c>
      <c r="D465" t="s">
        <v>1549</v>
      </c>
      <c r="E465" s="551">
        <f ca="1">VLOOKUP(A465,Data!C:I,7,FALSE)</f>
        <v>0</v>
      </c>
      <c r="F465" s="631" t="str">
        <f t="shared" si="38"/>
        <v>RC.CO-32</v>
      </c>
      <c r="G465" s="631" t="str">
        <f t="shared" ca="1" si="39"/>
        <v>RC.CO-320</v>
      </c>
    </row>
    <row r="466" spans="1:7" x14ac:dyDescent="0.25">
      <c r="A466" t="s">
        <v>948</v>
      </c>
      <c r="B466" s="551">
        <v>2</v>
      </c>
      <c r="C466" t="s">
        <v>1465</v>
      </c>
      <c r="D466" t="s">
        <v>1550</v>
      </c>
      <c r="E466" s="551">
        <f ca="1">VLOOKUP(A466,Data!C:I,7,FALSE)</f>
        <v>0</v>
      </c>
      <c r="F466" s="631" t="str">
        <f t="shared" si="38"/>
        <v>RC.RP-12</v>
      </c>
      <c r="G466" s="631" t="str">
        <f t="shared" ca="1" si="39"/>
        <v>RC.RP-120</v>
      </c>
    </row>
    <row r="467" spans="1:7" x14ac:dyDescent="0.25">
      <c r="A467" t="s">
        <v>949</v>
      </c>
      <c r="B467" s="551">
        <v>3</v>
      </c>
      <c r="C467" t="s">
        <v>446</v>
      </c>
      <c r="D467" t="s">
        <v>1528</v>
      </c>
      <c r="E467" s="551">
        <f ca="1">VLOOKUP(A467,Data!C:I,7,FALSE)</f>
        <v>0</v>
      </c>
      <c r="F467" s="631" t="str">
        <f t="shared" si="38"/>
        <v>ID.BE-53</v>
      </c>
      <c r="G467" s="631" t="str">
        <f t="shared" ca="1" si="39"/>
        <v>ID.BE-530</v>
      </c>
    </row>
    <row r="468" spans="1:7" x14ac:dyDescent="0.25">
      <c r="A468" t="s">
        <v>949</v>
      </c>
      <c r="B468" s="551">
        <v>3</v>
      </c>
      <c r="C468" t="s">
        <v>1462</v>
      </c>
      <c r="D468" t="s">
        <v>1529</v>
      </c>
      <c r="E468" s="551">
        <f ca="1">VLOOKUP(A468,Data!C:I,7,FALSE)</f>
        <v>0</v>
      </c>
      <c r="F468" s="631" t="str">
        <f t="shared" si="38"/>
        <v>PR.IP-93</v>
      </c>
      <c r="G468" s="631" t="str">
        <f t="shared" ca="1" si="39"/>
        <v>PR.IP-930</v>
      </c>
    </row>
    <row r="469" spans="1:7" x14ac:dyDescent="0.25">
      <c r="A469" t="s">
        <v>950</v>
      </c>
      <c r="B469" s="551">
        <v>3</v>
      </c>
      <c r="C469" t="s">
        <v>1462</v>
      </c>
      <c r="D469" t="s">
        <v>1554</v>
      </c>
      <c r="E469" s="551">
        <f ca="1">VLOOKUP(A469,Data!C:I,7,FALSE)</f>
        <v>0</v>
      </c>
      <c r="F469" s="631" t="str">
        <f t="shared" si="38"/>
        <v>PR.IP-103</v>
      </c>
      <c r="G469" s="631" t="str">
        <f t="shared" ca="1" si="39"/>
        <v>PR.IP-1030</v>
      </c>
    </row>
    <row r="470" spans="1:7" x14ac:dyDescent="0.25">
      <c r="A470" t="s">
        <v>950</v>
      </c>
      <c r="B470" s="551">
        <v>3</v>
      </c>
      <c r="C470" t="s">
        <v>1462</v>
      </c>
      <c r="D470" t="s">
        <v>1529</v>
      </c>
      <c r="E470" s="551">
        <f ca="1">VLOOKUP(A470,Data!C:I,7,FALSE)</f>
        <v>0</v>
      </c>
      <c r="F470" s="631" t="str">
        <f t="shared" si="38"/>
        <v>PR.IP-93</v>
      </c>
      <c r="G470" s="631" t="str">
        <f t="shared" ca="1" si="39"/>
        <v>PR.IP-930</v>
      </c>
    </row>
    <row r="471" spans="1:7" x14ac:dyDescent="0.25">
      <c r="A471" t="s">
        <v>951</v>
      </c>
      <c r="B471" s="551">
        <v>3</v>
      </c>
      <c r="C471" t="s">
        <v>1462</v>
      </c>
      <c r="D471" t="s">
        <v>1554</v>
      </c>
      <c r="E471" s="551">
        <f ca="1">VLOOKUP(A471,Data!C:I,7,FALSE)</f>
        <v>0</v>
      </c>
      <c r="F471" s="631" t="str">
        <f t="shared" si="38"/>
        <v>PR.IP-103</v>
      </c>
      <c r="G471" s="631" t="str">
        <f t="shared" ca="1" si="39"/>
        <v>PR.IP-1030</v>
      </c>
    </row>
    <row r="472" spans="1:7" x14ac:dyDescent="0.25">
      <c r="A472" t="s">
        <v>951</v>
      </c>
      <c r="B472" s="551">
        <v>3</v>
      </c>
      <c r="C472" t="s">
        <v>1462</v>
      </c>
      <c r="D472" t="s">
        <v>1529</v>
      </c>
      <c r="E472" s="551">
        <f ca="1">VLOOKUP(A472,Data!C:I,7,FALSE)</f>
        <v>0</v>
      </c>
      <c r="F472" s="631" t="str">
        <f t="shared" si="38"/>
        <v>PR.IP-93</v>
      </c>
      <c r="G472" s="631" t="str">
        <f t="shared" ca="1" si="39"/>
        <v>PR.IP-930</v>
      </c>
    </row>
    <row r="473" spans="1:7" x14ac:dyDescent="0.25">
      <c r="A473" t="s">
        <v>951</v>
      </c>
      <c r="B473" s="551">
        <v>3</v>
      </c>
      <c r="C473" t="s">
        <v>1465</v>
      </c>
      <c r="D473" t="s">
        <v>1555</v>
      </c>
      <c r="E473" s="551">
        <f ca="1">VLOOKUP(A473,Data!C:I,7,FALSE)</f>
        <v>0</v>
      </c>
      <c r="F473" s="631" t="str">
        <f t="shared" si="38"/>
        <v>RC.IM-13</v>
      </c>
      <c r="G473" s="631" t="str">
        <f t="shared" ca="1" si="39"/>
        <v>RC.IM-130</v>
      </c>
    </row>
    <row r="474" spans="1:7" x14ac:dyDescent="0.25">
      <c r="A474" t="s">
        <v>951</v>
      </c>
      <c r="B474" s="551">
        <v>3</v>
      </c>
      <c r="C474" t="s">
        <v>1465</v>
      </c>
      <c r="D474" t="s">
        <v>1556</v>
      </c>
      <c r="E474" s="551">
        <f ca="1">VLOOKUP(A474,Data!C:I,7,FALSE)</f>
        <v>0</v>
      </c>
      <c r="F474" s="631" t="str">
        <f t="shared" si="38"/>
        <v>RC.IM-23</v>
      </c>
      <c r="G474" s="631" t="str">
        <f t="shared" ca="1" si="39"/>
        <v>RC.IM-230</v>
      </c>
    </row>
    <row r="475" spans="1:7" x14ac:dyDescent="0.25">
      <c r="A475" t="s">
        <v>951</v>
      </c>
      <c r="B475" s="551">
        <v>3</v>
      </c>
      <c r="C475" t="s">
        <v>1465</v>
      </c>
      <c r="D475" t="s">
        <v>1550</v>
      </c>
      <c r="E475" s="551">
        <f ca="1">VLOOKUP(A475,Data!C:I,7,FALSE)</f>
        <v>0</v>
      </c>
      <c r="F475" s="631" t="str">
        <f t="shared" si="38"/>
        <v>RC.RP-13</v>
      </c>
      <c r="G475" s="631" t="str">
        <f t="shared" ca="1" si="39"/>
        <v>RC.RP-130</v>
      </c>
    </row>
    <row r="476" spans="1:7" x14ac:dyDescent="0.25">
      <c r="A476" t="s">
        <v>952</v>
      </c>
      <c r="B476" s="551">
        <v>3</v>
      </c>
      <c r="C476" t="s">
        <v>1462</v>
      </c>
      <c r="D476" t="s">
        <v>1554</v>
      </c>
      <c r="E476" s="551">
        <f ca="1">VLOOKUP(A476,Data!C:I,7,FALSE)</f>
        <v>0</v>
      </c>
      <c r="F476" s="631" t="str">
        <f t="shared" si="38"/>
        <v>PR.IP-103</v>
      </c>
      <c r="G476" s="631" t="str">
        <f t="shared" ca="1" si="39"/>
        <v>PR.IP-1030</v>
      </c>
    </row>
    <row r="477" spans="1:7" x14ac:dyDescent="0.25">
      <c r="A477" t="s">
        <v>952</v>
      </c>
      <c r="B477" s="551">
        <v>3</v>
      </c>
      <c r="C477" t="s">
        <v>1462</v>
      </c>
      <c r="D477" t="s">
        <v>1529</v>
      </c>
      <c r="E477" s="551">
        <f ca="1">VLOOKUP(A477,Data!C:I,7,FALSE)</f>
        <v>0</v>
      </c>
      <c r="F477" s="631" t="str">
        <f t="shared" si="38"/>
        <v>PR.IP-93</v>
      </c>
      <c r="G477" s="631" t="str">
        <f t="shared" ca="1" si="39"/>
        <v>PR.IP-930</v>
      </c>
    </row>
    <row r="478" spans="1:7" x14ac:dyDescent="0.25">
      <c r="A478" t="s">
        <v>952</v>
      </c>
      <c r="B478" s="551">
        <v>3</v>
      </c>
      <c r="C478" t="s">
        <v>1465</v>
      </c>
      <c r="D478" t="s">
        <v>1555</v>
      </c>
      <c r="E478" s="551">
        <f ca="1">VLOOKUP(A478,Data!C:I,7,FALSE)</f>
        <v>0</v>
      </c>
      <c r="F478" s="631" t="str">
        <f t="shared" si="38"/>
        <v>RC.IM-13</v>
      </c>
      <c r="G478" s="631" t="str">
        <f t="shared" ca="1" si="39"/>
        <v>RC.IM-130</v>
      </c>
    </row>
    <row r="479" spans="1:7" x14ac:dyDescent="0.25">
      <c r="A479" t="s">
        <v>952</v>
      </c>
      <c r="B479" s="551">
        <v>3</v>
      </c>
      <c r="C479" t="s">
        <v>1465</v>
      </c>
      <c r="D479" t="s">
        <v>1556</v>
      </c>
      <c r="E479" s="551">
        <f ca="1">VLOOKUP(A479,Data!C:I,7,FALSE)</f>
        <v>0</v>
      </c>
      <c r="F479" s="631" t="str">
        <f t="shared" si="38"/>
        <v>RC.IM-23</v>
      </c>
      <c r="G479" s="631" t="str">
        <f t="shared" ca="1" si="39"/>
        <v>RC.IM-230</v>
      </c>
    </row>
    <row r="480" spans="1:7" x14ac:dyDescent="0.25">
      <c r="A480" t="s">
        <v>953</v>
      </c>
      <c r="B480" s="551">
        <v>3</v>
      </c>
      <c r="C480" t="s">
        <v>1462</v>
      </c>
      <c r="D480" t="s">
        <v>1554</v>
      </c>
      <c r="E480" s="551" t="e">
        <f>VLOOKUP(A480,Data!C:I,7,FALSE)</f>
        <v>#N/A</v>
      </c>
      <c r="F480" s="631" t="str">
        <f t="shared" si="38"/>
        <v>PR.IP-103</v>
      </c>
      <c r="G480" s="631" t="e">
        <f t="shared" si="39"/>
        <v>#N/A</v>
      </c>
    </row>
    <row r="481" spans="1:7" x14ac:dyDescent="0.25">
      <c r="A481" t="s">
        <v>953</v>
      </c>
      <c r="B481" s="551">
        <v>3</v>
      </c>
      <c r="C481" t="s">
        <v>1462</v>
      </c>
      <c r="D481" t="s">
        <v>1529</v>
      </c>
      <c r="E481" s="551" t="e">
        <f>VLOOKUP(A481,Data!C:I,7,FALSE)</f>
        <v>#N/A</v>
      </c>
      <c r="F481" s="631" t="str">
        <f t="shared" si="38"/>
        <v>PR.IP-93</v>
      </c>
      <c r="G481" s="631" t="e">
        <f t="shared" si="39"/>
        <v>#N/A</v>
      </c>
    </row>
    <row r="482" spans="1:7" x14ac:dyDescent="0.25">
      <c r="A482" t="s">
        <v>953</v>
      </c>
      <c r="B482" s="551">
        <v>3</v>
      </c>
      <c r="C482" t="s">
        <v>1465</v>
      </c>
      <c r="D482" t="s">
        <v>1556</v>
      </c>
      <c r="E482" s="551" t="e">
        <f>VLOOKUP(A482,Data!C:I,7,FALSE)</f>
        <v>#N/A</v>
      </c>
      <c r="F482" s="631" t="str">
        <f t="shared" si="38"/>
        <v>RC.IM-23</v>
      </c>
      <c r="G482" s="631" t="e">
        <f t="shared" si="39"/>
        <v>#N/A</v>
      </c>
    </row>
    <row r="483" spans="1:7" x14ac:dyDescent="0.25">
      <c r="A483" t="s">
        <v>954</v>
      </c>
      <c r="B483" s="551">
        <v>2</v>
      </c>
      <c r="C483" t="s">
        <v>1463</v>
      </c>
      <c r="D483" t="s">
        <v>1540</v>
      </c>
      <c r="E483" s="551">
        <f ca="1">VLOOKUP(A483,Data!C:I,7,FALSE)</f>
        <v>0</v>
      </c>
      <c r="F483" s="631" t="str">
        <f t="shared" si="38"/>
        <v>DE.DP-22</v>
      </c>
      <c r="G483" s="631" t="str">
        <f t="shared" ca="1" si="39"/>
        <v>DE.DP-220</v>
      </c>
    </row>
    <row r="484" spans="1:7" x14ac:dyDescent="0.25">
      <c r="A484" t="s">
        <v>954</v>
      </c>
      <c r="B484" s="551">
        <v>2</v>
      </c>
      <c r="C484" t="s">
        <v>1462</v>
      </c>
      <c r="D484" t="s">
        <v>1529</v>
      </c>
      <c r="E484" s="551">
        <f ca="1">VLOOKUP(A484,Data!C:I,7,FALSE)</f>
        <v>0</v>
      </c>
      <c r="F484" s="631" t="str">
        <f t="shared" si="38"/>
        <v>PR.IP-92</v>
      </c>
      <c r="G484" s="631" t="str">
        <f t="shared" ca="1" si="39"/>
        <v>PR.IP-920</v>
      </c>
    </row>
    <row r="485" spans="1:7" x14ac:dyDescent="0.25">
      <c r="A485" t="s">
        <v>955</v>
      </c>
      <c r="B485" s="551">
        <v>2</v>
      </c>
      <c r="C485" t="s">
        <v>1462</v>
      </c>
      <c r="D485" t="s">
        <v>1529</v>
      </c>
      <c r="E485" s="551">
        <f ca="1">VLOOKUP(A485,Data!C:I,7,FALSE)</f>
        <v>0</v>
      </c>
      <c r="F485" s="631" t="str">
        <f t="shared" si="38"/>
        <v>PR.IP-92</v>
      </c>
      <c r="G485" s="631" t="str">
        <f t="shared" ca="1" si="39"/>
        <v>PR.IP-920</v>
      </c>
    </row>
    <row r="486" spans="1:7" x14ac:dyDescent="0.25">
      <c r="A486" t="s">
        <v>956</v>
      </c>
      <c r="B486" s="551">
        <v>3</v>
      </c>
      <c r="C486" t="s">
        <v>1462</v>
      </c>
      <c r="D486" t="s">
        <v>1529</v>
      </c>
      <c r="E486" s="551">
        <f ca="1">VLOOKUP(A486,Data!C:I,7,FALSE)</f>
        <v>0</v>
      </c>
      <c r="F486" s="631" t="str">
        <f t="shared" si="38"/>
        <v>PR.IP-93</v>
      </c>
      <c r="G486" s="631" t="str">
        <f t="shared" ca="1" si="39"/>
        <v>PR.IP-930</v>
      </c>
    </row>
    <row r="487" spans="1:7" x14ac:dyDescent="0.25">
      <c r="A487" t="s">
        <v>957</v>
      </c>
      <c r="B487" s="551">
        <v>3</v>
      </c>
      <c r="C487" t="s">
        <v>1462</v>
      </c>
      <c r="D487" t="s">
        <v>1529</v>
      </c>
      <c r="E487" s="551">
        <f ca="1">VLOOKUP(A487,Data!C:I,7,FALSE)</f>
        <v>0</v>
      </c>
      <c r="F487" s="631" t="str">
        <f t="shared" si="38"/>
        <v>PR.IP-93</v>
      </c>
      <c r="G487" s="631" t="str">
        <f t="shared" ca="1" si="39"/>
        <v>PR.IP-930</v>
      </c>
    </row>
    <row r="488" spans="1:7" x14ac:dyDescent="0.25">
      <c r="A488" t="s">
        <v>958</v>
      </c>
      <c r="B488" s="551">
        <v>3</v>
      </c>
      <c r="C488" t="s">
        <v>446</v>
      </c>
      <c r="D488" t="s">
        <v>1489</v>
      </c>
      <c r="E488" s="551">
        <f ca="1">VLOOKUP(A488,Data!C:I,7,FALSE)</f>
        <v>0</v>
      </c>
      <c r="F488" s="631" t="str">
        <f t="shared" si="38"/>
        <v>ID.AM-63</v>
      </c>
      <c r="G488" s="631" t="str">
        <f t="shared" ca="1" si="39"/>
        <v>ID.AM-630</v>
      </c>
    </row>
    <row r="489" spans="1:7" x14ac:dyDescent="0.25">
      <c r="A489" t="s">
        <v>958</v>
      </c>
      <c r="B489" s="551">
        <v>3</v>
      </c>
      <c r="C489" t="s">
        <v>446</v>
      </c>
      <c r="D489" t="s">
        <v>1490</v>
      </c>
      <c r="E489" s="551">
        <f ca="1">VLOOKUP(A489,Data!C:I,7,FALSE)</f>
        <v>0</v>
      </c>
      <c r="F489" s="631" t="str">
        <f t="shared" si="38"/>
        <v>ID.GV-23</v>
      </c>
      <c r="G489" s="631" t="str">
        <f t="shared" ca="1" si="39"/>
        <v>ID.GV-230</v>
      </c>
    </row>
    <row r="490" spans="1:7" x14ac:dyDescent="0.25">
      <c r="A490" t="s">
        <v>958</v>
      </c>
      <c r="B490" s="551">
        <v>3</v>
      </c>
      <c r="C490" t="s">
        <v>1462</v>
      </c>
      <c r="D490" t="s">
        <v>1529</v>
      </c>
      <c r="E490" s="551">
        <f ca="1">VLOOKUP(A490,Data!C:I,7,FALSE)</f>
        <v>0</v>
      </c>
      <c r="F490" s="631" t="str">
        <f t="shared" si="38"/>
        <v>PR.IP-93</v>
      </c>
      <c r="G490" s="631" t="str">
        <f t="shared" ca="1" si="39"/>
        <v>PR.IP-930</v>
      </c>
    </row>
    <row r="491" spans="1:7" x14ac:dyDescent="0.25">
      <c r="A491" t="s">
        <v>959</v>
      </c>
      <c r="B491" s="551">
        <v>3</v>
      </c>
      <c r="C491" t="s">
        <v>1462</v>
      </c>
      <c r="D491" t="s">
        <v>1491</v>
      </c>
      <c r="E491" s="551">
        <f ca="1">VLOOKUP(A491,Data!C:I,7,FALSE)</f>
        <v>0</v>
      </c>
      <c r="F491" s="631" t="str">
        <f t="shared" si="38"/>
        <v>PR.IP-83</v>
      </c>
      <c r="G491" s="631" t="str">
        <f t="shared" ca="1" si="39"/>
        <v>PR.IP-830</v>
      </c>
    </row>
    <row r="492" spans="1:7" x14ac:dyDescent="0.25">
      <c r="A492" t="s">
        <v>41</v>
      </c>
      <c r="B492" s="551">
        <v>1</v>
      </c>
      <c r="C492" t="s">
        <v>446</v>
      </c>
      <c r="D492" t="s">
        <v>1526</v>
      </c>
      <c r="E492" s="551">
        <f ca="1">VLOOKUP(A492,Data!C:I,7,FALSE)</f>
        <v>0</v>
      </c>
      <c r="F492" s="631" t="str">
        <f t="shared" si="38"/>
        <v>ID.GV-41</v>
      </c>
      <c r="G492" s="631" t="str">
        <f t="shared" ca="1" si="39"/>
        <v>ID.GV-410</v>
      </c>
    </row>
    <row r="493" spans="1:7" x14ac:dyDescent="0.25">
      <c r="A493" t="s">
        <v>41</v>
      </c>
      <c r="B493" s="551">
        <v>1</v>
      </c>
      <c r="C493" t="s">
        <v>446</v>
      </c>
      <c r="D493" t="s">
        <v>1527</v>
      </c>
      <c r="E493" s="551">
        <f ca="1">VLOOKUP(A493,Data!C:I,7,FALSE)</f>
        <v>0</v>
      </c>
      <c r="F493" s="631" t="str">
        <f t="shared" si="38"/>
        <v>ID.RM-11</v>
      </c>
      <c r="G493" s="631" t="str">
        <f t="shared" ca="1" si="39"/>
        <v>ID.RM-110</v>
      </c>
    </row>
    <row r="494" spans="1:7" x14ac:dyDescent="0.25">
      <c r="A494" t="s">
        <v>42</v>
      </c>
      <c r="B494" s="551">
        <v>2</v>
      </c>
      <c r="C494" t="s">
        <v>446</v>
      </c>
      <c r="D494" t="s">
        <v>1526</v>
      </c>
      <c r="E494" s="551">
        <f ca="1">VLOOKUP(A494,Data!C:I,7,FALSE)</f>
        <v>0</v>
      </c>
      <c r="F494" s="631" t="str">
        <f t="shared" si="38"/>
        <v>ID.GV-42</v>
      </c>
      <c r="G494" s="631" t="str">
        <f t="shared" ca="1" si="39"/>
        <v>ID.GV-420</v>
      </c>
    </row>
    <row r="495" spans="1:7" x14ac:dyDescent="0.25">
      <c r="A495" t="s">
        <v>42</v>
      </c>
      <c r="B495" s="551">
        <v>2</v>
      </c>
      <c r="C495" t="s">
        <v>446</v>
      </c>
      <c r="D495" t="s">
        <v>1527</v>
      </c>
      <c r="E495" s="551">
        <f ca="1">VLOOKUP(A495,Data!C:I,7,FALSE)</f>
        <v>0</v>
      </c>
      <c r="F495" s="631" t="str">
        <f t="shared" si="38"/>
        <v>ID.RM-12</v>
      </c>
      <c r="G495" s="631" t="str">
        <f t="shared" ca="1" si="39"/>
        <v>ID.RM-120</v>
      </c>
    </row>
    <row r="496" spans="1:7" x14ac:dyDescent="0.25">
      <c r="A496" t="s">
        <v>43</v>
      </c>
      <c r="B496" s="551">
        <v>2</v>
      </c>
      <c r="C496" t="s">
        <v>446</v>
      </c>
      <c r="D496" t="s">
        <v>1526</v>
      </c>
      <c r="E496" s="551">
        <f ca="1">VLOOKUP(A496,Data!C:I,7,FALSE)</f>
        <v>0</v>
      </c>
      <c r="F496" s="631" t="str">
        <f t="shared" si="38"/>
        <v>ID.GV-42</v>
      </c>
      <c r="G496" s="631" t="str">
        <f t="shared" ca="1" si="39"/>
        <v>ID.GV-420</v>
      </c>
    </row>
    <row r="497" spans="1:7" x14ac:dyDescent="0.25">
      <c r="A497" t="s">
        <v>43</v>
      </c>
      <c r="B497" s="551">
        <v>2</v>
      </c>
      <c r="C497" t="s">
        <v>446</v>
      </c>
      <c r="D497" t="s">
        <v>1527</v>
      </c>
      <c r="E497" s="551">
        <f ca="1">VLOOKUP(A497,Data!C:I,7,FALSE)</f>
        <v>0</v>
      </c>
      <c r="F497" s="631" t="str">
        <f t="shared" si="38"/>
        <v>ID.RM-12</v>
      </c>
      <c r="G497" s="631" t="str">
        <f t="shared" ca="1" si="39"/>
        <v>ID.RM-120</v>
      </c>
    </row>
    <row r="498" spans="1:7" x14ac:dyDescent="0.25">
      <c r="A498" t="s">
        <v>45</v>
      </c>
      <c r="B498" s="551">
        <v>2</v>
      </c>
      <c r="C498" t="s">
        <v>446</v>
      </c>
      <c r="D498" t="s">
        <v>1526</v>
      </c>
      <c r="E498" s="551">
        <f ca="1">VLOOKUP(A498,Data!C:I,7,FALSE)</f>
        <v>0</v>
      </c>
      <c r="F498" s="631" t="str">
        <f t="shared" si="38"/>
        <v>ID.GV-42</v>
      </c>
      <c r="G498" s="631" t="str">
        <f t="shared" ca="1" si="39"/>
        <v>ID.GV-420</v>
      </c>
    </row>
    <row r="499" spans="1:7" x14ac:dyDescent="0.25">
      <c r="A499" t="s">
        <v>47</v>
      </c>
      <c r="B499" s="551">
        <v>3</v>
      </c>
      <c r="C499" t="s">
        <v>446</v>
      </c>
      <c r="D499" t="s">
        <v>1524</v>
      </c>
      <c r="E499" s="551">
        <f ca="1">VLOOKUP(A499,Data!C:I,7,FALSE)</f>
        <v>0</v>
      </c>
      <c r="F499" s="631" t="str">
        <f t="shared" si="38"/>
        <v>ID.BE-33</v>
      </c>
      <c r="G499" s="631" t="str">
        <f t="shared" ca="1" si="39"/>
        <v>ID.BE-330</v>
      </c>
    </row>
    <row r="500" spans="1:7" x14ac:dyDescent="0.25">
      <c r="A500" t="s">
        <v>47</v>
      </c>
      <c r="B500" s="551">
        <v>3</v>
      </c>
      <c r="C500" t="s">
        <v>446</v>
      </c>
      <c r="D500" t="s">
        <v>1526</v>
      </c>
      <c r="E500" s="551">
        <f ca="1">VLOOKUP(A500,Data!C:I,7,FALSE)</f>
        <v>0</v>
      </c>
      <c r="F500" s="631" t="str">
        <f t="shared" si="38"/>
        <v>ID.GV-43</v>
      </c>
      <c r="G500" s="631" t="str">
        <f t="shared" ca="1" si="39"/>
        <v>ID.GV-430</v>
      </c>
    </row>
    <row r="501" spans="1:7" x14ac:dyDescent="0.25">
      <c r="A501" t="s">
        <v>47</v>
      </c>
      <c r="B501" s="551">
        <v>3</v>
      </c>
      <c r="C501" t="s">
        <v>446</v>
      </c>
      <c r="D501" t="s">
        <v>1527</v>
      </c>
      <c r="E501" s="551">
        <f ca="1">VLOOKUP(A501,Data!C:I,7,FALSE)</f>
        <v>0</v>
      </c>
      <c r="F501" s="631" t="str">
        <f t="shared" si="38"/>
        <v>ID.RM-13</v>
      </c>
      <c r="G501" s="631" t="str">
        <f t="shared" ca="1" si="39"/>
        <v>ID.RM-130</v>
      </c>
    </row>
    <row r="502" spans="1:7" x14ac:dyDescent="0.25">
      <c r="A502" t="s">
        <v>49</v>
      </c>
      <c r="B502" s="551">
        <v>3</v>
      </c>
      <c r="C502" t="s">
        <v>446</v>
      </c>
      <c r="D502" t="s">
        <v>1524</v>
      </c>
      <c r="E502" s="551">
        <f ca="1">VLOOKUP(A502,Data!C:I,7,FALSE)</f>
        <v>0</v>
      </c>
      <c r="F502" s="631" t="str">
        <f t="shared" si="38"/>
        <v>ID.BE-33</v>
      </c>
      <c r="G502" s="631" t="str">
        <f t="shared" ca="1" si="39"/>
        <v>ID.BE-330</v>
      </c>
    </row>
    <row r="503" spans="1:7" x14ac:dyDescent="0.25">
      <c r="A503" t="s">
        <v>49</v>
      </c>
      <c r="B503" s="551">
        <v>3</v>
      </c>
      <c r="C503" t="s">
        <v>446</v>
      </c>
      <c r="D503" t="s">
        <v>1526</v>
      </c>
      <c r="E503" s="551">
        <f ca="1">VLOOKUP(A503,Data!C:I,7,FALSE)</f>
        <v>0</v>
      </c>
      <c r="F503" s="631" t="str">
        <f t="shared" si="38"/>
        <v>ID.GV-43</v>
      </c>
      <c r="G503" s="631" t="str">
        <f t="shared" ca="1" si="39"/>
        <v>ID.GV-430</v>
      </c>
    </row>
    <row r="504" spans="1:7" x14ac:dyDescent="0.25">
      <c r="A504" t="s">
        <v>49</v>
      </c>
      <c r="B504" s="551">
        <v>3</v>
      </c>
      <c r="C504" t="s">
        <v>446</v>
      </c>
      <c r="D504" t="s">
        <v>1527</v>
      </c>
      <c r="E504" s="551">
        <f ca="1">VLOOKUP(A504,Data!C:I,7,FALSE)</f>
        <v>0</v>
      </c>
      <c r="F504" s="631" t="str">
        <f t="shared" si="38"/>
        <v>ID.RM-13</v>
      </c>
      <c r="G504" s="631" t="str">
        <f t="shared" ca="1" si="39"/>
        <v>ID.RM-130</v>
      </c>
    </row>
    <row r="505" spans="1:7" x14ac:dyDescent="0.25">
      <c r="A505" t="s">
        <v>58</v>
      </c>
      <c r="B505" s="551">
        <v>1</v>
      </c>
      <c r="C505" t="s">
        <v>446</v>
      </c>
      <c r="D505" t="s">
        <v>1526</v>
      </c>
      <c r="E505" s="551">
        <f ca="1">VLOOKUP(A505,Data!C:I,7,FALSE)</f>
        <v>0</v>
      </c>
      <c r="F505" s="631" t="str">
        <f t="shared" si="38"/>
        <v>ID.GV-41</v>
      </c>
      <c r="G505" s="631" t="str">
        <f t="shared" ca="1" si="39"/>
        <v>ID.GV-410</v>
      </c>
    </row>
    <row r="506" spans="1:7" x14ac:dyDescent="0.25">
      <c r="A506" t="s">
        <v>58</v>
      </c>
      <c r="B506" s="551">
        <v>1</v>
      </c>
      <c r="C506" t="s">
        <v>446</v>
      </c>
      <c r="D506" t="s">
        <v>1527</v>
      </c>
      <c r="E506" s="551">
        <f ca="1">VLOOKUP(A506,Data!C:I,7,FALSE)</f>
        <v>0</v>
      </c>
      <c r="F506" s="631" t="str">
        <f t="shared" si="38"/>
        <v>ID.RM-11</v>
      </c>
      <c r="G506" s="631" t="str">
        <f t="shared" ca="1" si="39"/>
        <v>ID.RM-110</v>
      </c>
    </row>
    <row r="507" spans="1:7" x14ac:dyDescent="0.25">
      <c r="A507" t="s">
        <v>60</v>
      </c>
      <c r="B507" s="551">
        <v>2</v>
      </c>
      <c r="C507" t="s">
        <v>446</v>
      </c>
      <c r="D507" t="s">
        <v>1526</v>
      </c>
      <c r="E507" s="551">
        <f ca="1">VLOOKUP(A507,Data!C:I,7,FALSE)</f>
        <v>0</v>
      </c>
      <c r="F507" s="631" t="str">
        <f t="shared" si="38"/>
        <v>ID.GV-42</v>
      </c>
      <c r="G507" s="631" t="str">
        <f t="shared" ca="1" si="39"/>
        <v>ID.GV-420</v>
      </c>
    </row>
    <row r="508" spans="1:7" x14ac:dyDescent="0.25">
      <c r="A508" t="s">
        <v>60</v>
      </c>
      <c r="B508" s="551">
        <v>2</v>
      </c>
      <c r="C508" t="s">
        <v>446</v>
      </c>
      <c r="D508" t="s">
        <v>1527</v>
      </c>
      <c r="E508" s="551">
        <f ca="1">VLOOKUP(A508,Data!C:I,7,FALSE)</f>
        <v>0</v>
      </c>
      <c r="F508" s="631" t="str">
        <f t="shared" si="38"/>
        <v>ID.RM-12</v>
      </c>
      <c r="G508" s="631" t="str">
        <f t="shared" ca="1" si="39"/>
        <v>ID.RM-120</v>
      </c>
    </row>
    <row r="509" spans="1:7" x14ac:dyDescent="0.25">
      <c r="A509" t="s">
        <v>62</v>
      </c>
      <c r="B509" s="551">
        <v>2</v>
      </c>
      <c r="C509" t="s">
        <v>446</v>
      </c>
      <c r="D509" t="s">
        <v>1526</v>
      </c>
      <c r="E509" s="551">
        <f ca="1">VLOOKUP(A509,Data!C:I,7,FALSE)</f>
        <v>0</v>
      </c>
      <c r="F509" s="631" t="str">
        <f t="shared" si="38"/>
        <v>ID.GV-42</v>
      </c>
      <c r="G509" s="631" t="str">
        <f t="shared" ca="1" si="39"/>
        <v>ID.GV-420</v>
      </c>
    </row>
    <row r="510" spans="1:7" x14ac:dyDescent="0.25">
      <c r="A510" t="s">
        <v>62</v>
      </c>
      <c r="B510" s="551">
        <v>2</v>
      </c>
      <c r="C510" t="s">
        <v>446</v>
      </c>
      <c r="D510" t="s">
        <v>1527</v>
      </c>
      <c r="E510" s="551">
        <f ca="1">VLOOKUP(A510,Data!C:I,7,FALSE)</f>
        <v>0</v>
      </c>
      <c r="F510" s="631" t="str">
        <f t="shared" si="38"/>
        <v>ID.RM-12</v>
      </c>
      <c r="G510" s="631" t="str">
        <f t="shared" ca="1" si="39"/>
        <v>ID.RM-120</v>
      </c>
    </row>
    <row r="511" spans="1:7" x14ac:dyDescent="0.25">
      <c r="A511" t="s">
        <v>65</v>
      </c>
      <c r="B511" s="551">
        <v>2</v>
      </c>
      <c r="C511" t="s">
        <v>446</v>
      </c>
      <c r="D511" t="s">
        <v>1526</v>
      </c>
      <c r="E511" s="551">
        <f ca="1">VLOOKUP(A511,Data!C:I,7,FALSE)</f>
        <v>0</v>
      </c>
      <c r="F511" s="631" t="str">
        <f t="shared" si="38"/>
        <v>ID.GV-42</v>
      </c>
      <c r="G511" s="631" t="str">
        <f t="shared" ca="1" si="39"/>
        <v>ID.GV-420</v>
      </c>
    </row>
    <row r="512" spans="1:7" x14ac:dyDescent="0.25">
      <c r="A512" t="s">
        <v>65</v>
      </c>
      <c r="B512" s="551">
        <v>2</v>
      </c>
      <c r="C512" t="s">
        <v>446</v>
      </c>
      <c r="D512" t="s">
        <v>1527</v>
      </c>
      <c r="E512" s="551">
        <f ca="1">VLOOKUP(A512,Data!C:I,7,FALSE)</f>
        <v>0</v>
      </c>
      <c r="F512" s="631" t="str">
        <f t="shared" si="38"/>
        <v>ID.RM-12</v>
      </c>
      <c r="G512" s="631" t="str">
        <f t="shared" ca="1" si="39"/>
        <v>ID.RM-120</v>
      </c>
    </row>
    <row r="513" spans="1:7" x14ac:dyDescent="0.25">
      <c r="A513" t="s">
        <v>68</v>
      </c>
      <c r="B513" s="551">
        <v>2</v>
      </c>
      <c r="C513" t="s">
        <v>446</v>
      </c>
      <c r="D513" t="s">
        <v>1526</v>
      </c>
      <c r="E513" s="551">
        <f ca="1">VLOOKUP(A513,Data!C:I,7,FALSE)</f>
        <v>0</v>
      </c>
      <c r="F513" s="631" t="str">
        <f t="shared" si="38"/>
        <v>ID.GV-42</v>
      </c>
      <c r="G513" s="631" t="str">
        <f t="shared" ca="1" si="39"/>
        <v>ID.GV-420</v>
      </c>
    </row>
    <row r="514" spans="1:7" x14ac:dyDescent="0.25">
      <c r="A514" t="s">
        <v>68</v>
      </c>
      <c r="B514" s="551">
        <v>2</v>
      </c>
      <c r="C514" t="s">
        <v>446</v>
      </c>
      <c r="D514" t="s">
        <v>1512</v>
      </c>
      <c r="E514" s="551">
        <f ca="1">VLOOKUP(A514,Data!C:I,7,FALSE)</f>
        <v>0</v>
      </c>
      <c r="F514" s="631" t="str">
        <f t="shared" si="38"/>
        <v>ID.RA-52</v>
      </c>
      <c r="G514" s="631" t="str">
        <f t="shared" ca="1" si="39"/>
        <v>ID.RA-520</v>
      </c>
    </row>
    <row r="515" spans="1:7" x14ac:dyDescent="0.25">
      <c r="A515" t="s">
        <v>68</v>
      </c>
      <c r="B515" s="551">
        <v>2</v>
      </c>
      <c r="C515" t="s">
        <v>446</v>
      </c>
      <c r="D515" t="s">
        <v>1527</v>
      </c>
      <c r="E515" s="551">
        <f ca="1">VLOOKUP(A515,Data!C:I,7,FALSE)</f>
        <v>0</v>
      </c>
      <c r="F515" s="631" t="str">
        <f t="shared" ref="F515:F578" si="40">CONCATENATE($D515,$B515)</f>
        <v>ID.RM-12</v>
      </c>
      <c r="G515" s="631" t="str">
        <f t="shared" ref="G515:G578" ca="1" si="41">_xlfn.IFNA(CONCATENATE(F515,$E515),CONCATENATE(F515,$E515,0))</f>
        <v>ID.RM-120</v>
      </c>
    </row>
    <row r="516" spans="1:7" x14ac:dyDescent="0.25">
      <c r="A516" t="s">
        <v>68</v>
      </c>
      <c r="B516" s="551">
        <v>2</v>
      </c>
      <c r="C516" t="s">
        <v>1464</v>
      </c>
      <c r="D516" t="s">
        <v>1561</v>
      </c>
      <c r="E516" s="551">
        <f ca="1">VLOOKUP(A516,Data!C:I,7,FALSE)</f>
        <v>0</v>
      </c>
      <c r="F516" s="631" t="str">
        <f t="shared" si="40"/>
        <v>RS.MI-32</v>
      </c>
      <c r="G516" s="631" t="str">
        <f t="shared" ca="1" si="41"/>
        <v>RS.MI-320</v>
      </c>
    </row>
    <row r="517" spans="1:7" x14ac:dyDescent="0.25">
      <c r="A517" t="s">
        <v>914</v>
      </c>
      <c r="B517" s="551">
        <v>2</v>
      </c>
      <c r="C517" t="s">
        <v>446</v>
      </c>
      <c r="D517" t="s">
        <v>1526</v>
      </c>
      <c r="E517" s="551">
        <f ca="1">VLOOKUP(A517,Data!C:I,7,FALSE)</f>
        <v>0</v>
      </c>
      <c r="F517" s="631" t="str">
        <f t="shared" si="40"/>
        <v>ID.GV-42</v>
      </c>
      <c r="G517" s="631" t="str">
        <f t="shared" ca="1" si="41"/>
        <v>ID.GV-420</v>
      </c>
    </row>
    <row r="518" spans="1:7" x14ac:dyDescent="0.25">
      <c r="A518" t="s">
        <v>914</v>
      </c>
      <c r="B518" s="551">
        <v>2</v>
      </c>
      <c r="C518" t="s">
        <v>446</v>
      </c>
      <c r="D518" t="s">
        <v>1527</v>
      </c>
      <c r="E518" s="551">
        <f ca="1">VLOOKUP(A518,Data!C:I,7,FALSE)</f>
        <v>0</v>
      </c>
      <c r="F518" s="631" t="str">
        <f t="shared" si="40"/>
        <v>ID.RM-12</v>
      </c>
      <c r="G518" s="631" t="str">
        <f t="shared" ca="1" si="41"/>
        <v>ID.RM-120</v>
      </c>
    </row>
    <row r="519" spans="1:7" x14ac:dyDescent="0.25">
      <c r="A519" t="s">
        <v>915</v>
      </c>
      <c r="B519" s="551">
        <v>2</v>
      </c>
      <c r="C519" t="s">
        <v>446</v>
      </c>
      <c r="D519" t="s">
        <v>1526</v>
      </c>
      <c r="E519" s="551">
        <f ca="1">VLOOKUP(A519,Data!C:I,7,FALSE)</f>
        <v>0</v>
      </c>
      <c r="F519" s="631" t="str">
        <f t="shared" si="40"/>
        <v>ID.GV-42</v>
      </c>
      <c r="G519" s="631" t="str">
        <f t="shared" ca="1" si="41"/>
        <v>ID.GV-420</v>
      </c>
    </row>
    <row r="520" spans="1:7" x14ac:dyDescent="0.25">
      <c r="A520" t="s">
        <v>915</v>
      </c>
      <c r="B520" s="551">
        <v>2</v>
      </c>
      <c r="C520" t="s">
        <v>446</v>
      </c>
      <c r="D520" t="s">
        <v>1527</v>
      </c>
      <c r="E520" s="551">
        <f ca="1">VLOOKUP(A520,Data!C:I,7,FALSE)</f>
        <v>0</v>
      </c>
      <c r="F520" s="631" t="str">
        <f t="shared" si="40"/>
        <v>ID.RM-12</v>
      </c>
      <c r="G520" s="631" t="str">
        <f t="shared" ca="1" si="41"/>
        <v>ID.RM-120</v>
      </c>
    </row>
    <row r="521" spans="1:7" x14ac:dyDescent="0.25">
      <c r="A521" t="s">
        <v>916</v>
      </c>
      <c r="B521" s="551">
        <v>3</v>
      </c>
      <c r="C521" t="s">
        <v>446</v>
      </c>
      <c r="D521" t="s">
        <v>1510</v>
      </c>
      <c r="E521" s="551">
        <f ca="1">VLOOKUP(A521,Data!C:I,7,FALSE)</f>
        <v>0</v>
      </c>
      <c r="F521" s="631" t="str">
        <f t="shared" si="40"/>
        <v>ID.AM-53</v>
      </c>
      <c r="G521" s="631" t="str">
        <f t="shared" ca="1" si="41"/>
        <v>ID.AM-530</v>
      </c>
    </row>
    <row r="522" spans="1:7" x14ac:dyDescent="0.25">
      <c r="A522" t="s">
        <v>916</v>
      </c>
      <c r="B522" s="551">
        <v>3</v>
      </c>
      <c r="C522" t="s">
        <v>446</v>
      </c>
      <c r="D522" t="s">
        <v>1526</v>
      </c>
      <c r="E522" s="551">
        <f ca="1">VLOOKUP(A522,Data!C:I,7,FALSE)</f>
        <v>0</v>
      </c>
      <c r="F522" s="631" t="str">
        <f t="shared" si="40"/>
        <v>ID.GV-43</v>
      </c>
      <c r="G522" s="631" t="str">
        <f t="shared" ca="1" si="41"/>
        <v>ID.GV-430</v>
      </c>
    </row>
    <row r="523" spans="1:7" x14ac:dyDescent="0.25">
      <c r="A523" t="s">
        <v>916</v>
      </c>
      <c r="B523" s="551">
        <v>3</v>
      </c>
      <c r="C523" t="s">
        <v>446</v>
      </c>
      <c r="D523" t="s">
        <v>1527</v>
      </c>
      <c r="E523" s="551">
        <f ca="1">VLOOKUP(A523,Data!C:I,7,FALSE)</f>
        <v>0</v>
      </c>
      <c r="F523" s="631" t="str">
        <f t="shared" si="40"/>
        <v>ID.RM-13</v>
      </c>
      <c r="G523" s="631" t="str">
        <f t="shared" ca="1" si="41"/>
        <v>ID.RM-130</v>
      </c>
    </row>
    <row r="524" spans="1:7" x14ac:dyDescent="0.25">
      <c r="A524" t="s">
        <v>917</v>
      </c>
      <c r="B524" s="551">
        <v>3</v>
      </c>
      <c r="C524" t="s">
        <v>446</v>
      </c>
      <c r="D524" t="s">
        <v>1526</v>
      </c>
      <c r="E524" s="551">
        <f ca="1">VLOOKUP(A524,Data!C:I,7,FALSE)</f>
        <v>0</v>
      </c>
      <c r="F524" s="631" t="str">
        <f t="shared" si="40"/>
        <v>ID.GV-43</v>
      </c>
      <c r="G524" s="631" t="str">
        <f t="shared" ca="1" si="41"/>
        <v>ID.GV-430</v>
      </c>
    </row>
    <row r="525" spans="1:7" x14ac:dyDescent="0.25">
      <c r="A525" t="s">
        <v>917</v>
      </c>
      <c r="B525" s="551">
        <v>3</v>
      </c>
      <c r="C525" t="s">
        <v>446</v>
      </c>
      <c r="D525" t="s">
        <v>1512</v>
      </c>
      <c r="E525" s="551">
        <f ca="1">VLOOKUP(A525,Data!C:I,7,FALSE)</f>
        <v>0</v>
      </c>
      <c r="F525" s="631" t="str">
        <f t="shared" si="40"/>
        <v>ID.RA-53</v>
      </c>
      <c r="G525" s="631" t="str">
        <f t="shared" ca="1" si="41"/>
        <v>ID.RA-530</v>
      </c>
    </row>
    <row r="526" spans="1:7" x14ac:dyDescent="0.25">
      <c r="A526" t="s">
        <v>917</v>
      </c>
      <c r="B526" s="551">
        <v>3</v>
      </c>
      <c r="C526" t="s">
        <v>446</v>
      </c>
      <c r="D526" t="s">
        <v>1527</v>
      </c>
      <c r="E526" s="551">
        <f ca="1">VLOOKUP(A526,Data!C:I,7,FALSE)</f>
        <v>0</v>
      </c>
      <c r="F526" s="631" t="str">
        <f t="shared" si="40"/>
        <v>ID.RM-13</v>
      </c>
      <c r="G526" s="631" t="str">
        <f t="shared" ca="1" si="41"/>
        <v>ID.RM-130</v>
      </c>
    </row>
    <row r="527" spans="1:7" x14ac:dyDescent="0.25">
      <c r="A527" t="s">
        <v>917</v>
      </c>
      <c r="B527" s="551">
        <v>3</v>
      </c>
      <c r="C527" t="s">
        <v>1464</v>
      </c>
      <c r="D527" t="s">
        <v>1561</v>
      </c>
      <c r="E527" s="551">
        <f ca="1">VLOOKUP(A527,Data!C:I,7,FALSE)</f>
        <v>0</v>
      </c>
      <c r="F527" s="631" t="str">
        <f t="shared" si="40"/>
        <v>RS.MI-33</v>
      </c>
      <c r="G527" s="631" t="str">
        <f t="shared" ca="1" si="41"/>
        <v>RS.MI-330</v>
      </c>
    </row>
    <row r="528" spans="1:7" x14ac:dyDescent="0.25">
      <c r="A528" t="s">
        <v>918</v>
      </c>
      <c r="B528" s="551">
        <v>3</v>
      </c>
      <c r="C528" t="s">
        <v>446</v>
      </c>
      <c r="D528" t="s">
        <v>1526</v>
      </c>
      <c r="E528" s="551">
        <f ca="1">VLOOKUP(A528,Data!C:I,7,FALSE)</f>
        <v>0</v>
      </c>
      <c r="F528" s="631" t="str">
        <f t="shared" si="40"/>
        <v>ID.GV-43</v>
      </c>
      <c r="G528" s="631" t="str">
        <f t="shared" ca="1" si="41"/>
        <v>ID.GV-430</v>
      </c>
    </row>
    <row r="529" spans="1:7" x14ac:dyDescent="0.25">
      <c r="A529" t="s">
        <v>918</v>
      </c>
      <c r="B529" s="551">
        <v>3</v>
      </c>
      <c r="C529" t="s">
        <v>446</v>
      </c>
      <c r="D529" t="s">
        <v>1512</v>
      </c>
      <c r="E529" s="551">
        <f ca="1">VLOOKUP(A529,Data!C:I,7,FALSE)</f>
        <v>0</v>
      </c>
      <c r="F529" s="631" t="str">
        <f t="shared" si="40"/>
        <v>ID.RA-53</v>
      </c>
      <c r="G529" s="631" t="str">
        <f t="shared" ca="1" si="41"/>
        <v>ID.RA-530</v>
      </c>
    </row>
    <row r="530" spans="1:7" x14ac:dyDescent="0.25">
      <c r="A530" t="s">
        <v>918</v>
      </c>
      <c r="B530" s="551">
        <v>3</v>
      </c>
      <c r="C530" t="s">
        <v>446</v>
      </c>
      <c r="D530" t="s">
        <v>1527</v>
      </c>
      <c r="E530" s="551">
        <f ca="1">VLOOKUP(A530,Data!C:I,7,FALSE)</f>
        <v>0</v>
      </c>
      <c r="F530" s="631" t="str">
        <f t="shared" si="40"/>
        <v>ID.RM-13</v>
      </c>
      <c r="G530" s="631" t="str">
        <f t="shared" ca="1" si="41"/>
        <v>ID.RM-130</v>
      </c>
    </row>
    <row r="531" spans="1:7" x14ac:dyDescent="0.25">
      <c r="A531" t="s">
        <v>919</v>
      </c>
      <c r="B531" s="551">
        <v>3</v>
      </c>
      <c r="C531" t="s">
        <v>446</v>
      </c>
      <c r="D531" t="s">
        <v>1526</v>
      </c>
      <c r="E531" s="551">
        <f ca="1">VLOOKUP(A531,Data!C:I,7,FALSE)</f>
        <v>0</v>
      </c>
      <c r="F531" s="631" t="str">
        <f t="shared" si="40"/>
        <v>ID.GV-43</v>
      </c>
      <c r="G531" s="631" t="str">
        <f t="shared" ca="1" si="41"/>
        <v>ID.GV-430</v>
      </c>
    </row>
    <row r="532" spans="1:7" x14ac:dyDescent="0.25">
      <c r="A532" t="s">
        <v>919</v>
      </c>
      <c r="B532" s="551">
        <v>3</v>
      </c>
      <c r="C532" t="s">
        <v>446</v>
      </c>
      <c r="D532" t="s">
        <v>1527</v>
      </c>
      <c r="E532" s="551">
        <f ca="1">VLOOKUP(A532,Data!C:I,7,FALSE)</f>
        <v>0</v>
      </c>
      <c r="F532" s="631" t="str">
        <f t="shared" si="40"/>
        <v>ID.RM-13</v>
      </c>
      <c r="G532" s="631" t="str">
        <f t="shared" ca="1" si="41"/>
        <v>ID.RM-130</v>
      </c>
    </row>
    <row r="533" spans="1:7" x14ac:dyDescent="0.25">
      <c r="A533" t="s">
        <v>919</v>
      </c>
      <c r="B533" s="551">
        <v>3</v>
      </c>
      <c r="C533" t="s">
        <v>446</v>
      </c>
      <c r="D533" t="s">
        <v>1523</v>
      </c>
      <c r="E533" s="551">
        <f ca="1">VLOOKUP(A533,Data!C:I,7,FALSE)</f>
        <v>0</v>
      </c>
      <c r="F533" s="631" t="str">
        <f t="shared" si="40"/>
        <v>ID.SC-13</v>
      </c>
      <c r="G533" s="631" t="str">
        <f t="shared" ca="1" si="41"/>
        <v>ID.SC-130</v>
      </c>
    </row>
    <row r="534" spans="1:7" x14ac:dyDescent="0.25">
      <c r="A534" t="s">
        <v>920</v>
      </c>
      <c r="B534" s="551">
        <v>3</v>
      </c>
      <c r="C534" t="s">
        <v>446</v>
      </c>
      <c r="D534" t="s">
        <v>1526</v>
      </c>
      <c r="E534" s="551">
        <f ca="1">VLOOKUP(A534,Data!C:I,7,FALSE)</f>
        <v>0</v>
      </c>
      <c r="F534" s="631" t="str">
        <f t="shared" si="40"/>
        <v>ID.GV-43</v>
      </c>
      <c r="G534" s="631" t="str">
        <f t="shared" ca="1" si="41"/>
        <v>ID.GV-430</v>
      </c>
    </row>
    <row r="535" spans="1:7" x14ac:dyDescent="0.25">
      <c r="A535" t="s">
        <v>920</v>
      </c>
      <c r="B535" s="551">
        <v>3</v>
      </c>
      <c r="C535" t="s">
        <v>446</v>
      </c>
      <c r="D535" t="s">
        <v>1527</v>
      </c>
      <c r="E535" s="551">
        <f ca="1">VLOOKUP(A535,Data!C:I,7,FALSE)</f>
        <v>0</v>
      </c>
      <c r="F535" s="631" t="str">
        <f t="shared" si="40"/>
        <v>ID.RM-13</v>
      </c>
      <c r="G535" s="631" t="str">
        <f t="shared" ca="1" si="41"/>
        <v>ID.RM-130</v>
      </c>
    </row>
    <row r="536" spans="1:7" x14ac:dyDescent="0.25">
      <c r="A536" t="s">
        <v>921</v>
      </c>
      <c r="B536" s="551">
        <v>3</v>
      </c>
      <c r="C536" t="s">
        <v>446</v>
      </c>
      <c r="D536" t="s">
        <v>1519</v>
      </c>
      <c r="E536" s="551">
        <f ca="1">VLOOKUP(A536,Data!C:I,7,FALSE)</f>
        <v>0</v>
      </c>
      <c r="F536" s="631" t="str">
        <f t="shared" si="40"/>
        <v>ID.BE-23</v>
      </c>
      <c r="G536" s="631" t="str">
        <f t="shared" ca="1" si="41"/>
        <v>ID.BE-230</v>
      </c>
    </row>
    <row r="537" spans="1:7" x14ac:dyDescent="0.25">
      <c r="A537" t="s">
        <v>921</v>
      </c>
      <c r="B537" s="551">
        <v>3</v>
      </c>
      <c r="C537" t="s">
        <v>446</v>
      </c>
      <c r="D537" t="s">
        <v>1526</v>
      </c>
      <c r="E537" s="551">
        <f ca="1">VLOOKUP(A537,Data!C:I,7,FALSE)</f>
        <v>0</v>
      </c>
      <c r="F537" s="631" t="str">
        <f t="shared" si="40"/>
        <v>ID.GV-43</v>
      </c>
      <c r="G537" s="631" t="str">
        <f t="shared" ca="1" si="41"/>
        <v>ID.GV-430</v>
      </c>
    </row>
    <row r="538" spans="1:7" x14ac:dyDescent="0.25">
      <c r="A538" t="s">
        <v>921</v>
      </c>
      <c r="B538" s="551">
        <v>3</v>
      </c>
      <c r="C538" t="s">
        <v>446</v>
      </c>
      <c r="D538" t="s">
        <v>1527</v>
      </c>
      <c r="E538" s="551">
        <f ca="1">VLOOKUP(A538,Data!C:I,7,FALSE)</f>
        <v>0</v>
      </c>
      <c r="F538" s="631" t="str">
        <f t="shared" si="40"/>
        <v>ID.RM-13</v>
      </c>
      <c r="G538" s="631" t="str">
        <f t="shared" ca="1" si="41"/>
        <v>ID.RM-130</v>
      </c>
    </row>
    <row r="539" spans="1:7" x14ac:dyDescent="0.25">
      <c r="A539" t="s">
        <v>70</v>
      </c>
      <c r="B539" s="551">
        <v>1</v>
      </c>
      <c r="C539" t="s">
        <v>446</v>
      </c>
      <c r="D539" t="s">
        <v>1526</v>
      </c>
      <c r="E539" s="551">
        <f ca="1">VLOOKUP(A539,Data!C:I,7,FALSE)</f>
        <v>0</v>
      </c>
      <c r="F539" s="631" t="str">
        <f t="shared" si="40"/>
        <v>ID.GV-41</v>
      </c>
      <c r="G539" s="631" t="str">
        <f t="shared" ca="1" si="41"/>
        <v>ID.GV-410</v>
      </c>
    </row>
    <row r="540" spans="1:7" x14ac:dyDescent="0.25">
      <c r="A540" t="s">
        <v>70</v>
      </c>
      <c r="B540" s="551">
        <v>1</v>
      </c>
      <c r="C540" t="s">
        <v>446</v>
      </c>
      <c r="D540" t="s">
        <v>1512</v>
      </c>
      <c r="E540" s="551">
        <f ca="1">VLOOKUP(A540,Data!C:I,7,FALSE)</f>
        <v>0</v>
      </c>
      <c r="F540" s="631" t="str">
        <f t="shared" si="40"/>
        <v>ID.RA-51</v>
      </c>
      <c r="G540" s="631" t="str">
        <f t="shared" ca="1" si="41"/>
        <v>ID.RA-510</v>
      </c>
    </row>
    <row r="541" spans="1:7" x14ac:dyDescent="0.25">
      <c r="A541" t="s">
        <v>70</v>
      </c>
      <c r="B541" s="551">
        <v>1</v>
      </c>
      <c r="C541" t="s">
        <v>446</v>
      </c>
      <c r="D541" t="s">
        <v>1527</v>
      </c>
      <c r="E541" s="551">
        <f ca="1">VLOOKUP(A541,Data!C:I,7,FALSE)</f>
        <v>0</v>
      </c>
      <c r="F541" s="631" t="str">
        <f t="shared" si="40"/>
        <v>ID.RM-11</v>
      </c>
      <c r="G541" s="631" t="str">
        <f t="shared" ca="1" si="41"/>
        <v>ID.RM-110</v>
      </c>
    </row>
    <row r="542" spans="1:7" x14ac:dyDescent="0.25">
      <c r="A542" t="s">
        <v>72</v>
      </c>
      <c r="B542" s="551">
        <v>2</v>
      </c>
      <c r="C542" t="s">
        <v>446</v>
      </c>
      <c r="D542" t="s">
        <v>1526</v>
      </c>
      <c r="E542" s="551">
        <f ca="1">VLOOKUP(A542,Data!C:I,7,FALSE)</f>
        <v>0</v>
      </c>
      <c r="F542" s="631" t="str">
        <f t="shared" si="40"/>
        <v>ID.GV-42</v>
      </c>
      <c r="G542" s="631" t="str">
        <f t="shared" ca="1" si="41"/>
        <v>ID.GV-420</v>
      </c>
    </row>
    <row r="543" spans="1:7" x14ac:dyDescent="0.25">
      <c r="A543" t="s">
        <v>72</v>
      </c>
      <c r="B543" s="551">
        <v>2</v>
      </c>
      <c r="C543" t="s">
        <v>446</v>
      </c>
      <c r="D543" t="s">
        <v>1512</v>
      </c>
      <c r="E543" s="551">
        <f ca="1">VLOOKUP(A543,Data!C:I,7,FALSE)</f>
        <v>0</v>
      </c>
      <c r="F543" s="631" t="str">
        <f t="shared" si="40"/>
        <v>ID.RA-52</v>
      </c>
      <c r="G543" s="631" t="str">
        <f t="shared" ca="1" si="41"/>
        <v>ID.RA-520</v>
      </c>
    </row>
    <row r="544" spans="1:7" x14ac:dyDescent="0.25">
      <c r="A544" t="s">
        <v>72</v>
      </c>
      <c r="B544" s="551">
        <v>2</v>
      </c>
      <c r="C544" t="s">
        <v>446</v>
      </c>
      <c r="D544" t="s">
        <v>1527</v>
      </c>
      <c r="E544" s="551">
        <f ca="1">VLOOKUP(A544,Data!C:I,7,FALSE)</f>
        <v>0</v>
      </c>
      <c r="F544" s="631" t="str">
        <f t="shared" si="40"/>
        <v>ID.RM-12</v>
      </c>
      <c r="G544" s="631" t="str">
        <f t="shared" ca="1" si="41"/>
        <v>ID.RM-120</v>
      </c>
    </row>
    <row r="545" spans="1:7" x14ac:dyDescent="0.25">
      <c r="A545" t="s">
        <v>75</v>
      </c>
      <c r="B545" s="551">
        <v>2</v>
      </c>
      <c r="C545" t="s">
        <v>446</v>
      </c>
      <c r="D545" t="s">
        <v>1526</v>
      </c>
      <c r="E545" s="551">
        <f ca="1">VLOOKUP(A545,Data!C:I,7,FALSE)</f>
        <v>0</v>
      </c>
      <c r="F545" s="631" t="str">
        <f t="shared" si="40"/>
        <v>ID.GV-42</v>
      </c>
      <c r="G545" s="631" t="str">
        <f t="shared" ca="1" si="41"/>
        <v>ID.GV-420</v>
      </c>
    </row>
    <row r="546" spans="1:7" x14ac:dyDescent="0.25">
      <c r="A546" t="s">
        <v>75</v>
      </c>
      <c r="B546" s="551">
        <v>2</v>
      </c>
      <c r="C546" t="s">
        <v>446</v>
      </c>
      <c r="D546" t="s">
        <v>1512</v>
      </c>
      <c r="E546" s="551">
        <f ca="1">VLOOKUP(A546,Data!C:I,7,FALSE)</f>
        <v>0</v>
      </c>
      <c r="F546" s="631" t="str">
        <f t="shared" si="40"/>
        <v>ID.RA-52</v>
      </c>
      <c r="G546" s="631" t="str">
        <f t="shared" ca="1" si="41"/>
        <v>ID.RA-520</v>
      </c>
    </row>
    <row r="547" spans="1:7" x14ac:dyDescent="0.25">
      <c r="A547" t="s">
        <v>75</v>
      </c>
      <c r="B547" s="551">
        <v>2</v>
      </c>
      <c r="C547" t="s">
        <v>446</v>
      </c>
      <c r="D547" t="s">
        <v>1527</v>
      </c>
      <c r="E547" s="551">
        <f ca="1">VLOOKUP(A547,Data!C:I,7,FALSE)</f>
        <v>0</v>
      </c>
      <c r="F547" s="631" t="str">
        <f t="shared" si="40"/>
        <v>ID.RM-12</v>
      </c>
      <c r="G547" s="631" t="str">
        <f t="shared" ca="1" si="41"/>
        <v>ID.RM-120</v>
      </c>
    </row>
    <row r="548" spans="1:7" x14ac:dyDescent="0.25">
      <c r="A548" t="s">
        <v>78</v>
      </c>
      <c r="B548" s="551">
        <v>2</v>
      </c>
      <c r="C548" t="s">
        <v>446</v>
      </c>
      <c r="D548" t="s">
        <v>1526</v>
      </c>
      <c r="E548" s="551">
        <f ca="1">VLOOKUP(A548,Data!C:I,7,FALSE)</f>
        <v>0</v>
      </c>
      <c r="F548" s="631" t="str">
        <f t="shared" si="40"/>
        <v>ID.GV-42</v>
      </c>
      <c r="G548" s="631" t="str">
        <f t="shared" ca="1" si="41"/>
        <v>ID.GV-420</v>
      </c>
    </row>
    <row r="549" spans="1:7" x14ac:dyDescent="0.25">
      <c r="A549" t="s">
        <v>78</v>
      </c>
      <c r="B549" s="551">
        <v>2</v>
      </c>
      <c r="C549" t="s">
        <v>446</v>
      </c>
      <c r="D549" t="s">
        <v>1512</v>
      </c>
      <c r="E549" s="551">
        <f ca="1">VLOOKUP(A549,Data!C:I,7,FALSE)</f>
        <v>0</v>
      </c>
      <c r="F549" s="631" t="str">
        <f t="shared" si="40"/>
        <v>ID.RA-52</v>
      </c>
      <c r="G549" s="631" t="str">
        <f t="shared" ca="1" si="41"/>
        <v>ID.RA-520</v>
      </c>
    </row>
    <row r="550" spans="1:7" x14ac:dyDescent="0.25">
      <c r="A550" t="s">
        <v>78</v>
      </c>
      <c r="B550" s="551">
        <v>2</v>
      </c>
      <c r="C550" t="s">
        <v>446</v>
      </c>
      <c r="D550" t="s">
        <v>1527</v>
      </c>
      <c r="E550" s="551">
        <f ca="1">VLOOKUP(A550,Data!C:I,7,FALSE)</f>
        <v>0</v>
      </c>
      <c r="F550" s="631" t="str">
        <f t="shared" si="40"/>
        <v>ID.RM-12</v>
      </c>
      <c r="G550" s="631" t="str">
        <f t="shared" ca="1" si="41"/>
        <v>ID.RM-120</v>
      </c>
    </row>
    <row r="551" spans="1:7" x14ac:dyDescent="0.25">
      <c r="A551" t="s">
        <v>80</v>
      </c>
      <c r="B551" s="551">
        <v>2</v>
      </c>
      <c r="C551" t="s">
        <v>446</v>
      </c>
      <c r="D551" t="s">
        <v>1526</v>
      </c>
      <c r="E551" s="551">
        <f ca="1">VLOOKUP(A551,Data!C:I,7,FALSE)</f>
        <v>0</v>
      </c>
      <c r="F551" s="631" t="str">
        <f t="shared" si="40"/>
        <v>ID.GV-42</v>
      </c>
      <c r="G551" s="631" t="str">
        <f t="shared" ca="1" si="41"/>
        <v>ID.GV-420</v>
      </c>
    </row>
    <row r="552" spans="1:7" x14ac:dyDescent="0.25">
      <c r="A552" t="s">
        <v>80</v>
      </c>
      <c r="B552" s="551">
        <v>2</v>
      </c>
      <c r="C552" t="s">
        <v>446</v>
      </c>
      <c r="D552" t="s">
        <v>1512</v>
      </c>
      <c r="E552" s="551">
        <f ca="1">VLOOKUP(A552,Data!C:I,7,FALSE)</f>
        <v>0</v>
      </c>
      <c r="F552" s="631" t="str">
        <f t="shared" si="40"/>
        <v>ID.RA-52</v>
      </c>
      <c r="G552" s="631" t="str">
        <f t="shared" ca="1" si="41"/>
        <v>ID.RA-520</v>
      </c>
    </row>
    <row r="553" spans="1:7" x14ac:dyDescent="0.25">
      <c r="A553" t="s">
        <v>80</v>
      </c>
      <c r="B553" s="551">
        <v>2</v>
      </c>
      <c r="C553" t="s">
        <v>446</v>
      </c>
      <c r="D553" t="s">
        <v>1527</v>
      </c>
      <c r="E553" s="551">
        <f ca="1">VLOOKUP(A553,Data!C:I,7,FALSE)</f>
        <v>0</v>
      </c>
      <c r="F553" s="631" t="str">
        <f t="shared" si="40"/>
        <v>ID.RM-12</v>
      </c>
      <c r="G553" s="631" t="str">
        <f t="shared" ca="1" si="41"/>
        <v>ID.RM-120</v>
      </c>
    </row>
    <row r="554" spans="1:7" x14ac:dyDescent="0.25">
      <c r="A554" t="s">
        <v>82</v>
      </c>
      <c r="B554" s="551">
        <v>2</v>
      </c>
      <c r="C554" t="s">
        <v>446</v>
      </c>
      <c r="D554" t="s">
        <v>1526</v>
      </c>
      <c r="E554" s="551">
        <f ca="1">VLOOKUP(A554,Data!C:I,7,FALSE)</f>
        <v>0</v>
      </c>
      <c r="F554" s="631" t="str">
        <f t="shared" si="40"/>
        <v>ID.GV-42</v>
      </c>
      <c r="G554" s="631" t="str">
        <f t="shared" ca="1" si="41"/>
        <v>ID.GV-420</v>
      </c>
    </row>
    <row r="555" spans="1:7" x14ac:dyDescent="0.25">
      <c r="A555" t="s">
        <v>82</v>
      </c>
      <c r="B555" s="551">
        <v>2</v>
      </c>
      <c r="C555" t="s">
        <v>446</v>
      </c>
      <c r="D555" t="s">
        <v>1512</v>
      </c>
      <c r="E555" s="551">
        <f ca="1">VLOOKUP(A555,Data!C:I,7,FALSE)</f>
        <v>0</v>
      </c>
      <c r="F555" s="631" t="str">
        <f t="shared" si="40"/>
        <v>ID.RA-52</v>
      </c>
      <c r="G555" s="631" t="str">
        <f t="shared" ca="1" si="41"/>
        <v>ID.RA-520</v>
      </c>
    </row>
    <row r="556" spans="1:7" x14ac:dyDescent="0.25">
      <c r="A556" t="s">
        <v>82</v>
      </c>
      <c r="B556" s="551">
        <v>2</v>
      </c>
      <c r="C556" t="s">
        <v>446</v>
      </c>
      <c r="D556" t="s">
        <v>1527</v>
      </c>
      <c r="E556" s="551">
        <f ca="1">VLOOKUP(A556,Data!C:I,7,FALSE)</f>
        <v>0</v>
      </c>
      <c r="F556" s="631" t="str">
        <f t="shared" si="40"/>
        <v>ID.RM-12</v>
      </c>
      <c r="G556" s="631" t="str">
        <f t="shared" ca="1" si="41"/>
        <v>ID.RM-120</v>
      </c>
    </row>
    <row r="557" spans="1:7" x14ac:dyDescent="0.25">
      <c r="A557" t="s">
        <v>84</v>
      </c>
      <c r="B557" s="551">
        <v>3</v>
      </c>
      <c r="C557" t="s">
        <v>446</v>
      </c>
      <c r="D557" t="s">
        <v>1526</v>
      </c>
      <c r="E557" s="551">
        <f ca="1">VLOOKUP(A557,Data!C:I,7,FALSE)</f>
        <v>0</v>
      </c>
      <c r="F557" s="631" t="str">
        <f t="shared" si="40"/>
        <v>ID.GV-43</v>
      </c>
      <c r="G557" s="631" t="str">
        <f t="shared" ca="1" si="41"/>
        <v>ID.GV-430</v>
      </c>
    </row>
    <row r="558" spans="1:7" x14ac:dyDescent="0.25">
      <c r="A558" t="s">
        <v>84</v>
      </c>
      <c r="B558" s="551">
        <v>3</v>
      </c>
      <c r="C558" t="s">
        <v>446</v>
      </c>
      <c r="D558" t="s">
        <v>1512</v>
      </c>
      <c r="E558" s="551">
        <f ca="1">VLOOKUP(A558,Data!C:I,7,FALSE)</f>
        <v>0</v>
      </c>
      <c r="F558" s="631" t="str">
        <f t="shared" si="40"/>
        <v>ID.RA-53</v>
      </c>
      <c r="G558" s="631" t="str">
        <f t="shared" ca="1" si="41"/>
        <v>ID.RA-530</v>
      </c>
    </row>
    <row r="559" spans="1:7" x14ac:dyDescent="0.25">
      <c r="A559" t="s">
        <v>84</v>
      </c>
      <c r="B559" s="551">
        <v>3</v>
      </c>
      <c r="C559" t="s">
        <v>446</v>
      </c>
      <c r="D559" t="s">
        <v>1527</v>
      </c>
      <c r="E559" s="551">
        <f ca="1">VLOOKUP(A559,Data!C:I,7,FALSE)</f>
        <v>0</v>
      </c>
      <c r="F559" s="631" t="str">
        <f t="shared" si="40"/>
        <v>ID.RM-13</v>
      </c>
      <c r="G559" s="631" t="str">
        <f t="shared" ca="1" si="41"/>
        <v>ID.RM-130</v>
      </c>
    </row>
    <row r="560" spans="1:7" x14ac:dyDescent="0.25">
      <c r="A560" t="s">
        <v>922</v>
      </c>
      <c r="B560" s="551">
        <v>1</v>
      </c>
      <c r="C560" t="s">
        <v>446</v>
      </c>
      <c r="D560" t="s">
        <v>1526</v>
      </c>
      <c r="E560" s="551">
        <f ca="1">VLOOKUP(A560,Data!C:I,7,FALSE)</f>
        <v>0</v>
      </c>
      <c r="F560" s="631" t="str">
        <f t="shared" si="40"/>
        <v>ID.GV-41</v>
      </c>
      <c r="G560" s="631" t="str">
        <f t="shared" ca="1" si="41"/>
        <v>ID.GV-410</v>
      </c>
    </row>
    <row r="561" spans="1:7" x14ac:dyDescent="0.25">
      <c r="A561" t="s">
        <v>922</v>
      </c>
      <c r="B561" s="551">
        <v>1</v>
      </c>
      <c r="C561" t="s">
        <v>446</v>
      </c>
      <c r="D561" t="s">
        <v>1562</v>
      </c>
      <c r="E561" s="551">
        <f ca="1">VLOOKUP(A561,Data!C:I,7,FALSE)</f>
        <v>0</v>
      </c>
      <c r="F561" s="631" t="str">
        <f t="shared" si="40"/>
        <v>ID.RA-61</v>
      </c>
      <c r="G561" s="631" t="str">
        <f t="shared" ca="1" si="41"/>
        <v>ID.RA-610</v>
      </c>
    </row>
    <row r="562" spans="1:7" x14ac:dyDescent="0.25">
      <c r="A562" t="s">
        <v>922</v>
      </c>
      <c r="B562" s="551">
        <v>1</v>
      </c>
      <c r="C562" t="s">
        <v>446</v>
      </c>
      <c r="D562" t="s">
        <v>1527</v>
      </c>
      <c r="E562" s="551">
        <f ca="1">VLOOKUP(A562,Data!C:I,7,FALSE)</f>
        <v>0</v>
      </c>
      <c r="F562" s="631" t="str">
        <f t="shared" si="40"/>
        <v>ID.RM-11</v>
      </c>
      <c r="G562" s="631" t="str">
        <f t="shared" ca="1" si="41"/>
        <v>ID.RM-110</v>
      </c>
    </row>
    <row r="563" spans="1:7" x14ac:dyDescent="0.25">
      <c r="A563" t="s">
        <v>923</v>
      </c>
      <c r="B563" s="551">
        <v>2</v>
      </c>
      <c r="C563" t="s">
        <v>1463</v>
      </c>
      <c r="D563" t="s">
        <v>1563</v>
      </c>
      <c r="E563" s="551">
        <f ca="1">VLOOKUP(A563,Data!C:I,7,FALSE)</f>
        <v>0</v>
      </c>
      <c r="F563" s="631" t="str">
        <f t="shared" si="40"/>
        <v>DE.CM-82</v>
      </c>
      <c r="G563" s="631" t="str">
        <f t="shared" ca="1" si="41"/>
        <v>DE.CM-820</v>
      </c>
    </row>
    <row r="564" spans="1:7" x14ac:dyDescent="0.25">
      <c r="A564" t="s">
        <v>923</v>
      </c>
      <c r="B564" s="551">
        <v>2</v>
      </c>
      <c r="C564" t="s">
        <v>1463</v>
      </c>
      <c r="D564" t="s">
        <v>1540</v>
      </c>
      <c r="E564" s="551">
        <f ca="1">VLOOKUP(A564,Data!C:I,7,FALSE)</f>
        <v>0</v>
      </c>
      <c r="F564" s="631" t="str">
        <f t="shared" si="40"/>
        <v>DE.DP-22</v>
      </c>
      <c r="G564" s="631" t="str">
        <f t="shared" ca="1" si="41"/>
        <v>DE.DP-220</v>
      </c>
    </row>
    <row r="565" spans="1:7" x14ac:dyDescent="0.25">
      <c r="A565" t="s">
        <v>923</v>
      </c>
      <c r="B565" s="551">
        <v>2</v>
      </c>
      <c r="C565" t="s">
        <v>446</v>
      </c>
      <c r="D565" t="s">
        <v>1526</v>
      </c>
      <c r="E565" s="551">
        <f ca="1">VLOOKUP(A565,Data!C:I,7,FALSE)</f>
        <v>0</v>
      </c>
      <c r="F565" s="631" t="str">
        <f t="shared" si="40"/>
        <v>ID.GV-42</v>
      </c>
      <c r="G565" s="631" t="str">
        <f t="shared" ca="1" si="41"/>
        <v>ID.GV-420</v>
      </c>
    </row>
    <row r="566" spans="1:7" x14ac:dyDescent="0.25">
      <c r="A566" t="s">
        <v>923</v>
      </c>
      <c r="B566" s="551">
        <v>2</v>
      </c>
      <c r="C566" t="s">
        <v>446</v>
      </c>
      <c r="D566" t="s">
        <v>1562</v>
      </c>
      <c r="E566" s="551">
        <f ca="1">VLOOKUP(A566,Data!C:I,7,FALSE)</f>
        <v>0</v>
      </c>
      <c r="F566" s="631" t="str">
        <f t="shared" si="40"/>
        <v>ID.RA-62</v>
      </c>
      <c r="G566" s="631" t="str">
        <f t="shared" ca="1" si="41"/>
        <v>ID.RA-620</v>
      </c>
    </row>
    <row r="567" spans="1:7" x14ac:dyDescent="0.25">
      <c r="A567" t="s">
        <v>923</v>
      </c>
      <c r="B567" s="551">
        <v>2</v>
      </c>
      <c r="C567" t="s">
        <v>446</v>
      </c>
      <c r="D567" t="s">
        <v>1527</v>
      </c>
      <c r="E567" s="551">
        <f ca="1">VLOOKUP(A567,Data!C:I,7,FALSE)</f>
        <v>0</v>
      </c>
      <c r="F567" s="631" t="str">
        <f t="shared" si="40"/>
        <v>ID.RM-12</v>
      </c>
      <c r="G567" s="631" t="str">
        <f t="shared" ca="1" si="41"/>
        <v>ID.RM-120</v>
      </c>
    </row>
    <row r="568" spans="1:7" x14ac:dyDescent="0.25">
      <c r="A568" t="s">
        <v>923</v>
      </c>
      <c r="B568" s="551">
        <v>2</v>
      </c>
      <c r="C568" t="s">
        <v>1462</v>
      </c>
      <c r="D568" t="s">
        <v>1529</v>
      </c>
      <c r="E568" s="551">
        <f ca="1">VLOOKUP(A568,Data!C:I,7,FALSE)</f>
        <v>0</v>
      </c>
      <c r="F568" s="631" t="str">
        <f t="shared" si="40"/>
        <v>PR.IP-92</v>
      </c>
      <c r="G568" s="631" t="str">
        <f t="shared" ca="1" si="41"/>
        <v>PR.IP-920</v>
      </c>
    </row>
    <row r="569" spans="1:7" x14ac:dyDescent="0.25">
      <c r="A569" t="s">
        <v>924</v>
      </c>
      <c r="B569" s="551">
        <v>3</v>
      </c>
      <c r="C569" t="s">
        <v>1462</v>
      </c>
      <c r="D569" t="s">
        <v>1491</v>
      </c>
      <c r="E569" s="551">
        <f ca="1">VLOOKUP(A569,Data!C:I,7,FALSE)</f>
        <v>0</v>
      </c>
      <c r="F569" s="631" t="str">
        <f t="shared" si="40"/>
        <v>PR.IP-83</v>
      </c>
      <c r="G569" s="631" t="str">
        <f t="shared" ca="1" si="41"/>
        <v>PR.IP-830</v>
      </c>
    </row>
    <row r="570" spans="1:7" x14ac:dyDescent="0.25">
      <c r="A570" t="s">
        <v>925</v>
      </c>
      <c r="B570" s="551">
        <v>3</v>
      </c>
      <c r="C570" t="s">
        <v>446</v>
      </c>
      <c r="D570" t="s">
        <v>1526</v>
      </c>
      <c r="E570" s="551">
        <f ca="1">VLOOKUP(A570,Data!C:I,7,FALSE)</f>
        <v>0</v>
      </c>
      <c r="F570" s="631" t="str">
        <f t="shared" si="40"/>
        <v>ID.GV-43</v>
      </c>
      <c r="G570" s="631" t="str">
        <f t="shared" ca="1" si="41"/>
        <v>ID.GV-430</v>
      </c>
    </row>
    <row r="571" spans="1:7" x14ac:dyDescent="0.25">
      <c r="A571" t="s">
        <v>925</v>
      </c>
      <c r="B571" s="551">
        <v>3</v>
      </c>
      <c r="C571" t="s">
        <v>446</v>
      </c>
      <c r="D571" t="s">
        <v>1527</v>
      </c>
      <c r="E571" s="551">
        <f ca="1">VLOOKUP(A571,Data!C:I,7,FALSE)</f>
        <v>0</v>
      </c>
      <c r="F571" s="631" t="str">
        <f t="shared" si="40"/>
        <v>ID.RM-13</v>
      </c>
      <c r="G571" s="631" t="str">
        <f t="shared" ca="1" si="41"/>
        <v>ID.RM-130</v>
      </c>
    </row>
    <row r="572" spans="1:7" x14ac:dyDescent="0.25">
      <c r="A572" t="s">
        <v>925</v>
      </c>
      <c r="B572" s="551">
        <v>3</v>
      </c>
      <c r="C572" t="s">
        <v>446</v>
      </c>
      <c r="D572" t="s">
        <v>1564</v>
      </c>
      <c r="E572" s="551">
        <f ca="1">VLOOKUP(A572,Data!C:I,7,FALSE)</f>
        <v>0</v>
      </c>
      <c r="F572" s="631" t="str">
        <f t="shared" si="40"/>
        <v>ID.RM-23</v>
      </c>
      <c r="G572" s="631" t="str">
        <f t="shared" ca="1" si="41"/>
        <v>ID.RM-230</v>
      </c>
    </row>
    <row r="573" spans="1:7" x14ac:dyDescent="0.25">
      <c r="A573" t="s">
        <v>926</v>
      </c>
      <c r="B573" s="551">
        <v>3</v>
      </c>
      <c r="C573" t="s">
        <v>446</v>
      </c>
      <c r="D573" t="s">
        <v>1526</v>
      </c>
      <c r="E573" s="551">
        <f ca="1">VLOOKUP(A573,Data!C:I,7,FALSE)</f>
        <v>0</v>
      </c>
      <c r="F573" s="631" t="str">
        <f t="shared" si="40"/>
        <v>ID.GV-43</v>
      </c>
      <c r="G573" s="631" t="str">
        <f t="shared" ca="1" si="41"/>
        <v>ID.GV-430</v>
      </c>
    </row>
    <row r="574" spans="1:7" x14ac:dyDescent="0.25">
      <c r="A574" t="s">
        <v>926</v>
      </c>
      <c r="B574" s="551">
        <v>3</v>
      </c>
      <c r="C574" t="s">
        <v>446</v>
      </c>
      <c r="D574" t="s">
        <v>1562</v>
      </c>
      <c r="E574" s="551">
        <f ca="1">VLOOKUP(A574,Data!C:I,7,FALSE)</f>
        <v>0</v>
      </c>
      <c r="F574" s="631" t="str">
        <f t="shared" si="40"/>
        <v>ID.RA-63</v>
      </c>
      <c r="G574" s="631" t="str">
        <f t="shared" ca="1" si="41"/>
        <v>ID.RA-630</v>
      </c>
    </row>
    <row r="575" spans="1:7" x14ac:dyDescent="0.25">
      <c r="A575" t="s">
        <v>926</v>
      </c>
      <c r="B575" s="551">
        <v>3</v>
      </c>
      <c r="C575" t="s">
        <v>446</v>
      </c>
      <c r="D575" t="s">
        <v>1527</v>
      </c>
      <c r="E575" s="551">
        <f ca="1">VLOOKUP(A575,Data!C:I,7,FALSE)</f>
        <v>0</v>
      </c>
      <c r="F575" s="631" t="str">
        <f t="shared" si="40"/>
        <v>ID.RM-13</v>
      </c>
      <c r="G575" s="631" t="str">
        <f t="shared" ca="1" si="41"/>
        <v>ID.RM-130</v>
      </c>
    </row>
    <row r="576" spans="1:7" x14ac:dyDescent="0.25">
      <c r="A576" t="s">
        <v>927</v>
      </c>
      <c r="B576" s="551">
        <v>2</v>
      </c>
      <c r="C576" t="s">
        <v>446</v>
      </c>
      <c r="D576" t="s">
        <v>1527</v>
      </c>
      <c r="E576" s="551">
        <f ca="1">VLOOKUP(A576,Data!C:I,7,FALSE)</f>
        <v>0</v>
      </c>
      <c r="F576" s="631" t="str">
        <f t="shared" si="40"/>
        <v>ID.RM-12</v>
      </c>
      <c r="G576" s="631" t="str">
        <f t="shared" ca="1" si="41"/>
        <v>ID.RM-120</v>
      </c>
    </row>
    <row r="577" spans="1:7" x14ac:dyDescent="0.25">
      <c r="A577" t="s">
        <v>928</v>
      </c>
      <c r="B577" s="551">
        <v>2</v>
      </c>
      <c r="C577" t="s">
        <v>446</v>
      </c>
      <c r="D577" t="s">
        <v>1527</v>
      </c>
      <c r="E577" s="551">
        <f ca="1">VLOOKUP(A577,Data!C:I,7,FALSE)</f>
        <v>0</v>
      </c>
      <c r="F577" s="631" t="str">
        <f t="shared" si="40"/>
        <v>ID.RM-12</v>
      </c>
      <c r="G577" s="631" t="str">
        <f t="shared" ca="1" si="41"/>
        <v>ID.RM-120</v>
      </c>
    </row>
    <row r="578" spans="1:7" x14ac:dyDescent="0.25">
      <c r="A578" t="s">
        <v>929</v>
      </c>
      <c r="B578" s="551">
        <v>3</v>
      </c>
      <c r="C578" t="s">
        <v>446</v>
      </c>
      <c r="D578" t="s">
        <v>1522</v>
      </c>
      <c r="E578" s="551">
        <f ca="1">VLOOKUP(A578,Data!C:I,7,FALSE)</f>
        <v>0</v>
      </c>
      <c r="F578" s="631" t="str">
        <f t="shared" si="40"/>
        <v>ID.GV-13</v>
      </c>
      <c r="G578" s="631" t="str">
        <f t="shared" ca="1" si="41"/>
        <v>ID.GV-130</v>
      </c>
    </row>
    <row r="579" spans="1:7" x14ac:dyDescent="0.25">
      <c r="A579" t="s">
        <v>929</v>
      </c>
      <c r="B579" s="551">
        <v>3</v>
      </c>
      <c r="C579" t="s">
        <v>446</v>
      </c>
      <c r="D579" t="s">
        <v>1526</v>
      </c>
      <c r="E579" s="551">
        <f ca="1">VLOOKUP(A579,Data!C:I,7,FALSE)</f>
        <v>0</v>
      </c>
      <c r="F579" s="631" t="str">
        <f t="shared" ref="F579:F642" si="42">CONCATENATE($D579,$B579)</f>
        <v>ID.GV-43</v>
      </c>
      <c r="G579" s="631" t="str">
        <f t="shared" ref="G579:G642" ca="1" si="43">_xlfn.IFNA(CONCATENATE(F579,$E579),CONCATENATE(F579,$E579,0))</f>
        <v>ID.GV-430</v>
      </c>
    </row>
    <row r="580" spans="1:7" x14ac:dyDescent="0.25">
      <c r="A580" t="s">
        <v>930</v>
      </c>
      <c r="B580" s="551">
        <v>3</v>
      </c>
      <c r="C580" t="s">
        <v>446</v>
      </c>
      <c r="D580" t="s">
        <v>1527</v>
      </c>
      <c r="E580" s="551">
        <f ca="1">VLOOKUP(A580,Data!C:I,7,FALSE)</f>
        <v>0</v>
      </c>
      <c r="F580" s="631" t="str">
        <f t="shared" si="42"/>
        <v>ID.RM-13</v>
      </c>
      <c r="G580" s="631" t="str">
        <f t="shared" ca="1" si="43"/>
        <v>ID.RM-130</v>
      </c>
    </row>
    <row r="581" spans="1:7" x14ac:dyDescent="0.25">
      <c r="A581" t="s">
        <v>931</v>
      </c>
      <c r="B581" s="551">
        <v>3</v>
      </c>
      <c r="C581" t="s">
        <v>446</v>
      </c>
      <c r="D581" t="s">
        <v>1489</v>
      </c>
      <c r="E581" s="551">
        <f ca="1">VLOOKUP(A581,Data!C:I,7,FALSE)</f>
        <v>0</v>
      </c>
      <c r="F581" s="631" t="str">
        <f t="shared" si="42"/>
        <v>ID.AM-63</v>
      </c>
      <c r="G581" s="631" t="str">
        <f t="shared" ca="1" si="43"/>
        <v>ID.AM-630</v>
      </c>
    </row>
    <row r="582" spans="1:7" x14ac:dyDescent="0.25">
      <c r="A582" t="s">
        <v>931</v>
      </c>
      <c r="B582" s="551">
        <v>3</v>
      </c>
      <c r="C582" t="s">
        <v>446</v>
      </c>
      <c r="D582" t="s">
        <v>1490</v>
      </c>
      <c r="E582" s="551">
        <f ca="1">VLOOKUP(A582,Data!C:I,7,FALSE)</f>
        <v>0</v>
      </c>
      <c r="F582" s="631" t="str">
        <f t="shared" si="42"/>
        <v>ID.GV-23</v>
      </c>
      <c r="G582" s="631" t="str">
        <f t="shared" ca="1" si="43"/>
        <v>ID.GV-230</v>
      </c>
    </row>
    <row r="583" spans="1:7" x14ac:dyDescent="0.25">
      <c r="A583" t="s">
        <v>931</v>
      </c>
      <c r="B583" s="551">
        <v>3</v>
      </c>
      <c r="C583" t="s">
        <v>446</v>
      </c>
      <c r="D583" t="s">
        <v>1527</v>
      </c>
      <c r="E583" s="551">
        <f ca="1">VLOOKUP(A583,Data!C:I,7,FALSE)</f>
        <v>0</v>
      </c>
      <c r="F583" s="631" t="str">
        <f t="shared" si="42"/>
        <v>ID.RM-13</v>
      </c>
      <c r="G583" s="631" t="str">
        <f t="shared" ca="1" si="43"/>
        <v>ID.RM-130</v>
      </c>
    </row>
    <row r="584" spans="1:7" x14ac:dyDescent="0.25">
      <c r="A584" t="s">
        <v>932</v>
      </c>
      <c r="B584" s="551">
        <v>3</v>
      </c>
      <c r="C584" t="s">
        <v>1462</v>
      </c>
      <c r="D584" t="s">
        <v>1491</v>
      </c>
      <c r="E584" s="551">
        <f ca="1">VLOOKUP(A584,Data!C:I,7,FALSE)</f>
        <v>0</v>
      </c>
      <c r="F584" s="631" t="str">
        <f t="shared" si="42"/>
        <v>PR.IP-83</v>
      </c>
      <c r="G584" s="631" t="str">
        <f t="shared" ca="1" si="43"/>
        <v>PR.IP-830</v>
      </c>
    </row>
    <row r="585" spans="1:7" x14ac:dyDescent="0.25">
      <c r="A585" t="s">
        <v>211</v>
      </c>
      <c r="B585" s="551">
        <v>1</v>
      </c>
      <c r="C585" t="s">
        <v>1462</v>
      </c>
      <c r="D585" t="s">
        <v>1481</v>
      </c>
      <c r="E585" s="551">
        <f ca="1">VLOOKUP(A585,Data!C:I,7,FALSE)</f>
        <v>0</v>
      </c>
      <c r="F585" s="631" t="str">
        <f t="shared" si="42"/>
        <v>PR.MA-21</v>
      </c>
      <c r="G585" s="631" t="str">
        <f t="shared" ca="1" si="43"/>
        <v>PR.MA-210</v>
      </c>
    </row>
    <row r="586" spans="1:7" x14ac:dyDescent="0.25">
      <c r="A586" t="s">
        <v>211</v>
      </c>
      <c r="B586" s="551">
        <v>1</v>
      </c>
      <c r="C586" t="s">
        <v>1462</v>
      </c>
      <c r="D586" t="s">
        <v>1488</v>
      </c>
      <c r="E586" s="551">
        <f ca="1">VLOOKUP(A586,Data!C:I,7,FALSE)</f>
        <v>0</v>
      </c>
      <c r="F586" s="631" t="str">
        <f t="shared" si="42"/>
        <v>PR.PT-11</v>
      </c>
      <c r="G586" s="631" t="str">
        <f t="shared" ca="1" si="43"/>
        <v>PR.PT-110</v>
      </c>
    </row>
    <row r="587" spans="1:7" x14ac:dyDescent="0.25">
      <c r="A587" t="s">
        <v>212</v>
      </c>
      <c r="B587" s="551">
        <v>2</v>
      </c>
      <c r="C587" t="s">
        <v>1462</v>
      </c>
      <c r="D587" t="s">
        <v>1481</v>
      </c>
      <c r="E587" s="551">
        <f ca="1">VLOOKUP(A587,Data!C:I,7,FALSE)</f>
        <v>0</v>
      </c>
      <c r="F587" s="631" t="str">
        <f t="shared" si="42"/>
        <v>PR.MA-22</v>
      </c>
      <c r="G587" s="631" t="str">
        <f t="shared" ca="1" si="43"/>
        <v>PR.MA-220</v>
      </c>
    </row>
    <row r="588" spans="1:7" x14ac:dyDescent="0.25">
      <c r="A588" t="s">
        <v>212</v>
      </c>
      <c r="B588" s="551">
        <v>2</v>
      </c>
      <c r="C588" t="s">
        <v>1462</v>
      </c>
      <c r="D588" t="s">
        <v>1488</v>
      </c>
      <c r="E588" s="551">
        <f ca="1">VLOOKUP(A588,Data!C:I,7,FALSE)</f>
        <v>0</v>
      </c>
      <c r="F588" s="631" t="str">
        <f t="shared" si="42"/>
        <v>PR.PT-12</v>
      </c>
      <c r="G588" s="631" t="str">
        <f t="shared" ca="1" si="43"/>
        <v>PR.PT-120</v>
      </c>
    </row>
    <row r="589" spans="1:7" x14ac:dyDescent="0.25">
      <c r="A589" t="s">
        <v>213</v>
      </c>
      <c r="B589" s="551">
        <v>2</v>
      </c>
      <c r="C589" t="s">
        <v>1462</v>
      </c>
      <c r="D589" t="s">
        <v>1488</v>
      </c>
      <c r="E589" s="551">
        <f ca="1">VLOOKUP(A589,Data!C:I,7,FALSE)</f>
        <v>0</v>
      </c>
      <c r="F589" s="631" t="str">
        <f t="shared" si="42"/>
        <v>PR.PT-12</v>
      </c>
      <c r="G589" s="631" t="str">
        <f t="shared" ca="1" si="43"/>
        <v>PR.PT-120</v>
      </c>
    </row>
    <row r="590" spans="1:7" x14ac:dyDescent="0.25">
      <c r="A590" t="s">
        <v>214</v>
      </c>
      <c r="B590" s="551">
        <v>2</v>
      </c>
      <c r="C590" t="s">
        <v>1462</v>
      </c>
      <c r="D590" t="s">
        <v>1488</v>
      </c>
      <c r="E590" s="551">
        <f ca="1">VLOOKUP(A590,Data!C:I,7,FALSE)</f>
        <v>0</v>
      </c>
      <c r="F590" s="631" t="str">
        <f t="shared" si="42"/>
        <v>PR.PT-12</v>
      </c>
      <c r="G590" s="631" t="str">
        <f t="shared" ca="1" si="43"/>
        <v>PR.PT-120</v>
      </c>
    </row>
    <row r="591" spans="1:7" x14ac:dyDescent="0.25">
      <c r="A591" t="s">
        <v>942</v>
      </c>
      <c r="B591" s="551">
        <v>3</v>
      </c>
      <c r="C591" t="s">
        <v>1462</v>
      </c>
      <c r="D591" t="s">
        <v>1488</v>
      </c>
      <c r="E591" s="551">
        <f ca="1">VLOOKUP(A591,Data!C:I,7,FALSE)</f>
        <v>0</v>
      </c>
      <c r="F591" s="631" t="str">
        <f t="shared" si="42"/>
        <v>PR.PT-13</v>
      </c>
      <c r="G591" s="631" t="str">
        <f t="shared" ca="1" si="43"/>
        <v>PR.PT-130</v>
      </c>
    </row>
    <row r="592" spans="1:7" x14ac:dyDescent="0.25">
      <c r="A592" t="s">
        <v>215</v>
      </c>
      <c r="B592" s="551">
        <v>1</v>
      </c>
      <c r="C592" t="s">
        <v>1463</v>
      </c>
      <c r="D592" t="s">
        <v>1565</v>
      </c>
      <c r="E592" s="551">
        <f ca="1">VLOOKUP(A592,Data!C:I,7,FALSE)</f>
        <v>0</v>
      </c>
      <c r="F592" s="631" t="str">
        <f t="shared" si="42"/>
        <v>DE.AE-11</v>
      </c>
      <c r="G592" s="631" t="str">
        <f t="shared" ca="1" si="43"/>
        <v>DE.AE-110</v>
      </c>
    </row>
    <row r="593" spans="1:7" x14ac:dyDescent="0.25">
      <c r="A593" t="s">
        <v>215</v>
      </c>
      <c r="B593" s="551">
        <v>1</v>
      </c>
      <c r="C593" t="s">
        <v>1463</v>
      </c>
      <c r="D593" t="s">
        <v>1497</v>
      </c>
      <c r="E593" s="551">
        <f ca="1">VLOOKUP(A593,Data!C:I,7,FALSE)</f>
        <v>0</v>
      </c>
      <c r="F593" s="631" t="str">
        <f t="shared" si="42"/>
        <v>DE.CM-11</v>
      </c>
      <c r="G593" s="631" t="str">
        <f t="shared" ca="1" si="43"/>
        <v>DE.CM-110</v>
      </c>
    </row>
    <row r="594" spans="1:7" x14ac:dyDescent="0.25">
      <c r="A594" t="s">
        <v>215</v>
      </c>
      <c r="B594" s="551">
        <v>1</v>
      </c>
      <c r="C594" t="s">
        <v>1463</v>
      </c>
      <c r="D594" t="s">
        <v>1487</v>
      </c>
      <c r="E594" s="551">
        <f ca="1">VLOOKUP(A594,Data!C:I,7,FALSE)</f>
        <v>0</v>
      </c>
      <c r="F594" s="631" t="str">
        <f t="shared" si="42"/>
        <v>DE.CM-21</v>
      </c>
      <c r="G594" s="631" t="str">
        <f t="shared" ca="1" si="43"/>
        <v>DE.CM-210</v>
      </c>
    </row>
    <row r="595" spans="1:7" x14ac:dyDescent="0.25">
      <c r="A595" t="s">
        <v>215</v>
      </c>
      <c r="B595" s="551">
        <v>1</v>
      </c>
      <c r="C595" t="s">
        <v>1463</v>
      </c>
      <c r="D595" t="s">
        <v>1483</v>
      </c>
      <c r="E595" s="551">
        <f ca="1">VLOOKUP(A595,Data!C:I,7,FALSE)</f>
        <v>0</v>
      </c>
      <c r="F595" s="631" t="str">
        <f t="shared" si="42"/>
        <v>DE.CM-31</v>
      </c>
      <c r="G595" s="631" t="str">
        <f t="shared" ca="1" si="43"/>
        <v>DE.CM-310</v>
      </c>
    </row>
    <row r="596" spans="1:7" x14ac:dyDescent="0.25">
      <c r="A596" t="s">
        <v>215</v>
      </c>
      <c r="B596" s="551">
        <v>1</v>
      </c>
      <c r="C596" t="s">
        <v>1463</v>
      </c>
      <c r="D596" t="s">
        <v>1501</v>
      </c>
      <c r="E596" s="551">
        <f ca="1">VLOOKUP(A596,Data!C:I,7,FALSE)</f>
        <v>0</v>
      </c>
      <c r="F596" s="631" t="str">
        <f t="shared" si="42"/>
        <v>DE.CM-41</v>
      </c>
      <c r="G596" s="631" t="str">
        <f t="shared" ca="1" si="43"/>
        <v>DE.CM-410</v>
      </c>
    </row>
    <row r="597" spans="1:7" x14ac:dyDescent="0.25">
      <c r="A597" t="s">
        <v>215</v>
      </c>
      <c r="B597" s="551">
        <v>1</v>
      </c>
      <c r="C597" t="s">
        <v>1463</v>
      </c>
      <c r="D597" t="s">
        <v>1505</v>
      </c>
      <c r="E597" s="551">
        <f ca="1">VLOOKUP(A597,Data!C:I,7,FALSE)</f>
        <v>0</v>
      </c>
      <c r="F597" s="631" t="str">
        <f t="shared" si="42"/>
        <v>DE.CM-51</v>
      </c>
      <c r="G597" s="631" t="str">
        <f t="shared" ca="1" si="43"/>
        <v>DE.CM-510</v>
      </c>
    </row>
    <row r="598" spans="1:7" x14ac:dyDescent="0.25">
      <c r="A598" t="s">
        <v>215</v>
      </c>
      <c r="B598" s="551">
        <v>1</v>
      </c>
      <c r="C598" t="s">
        <v>1463</v>
      </c>
      <c r="D598" t="s">
        <v>1484</v>
      </c>
      <c r="E598" s="551">
        <f ca="1">VLOOKUP(A598,Data!C:I,7,FALSE)</f>
        <v>0</v>
      </c>
      <c r="F598" s="631" t="str">
        <f t="shared" si="42"/>
        <v>DE.CM-61</v>
      </c>
      <c r="G598" s="631" t="str">
        <f t="shared" ca="1" si="43"/>
        <v>DE.CM-610</v>
      </c>
    </row>
    <row r="599" spans="1:7" x14ac:dyDescent="0.25">
      <c r="A599" t="s">
        <v>215</v>
      </c>
      <c r="B599" s="551">
        <v>1</v>
      </c>
      <c r="C599" t="s">
        <v>1463</v>
      </c>
      <c r="D599" t="s">
        <v>1485</v>
      </c>
      <c r="E599" s="551">
        <f ca="1">VLOOKUP(A599,Data!C:I,7,FALSE)</f>
        <v>0</v>
      </c>
      <c r="F599" s="631" t="str">
        <f t="shared" si="42"/>
        <v>DE.CM-71</v>
      </c>
      <c r="G599" s="631" t="str">
        <f t="shared" ca="1" si="43"/>
        <v>DE.CM-710</v>
      </c>
    </row>
    <row r="600" spans="1:7" x14ac:dyDescent="0.25">
      <c r="A600" t="s">
        <v>215</v>
      </c>
      <c r="B600" s="551">
        <v>1</v>
      </c>
      <c r="C600" t="s">
        <v>1462</v>
      </c>
      <c r="D600" t="s">
        <v>1488</v>
      </c>
      <c r="E600" s="551">
        <f ca="1">VLOOKUP(A600,Data!C:I,7,FALSE)</f>
        <v>0</v>
      </c>
      <c r="F600" s="631" t="str">
        <f t="shared" si="42"/>
        <v>PR.PT-11</v>
      </c>
      <c r="G600" s="631" t="str">
        <f t="shared" ca="1" si="43"/>
        <v>PR.PT-110</v>
      </c>
    </row>
    <row r="601" spans="1:7" x14ac:dyDescent="0.25">
      <c r="A601" t="s">
        <v>216</v>
      </c>
      <c r="B601" s="551">
        <v>1</v>
      </c>
      <c r="C601" t="s">
        <v>1463</v>
      </c>
      <c r="D601" t="s">
        <v>1497</v>
      </c>
      <c r="E601" s="551">
        <f ca="1">VLOOKUP(A601,Data!C:I,7,FALSE)</f>
        <v>0</v>
      </c>
      <c r="F601" s="631" t="str">
        <f t="shared" si="42"/>
        <v>DE.CM-11</v>
      </c>
      <c r="G601" s="631" t="str">
        <f t="shared" ca="1" si="43"/>
        <v>DE.CM-110</v>
      </c>
    </row>
    <row r="602" spans="1:7" x14ac:dyDescent="0.25">
      <c r="A602" t="s">
        <v>216</v>
      </c>
      <c r="B602" s="551">
        <v>1</v>
      </c>
      <c r="C602" t="s">
        <v>1463</v>
      </c>
      <c r="D602" t="s">
        <v>1487</v>
      </c>
      <c r="E602" s="551">
        <f ca="1">VLOOKUP(A602,Data!C:I,7,FALSE)</f>
        <v>0</v>
      </c>
      <c r="F602" s="631" t="str">
        <f t="shared" si="42"/>
        <v>DE.CM-21</v>
      </c>
      <c r="G602" s="631" t="str">
        <f t="shared" ca="1" si="43"/>
        <v>DE.CM-210</v>
      </c>
    </row>
    <row r="603" spans="1:7" x14ac:dyDescent="0.25">
      <c r="A603" t="s">
        <v>216</v>
      </c>
      <c r="B603" s="551">
        <v>1</v>
      </c>
      <c r="C603" t="s">
        <v>1463</v>
      </c>
      <c r="D603" t="s">
        <v>1483</v>
      </c>
      <c r="E603" s="551">
        <f ca="1">VLOOKUP(A603,Data!C:I,7,FALSE)</f>
        <v>0</v>
      </c>
      <c r="F603" s="631" t="str">
        <f t="shared" si="42"/>
        <v>DE.CM-31</v>
      </c>
      <c r="G603" s="631" t="str">
        <f t="shared" ca="1" si="43"/>
        <v>DE.CM-310</v>
      </c>
    </row>
    <row r="604" spans="1:7" x14ac:dyDescent="0.25">
      <c r="A604" t="s">
        <v>216</v>
      </c>
      <c r="B604" s="551">
        <v>1</v>
      </c>
      <c r="C604" t="s">
        <v>1463</v>
      </c>
      <c r="D604" t="s">
        <v>1501</v>
      </c>
      <c r="E604" s="551">
        <f ca="1">VLOOKUP(A604,Data!C:I,7,FALSE)</f>
        <v>0</v>
      </c>
      <c r="F604" s="631" t="str">
        <f t="shared" si="42"/>
        <v>DE.CM-41</v>
      </c>
      <c r="G604" s="631" t="str">
        <f t="shared" ca="1" si="43"/>
        <v>DE.CM-410</v>
      </c>
    </row>
    <row r="605" spans="1:7" x14ac:dyDescent="0.25">
      <c r="A605" t="s">
        <v>216</v>
      </c>
      <c r="B605" s="551">
        <v>1</v>
      </c>
      <c r="C605" t="s">
        <v>1463</v>
      </c>
      <c r="D605" t="s">
        <v>1505</v>
      </c>
      <c r="E605" s="551">
        <f ca="1">VLOOKUP(A605,Data!C:I,7,FALSE)</f>
        <v>0</v>
      </c>
      <c r="F605" s="631" t="str">
        <f t="shared" si="42"/>
        <v>DE.CM-51</v>
      </c>
      <c r="G605" s="631" t="str">
        <f t="shared" ca="1" si="43"/>
        <v>DE.CM-510</v>
      </c>
    </row>
    <row r="606" spans="1:7" x14ac:dyDescent="0.25">
      <c r="A606" t="s">
        <v>216</v>
      </c>
      <c r="B606" s="551">
        <v>1</v>
      </c>
      <c r="C606" t="s">
        <v>1463</v>
      </c>
      <c r="D606" t="s">
        <v>1484</v>
      </c>
      <c r="E606" s="551">
        <f ca="1">VLOOKUP(A606,Data!C:I,7,FALSE)</f>
        <v>0</v>
      </c>
      <c r="F606" s="631" t="str">
        <f t="shared" si="42"/>
        <v>DE.CM-61</v>
      </c>
      <c r="G606" s="631" t="str">
        <f t="shared" ca="1" si="43"/>
        <v>DE.CM-610</v>
      </c>
    </row>
    <row r="607" spans="1:7" x14ac:dyDescent="0.25">
      <c r="A607" t="s">
        <v>216</v>
      </c>
      <c r="B607" s="551">
        <v>1</v>
      </c>
      <c r="C607" t="s">
        <v>1463</v>
      </c>
      <c r="D607" t="s">
        <v>1485</v>
      </c>
      <c r="E607" s="551">
        <f ca="1">VLOOKUP(A607,Data!C:I,7,FALSE)</f>
        <v>0</v>
      </c>
      <c r="F607" s="631" t="str">
        <f t="shared" si="42"/>
        <v>DE.CM-71</v>
      </c>
      <c r="G607" s="631" t="str">
        <f t="shared" ca="1" si="43"/>
        <v>DE.CM-710</v>
      </c>
    </row>
    <row r="608" spans="1:7" x14ac:dyDescent="0.25">
      <c r="A608" t="s">
        <v>217</v>
      </c>
      <c r="B608" s="551">
        <v>2</v>
      </c>
      <c r="C608" t="s">
        <v>1463</v>
      </c>
      <c r="D608" t="s">
        <v>1565</v>
      </c>
      <c r="E608" s="551">
        <f ca="1">VLOOKUP(A608,Data!C:I,7,FALSE)</f>
        <v>0</v>
      </c>
      <c r="F608" s="631" t="str">
        <f t="shared" si="42"/>
        <v>DE.AE-12</v>
      </c>
      <c r="G608" s="631" t="str">
        <f t="shared" ca="1" si="43"/>
        <v>DE.AE-120</v>
      </c>
    </row>
    <row r="609" spans="1:7" x14ac:dyDescent="0.25">
      <c r="A609" t="s">
        <v>217</v>
      </c>
      <c r="B609" s="551">
        <v>2</v>
      </c>
      <c r="C609" t="s">
        <v>1463</v>
      </c>
      <c r="D609" t="s">
        <v>1542</v>
      </c>
      <c r="E609" s="551">
        <f ca="1">VLOOKUP(A609,Data!C:I,7,FALSE)</f>
        <v>0</v>
      </c>
      <c r="F609" s="631" t="str">
        <f t="shared" si="42"/>
        <v>DE.AE-22</v>
      </c>
      <c r="G609" s="631" t="str">
        <f t="shared" ca="1" si="43"/>
        <v>DE.AE-220</v>
      </c>
    </row>
    <row r="610" spans="1:7" x14ac:dyDescent="0.25">
      <c r="A610" t="s">
        <v>217</v>
      </c>
      <c r="B610" s="551">
        <v>2</v>
      </c>
      <c r="C610" t="s">
        <v>1463</v>
      </c>
      <c r="D610" t="s">
        <v>1537</v>
      </c>
      <c r="E610" s="551">
        <f ca="1">VLOOKUP(A610,Data!C:I,7,FALSE)</f>
        <v>0</v>
      </c>
      <c r="F610" s="631" t="str">
        <f t="shared" si="42"/>
        <v>DE.AE-32</v>
      </c>
      <c r="G610" s="631" t="str">
        <f t="shared" ca="1" si="43"/>
        <v>DE.AE-320</v>
      </c>
    </row>
    <row r="611" spans="1:7" x14ac:dyDescent="0.25">
      <c r="A611" t="s">
        <v>218</v>
      </c>
      <c r="B611" s="551">
        <v>2</v>
      </c>
      <c r="C611" t="s">
        <v>1463</v>
      </c>
      <c r="D611" t="s">
        <v>1497</v>
      </c>
      <c r="E611" s="551">
        <f ca="1">VLOOKUP(A611,Data!C:I,7,FALSE)</f>
        <v>0</v>
      </c>
      <c r="F611" s="631" t="str">
        <f t="shared" si="42"/>
        <v>DE.CM-12</v>
      </c>
      <c r="G611" s="631" t="str">
        <f t="shared" ca="1" si="43"/>
        <v>DE.CM-120</v>
      </c>
    </row>
    <row r="612" spans="1:7" x14ac:dyDescent="0.25">
      <c r="A612" t="s">
        <v>218</v>
      </c>
      <c r="B612" s="551">
        <v>2</v>
      </c>
      <c r="C612" t="s">
        <v>1463</v>
      </c>
      <c r="D612" t="s">
        <v>1487</v>
      </c>
      <c r="E612" s="551">
        <f ca="1">VLOOKUP(A612,Data!C:I,7,FALSE)</f>
        <v>0</v>
      </c>
      <c r="F612" s="631" t="str">
        <f t="shared" si="42"/>
        <v>DE.CM-22</v>
      </c>
      <c r="G612" s="631" t="str">
        <f t="shared" ca="1" si="43"/>
        <v>DE.CM-220</v>
      </c>
    </row>
    <row r="613" spans="1:7" x14ac:dyDescent="0.25">
      <c r="A613" t="s">
        <v>218</v>
      </c>
      <c r="B613" s="551">
        <v>2</v>
      </c>
      <c r="C613" t="s">
        <v>1463</v>
      </c>
      <c r="D613" t="s">
        <v>1483</v>
      </c>
      <c r="E613" s="551">
        <f ca="1">VLOOKUP(A613,Data!C:I,7,FALSE)</f>
        <v>0</v>
      </c>
      <c r="F613" s="631" t="str">
        <f t="shared" si="42"/>
        <v>DE.CM-32</v>
      </c>
      <c r="G613" s="631" t="str">
        <f t="shared" ca="1" si="43"/>
        <v>DE.CM-320</v>
      </c>
    </row>
    <row r="614" spans="1:7" x14ac:dyDescent="0.25">
      <c r="A614" t="s">
        <v>218</v>
      </c>
      <c r="B614" s="551">
        <v>2</v>
      </c>
      <c r="C614" t="s">
        <v>1463</v>
      </c>
      <c r="D614" t="s">
        <v>1501</v>
      </c>
      <c r="E614" s="551">
        <f ca="1">VLOOKUP(A614,Data!C:I,7,FALSE)</f>
        <v>0</v>
      </c>
      <c r="F614" s="631" t="str">
        <f t="shared" si="42"/>
        <v>DE.CM-42</v>
      </c>
      <c r="G614" s="631" t="str">
        <f t="shared" ca="1" si="43"/>
        <v>DE.CM-420</v>
      </c>
    </row>
    <row r="615" spans="1:7" x14ac:dyDescent="0.25">
      <c r="A615" t="s">
        <v>218</v>
      </c>
      <c r="B615" s="551">
        <v>2</v>
      </c>
      <c r="C615" t="s">
        <v>1463</v>
      </c>
      <c r="D615" t="s">
        <v>1505</v>
      </c>
      <c r="E615" s="551">
        <f ca="1">VLOOKUP(A615,Data!C:I,7,FALSE)</f>
        <v>0</v>
      </c>
      <c r="F615" s="631" t="str">
        <f t="shared" si="42"/>
        <v>DE.CM-52</v>
      </c>
      <c r="G615" s="631" t="str">
        <f t="shared" ca="1" si="43"/>
        <v>DE.CM-520</v>
      </c>
    </row>
    <row r="616" spans="1:7" x14ac:dyDescent="0.25">
      <c r="A616" t="s">
        <v>218</v>
      </c>
      <c r="B616" s="551">
        <v>2</v>
      </c>
      <c r="C616" t="s">
        <v>1463</v>
      </c>
      <c r="D616" t="s">
        <v>1484</v>
      </c>
      <c r="E616" s="551">
        <f ca="1">VLOOKUP(A616,Data!C:I,7,FALSE)</f>
        <v>0</v>
      </c>
      <c r="F616" s="631" t="str">
        <f t="shared" si="42"/>
        <v>DE.CM-62</v>
      </c>
      <c r="G616" s="631" t="str">
        <f t="shared" ca="1" si="43"/>
        <v>DE.CM-620</v>
      </c>
    </row>
    <row r="617" spans="1:7" x14ac:dyDescent="0.25">
      <c r="A617" t="s">
        <v>218</v>
      </c>
      <c r="B617" s="551">
        <v>2</v>
      </c>
      <c r="C617" t="s">
        <v>1463</v>
      </c>
      <c r="D617" t="s">
        <v>1485</v>
      </c>
      <c r="E617" s="551">
        <f ca="1">VLOOKUP(A617,Data!C:I,7,FALSE)</f>
        <v>0</v>
      </c>
      <c r="F617" s="631" t="str">
        <f t="shared" si="42"/>
        <v>DE.CM-72</v>
      </c>
      <c r="G617" s="631" t="str">
        <f t="shared" ca="1" si="43"/>
        <v>DE.CM-720</v>
      </c>
    </row>
    <row r="618" spans="1:7" x14ac:dyDescent="0.25">
      <c r="A618" t="s">
        <v>218</v>
      </c>
      <c r="B618" s="551">
        <v>2</v>
      </c>
      <c r="C618" t="s">
        <v>1462</v>
      </c>
      <c r="D618" t="s">
        <v>1498</v>
      </c>
      <c r="E618" s="551">
        <f ca="1">VLOOKUP(A618,Data!C:I,7,FALSE)</f>
        <v>0</v>
      </c>
      <c r="F618" s="631" t="str">
        <f t="shared" si="42"/>
        <v>PR.DS-62</v>
      </c>
      <c r="G618" s="631" t="str">
        <f t="shared" ca="1" si="43"/>
        <v>PR.DS-620</v>
      </c>
    </row>
    <row r="619" spans="1:7" x14ac:dyDescent="0.25">
      <c r="A619" t="s">
        <v>218</v>
      </c>
      <c r="B619" s="551">
        <v>2</v>
      </c>
      <c r="C619" t="s">
        <v>1462</v>
      </c>
      <c r="D619" t="s">
        <v>1488</v>
      </c>
      <c r="E619" s="551">
        <f ca="1">VLOOKUP(A619,Data!C:I,7,FALSE)</f>
        <v>0</v>
      </c>
      <c r="F619" s="631" t="str">
        <f t="shared" si="42"/>
        <v>PR.PT-12</v>
      </c>
      <c r="G619" s="631" t="str">
        <f t="shared" ca="1" si="43"/>
        <v>PR.PT-120</v>
      </c>
    </row>
    <row r="620" spans="1:7" x14ac:dyDescent="0.25">
      <c r="A620" t="s">
        <v>219</v>
      </c>
      <c r="B620" s="551">
        <v>2</v>
      </c>
      <c r="C620" t="s">
        <v>1463</v>
      </c>
      <c r="D620" t="s">
        <v>1544</v>
      </c>
      <c r="E620" s="551">
        <f ca="1">VLOOKUP(A620,Data!C:I,7,FALSE)</f>
        <v>0</v>
      </c>
      <c r="F620" s="631" t="str">
        <f t="shared" si="42"/>
        <v>DE.AE-52</v>
      </c>
      <c r="G620" s="631" t="str">
        <f t="shared" ca="1" si="43"/>
        <v>DE.AE-520</v>
      </c>
    </row>
    <row r="621" spans="1:7" x14ac:dyDescent="0.25">
      <c r="A621" t="s">
        <v>220</v>
      </c>
      <c r="B621" s="551">
        <v>2</v>
      </c>
      <c r="C621" t="s">
        <v>1463</v>
      </c>
      <c r="D621" t="s">
        <v>1497</v>
      </c>
      <c r="E621" s="551">
        <f ca="1">VLOOKUP(A621,Data!C:I,7,FALSE)</f>
        <v>0</v>
      </c>
      <c r="F621" s="631" t="str">
        <f t="shared" si="42"/>
        <v>DE.CM-12</v>
      </c>
      <c r="G621" s="631" t="str">
        <f t="shared" ca="1" si="43"/>
        <v>DE.CM-120</v>
      </c>
    </row>
    <row r="622" spans="1:7" x14ac:dyDescent="0.25">
      <c r="A622" t="s">
        <v>220</v>
      </c>
      <c r="B622" s="551">
        <v>2</v>
      </c>
      <c r="C622" t="s">
        <v>1463</v>
      </c>
      <c r="D622" t="s">
        <v>1487</v>
      </c>
      <c r="E622" s="551">
        <f ca="1">VLOOKUP(A622,Data!C:I,7,FALSE)</f>
        <v>0</v>
      </c>
      <c r="F622" s="631" t="str">
        <f t="shared" si="42"/>
        <v>DE.CM-22</v>
      </c>
      <c r="G622" s="631" t="str">
        <f t="shared" ca="1" si="43"/>
        <v>DE.CM-220</v>
      </c>
    </row>
    <row r="623" spans="1:7" x14ac:dyDescent="0.25">
      <c r="A623" t="s">
        <v>220</v>
      </c>
      <c r="B623" s="551">
        <v>2</v>
      </c>
      <c r="C623" t="s">
        <v>1463</v>
      </c>
      <c r="D623" t="s">
        <v>1483</v>
      </c>
      <c r="E623" s="551">
        <f ca="1">VLOOKUP(A623,Data!C:I,7,FALSE)</f>
        <v>0</v>
      </c>
      <c r="F623" s="631" t="str">
        <f t="shared" si="42"/>
        <v>DE.CM-32</v>
      </c>
      <c r="G623" s="631" t="str">
        <f t="shared" ca="1" si="43"/>
        <v>DE.CM-320</v>
      </c>
    </row>
    <row r="624" spans="1:7" x14ac:dyDescent="0.25">
      <c r="A624" t="s">
        <v>220</v>
      </c>
      <c r="B624" s="551">
        <v>2</v>
      </c>
      <c r="C624" t="s">
        <v>1463</v>
      </c>
      <c r="D624" t="s">
        <v>1484</v>
      </c>
      <c r="E624" s="551">
        <f ca="1">VLOOKUP(A624,Data!C:I,7,FALSE)</f>
        <v>0</v>
      </c>
      <c r="F624" s="631" t="str">
        <f t="shared" si="42"/>
        <v>DE.CM-62</v>
      </c>
      <c r="G624" s="631" t="str">
        <f t="shared" ca="1" si="43"/>
        <v>DE.CM-620</v>
      </c>
    </row>
    <row r="625" spans="1:7" x14ac:dyDescent="0.25">
      <c r="A625" t="s">
        <v>220</v>
      </c>
      <c r="B625" s="551">
        <v>2</v>
      </c>
      <c r="C625" t="s">
        <v>1463</v>
      </c>
      <c r="D625" t="s">
        <v>1485</v>
      </c>
      <c r="E625" s="551">
        <f ca="1">VLOOKUP(A625,Data!C:I,7,FALSE)</f>
        <v>0</v>
      </c>
      <c r="F625" s="631" t="str">
        <f t="shared" si="42"/>
        <v>DE.CM-72</v>
      </c>
      <c r="G625" s="631" t="str">
        <f t="shared" ca="1" si="43"/>
        <v>DE.CM-720</v>
      </c>
    </row>
    <row r="626" spans="1:7" x14ac:dyDescent="0.25">
      <c r="A626" t="s">
        <v>221</v>
      </c>
      <c r="B626" s="551">
        <v>3</v>
      </c>
      <c r="C626" t="s">
        <v>1463</v>
      </c>
      <c r="D626" t="s">
        <v>1497</v>
      </c>
      <c r="E626" s="551">
        <f ca="1">VLOOKUP(A626,Data!C:I,7,FALSE)</f>
        <v>0</v>
      </c>
      <c r="F626" s="631" t="str">
        <f t="shared" si="42"/>
        <v>DE.CM-13</v>
      </c>
      <c r="G626" s="631" t="str">
        <f t="shared" ca="1" si="43"/>
        <v>DE.CM-130</v>
      </c>
    </row>
    <row r="627" spans="1:7" x14ac:dyDescent="0.25">
      <c r="A627" t="s">
        <v>221</v>
      </c>
      <c r="B627" s="551">
        <v>3</v>
      </c>
      <c r="C627" t="s">
        <v>1463</v>
      </c>
      <c r="D627" t="s">
        <v>1487</v>
      </c>
      <c r="E627" s="551">
        <f ca="1">VLOOKUP(A627,Data!C:I,7,FALSE)</f>
        <v>0</v>
      </c>
      <c r="F627" s="631" t="str">
        <f t="shared" si="42"/>
        <v>DE.CM-23</v>
      </c>
      <c r="G627" s="631" t="str">
        <f t="shared" ca="1" si="43"/>
        <v>DE.CM-230</v>
      </c>
    </row>
    <row r="628" spans="1:7" x14ac:dyDescent="0.25">
      <c r="A628" t="s">
        <v>221</v>
      </c>
      <c r="B628" s="551">
        <v>3</v>
      </c>
      <c r="C628" t="s">
        <v>1463</v>
      </c>
      <c r="D628" t="s">
        <v>1483</v>
      </c>
      <c r="E628" s="551">
        <f ca="1">VLOOKUP(A628,Data!C:I,7,FALSE)</f>
        <v>0</v>
      </c>
      <c r="F628" s="631" t="str">
        <f t="shared" si="42"/>
        <v>DE.CM-33</v>
      </c>
      <c r="G628" s="631" t="str">
        <f t="shared" ca="1" si="43"/>
        <v>DE.CM-330</v>
      </c>
    </row>
    <row r="629" spans="1:7" x14ac:dyDescent="0.25">
      <c r="A629" t="s">
        <v>221</v>
      </c>
      <c r="B629" s="551">
        <v>3</v>
      </c>
      <c r="C629" t="s">
        <v>1463</v>
      </c>
      <c r="D629" t="s">
        <v>1484</v>
      </c>
      <c r="E629" s="551">
        <f ca="1">VLOOKUP(A629,Data!C:I,7,FALSE)</f>
        <v>0</v>
      </c>
      <c r="F629" s="631" t="str">
        <f t="shared" si="42"/>
        <v>DE.CM-63</v>
      </c>
      <c r="G629" s="631" t="str">
        <f t="shared" ca="1" si="43"/>
        <v>DE.CM-630</v>
      </c>
    </row>
    <row r="630" spans="1:7" x14ac:dyDescent="0.25">
      <c r="A630" t="s">
        <v>221</v>
      </c>
      <c r="B630" s="551">
        <v>3</v>
      </c>
      <c r="C630" t="s">
        <v>1463</v>
      </c>
      <c r="D630" t="s">
        <v>1485</v>
      </c>
      <c r="E630" s="551">
        <f ca="1">VLOOKUP(A630,Data!C:I,7,FALSE)</f>
        <v>0</v>
      </c>
      <c r="F630" s="631" t="str">
        <f t="shared" si="42"/>
        <v>DE.CM-73</v>
      </c>
      <c r="G630" s="631" t="str">
        <f t="shared" ca="1" si="43"/>
        <v>DE.CM-730</v>
      </c>
    </row>
    <row r="631" spans="1:7" x14ac:dyDescent="0.25">
      <c r="A631" t="s">
        <v>222</v>
      </c>
      <c r="B631" s="551">
        <v>3</v>
      </c>
      <c r="C631" t="s">
        <v>1463</v>
      </c>
      <c r="D631" t="s">
        <v>1497</v>
      </c>
      <c r="E631" s="551">
        <f ca="1">VLOOKUP(A631,Data!C:I,7,FALSE)</f>
        <v>0</v>
      </c>
      <c r="F631" s="631" t="str">
        <f t="shared" si="42"/>
        <v>DE.CM-13</v>
      </c>
      <c r="G631" s="631" t="str">
        <f t="shared" ca="1" si="43"/>
        <v>DE.CM-130</v>
      </c>
    </row>
    <row r="632" spans="1:7" x14ac:dyDescent="0.25">
      <c r="A632" t="s">
        <v>222</v>
      </c>
      <c r="B632" s="551">
        <v>3</v>
      </c>
      <c r="C632" t="s">
        <v>1463</v>
      </c>
      <c r="D632" t="s">
        <v>1487</v>
      </c>
      <c r="E632" s="551">
        <f ca="1">VLOOKUP(A632,Data!C:I,7,FALSE)</f>
        <v>0</v>
      </c>
      <c r="F632" s="631" t="str">
        <f t="shared" si="42"/>
        <v>DE.CM-23</v>
      </c>
      <c r="G632" s="631" t="str">
        <f t="shared" ca="1" si="43"/>
        <v>DE.CM-230</v>
      </c>
    </row>
    <row r="633" spans="1:7" x14ac:dyDescent="0.25">
      <c r="A633" t="s">
        <v>222</v>
      </c>
      <c r="B633" s="551">
        <v>3</v>
      </c>
      <c r="C633" t="s">
        <v>1463</v>
      </c>
      <c r="D633" t="s">
        <v>1483</v>
      </c>
      <c r="E633" s="551">
        <f ca="1">VLOOKUP(A633,Data!C:I,7,FALSE)</f>
        <v>0</v>
      </c>
      <c r="F633" s="631" t="str">
        <f t="shared" si="42"/>
        <v>DE.CM-33</v>
      </c>
      <c r="G633" s="631" t="str">
        <f t="shared" ca="1" si="43"/>
        <v>DE.CM-330</v>
      </c>
    </row>
    <row r="634" spans="1:7" x14ac:dyDescent="0.25">
      <c r="A634" t="s">
        <v>222</v>
      </c>
      <c r="B634" s="551">
        <v>3</v>
      </c>
      <c r="C634" t="s">
        <v>1463</v>
      </c>
      <c r="D634" t="s">
        <v>1501</v>
      </c>
      <c r="E634" s="551">
        <f ca="1">VLOOKUP(A634,Data!C:I,7,FALSE)</f>
        <v>0</v>
      </c>
      <c r="F634" s="631" t="str">
        <f t="shared" si="42"/>
        <v>DE.CM-43</v>
      </c>
      <c r="G634" s="631" t="str">
        <f t="shared" ca="1" si="43"/>
        <v>DE.CM-430</v>
      </c>
    </row>
    <row r="635" spans="1:7" x14ac:dyDescent="0.25">
      <c r="A635" t="s">
        <v>222</v>
      </c>
      <c r="B635" s="551">
        <v>3</v>
      </c>
      <c r="C635" t="s">
        <v>1463</v>
      </c>
      <c r="D635" t="s">
        <v>1505</v>
      </c>
      <c r="E635" s="551">
        <f ca="1">VLOOKUP(A635,Data!C:I,7,FALSE)</f>
        <v>0</v>
      </c>
      <c r="F635" s="631" t="str">
        <f t="shared" si="42"/>
        <v>DE.CM-53</v>
      </c>
      <c r="G635" s="631" t="str">
        <f t="shared" ca="1" si="43"/>
        <v>DE.CM-530</v>
      </c>
    </row>
    <row r="636" spans="1:7" x14ac:dyDescent="0.25">
      <c r="A636" t="s">
        <v>222</v>
      </c>
      <c r="B636" s="551">
        <v>3</v>
      </c>
      <c r="C636" t="s">
        <v>1463</v>
      </c>
      <c r="D636" t="s">
        <v>1484</v>
      </c>
      <c r="E636" s="551">
        <f ca="1">VLOOKUP(A636,Data!C:I,7,FALSE)</f>
        <v>0</v>
      </c>
      <c r="F636" s="631" t="str">
        <f t="shared" si="42"/>
        <v>DE.CM-63</v>
      </c>
      <c r="G636" s="631" t="str">
        <f t="shared" ca="1" si="43"/>
        <v>DE.CM-630</v>
      </c>
    </row>
    <row r="637" spans="1:7" x14ac:dyDescent="0.25">
      <c r="A637" t="s">
        <v>222</v>
      </c>
      <c r="B637" s="551">
        <v>3</v>
      </c>
      <c r="C637" t="s">
        <v>1463</v>
      </c>
      <c r="D637" t="s">
        <v>1485</v>
      </c>
      <c r="E637" s="551">
        <f ca="1">VLOOKUP(A637,Data!C:I,7,FALSE)</f>
        <v>0</v>
      </c>
      <c r="F637" s="631" t="str">
        <f t="shared" si="42"/>
        <v>DE.CM-73</v>
      </c>
      <c r="G637" s="631" t="str">
        <f t="shared" ca="1" si="43"/>
        <v>DE.CM-730</v>
      </c>
    </row>
    <row r="638" spans="1:7" x14ac:dyDescent="0.25">
      <c r="A638" t="s">
        <v>222</v>
      </c>
      <c r="B638" s="551">
        <v>3</v>
      </c>
      <c r="C638" t="s">
        <v>1462</v>
      </c>
      <c r="D638" t="s">
        <v>1498</v>
      </c>
      <c r="E638" s="551">
        <f ca="1">VLOOKUP(A638,Data!C:I,7,FALSE)</f>
        <v>0</v>
      </c>
      <c r="F638" s="631" t="str">
        <f t="shared" si="42"/>
        <v>PR.DS-63</v>
      </c>
      <c r="G638" s="631" t="str">
        <f t="shared" ca="1" si="43"/>
        <v>PR.DS-630</v>
      </c>
    </row>
    <row r="639" spans="1:7" x14ac:dyDescent="0.25">
      <c r="A639" t="s">
        <v>223</v>
      </c>
      <c r="B639" s="551">
        <v>3</v>
      </c>
      <c r="C639" t="s">
        <v>1463</v>
      </c>
      <c r="D639" t="s">
        <v>1544</v>
      </c>
      <c r="E639" s="551">
        <f ca="1">VLOOKUP(A639,Data!C:I,7,FALSE)</f>
        <v>0</v>
      </c>
      <c r="F639" s="631" t="str">
        <f t="shared" si="42"/>
        <v>DE.AE-53</v>
      </c>
      <c r="G639" s="631" t="str">
        <f t="shared" ca="1" si="43"/>
        <v>DE.AE-530</v>
      </c>
    </row>
    <row r="640" spans="1:7" x14ac:dyDescent="0.25">
      <c r="A640" t="s">
        <v>224</v>
      </c>
      <c r="B640" s="551">
        <v>3</v>
      </c>
      <c r="C640" t="s">
        <v>1463</v>
      </c>
      <c r="D640" t="s">
        <v>1544</v>
      </c>
      <c r="E640" s="551" t="e">
        <f>VLOOKUP(A640,Data!C:I,7,FALSE)</f>
        <v>#N/A</v>
      </c>
      <c r="F640" s="631" t="str">
        <f t="shared" si="42"/>
        <v>DE.AE-53</v>
      </c>
      <c r="G640" s="631" t="e">
        <f t="shared" si="43"/>
        <v>#N/A</v>
      </c>
    </row>
    <row r="641" spans="1:7" x14ac:dyDescent="0.25">
      <c r="A641" t="s">
        <v>224</v>
      </c>
      <c r="B641" s="551">
        <v>3</v>
      </c>
      <c r="C641" t="s">
        <v>1463</v>
      </c>
      <c r="D641" t="s">
        <v>1497</v>
      </c>
      <c r="E641" s="551" t="e">
        <f>VLOOKUP(A641,Data!C:I,7,FALSE)</f>
        <v>#N/A</v>
      </c>
      <c r="F641" s="631" t="str">
        <f t="shared" si="42"/>
        <v>DE.CM-13</v>
      </c>
      <c r="G641" s="631" t="e">
        <f t="shared" si="43"/>
        <v>#N/A</v>
      </c>
    </row>
    <row r="642" spans="1:7" x14ac:dyDescent="0.25">
      <c r="A642" t="s">
        <v>224</v>
      </c>
      <c r="B642" s="551">
        <v>3</v>
      </c>
      <c r="C642" t="s">
        <v>1463</v>
      </c>
      <c r="D642" t="s">
        <v>1487</v>
      </c>
      <c r="E642" s="551" t="e">
        <f>VLOOKUP(A642,Data!C:I,7,FALSE)</f>
        <v>#N/A</v>
      </c>
      <c r="F642" s="631" t="str">
        <f t="shared" si="42"/>
        <v>DE.CM-23</v>
      </c>
      <c r="G642" s="631" t="e">
        <f t="shared" si="43"/>
        <v>#N/A</v>
      </c>
    </row>
    <row r="643" spans="1:7" x14ac:dyDescent="0.25">
      <c r="A643" t="s">
        <v>224</v>
      </c>
      <c r="B643" s="551">
        <v>3</v>
      </c>
      <c r="C643" t="s">
        <v>1463</v>
      </c>
      <c r="D643" t="s">
        <v>1483</v>
      </c>
      <c r="E643" s="551" t="e">
        <f>VLOOKUP(A643,Data!C:I,7,FALSE)</f>
        <v>#N/A</v>
      </c>
      <c r="F643" s="631" t="str">
        <f t="shared" ref="F643:F706" si="44">CONCATENATE($D643,$B643)</f>
        <v>DE.CM-33</v>
      </c>
      <c r="G643" s="631" t="e">
        <f t="shared" ref="G643:G706" si="45">_xlfn.IFNA(CONCATENATE(F643,$E643),CONCATENATE(F643,$E643,0))</f>
        <v>#N/A</v>
      </c>
    </row>
    <row r="644" spans="1:7" x14ac:dyDescent="0.25">
      <c r="A644" t="s">
        <v>224</v>
      </c>
      <c r="B644" s="551">
        <v>3</v>
      </c>
      <c r="C644" t="s">
        <v>1463</v>
      </c>
      <c r="D644" t="s">
        <v>1501</v>
      </c>
      <c r="E644" s="551" t="e">
        <f>VLOOKUP(A644,Data!C:I,7,FALSE)</f>
        <v>#N/A</v>
      </c>
      <c r="F644" s="631" t="str">
        <f t="shared" si="44"/>
        <v>DE.CM-43</v>
      </c>
      <c r="G644" s="631" t="e">
        <f t="shared" si="45"/>
        <v>#N/A</v>
      </c>
    </row>
    <row r="645" spans="1:7" x14ac:dyDescent="0.25">
      <c r="A645" t="s">
        <v>224</v>
      </c>
      <c r="B645" s="551">
        <v>3</v>
      </c>
      <c r="C645" t="s">
        <v>1463</v>
      </c>
      <c r="D645" t="s">
        <v>1505</v>
      </c>
      <c r="E645" s="551" t="e">
        <f>VLOOKUP(A645,Data!C:I,7,FALSE)</f>
        <v>#N/A</v>
      </c>
      <c r="F645" s="631" t="str">
        <f t="shared" si="44"/>
        <v>DE.CM-53</v>
      </c>
      <c r="G645" s="631" t="e">
        <f t="shared" si="45"/>
        <v>#N/A</v>
      </c>
    </row>
    <row r="646" spans="1:7" x14ac:dyDescent="0.25">
      <c r="A646" t="s">
        <v>224</v>
      </c>
      <c r="B646" s="551">
        <v>3</v>
      </c>
      <c r="C646" t="s">
        <v>1463</v>
      </c>
      <c r="D646" t="s">
        <v>1484</v>
      </c>
      <c r="E646" s="551" t="e">
        <f>VLOOKUP(A646,Data!C:I,7,FALSE)</f>
        <v>#N/A</v>
      </c>
      <c r="F646" s="631" t="str">
        <f t="shared" si="44"/>
        <v>DE.CM-63</v>
      </c>
      <c r="G646" s="631" t="e">
        <f t="shared" si="45"/>
        <v>#N/A</v>
      </c>
    </row>
    <row r="647" spans="1:7" x14ac:dyDescent="0.25">
      <c r="A647" t="s">
        <v>224</v>
      </c>
      <c r="B647" s="551">
        <v>3</v>
      </c>
      <c r="C647" t="s">
        <v>1463</v>
      </c>
      <c r="D647" t="s">
        <v>1485</v>
      </c>
      <c r="E647" s="551" t="e">
        <f>VLOOKUP(A647,Data!C:I,7,FALSE)</f>
        <v>#N/A</v>
      </c>
      <c r="F647" s="631" t="str">
        <f t="shared" si="44"/>
        <v>DE.CM-73</v>
      </c>
      <c r="G647" s="631" t="e">
        <f t="shared" si="45"/>
        <v>#N/A</v>
      </c>
    </row>
    <row r="648" spans="1:7" x14ac:dyDescent="0.25">
      <c r="A648" t="s">
        <v>226</v>
      </c>
      <c r="B648" s="551">
        <v>2</v>
      </c>
      <c r="C648" t="s">
        <v>1463</v>
      </c>
      <c r="D648" t="s">
        <v>1537</v>
      </c>
      <c r="E648" s="551">
        <f ca="1">VLOOKUP(A648,Data!C:I,7,FALSE)</f>
        <v>0</v>
      </c>
      <c r="F648" s="631" t="str">
        <f t="shared" si="44"/>
        <v>DE.AE-32</v>
      </c>
      <c r="G648" s="631" t="str">
        <f t="shared" ca="1" si="45"/>
        <v>DE.AE-320</v>
      </c>
    </row>
    <row r="649" spans="1:7" x14ac:dyDescent="0.25">
      <c r="A649" t="s">
        <v>229</v>
      </c>
      <c r="B649" s="551">
        <v>3</v>
      </c>
      <c r="C649" t="s">
        <v>1463</v>
      </c>
      <c r="D649" t="s">
        <v>1537</v>
      </c>
      <c r="E649" s="551">
        <f ca="1">VLOOKUP(A649,Data!C:I,7,FALSE)</f>
        <v>0</v>
      </c>
      <c r="F649" s="631" t="str">
        <f t="shared" si="44"/>
        <v>DE.AE-33</v>
      </c>
      <c r="G649" s="631" t="str">
        <f t="shared" ca="1" si="45"/>
        <v>DE.AE-330</v>
      </c>
    </row>
    <row r="650" spans="1:7" x14ac:dyDescent="0.25">
      <c r="A650" t="s">
        <v>230</v>
      </c>
      <c r="B650" s="551">
        <v>3</v>
      </c>
      <c r="C650" t="s">
        <v>1464</v>
      </c>
      <c r="D650" t="s">
        <v>1535</v>
      </c>
      <c r="E650" s="551">
        <f ca="1">VLOOKUP(A650,Data!C:I,7,FALSE)</f>
        <v>0</v>
      </c>
      <c r="F650" s="631" t="str">
        <f t="shared" si="44"/>
        <v>RS.CO-33</v>
      </c>
      <c r="G650" s="631" t="str">
        <f t="shared" ca="1" si="45"/>
        <v>RS.CO-330</v>
      </c>
    </row>
    <row r="651" spans="1:7" x14ac:dyDescent="0.25">
      <c r="A651" t="s">
        <v>230</v>
      </c>
      <c r="B651" s="551">
        <v>3</v>
      </c>
      <c r="C651" t="s">
        <v>1464</v>
      </c>
      <c r="D651" t="s">
        <v>1566</v>
      </c>
      <c r="E651" s="551">
        <f ca="1">VLOOKUP(A651,Data!C:I,7,FALSE)</f>
        <v>0</v>
      </c>
      <c r="F651" s="631" t="str">
        <f t="shared" si="44"/>
        <v>RS.CO-53</v>
      </c>
      <c r="G651" s="631" t="str">
        <f t="shared" ca="1" si="45"/>
        <v>RS.CO-530</v>
      </c>
    </row>
    <row r="652" spans="1:7" x14ac:dyDescent="0.25">
      <c r="A652" t="s">
        <v>231</v>
      </c>
      <c r="B652" s="551">
        <v>3</v>
      </c>
      <c r="C652" t="s">
        <v>1464</v>
      </c>
      <c r="D652" t="s">
        <v>1566</v>
      </c>
      <c r="E652" s="551">
        <f ca="1">VLOOKUP(A652,Data!C:I,7,FALSE)</f>
        <v>0</v>
      </c>
      <c r="F652" s="631" t="str">
        <f t="shared" si="44"/>
        <v>RS.CO-53</v>
      </c>
      <c r="G652" s="631" t="str">
        <f t="shared" ca="1" si="45"/>
        <v>RS.CO-530</v>
      </c>
    </row>
    <row r="653" spans="1:7" x14ac:dyDescent="0.25">
      <c r="A653" t="s">
        <v>233</v>
      </c>
      <c r="B653" s="551">
        <v>2</v>
      </c>
      <c r="C653" t="s">
        <v>1462</v>
      </c>
      <c r="D653" t="s">
        <v>1488</v>
      </c>
      <c r="E653" s="551">
        <f ca="1">VLOOKUP(A653,Data!C:I,7,FALSE)</f>
        <v>0</v>
      </c>
      <c r="F653" s="631" t="str">
        <f t="shared" si="44"/>
        <v>PR.PT-12</v>
      </c>
      <c r="G653" s="631" t="str">
        <f t="shared" ca="1" si="45"/>
        <v>PR.PT-120</v>
      </c>
    </row>
    <row r="654" spans="1:7" x14ac:dyDescent="0.25">
      <c r="A654" t="s">
        <v>234</v>
      </c>
      <c r="B654" s="551">
        <v>2</v>
      </c>
      <c r="C654" t="s">
        <v>1462</v>
      </c>
      <c r="D654" t="s">
        <v>1488</v>
      </c>
      <c r="E654" s="551">
        <f ca="1">VLOOKUP(A654,Data!C:I,7,FALSE)</f>
        <v>0</v>
      </c>
      <c r="F654" s="631" t="str">
        <f t="shared" si="44"/>
        <v>PR.PT-12</v>
      </c>
      <c r="G654" s="631" t="str">
        <f t="shared" ca="1" si="45"/>
        <v>PR.PT-120</v>
      </c>
    </row>
    <row r="655" spans="1:7" x14ac:dyDescent="0.25">
      <c r="A655" t="s">
        <v>235</v>
      </c>
      <c r="B655" s="551">
        <v>3</v>
      </c>
      <c r="C655" t="s">
        <v>1462</v>
      </c>
      <c r="D655" t="s">
        <v>1488</v>
      </c>
      <c r="E655" s="551">
        <f ca="1">VLOOKUP(A655,Data!C:I,7,FALSE)</f>
        <v>0</v>
      </c>
      <c r="F655" s="631" t="str">
        <f t="shared" si="44"/>
        <v>PR.PT-13</v>
      </c>
      <c r="G655" s="631" t="str">
        <f t="shared" ca="1" si="45"/>
        <v>PR.PT-130</v>
      </c>
    </row>
    <row r="656" spans="1:7" x14ac:dyDescent="0.25">
      <c r="A656" t="s">
        <v>237</v>
      </c>
      <c r="B656" s="551">
        <v>3</v>
      </c>
      <c r="C656" t="s">
        <v>446</v>
      </c>
      <c r="D656" t="s">
        <v>1489</v>
      </c>
      <c r="E656" s="551">
        <f ca="1">VLOOKUP(A656,Data!C:I,7,FALSE)</f>
        <v>0</v>
      </c>
      <c r="F656" s="631" t="str">
        <f t="shared" si="44"/>
        <v>ID.AM-63</v>
      </c>
      <c r="G656" s="631" t="str">
        <f t="shared" ca="1" si="45"/>
        <v>ID.AM-630</v>
      </c>
    </row>
    <row r="657" spans="1:7" x14ac:dyDescent="0.25">
      <c r="A657" t="s">
        <v>237</v>
      </c>
      <c r="B657" s="551">
        <v>3</v>
      </c>
      <c r="C657" t="s">
        <v>446</v>
      </c>
      <c r="D657" t="s">
        <v>1490</v>
      </c>
      <c r="E657" s="551">
        <f ca="1">VLOOKUP(A657,Data!C:I,7,FALSE)</f>
        <v>0</v>
      </c>
      <c r="F657" s="631" t="str">
        <f t="shared" si="44"/>
        <v>ID.GV-23</v>
      </c>
      <c r="G657" s="631" t="str">
        <f t="shared" ca="1" si="45"/>
        <v>ID.GV-230</v>
      </c>
    </row>
    <row r="658" spans="1:7" x14ac:dyDescent="0.25">
      <c r="A658" t="s">
        <v>238</v>
      </c>
      <c r="B658" s="551">
        <v>3</v>
      </c>
      <c r="C658" t="s">
        <v>1462</v>
      </c>
      <c r="D658" t="s">
        <v>1491</v>
      </c>
      <c r="E658" s="551">
        <f ca="1">VLOOKUP(A658,Data!C:I,7,FALSE)</f>
        <v>0</v>
      </c>
      <c r="F658" s="631" t="str">
        <f t="shared" si="44"/>
        <v>PR.IP-83</v>
      </c>
      <c r="G658" s="631" t="str">
        <f t="shared" ca="1" si="45"/>
        <v>PR.IP-830</v>
      </c>
    </row>
    <row r="659" spans="1:7" x14ac:dyDescent="0.25">
      <c r="A659" t="s">
        <v>1003</v>
      </c>
      <c r="B659" s="551">
        <v>1</v>
      </c>
      <c r="C659" t="s">
        <v>446</v>
      </c>
      <c r="D659" t="s">
        <v>1520</v>
      </c>
      <c r="E659" s="551" t="e">
        <f>VLOOKUP(A659,Data!C:I,7,FALSE)</f>
        <v>#N/A</v>
      </c>
      <c r="F659" s="631" t="str">
        <f t="shared" si="44"/>
        <v>ID.AM-41</v>
      </c>
      <c r="G659" s="631" t="e">
        <f t="shared" si="45"/>
        <v>#N/A</v>
      </c>
    </row>
    <row r="660" spans="1:7" x14ac:dyDescent="0.25">
      <c r="A660" t="s">
        <v>1003</v>
      </c>
      <c r="B660" s="551">
        <v>1</v>
      </c>
      <c r="C660" t="s">
        <v>446</v>
      </c>
      <c r="D660" t="s">
        <v>1521</v>
      </c>
      <c r="E660" s="551" t="e">
        <f>VLOOKUP(A660,Data!C:I,7,FALSE)</f>
        <v>#N/A</v>
      </c>
      <c r="F660" s="631" t="str">
        <f t="shared" si="44"/>
        <v>ID.BE-11</v>
      </c>
      <c r="G660" s="631" t="e">
        <f t="shared" si="45"/>
        <v>#N/A</v>
      </c>
    </row>
    <row r="661" spans="1:7" x14ac:dyDescent="0.25">
      <c r="A661" t="s">
        <v>1003</v>
      </c>
      <c r="B661" s="551">
        <v>1</v>
      </c>
      <c r="C661" t="s">
        <v>446</v>
      </c>
      <c r="D661" t="s">
        <v>1511</v>
      </c>
      <c r="E661" s="551" t="e">
        <f>VLOOKUP(A661,Data!C:I,7,FALSE)</f>
        <v>#N/A</v>
      </c>
      <c r="F661" s="631" t="str">
        <f t="shared" si="44"/>
        <v>ID.BE-41</v>
      </c>
      <c r="G661" s="631" t="e">
        <f t="shared" si="45"/>
        <v>#N/A</v>
      </c>
    </row>
    <row r="662" spans="1:7" x14ac:dyDescent="0.25">
      <c r="A662" t="s">
        <v>1003</v>
      </c>
      <c r="B662" s="551">
        <v>1</v>
      </c>
      <c r="C662" t="s">
        <v>446</v>
      </c>
      <c r="D662" t="s">
        <v>1503</v>
      </c>
      <c r="E662" s="551" t="e">
        <f>VLOOKUP(A662,Data!C:I,7,FALSE)</f>
        <v>#N/A</v>
      </c>
      <c r="F662" s="631" t="str">
        <f t="shared" si="44"/>
        <v>ID.SC-21</v>
      </c>
      <c r="G662" s="631" t="e">
        <f t="shared" si="45"/>
        <v>#N/A</v>
      </c>
    </row>
    <row r="663" spans="1:7" x14ac:dyDescent="0.25">
      <c r="A663" t="s">
        <v>1004</v>
      </c>
      <c r="B663" s="551">
        <v>1</v>
      </c>
      <c r="C663" t="s">
        <v>446</v>
      </c>
      <c r="D663" t="s">
        <v>1520</v>
      </c>
      <c r="E663" s="551" t="e">
        <f>VLOOKUP(A663,Data!C:I,7,FALSE)</f>
        <v>#N/A</v>
      </c>
      <c r="F663" s="631" t="str">
        <f t="shared" si="44"/>
        <v>ID.AM-41</v>
      </c>
      <c r="G663" s="631" t="e">
        <f t="shared" si="45"/>
        <v>#N/A</v>
      </c>
    </row>
    <row r="664" spans="1:7" x14ac:dyDescent="0.25">
      <c r="A664" t="s">
        <v>1004</v>
      </c>
      <c r="B664" s="551">
        <v>1</v>
      </c>
      <c r="C664" t="s">
        <v>446</v>
      </c>
      <c r="D664" t="s">
        <v>1521</v>
      </c>
      <c r="E664" s="551" t="e">
        <f>VLOOKUP(A664,Data!C:I,7,FALSE)</f>
        <v>#N/A</v>
      </c>
      <c r="F664" s="631" t="str">
        <f t="shared" si="44"/>
        <v>ID.BE-11</v>
      </c>
      <c r="G664" s="631" t="e">
        <f t="shared" si="45"/>
        <v>#N/A</v>
      </c>
    </row>
    <row r="665" spans="1:7" x14ac:dyDescent="0.25">
      <c r="A665" t="s">
        <v>1004</v>
      </c>
      <c r="B665" s="551">
        <v>1</v>
      </c>
      <c r="C665" t="s">
        <v>446</v>
      </c>
      <c r="D665" t="s">
        <v>1511</v>
      </c>
      <c r="E665" s="551" t="e">
        <f>VLOOKUP(A665,Data!C:I,7,FALSE)</f>
        <v>#N/A</v>
      </c>
      <c r="F665" s="631" t="str">
        <f t="shared" si="44"/>
        <v>ID.BE-41</v>
      </c>
      <c r="G665" s="631" t="e">
        <f t="shared" si="45"/>
        <v>#N/A</v>
      </c>
    </row>
    <row r="666" spans="1:7" x14ac:dyDescent="0.25">
      <c r="A666" t="s">
        <v>1004</v>
      </c>
      <c r="B666" s="551">
        <v>1</v>
      </c>
      <c r="C666" t="s">
        <v>446</v>
      </c>
      <c r="D666" t="s">
        <v>1503</v>
      </c>
      <c r="E666" s="551" t="e">
        <f>VLOOKUP(A666,Data!C:I,7,FALSE)</f>
        <v>#N/A</v>
      </c>
      <c r="F666" s="631" t="str">
        <f t="shared" si="44"/>
        <v>ID.SC-21</v>
      </c>
      <c r="G666" s="631" t="e">
        <f t="shared" si="45"/>
        <v>#N/A</v>
      </c>
    </row>
    <row r="667" spans="1:7" x14ac:dyDescent="0.25">
      <c r="A667" t="s">
        <v>1005</v>
      </c>
      <c r="B667" s="551">
        <v>2</v>
      </c>
      <c r="C667" t="s">
        <v>446</v>
      </c>
      <c r="D667" t="s">
        <v>1521</v>
      </c>
      <c r="E667" s="551" t="e">
        <f>VLOOKUP(A667,Data!C:I,7,FALSE)</f>
        <v>#N/A</v>
      </c>
      <c r="F667" s="631" t="str">
        <f t="shared" si="44"/>
        <v>ID.BE-12</v>
      </c>
      <c r="G667" s="631" t="e">
        <f t="shared" si="45"/>
        <v>#N/A</v>
      </c>
    </row>
    <row r="668" spans="1:7" x14ac:dyDescent="0.25">
      <c r="A668" t="s">
        <v>1005</v>
      </c>
      <c r="B668" s="551">
        <v>2</v>
      </c>
      <c r="C668" t="s">
        <v>446</v>
      </c>
      <c r="D668" t="s">
        <v>1511</v>
      </c>
      <c r="E668" s="551" t="e">
        <f>VLOOKUP(A668,Data!C:I,7,FALSE)</f>
        <v>#N/A</v>
      </c>
      <c r="F668" s="631" t="str">
        <f t="shared" si="44"/>
        <v>ID.BE-42</v>
      </c>
      <c r="G668" s="631" t="e">
        <f t="shared" si="45"/>
        <v>#N/A</v>
      </c>
    </row>
    <row r="669" spans="1:7" x14ac:dyDescent="0.25">
      <c r="A669" t="s">
        <v>1005</v>
      </c>
      <c r="B669" s="551">
        <v>2</v>
      </c>
      <c r="C669" t="s">
        <v>446</v>
      </c>
      <c r="D669" t="s">
        <v>1503</v>
      </c>
      <c r="E669" s="551" t="e">
        <f>VLOOKUP(A669,Data!C:I,7,FALSE)</f>
        <v>#N/A</v>
      </c>
      <c r="F669" s="631" t="str">
        <f t="shared" si="44"/>
        <v>ID.SC-22</v>
      </c>
      <c r="G669" s="631" t="e">
        <f t="shared" si="45"/>
        <v>#N/A</v>
      </c>
    </row>
    <row r="670" spans="1:7" x14ac:dyDescent="0.25">
      <c r="A670" t="s">
        <v>1006</v>
      </c>
      <c r="B670" s="551">
        <v>2</v>
      </c>
      <c r="C670" t="s">
        <v>446</v>
      </c>
      <c r="D670" t="s">
        <v>1511</v>
      </c>
      <c r="E670" s="551" t="e">
        <f>VLOOKUP(A670,Data!C:I,7,FALSE)</f>
        <v>#N/A</v>
      </c>
      <c r="F670" s="631" t="str">
        <f t="shared" si="44"/>
        <v>ID.BE-42</v>
      </c>
      <c r="G670" s="631" t="e">
        <f t="shared" si="45"/>
        <v>#N/A</v>
      </c>
    </row>
    <row r="671" spans="1:7" x14ac:dyDescent="0.25">
      <c r="A671" t="s">
        <v>1006</v>
      </c>
      <c r="B671" s="551">
        <v>2</v>
      </c>
      <c r="C671" t="s">
        <v>446</v>
      </c>
      <c r="D671" t="s">
        <v>1503</v>
      </c>
      <c r="E671" s="551" t="e">
        <f>VLOOKUP(A671,Data!C:I,7,FALSE)</f>
        <v>#N/A</v>
      </c>
      <c r="F671" s="631" t="str">
        <f t="shared" si="44"/>
        <v>ID.SC-22</v>
      </c>
      <c r="G671" s="631" t="e">
        <f t="shared" si="45"/>
        <v>#N/A</v>
      </c>
    </row>
    <row r="672" spans="1:7" x14ac:dyDescent="0.25">
      <c r="A672" t="s">
        <v>1007</v>
      </c>
      <c r="B672" s="551">
        <v>3</v>
      </c>
      <c r="C672" t="s">
        <v>446</v>
      </c>
      <c r="D672" t="s">
        <v>1511</v>
      </c>
      <c r="E672" s="551" t="e">
        <f>VLOOKUP(A672,Data!C:I,7,FALSE)</f>
        <v>#N/A</v>
      </c>
      <c r="F672" s="631" t="str">
        <f t="shared" si="44"/>
        <v>ID.BE-43</v>
      </c>
      <c r="G672" s="631" t="e">
        <f t="shared" si="45"/>
        <v>#N/A</v>
      </c>
    </row>
    <row r="673" spans="1:7" x14ac:dyDescent="0.25">
      <c r="A673" t="s">
        <v>1007</v>
      </c>
      <c r="B673" s="551">
        <v>3</v>
      </c>
      <c r="C673" t="s">
        <v>446</v>
      </c>
      <c r="D673" t="s">
        <v>1503</v>
      </c>
      <c r="E673" s="551" t="e">
        <f>VLOOKUP(A673,Data!C:I,7,FALSE)</f>
        <v>#N/A</v>
      </c>
      <c r="F673" s="631" t="str">
        <f t="shared" si="44"/>
        <v>ID.SC-23</v>
      </c>
      <c r="G673" s="631" t="e">
        <f t="shared" si="45"/>
        <v>#N/A</v>
      </c>
    </row>
    <row r="674" spans="1:7" x14ac:dyDescent="0.25">
      <c r="A674" t="s">
        <v>1008</v>
      </c>
      <c r="B674" s="551">
        <v>1</v>
      </c>
      <c r="C674" t="s">
        <v>446</v>
      </c>
      <c r="D674" t="s">
        <v>1523</v>
      </c>
      <c r="E674" s="551" t="e">
        <f>VLOOKUP(A674,Data!C:I,7,FALSE)</f>
        <v>#N/A</v>
      </c>
      <c r="F674" s="631" t="str">
        <f t="shared" si="44"/>
        <v>ID.SC-11</v>
      </c>
      <c r="G674" s="631" t="e">
        <f t="shared" si="45"/>
        <v>#N/A</v>
      </c>
    </row>
    <row r="675" spans="1:7" x14ac:dyDescent="0.25">
      <c r="A675" t="s">
        <v>1008</v>
      </c>
      <c r="B675" s="551">
        <v>1</v>
      </c>
      <c r="C675" t="s">
        <v>446</v>
      </c>
      <c r="D675" t="s">
        <v>1567</v>
      </c>
      <c r="E675" s="551" t="e">
        <f>VLOOKUP(A675,Data!C:I,7,FALSE)</f>
        <v>#N/A</v>
      </c>
      <c r="F675" s="631" t="str">
        <f t="shared" si="44"/>
        <v>ID.SC-31</v>
      </c>
      <c r="G675" s="631" t="e">
        <f t="shared" si="45"/>
        <v>#N/A</v>
      </c>
    </row>
    <row r="676" spans="1:7" x14ac:dyDescent="0.25">
      <c r="A676" t="s">
        <v>1009</v>
      </c>
      <c r="B676" s="551">
        <v>1</v>
      </c>
      <c r="C676" t="s">
        <v>446</v>
      </c>
      <c r="D676" t="s">
        <v>1523</v>
      </c>
      <c r="E676" s="551" t="e">
        <f>VLOOKUP(A676,Data!C:I,7,FALSE)</f>
        <v>#N/A</v>
      </c>
      <c r="F676" s="631" t="str">
        <f t="shared" si="44"/>
        <v>ID.SC-11</v>
      </c>
      <c r="G676" s="631" t="e">
        <f t="shared" si="45"/>
        <v>#N/A</v>
      </c>
    </row>
    <row r="677" spans="1:7" x14ac:dyDescent="0.25">
      <c r="A677" t="s">
        <v>1009</v>
      </c>
      <c r="B677" s="551">
        <v>1</v>
      </c>
      <c r="C677" t="s">
        <v>446</v>
      </c>
      <c r="D677" t="s">
        <v>1567</v>
      </c>
      <c r="E677" s="551" t="e">
        <f>VLOOKUP(A677,Data!C:I,7,FALSE)</f>
        <v>#N/A</v>
      </c>
      <c r="F677" s="631" t="str">
        <f t="shared" si="44"/>
        <v>ID.SC-31</v>
      </c>
      <c r="G677" s="631" t="e">
        <f t="shared" si="45"/>
        <v>#N/A</v>
      </c>
    </row>
    <row r="678" spans="1:7" x14ac:dyDescent="0.25">
      <c r="A678" t="s">
        <v>1010</v>
      </c>
      <c r="B678" s="551">
        <v>2</v>
      </c>
      <c r="C678" t="s">
        <v>446</v>
      </c>
      <c r="D678" t="s">
        <v>1523</v>
      </c>
      <c r="E678" s="551" t="e">
        <f>VLOOKUP(A678,Data!C:I,7,FALSE)</f>
        <v>#N/A</v>
      </c>
      <c r="F678" s="631" t="str">
        <f t="shared" si="44"/>
        <v>ID.SC-12</v>
      </c>
      <c r="G678" s="631" t="e">
        <f t="shared" si="45"/>
        <v>#N/A</v>
      </c>
    </row>
    <row r="679" spans="1:7" x14ac:dyDescent="0.25">
      <c r="A679" t="s">
        <v>1010</v>
      </c>
      <c r="B679" s="551">
        <v>2</v>
      </c>
      <c r="C679" t="s">
        <v>446</v>
      </c>
      <c r="D679" t="s">
        <v>1567</v>
      </c>
      <c r="E679" s="551" t="e">
        <f>VLOOKUP(A679,Data!C:I,7,FALSE)</f>
        <v>#N/A</v>
      </c>
      <c r="F679" s="631" t="str">
        <f t="shared" si="44"/>
        <v>ID.SC-32</v>
      </c>
      <c r="G679" s="631" t="e">
        <f t="shared" si="45"/>
        <v>#N/A</v>
      </c>
    </row>
    <row r="680" spans="1:7" x14ac:dyDescent="0.25">
      <c r="A680" t="s">
        <v>1011</v>
      </c>
      <c r="B680" s="551">
        <v>2</v>
      </c>
      <c r="C680" t="s">
        <v>446</v>
      </c>
      <c r="D680" t="s">
        <v>1523</v>
      </c>
      <c r="E680" s="551" t="e">
        <f>VLOOKUP(A680,Data!C:I,7,FALSE)</f>
        <v>#N/A</v>
      </c>
      <c r="F680" s="631" t="str">
        <f t="shared" si="44"/>
        <v>ID.SC-12</v>
      </c>
      <c r="G680" s="631" t="e">
        <f t="shared" si="45"/>
        <v>#N/A</v>
      </c>
    </row>
    <row r="681" spans="1:7" x14ac:dyDescent="0.25">
      <c r="A681" t="s">
        <v>1011</v>
      </c>
      <c r="B681" s="551">
        <v>2</v>
      </c>
      <c r="C681" t="s">
        <v>446</v>
      </c>
      <c r="D681" t="s">
        <v>1567</v>
      </c>
      <c r="E681" s="551" t="e">
        <f>VLOOKUP(A681,Data!C:I,7,FALSE)</f>
        <v>#N/A</v>
      </c>
      <c r="F681" s="631" t="str">
        <f t="shared" si="44"/>
        <v>ID.SC-32</v>
      </c>
      <c r="G681" s="631" t="e">
        <f t="shared" si="45"/>
        <v>#N/A</v>
      </c>
    </row>
    <row r="682" spans="1:7" x14ac:dyDescent="0.25">
      <c r="A682" t="s">
        <v>1011</v>
      </c>
      <c r="B682" s="551">
        <v>2</v>
      </c>
      <c r="C682" t="s">
        <v>446</v>
      </c>
      <c r="D682" t="s">
        <v>1568</v>
      </c>
      <c r="E682" s="551" t="e">
        <f>VLOOKUP(A682,Data!C:I,7,FALSE)</f>
        <v>#N/A</v>
      </c>
      <c r="F682" s="631" t="str">
        <f t="shared" si="44"/>
        <v>ID.SC-42</v>
      </c>
      <c r="G682" s="631" t="e">
        <f t="shared" si="45"/>
        <v>#N/A</v>
      </c>
    </row>
    <row r="683" spans="1:7" x14ac:dyDescent="0.25">
      <c r="A683" t="s">
        <v>1012</v>
      </c>
      <c r="B683" s="551">
        <v>2</v>
      </c>
      <c r="C683" t="s">
        <v>446</v>
      </c>
      <c r="D683" t="s">
        <v>1523</v>
      </c>
      <c r="E683" s="551" t="e">
        <f>VLOOKUP(A683,Data!C:I,7,FALSE)</f>
        <v>#N/A</v>
      </c>
      <c r="F683" s="631" t="str">
        <f t="shared" si="44"/>
        <v>ID.SC-12</v>
      </c>
      <c r="G683" s="631" t="e">
        <f t="shared" si="45"/>
        <v>#N/A</v>
      </c>
    </row>
    <row r="684" spans="1:7" x14ac:dyDescent="0.25">
      <c r="A684" t="s">
        <v>1013</v>
      </c>
      <c r="B684" s="551">
        <v>2</v>
      </c>
      <c r="C684" t="s">
        <v>446</v>
      </c>
      <c r="D684" t="s">
        <v>1523</v>
      </c>
      <c r="E684" s="551" t="e">
        <f>VLOOKUP(A684,Data!C:I,7,FALSE)</f>
        <v>#N/A</v>
      </c>
      <c r="F684" s="631" t="str">
        <f t="shared" si="44"/>
        <v>ID.SC-12</v>
      </c>
      <c r="G684" s="631" t="e">
        <f t="shared" si="45"/>
        <v>#N/A</v>
      </c>
    </row>
    <row r="685" spans="1:7" x14ac:dyDescent="0.25">
      <c r="A685" t="s">
        <v>1013</v>
      </c>
      <c r="B685" s="551">
        <v>2</v>
      </c>
      <c r="C685" t="s">
        <v>446</v>
      </c>
      <c r="D685" t="s">
        <v>1567</v>
      </c>
      <c r="E685" s="551" t="e">
        <f>VLOOKUP(A685,Data!C:I,7,FALSE)</f>
        <v>#N/A</v>
      </c>
      <c r="F685" s="631" t="str">
        <f t="shared" si="44"/>
        <v>ID.SC-32</v>
      </c>
      <c r="G685" s="631" t="e">
        <f t="shared" si="45"/>
        <v>#N/A</v>
      </c>
    </row>
    <row r="686" spans="1:7" x14ac:dyDescent="0.25">
      <c r="A686" t="s">
        <v>1014</v>
      </c>
      <c r="B686" s="551">
        <v>2</v>
      </c>
      <c r="C686" t="s">
        <v>446</v>
      </c>
      <c r="D686" t="s">
        <v>1523</v>
      </c>
      <c r="E686" s="551" t="e">
        <f>VLOOKUP(A686,Data!C:I,7,FALSE)</f>
        <v>#N/A</v>
      </c>
      <c r="F686" s="631" t="str">
        <f t="shared" si="44"/>
        <v>ID.SC-12</v>
      </c>
      <c r="G686" s="631" t="e">
        <f t="shared" si="45"/>
        <v>#N/A</v>
      </c>
    </row>
    <row r="687" spans="1:7" x14ac:dyDescent="0.25">
      <c r="A687" t="s">
        <v>1014</v>
      </c>
      <c r="B687" s="551">
        <v>2</v>
      </c>
      <c r="C687" t="s">
        <v>446</v>
      </c>
      <c r="D687" t="s">
        <v>1568</v>
      </c>
      <c r="E687" s="551" t="e">
        <f>VLOOKUP(A687,Data!C:I,7,FALSE)</f>
        <v>#N/A</v>
      </c>
      <c r="F687" s="631" t="str">
        <f t="shared" si="44"/>
        <v>ID.SC-42</v>
      </c>
      <c r="G687" s="631" t="e">
        <f t="shared" si="45"/>
        <v>#N/A</v>
      </c>
    </row>
    <row r="688" spans="1:7" x14ac:dyDescent="0.25">
      <c r="A688" t="s">
        <v>1015</v>
      </c>
      <c r="B688" s="551">
        <v>3</v>
      </c>
      <c r="C688" t="s">
        <v>446</v>
      </c>
      <c r="D688" t="s">
        <v>1523</v>
      </c>
      <c r="E688" s="551" t="e">
        <f>VLOOKUP(A688,Data!C:I,7,FALSE)</f>
        <v>#N/A</v>
      </c>
      <c r="F688" s="631" t="str">
        <f t="shared" si="44"/>
        <v>ID.SC-13</v>
      </c>
      <c r="G688" s="631" t="e">
        <f t="shared" si="45"/>
        <v>#N/A</v>
      </c>
    </row>
    <row r="689" spans="1:7" x14ac:dyDescent="0.25">
      <c r="A689" t="s">
        <v>1015</v>
      </c>
      <c r="B689" s="551">
        <v>3</v>
      </c>
      <c r="C689" t="s">
        <v>446</v>
      </c>
      <c r="D689" t="s">
        <v>1567</v>
      </c>
      <c r="E689" s="551" t="e">
        <f>VLOOKUP(A689,Data!C:I,7,FALSE)</f>
        <v>#N/A</v>
      </c>
      <c r="F689" s="631" t="str">
        <f t="shared" si="44"/>
        <v>ID.SC-33</v>
      </c>
      <c r="G689" s="631" t="e">
        <f t="shared" si="45"/>
        <v>#N/A</v>
      </c>
    </row>
    <row r="690" spans="1:7" x14ac:dyDescent="0.25">
      <c r="A690" t="s">
        <v>1016</v>
      </c>
      <c r="B690" s="551">
        <v>3</v>
      </c>
      <c r="C690" t="s">
        <v>446</v>
      </c>
      <c r="D690" t="s">
        <v>1523</v>
      </c>
      <c r="E690" s="551" t="e">
        <f>VLOOKUP(A690,Data!C:I,7,FALSE)</f>
        <v>#N/A</v>
      </c>
      <c r="F690" s="631" t="str">
        <f t="shared" si="44"/>
        <v>ID.SC-13</v>
      </c>
      <c r="G690" s="631" t="e">
        <f t="shared" si="45"/>
        <v>#N/A</v>
      </c>
    </row>
    <row r="691" spans="1:7" x14ac:dyDescent="0.25">
      <c r="A691" t="s">
        <v>1016</v>
      </c>
      <c r="B691" s="551">
        <v>3</v>
      </c>
      <c r="C691" t="s">
        <v>446</v>
      </c>
      <c r="D691" t="s">
        <v>1567</v>
      </c>
      <c r="E691" s="551" t="e">
        <f>VLOOKUP(A691,Data!C:I,7,FALSE)</f>
        <v>#N/A</v>
      </c>
      <c r="F691" s="631" t="str">
        <f t="shared" si="44"/>
        <v>ID.SC-33</v>
      </c>
      <c r="G691" s="631" t="e">
        <f t="shared" si="45"/>
        <v>#N/A</v>
      </c>
    </row>
    <row r="692" spans="1:7" x14ac:dyDescent="0.25">
      <c r="A692" t="s">
        <v>1017</v>
      </c>
      <c r="B692" s="551">
        <v>3</v>
      </c>
      <c r="C692" t="s">
        <v>1463</v>
      </c>
      <c r="D692" t="s">
        <v>1501</v>
      </c>
      <c r="E692" s="551" t="e">
        <f>VLOOKUP(A692,Data!C:I,7,FALSE)</f>
        <v>#N/A</v>
      </c>
      <c r="F692" s="631" t="str">
        <f t="shared" si="44"/>
        <v>DE.CM-43</v>
      </c>
      <c r="G692" s="631" t="e">
        <f t="shared" si="45"/>
        <v>#N/A</v>
      </c>
    </row>
    <row r="693" spans="1:7" x14ac:dyDescent="0.25">
      <c r="A693" t="s">
        <v>1017</v>
      </c>
      <c r="B693" s="551">
        <v>3</v>
      </c>
      <c r="C693" t="s">
        <v>1463</v>
      </c>
      <c r="D693" t="s">
        <v>1505</v>
      </c>
      <c r="E693" s="551" t="e">
        <f>VLOOKUP(A693,Data!C:I,7,FALSE)</f>
        <v>#N/A</v>
      </c>
      <c r="F693" s="631" t="str">
        <f t="shared" si="44"/>
        <v>DE.CM-53</v>
      </c>
      <c r="G693" s="631" t="e">
        <f t="shared" si="45"/>
        <v>#N/A</v>
      </c>
    </row>
    <row r="694" spans="1:7" x14ac:dyDescent="0.25">
      <c r="A694" t="s">
        <v>1017</v>
      </c>
      <c r="B694" s="551">
        <v>3</v>
      </c>
      <c r="C694" t="s">
        <v>446</v>
      </c>
      <c r="D694" t="s">
        <v>1523</v>
      </c>
      <c r="E694" s="551" t="e">
        <f>VLOOKUP(A694,Data!C:I,7,FALSE)</f>
        <v>#N/A</v>
      </c>
      <c r="F694" s="631" t="str">
        <f t="shared" si="44"/>
        <v>ID.SC-13</v>
      </c>
      <c r="G694" s="631" t="e">
        <f t="shared" si="45"/>
        <v>#N/A</v>
      </c>
    </row>
    <row r="695" spans="1:7" x14ac:dyDescent="0.25">
      <c r="A695" t="s">
        <v>1017</v>
      </c>
      <c r="B695" s="551">
        <v>3</v>
      </c>
      <c r="C695" t="s">
        <v>446</v>
      </c>
      <c r="D695" t="s">
        <v>1503</v>
      </c>
      <c r="E695" s="551" t="e">
        <f>VLOOKUP(A695,Data!C:I,7,FALSE)</f>
        <v>#N/A</v>
      </c>
      <c r="F695" s="631" t="str">
        <f t="shared" si="44"/>
        <v>ID.SC-23</v>
      </c>
      <c r="G695" s="631" t="e">
        <f t="shared" si="45"/>
        <v>#N/A</v>
      </c>
    </row>
    <row r="696" spans="1:7" x14ac:dyDescent="0.25">
      <c r="A696" t="s">
        <v>1017</v>
      </c>
      <c r="B696" s="551">
        <v>3</v>
      </c>
      <c r="C696" t="s">
        <v>446</v>
      </c>
      <c r="D696" t="s">
        <v>1567</v>
      </c>
      <c r="E696" s="551" t="e">
        <f>VLOOKUP(A696,Data!C:I,7,FALSE)</f>
        <v>#N/A</v>
      </c>
      <c r="F696" s="631" t="str">
        <f t="shared" si="44"/>
        <v>ID.SC-33</v>
      </c>
      <c r="G696" s="631" t="e">
        <f t="shared" si="45"/>
        <v>#N/A</v>
      </c>
    </row>
    <row r="697" spans="1:7" x14ac:dyDescent="0.25">
      <c r="A697" t="s">
        <v>1018</v>
      </c>
      <c r="B697" s="551">
        <v>3</v>
      </c>
      <c r="C697" t="s">
        <v>446</v>
      </c>
      <c r="D697" t="s">
        <v>1568</v>
      </c>
      <c r="E697" s="551" t="e">
        <f>VLOOKUP(A697,Data!C:I,7,FALSE)</f>
        <v>#N/A</v>
      </c>
      <c r="F697" s="631" t="str">
        <f t="shared" si="44"/>
        <v>ID.SC-43</v>
      </c>
      <c r="G697" s="631" t="e">
        <f t="shared" si="45"/>
        <v>#N/A</v>
      </c>
    </row>
    <row r="698" spans="1:7" x14ac:dyDescent="0.25">
      <c r="A698" t="s">
        <v>1019</v>
      </c>
      <c r="B698" s="551">
        <v>2</v>
      </c>
      <c r="C698" t="s">
        <v>446</v>
      </c>
      <c r="D698" t="s">
        <v>1523</v>
      </c>
      <c r="E698" s="551" t="e">
        <f>VLOOKUP(A698,Data!C:I,7,FALSE)</f>
        <v>#N/A</v>
      </c>
      <c r="F698" s="631" t="str">
        <f t="shared" si="44"/>
        <v>ID.SC-12</v>
      </c>
      <c r="G698" s="631" t="e">
        <f t="shared" si="45"/>
        <v>#N/A</v>
      </c>
    </row>
    <row r="699" spans="1:7" x14ac:dyDescent="0.25">
      <c r="A699" t="s">
        <v>1020</v>
      </c>
      <c r="B699" s="551">
        <v>2</v>
      </c>
      <c r="C699" t="s">
        <v>446</v>
      </c>
      <c r="D699" t="s">
        <v>1503</v>
      </c>
      <c r="E699" s="551" t="e">
        <f>VLOOKUP(A699,Data!C:I,7,FALSE)</f>
        <v>#N/A</v>
      </c>
      <c r="F699" s="631" t="str">
        <f t="shared" si="44"/>
        <v>ID.SC-22</v>
      </c>
      <c r="G699" s="631" t="e">
        <f t="shared" si="45"/>
        <v>#N/A</v>
      </c>
    </row>
    <row r="700" spans="1:7" x14ac:dyDescent="0.25">
      <c r="A700" t="s">
        <v>1021</v>
      </c>
      <c r="B700" s="551">
        <v>3</v>
      </c>
      <c r="C700" t="s">
        <v>446</v>
      </c>
      <c r="D700" t="s">
        <v>1523</v>
      </c>
      <c r="E700" s="551" t="e">
        <f>VLOOKUP(A700,Data!C:I,7,FALSE)</f>
        <v>#N/A</v>
      </c>
      <c r="F700" s="631" t="str">
        <f t="shared" si="44"/>
        <v>ID.SC-13</v>
      </c>
      <c r="G700" s="631" t="e">
        <f t="shared" si="45"/>
        <v>#N/A</v>
      </c>
    </row>
    <row r="701" spans="1:7" x14ac:dyDescent="0.25">
      <c r="A701" t="s">
        <v>1022</v>
      </c>
      <c r="B701" s="551">
        <v>3</v>
      </c>
      <c r="C701" t="s">
        <v>446</v>
      </c>
      <c r="D701" t="s">
        <v>1489</v>
      </c>
      <c r="E701" s="551" t="e">
        <f>VLOOKUP(A701,Data!C:I,7,FALSE)</f>
        <v>#N/A</v>
      </c>
      <c r="F701" s="631" t="str">
        <f t="shared" si="44"/>
        <v>ID.AM-63</v>
      </c>
      <c r="G701" s="631" t="e">
        <f t="shared" si="45"/>
        <v>#N/A</v>
      </c>
    </row>
    <row r="702" spans="1:7" x14ac:dyDescent="0.25">
      <c r="A702" t="s">
        <v>1022</v>
      </c>
      <c r="B702" s="551">
        <v>3</v>
      </c>
      <c r="C702" t="s">
        <v>446</v>
      </c>
      <c r="D702" t="s">
        <v>1490</v>
      </c>
      <c r="E702" s="551" t="e">
        <f>VLOOKUP(A702,Data!C:I,7,FALSE)</f>
        <v>#N/A</v>
      </c>
      <c r="F702" s="631" t="str">
        <f t="shared" si="44"/>
        <v>ID.GV-23</v>
      </c>
      <c r="G702" s="631" t="e">
        <f t="shared" si="45"/>
        <v>#N/A</v>
      </c>
    </row>
    <row r="703" spans="1:7" x14ac:dyDescent="0.25">
      <c r="A703" t="s">
        <v>1023</v>
      </c>
      <c r="B703" s="551">
        <v>3</v>
      </c>
      <c r="C703" t="s">
        <v>1462</v>
      </c>
      <c r="D703" t="s">
        <v>1491</v>
      </c>
      <c r="E703" s="551" t="e">
        <f>VLOOKUP(A703,Data!C:I,7,FALSE)</f>
        <v>#N/A</v>
      </c>
      <c r="F703" s="631" t="str">
        <f t="shared" si="44"/>
        <v>PR.IP-83</v>
      </c>
      <c r="G703" s="631" t="e">
        <f t="shared" si="45"/>
        <v>#N/A</v>
      </c>
    </row>
    <row r="704" spans="1:7" x14ac:dyDescent="0.25">
      <c r="A704" t="s">
        <v>175</v>
      </c>
      <c r="B704" s="551">
        <v>1</v>
      </c>
      <c r="C704" t="s">
        <v>446</v>
      </c>
      <c r="D704" t="s">
        <v>1569</v>
      </c>
      <c r="E704" s="551">
        <f ca="1">VLOOKUP(A704,Data!C:I,7,FALSE)</f>
        <v>0</v>
      </c>
      <c r="F704" s="631" t="str">
        <f t="shared" si="44"/>
        <v>ID.RA-11</v>
      </c>
      <c r="G704" s="631" t="str">
        <f t="shared" ca="1" si="45"/>
        <v>ID.RA-110</v>
      </c>
    </row>
    <row r="705" spans="1:7" x14ac:dyDescent="0.25">
      <c r="A705" t="s">
        <v>175</v>
      </c>
      <c r="B705" s="551">
        <v>1</v>
      </c>
      <c r="C705" t="s">
        <v>446</v>
      </c>
      <c r="D705" t="s">
        <v>1570</v>
      </c>
      <c r="E705" s="551">
        <f ca="1">VLOOKUP(A705,Data!C:I,7,FALSE)</f>
        <v>0</v>
      </c>
      <c r="F705" s="631" t="str">
        <f t="shared" si="44"/>
        <v>ID.RA-21</v>
      </c>
      <c r="G705" s="631" t="str">
        <f t="shared" ca="1" si="45"/>
        <v>ID.RA-210</v>
      </c>
    </row>
    <row r="706" spans="1:7" x14ac:dyDescent="0.25">
      <c r="A706" t="s">
        <v>175</v>
      </c>
      <c r="B706" s="551">
        <v>1</v>
      </c>
      <c r="C706" t="s">
        <v>1462</v>
      </c>
      <c r="D706" t="s">
        <v>1491</v>
      </c>
      <c r="E706" s="551">
        <f ca="1">VLOOKUP(A706,Data!C:I,7,FALSE)</f>
        <v>0</v>
      </c>
      <c r="F706" s="631" t="str">
        <f t="shared" si="44"/>
        <v>PR.IP-81</v>
      </c>
      <c r="G706" s="631" t="str">
        <f t="shared" ca="1" si="45"/>
        <v>PR.IP-810</v>
      </c>
    </row>
    <row r="707" spans="1:7" x14ac:dyDescent="0.25">
      <c r="A707" t="s">
        <v>175</v>
      </c>
      <c r="B707" s="551">
        <v>1</v>
      </c>
      <c r="C707" t="s">
        <v>1464</v>
      </c>
      <c r="D707" t="s">
        <v>1571</v>
      </c>
      <c r="E707" s="551">
        <f ca="1">VLOOKUP(A707,Data!C:I,7,FALSE)</f>
        <v>0</v>
      </c>
      <c r="F707" s="631" t="str">
        <f t="shared" ref="F707:F770" si="46">CONCATENATE($D707,$B707)</f>
        <v>RS.AN-51</v>
      </c>
      <c r="G707" s="631" t="str">
        <f t="shared" ref="G707:G770" ca="1" si="47">_xlfn.IFNA(CONCATENATE(F707,$E707),CONCATENATE(F707,$E707,0))</f>
        <v>RS.AN-510</v>
      </c>
    </row>
    <row r="708" spans="1:7" x14ac:dyDescent="0.25">
      <c r="A708" t="s">
        <v>175</v>
      </c>
      <c r="B708" s="551">
        <v>1</v>
      </c>
      <c r="C708" t="s">
        <v>1464</v>
      </c>
      <c r="D708" t="s">
        <v>1566</v>
      </c>
      <c r="E708" s="551">
        <f ca="1">VLOOKUP(A708,Data!C:I,7,FALSE)</f>
        <v>0</v>
      </c>
      <c r="F708" s="631" t="str">
        <f t="shared" si="46"/>
        <v>RS.CO-51</v>
      </c>
      <c r="G708" s="631" t="str">
        <f t="shared" ca="1" si="47"/>
        <v>RS.CO-510</v>
      </c>
    </row>
    <row r="709" spans="1:7" x14ac:dyDescent="0.25">
      <c r="A709" t="s">
        <v>176</v>
      </c>
      <c r="B709" s="551">
        <v>1</v>
      </c>
      <c r="C709" t="s">
        <v>446</v>
      </c>
      <c r="D709" t="s">
        <v>1569</v>
      </c>
      <c r="E709" s="551">
        <f ca="1">VLOOKUP(A709,Data!C:I,7,FALSE)</f>
        <v>0</v>
      </c>
      <c r="F709" s="631" t="str">
        <f t="shared" si="46"/>
        <v>ID.RA-11</v>
      </c>
      <c r="G709" s="631" t="str">
        <f t="shared" ca="1" si="47"/>
        <v>ID.RA-110</v>
      </c>
    </row>
    <row r="710" spans="1:7" x14ac:dyDescent="0.25">
      <c r="A710" t="s">
        <v>176</v>
      </c>
      <c r="B710" s="551">
        <v>1</v>
      </c>
      <c r="C710" t="s">
        <v>446</v>
      </c>
      <c r="D710" t="s">
        <v>1570</v>
      </c>
      <c r="E710" s="551">
        <f ca="1">VLOOKUP(A710,Data!C:I,7,FALSE)</f>
        <v>0</v>
      </c>
      <c r="F710" s="631" t="str">
        <f t="shared" si="46"/>
        <v>ID.RA-21</v>
      </c>
      <c r="G710" s="631" t="str">
        <f t="shared" ca="1" si="47"/>
        <v>ID.RA-210</v>
      </c>
    </row>
    <row r="711" spans="1:7" x14ac:dyDescent="0.25">
      <c r="A711" t="s">
        <v>176</v>
      </c>
      <c r="B711" s="551">
        <v>1</v>
      </c>
      <c r="C711" t="s">
        <v>1464</v>
      </c>
      <c r="D711" t="s">
        <v>1571</v>
      </c>
      <c r="E711" s="551">
        <f ca="1">VLOOKUP(A711,Data!C:I,7,FALSE)</f>
        <v>0</v>
      </c>
      <c r="F711" s="631" t="str">
        <f t="shared" si="46"/>
        <v>RS.AN-51</v>
      </c>
      <c r="G711" s="631" t="str">
        <f t="shared" ca="1" si="47"/>
        <v>RS.AN-510</v>
      </c>
    </row>
    <row r="712" spans="1:7" x14ac:dyDescent="0.25">
      <c r="A712" t="s">
        <v>177</v>
      </c>
      <c r="B712" s="551">
        <v>1</v>
      </c>
      <c r="C712" t="s">
        <v>1463</v>
      </c>
      <c r="D712" t="s">
        <v>1563</v>
      </c>
      <c r="E712" s="551">
        <f ca="1">VLOOKUP(A712,Data!C:I,7,FALSE)</f>
        <v>0</v>
      </c>
      <c r="F712" s="631" t="str">
        <f t="shared" si="46"/>
        <v>DE.CM-81</v>
      </c>
      <c r="G712" s="631" t="str">
        <f t="shared" ca="1" si="47"/>
        <v>DE.CM-810</v>
      </c>
    </row>
    <row r="713" spans="1:7" x14ac:dyDescent="0.25">
      <c r="A713" t="s">
        <v>177</v>
      </c>
      <c r="B713" s="551">
        <v>1</v>
      </c>
      <c r="C713" t="s">
        <v>446</v>
      </c>
      <c r="D713" t="s">
        <v>1569</v>
      </c>
      <c r="E713" s="551">
        <f ca="1">VLOOKUP(A713,Data!C:I,7,FALSE)</f>
        <v>0</v>
      </c>
      <c r="F713" s="631" t="str">
        <f t="shared" si="46"/>
        <v>ID.RA-11</v>
      </c>
      <c r="G713" s="631" t="str">
        <f t="shared" ca="1" si="47"/>
        <v>ID.RA-110</v>
      </c>
    </row>
    <row r="714" spans="1:7" x14ac:dyDescent="0.25">
      <c r="A714" t="s">
        <v>177</v>
      </c>
      <c r="B714" s="551">
        <v>1</v>
      </c>
      <c r="C714" t="s">
        <v>1464</v>
      </c>
      <c r="D714" t="s">
        <v>1571</v>
      </c>
      <c r="E714" s="551">
        <f ca="1">VLOOKUP(A714,Data!C:I,7,FALSE)</f>
        <v>0</v>
      </c>
      <c r="F714" s="631" t="str">
        <f t="shared" si="46"/>
        <v>RS.AN-51</v>
      </c>
      <c r="G714" s="631" t="str">
        <f t="shared" ca="1" si="47"/>
        <v>RS.AN-510</v>
      </c>
    </row>
    <row r="715" spans="1:7" x14ac:dyDescent="0.25">
      <c r="A715" t="s">
        <v>178</v>
      </c>
      <c r="B715" s="551">
        <v>1</v>
      </c>
      <c r="C715" t="s">
        <v>1462</v>
      </c>
      <c r="D715" t="s">
        <v>1506</v>
      </c>
      <c r="E715" s="551">
        <f ca="1">VLOOKUP(A715,Data!C:I,7,FALSE)</f>
        <v>0</v>
      </c>
      <c r="F715" s="631" t="str">
        <f t="shared" si="46"/>
        <v>PR.DS-11</v>
      </c>
      <c r="G715" s="631" t="str">
        <f t="shared" ca="1" si="47"/>
        <v>PR.DS-110</v>
      </c>
    </row>
    <row r="716" spans="1:7" x14ac:dyDescent="0.25">
      <c r="A716" t="s">
        <v>178</v>
      </c>
      <c r="B716" s="551">
        <v>1</v>
      </c>
      <c r="C716" t="s">
        <v>1462</v>
      </c>
      <c r="D716" t="s">
        <v>1507</v>
      </c>
      <c r="E716" s="551">
        <f ca="1">VLOOKUP(A716,Data!C:I,7,FALSE)</f>
        <v>0</v>
      </c>
      <c r="F716" s="631" t="str">
        <f t="shared" si="46"/>
        <v>PR.DS-21</v>
      </c>
      <c r="G716" s="631" t="str">
        <f t="shared" ca="1" si="47"/>
        <v>PR.DS-210</v>
      </c>
    </row>
    <row r="717" spans="1:7" x14ac:dyDescent="0.25">
      <c r="A717" t="s">
        <v>178</v>
      </c>
      <c r="B717" s="551">
        <v>1</v>
      </c>
      <c r="C717" t="s">
        <v>1462</v>
      </c>
      <c r="D717" t="s">
        <v>1494</v>
      </c>
      <c r="E717" s="551">
        <f ca="1">VLOOKUP(A717,Data!C:I,7,FALSE)</f>
        <v>0</v>
      </c>
      <c r="F717" s="631" t="str">
        <f t="shared" si="46"/>
        <v>PR.DS-41</v>
      </c>
      <c r="G717" s="631" t="str">
        <f t="shared" ca="1" si="47"/>
        <v>PR.DS-410</v>
      </c>
    </row>
    <row r="718" spans="1:7" x14ac:dyDescent="0.25">
      <c r="A718" t="s">
        <v>178</v>
      </c>
      <c r="B718" s="551">
        <v>1</v>
      </c>
      <c r="C718" t="s">
        <v>1462</v>
      </c>
      <c r="D718" t="s">
        <v>1495</v>
      </c>
      <c r="E718" s="551">
        <f ca="1">VLOOKUP(A718,Data!C:I,7,FALSE)</f>
        <v>0</v>
      </c>
      <c r="F718" s="631" t="str">
        <f t="shared" si="46"/>
        <v>PR.DS-51</v>
      </c>
      <c r="G718" s="631" t="str">
        <f t="shared" ca="1" si="47"/>
        <v>PR.DS-510</v>
      </c>
    </row>
    <row r="719" spans="1:7" x14ac:dyDescent="0.25">
      <c r="A719" t="s">
        <v>178</v>
      </c>
      <c r="B719" s="551">
        <v>1</v>
      </c>
      <c r="C719" t="s">
        <v>1464</v>
      </c>
      <c r="D719" t="s">
        <v>1571</v>
      </c>
      <c r="E719" s="551">
        <f ca="1">VLOOKUP(A719,Data!C:I,7,FALSE)</f>
        <v>0</v>
      </c>
      <c r="F719" s="631" t="str">
        <f t="shared" si="46"/>
        <v>RS.AN-51</v>
      </c>
      <c r="G719" s="631" t="str">
        <f t="shared" ca="1" si="47"/>
        <v>RS.AN-510</v>
      </c>
    </row>
    <row r="720" spans="1:7" x14ac:dyDescent="0.25">
      <c r="A720" t="s">
        <v>178</v>
      </c>
      <c r="B720" s="551">
        <v>1</v>
      </c>
      <c r="C720" t="s">
        <v>1464</v>
      </c>
      <c r="D720" t="s">
        <v>1561</v>
      </c>
      <c r="E720" s="551">
        <f ca="1">VLOOKUP(A720,Data!C:I,7,FALSE)</f>
        <v>0</v>
      </c>
      <c r="F720" s="631" t="str">
        <f t="shared" si="46"/>
        <v>RS.MI-31</v>
      </c>
      <c r="G720" s="631" t="str">
        <f t="shared" ca="1" si="47"/>
        <v>RS.MI-310</v>
      </c>
    </row>
    <row r="721" spans="1:7" x14ac:dyDescent="0.25">
      <c r="A721" t="s">
        <v>179</v>
      </c>
      <c r="B721" s="551">
        <v>2</v>
      </c>
      <c r="C721" t="s">
        <v>446</v>
      </c>
      <c r="D721" t="s">
        <v>1569</v>
      </c>
      <c r="E721" s="551">
        <f ca="1">VLOOKUP(A721,Data!C:I,7,FALSE)</f>
        <v>0</v>
      </c>
      <c r="F721" s="631" t="str">
        <f t="shared" si="46"/>
        <v>ID.RA-12</v>
      </c>
      <c r="G721" s="631" t="str">
        <f t="shared" ca="1" si="47"/>
        <v>ID.RA-120</v>
      </c>
    </row>
    <row r="722" spans="1:7" x14ac:dyDescent="0.25">
      <c r="A722" t="s">
        <v>179</v>
      </c>
      <c r="B722" s="551">
        <v>2</v>
      </c>
      <c r="C722" t="s">
        <v>446</v>
      </c>
      <c r="D722" t="s">
        <v>1570</v>
      </c>
      <c r="E722" s="551">
        <f ca="1">VLOOKUP(A722,Data!C:I,7,FALSE)</f>
        <v>0</v>
      </c>
      <c r="F722" s="631" t="str">
        <f t="shared" si="46"/>
        <v>ID.RA-22</v>
      </c>
      <c r="G722" s="631" t="str">
        <f t="shared" ca="1" si="47"/>
        <v>ID.RA-220</v>
      </c>
    </row>
    <row r="723" spans="1:7" x14ac:dyDescent="0.25">
      <c r="A723" t="s">
        <v>179</v>
      </c>
      <c r="B723" s="551">
        <v>2</v>
      </c>
      <c r="C723" t="s">
        <v>1464</v>
      </c>
      <c r="D723" t="s">
        <v>1571</v>
      </c>
      <c r="E723" s="551">
        <f ca="1">VLOOKUP(A723,Data!C:I,7,FALSE)</f>
        <v>0</v>
      </c>
      <c r="F723" s="631" t="str">
        <f t="shared" si="46"/>
        <v>RS.AN-52</v>
      </c>
      <c r="G723" s="631" t="str">
        <f t="shared" ca="1" si="47"/>
        <v>RS.AN-520</v>
      </c>
    </row>
    <row r="724" spans="1:7" x14ac:dyDescent="0.25">
      <c r="A724" t="s">
        <v>180</v>
      </c>
      <c r="B724" s="551">
        <v>2</v>
      </c>
      <c r="C724" t="s">
        <v>1463</v>
      </c>
      <c r="D724" t="s">
        <v>1563</v>
      </c>
      <c r="E724" s="551">
        <f ca="1">VLOOKUP(A724,Data!C:I,7,FALSE)</f>
        <v>0</v>
      </c>
      <c r="F724" s="631" t="str">
        <f t="shared" si="46"/>
        <v>DE.CM-82</v>
      </c>
      <c r="G724" s="631" t="str">
        <f t="shared" ca="1" si="47"/>
        <v>DE.CM-820</v>
      </c>
    </row>
    <row r="725" spans="1:7" x14ac:dyDescent="0.25">
      <c r="A725" t="s">
        <v>180</v>
      </c>
      <c r="B725" s="551">
        <v>2</v>
      </c>
      <c r="C725" t="s">
        <v>446</v>
      </c>
      <c r="D725" t="s">
        <v>1569</v>
      </c>
      <c r="E725" s="551">
        <f ca="1">VLOOKUP(A725,Data!C:I,7,FALSE)</f>
        <v>0</v>
      </c>
      <c r="F725" s="631" t="str">
        <f t="shared" si="46"/>
        <v>ID.RA-12</v>
      </c>
      <c r="G725" s="631" t="str">
        <f t="shared" ca="1" si="47"/>
        <v>ID.RA-120</v>
      </c>
    </row>
    <row r="726" spans="1:7" x14ac:dyDescent="0.25">
      <c r="A726" t="s">
        <v>180</v>
      </c>
      <c r="B726" s="551">
        <v>2</v>
      </c>
      <c r="C726" t="s">
        <v>446</v>
      </c>
      <c r="D726" t="s">
        <v>1572</v>
      </c>
      <c r="E726" s="551">
        <f ca="1">VLOOKUP(A726,Data!C:I,7,FALSE)</f>
        <v>0</v>
      </c>
      <c r="F726" s="631" t="str">
        <f t="shared" si="46"/>
        <v>ID.RA-32</v>
      </c>
      <c r="G726" s="631" t="str">
        <f t="shared" ca="1" si="47"/>
        <v>ID.RA-320</v>
      </c>
    </row>
    <row r="727" spans="1:7" x14ac:dyDescent="0.25">
      <c r="A727" t="s">
        <v>180</v>
      </c>
      <c r="B727" s="551">
        <v>2</v>
      </c>
      <c r="C727" t="s">
        <v>446</v>
      </c>
      <c r="D727" t="s">
        <v>1573</v>
      </c>
      <c r="E727" s="551">
        <f ca="1">VLOOKUP(A727,Data!C:I,7,FALSE)</f>
        <v>0</v>
      </c>
      <c r="F727" s="631" t="str">
        <f t="shared" si="46"/>
        <v>ID.RA-42</v>
      </c>
      <c r="G727" s="631" t="str">
        <f t="shared" ca="1" si="47"/>
        <v>ID.RA-420</v>
      </c>
    </row>
    <row r="728" spans="1:7" x14ac:dyDescent="0.25">
      <c r="A728" t="s">
        <v>181</v>
      </c>
      <c r="B728" s="551">
        <v>2</v>
      </c>
      <c r="C728" t="s">
        <v>446</v>
      </c>
      <c r="D728" t="s">
        <v>1569</v>
      </c>
      <c r="E728" s="551">
        <f ca="1">VLOOKUP(A728,Data!C:I,7,FALSE)</f>
        <v>0</v>
      </c>
      <c r="F728" s="631" t="str">
        <f t="shared" si="46"/>
        <v>ID.RA-12</v>
      </c>
      <c r="G728" s="631" t="str">
        <f t="shared" ca="1" si="47"/>
        <v>ID.RA-120</v>
      </c>
    </row>
    <row r="729" spans="1:7" x14ac:dyDescent="0.25">
      <c r="A729" t="s">
        <v>181</v>
      </c>
      <c r="B729" s="551">
        <v>2</v>
      </c>
      <c r="C729" t="s">
        <v>1464</v>
      </c>
      <c r="D729" t="s">
        <v>1571</v>
      </c>
      <c r="E729" s="551">
        <f ca="1">VLOOKUP(A729,Data!C:I,7,FALSE)</f>
        <v>0</v>
      </c>
      <c r="F729" s="631" t="str">
        <f t="shared" si="46"/>
        <v>RS.AN-52</v>
      </c>
      <c r="G729" s="631" t="str">
        <f t="shared" ca="1" si="47"/>
        <v>RS.AN-520</v>
      </c>
    </row>
    <row r="730" spans="1:7" x14ac:dyDescent="0.25">
      <c r="A730" t="s">
        <v>181</v>
      </c>
      <c r="B730" s="551">
        <v>2</v>
      </c>
      <c r="C730" t="s">
        <v>1464</v>
      </c>
      <c r="D730" t="s">
        <v>1561</v>
      </c>
      <c r="E730" s="551">
        <f ca="1">VLOOKUP(A730,Data!C:I,7,FALSE)</f>
        <v>0</v>
      </c>
      <c r="F730" s="631" t="str">
        <f t="shared" si="46"/>
        <v>RS.MI-32</v>
      </c>
      <c r="G730" s="631" t="str">
        <f t="shared" ca="1" si="47"/>
        <v>RS.MI-320</v>
      </c>
    </row>
    <row r="731" spans="1:7" x14ac:dyDescent="0.25">
      <c r="A731" t="s">
        <v>182</v>
      </c>
      <c r="B731" s="551">
        <v>2</v>
      </c>
      <c r="C731" t="s">
        <v>446</v>
      </c>
      <c r="D731" t="s">
        <v>1573</v>
      </c>
      <c r="E731" s="551">
        <f ca="1">VLOOKUP(A731,Data!C:I,7,FALSE)</f>
        <v>0</v>
      </c>
      <c r="F731" s="631" t="str">
        <f t="shared" si="46"/>
        <v>ID.RA-42</v>
      </c>
      <c r="G731" s="631" t="str">
        <f t="shared" ca="1" si="47"/>
        <v>ID.RA-420</v>
      </c>
    </row>
    <row r="732" spans="1:7" x14ac:dyDescent="0.25">
      <c r="A732" t="s">
        <v>182</v>
      </c>
      <c r="B732" s="551">
        <v>2</v>
      </c>
      <c r="C732" t="s">
        <v>1464</v>
      </c>
      <c r="D732" t="s">
        <v>1571</v>
      </c>
      <c r="E732" s="551">
        <f ca="1">VLOOKUP(A732,Data!C:I,7,FALSE)</f>
        <v>0</v>
      </c>
      <c r="F732" s="631" t="str">
        <f t="shared" si="46"/>
        <v>RS.AN-52</v>
      </c>
      <c r="G732" s="631" t="str">
        <f t="shared" ca="1" si="47"/>
        <v>RS.AN-520</v>
      </c>
    </row>
    <row r="733" spans="1:7" x14ac:dyDescent="0.25">
      <c r="A733" t="s">
        <v>183</v>
      </c>
      <c r="B733" s="551">
        <v>2</v>
      </c>
      <c r="C733" t="s">
        <v>1463</v>
      </c>
      <c r="D733" t="s">
        <v>1539</v>
      </c>
      <c r="E733" s="551">
        <f ca="1">VLOOKUP(A733,Data!C:I,7,FALSE)</f>
        <v>0</v>
      </c>
      <c r="F733" s="631" t="str">
        <f t="shared" si="46"/>
        <v>DE.DP-42</v>
      </c>
      <c r="G733" s="631" t="str">
        <f t="shared" ca="1" si="47"/>
        <v>DE.DP-420</v>
      </c>
    </row>
    <row r="734" spans="1:7" x14ac:dyDescent="0.25">
      <c r="A734" t="s">
        <v>183</v>
      </c>
      <c r="B734" s="551">
        <v>2</v>
      </c>
      <c r="C734" t="s">
        <v>1462</v>
      </c>
      <c r="D734" t="s">
        <v>1491</v>
      </c>
      <c r="E734" s="551">
        <f ca="1">VLOOKUP(A734,Data!C:I,7,FALSE)</f>
        <v>0</v>
      </c>
      <c r="F734" s="631" t="str">
        <f t="shared" si="46"/>
        <v>PR.IP-82</v>
      </c>
      <c r="G734" s="631" t="str">
        <f t="shared" ca="1" si="47"/>
        <v>PR.IP-820</v>
      </c>
    </row>
    <row r="735" spans="1:7" x14ac:dyDescent="0.25">
      <c r="A735" t="s">
        <v>183</v>
      </c>
      <c r="B735" s="551">
        <v>2</v>
      </c>
      <c r="C735" t="s">
        <v>1464</v>
      </c>
      <c r="D735" t="s">
        <v>1535</v>
      </c>
      <c r="E735" s="551">
        <f ca="1">VLOOKUP(A735,Data!C:I,7,FALSE)</f>
        <v>0</v>
      </c>
      <c r="F735" s="631" t="str">
        <f t="shared" si="46"/>
        <v>RS.CO-32</v>
      </c>
      <c r="G735" s="631" t="str">
        <f t="shared" ca="1" si="47"/>
        <v>RS.CO-320</v>
      </c>
    </row>
    <row r="736" spans="1:7" x14ac:dyDescent="0.25">
      <c r="A736" t="s">
        <v>183</v>
      </c>
      <c r="B736" s="551">
        <v>2</v>
      </c>
      <c r="C736" t="s">
        <v>1464</v>
      </c>
      <c r="D736" t="s">
        <v>1566</v>
      </c>
      <c r="E736" s="551">
        <f ca="1">VLOOKUP(A736,Data!C:I,7,FALSE)</f>
        <v>0</v>
      </c>
      <c r="F736" s="631" t="str">
        <f t="shared" si="46"/>
        <v>RS.CO-52</v>
      </c>
      <c r="G736" s="631" t="str">
        <f t="shared" ca="1" si="47"/>
        <v>RS.CO-520</v>
      </c>
    </row>
    <row r="737" spans="1:7" x14ac:dyDescent="0.25">
      <c r="A737" t="s">
        <v>184</v>
      </c>
      <c r="B737" s="551">
        <v>3</v>
      </c>
      <c r="C737" t="s">
        <v>1463</v>
      </c>
      <c r="D737" t="s">
        <v>1563</v>
      </c>
      <c r="E737" s="551">
        <f ca="1">VLOOKUP(A737,Data!C:I,7,FALSE)</f>
        <v>0</v>
      </c>
      <c r="F737" s="631" t="str">
        <f t="shared" si="46"/>
        <v>DE.CM-83</v>
      </c>
      <c r="G737" s="631" t="str">
        <f t="shared" ca="1" si="47"/>
        <v>DE.CM-830</v>
      </c>
    </row>
    <row r="738" spans="1:7" x14ac:dyDescent="0.25">
      <c r="A738" t="s">
        <v>184</v>
      </c>
      <c r="B738" s="551">
        <v>3</v>
      </c>
      <c r="C738" t="s">
        <v>446</v>
      </c>
      <c r="D738" t="s">
        <v>1569</v>
      </c>
      <c r="E738" s="551">
        <f ca="1">VLOOKUP(A738,Data!C:I,7,FALSE)</f>
        <v>0</v>
      </c>
      <c r="F738" s="631" t="str">
        <f t="shared" si="46"/>
        <v>ID.RA-13</v>
      </c>
      <c r="G738" s="631" t="str">
        <f t="shared" ca="1" si="47"/>
        <v>ID.RA-130</v>
      </c>
    </row>
    <row r="739" spans="1:7" x14ac:dyDescent="0.25">
      <c r="A739" t="s">
        <v>184</v>
      </c>
      <c r="B739" s="551">
        <v>3</v>
      </c>
      <c r="C739" t="s">
        <v>1464</v>
      </c>
      <c r="D739" t="s">
        <v>1571</v>
      </c>
      <c r="E739" s="551">
        <f ca="1">VLOOKUP(A739,Data!C:I,7,FALSE)</f>
        <v>0</v>
      </c>
      <c r="F739" s="631" t="str">
        <f t="shared" si="46"/>
        <v>RS.AN-53</v>
      </c>
      <c r="G739" s="631" t="str">
        <f t="shared" ca="1" si="47"/>
        <v>RS.AN-530</v>
      </c>
    </row>
    <row r="740" spans="1:7" x14ac:dyDescent="0.25">
      <c r="A740" t="s">
        <v>185</v>
      </c>
      <c r="B740" s="551">
        <v>3</v>
      </c>
      <c r="C740" t="s">
        <v>1463</v>
      </c>
      <c r="D740" t="s">
        <v>1539</v>
      </c>
      <c r="E740" s="551">
        <f ca="1">VLOOKUP(A740,Data!C:I,7,FALSE)</f>
        <v>0</v>
      </c>
      <c r="F740" s="631" t="str">
        <f t="shared" si="46"/>
        <v>DE.DP-43</v>
      </c>
      <c r="G740" s="631" t="str">
        <f t="shared" ca="1" si="47"/>
        <v>DE.DP-430</v>
      </c>
    </row>
    <row r="741" spans="1:7" x14ac:dyDescent="0.25">
      <c r="A741" t="s">
        <v>185</v>
      </c>
      <c r="B741" s="551">
        <v>3</v>
      </c>
      <c r="C741" t="s">
        <v>446</v>
      </c>
      <c r="D741" t="s">
        <v>1569</v>
      </c>
      <c r="E741" s="551">
        <f ca="1">VLOOKUP(A741,Data!C:I,7,FALSE)</f>
        <v>0</v>
      </c>
      <c r="F741" s="631" t="str">
        <f t="shared" si="46"/>
        <v>ID.RA-13</v>
      </c>
      <c r="G741" s="631" t="str">
        <f t="shared" ca="1" si="47"/>
        <v>ID.RA-130</v>
      </c>
    </row>
    <row r="742" spans="1:7" x14ac:dyDescent="0.25">
      <c r="A742" t="s">
        <v>185</v>
      </c>
      <c r="B742" s="551">
        <v>3</v>
      </c>
      <c r="C742" t="s">
        <v>446</v>
      </c>
      <c r="D742" t="s">
        <v>1573</v>
      </c>
      <c r="E742" s="551">
        <f ca="1">VLOOKUP(A742,Data!C:I,7,FALSE)</f>
        <v>0</v>
      </c>
      <c r="F742" s="631" t="str">
        <f t="shared" si="46"/>
        <v>ID.RA-43</v>
      </c>
      <c r="G742" s="631" t="str">
        <f t="shared" ca="1" si="47"/>
        <v>ID.RA-430</v>
      </c>
    </row>
    <row r="743" spans="1:7" x14ac:dyDescent="0.25">
      <c r="A743" t="s">
        <v>185</v>
      </c>
      <c r="B743" s="551">
        <v>3</v>
      </c>
      <c r="C743" t="s">
        <v>446</v>
      </c>
      <c r="D743" t="s">
        <v>1512</v>
      </c>
      <c r="E743" s="551">
        <f ca="1">VLOOKUP(A743,Data!C:I,7,FALSE)</f>
        <v>0</v>
      </c>
      <c r="F743" s="631" t="str">
        <f t="shared" si="46"/>
        <v>ID.RA-53</v>
      </c>
      <c r="G743" s="631" t="str">
        <f t="shared" ca="1" si="47"/>
        <v>ID.RA-530</v>
      </c>
    </row>
    <row r="744" spans="1:7" x14ac:dyDescent="0.25">
      <c r="A744" t="s">
        <v>185</v>
      </c>
      <c r="B744" s="551">
        <v>3</v>
      </c>
      <c r="C744" t="s">
        <v>1464</v>
      </c>
      <c r="D744" t="s">
        <v>1571</v>
      </c>
      <c r="E744" s="551">
        <f ca="1">VLOOKUP(A744,Data!C:I,7,FALSE)</f>
        <v>0</v>
      </c>
      <c r="F744" s="631" t="str">
        <f t="shared" si="46"/>
        <v>RS.AN-53</v>
      </c>
      <c r="G744" s="631" t="str">
        <f t="shared" ca="1" si="47"/>
        <v>RS.AN-530</v>
      </c>
    </row>
    <row r="745" spans="1:7" x14ac:dyDescent="0.25">
      <c r="A745" t="s">
        <v>185</v>
      </c>
      <c r="B745" s="551">
        <v>3</v>
      </c>
      <c r="C745" t="s">
        <v>1464</v>
      </c>
      <c r="D745" t="s">
        <v>1535</v>
      </c>
      <c r="E745" s="551">
        <f ca="1">VLOOKUP(A745,Data!C:I,7,FALSE)</f>
        <v>0</v>
      </c>
      <c r="F745" s="631" t="str">
        <f t="shared" si="46"/>
        <v>RS.CO-33</v>
      </c>
      <c r="G745" s="631" t="str">
        <f t="shared" ca="1" si="47"/>
        <v>RS.CO-330</v>
      </c>
    </row>
    <row r="746" spans="1:7" x14ac:dyDescent="0.25">
      <c r="A746" t="s">
        <v>185</v>
      </c>
      <c r="B746" s="551">
        <v>3</v>
      </c>
      <c r="C746" t="s">
        <v>1464</v>
      </c>
      <c r="D746" t="s">
        <v>1561</v>
      </c>
      <c r="E746" s="551">
        <f ca="1">VLOOKUP(A746,Data!C:I,7,FALSE)</f>
        <v>0</v>
      </c>
      <c r="F746" s="631" t="str">
        <f t="shared" si="46"/>
        <v>RS.MI-33</v>
      </c>
      <c r="G746" s="631" t="str">
        <f t="shared" ca="1" si="47"/>
        <v>RS.MI-330</v>
      </c>
    </row>
    <row r="747" spans="1:7" x14ac:dyDescent="0.25">
      <c r="A747" t="s">
        <v>187</v>
      </c>
      <c r="B747" s="551">
        <v>3</v>
      </c>
      <c r="C747" t="s">
        <v>1464</v>
      </c>
      <c r="D747" t="s">
        <v>1571</v>
      </c>
      <c r="E747" s="551">
        <f ca="1">VLOOKUP(A747,Data!C:I,7,FALSE)</f>
        <v>0</v>
      </c>
      <c r="F747" s="631" t="str">
        <f t="shared" si="46"/>
        <v>RS.AN-53</v>
      </c>
      <c r="G747" s="631" t="str">
        <f t="shared" ca="1" si="47"/>
        <v>RS.AN-530</v>
      </c>
    </row>
    <row r="748" spans="1:7" x14ac:dyDescent="0.25">
      <c r="A748" t="s">
        <v>187</v>
      </c>
      <c r="B748" s="551">
        <v>3</v>
      </c>
      <c r="C748" t="s">
        <v>1464</v>
      </c>
      <c r="D748" t="s">
        <v>1561</v>
      </c>
      <c r="E748" s="551">
        <f ca="1">VLOOKUP(A748,Data!C:I,7,FALSE)</f>
        <v>0</v>
      </c>
      <c r="F748" s="631" t="str">
        <f t="shared" si="46"/>
        <v>RS.MI-33</v>
      </c>
      <c r="G748" s="631" t="str">
        <f t="shared" ca="1" si="47"/>
        <v>RS.MI-330</v>
      </c>
    </row>
    <row r="749" spans="1:7" x14ac:dyDescent="0.25">
      <c r="A749" t="s">
        <v>189</v>
      </c>
      <c r="B749" s="551">
        <v>1</v>
      </c>
      <c r="C749" t="s">
        <v>446</v>
      </c>
      <c r="D749" t="s">
        <v>1570</v>
      </c>
      <c r="E749" s="551">
        <f ca="1">VLOOKUP(A749,Data!C:I,7,FALSE)</f>
        <v>0</v>
      </c>
      <c r="F749" s="631" t="str">
        <f t="shared" si="46"/>
        <v>ID.RA-21</v>
      </c>
      <c r="G749" s="631" t="str">
        <f t="shared" ca="1" si="47"/>
        <v>ID.RA-210</v>
      </c>
    </row>
    <row r="750" spans="1:7" x14ac:dyDescent="0.25">
      <c r="A750" t="s">
        <v>189</v>
      </c>
      <c r="B750" s="551">
        <v>1</v>
      </c>
      <c r="C750" t="s">
        <v>446</v>
      </c>
      <c r="D750" t="s">
        <v>1572</v>
      </c>
      <c r="E750" s="551">
        <f ca="1">VLOOKUP(A750,Data!C:I,7,FALSE)</f>
        <v>0</v>
      </c>
      <c r="F750" s="631" t="str">
        <f t="shared" si="46"/>
        <v>ID.RA-31</v>
      </c>
      <c r="G750" s="631" t="str">
        <f t="shared" ca="1" si="47"/>
        <v>ID.RA-310</v>
      </c>
    </row>
    <row r="751" spans="1:7" x14ac:dyDescent="0.25">
      <c r="A751" t="s">
        <v>190</v>
      </c>
      <c r="B751" s="551">
        <v>1</v>
      </c>
      <c r="C751" t="s">
        <v>446</v>
      </c>
      <c r="D751" t="s">
        <v>1570</v>
      </c>
      <c r="E751" s="551">
        <f ca="1">VLOOKUP(A751,Data!C:I,7,FALSE)</f>
        <v>0</v>
      </c>
      <c r="F751" s="631" t="str">
        <f t="shared" si="46"/>
        <v>ID.RA-21</v>
      </c>
      <c r="G751" s="631" t="str">
        <f t="shared" ca="1" si="47"/>
        <v>ID.RA-210</v>
      </c>
    </row>
    <row r="752" spans="1:7" x14ac:dyDescent="0.25">
      <c r="A752" t="s">
        <v>190</v>
      </c>
      <c r="B752" s="551">
        <v>1</v>
      </c>
      <c r="C752" t="s">
        <v>446</v>
      </c>
      <c r="D752" t="s">
        <v>1572</v>
      </c>
      <c r="E752" s="551">
        <f ca="1">VLOOKUP(A752,Data!C:I,7,FALSE)</f>
        <v>0</v>
      </c>
      <c r="F752" s="631" t="str">
        <f t="shared" si="46"/>
        <v>ID.RA-31</v>
      </c>
      <c r="G752" s="631" t="str">
        <f t="shared" ca="1" si="47"/>
        <v>ID.RA-310</v>
      </c>
    </row>
    <row r="753" spans="1:7" x14ac:dyDescent="0.25">
      <c r="A753" t="s">
        <v>191</v>
      </c>
      <c r="B753" s="551">
        <v>1</v>
      </c>
      <c r="C753" t="s">
        <v>1462</v>
      </c>
      <c r="D753" t="s">
        <v>1506</v>
      </c>
      <c r="E753" s="551">
        <f ca="1">VLOOKUP(A753,Data!C:I,7,FALSE)</f>
        <v>0</v>
      </c>
      <c r="F753" s="631" t="str">
        <f t="shared" si="46"/>
        <v>PR.DS-11</v>
      </c>
      <c r="G753" s="631" t="str">
        <f t="shared" ca="1" si="47"/>
        <v>PR.DS-110</v>
      </c>
    </row>
    <row r="754" spans="1:7" x14ac:dyDescent="0.25">
      <c r="A754" t="s">
        <v>191</v>
      </c>
      <c r="B754" s="551">
        <v>1</v>
      </c>
      <c r="C754" t="s">
        <v>1462</v>
      </c>
      <c r="D754" t="s">
        <v>1507</v>
      </c>
      <c r="E754" s="551">
        <f ca="1">VLOOKUP(A754,Data!C:I,7,FALSE)</f>
        <v>0</v>
      </c>
      <c r="F754" s="631" t="str">
        <f t="shared" si="46"/>
        <v>PR.DS-21</v>
      </c>
      <c r="G754" s="631" t="str">
        <f t="shared" ca="1" si="47"/>
        <v>PR.DS-210</v>
      </c>
    </row>
    <row r="755" spans="1:7" x14ac:dyDescent="0.25">
      <c r="A755" t="s">
        <v>191</v>
      </c>
      <c r="B755" s="551">
        <v>1</v>
      </c>
      <c r="C755" t="s">
        <v>1462</v>
      </c>
      <c r="D755" t="s">
        <v>1494</v>
      </c>
      <c r="E755" s="551">
        <f ca="1">VLOOKUP(A755,Data!C:I,7,FALSE)</f>
        <v>0</v>
      </c>
      <c r="F755" s="631" t="str">
        <f t="shared" si="46"/>
        <v>PR.DS-41</v>
      </c>
      <c r="G755" s="631" t="str">
        <f t="shared" ca="1" si="47"/>
        <v>PR.DS-410</v>
      </c>
    </row>
    <row r="756" spans="1:7" x14ac:dyDescent="0.25">
      <c r="A756" t="s">
        <v>191</v>
      </c>
      <c r="B756" s="551">
        <v>1</v>
      </c>
      <c r="C756" t="s">
        <v>1462</v>
      </c>
      <c r="D756" t="s">
        <v>1495</v>
      </c>
      <c r="E756" s="551">
        <f ca="1">VLOOKUP(A756,Data!C:I,7,FALSE)</f>
        <v>0</v>
      </c>
      <c r="F756" s="631" t="str">
        <f t="shared" si="46"/>
        <v>PR.DS-51</v>
      </c>
      <c r="G756" s="631" t="str">
        <f t="shared" ca="1" si="47"/>
        <v>PR.DS-510</v>
      </c>
    </row>
    <row r="757" spans="1:7" x14ac:dyDescent="0.25">
      <c r="A757" t="s">
        <v>192</v>
      </c>
      <c r="B757" s="551">
        <v>2</v>
      </c>
      <c r="C757" t="s">
        <v>446</v>
      </c>
      <c r="D757" t="s">
        <v>1572</v>
      </c>
      <c r="E757" s="551">
        <f ca="1">VLOOKUP(A757,Data!C:I,7,FALSE)</f>
        <v>0</v>
      </c>
      <c r="F757" s="631" t="str">
        <f t="shared" si="46"/>
        <v>ID.RA-32</v>
      </c>
      <c r="G757" s="631" t="str">
        <f t="shared" ca="1" si="47"/>
        <v>ID.RA-320</v>
      </c>
    </row>
    <row r="758" spans="1:7" x14ac:dyDescent="0.25">
      <c r="A758" t="s">
        <v>192</v>
      </c>
      <c r="B758" s="551">
        <v>2</v>
      </c>
      <c r="C758" t="s">
        <v>446</v>
      </c>
      <c r="D758" t="s">
        <v>1573</v>
      </c>
      <c r="E758" s="551">
        <f ca="1">VLOOKUP(A758,Data!C:I,7,FALSE)</f>
        <v>0</v>
      </c>
      <c r="F758" s="631" t="str">
        <f t="shared" si="46"/>
        <v>ID.RA-42</v>
      </c>
      <c r="G758" s="631" t="str">
        <f t="shared" ca="1" si="47"/>
        <v>ID.RA-420</v>
      </c>
    </row>
    <row r="759" spans="1:7" x14ac:dyDescent="0.25">
      <c r="A759" t="s">
        <v>192</v>
      </c>
      <c r="B759" s="551">
        <v>2</v>
      </c>
      <c r="C759" t="s">
        <v>446</v>
      </c>
      <c r="D759" t="s">
        <v>1562</v>
      </c>
      <c r="E759" s="551">
        <f ca="1">VLOOKUP(A759,Data!C:I,7,FALSE)</f>
        <v>0</v>
      </c>
      <c r="F759" s="631" t="str">
        <f t="shared" si="46"/>
        <v>ID.RA-62</v>
      </c>
      <c r="G759" s="631" t="str">
        <f t="shared" ca="1" si="47"/>
        <v>ID.RA-620</v>
      </c>
    </row>
    <row r="760" spans="1:7" x14ac:dyDescent="0.25">
      <c r="A760" t="s">
        <v>193</v>
      </c>
      <c r="B760" s="551">
        <v>2</v>
      </c>
      <c r="C760" t="s">
        <v>446</v>
      </c>
      <c r="D760" t="s">
        <v>1570</v>
      </c>
      <c r="E760" s="551">
        <f ca="1">VLOOKUP(A760,Data!C:I,7,FALSE)</f>
        <v>0</v>
      </c>
      <c r="F760" s="631" t="str">
        <f t="shared" si="46"/>
        <v>ID.RA-22</v>
      </c>
      <c r="G760" s="631" t="str">
        <f t="shared" ca="1" si="47"/>
        <v>ID.RA-220</v>
      </c>
    </row>
    <row r="761" spans="1:7" x14ac:dyDescent="0.25">
      <c r="A761" t="s">
        <v>193</v>
      </c>
      <c r="B761" s="551">
        <v>2</v>
      </c>
      <c r="C761" t="s">
        <v>446</v>
      </c>
      <c r="D761" t="s">
        <v>1572</v>
      </c>
      <c r="E761" s="551">
        <f ca="1">VLOOKUP(A761,Data!C:I,7,FALSE)</f>
        <v>0</v>
      </c>
      <c r="F761" s="631" t="str">
        <f t="shared" si="46"/>
        <v>ID.RA-32</v>
      </c>
      <c r="G761" s="631" t="str">
        <f t="shared" ca="1" si="47"/>
        <v>ID.RA-320</v>
      </c>
    </row>
    <row r="762" spans="1:7" x14ac:dyDescent="0.25">
      <c r="A762" t="s">
        <v>194</v>
      </c>
      <c r="B762" s="551">
        <v>2</v>
      </c>
      <c r="C762" t="s">
        <v>446</v>
      </c>
      <c r="D762" t="s">
        <v>1572</v>
      </c>
      <c r="E762" s="551">
        <f ca="1">VLOOKUP(A762,Data!C:I,7,FALSE)</f>
        <v>0</v>
      </c>
      <c r="F762" s="631" t="str">
        <f t="shared" si="46"/>
        <v>ID.RA-32</v>
      </c>
      <c r="G762" s="631" t="str">
        <f t="shared" ca="1" si="47"/>
        <v>ID.RA-320</v>
      </c>
    </row>
    <row r="763" spans="1:7" x14ac:dyDescent="0.25">
      <c r="A763" t="s">
        <v>194</v>
      </c>
      <c r="B763" s="551">
        <v>2</v>
      </c>
      <c r="C763" t="s">
        <v>446</v>
      </c>
      <c r="D763" t="s">
        <v>1573</v>
      </c>
      <c r="E763" s="551">
        <f ca="1">VLOOKUP(A763,Data!C:I,7,FALSE)</f>
        <v>0</v>
      </c>
      <c r="F763" s="631" t="str">
        <f t="shared" si="46"/>
        <v>ID.RA-42</v>
      </c>
      <c r="G763" s="631" t="str">
        <f t="shared" ca="1" si="47"/>
        <v>ID.RA-420</v>
      </c>
    </row>
    <row r="764" spans="1:7" x14ac:dyDescent="0.25">
      <c r="A764" t="s">
        <v>196</v>
      </c>
      <c r="B764" s="551">
        <v>3</v>
      </c>
      <c r="C764" t="s">
        <v>446</v>
      </c>
      <c r="D764" t="s">
        <v>1572</v>
      </c>
      <c r="E764" s="551">
        <f ca="1">VLOOKUP(A764,Data!C:I,7,FALSE)</f>
        <v>0</v>
      </c>
      <c r="F764" s="631" t="str">
        <f t="shared" si="46"/>
        <v>ID.RA-33</v>
      </c>
      <c r="G764" s="631" t="str">
        <f t="shared" ca="1" si="47"/>
        <v>ID.RA-330</v>
      </c>
    </row>
    <row r="765" spans="1:7" x14ac:dyDescent="0.25">
      <c r="A765" t="s">
        <v>196</v>
      </c>
      <c r="B765" s="551">
        <v>3</v>
      </c>
      <c r="C765" t="s">
        <v>446</v>
      </c>
      <c r="D765" t="s">
        <v>1573</v>
      </c>
      <c r="E765" s="551">
        <f ca="1">VLOOKUP(A765,Data!C:I,7,FALSE)</f>
        <v>0</v>
      </c>
      <c r="F765" s="631" t="str">
        <f t="shared" si="46"/>
        <v>ID.RA-43</v>
      </c>
      <c r="G765" s="631" t="str">
        <f t="shared" ca="1" si="47"/>
        <v>ID.RA-430</v>
      </c>
    </row>
    <row r="766" spans="1:7" x14ac:dyDescent="0.25">
      <c r="A766" t="s">
        <v>196</v>
      </c>
      <c r="B766" s="551">
        <v>3</v>
      </c>
      <c r="C766" t="s">
        <v>446</v>
      </c>
      <c r="D766" t="s">
        <v>1562</v>
      </c>
      <c r="E766" s="551">
        <f ca="1">VLOOKUP(A766,Data!C:I,7,FALSE)</f>
        <v>0</v>
      </c>
      <c r="F766" s="631" t="str">
        <f t="shared" si="46"/>
        <v>ID.RA-63</v>
      </c>
      <c r="G766" s="631" t="str">
        <f t="shared" ca="1" si="47"/>
        <v>ID.RA-630</v>
      </c>
    </row>
    <row r="767" spans="1:7" x14ac:dyDescent="0.25">
      <c r="A767" t="s">
        <v>197</v>
      </c>
      <c r="B767" s="551">
        <v>3</v>
      </c>
      <c r="C767" t="s">
        <v>1463</v>
      </c>
      <c r="D767" t="s">
        <v>1539</v>
      </c>
      <c r="E767" s="551">
        <f ca="1">VLOOKUP(A767,Data!C:I,7,FALSE)</f>
        <v>0</v>
      </c>
      <c r="F767" s="631" t="str">
        <f t="shared" si="46"/>
        <v>DE.DP-43</v>
      </c>
      <c r="G767" s="631" t="str">
        <f t="shared" ca="1" si="47"/>
        <v>DE.DP-430</v>
      </c>
    </row>
    <row r="768" spans="1:7" x14ac:dyDescent="0.25">
      <c r="A768" t="s">
        <v>197</v>
      </c>
      <c r="B768" s="551">
        <v>3</v>
      </c>
      <c r="C768" t="s">
        <v>446</v>
      </c>
      <c r="D768" t="s">
        <v>1572</v>
      </c>
      <c r="E768" s="551">
        <f ca="1">VLOOKUP(A768,Data!C:I,7,FALSE)</f>
        <v>0</v>
      </c>
      <c r="F768" s="631" t="str">
        <f t="shared" si="46"/>
        <v>ID.RA-33</v>
      </c>
      <c r="G768" s="631" t="str">
        <f t="shared" ca="1" si="47"/>
        <v>ID.RA-330</v>
      </c>
    </row>
    <row r="769" spans="1:7" x14ac:dyDescent="0.25">
      <c r="A769" t="s">
        <v>197</v>
      </c>
      <c r="B769" s="551">
        <v>3</v>
      </c>
      <c r="C769" t="s">
        <v>446</v>
      </c>
      <c r="D769" t="s">
        <v>1573</v>
      </c>
      <c r="E769" s="551">
        <f ca="1">VLOOKUP(A769,Data!C:I,7,FALSE)</f>
        <v>0</v>
      </c>
      <c r="F769" s="631" t="str">
        <f t="shared" si="46"/>
        <v>ID.RA-43</v>
      </c>
      <c r="G769" s="631" t="str">
        <f t="shared" ca="1" si="47"/>
        <v>ID.RA-430</v>
      </c>
    </row>
    <row r="770" spans="1:7" x14ac:dyDescent="0.25">
      <c r="A770" t="s">
        <v>197</v>
      </c>
      <c r="B770" s="551">
        <v>3</v>
      </c>
      <c r="C770" t="s">
        <v>446</v>
      </c>
      <c r="D770" t="s">
        <v>1562</v>
      </c>
      <c r="E770" s="551">
        <f ca="1">VLOOKUP(A770,Data!C:I,7,FALSE)</f>
        <v>0</v>
      </c>
      <c r="F770" s="631" t="str">
        <f t="shared" si="46"/>
        <v>ID.RA-63</v>
      </c>
      <c r="G770" s="631" t="str">
        <f t="shared" ca="1" si="47"/>
        <v>ID.RA-630</v>
      </c>
    </row>
    <row r="771" spans="1:7" x14ac:dyDescent="0.25">
      <c r="A771" t="s">
        <v>197</v>
      </c>
      <c r="B771" s="551">
        <v>3</v>
      </c>
      <c r="C771" t="s">
        <v>1464</v>
      </c>
      <c r="D771" t="s">
        <v>1535</v>
      </c>
      <c r="E771" s="551">
        <f ca="1">VLOOKUP(A771,Data!C:I,7,FALSE)</f>
        <v>0</v>
      </c>
      <c r="F771" s="631" t="str">
        <f t="shared" ref="F771:F834" si="48">CONCATENATE($D771,$B771)</f>
        <v>RS.CO-33</v>
      </c>
      <c r="G771" s="631" t="str">
        <f t="shared" ref="G771:G834" ca="1" si="49">_xlfn.IFNA(CONCATENATE(F771,$E771),CONCATENATE(F771,$E771,0))</f>
        <v>RS.CO-330</v>
      </c>
    </row>
    <row r="772" spans="1:7" x14ac:dyDescent="0.25">
      <c r="A772" t="s">
        <v>199</v>
      </c>
      <c r="B772" s="551">
        <v>3</v>
      </c>
      <c r="C772" t="s">
        <v>1463</v>
      </c>
      <c r="D772" t="s">
        <v>1544</v>
      </c>
      <c r="E772" s="551">
        <f ca="1">VLOOKUP(A772,Data!C:I,7,FALSE)</f>
        <v>0</v>
      </c>
      <c r="F772" s="631" t="str">
        <f t="shared" si="48"/>
        <v>DE.AE-53</v>
      </c>
      <c r="G772" s="631" t="str">
        <f t="shared" ca="1" si="49"/>
        <v>DE.AE-530</v>
      </c>
    </row>
    <row r="773" spans="1:7" x14ac:dyDescent="0.25">
      <c r="A773" t="s">
        <v>199</v>
      </c>
      <c r="B773" s="551">
        <v>3</v>
      </c>
      <c r="C773" t="s">
        <v>1462</v>
      </c>
      <c r="D773" t="s">
        <v>1574</v>
      </c>
      <c r="E773" s="551">
        <f ca="1">VLOOKUP(A773,Data!C:I,7,FALSE)</f>
        <v>0</v>
      </c>
      <c r="F773" s="631" t="str">
        <f t="shared" si="48"/>
        <v>PR.IP-123</v>
      </c>
      <c r="G773" s="631" t="str">
        <f t="shared" ca="1" si="49"/>
        <v>PR.IP-1230</v>
      </c>
    </row>
    <row r="774" spans="1:7" x14ac:dyDescent="0.25">
      <c r="A774" t="s">
        <v>201</v>
      </c>
      <c r="B774" s="551">
        <v>3</v>
      </c>
      <c r="C774" t="s">
        <v>1463</v>
      </c>
      <c r="D774" t="s">
        <v>1539</v>
      </c>
      <c r="E774" s="551">
        <f ca="1">VLOOKUP(A774,Data!C:I,7,FALSE)</f>
        <v>0</v>
      </c>
      <c r="F774" s="631" t="str">
        <f t="shared" si="48"/>
        <v>DE.DP-43</v>
      </c>
      <c r="G774" s="631" t="str">
        <f t="shared" ca="1" si="49"/>
        <v>DE.DP-430</v>
      </c>
    </row>
    <row r="775" spans="1:7" x14ac:dyDescent="0.25">
      <c r="A775" t="s">
        <v>201</v>
      </c>
      <c r="B775" s="551">
        <v>3</v>
      </c>
      <c r="C775" t="s">
        <v>446</v>
      </c>
      <c r="D775" t="s">
        <v>1570</v>
      </c>
      <c r="E775" s="551">
        <f ca="1">VLOOKUP(A775,Data!C:I,7,FALSE)</f>
        <v>0</v>
      </c>
      <c r="F775" s="631" t="str">
        <f t="shared" si="48"/>
        <v>ID.RA-23</v>
      </c>
      <c r="G775" s="631" t="str">
        <f t="shared" ca="1" si="49"/>
        <v>ID.RA-230</v>
      </c>
    </row>
    <row r="776" spans="1:7" x14ac:dyDescent="0.25">
      <c r="A776" t="s">
        <v>201</v>
      </c>
      <c r="B776" s="551">
        <v>3</v>
      </c>
      <c r="C776" t="s">
        <v>446</v>
      </c>
      <c r="D776" t="s">
        <v>1572</v>
      </c>
      <c r="E776" s="551">
        <f ca="1">VLOOKUP(A776,Data!C:I,7,FALSE)</f>
        <v>0</v>
      </c>
      <c r="F776" s="631" t="str">
        <f t="shared" si="48"/>
        <v>ID.RA-33</v>
      </c>
      <c r="G776" s="631" t="str">
        <f t="shared" ca="1" si="49"/>
        <v>ID.RA-330</v>
      </c>
    </row>
    <row r="777" spans="1:7" x14ac:dyDescent="0.25">
      <c r="A777" t="s">
        <v>201</v>
      </c>
      <c r="B777" s="551">
        <v>3</v>
      </c>
      <c r="C777" t="s">
        <v>1464</v>
      </c>
      <c r="D777" t="s">
        <v>1571</v>
      </c>
      <c r="E777" s="551">
        <f ca="1">VLOOKUP(A777,Data!C:I,7,FALSE)</f>
        <v>0</v>
      </c>
      <c r="F777" s="631" t="str">
        <f t="shared" si="48"/>
        <v>RS.AN-53</v>
      </c>
      <c r="G777" s="631" t="str">
        <f t="shared" ca="1" si="49"/>
        <v>RS.AN-530</v>
      </c>
    </row>
    <row r="778" spans="1:7" x14ac:dyDescent="0.25">
      <c r="A778" t="s">
        <v>201</v>
      </c>
      <c r="B778" s="551">
        <v>3</v>
      </c>
      <c r="C778" t="s">
        <v>1464</v>
      </c>
      <c r="D778" t="s">
        <v>1535</v>
      </c>
      <c r="E778" s="551">
        <f ca="1">VLOOKUP(A778,Data!C:I,7,FALSE)</f>
        <v>0</v>
      </c>
      <c r="F778" s="631" t="str">
        <f t="shared" si="48"/>
        <v>RS.CO-33</v>
      </c>
      <c r="G778" s="631" t="str">
        <f t="shared" ca="1" si="49"/>
        <v>RS.CO-330</v>
      </c>
    </row>
    <row r="779" spans="1:7" x14ac:dyDescent="0.25">
      <c r="A779" t="s">
        <v>201</v>
      </c>
      <c r="B779" s="551">
        <v>3</v>
      </c>
      <c r="C779" t="s">
        <v>1464</v>
      </c>
      <c r="D779" t="s">
        <v>1566</v>
      </c>
      <c r="E779" s="551">
        <f ca="1">VLOOKUP(A779,Data!C:I,7,FALSE)</f>
        <v>0</v>
      </c>
      <c r="F779" s="631" t="str">
        <f t="shared" si="48"/>
        <v>RS.CO-53</v>
      </c>
      <c r="G779" s="631" t="str">
        <f t="shared" ca="1" si="49"/>
        <v>RS.CO-530</v>
      </c>
    </row>
    <row r="780" spans="1:7" x14ac:dyDescent="0.25">
      <c r="A780" t="s">
        <v>205</v>
      </c>
      <c r="B780" s="551">
        <v>2</v>
      </c>
      <c r="C780" t="s">
        <v>1462</v>
      </c>
      <c r="D780" t="s">
        <v>1574</v>
      </c>
      <c r="E780" s="551">
        <f ca="1">VLOOKUP(A780,Data!C:I,7,FALSE)</f>
        <v>0</v>
      </c>
      <c r="F780" s="631" t="str">
        <f t="shared" si="48"/>
        <v>PR.IP-122</v>
      </c>
      <c r="G780" s="631" t="str">
        <f t="shared" ca="1" si="49"/>
        <v>PR.IP-1220</v>
      </c>
    </row>
    <row r="781" spans="1:7" x14ac:dyDescent="0.25">
      <c r="A781" t="s">
        <v>206</v>
      </c>
      <c r="B781" s="551">
        <v>2</v>
      </c>
      <c r="C781" t="s">
        <v>1462</v>
      </c>
      <c r="D781" t="s">
        <v>1574</v>
      </c>
      <c r="E781" s="551">
        <f ca="1">VLOOKUP(A781,Data!C:I,7,FALSE)</f>
        <v>0</v>
      </c>
      <c r="F781" s="631" t="str">
        <f t="shared" si="48"/>
        <v>PR.IP-122</v>
      </c>
      <c r="G781" s="631" t="str">
        <f t="shared" ca="1" si="49"/>
        <v>PR.IP-1220</v>
      </c>
    </row>
    <row r="782" spans="1:7" x14ac:dyDescent="0.25">
      <c r="A782" t="s">
        <v>207</v>
      </c>
      <c r="B782" s="551">
        <v>3</v>
      </c>
      <c r="C782" t="s">
        <v>1462</v>
      </c>
      <c r="D782" t="s">
        <v>1574</v>
      </c>
      <c r="E782" s="551">
        <f ca="1">VLOOKUP(A782,Data!C:I,7,FALSE)</f>
        <v>0</v>
      </c>
      <c r="F782" s="631" t="str">
        <f t="shared" si="48"/>
        <v>PR.IP-123</v>
      </c>
      <c r="G782" s="631" t="str">
        <f t="shared" ca="1" si="49"/>
        <v>PR.IP-1230</v>
      </c>
    </row>
    <row r="783" spans="1:7" x14ac:dyDescent="0.25">
      <c r="A783" t="s">
        <v>209</v>
      </c>
      <c r="B783" s="551">
        <v>3</v>
      </c>
      <c r="C783" t="s">
        <v>446</v>
      </c>
      <c r="D783" t="s">
        <v>1489</v>
      </c>
      <c r="E783" s="551">
        <f ca="1">VLOOKUP(A783,Data!C:I,7,FALSE)</f>
        <v>0</v>
      </c>
      <c r="F783" s="631" t="str">
        <f t="shared" si="48"/>
        <v>ID.AM-63</v>
      </c>
      <c r="G783" s="631" t="str">
        <f t="shared" ca="1" si="49"/>
        <v>ID.AM-630</v>
      </c>
    </row>
    <row r="784" spans="1:7" x14ac:dyDescent="0.25">
      <c r="A784" t="s">
        <v>209</v>
      </c>
      <c r="B784" s="551">
        <v>3</v>
      </c>
      <c r="C784" t="s">
        <v>446</v>
      </c>
      <c r="D784" t="s">
        <v>1490</v>
      </c>
      <c r="E784" s="551">
        <f ca="1">VLOOKUP(A784,Data!C:I,7,FALSE)</f>
        <v>0</v>
      </c>
      <c r="F784" s="631" t="str">
        <f t="shared" si="48"/>
        <v>ID.GV-23</v>
      </c>
      <c r="G784" s="631" t="str">
        <f t="shared" ca="1" si="49"/>
        <v>ID.GV-230</v>
      </c>
    </row>
    <row r="785" spans="1:7" x14ac:dyDescent="0.25">
      <c r="A785" t="s">
        <v>210</v>
      </c>
      <c r="B785" s="551">
        <v>3</v>
      </c>
      <c r="C785" t="s">
        <v>1462</v>
      </c>
      <c r="D785" t="s">
        <v>1491</v>
      </c>
      <c r="E785" s="551">
        <f ca="1">VLOOKUP(A785,Data!C:I,7,FALSE)</f>
        <v>0</v>
      </c>
      <c r="F785" s="631" t="str">
        <f t="shared" si="48"/>
        <v>PR.IP-83</v>
      </c>
      <c r="G785" s="631" t="str">
        <f t="shared" ca="1" si="49"/>
        <v>PR.IP-830</v>
      </c>
    </row>
    <row r="786" spans="1:7" x14ac:dyDescent="0.25">
      <c r="A786" t="s">
        <v>274</v>
      </c>
      <c r="B786" s="551">
        <v>1</v>
      </c>
      <c r="C786" t="s">
        <v>1463</v>
      </c>
      <c r="D786" t="s">
        <v>1538</v>
      </c>
      <c r="E786" s="551">
        <f ca="1">VLOOKUP(A786,Data!C:I,7,FALSE)</f>
        <v>0</v>
      </c>
      <c r="F786" s="631" t="str">
        <f t="shared" si="48"/>
        <v>DE.DP-11</v>
      </c>
      <c r="G786" s="631" t="str">
        <f t="shared" ca="1" si="49"/>
        <v>DE.DP-110</v>
      </c>
    </row>
    <row r="787" spans="1:7" x14ac:dyDescent="0.25">
      <c r="A787" t="s">
        <v>274</v>
      </c>
      <c r="B787" s="551">
        <v>1</v>
      </c>
      <c r="C787" t="s">
        <v>446</v>
      </c>
      <c r="D787" t="s">
        <v>1489</v>
      </c>
      <c r="E787" s="551">
        <f ca="1">VLOOKUP(A787,Data!C:I,7,FALSE)</f>
        <v>0</v>
      </c>
      <c r="F787" s="631" t="str">
        <f t="shared" si="48"/>
        <v>ID.AM-61</v>
      </c>
      <c r="G787" s="631" t="str">
        <f t="shared" ca="1" si="49"/>
        <v>ID.AM-610</v>
      </c>
    </row>
    <row r="788" spans="1:7" x14ac:dyDescent="0.25">
      <c r="A788" t="s">
        <v>274</v>
      </c>
      <c r="B788" s="551">
        <v>1</v>
      </c>
      <c r="C788" t="s">
        <v>446</v>
      </c>
      <c r="D788" t="s">
        <v>1490</v>
      </c>
      <c r="E788" s="551">
        <f ca="1">VLOOKUP(A788,Data!C:I,7,FALSE)</f>
        <v>0</v>
      </c>
      <c r="F788" s="631" t="str">
        <f t="shared" si="48"/>
        <v>ID.GV-21</v>
      </c>
      <c r="G788" s="631" t="str">
        <f t="shared" ca="1" si="49"/>
        <v>ID.GV-210</v>
      </c>
    </row>
    <row r="789" spans="1:7" x14ac:dyDescent="0.25">
      <c r="A789" t="s">
        <v>274</v>
      </c>
      <c r="B789" s="551">
        <v>1</v>
      </c>
      <c r="C789" t="s">
        <v>1462</v>
      </c>
      <c r="D789" t="s">
        <v>1575</v>
      </c>
      <c r="E789" s="551">
        <f ca="1">VLOOKUP(A789,Data!C:I,7,FALSE)</f>
        <v>0</v>
      </c>
      <c r="F789" s="631" t="str">
        <f t="shared" si="48"/>
        <v>PR.AT-21</v>
      </c>
      <c r="G789" s="631" t="str">
        <f t="shared" ca="1" si="49"/>
        <v>PR.AT-210</v>
      </c>
    </row>
    <row r="790" spans="1:7" x14ac:dyDescent="0.25">
      <c r="A790" t="s">
        <v>274</v>
      </c>
      <c r="B790" s="551">
        <v>1</v>
      </c>
      <c r="C790" t="s">
        <v>1462</v>
      </c>
      <c r="D790" t="s">
        <v>1576</v>
      </c>
      <c r="E790" s="551">
        <f ca="1">VLOOKUP(A790,Data!C:I,7,FALSE)</f>
        <v>0</v>
      </c>
      <c r="F790" s="631" t="str">
        <f t="shared" si="48"/>
        <v>PR.AT-31</v>
      </c>
      <c r="G790" s="631" t="str">
        <f t="shared" ca="1" si="49"/>
        <v>PR.AT-310</v>
      </c>
    </row>
    <row r="791" spans="1:7" x14ac:dyDescent="0.25">
      <c r="A791" t="s">
        <v>274</v>
      </c>
      <c r="B791" s="551">
        <v>1</v>
      </c>
      <c r="C791" t="s">
        <v>1462</v>
      </c>
      <c r="D791" t="s">
        <v>1525</v>
      </c>
      <c r="E791" s="551">
        <f ca="1">VLOOKUP(A791,Data!C:I,7,FALSE)</f>
        <v>0</v>
      </c>
      <c r="F791" s="631" t="str">
        <f t="shared" si="48"/>
        <v>PR.AT-41</v>
      </c>
      <c r="G791" s="631" t="str">
        <f t="shared" ca="1" si="49"/>
        <v>PR.AT-410</v>
      </c>
    </row>
    <row r="792" spans="1:7" x14ac:dyDescent="0.25">
      <c r="A792" t="s">
        <v>274</v>
      </c>
      <c r="B792" s="551">
        <v>1</v>
      </c>
      <c r="C792" t="s">
        <v>1462</v>
      </c>
      <c r="D792" t="s">
        <v>1577</v>
      </c>
      <c r="E792" s="551">
        <f ca="1">VLOOKUP(A792,Data!C:I,7,FALSE)</f>
        <v>0</v>
      </c>
      <c r="F792" s="631" t="str">
        <f t="shared" si="48"/>
        <v>PR.AT-51</v>
      </c>
      <c r="G792" s="631" t="str">
        <f t="shared" ca="1" si="49"/>
        <v>PR.AT-510</v>
      </c>
    </row>
    <row r="793" spans="1:7" x14ac:dyDescent="0.25">
      <c r="A793" t="s">
        <v>275</v>
      </c>
      <c r="B793" s="551">
        <v>1</v>
      </c>
      <c r="C793" t="s">
        <v>1463</v>
      </c>
      <c r="D793" t="s">
        <v>1538</v>
      </c>
      <c r="E793" s="551">
        <f ca="1">VLOOKUP(A793,Data!C:I,7,FALSE)</f>
        <v>0</v>
      </c>
      <c r="F793" s="631" t="str">
        <f t="shared" si="48"/>
        <v>DE.DP-11</v>
      </c>
      <c r="G793" s="631" t="str">
        <f t="shared" ca="1" si="49"/>
        <v>DE.DP-110</v>
      </c>
    </row>
    <row r="794" spans="1:7" x14ac:dyDescent="0.25">
      <c r="A794" t="s">
        <v>275</v>
      </c>
      <c r="B794" s="551">
        <v>1</v>
      </c>
      <c r="C794" t="s">
        <v>446</v>
      </c>
      <c r="D794" t="s">
        <v>1489</v>
      </c>
      <c r="E794" s="551">
        <f ca="1">VLOOKUP(A794,Data!C:I,7,FALSE)</f>
        <v>0</v>
      </c>
      <c r="F794" s="631" t="str">
        <f t="shared" si="48"/>
        <v>ID.AM-61</v>
      </c>
      <c r="G794" s="631" t="str">
        <f t="shared" ca="1" si="49"/>
        <v>ID.AM-610</v>
      </c>
    </row>
    <row r="795" spans="1:7" x14ac:dyDescent="0.25">
      <c r="A795" t="s">
        <v>275</v>
      </c>
      <c r="B795" s="551">
        <v>1</v>
      </c>
      <c r="C795" t="s">
        <v>446</v>
      </c>
      <c r="D795" t="s">
        <v>1490</v>
      </c>
      <c r="E795" s="551">
        <f ca="1">VLOOKUP(A795,Data!C:I,7,FALSE)</f>
        <v>0</v>
      </c>
      <c r="F795" s="631" t="str">
        <f t="shared" si="48"/>
        <v>ID.GV-21</v>
      </c>
      <c r="G795" s="631" t="str">
        <f t="shared" ca="1" si="49"/>
        <v>ID.GV-210</v>
      </c>
    </row>
    <row r="796" spans="1:7" x14ac:dyDescent="0.25">
      <c r="A796" t="s">
        <v>275</v>
      </c>
      <c r="B796" s="551">
        <v>1</v>
      </c>
      <c r="C796" t="s">
        <v>1462</v>
      </c>
      <c r="D796" t="s">
        <v>1575</v>
      </c>
      <c r="E796" s="551">
        <f ca="1">VLOOKUP(A796,Data!C:I,7,FALSE)</f>
        <v>0</v>
      </c>
      <c r="F796" s="631" t="str">
        <f t="shared" si="48"/>
        <v>PR.AT-21</v>
      </c>
      <c r="G796" s="631" t="str">
        <f t="shared" ca="1" si="49"/>
        <v>PR.AT-210</v>
      </c>
    </row>
    <row r="797" spans="1:7" x14ac:dyDescent="0.25">
      <c r="A797" t="s">
        <v>275</v>
      </c>
      <c r="B797" s="551">
        <v>1</v>
      </c>
      <c r="C797" t="s">
        <v>1462</v>
      </c>
      <c r="D797" t="s">
        <v>1576</v>
      </c>
      <c r="E797" s="551">
        <f ca="1">VLOOKUP(A797,Data!C:I,7,FALSE)</f>
        <v>0</v>
      </c>
      <c r="F797" s="631" t="str">
        <f t="shared" si="48"/>
        <v>PR.AT-31</v>
      </c>
      <c r="G797" s="631" t="str">
        <f t="shared" ca="1" si="49"/>
        <v>PR.AT-310</v>
      </c>
    </row>
    <row r="798" spans="1:7" x14ac:dyDescent="0.25">
      <c r="A798" t="s">
        <v>275</v>
      </c>
      <c r="B798" s="551">
        <v>1</v>
      </c>
      <c r="C798" t="s">
        <v>1462</v>
      </c>
      <c r="D798" t="s">
        <v>1525</v>
      </c>
      <c r="E798" s="551">
        <f ca="1">VLOOKUP(A798,Data!C:I,7,FALSE)</f>
        <v>0</v>
      </c>
      <c r="F798" s="631" t="str">
        <f t="shared" si="48"/>
        <v>PR.AT-41</v>
      </c>
      <c r="G798" s="631" t="str">
        <f t="shared" ca="1" si="49"/>
        <v>PR.AT-410</v>
      </c>
    </row>
    <row r="799" spans="1:7" x14ac:dyDescent="0.25">
      <c r="A799" t="s">
        <v>275</v>
      </c>
      <c r="B799" s="551">
        <v>1</v>
      </c>
      <c r="C799" t="s">
        <v>1462</v>
      </c>
      <c r="D799" t="s">
        <v>1577</v>
      </c>
      <c r="E799" s="551">
        <f ca="1">VLOOKUP(A799,Data!C:I,7,FALSE)</f>
        <v>0</v>
      </c>
      <c r="F799" s="631" t="str">
        <f t="shared" si="48"/>
        <v>PR.AT-51</v>
      </c>
      <c r="G799" s="631" t="str">
        <f t="shared" ca="1" si="49"/>
        <v>PR.AT-510</v>
      </c>
    </row>
    <row r="800" spans="1:7" x14ac:dyDescent="0.25">
      <c r="A800" t="s">
        <v>276</v>
      </c>
      <c r="B800" s="551">
        <v>2</v>
      </c>
      <c r="C800" t="s">
        <v>1463</v>
      </c>
      <c r="D800" t="s">
        <v>1538</v>
      </c>
      <c r="E800" s="551">
        <f ca="1">VLOOKUP(A800,Data!C:I,7,FALSE)</f>
        <v>0</v>
      </c>
      <c r="F800" s="631" t="str">
        <f t="shared" si="48"/>
        <v>DE.DP-12</v>
      </c>
      <c r="G800" s="631" t="str">
        <f t="shared" ca="1" si="49"/>
        <v>DE.DP-120</v>
      </c>
    </row>
    <row r="801" spans="1:7" x14ac:dyDescent="0.25">
      <c r="A801" t="s">
        <v>276</v>
      </c>
      <c r="B801" s="551">
        <v>2</v>
      </c>
      <c r="C801" t="s">
        <v>446</v>
      </c>
      <c r="D801" t="s">
        <v>1489</v>
      </c>
      <c r="E801" s="551">
        <f ca="1">VLOOKUP(A801,Data!C:I,7,FALSE)</f>
        <v>0</v>
      </c>
      <c r="F801" s="631" t="str">
        <f t="shared" si="48"/>
        <v>ID.AM-62</v>
      </c>
      <c r="G801" s="631" t="str">
        <f t="shared" ca="1" si="49"/>
        <v>ID.AM-620</v>
      </c>
    </row>
    <row r="802" spans="1:7" x14ac:dyDescent="0.25">
      <c r="A802" t="s">
        <v>276</v>
      </c>
      <c r="B802" s="551">
        <v>2</v>
      </c>
      <c r="C802" t="s">
        <v>446</v>
      </c>
      <c r="D802" t="s">
        <v>1490</v>
      </c>
      <c r="E802" s="551">
        <f ca="1">VLOOKUP(A802,Data!C:I,7,FALSE)</f>
        <v>0</v>
      </c>
      <c r="F802" s="631" t="str">
        <f t="shared" si="48"/>
        <v>ID.GV-22</v>
      </c>
      <c r="G802" s="631" t="str">
        <f t="shared" ca="1" si="49"/>
        <v>ID.GV-220</v>
      </c>
    </row>
    <row r="803" spans="1:7" x14ac:dyDescent="0.25">
      <c r="A803" t="s">
        <v>276</v>
      </c>
      <c r="B803" s="551">
        <v>2</v>
      </c>
      <c r="C803" t="s">
        <v>1462</v>
      </c>
      <c r="D803" t="s">
        <v>1575</v>
      </c>
      <c r="E803" s="551">
        <f ca="1">VLOOKUP(A803,Data!C:I,7,FALSE)</f>
        <v>0</v>
      </c>
      <c r="F803" s="631" t="str">
        <f t="shared" si="48"/>
        <v>PR.AT-22</v>
      </c>
      <c r="G803" s="631" t="str">
        <f t="shared" ca="1" si="49"/>
        <v>PR.AT-220</v>
      </c>
    </row>
    <row r="804" spans="1:7" x14ac:dyDescent="0.25">
      <c r="A804" t="s">
        <v>276</v>
      </c>
      <c r="B804" s="551">
        <v>2</v>
      </c>
      <c r="C804" t="s">
        <v>1462</v>
      </c>
      <c r="D804" t="s">
        <v>1576</v>
      </c>
      <c r="E804" s="551">
        <f ca="1">VLOOKUP(A804,Data!C:I,7,FALSE)</f>
        <v>0</v>
      </c>
      <c r="F804" s="631" t="str">
        <f t="shared" si="48"/>
        <v>PR.AT-32</v>
      </c>
      <c r="G804" s="631" t="str">
        <f t="shared" ca="1" si="49"/>
        <v>PR.AT-320</v>
      </c>
    </row>
    <row r="805" spans="1:7" x14ac:dyDescent="0.25">
      <c r="A805" t="s">
        <v>276</v>
      </c>
      <c r="B805" s="551">
        <v>2</v>
      </c>
      <c r="C805" t="s">
        <v>1462</v>
      </c>
      <c r="D805" t="s">
        <v>1525</v>
      </c>
      <c r="E805" s="551">
        <f ca="1">VLOOKUP(A805,Data!C:I,7,FALSE)</f>
        <v>0</v>
      </c>
      <c r="F805" s="631" t="str">
        <f t="shared" si="48"/>
        <v>PR.AT-42</v>
      </c>
      <c r="G805" s="631" t="str">
        <f t="shared" ca="1" si="49"/>
        <v>PR.AT-420</v>
      </c>
    </row>
    <row r="806" spans="1:7" x14ac:dyDescent="0.25">
      <c r="A806" t="s">
        <v>276</v>
      </c>
      <c r="B806" s="551">
        <v>2</v>
      </c>
      <c r="C806" t="s">
        <v>1462</v>
      </c>
      <c r="D806" t="s">
        <v>1577</v>
      </c>
      <c r="E806" s="551">
        <f ca="1">VLOOKUP(A806,Data!C:I,7,FALSE)</f>
        <v>0</v>
      </c>
      <c r="F806" s="631" t="str">
        <f t="shared" si="48"/>
        <v>PR.AT-52</v>
      </c>
      <c r="G806" s="631" t="str">
        <f t="shared" ca="1" si="49"/>
        <v>PR.AT-520</v>
      </c>
    </row>
    <row r="807" spans="1:7" x14ac:dyDescent="0.25">
      <c r="A807" t="s">
        <v>277</v>
      </c>
      <c r="B807" s="551">
        <v>2</v>
      </c>
      <c r="C807" t="s">
        <v>1463</v>
      </c>
      <c r="D807" t="s">
        <v>1538</v>
      </c>
      <c r="E807" s="551">
        <f ca="1">VLOOKUP(A807,Data!C:I,7,FALSE)</f>
        <v>0</v>
      </c>
      <c r="F807" s="631" t="str">
        <f t="shared" si="48"/>
        <v>DE.DP-12</v>
      </c>
      <c r="G807" s="631" t="str">
        <f t="shared" ca="1" si="49"/>
        <v>DE.DP-120</v>
      </c>
    </row>
    <row r="808" spans="1:7" x14ac:dyDescent="0.25">
      <c r="A808" t="s">
        <v>277</v>
      </c>
      <c r="B808" s="551">
        <v>2</v>
      </c>
      <c r="C808" t="s">
        <v>446</v>
      </c>
      <c r="D808" t="s">
        <v>1489</v>
      </c>
      <c r="E808" s="551">
        <f ca="1">VLOOKUP(A808,Data!C:I,7,FALSE)</f>
        <v>0</v>
      </c>
      <c r="F808" s="631" t="str">
        <f t="shared" si="48"/>
        <v>ID.AM-62</v>
      </c>
      <c r="G808" s="631" t="str">
        <f t="shared" ca="1" si="49"/>
        <v>ID.AM-620</v>
      </c>
    </row>
    <row r="809" spans="1:7" x14ac:dyDescent="0.25">
      <c r="A809" t="s">
        <v>277</v>
      </c>
      <c r="B809" s="551">
        <v>2</v>
      </c>
      <c r="C809" t="s">
        <v>1462</v>
      </c>
      <c r="D809" t="s">
        <v>1575</v>
      </c>
      <c r="E809" s="551">
        <f ca="1">VLOOKUP(A809,Data!C:I,7,FALSE)</f>
        <v>0</v>
      </c>
      <c r="F809" s="631" t="str">
        <f t="shared" si="48"/>
        <v>PR.AT-22</v>
      </c>
      <c r="G809" s="631" t="str">
        <f t="shared" ca="1" si="49"/>
        <v>PR.AT-220</v>
      </c>
    </row>
    <row r="810" spans="1:7" x14ac:dyDescent="0.25">
      <c r="A810" t="s">
        <v>277</v>
      </c>
      <c r="B810" s="551">
        <v>2</v>
      </c>
      <c r="C810" t="s">
        <v>1462</v>
      </c>
      <c r="D810" t="s">
        <v>1576</v>
      </c>
      <c r="E810" s="551">
        <f ca="1">VLOOKUP(A810,Data!C:I,7,FALSE)</f>
        <v>0</v>
      </c>
      <c r="F810" s="631" t="str">
        <f t="shared" si="48"/>
        <v>PR.AT-32</v>
      </c>
      <c r="G810" s="631" t="str">
        <f t="shared" ca="1" si="49"/>
        <v>PR.AT-320</v>
      </c>
    </row>
    <row r="811" spans="1:7" x14ac:dyDescent="0.25">
      <c r="A811" t="s">
        <v>277</v>
      </c>
      <c r="B811" s="551">
        <v>2</v>
      </c>
      <c r="C811" t="s">
        <v>1462</v>
      </c>
      <c r="D811" t="s">
        <v>1525</v>
      </c>
      <c r="E811" s="551">
        <f ca="1">VLOOKUP(A811,Data!C:I,7,FALSE)</f>
        <v>0</v>
      </c>
      <c r="F811" s="631" t="str">
        <f t="shared" si="48"/>
        <v>PR.AT-42</v>
      </c>
      <c r="G811" s="631" t="str">
        <f t="shared" ca="1" si="49"/>
        <v>PR.AT-420</v>
      </c>
    </row>
    <row r="812" spans="1:7" x14ac:dyDescent="0.25">
      <c r="A812" t="s">
        <v>277</v>
      </c>
      <c r="B812" s="551">
        <v>2</v>
      </c>
      <c r="C812" t="s">
        <v>1462</v>
      </c>
      <c r="D812" t="s">
        <v>1577</v>
      </c>
      <c r="E812" s="551">
        <f ca="1">VLOOKUP(A812,Data!C:I,7,FALSE)</f>
        <v>0</v>
      </c>
      <c r="F812" s="631" t="str">
        <f t="shared" si="48"/>
        <v>PR.AT-52</v>
      </c>
      <c r="G812" s="631" t="str">
        <f t="shared" ca="1" si="49"/>
        <v>PR.AT-520</v>
      </c>
    </row>
    <row r="813" spans="1:7" x14ac:dyDescent="0.25">
      <c r="A813" t="s">
        <v>278</v>
      </c>
      <c r="B813" s="551">
        <v>3</v>
      </c>
      <c r="C813" t="s">
        <v>1463</v>
      </c>
      <c r="D813" t="s">
        <v>1538</v>
      </c>
      <c r="E813" s="551">
        <f ca="1">VLOOKUP(A813,Data!C:I,7,FALSE)</f>
        <v>0</v>
      </c>
      <c r="F813" s="631" t="str">
        <f t="shared" si="48"/>
        <v>DE.DP-13</v>
      </c>
      <c r="G813" s="631" t="str">
        <f t="shared" ca="1" si="49"/>
        <v>DE.DP-130</v>
      </c>
    </row>
    <row r="814" spans="1:7" x14ac:dyDescent="0.25">
      <c r="A814" t="s">
        <v>278</v>
      </c>
      <c r="B814" s="551">
        <v>3</v>
      </c>
      <c r="C814" t="s">
        <v>446</v>
      </c>
      <c r="D814" t="s">
        <v>1490</v>
      </c>
      <c r="E814" s="551">
        <f ca="1">VLOOKUP(A814,Data!C:I,7,FALSE)</f>
        <v>0</v>
      </c>
      <c r="F814" s="631" t="str">
        <f t="shared" si="48"/>
        <v>ID.GV-23</v>
      </c>
      <c r="G814" s="631" t="str">
        <f t="shared" ca="1" si="49"/>
        <v>ID.GV-230</v>
      </c>
    </row>
    <row r="815" spans="1:7" x14ac:dyDescent="0.25">
      <c r="A815" t="s">
        <v>278</v>
      </c>
      <c r="B815" s="551">
        <v>3</v>
      </c>
      <c r="C815" t="s">
        <v>1462</v>
      </c>
      <c r="D815" t="s">
        <v>1575</v>
      </c>
      <c r="E815" s="551">
        <f ca="1">VLOOKUP(A815,Data!C:I,7,FALSE)</f>
        <v>0</v>
      </c>
      <c r="F815" s="631" t="str">
        <f t="shared" si="48"/>
        <v>PR.AT-23</v>
      </c>
      <c r="G815" s="631" t="str">
        <f t="shared" ca="1" si="49"/>
        <v>PR.AT-230</v>
      </c>
    </row>
    <row r="816" spans="1:7" x14ac:dyDescent="0.25">
      <c r="A816" t="s">
        <v>278</v>
      </c>
      <c r="B816" s="551">
        <v>3</v>
      </c>
      <c r="C816" t="s">
        <v>1462</v>
      </c>
      <c r="D816" t="s">
        <v>1576</v>
      </c>
      <c r="E816" s="551">
        <f ca="1">VLOOKUP(A816,Data!C:I,7,FALSE)</f>
        <v>0</v>
      </c>
      <c r="F816" s="631" t="str">
        <f t="shared" si="48"/>
        <v>PR.AT-33</v>
      </c>
      <c r="G816" s="631" t="str">
        <f t="shared" ca="1" si="49"/>
        <v>PR.AT-330</v>
      </c>
    </row>
    <row r="817" spans="1:7" x14ac:dyDescent="0.25">
      <c r="A817" t="s">
        <v>278</v>
      </c>
      <c r="B817" s="551">
        <v>3</v>
      </c>
      <c r="C817" t="s">
        <v>1462</v>
      </c>
      <c r="D817" t="s">
        <v>1525</v>
      </c>
      <c r="E817" s="551">
        <f ca="1">VLOOKUP(A817,Data!C:I,7,FALSE)</f>
        <v>0</v>
      </c>
      <c r="F817" s="631" t="str">
        <f t="shared" si="48"/>
        <v>PR.AT-43</v>
      </c>
      <c r="G817" s="631" t="str">
        <f t="shared" ca="1" si="49"/>
        <v>PR.AT-430</v>
      </c>
    </row>
    <row r="818" spans="1:7" x14ac:dyDescent="0.25">
      <c r="A818" t="s">
        <v>278</v>
      </c>
      <c r="B818" s="551">
        <v>3</v>
      </c>
      <c r="C818" t="s">
        <v>1462</v>
      </c>
      <c r="D818" t="s">
        <v>1577</v>
      </c>
      <c r="E818" s="551">
        <f ca="1">VLOOKUP(A818,Data!C:I,7,FALSE)</f>
        <v>0</v>
      </c>
      <c r="F818" s="631" t="str">
        <f t="shared" si="48"/>
        <v>PR.AT-53</v>
      </c>
      <c r="G818" s="631" t="str">
        <f t="shared" ca="1" si="49"/>
        <v>PR.AT-530</v>
      </c>
    </row>
    <row r="819" spans="1:7" x14ac:dyDescent="0.25">
      <c r="A819" t="s">
        <v>279</v>
      </c>
      <c r="B819" s="551">
        <v>3</v>
      </c>
      <c r="C819" t="s">
        <v>1463</v>
      </c>
      <c r="D819" t="s">
        <v>1538</v>
      </c>
      <c r="E819" s="551">
        <f ca="1">VLOOKUP(A819,Data!C:I,7,FALSE)</f>
        <v>0</v>
      </c>
      <c r="F819" s="631" t="str">
        <f t="shared" si="48"/>
        <v>DE.DP-13</v>
      </c>
      <c r="G819" s="631" t="str">
        <f t="shared" ca="1" si="49"/>
        <v>DE.DP-130</v>
      </c>
    </row>
    <row r="820" spans="1:7" x14ac:dyDescent="0.25">
      <c r="A820" t="s">
        <v>279</v>
      </c>
      <c r="B820" s="551">
        <v>3</v>
      </c>
      <c r="C820" t="s">
        <v>446</v>
      </c>
      <c r="D820" t="s">
        <v>1490</v>
      </c>
      <c r="E820" s="551">
        <f ca="1">VLOOKUP(A820,Data!C:I,7,FALSE)</f>
        <v>0</v>
      </c>
      <c r="F820" s="631" t="str">
        <f t="shared" si="48"/>
        <v>ID.GV-23</v>
      </c>
      <c r="G820" s="631" t="str">
        <f t="shared" ca="1" si="49"/>
        <v>ID.GV-230</v>
      </c>
    </row>
    <row r="821" spans="1:7" x14ac:dyDescent="0.25">
      <c r="A821" t="s">
        <v>279</v>
      </c>
      <c r="B821" s="551">
        <v>3</v>
      </c>
      <c r="C821" t="s">
        <v>1462</v>
      </c>
      <c r="D821" t="s">
        <v>1575</v>
      </c>
      <c r="E821" s="551">
        <f ca="1">VLOOKUP(A821,Data!C:I,7,FALSE)</f>
        <v>0</v>
      </c>
      <c r="F821" s="631" t="str">
        <f t="shared" si="48"/>
        <v>PR.AT-23</v>
      </c>
      <c r="G821" s="631" t="str">
        <f t="shared" ca="1" si="49"/>
        <v>PR.AT-230</v>
      </c>
    </row>
    <row r="822" spans="1:7" x14ac:dyDescent="0.25">
      <c r="A822" t="s">
        <v>279</v>
      </c>
      <c r="B822" s="551">
        <v>3</v>
      </c>
      <c r="C822" t="s">
        <v>1462</v>
      </c>
      <c r="D822" t="s">
        <v>1576</v>
      </c>
      <c r="E822" s="551">
        <f ca="1">VLOOKUP(A822,Data!C:I,7,FALSE)</f>
        <v>0</v>
      </c>
      <c r="F822" s="631" t="str">
        <f t="shared" si="48"/>
        <v>PR.AT-33</v>
      </c>
      <c r="G822" s="631" t="str">
        <f t="shared" ca="1" si="49"/>
        <v>PR.AT-330</v>
      </c>
    </row>
    <row r="823" spans="1:7" x14ac:dyDescent="0.25">
      <c r="A823" t="s">
        <v>279</v>
      </c>
      <c r="B823" s="551">
        <v>3</v>
      </c>
      <c r="C823" t="s">
        <v>1462</v>
      </c>
      <c r="D823" t="s">
        <v>1525</v>
      </c>
      <c r="E823" s="551">
        <f ca="1">VLOOKUP(A823,Data!C:I,7,FALSE)</f>
        <v>0</v>
      </c>
      <c r="F823" s="631" t="str">
        <f t="shared" si="48"/>
        <v>PR.AT-43</v>
      </c>
      <c r="G823" s="631" t="str">
        <f t="shared" ca="1" si="49"/>
        <v>PR.AT-430</v>
      </c>
    </row>
    <row r="824" spans="1:7" x14ac:dyDescent="0.25">
      <c r="A824" t="s">
        <v>279</v>
      </c>
      <c r="B824" s="551">
        <v>3</v>
      </c>
      <c r="C824" t="s">
        <v>1462</v>
      </c>
      <c r="D824" t="s">
        <v>1577</v>
      </c>
      <c r="E824" s="551">
        <f ca="1">VLOOKUP(A824,Data!C:I,7,FALSE)</f>
        <v>0</v>
      </c>
      <c r="F824" s="631" t="str">
        <f t="shared" si="48"/>
        <v>PR.AT-53</v>
      </c>
      <c r="G824" s="631" t="str">
        <f t="shared" ca="1" si="49"/>
        <v>PR.AT-530</v>
      </c>
    </row>
    <row r="825" spans="1:7" x14ac:dyDescent="0.25">
      <c r="A825" t="s">
        <v>279</v>
      </c>
      <c r="B825" s="551">
        <v>3</v>
      </c>
      <c r="C825" t="s">
        <v>1462</v>
      </c>
      <c r="D825" t="s">
        <v>1578</v>
      </c>
      <c r="E825" s="551">
        <f ca="1">VLOOKUP(A825,Data!C:I,7,FALSE)</f>
        <v>0</v>
      </c>
      <c r="F825" s="631" t="str">
        <f t="shared" si="48"/>
        <v>PR.IP-113</v>
      </c>
      <c r="G825" s="631" t="str">
        <f t="shared" ca="1" si="49"/>
        <v>PR.IP-1130</v>
      </c>
    </row>
    <row r="826" spans="1:7" x14ac:dyDescent="0.25">
      <c r="A826" t="s">
        <v>280</v>
      </c>
      <c r="B826" s="551">
        <v>1</v>
      </c>
      <c r="C826" t="s">
        <v>1462</v>
      </c>
      <c r="D826" t="s">
        <v>1579</v>
      </c>
      <c r="E826" s="551">
        <f ca="1">VLOOKUP(A826,Data!C:I,7,FALSE)</f>
        <v>0</v>
      </c>
      <c r="F826" s="631" t="str">
        <f t="shared" si="48"/>
        <v>PR.AT-11</v>
      </c>
      <c r="G826" s="631" t="str">
        <f t="shared" ca="1" si="49"/>
        <v>PR.AT-110</v>
      </c>
    </row>
    <row r="827" spans="1:7" x14ac:dyDescent="0.25">
      <c r="A827" t="s">
        <v>281</v>
      </c>
      <c r="B827" s="551">
        <v>1</v>
      </c>
      <c r="C827" t="s">
        <v>1462</v>
      </c>
      <c r="D827" t="s">
        <v>1579</v>
      </c>
      <c r="E827" s="551">
        <f ca="1">VLOOKUP(A827,Data!C:I,7,FALSE)</f>
        <v>0</v>
      </c>
      <c r="F827" s="631" t="str">
        <f t="shared" si="48"/>
        <v>PR.AT-11</v>
      </c>
      <c r="G827" s="631" t="str">
        <f t="shared" ca="1" si="49"/>
        <v>PR.AT-110</v>
      </c>
    </row>
    <row r="828" spans="1:7" x14ac:dyDescent="0.25">
      <c r="A828" t="s">
        <v>282</v>
      </c>
      <c r="B828" s="551">
        <v>2</v>
      </c>
      <c r="C828" t="s">
        <v>1462</v>
      </c>
      <c r="D828" t="s">
        <v>1579</v>
      </c>
      <c r="E828" s="551">
        <f ca="1">VLOOKUP(A828,Data!C:I,7,FALSE)</f>
        <v>0</v>
      </c>
      <c r="F828" s="631" t="str">
        <f t="shared" si="48"/>
        <v>PR.AT-12</v>
      </c>
      <c r="G828" s="631" t="str">
        <f t="shared" ca="1" si="49"/>
        <v>PR.AT-120</v>
      </c>
    </row>
    <row r="829" spans="1:7" x14ac:dyDescent="0.25">
      <c r="A829" t="s">
        <v>283</v>
      </c>
      <c r="B829" s="551">
        <v>2</v>
      </c>
      <c r="C829" t="s">
        <v>1462</v>
      </c>
      <c r="D829" t="s">
        <v>1579</v>
      </c>
      <c r="E829" s="551">
        <f ca="1">VLOOKUP(A829,Data!C:I,7,FALSE)</f>
        <v>0</v>
      </c>
      <c r="F829" s="631" t="str">
        <f t="shared" si="48"/>
        <v>PR.AT-12</v>
      </c>
      <c r="G829" s="631" t="str">
        <f t="shared" ca="1" si="49"/>
        <v>PR.AT-120</v>
      </c>
    </row>
    <row r="830" spans="1:7" x14ac:dyDescent="0.25">
      <c r="A830" t="s">
        <v>284</v>
      </c>
      <c r="B830" s="551">
        <v>3</v>
      </c>
      <c r="C830" t="s">
        <v>1462</v>
      </c>
      <c r="D830" t="s">
        <v>1579</v>
      </c>
      <c r="E830" s="551">
        <f ca="1">VLOOKUP(A830,Data!C:I,7,FALSE)</f>
        <v>0</v>
      </c>
      <c r="F830" s="631" t="str">
        <f t="shared" si="48"/>
        <v>PR.AT-13</v>
      </c>
      <c r="G830" s="631" t="str">
        <f t="shared" ca="1" si="49"/>
        <v>PR.AT-130</v>
      </c>
    </row>
    <row r="831" spans="1:7" x14ac:dyDescent="0.25">
      <c r="A831" t="s">
        <v>285</v>
      </c>
      <c r="B831" s="551">
        <v>3</v>
      </c>
      <c r="C831" t="s">
        <v>1462</v>
      </c>
      <c r="D831" t="s">
        <v>1579</v>
      </c>
      <c r="E831" s="551">
        <f ca="1">VLOOKUP(A831,Data!C:I,7,FALSE)</f>
        <v>0</v>
      </c>
      <c r="F831" s="631" t="str">
        <f t="shared" si="48"/>
        <v>PR.AT-13</v>
      </c>
      <c r="G831" s="631" t="str">
        <f t="shared" ca="1" si="49"/>
        <v>PR.AT-130</v>
      </c>
    </row>
    <row r="832" spans="1:7" x14ac:dyDescent="0.25">
      <c r="A832" t="s">
        <v>286</v>
      </c>
      <c r="B832" s="551">
        <v>1</v>
      </c>
      <c r="C832" t="s">
        <v>1462</v>
      </c>
      <c r="D832" t="s">
        <v>1578</v>
      </c>
      <c r="E832" s="551">
        <f ca="1">VLOOKUP(A832,Data!C:I,7,FALSE)</f>
        <v>0</v>
      </c>
      <c r="F832" s="631" t="str">
        <f t="shared" si="48"/>
        <v>PR.IP-111</v>
      </c>
      <c r="G832" s="631" t="str">
        <f t="shared" ca="1" si="49"/>
        <v>PR.IP-1110</v>
      </c>
    </row>
    <row r="833" spans="1:7" x14ac:dyDescent="0.25">
      <c r="A833" t="s">
        <v>287</v>
      </c>
      <c r="B833" s="551">
        <v>1</v>
      </c>
      <c r="C833" t="s">
        <v>1462</v>
      </c>
      <c r="D833" t="s">
        <v>1578</v>
      </c>
      <c r="E833" s="551">
        <f ca="1">VLOOKUP(A833,Data!C:I,7,FALSE)</f>
        <v>0</v>
      </c>
      <c r="F833" s="631" t="str">
        <f t="shared" si="48"/>
        <v>PR.IP-111</v>
      </c>
      <c r="G833" s="631" t="str">
        <f t="shared" ca="1" si="49"/>
        <v>PR.IP-1110</v>
      </c>
    </row>
    <row r="834" spans="1:7" x14ac:dyDescent="0.25">
      <c r="A834" t="s">
        <v>288</v>
      </c>
      <c r="B834" s="551">
        <v>2</v>
      </c>
      <c r="C834" t="s">
        <v>1462</v>
      </c>
      <c r="D834" t="s">
        <v>1578</v>
      </c>
      <c r="E834" s="551">
        <f ca="1">VLOOKUP(A834,Data!C:I,7,FALSE)</f>
        <v>0</v>
      </c>
      <c r="F834" s="631" t="str">
        <f t="shared" si="48"/>
        <v>PR.IP-112</v>
      </c>
      <c r="G834" s="631" t="str">
        <f t="shared" ca="1" si="49"/>
        <v>PR.IP-1120</v>
      </c>
    </row>
    <row r="835" spans="1:7" x14ac:dyDescent="0.25">
      <c r="A835" t="s">
        <v>289</v>
      </c>
      <c r="B835" s="551">
        <v>2</v>
      </c>
      <c r="C835" t="s">
        <v>1462</v>
      </c>
      <c r="D835" t="s">
        <v>1578</v>
      </c>
      <c r="E835" s="551">
        <f ca="1">VLOOKUP(A835,Data!C:I,7,FALSE)</f>
        <v>0</v>
      </c>
      <c r="F835" s="631" t="str">
        <f t="shared" ref="F835:F846" si="50">CONCATENATE($D835,$B835)</f>
        <v>PR.IP-112</v>
      </c>
      <c r="G835" s="631" t="str">
        <f t="shared" ref="G835:G846" ca="1" si="51">_xlfn.IFNA(CONCATENATE(F835,$E835),CONCATENATE(F835,$E835,0))</f>
        <v>PR.IP-1120</v>
      </c>
    </row>
    <row r="836" spans="1:7" x14ac:dyDescent="0.25">
      <c r="A836" t="s">
        <v>290</v>
      </c>
      <c r="B836" s="551">
        <v>2</v>
      </c>
      <c r="C836" t="s">
        <v>1462</v>
      </c>
      <c r="D836" t="s">
        <v>1578</v>
      </c>
      <c r="E836" s="551">
        <f ca="1">VLOOKUP(A836,Data!C:I,7,FALSE)</f>
        <v>0</v>
      </c>
      <c r="F836" s="631" t="str">
        <f t="shared" si="50"/>
        <v>PR.IP-112</v>
      </c>
      <c r="G836" s="631" t="str">
        <f t="shared" ca="1" si="51"/>
        <v>PR.IP-1120</v>
      </c>
    </row>
    <row r="837" spans="1:7" x14ac:dyDescent="0.25">
      <c r="A837" t="s">
        <v>291</v>
      </c>
      <c r="B837" s="551">
        <v>3</v>
      </c>
      <c r="C837" t="s">
        <v>1462</v>
      </c>
      <c r="D837" t="s">
        <v>1578</v>
      </c>
      <c r="E837" s="551">
        <f ca="1">VLOOKUP(A837,Data!C:I,7,FALSE)</f>
        <v>0</v>
      </c>
      <c r="F837" s="631" t="str">
        <f t="shared" si="50"/>
        <v>PR.IP-113</v>
      </c>
      <c r="G837" s="631" t="str">
        <f t="shared" ca="1" si="51"/>
        <v>PR.IP-1130</v>
      </c>
    </row>
    <row r="838" spans="1:7" x14ac:dyDescent="0.25">
      <c r="A838" t="s">
        <v>960</v>
      </c>
      <c r="B838" s="551">
        <v>3</v>
      </c>
      <c r="C838" t="s">
        <v>1462</v>
      </c>
      <c r="D838" t="s">
        <v>1578</v>
      </c>
      <c r="E838" s="551" t="e">
        <f>VLOOKUP(A838,Data!C:I,7,FALSE)</f>
        <v>#N/A</v>
      </c>
      <c r="F838" s="631" t="str">
        <f t="shared" si="50"/>
        <v>PR.IP-113</v>
      </c>
      <c r="G838" s="631" t="e">
        <f t="shared" si="51"/>
        <v>#N/A</v>
      </c>
    </row>
    <row r="839" spans="1:7" x14ac:dyDescent="0.25">
      <c r="A839" t="s">
        <v>292</v>
      </c>
      <c r="B839" s="551">
        <v>1</v>
      </c>
      <c r="C839" t="s">
        <v>1462</v>
      </c>
      <c r="D839" t="s">
        <v>1579</v>
      </c>
      <c r="E839" s="551">
        <f ca="1">VLOOKUP(A839,Data!C:I,7,FALSE)</f>
        <v>0</v>
      </c>
      <c r="F839" s="631" t="str">
        <f t="shared" si="50"/>
        <v>PR.AT-11</v>
      </c>
      <c r="G839" s="631" t="str">
        <f t="shared" ca="1" si="51"/>
        <v>PR.AT-110</v>
      </c>
    </row>
    <row r="840" spans="1:7" x14ac:dyDescent="0.25">
      <c r="A840" t="s">
        <v>293</v>
      </c>
      <c r="B840" s="551">
        <v>2</v>
      </c>
      <c r="C840" t="s">
        <v>1462</v>
      </c>
      <c r="D840" t="s">
        <v>1579</v>
      </c>
      <c r="E840" s="551">
        <f ca="1">VLOOKUP(A840,Data!C:I,7,FALSE)</f>
        <v>0</v>
      </c>
      <c r="F840" s="631" t="str">
        <f t="shared" si="50"/>
        <v>PR.AT-12</v>
      </c>
      <c r="G840" s="631" t="str">
        <f t="shared" ca="1" si="51"/>
        <v>PR.AT-120</v>
      </c>
    </row>
    <row r="841" spans="1:7" x14ac:dyDescent="0.25">
      <c r="A841" t="s">
        <v>294</v>
      </c>
      <c r="B841" s="551">
        <v>2</v>
      </c>
      <c r="C841" t="s">
        <v>1462</v>
      </c>
      <c r="D841" t="s">
        <v>1579</v>
      </c>
      <c r="E841" s="551">
        <f ca="1">VLOOKUP(A841,Data!C:I,7,FALSE)</f>
        <v>0</v>
      </c>
      <c r="F841" s="631" t="str">
        <f t="shared" si="50"/>
        <v>PR.AT-12</v>
      </c>
      <c r="G841" s="631" t="str">
        <f t="shared" ca="1" si="51"/>
        <v>PR.AT-120</v>
      </c>
    </row>
    <row r="842" spans="1:7" x14ac:dyDescent="0.25">
      <c r="A842" t="s">
        <v>295</v>
      </c>
      <c r="B842" s="551">
        <v>3</v>
      </c>
      <c r="C842" t="s">
        <v>1462</v>
      </c>
      <c r="D842" t="s">
        <v>1579</v>
      </c>
      <c r="E842" s="551">
        <f ca="1">VLOOKUP(A842,Data!C:I,7,FALSE)</f>
        <v>0</v>
      </c>
      <c r="F842" s="631" t="str">
        <f t="shared" si="50"/>
        <v>PR.AT-13</v>
      </c>
      <c r="G842" s="631" t="str">
        <f t="shared" ca="1" si="51"/>
        <v>PR.AT-130</v>
      </c>
    </row>
    <row r="843" spans="1:7" x14ac:dyDescent="0.25">
      <c r="A843" t="s">
        <v>296</v>
      </c>
      <c r="B843" s="551">
        <v>3</v>
      </c>
      <c r="C843" t="s">
        <v>1462</v>
      </c>
      <c r="D843" t="s">
        <v>1579</v>
      </c>
      <c r="E843" s="551">
        <f ca="1">VLOOKUP(A843,Data!C:I,7,FALSE)</f>
        <v>0</v>
      </c>
      <c r="F843" s="631" t="str">
        <f t="shared" si="50"/>
        <v>PR.AT-13</v>
      </c>
      <c r="G843" s="631" t="str">
        <f t="shared" ca="1" si="51"/>
        <v>PR.AT-130</v>
      </c>
    </row>
    <row r="844" spans="1:7" x14ac:dyDescent="0.25">
      <c r="A844" t="s">
        <v>301</v>
      </c>
      <c r="B844" s="551">
        <v>3</v>
      </c>
      <c r="C844" t="s">
        <v>446</v>
      </c>
      <c r="D844" t="s">
        <v>1489</v>
      </c>
      <c r="E844" s="551">
        <f ca="1">VLOOKUP(A844,Data!C:I,7,FALSE)</f>
        <v>0</v>
      </c>
      <c r="F844" s="631" t="str">
        <f t="shared" si="50"/>
        <v>ID.AM-63</v>
      </c>
      <c r="G844" s="631" t="str">
        <f t="shared" ca="1" si="51"/>
        <v>ID.AM-630</v>
      </c>
    </row>
    <row r="845" spans="1:7" x14ac:dyDescent="0.25">
      <c r="A845" t="s">
        <v>301</v>
      </c>
      <c r="B845" s="551">
        <v>3</v>
      </c>
      <c r="C845" t="s">
        <v>446</v>
      </c>
      <c r="D845" t="s">
        <v>1490</v>
      </c>
      <c r="E845" s="551">
        <f ca="1">VLOOKUP(A845,Data!C:I,7,FALSE)</f>
        <v>0</v>
      </c>
      <c r="F845" s="631" t="str">
        <f t="shared" si="50"/>
        <v>ID.GV-23</v>
      </c>
      <c r="G845" s="631" t="str">
        <f t="shared" ca="1" si="51"/>
        <v>ID.GV-230</v>
      </c>
    </row>
    <row r="846" spans="1:7" x14ac:dyDescent="0.25">
      <c r="A846" t="s">
        <v>302</v>
      </c>
      <c r="B846" s="551">
        <v>3</v>
      </c>
      <c r="C846" t="s">
        <v>1462</v>
      </c>
      <c r="D846" t="s">
        <v>1491</v>
      </c>
      <c r="E846" s="551">
        <f ca="1">VLOOKUP(A846,Data!C:I,7,FALSE)</f>
        <v>0</v>
      </c>
      <c r="F846" s="631" t="str">
        <f t="shared" si="50"/>
        <v>PR.IP-83</v>
      </c>
      <c r="G846" s="631" t="str">
        <f t="shared" ca="1" si="51"/>
        <v>PR.IP-830</v>
      </c>
    </row>
  </sheetData>
  <sheetProtection autoFilter="0"/>
  <autoFilter ref="A1:G1" xr:uid="{00000000-0009-0000-0000-00001B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2" tint="0.79998168889431442"/>
  </sheetPr>
  <dimension ref="A1:W81"/>
  <sheetViews>
    <sheetView showGridLines="0" topLeftCell="A51" zoomScale="80" zoomScaleNormal="80" workbookViewId="0"/>
  </sheetViews>
  <sheetFormatPr defaultColWidth="9.26953125" defaultRowHeight="13.8" x14ac:dyDescent="0.25"/>
  <cols>
    <col min="1" max="2" width="1.6328125" style="183" customWidth="1"/>
    <col min="3" max="4" width="2.6328125" style="183" customWidth="1"/>
    <col min="5" max="5" width="3.1796875" style="336" customWidth="1"/>
    <col min="6" max="6" width="55.6328125" style="183" customWidth="1"/>
    <col min="7" max="7" width="2.6328125" style="215" customWidth="1"/>
    <col min="8" max="8" width="14.6328125" style="183" customWidth="1"/>
    <col min="9" max="9" width="30.6328125" style="181" customWidth="1"/>
    <col min="10" max="11" width="20.6328125" style="181" customWidth="1"/>
    <col min="12" max="12" width="10.6328125" style="181" customWidth="1"/>
    <col min="13" max="13" width="1.6328125" style="183" customWidth="1"/>
    <col min="14" max="14" width="1.6328125" style="302" customWidth="1"/>
    <col min="15" max="15" width="1.6328125" style="139" customWidth="1"/>
    <col min="16" max="16" width="14.6328125" style="183" customWidth="1"/>
    <col min="17" max="17" width="40.6328125" style="181" customWidth="1"/>
    <col min="18" max="19" width="20.6328125" style="181" customWidth="1"/>
    <col min="20" max="20" width="28.6328125" style="181" customWidth="1"/>
    <col min="21" max="21" width="1.6328125" style="183" customWidth="1"/>
    <col min="22" max="22" width="1.6328125" style="302" customWidth="1"/>
    <col min="23" max="16384" width="9.26953125" style="183"/>
  </cols>
  <sheetData>
    <row r="1" spans="1:23"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3" s="256" customFormat="1" ht="15" customHeight="1" x14ac:dyDescent="0.2">
      <c r="A2" s="251"/>
      <c r="B2" s="141"/>
      <c r="C2" s="252"/>
      <c r="D2" s="252"/>
      <c r="E2" s="144"/>
      <c r="F2" s="253"/>
      <c r="G2" s="145"/>
      <c r="H2" s="254"/>
      <c r="I2" s="254"/>
      <c r="J2" s="254"/>
      <c r="K2" s="254"/>
      <c r="L2" s="254"/>
      <c r="M2" s="146"/>
      <c r="N2" s="251"/>
      <c r="O2" s="460"/>
      <c r="P2" s="792"/>
      <c r="Q2" s="792"/>
      <c r="R2" s="792"/>
      <c r="S2" s="792"/>
      <c r="T2" s="792"/>
      <c r="U2" s="793"/>
      <c r="V2" s="251"/>
    </row>
    <row r="3" spans="1:23" s="256" customFormat="1" ht="25.05" customHeight="1" x14ac:dyDescent="0.25">
      <c r="A3" s="251"/>
      <c r="B3" s="148"/>
      <c r="C3" s="149" t="s">
        <v>48</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94"/>
      <c r="P3" s="1741" t="str">
        <f>VLOOKUP($C$3,Infoimport!$B$4:$C$14,2,FALSE)</f>
        <v xml:space="preserve">ASSET, tiedot Infoimport-välilehdeltä
</v>
      </c>
      <c r="Q3" s="1741"/>
      <c r="R3" s="1741"/>
      <c r="S3" s="1741"/>
      <c r="T3" s="1741"/>
      <c r="U3" s="795"/>
      <c r="V3" s="251"/>
    </row>
    <row r="4" spans="1:23" ht="25.05" customHeight="1" x14ac:dyDescent="0.3">
      <c r="A4" s="177"/>
      <c r="B4" s="307"/>
      <c r="C4" s="154" t="str">
        <f>IF(VLOOKUP($C$3,Languages!$A:$D,1,TRUE)=$C$3,VLOOKUP($C$3,Languages!$A:$D,Summary!$C$7,TRUE),NA())</f>
        <v>Omaisuuden, muutosten ja konfiguraation hallinta (ASSET)</v>
      </c>
      <c r="D4" s="154"/>
      <c r="E4" s="323"/>
      <c r="F4" s="320"/>
      <c r="G4" s="260"/>
      <c r="H4" s="309"/>
      <c r="I4" s="260" t="str">
        <f ca="1">VLOOKUP(VLOOKUP(CONCATENATE($C$3),Data!$K:$O,5,FALSE),Parameters!$C$7:$F$10,Summary!$C$7,FALSE)</f>
        <v>Kypsyystaso 0</v>
      </c>
      <c r="J4" s="684"/>
      <c r="K4" s="261"/>
      <c r="L4" s="301"/>
      <c r="M4" s="188"/>
      <c r="N4" s="134"/>
      <c r="O4" s="794"/>
      <c r="P4" s="1741"/>
      <c r="Q4" s="1741"/>
      <c r="R4" s="1741"/>
      <c r="S4" s="1741"/>
      <c r="T4" s="1741"/>
      <c r="U4" s="795"/>
      <c r="V4" s="134"/>
    </row>
    <row r="5" spans="1:23" ht="10.050000000000001" customHeight="1" x14ac:dyDescent="0.25">
      <c r="A5" s="177"/>
      <c r="B5" s="307"/>
      <c r="C5" s="320"/>
      <c r="D5" s="320"/>
      <c r="E5" s="321"/>
      <c r="F5" s="321"/>
      <c r="G5" s="260"/>
      <c r="H5" s="260"/>
      <c r="I5" s="204"/>
      <c r="J5" s="261"/>
      <c r="K5" s="261"/>
      <c r="L5" s="261"/>
      <c r="M5" s="188"/>
      <c r="N5" s="134"/>
      <c r="O5" s="794"/>
      <c r="P5" s="1741"/>
      <c r="Q5" s="1741"/>
      <c r="R5" s="1741"/>
      <c r="S5" s="1741"/>
      <c r="T5" s="1741"/>
      <c r="U5" s="795"/>
      <c r="V5" s="134"/>
    </row>
    <row r="6" spans="1:23" ht="60" customHeight="1" x14ac:dyDescent="0.25">
      <c r="A6" s="177"/>
      <c r="B6" s="307"/>
      <c r="C6" s="1761" t="str">
        <f>IF(VLOOKUP(CONCATENATE(C3,"-0"),Languages!$A:$D,1,TRUE)=CONCATENATE(C3,"-0"),VLOOKUP(CONCATENATE(C3,"-0"),Languages!$A:$D,Summary!$C$7,TRUE),NA())</f>
        <v>Omaisuuden, muutosten ja konfiguraation hallinnan osiossa arvioidaan organisaation kykyä hallita laite-, ohjelmisto- ja tieto-omaisuuttaan suhteessa organisaatioon kohdistuviin riskeihin ja organisaation tavoitteisiin. Omaisuudella tarkoitetaan tässä yhteydessä toiminnon kannalta olennaisia laitteita, ohjelmistoja ja tietoa. IT-omaisuuden lisäksi tulee huomioida organisaation mahdollinen OT-omaisuus.</v>
      </c>
      <c r="D6" s="1761"/>
      <c r="E6" s="1761"/>
      <c r="F6" s="1761"/>
      <c r="G6" s="1761"/>
      <c r="H6" s="1761"/>
      <c r="I6" s="1761"/>
      <c r="J6" s="1761"/>
      <c r="K6" s="1761"/>
      <c r="L6" s="1761"/>
      <c r="M6" s="188"/>
      <c r="N6" s="134"/>
      <c r="O6" s="794"/>
      <c r="P6" s="1741"/>
      <c r="Q6" s="1741"/>
      <c r="R6" s="1741"/>
      <c r="S6" s="1741"/>
      <c r="T6" s="1741"/>
      <c r="U6" s="795"/>
      <c r="V6" s="134"/>
    </row>
    <row r="7" spans="1:23" ht="15.45" customHeight="1" x14ac:dyDescent="0.2">
      <c r="A7" s="177"/>
      <c r="B7" s="307"/>
      <c r="C7" s="263">
        <v>1</v>
      </c>
      <c r="D7" s="263"/>
      <c r="E7" s="264" t="s">
        <v>1</v>
      </c>
      <c r="F7" s="265" t="str">
        <f>IF(VLOOKUP(CONCATENATE($C$3,"-",C7),Languages!$A:$D,1,TRUE)=CONCATENATE($C$3,"-",C7),VLOOKUP(CONCATENATE($C$3,"-",C7),Languages!$A:$D,Summary!$C$7,TRUE),NA())</f>
        <v>Laitteiden ja ohjelmistojen hallinta</v>
      </c>
      <c r="G7" s="1083"/>
      <c r="H7" s="309"/>
      <c r="I7" s="266" t="str">
        <f ca="1">VLOOKUP(VLOOKUP(CONCATENATE($C$3,"-",$C7),Data!$K:$O,5,FALSE),Parameters!$C$7:$F$10,Summary!$C$7,FALSE)</f>
        <v>Kypsyystaso 0</v>
      </c>
      <c r="J7" s="461" t="str">
        <f>IF(VLOOKUP("KM110",Languages!$A:$D,1,TRUE)="KM110",VLOOKUP("KM110",Languages!$A:$D,Summary!$C$7,TRUE),NA())</f>
        <v>Päivämäärä</v>
      </c>
      <c r="K7" s="435"/>
      <c r="L7" s="301"/>
      <c r="M7" s="188"/>
      <c r="N7" s="134"/>
      <c r="O7" s="794"/>
      <c r="P7" s="1741"/>
      <c r="Q7" s="1741"/>
      <c r="R7" s="1741"/>
      <c r="S7" s="1741"/>
      <c r="T7" s="1741"/>
      <c r="U7" s="795"/>
      <c r="V7" s="134"/>
    </row>
    <row r="8" spans="1:23" ht="14.4" customHeight="1" x14ac:dyDescent="0.25">
      <c r="A8" s="177"/>
      <c r="B8" s="307"/>
      <c r="C8" s="263">
        <v>2</v>
      </c>
      <c r="D8" s="263"/>
      <c r="E8" s="264" t="s">
        <v>1</v>
      </c>
      <c r="F8" s="265" t="str">
        <f>IF(VLOOKUP(CONCATENATE($C$3,"-",C8),Languages!$A:$D,1,TRUE)=CONCATENATE($C$3,"-",C8),VLOOKUP(CONCATENATE($C$3,"-",C8),Languages!$A:$D,Summary!$C$7,TRUE),NA())</f>
        <v>Tietovarantojen hallinta</v>
      </c>
      <c r="G8" s="340"/>
      <c r="H8" s="309"/>
      <c r="I8" s="266" t="str">
        <f ca="1">VLOOKUP(VLOOKUP(CONCATENATE($C$3,"-",$C8),Data!$K:$O,5,FALSE),Parameters!$C$7:$F$10,Summary!$C$7,FALSE)</f>
        <v>Kypsyystaso 0</v>
      </c>
      <c r="J8" s="1770"/>
      <c r="K8" s="1763"/>
      <c r="L8" s="301"/>
      <c r="M8" s="188"/>
      <c r="N8" s="134"/>
      <c r="O8" s="794"/>
      <c r="P8" s="1741"/>
      <c r="Q8" s="1741"/>
      <c r="R8" s="1741"/>
      <c r="S8" s="1741"/>
      <c r="T8" s="1741"/>
      <c r="U8" s="795"/>
      <c r="V8" s="134"/>
    </row>
    <row r="9" spans="1:23" ht="14.4" customHeight="1" x14ac:dyDescent="0.2">
      <c r="A9" s="177"/>
      <c r="B9" s="307"/>
      <c r="C9" s="263">
        <v>3</v>
      </c>
      <c r="D9" s="263"/>
      <c r="E9" s="264" t="s">
        <v>1</v>
      </c>
      <c r="F9" s="265" t="str">
        <f>IF(VLOOKUP(CONCATENATE($C$3,"-",C9),Languages!$A:$D,1,TRUE)=CONCATENATE($C$3,"-",C9),VLOOKUP(CONCATENATE($C$3,"-",C9),Languages!$A:$D,Summary!$C$7,TRUE),NA())</f>
        <v>Konfiguraation hallinta</v>
      </c>
      <c r="G9" s="193"/>
      <c r="H9" s="309"/>
      <c r="I9" s="266" t="str">
        <f ca="1">VLOOKUP(VLOOKUP(CONCATENATE($C$3,"-",$C9),Data!$K:$O,5,FALSE),Parameters!$C$7:$F$10,Summary!$C$7,FALSE)</f>
        <v>Kypsyystaso 0</v>
      </c>
      <c r="J9" s="461" t="str">
        <f>IF(VLOOKUP("KM111",Languages!$A:$D,1,TRUE)="KM111",VLOOKUP("KM111",Languages!$A:$D,Summary!$C$7,TRUE),NA())</f>
        <v>Osallistujat</v>
      </c>
      <c r="K9" s="435"/>
      <c r="L9" s="301"/>
      <c r="M9" s="188"/>
      <c r="N9" s="134"/>
      <c r="O9" s="794"/>
      <c r="P9" s="1741"/>
      <c r="Q9" s="1741"/>
      <c r="R9" s="1741"/>
      <c r="S9" s="1741"/>
      <c r="T9" s="1741"/>
      <c r="U9" s="795"/>
      <c r="V9" s="134"/>
    </row>
    <row r="10" spans="1:23" ht="14.4" customHeight="1" x14ac:dyDescent="0.25">
      <c r="A10" s="177"/>
      <c r="B10" s="307"/>
      <c r="C10" s="263">
        <v>4</v>
      </c>
      <c r="D10" s="263"/>
      <c r="E10" s="264" t="s">
        <v>1</v>
      </c>
      <c r="F10" s="265" t="str">
        <f>IF(VLOOKUP(CONCATENATE($C$3,"-",C10),Languages!$A:$D,1,TRUE)=CONCATENATE($C$3,"-",C10),VLOOKUP(CONCATENATE($C$3,"-",C10),Languages!$A:$D,Summary!$C$7,TRUE),NA())</f>
        <v>Muutoksenhallinta</v>
      </c>
      <c r="G10" s="1083"/>
      <c r="H10" s="309"/>
      <c r="I10" s="266" t="str">
        <f ca="1">VLOOKUP(VLOOKUP(CONCATENATE($C$3,"-",$C10),Data!$K:$O,5,FALSE),Parameters!$C$7:$F$10,Summary!$C$7,FALSE)</f>
        <v>Kypsyystaso 0</v>
      </c>
      <c r="J10" s="1751"/>
      <c r="K10" s="1752"/>
      <c r="L10" s="301"/>
      <c r="M10" s="188"/>
      <c r="N10" s="134"/>
      <c r="O10" s="794"/>
      <c r="P10" s="1741"/>
      <c r="Q10" s="1741"/>
      <c r="R10" s="1741"/>
      <c r="S10" s="1741"/>
      <c r="T10" s="1741"/>
      <c r="U10" s="795"/>
      <c r="V10" s="134"/>
    </row>
    <row r="11" spans="1:23" ht="14.4" customHeight="1" x14ac:dyDescent="0.25">
      <c r="A11" s="177"/>
      <c r="B11" s="307"/>
      <c r="C11" s="263">
        <v>5</v>
      </c>
      <c r="D11" s="263"/>
      <c r="E11" s="264" t="s">
        <v>1</v>
      </c>
      <c r="F11" s="265" t="str">
        <f>IF(VLOOKUP(CONCATENATE($C$3,"-",C11),Languages!$A:$D,1,TRUE)=CONCATENATE($C$3,"-",C11),VLOOKUP(CONCATENATE($C$3,"-",C11),Languages!$A:$D,Summary!$C$7,TRUE),NA())</f>
        <v>Yleisiä hallintatoimia</v>
      </c>
      <c r="G11" s="1083"/>
      <c r="H11" s="309"/>
      <c r="I11" s="266" t="str">
        <f ca="1">VLOOKUP(VLOOKUP(CONCATENATE($C$3,"-",$C11),Data!$K:$O,5,FALSE),Parameters!$C$7:$F$10,Summary!$C$7,FALSE)</f>
        <v>Kypsyystaso 1</v>
      </c>
      <c r="J11" s="1753"/>
      <c r="K11" s="1754"/>
      <c r="L11" s="325"/>
      <c r="M11" s="188"/>
      <c r="N11" s="134"/>
      <c r="O11" s="794"/>
      <c r="P11" s="1741"/>
      <c r="Q11" s="1741"/>
      <c r="R11" s="1741"/>
      <c r="S11" s="1741"/>
      <c r="T11" s="1741"/>
      <c r="U11" s="795"/>
      <c r="V11" s="134"/>
      <c r="W11" s="277"/>
    </row>
    <row r="12" spans="1:23" s="176" customFormat="1" ht="30" customHeight="1" x14ac:dyDescent="0.25">
      <c r="A12" s="165"/>
      <c r="B12" s="268"/>
      <c r="C12" s="169">
        <v>1</v>
      </c>
      <c r="D12" s="169"/>
      <c r="E12" s="169" t="str">
        <f>IF(VLOOKUP(CONCATENATE($C$3,"-",C12),Languages!$A:$D,1,TRUE)=CONCATENATE($C$3,"-",C12),VLOOKUP(CONCATENATE($C$3,"-",C12),Languages!$A:$D,Summary!$C$7,TRUE),NA())</f>
        <v>Laitteiden ja ohjelmistojen hallinta</v>
      </c>
      <c r="F12" s="169"/>
      <c r="G12" s="270"/>
      <c r="H12" s="270"/>
      <c r="I12" s="271"/>
      <c r="J12" s="271"/>
      <c r="K12" s="271"/>
      <c r="L12" s="271"/>
      <c r="M12" s="188"/>
      <c r="N12" s="134"/>
      <c r="O12" s="794"/>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795"/>
      <c r="V12" s="134"/>
      <c r="W12" s="277"/>
    </row>
    <row r="13" spans="1:23" s="277" customFormat="1" ht="30" customHeight="1" x14ac:dyDescent="0.25">
      <c r="A13" s="274"/>
      <c r="B13" s="275"/>
      <c r="C13" s="1773" t="str">
        <f>IF(VLOOKUP(CONCATENATE($C$3,"-",$C12,"-0"),Languages!$A:$D,1,TRUE)=CONCATENATE($C$3,"-",$C12,"-0"),VLOOKUP(CONCATENATE($C$3,"-",$C12,"-0"),Languages!$A:$D,Summary!$C$7,TRUE),NA())</f>
        <v>Rekisteri toiminnon kannalta tärkeistä laitteista ja ohjelmistoista on tärkeä osa kyberriskienhallintaa. Tärkeiden tietojen kuten versionumeroiden, sijainnin, omistajan tai kriittisyyden rekisteröinti on edellytys monille muille kyberturvallisuuden hallintatoimille. Hyvä rekisteri voi auttaa esimerkiksi tunnistamaan missä laitteissa päivitystä tarvitsevia ohjelmistoja on asennettuna.</v>
      </c>
      <c r="D13" s="1773"/>
      <c r="E13" s="1773"/>
      <c r="F13" s="1773"/>
      <c r="G13" s="1773"/>
      <c r="H13" s="1773"/>
      <c r="I13" s="1773"/>
      <c r="J13" s="1773"/>
      <c r="K13" s="1773"/>
      <c r="L13" s="1773"/>
      <c r="M13" s="188"/>
      <c r="N13" s="134"/>
      <c r="O13" s="794"/>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795"/>
      <c r="V13" s="134"/>
    </row>
    <row r="14" spans="1:23" s="176" customFormat="1" ht="21" customHeight="1" x14ac:dyDescent="0.25">
      <c r="A14" s="165"/>
      <c r="B14" s="268"/>
      <c r="C14" s="169">
        <v>2</v>
      </c>
      <c r="D14" s="169"/>
      <c r="E14" s="169" t="str">
        <f>IF(VLOOKUP(CONCATENATE($C$3,"-",C14),Languages!$A:$D,1,TRUE)=CONCATENATE($C$3,"-",C14),VLOOKUP(CONCATENATE($C$3,"-",C14),Languages!$A:$D,Summary!$C$7,TRUE),NA())</f>
        <v>Tietovarantojen hallinta</v>
      </c>
      <c r="F14" s="169"/>
      <c r="G14" s="292"/>
      <c r="H14" s="291" t="s">
        <v>16</v>
      </c>
      <c r="I14" s="292"/>
      <c r="J14" s="292"/>
      <c r="K14" s="292"/>
      <c r="L14" s="292"/>
      <c r="M14" s="188"/>
      <c r="N14" s="134"/>
      <c r="O14" s="794"/>
      <c r="P14" s="1760"/>
      <c r="Q14" s="1742"/>
      <c r="R14" s="1742"/>
      <c r="S14" s="1742"/>
      <c r="T14" s="1742"/>
      <c r="U14" s="795"/>
      <c r="V14" s="134"/>
      <c r="W14" s="277"/>
    </row>
    <row r="15" spans="1:23" s="277" customFormat="1" ht="30" customHeight="1" x14ac:dyDescent="0.25">
      <c r="A15" s="274"/>
      <c r="B15" s="275"/>
      <c r="C15" s="1773" t="str">
        <f>IF(VLOOKUP(CONCATENATE($C$3,"-",$C14,"-0"),Languages!$A:$D,1,TRUE)=CONCATENATE($C$3,"-",$C14,"-0"),VLOOKUP(CONCATENATE($C$3,"-",$C14,"-0"),Languages!$A:$D,Summary!$C$7,TRUE),NA())</f>
        <v>Rekisteri toiminnon kannalta tärkeistä tiedoista on tärkeä osa kyberriskienhallintaa. Tällaiset tietovarannot voivat liittyä esimerkiksi asiakkaisiin, tuotteisiin tai palveluihin. Hyvä rekisteri voi auttaa esimerkiksi tunnistamaan missä järjestelmissä käsitellään arkaluonteisia henkilötietoja.</v>
      </c>
      <c r="D15" s="1773"/>
      <c r="E15" s="1773"/>
      <c r="F15" s="1773"/>
      <c r="G15" s="1773"/>
      <c r="H15" s="1773"/>
      <c r="I15" s="1773"/>
      <c r="J15" s="1773"/>
      <c r="K15" s="1773"/>
      <c r="L15" s="1773"/>
      <c r="M15" s="188"/>
      <c r="N15" s="134"/>
      <c r="O15" s="794"/>
      <c r="P15" s="1759" t="str">
        <f>IF(VLOOKUP(CONCATENATE($C$3,"-",$C14),Import!$C$11:$H$470,2,FALSE)=0,"",VLOOKUP(CONCATENATE($C$3,"-",$C14),Import!$C$11:$H$470,2,FALSE))</f>
        <v/>
      </c>
      <c r="Q15" s="1741" t="str">
        <f>IF(VLOOKUP(CONCATENATE($C$3,"-",$C14),Import!$C$11:$H$470,3,FALSE)=0,"",VLOOKUP(CONCATENATE($C$3,"-",$C14),Import!$C$11:$H$470,3,FALSE))</f>
        <v/>
      </c>
      <c r="R15" s="1741" t="str">
        <f>IF(VLOOKUP(CONCATENATE($C$3,"-",$C14),Import!$C$11:$H$470,4,FALSE)=0,"",VLOOKUP(CONCATENATE($C$3,"-",$C14),Import!$C$11:$H$470,4,FALSE))</f>
        <v/>
      </c>
      <c r="S15" s="1741" t="str">
        <f>IF(VLOOKUP(CONCATENATE($C$3,"-",$C14),Import!$C$11:$H$470,5,FALSE)=0,"",VLOOKUP(CONCATENATE($C$3,"-",$C14),Import!$C$11:$H$470,5,FALSE))</f>
        <v/>
      </c>
      <c r="T15" s="1741" t="str">
        <f>IF(VLOOKUP(CONCATENATE($C$3,"-",$C14),Import!$C$11:$H$470,6,FALSE)=0,"",VLOOKUP(CONCATENATE($C$3,"-",$C14),Import!$C$11:$H$470,6,FALSE))</f>
        <v/>
      </c>
      <c r="U15" s="795"/>
      <c r="V15" s="134"/>
    </row>
    <row r="16" spans="1:23" s="176" customFormat="1" ht="21" customHeight="1" x14ac:dyDescent="0.25">
      <c r="A16" s="165"/>
      <c r="B16" s="268"/>
      <c r="C16" s="169">
        <v>3</v>
      </c>
      <c r="D16" s="169"/>
      <c r="E16" s="169" t="str">
        <f>IF(VLOOKUP(CONCATENATE($C$3,"-",C16),Languages!$A:$D,1,TRUE)=CONCATENATE($C$3,"-",C16),VLOOKUP(CONCATENATE($C$3,"-",C16),Languages!$A:$D,Summary!$C$7,TRUE),NA())</f>
        <v>Konfiguraation hallinta</v>
      </c>
      <c r="F16" s="169"/>
      <c r="G16" s="292"/>
      <c r="H16" s="291" t="s">
        <v>16</v>
      </c>
      <c r="I16" s="292"/>
      <c r="J16" s="292"/>
      <c r="K16" s="292"/>
      <c r="L16" s="292"/>
      <c r="M16" s="188"/>
      <c r="N16" s="134"/>
      <c r="O16" s="794"/>
      <c r="P16" s="1760"/>
      <c r="Q16" s="1742"/>
      <c r="R16" s="1742"/>
      <c r="S16" s="1742"/>
      <c r="T16" s="1742"/>
      <c r="U16" s="795"/>
      <c r="V16" s="134"/>
      <c r="W16" s="277"/>
    </row>
    <row r="17" spans="1:23" s="277" customFormat="1" ht="45.45" customHeight="1" x14ac:dyDescent="0.25">
      <c r="A17" s="274"/>
      <c r="B17" s="275"/>
      <c r="C17" s="1773" t="str">
        <f>IF(VLOOKUP(CONCATENATE($C$3,"-",$C16,"-0"),Languages!$A:$D,1,TRUE)=CONCATENATE($C$3,"-",$C16,"-0"),VLOOKUP(CONCATENATE($C$3,"-",$C16,"-0"),Languages!$A:$D,Summary!$C$7,TRUE),NA())</f>
        <v>Konfiguraation hallintaan kuuluu vakioitujen perusasetusten määritys ja niiden käyttö laitteita ja ohjelmistoja konfiguroitaessa. Useimmiten tällä pyritään siihen, että samanlaiset laitteet ja ohjelmistot konfiguroidaan toimimaan samalla tavalla. Toisaalta yksittäisten tai yksilöityjen laitteiden konfiguraation hallintaan kuuluu vakioitujen perusasetusten käyttö alustusvaiheessa ja myöhempien poikkeamien tunnistaminen.</v>
      </c>
      <c r="D17" s="1773"/>
      <c r="E17" s="1773"/>
      <c r="F17" s="1773"/>
      <c r="G17" s="1773"/>
      <c r="H17" s="1773"/>
      <c r="I17" s="1773"/>
      <c r="J17" s="1773"/>
      <c r="K17" s="1773"/>
      <c r="L17" s="1773"/>
      <c r="M17" s="188"/>
      <c r="N17" s="134"/>
      <c r="O17" s="794"/>
      <c r="P17" s="1759" t="str">
        <f>IF(VLOOKUP(CONCATENATE($C$3,"-",$C16),Import!$C$11:$H$470,2,FALSE)=0,"",VLOOKUP(CONCATENATE($C$3,"-",$C16),Import!$C$11:$H$470,2,FALSE))</f>
        <v/>
      </c>
      <c r="Q17" s="1741" t="str">
        <f>IF(VLOOKUP(CONCATENATE($C$3,"-",$C16),Import!$C$11:$H$470,3,FALSE)=0,"",VLOOKUP(CONCATENATE($C$3,"-",$C16),Import!$C$11:$H$470,3,FALSE))</f>
        <v/>
      </c>
      <c r="R17" s="1741" t="str">
        <f>IF(VLOOKUP(CONCATENATE($C$3,"-",$C16),Import!$C$11:$H$470,4,FALSE)=0,"",VLOOKUP(CONCATENATE($C$3,"-",$C16),Import!$C$11:$H$470,4,FALSE))</f>
        <v/>
      </c>
      <c r="S17" s="1741" t="str">
        <f>IF(VLOOKUP(CONCATENATE($C$3,"-",$C16),Import!$C$11:$H$470,5,FALSE)=0,"",VLOOKUP(CONCATENATE($C$3,"-",$C16),Import!$C$11:$H$470,5,FALSE))</f>
        <v/>
      </c>
      <c r="T17" s="1741" t="str">
        <f>IF(VLOOKUP(CONCATENATE($C$3,"-",$C16),Import!$C$11:$H$470,6,FALSE)=0,"",VLOOKUP(CONCATENATE($C$3,"-",$C16),Import!$C$11:$H$470,6,FALSE))</f>
        <v/>
      </c>
      <c r="U17" s="795"/>
      <c r="V17" s="134"/>
    </row>
    <row r="18" spans="1:23" s="176" customFormat="1" ht="21" customHeight="1" x14ac:dyDescent="0.25">
      <c r="A18" s="165"/>
      <c r="B18" s="268"/>
      <c r="C18" s="169">
        <v>4</v>
      </c>
      <c r="D18" s="169"/>
      <c r="E18" s="169" t="str">
        <f>IF(VLOOKUP(CONCATENATE($C$3,"-",C18),Languages!$A:$D,1,TRUE)=CONCATENATE($C$3,"-",C18),VLOOKUP(CONCATENATE($C$3,"-",C18),Languages!$A:$D,Summary!$C$7,TRUE),NA())</f>
        <v>Muutoksenhallinta</v>
      </c>
      <c r="F18" s="169"/>
      <c r="G18" s="292"/>
      <c r="H18" s="291" t="s">
        <v>16</v>
      </c>
      <c r="I18" s="292"/>
      <c r="J18" s="292"/>
      <c r="K18" s="292"/>
      <c r="L18" s="292"/>
      <c r="M18" s="188"/>
      <c r="N18" s="134"/>
      <c r="O18" s="794"/>
      <c r="P18" s="1760"/>
      <c r="Q18" s="1742"/>
      <c r="R18" s="1742"/>
      <c r="S18" s="1742"/>
      <c r="T18" s="1742"/>
      <c r="U18" s="795"/>
      <c r="V18" s="134"/>
      <c r="W18" s="277"/>
    </row>
    <row r="19" spans="1:23" s="277" customFormat="1" ht="46.2" customHeight="1" x14ac:dyDescent="0.25">
      <c r="A19" s="274"/>
      <c r="B19" s="275"/>
      <c r="C19" s="1773" t="str">
        <f>IF(VLOOKUP(CONCATENATE($C$3,"-",$C18,"-0"),Languages!$A:$D,1,TRUE)=CONCATENATE($C$3,"-",$C18,"-0"),VLOOKUP(CONCATENATE($C$3,"-",$C18,"-0"),Languages!$A:$D,Summary!$C$7,TRUE),NA())</f>
        <v>Laitteiden, ohjelmistojen ja tiedon muutoksenhallintaan kuuluu muutospyyntöjen arviointi, muutoksenhallintaprosessin noudattaminen ja luvattomien muutosten tunnistaminen. Muutosten ennakkoarvioinnilla pyritään varmistamaan, ettei toimintaympäristöön luoda haitallisia haavoittuvuuksia. Muutoksenhallinta kattaa omaisuuden koko elinkaaren: vaatimusmäärittelyn, testaamisen, käyttöönoton, ylläpidon ja käytöstä poistamisen.</v>
      </c>
      <c r="D19" s="1773"/>
      <c r="E19" s="1773"/>
      <c r="F19" s="1773"/>
      <c r="G19" s="1773"/>
      <c r="H19" s="1773"/>
      <c r="I19" s="1773"/>
      <c r="J19" s="1773"/>
      <c r="K19" s="1773"/>
      <c r="L19" s="1773"/>
      <c r="M19" s="188"/>
      <c r="N19" s="134"/>
      <c r="O19" s="794"/>
      <c r="P19" s="1759" t="str">
        <f>IF(VLOOKUP(CONCATENATE($C$3,"-",$C18),Import!$C$11:$H$470,2,FALSE)=0,"",VLOOKUP(CONCATENATE($C$3,"-",$C18),Import!$C$11:$H$470,2,FALSE))</f>
        <v/>
      </c>
      <c r="Q19" s="1741" t="str">
        <f>IF(VLOOKUP(CONCATENATE($C$3,"-",$C18),Import!$C$11:$H$470,3,FALSE)=0,"",VLOOKUP(CONCATENATE($C$3,"-",$C18),Import!$C$11:$H$470,3,FALSE))</f>
        <v/>
      </c>
      <c r="R19" s="1741" t="str">
        <f>IF(VLOOKUP(CONCATENATE($C$3,"-",$C18),Import!$C$11:$H$470,4,FALSE)=0,"",VLOOKUP(CONCATENATE($C$3,"-",$C18),Import!$C$11:$H$470,4,FALSE))</f>
        <v/>
      </c>
      <c r="S19" s="1741" t="str">
        <f>IF(VLOOKUP(CONCATENATE($C$3,"-",$C18),Import!$C$11:$H$470,5,FALSE)=0,"",VLOOKUP(CONCATENATE($C$3,"-",$C18),Import!$C$11:$H$470,5,FALSE))</f>
        <v/>
      </c>
      <c r="T19" s="1741" t="str">
        <f>IF(VLOOKUP(CONCATENATE($C$3,"-",$C18),Import!$C$11:$H$470,6,FALSE)=0,"",VLOOKUP(CONCATENATE($C$3,"-",$C18),Import!$C$11:$H$470,6,FALSE))</f>
        <v/>
      </c>
      <c r="U19" s="795"/>
      <c r="V19" s="134"/>
    </row>
    <row r="20" spans="1:23" s="176" customFormat="1" ht="21" customHeight="1" x14ac:dyDescent="0.25">
      <c r="A20" s="165"/>
      <c r="B20" s="268"/>
      <c r="C20" s="169">
        <v>5</v>
      </c>
      <c r="D20" s="169"/>
      <c r="E20" s="169" t="str">
        <f>IF(VLOOKUP(CONCATENATE($C$3,"-",C20),Languages!$A:$D,1,TRUE)=CONCATENATE($C$3,"-",C20),VLOOKUP(CONCATENATE($C$3,"-",C20),Languages!$A:$D,Summary!$C$7,TRUE),NA())</f>
        <v>Yleisiä hallintatoimia</v>
      </c>
      <c r="F20" s="169"/>
      <c r="G20" s="291"/>
      <c r="H20" s="291" t="s">
        <v>16</v>
      </c>
      <c r="I20" s="292"/>
      <c r="J20" s="292"/>
      <c r="K20" s="292"/>
      <c r="L20" s="292"/>
      <c r="M20" s="188"/>
      <c r="N20" s="134"/>
      <c r="O20" s="794"/>
      <c r="P20" s="1760"/>
      <c r="Q20" s="1742"/>
      <c r="R20" s="1742"/>
      <c r="S20" s="1742"/>
      <c r="T20" s="1742"/>
      <c r="U20" s="795"/>
      <c r="V20" s="134"/>
      <c r="W20" s="277"/>
    </row>
    <row r="21" spans="1:23" s="277" customFormat="1" ht="44.4" customHeight="1" x14ac:dyDescent="0.25">
      <c r="A21" s="304"/>
      <c r="B21" s="305"/>
      <c r="C21" s="1773"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773"/>
      <c r="E21" s="1773"/>
      <c r="F21" s="1773"/>
      <c r="G21" s="1773"/>
      <c r="H21" s="1773"/>
      <c r="I21" s="1773"/>
      <c r="J21" s="1773"/>
      <c r="K21" s="1773"/>
      <c r="L21" s="1773"/>
      <c r="M21" s="188"/>
      <c r="N21" s="134"/>
      <c r="O21" s="794"/>
      <c r="P21" s="1759" t="str">
        <f>IF(VLOOKUP(CONCATENATE($C$3,"-",$C20),Import!$C$11:$H$470,2,FALSE)=0,"",VLOOKUP(CONCATENATE($C$3,"-",$C20),Import!$C$11:$H$470,2,FALSE))</f>
        <v/>
      </c>
      <c r="Q21" s="1741" t="str">
        <f>IF(VLOOKUP(CONCATENATE($C$3,"-",$C20),Import!$C$11:$H$470,3,FALSE)=0,"",VLOOKUP(CONCATENATE($C$3,"-",$C20),Import!$C$11:$H$470,3,FALSE))</f>
        <v/>
      </c>
      <c r="R21" s="1741" t="str">
        <f>IF(VLOOKUP(CONCATENATE($C$3,"-",$C20),Import!$C$11:$H$470,4,FALSE)=0,"",VLOOKUP(CONCATENATE($C$3,"-",$C20),Import!$C$11:$H$470,4,FALSE))</f>
        <v/>
      </c>
      <c r="S21" s="1741" t="str">
        <f>IF(VLOOKUP(CONCATENATE($C$3,"-",$C20),Import!$C$11:$H$470,5,FALSE)=0,"",VLOOKUP(CONCATENATE($C$3,"-",$C20),Import!$C$11:$H$470,5,FALSE))</f>
        <v/>
      </c>
      <c r="T21" s="1741" t="str">
        <f>IF(VLOOKUP(CONCATENATE($C$3,"-",$C20),Import!$C$11:$H$470,6,FALSE)=0,"",VLOOKUP(CONCATENATE($C$3,"-",$C20),Import!$C$11:$H$470,6,FALSE))</f>
        <v/>
      </c>
      <c r="U21" s="795"/>
      <c r="V21" s="134"/>
    </row>
    <row r="22" spans="1:23" s="277" customFormat="1" ht="27" customHeight="1" x14ac:dyDescent="0.25">
      <c r="A22" s="304"/>
      <c r="B22" s="305"/>
      <c r="C22" s="1081"/>
      <c r="D22" s="1375"/>
      <c r="E22" s="1081"/>
      <c r="F22" s="1081"/>
      <c r="G22" s="1081"/>
      <c r="H22" s="1081"/>
      <c r="I22" s="1081"/>
      <c r="J22" s="1081"/>
      <c r="K22" s="1081"/>
      <c r="L22" s="1081"/>
      <c r="M22" s="188"/>
      <c r="N22" s="134"/>
      <c r="O22" s="1090"/>
      <c r="P22" s="1760"/>
      <c r="Q22" s="1742"/>
      <c r="R22" s="1742"/>
      <c r="S22" s="1742"/>
      <c r="T22" s="1742"/>
      <c r="U22" s="1090"/>
      <c r="V22" s="134"/>
    </row>
    <row r="23" spans="1:23" s="277" customFormat="1" ht="16.8" customHeight="1" x14ac:dyDescent="0.25">
      <c r="A23" s="304"/>
      <c r="B23" s="1086"/>
      <c r="C23" s="1087"/>
      <c r="D23" s="1087"/>
      <c r="E23" s="1087"/>
      <c r="F23" s="1087"/>
      <c r="G23" s="1087"/>
      <c r="H23" s="1087"/>
      <c r="I23" s="1087"/>
      <c r="J23" s="1087"/>
      <c r="K23" s="1087"/>
      <c r="L23" s="1087"/>
      <c r="M23" s="1093"/>
      <c r="N23" s="134"/>
      <c r="O23" s="796"/>
      <c r="P23" s="1082"/>
      <c r="Q23" s="1082"/>
      <c r="R23" s="1082"/>
      <c r="S23" s="1082"/>
      <c r="T23" s="1082"/>
      <c r="U23" s="797"/>
      <c r="V23" s="134"/>
    </row>
    <row r="24" spans="1:23" s="277" customFormat="1" ht="18" customHeight="1" x14ac:dyDescent="0.25">
      <c r="A24" s="304"/>
      <c r="B24" s="646"/>
      <c r="C24" s="646"/>
      <c r="D24" s="646"/>
      <c r="E24" s="646"/>
      <c r="F24" s="646"/>
      <c r="G24" s="646"/>
      <c r="H24" s="646"/>
      <c r="I24" s="646"/>
      <c r="J24" s="646"/>
      <c r="K24" s="646"/>
      <c r="L24" s="646"/>
      <c r="M24" s="647"/>
      <c r="N24" s="134"/>
      <c r="O24" s="134"/>
      <c r="P24" s="250"/>
      <c r="Q24" s="249"/>
      <c r="R24" s="757"/>
      <c r="S24" s="249"/>
      <c r="T24" s="249"/>
      <c r="U24" s="134"/>
      <c r="V24" s="134"/>
    </row>
    <row r="25" spans="1:23" s="277" customFormat="1" ht="19.95" customHeight="1" x14ac:dyDescent="0.2">
      <c r="A25" s="304"/>
      <c r="B25" s="641"/>
      <c r="C25" s="639"/>
      <c r="D25" s="639"/>
      <c r="E25" s="639"/>
      <c r="F25" s="639"/>
      <c r="G25" s="639"/>
      <c r="H25" s="639"/>
      <c r="I25" s="639"/>
      <c r="J25" s="639"/>
      <c r="K25" s="639"/>
      <c r="L25" s="639"/>
      <c r="M25" s="640"/>
      <c r="N25" s="251"/>
      <c r="O25" s="460" t="str">
        <f>IF(VLOOKUP("KM116",Languages!$A:$D,1,TRUE)="KM116",VLOOKUP("KM116",Languages!$A:$D,Summary!$C$7,TRUE),NA())</f>
        <v>EDELLINEN ARVIOINTI</v>
      </c>
      <c r="P25" s="426"/>
      <c r="Q25" s="254"/>
      <c r="R25" s="758" t="str">
        <f>IF(VLOOKUP("KM110",Languages!$A:$D,1,TRUE)="KM110",VLOOKUP("KM110",Languages!$A:$D,Summary!$C$7,TRUE),NA())</f>
        <v>Päivämäärä</v>
      </c>
      <c r="S25" s="254"/>
      <c r="T25" s="254"/>
      <c r="U25" s="146"/>
      <c r="V25" s="251"/>
    </row>
    <row r="26" spans="1:23" s="176" customFormat="1" ht="19.95" customHeight="1" x14ac:dyDescent="0.25">
      <c r="A26" s="165"/>
      <c r="B26" s="268"/>
      <c r="C26" s="169">
        <v>1</v>
      </c>
      <c r="D26" s="169"/>
      <c r="E26" s="169" t="str">
        <f>IF(VLOOKUP(CONCATENATE($C$3,"-",C26),Languages!$A:$D,1,TRUE)=CONCATENATE($C$3,"-",C26),VLOOKUP(CONCATENATE($C$3,"-",C26),Languages!$A:$D,Summary!$C$7,TRUE),NA())</f>
        <v>Laitteiden ja ohjelmistojen hallinta</v>
      </c>
      <c r="F26" s="169"/>
      <c r="G26" s="270"/>
      <c r="H26" s="270"/>
      <c r="I26" s="271"/>
      <c r="J26" s="271"/>
      <c r="K26" s="271"/>
      <c r="L26" s="271"/>
      <c r="M26" s="188"/>
      <c r="N26" s="304"/>
      <c r="O26" s="305"/>
      <c r="P26" s="427"/>
      <c r="Q26" s="422"/>
      <c r="R26" s="684"/>
      <c r="S26" s="756"/>
      <c r="T26" s="756"/>
      <c r="U26" s="276"/>
      <c r="V26" s="304"/>
      <c r="W26" s="277"/>
    </row>
    <row r="27" spans="1:23" s="284" customFormat="1" ht="19.95" customHeight="1" x14ac:dyDescent="0.2">
      <c r="A27" s="303"/>
      <c r="B27" s="278"/>
      <c r="C27" s="279" t="str">
        <f>IF(VLOOKUP("GEN-LEVEL",Languages!$A:$D,1,TRUE)="GEN-LEVEL",VLOOKUP("GEN-LEVEL",Languages!$A:$D,Summary!$C$7,TRUE),NA())</f>
        <v>Taso</v>
      </c>
      <c r="D27" s="279"/>
      <c r="E27" s="279"/>
      <c r="F27" s="280" t="str">
        <f>IF(VLOOKUP("GEN-PRACTICE",Languages!$A:$D,1,TRUE)="GEN-PRACTICE",VLOOKUP("GEN-PRACTICE",Languages!$A:$D,Summary!$C$7,TRUE),NA())</f>
        <v>Käytäntö</v>
      </c>
      <c r="G27" s="281"/>
      <c r="H27" s="881" t="str">
        <f>IF(VLOOKUP("GEN-ANSWER",Languages!$A:$D,1,TRUE)="GEN-ANSWER",VLOOKUP("GEN-ANSWER",Languages!$A:$D,Summary!$C$7,TRUE),NA())</f>
        <v>Vastaus</v>
      </c>
      <c r="I27" s="882" t="str">
        <f>IF(VLOOKUP("KM112",Languages!$A:$D,1,TRUE)="KM112",VLOOKUP("KM112",Languages!$A:$D,Summary!$C$7,TRUE),NA())</f>
        <v>Kommentit</v>
      </c>
      <c r="J27" s="882" t="str">
        <f>IF(VLOOKUP("KM113",Languages!$A:$D,1,TRUE)="KM113",VLOOKUP("KM113",Languages!$A:$D,Summary!$C$7,TRUE),NA())</f>
        <v>Sisäinen viittaus</v>
      </c>
      <c r="K27" s="882" t="str">
        <f>IF(VLOOKUP("KM114",Languages!$A:$D,1,TRUE)="KM114",VLOOKUP("KM114",Languages!$A:$D,Summary!$C$7,TRUE),NA())</f>
        <v>Ulkoinen viittaus</v>
      </c>
      <c r="L27" s="882" t="str">
        <f>IF(VLOOKUP("KM115",Languages!$A:$D,1,TRUE)="KM115",VLOOKUP("KM115",Languages!$A:$D,Summary!$C$7,TRUE),NA())</f>
        <v>Kehityskohde</v>
      </c>
      <c r="M27" s="282"/>
      <c r="N27" s="283"/>
      <c r="O27" s="278"/>
      <c r="P27" s="459" t="str">
        <f>IF(VLOOKUP("GEN-ANSWER",Languages!$A:$D,1,TRUE)="GEN-ANSWER",VLOOKUP("GEN-ANSWER",Languages!$A:$D,Summary!$C$7,TRUE),NA())</f>
        <v>Vastaus</v>
      </c>
      <c r="Q27" s="459" t="str">
        <f>IF(VLOOKUP("KM112",Languages!$A:$D,1,TRUE)="KM112",VLOOKUP("KM112",Languages!$A:$D,Summary!$C$7,TRUE),NA())</f>
        <v>Kommentit</v>
      </c>
      <c r="R27" s="459" t="str">
        <f>IF(VLOOKUP("KM113",Languages!$A:$D,1,TRUE)="KM113",VLOOKUP("KM113",Languages!$A:$D,Summary!$C$7,TRUE),NA())</f>
        <v>Sisäinen viittaus</v>
      </c>
      <c r="S27" s="459" t="str">
        <f>IF(VLOOKUP("KM114",Languages!$A:$D,1,TRUE)="KM114",VLOOKUP("KM114",Languages!$A:$D,Summary!$C$7,TRUE),NA())</f>
        <v>Ulkoinen viittaus</v>
      </c>
      <c r="T27" s="459" t="str">
        <f>IF(VLOOKUP("KM115",Languages!$A:$D,1,TRUE)="KM115",VLOOKUP("KM115",Languages!$A:$D,Summary!$C$7,TRUE),NA())</f>
        <v>Kehityskohde</v>
      </c>
      <c r="U27" s="282"/>
      <c r="V27" s="283"/>
    </row>
    <row r="28" spans="1:23" s="288" customFormat="1" ht="60" customHeight="1" x14ac:dyDescent="0.25">
      <c r="A28" s="274"/>
      <c r="B28" s="1747"/>
      <c r="C28" s="517">
        <v>1</v>
      </c>
      <c r="D28" s="1495">
        <v>1</v>
      </c>
      <c r="E28" s="388" t="s">
        <v>5</v>
      </c>
      <c r="F28" s="462" t="str">
        <f>IF(VLOOKUP(CONCATENATE($C$3,"-",$E28),Languages!$A:$D,1,TRUE)=CONCATENATE($C$3,"-",$E28),VLOOKUP(CONCATENATE($C$3,"-",$E28),Languages!$A:$D,Summary!$C$7,TRUE),NA())</f>
        <v>Toiminnon kannalta tärkeistä IT- ja OT-laitteista ja ohjelmistoista on olemassa rekisteri. (Huomioi myös mahdollisten OT-ympäristöjen laitteet ja ohjelmistot). Tasolla 1 rekisterin ylläpidon ei tarvitse olla systemaattista ja säännöllistä.</v>
      </c>
      <c r="G28" s="1682">
        <f t="shared" ref="G28:G35" si="0">IFERROR(INT(LEFT($H28,1)),0)</f>
        <v>0</v>
      </c>
      <c r="H28" s="452" t="s">
        <v>2466</v>
      </c>
      <c r="I28" s="482"/>
      <c r="J28" s="482"/>
      <c r="K28" s="482"/>
      <c r="L28" s="483"/>
      <c r="M28" s="188"/>
      <c r="N28" s="134"/>
      <c r="O28" s="156"/>
      <c r="P28" s="863" t="str">
        <f>VLOOKUP(VLOOKUP($C$3&amp;"-"&amp;$E28,Import!$C:$D,2,FALSE),Parameters!$C$18:$F$22,Summary!$C$7,FALSE)</f>
        <v xml:space="preserve">0 - Vastaus puuttuu </v>
      </c>
      <c r="Q28" s="888" t="str">
        <f>IF(VLOOKUP($C$3&amp;"-"&amp;$E28,Import!$C:$H,3,FALSE)=0,"",VLOOKUP($C$3&amp;"-"&amp;$E28,Import!$C:$H,3,FALSE))</f>
        <v/>
      </c>
      <c r="R28" s="888" t="str">
        <f>IF(VLOOKUP($C$3&amp;"-"&amp;$E28,Import!$C:$H,4,FALSE)=0,"",VLOOKUP($C$3&amp;"-"&amp;$E28,Import!$C:$H,4,FALSE))</f>
        <v/>
      </c>
      <c r="S28" s="888" t="str">
        <f>IF(VLOOKUP($C$3&amp;"-"&amp;$E28,Import!$C:$H,5,FALSE)=0,"",VLOOKUP($C$3&amp;"-"&amp;$E28,Import!$C:$H,5,FALSE))</f>
        <v/>
      </c>
      <c r="T28" s="889" t="str">
        <f>IF(VLOOKUP($C$3&amp;"-"&amp;$E28,Import!$C:$H,6,FALSE)=0,"",VLOOKUP($C$3&amp;"-"&amp;$E28,Import!$C:$H,6,FALSE))</f>
        <v/>
      </c>
      <c r="U28" s="188"/>
      <c r="V28" s="134"/>
      <c r="W28" s="277"/>
    </row>
    <row r="29" spans="1:23" s="288" customFormat="1" ht="45" customHeight="1" x14ac:dyDescent="0.25">
      <c r="A29" s="274"/>
      <c r="B29" s="1747"/>
      <c r="C29" s="1774">
        <v>2</v>
      </c>
      <c r="D29" s="1471">
        <v>1</v>
      </c>
      <c r="E29" s="385" t="s">
        <v>7</v>
      </c>
      <c r="F29" s="463" t="str">
        <f>IF(VLOOKUP(CONCATENATE($C$3,"-",$E29),Languages!$A:$D,1,TRUE)=CONCATENATE($C$3,"-",$E29),VLOOKUP(CONCATENATE($C$3,"-",$E29),Languages!$A:$D,Summary!$C$7,TRUE),NA())</f>
        <v>Rekisteriin on kirjattu sellaiset toimintoon kuuluvat laitteet ja ohjelmistot, joita voitaisiin käyttää hyökkääjän tavoitteen saavuttamiseen.</v>
      </c>
      <c r="G29" s="1683">
        <f t="shared" si="0"/>
        <v>0</v>
      </c>
      <c r="H29" s="484" t="s">
        <v>2466</v>
      </c>
      <c r="I29" s="482"/>
      <c r="J29" s="442"/>
      <c r="K29" s="442"/>
      <c r="L29" s="443"/>
      <c r="M29" s="188"/>
      <c r="N29" s="134"/>
      <c r="O29" s="156"/>
      <c r="P29" s="913" t="str">
        <f>VLOOKUP(VLOOKUP($C$3&amp;"-"&amp;$E29,Import!$C:$D,2,FALSE),Parameters!$C$18:$F$22,Summary!$C$7,FALSE)</f>
        <v xml:space="preserve">0 - Vastaus puuttuu </v>
      </c>
      <c r="Q29" s="908" t="str">
        <f>IF(VLOOKUP($C$3&amp;"-"&amp;$E29,Import!$C:$H,3,FALSE)=0,"",VLOOKUP($C$3&amp;"-"&amp;$E29,Import!$C:$H,3,FALSE))</f>
        <v/>
      </c>
      <c r="R29" s="908" t="str">
        <f>IF(VLOOKUP($C$3&amp;"-"&amp;$E29,Import!$C:$H,4,FALSE)=0,"",VLOOKUP($C$3&amp;"-"&amp;$E29,Import!$C:$H,4,FALSE))</f>
        <v/>
      </c>
      <c r="S29" s="908" t="str">
        <f>IF(VLOOKUP($C$3&amp;"-"&amp;$E29,Import!$C:$H,5,FALSE)=0,"",VLOOKUP($C$3&amp;"-"&amp;$E29,Import!$C:$H,5,FALSE))</f>
        <v/>
      </c>
      <c r="T29" s="909" t="str">
        <f>IF(VLOOKUP($C$3&amp;"-"&amp;$E29,Import!$C:$H,6,FALSE)=0,"",VLOOKUP($C$3&amp;"-"&amp;$E29,Import!$C:$H,6,FALSE))</f>
        <v/>
      </c>
      <c r="U29" s="188"/>
      <c r="V29" s="134"/>
      <c r="W29" s="277"/>
    </row>
    <row r="30" spans="1:23" s="288" customFormat="1" ht="59.4" customHeight="1" x14ac:dyDescent="0.25">
      <c r="A30" s="274"/>
      <c r="B30" s="1747"/>
      <c r="C30" s="1775"/>
      <c r="D30" s="1490">
        <v>2</v>
      </c>
      <c r="E30" s="285" t="s">
        <v>8</v>
      </c>
      <c r="F30" s="464" t="str">
        <f>IF(VLOOKUP(CONCATENATE($C$3,"-",$E30),Languages!$A:$D,1,TRUE)=CONCATENATE($C$3,"-",$E30),VLOOKUP(CONCATENATE($C$3,"-",$E30),Languages!$A:$D,Summary!$C$7,TRUE),NA())</f>
        <v>Rekisteriin kirjatut laitteet ja ohjelmistot on priorisoitu noudattaen määriteltyjä priorisointikriteerejä, joihin kuuluu arviointi laitteen tai ohjelmiston tärkeydestä toiminnolle.</v>
      </c>
      <c r="G30" s="1684">
        <f t="shared" si="0"/>
        <v>0</v>
      </c>
      <c r="H30" s="306" t="s">
        <v>2466</v>
      </c>
      <c r="I30" s="482"/>
      <c r="J30" s="436"/>
      <c r="K30" s="436"/>
      <c r="L30" s="444"/>
      <c r="M30" s="188"/>
      <c r="N30" s="134"/>
      <c r="O30" s="156"/>
      <c r="P30" s="869" t="str">
        <f>VLOOKUP(VLOOKUP($C$3&amp;"-"&amp;$E30,Import!$C:$D,2,FALSE),Parameters!$C$18:$F$22,Summary!$C$7,FALSE)</f>
        <v xml:space="preserve">0 - Vastaus puuttuu </v>
      </c>
      <c r="Q30" s="891" t="str">
        <f>IF(VLOOKUP($C$3&amp;"-"&amp;$E30,Import!$C:$H,3,FALSE)=0,"",VLOOKUP($C$3&amp;"-"&amp;$E30,Import!$C:$H,3,FALSE))</f>
        <v/>
      </c>
      <c r="R30" s="891" t="str">
        <f>IF(VLOOKUP($C$3&amp;"-"&amp;$E30,Import!$C:$H,4,FALSE)=0,"",VLOOKUP($C$3&amp;"-"&amp;$E30,Import!$C:$H,4,FALSE))</f>
        <v/>
      </c>
      <c r="S30" s="891" t="str">
        <f>IF(VLOOKUP($C$3&amp;"-"&amp;$E30,Import!$C:$H,5,FALSE)=0,"",VLOOKUP($C$3&amp;"-"&amp;$E30,Import!$C:$H,5,FALSE))</f>
        <v/>
      </c>
      <c r="T30" s="892" t="str">
        <f>IF(VLOOKUP($C$3&amp;"-"&amp;$E30,Import!$C:$H,6,FALSE)=0,"",VLOOKUP($C$3&amp;"-"&amp;$E30,Import!$C:$H,6,FALSE))</f>
        <v/>
      </c>
      <c r="U30" s="188"/>
      <c r="V30" s="134"/>
      <c r="W30" s="277"/>
    </row>
    <row r="31" spans="1:23" s="288" customFormat="1" ht="45" customHeight="1" x14ac:dyDescent="0.25">
      <c r="A31" s="274"/>
      <c r="B31" s="1747"/>
      <c r="C31" s="1775"/>
      <c r="D31" s="1490">
        <v>2</v>
      </c>
      <c r="E31" s="285" t="s">
        <v>9</v>
      </c>
      <c r="F31" s="465" t="str">
        <f>IF(VLOOKUP(CONCATENATE($C$3,"-",$E31),Languages!$A:$D,1,TRUE)=CONCATENATE($C$3,"-",$E31),VLOOKUP(CONCATENATE($C$3,"-",$E31),Languages!$A:$D,Summary!$C$7,TRUE),NA())</f>
        <v>Priorisointikriteereissä huomioidaan lisäksi missä laajuudessa hyökkääjä voisi käyttää laitetta tai ohjelmistoa [ks. ASSET-1b] tavoitteensa saavuttamiseen (tietomurto, toiminnan häiriö jne.).</v>
      </c>
      <c r="G31" s="1684">
        <f t="shared" si="0"/>
        <v>0</v>
      </c>
      <c r="H31" s="306" t="s">
        <v>2466</v>
      </c>
      <c r="I31" s="482"/>
      <c r="J31" s="436"/>
      <c r="K31" s="436"/>
      <c r="L31" s="444"/>
      <c r="M31" s="188"/>
      <c r="N31" s="134"/>
      <c r="O31" s="156"/>
      <c r="P31" s="869" t="str">
        <f>VLOOKUP(VLOOKUP($C$3&amp;"-"&amp;$E31,Import!$C:$D,2,FALSE),Parameters!$C$18:$F$22,Summary!$C$7,FALSE)</f>
        <v xml:space="preserve">0 - Vastaus puuttuu </v>
      </c>
      <c r="Q31" s="891" t="str">
        <f>IF(VLOOKUP($C$3&amp;"-"&amp;$E31,Import!$C:$H,3,FALSE)=0,"",VLOOKUP($C$3&amp;"-"&amp;$E31,Import!$C:$H,3,FALSE))</f>
        <v/>
      </c>
      <c r="R31" s="891" t="str">
        <f>IF(VLOOKUP($C$3&amp;"-"&amp;$E31,Import!$C:$H,4,FALSE)=0,"",VLOOKUP($C$3&amp;"-"&amp;$E31,Import!$C:$H,4,FALSE))</f>
        <v/>
      </c>
      <c r="S31" s="891" t="str">
        <f>IF(VLOOKUP($C$3&amp;"-"&amp;$E31,Import!$C:$H,5,FALSE)=0,"",VLOOKUP($C$3&amp;"-"&amp;$E31,Import!$C:$H,5,FALSE))</f>
        <v/>
      </c>
      <c r="T31" s="892" t="str">
        <f>IF(VLOOKUP($C$3&amp;"-"&amp;$E31,Import!$C:$H,6,FALSE)=0,"",VLOOKUP($C$3&amp;"-"&amp;$E31,Import!$C:$H,6,FALSE))</f>
        <v/>
      </c>
      <c r="U31" s="188"/>
      <c r="V31" s="134"/>
      <c r="W31" s="277"/>
    </row>
    <row r="32" spans="1:23" s="288" customFormat="1" ht="45" customHeight="1" x14ac:dyDescent="0.25">
      <c r="A32" s="274"/>
      <c r="B32" s="1747"/>
      <c r="C32" s="1776"/>
      <c r="D32" s="1386" t="s">
        <v>1629</v>
      </c>
      <c r="E32" s="386" t="s">
        <v>10</v>
      </c>
      <c r="F32" s="466" t="str">
        <f>IF(VLOOKUP(CONCATENATE($C$3,"-",$E32),Languages!$A:$D,1,TRUE)=CONCATENATE($C$3,"-",$E32),VLOOKUP(CONCATENATE($C$3,"-",$E32),Languages!$A:$D,Summary!$C$7,TRUE),NA())</f>
        <v>Rekisteriin on kirjattu laitteista ja ohjelmistoista sellaisia ominaisuuksia, jotka tukevat organisaation kybertoimintaa (esimerkiksi laitteen tai ohjelmiston sijainti, prioriteetti, käyttöjärjestelmä tai firmware-versio).</v>
      </c>
      <c r="G32" s="1685">
        <f t="shared" si="0"/>
        <v>0</v>
      </c>
      <c r="H32" s="488" t="s">
        <v>2466</v>
      </c>
      <c r="I32" s="482"/>
      <c r="J32" s="489"/>
      <c r="K32" s="489"/>
      <c r="L32" s="490"/>
      <c r="M32" s="188"/>
      <c r="N32" s="134"/>
      <c r="O32" s="156"/>
      <c r="P32" s="923" t="str">
        <f>VLOOKUP(VLOOKUP($C$3&amp;"-"&amp;$E32,Import!$C:$D,2,FALSE),Parameters!$C$18:$F$22,Summary!$C$7,FALSE)</f>
        <v xml:space="preserve">0 - Vastaus puuttuu </v>
      </c>
      <c r="Q32" s="896" t="str">
        <f>IF(VLOOKUP($C$3&amp;"-"&amp;$E32,Import!$C:$H,3,FALSE)=0,"",VLOOKUP($C$3&amp;"-"&amp;$E32,Import!$C:$H,3,FALSE))</f>
        <v/>
      </c>
      <c r="R32" s="896" t="str">
        <f>IF(VLOOKUP($C$3&amp;"-"&amp;$E32,Import!$C:$H,4,FALSE)=0,"",VLOOKUP($C$3&amp;"-"&amp;$E32,Import!$C:$H,4,FALSE))</f>
        <v/>
      </c>
      <c r="S32" s="896" t="str">
        <f>IF(VLOOKUP($C$3&amp;"-"&amp;$E32,Import!$C:$H,5,FALSE)=0,"",VLOOKUP($C$3&amp;"-"&amp;$E32,Import!$C:$H,5,FALSE))</f>
        <v/>
      </c>
      <c r="T32" s="897" t="str">
        <f>IF(VLOOKUP($C$3&amp;"-"&amp;$E32,Import!$C:$H,6,FALSE)=0,"",VLOOKUP($C$3&amp;"-"&amp;$E32,Import!$C:$H,6,FALSE))</f>
        <v/>
      </c>
      <c r="U32" s="188"/>
      <c r="V32" s="134"/>
      <c r="W32" s="277"/>
    </row>
    <row r="33" spans="1:23" s="288" customFormat="1" ht="34.950000000000003" customHeight="1" x14ac:dyDescent="0.25">
      <c r="A33" s="274"/>
      <c r="B33" s="1747"/>
      <c r="C33" s="1777">
        <v>3</v>
      </c>
      <c r="D33" s="1471">
        <v>1</v>
      </c>
      <c r="E33" s="387" t="s">
        <v>11</v>
      </c>
      <c r="F33" s="467" t="str">
        <f>IF(VLOOKUP(CONCATENATE($C$3,"-",$E33),Languages!$A:$D,1,TRUE)=CONCATENATE($C$3,"-",$E33),VLOOKUP(CONCATENATE($C$3,"-",$E33),Languages!$A:$D,Summary!$C$7,TRUE),NA())</f>
        <v>Rekisteri (IT ja OT) on täydellinen (eli rekisteri kattaa kaikki toiminnon pyörittämiseen tarvittavat laitteet, ohjelmistot ja tietovarannot).</v>
      </c>
      <c r="G33" s="1683">
        <f t="shared" si="0"/>
        <v>0</v>
      </c>
      <c r="H33" s="441" t="s">
        <v>2466</v>
      </c>
      <c r="I33" s="438"/>
      <c r="J33" s="438"/>
      <c r="K33" s="438"/>
      <c r="L33" s="447"/>
      <c r="M33" s="188"/>
      <c r="N33" s="134"/>
      <c r="O33" s="156"/>
      <c r="P33" s="866" t="str">
        <f>VLOOKUP(VLOOKUP($C$3&amp;"-"&amp;$E33,Import!$C:$D,2,FALSE),Parameters!$C$18:$F$22,Summary!$C$7,FALSE)</f>
        <v xml:space="preserve">0 - Vastaus puuttuu </v>
      </c>
      <c r="Q33" s="898" t="str">
        <f>IF(VLOOKUP($C$3&amp;"-"&amp;$E33,Import!$C:$H,3,FALSE)=0,"",VLOOKUP($C$3&amp;"-"&amp;$E33,Import!$C:$H,3,FALSE))</f>
        <v/>
      </c>
      <c r="R33" s="898" t="str">
        <f>IF(VLOOKUP($C$3&amp;"-"&amp;$E33,Import!$C:$H,4,FALSE)=0,"",VLOOKUP($C$3&amp;"-"&amp;$E33,Import!$C:$H,4,FALSE))</f>
        <v/>
      </c>
      <c r="S33" s="898" t="str">
        <f>IF(VLOOKUP($C$3&amp;"-"&amp;$E33,Import!$C:$H,5,FALSE)=0,"",VLOOKUP($C$3&amp;"-"&amp;$E33,Import!$C:$H,5,FALSE))</f>
        <v/>
      </c>
      <c r="T33" s="899" t="str">
        <f>IF(VLOOKUP($C$3&amp;"-"&amp;$E33,Import!$C:$H,6,FALSE)=0,"",VLOOKUP($C$3&amp;"-"&amp;$E33,Import!$C:$H,6,FALSE))</f>
        <v/>
      </c>
      <c r="U33" s="188"/>
      <c r="V33" s="134"/>
      <c r="W33" s="277"/>
    </row>
    <row r="34" spans="1:23" s="288" customFormat="1" ht="42.6" customHeight="1" x14ac:dyDescent="0.25">
      <c r="A34" s="274"/>
      <c r="B34" s="381"/>
      <c r="C34" s="1778"/>
      <c r="D34" s="1458">
        <v>1</v>
      </c>
      <c r="E34" s="289" t="s">
        <v>12</v>
      </c>
      <c r="F34" s="465" t="str">
        <f>IF(VLOOKUP(CONCATENATE($C$3,"-",$E34),Languages!$A:$D,1,TRUE)=CONCATENATE($C$3,"-",$E34),VLOOKUP(CONCATENATE($C$3,"-",$E34),Languages!$A:$D,Summary!$C$7,TRUE),NA())</f>
        <v>Rekisteri on ajan tasalla (eli rekisteriä päivitetään aika ajoin ja määriteltyjen tilanteiden kuten järjestelmämuutosten yhteydessä).</v>
      </c>
      <c r="G34" s="1684">
        <f t="shared" si="0"/>
        <v>0</v>
      </c>
      <c r="H34" s="306" t="s">
        <v>2466</v>
      </c>
      <c r="I34" s="439"/>
      <c r="J34" s="439"/>
      <c r="K34" s="439"/>
      <c r="L34" s="448"/>
      <c r="M34" s="188"/>
      <c r="N34" s="134"/>
      <c r="O34" s="156"/>
      <c r="P34" s="869" t="str">
        <f>VLOOKUP(VLOOKUP($C$3&amp;"-"&amp;$E34,Import!$C:$D,2,FALSE),Parameters!$C$18:$F$22,Summary!$C$7,FALSE)</f>
        <v xml:space="preserve">0 - Vastaus puuttuu </v>
      </c>
      <c r="Q34" s="893" t="str">
        <f>IF(VLOOKUP($C$3&amp;"-"&amp;$E34,Import!$C:$H,3,FALSE)=0,"",VLOOKUP($C$3&amp;"-"&amp;$E34,Import!$C:$H,3,FALSE))</f>
        <v/>
      </c>
      <c r="R34" s="893" t="str">
        <f>IF(VLOOKUP($C$3&amp;"-"&amp;$E34,Import!$C:$H,4,FALSE)=0,"",VLOOKUP($C$3&amp;"-"&amp;$E34,Import!$C:$H,4,FALSE))</f>
        <v/>
      </c>
      <c r="S34" s="893" t="str">
        <f>IF(VLOOKUP($C$3&amp;"-"&amp;$E34,Import!$C:$H,5,FALSE)=0,"",VLOOKUP($C$3&amp;"-"&amp;$E34,Import!$C:$H,5,FALSE))</f>
        <v/>
      </c>
      <c r="T34" s="894" t="str">
        <f>IF(VLOOKUP($C$3&amp;"-"&amp;$E34,Import!$C:$H,6,FALSE)=0,"",VLOOKUP($C$3&amp;"-"&amp;$E34,Import!$C:$H,6,FALSE))</f>
        <v/>
      </c>
      <c r="U34" s="188"/>
      <c r="V34" s="134"/>
      <c r="W34" s="277"/>
    </row>
    <row r="35" spans="1:23" s="288" customFormat="1" ht="72" customHeight="1" x14ac:dyDescent="0.25">
      <c r="A35" s="274"/>
      <c r="B35" s="381"/>
      <c r="C35" s="1779"/>
      <c r="D35" s="1389" t="s">
        <v>1629</v>
      </c>
      <c r="E35" s="390" t="s">
        <v>13</v>
      </c>
      <c r="F35" s="468" t="str">
        <f>IF(VLOOKUP(CONCATENATE($C$3,"-",$E35),Languages!$A:$D,1,TRUE)=CONCATENATE($C$3,"-",$E35),VLOOKUP(CONCATENATE($C$3,"-",$E35),Languages!$A:$D,Summary!$C$7,TRUE),NA())</f>
        <v>Kaikki tiedot on tuhottu tai poistettu laitteista ennen käyttöönottoa uudessa kohteessa ja ennen käytöstä poistamista.</v>
      </c>
      <c r="G35" s="1686">
        <f t="shared" si="0"/>
        <v>0</v>
      </c>
      <c r="H35" s="445" t="s">
        <v>2466</v>
      </c>
      <c r="I35" s="440"/>
      <c r="J35" s="440"/>
      <c r="K35" s="440"/>
      <c r="L35" s="449"/>
      <c r="M35" s="188"/>
      <c r="N35" s="134"/>
      <c r="O35" s="156"/>
      <c r="P35" s="874" t="str">
        <f>VLOOKUP(VLOOKUP($C$3&amp;"-"&amp;$E35,Import!$C:$D,2,FALSE),Parameters!$C$18:$F$22,Summary!$C$7,FALSE)</f>
        <v xml:space="preserve">0 - Vastaus puuttuu </v>
      </c>
      <c r="Q35" s="900" t="str">
        <f>IF(VLOOKUP($C$3&amp;"-"&amp;$E35,Import!$C:$H,3,FALSE)=0,"",VLOOKUP($C$3&amp;"-"&amp;$E35,Import!$C:$H,3,FALSE))</f>
        <v/>
      </c>
      <c r="R35" s="900" t="str">
        <f>IF(VLOOKUP($C$3&amp;"-"&amp;$E35,Import!$C:$H,4,FALSE)=0,"",VLOOKUP($C$3&amp;"-"&amp;$E35,Import!$C:$H,4,FALSE))</f>
        <v/>
      </c>
      <c r="S35" s="900" t="str">
        <f>IF(VLOOKUP($C$3&amp;"-"&amp;$E35,Import!$C:$H,5,FALSE)=0,"",VLOOKUP($C$3&amp;"-"&amp;$E35,Import!$C:$H,5,FALSE))</f>
        <v/>
      </c>
      <c r="T35" s="901" t="str">
        <f>IF(VLOOKUP($C$3&amp;"-"&amp;$E35,Import!$C:$H,6,FALSE)=0,"",VLOOKUP($C$3&amp;"-"&amp;$E35,Import!$C:$H,6,FALSE))</f>
        <v/>
      </c>
      <c r="U35" s="188"/>
      <c r="V35" s="134"/>
      <c r="W35" s="277"/>
    </row>
    <row r="36" spans="1:23" s="176" customFormat="1" ht="30" customHeight="1" x14ac:dyDescent="0.25">
      <c r="A36" s="165"/>
      <c r="B36" s="268"/>
      <c r="C36" s="169">
        <v>2</v>
      </c>
      <c r="D36" s="169"/>
      <c r="E36" s="169" t="str">
        <f>IF(VLOOKUP(CONCATENATE($C$3,"-",C36),Languages!$A:$D,1,TRUE)=CONCATENATE($C$3,"-",C36),VLOOKUP(CONCATENATE($C$3,"-",C36),Languages!$A:$D,Summary!$C$7,TRUE),NA())</f>
        <v>Tietovarantojen hallinta</v>
      </c>
      <c r="F36" s="169"/>
      <c r="G36" s="292"/>
      <c r="H36" s="884"/>
      <c r="I36" s="906"/>
      <c r="J36" s="906"/>
      <c r="K36" s="906"/>
      <c r="L36" s="906"/>
      <c r="M36" s="188"/>
      <c r="N36" s="134"/>
      <c r="O36" s="156"/>
      <c r="P36" s="291"/>
      <c r="Q36" s="292"/>
      <c r="R36" s="292"/>
      <c r="S36" s="292"/>
      <c r="T36" s="292"/>
      <c r="U36" s="188"/>
      <c r="V36" s="134"/>
      <c r="W36" s="277"/>
    </row>
    <row r="37" spans="1:23" s="284" customFormat="1" ht="19.95" customHeight="1" x14ac:dyDescent="0.2">
      <c r="A37" s="303"/>
      <c r="B37" s="278"/>
      <c r="C37" s="279" t="str">
        <f>IF(VLOOKUP("GEN-LEVEL",Languages!$A:$D,1,TRUE)="GEN-LEVEL",VLOOKUP("GEN-LEVEL",Languages!$A:$D,Summary!$C$7,TRUE),NA())</f>
        <v>Taso</v>
      </c>
      <c r="D37" s="279"/>
      <c r="E37" s="279"/>
      <c r="F37" s="280" t="str">
        <f>IF(VLOOKUP("GEN-PRACTICE",Languages!$A:$D,1,TRUE)="GEN-PRACTICE",VLOOKUP("GEN-PRACTICE",Languages!$A:$D,Summary!$C$7,TRUE),NA())</f>
        <v>Käytäntö</v>
      </c>
      <c r="G37" s="281"/>
      <c r="H37" s="881" t="str">
        <f>IF(VLOOKUP("GEN-ANSWER",Languages!$A:$D,1,TRUE)="GEN-ANSWER",VLOOKUP("GEN-ANSWER",Languages!$A:$D,Summary!$C$7,TRUE),NA())</f>
        <v>Vastaus</v>
      </c>
      <c r="I37" s="882" t="str">
        <f>IF(VLOOKUP("KM112",Languages!$A:$D,1,TRUE)="KM112",VLOOKUP("KM112",Languages!$A:$D,Summary!$C$7,TRUE),NA())</f>
        <v>Kommentit</v>
      </c>
      <c r="J37" s="882" t="str">
        <f>IF(VLOOKUP("KM113",Languages!$A:$D,1,TRUE)="KM113",VLOOKUP("KM113",Languages!$A:$D,Summary!$C$7,TRUE),NA())</f>
        <v>Sisäinen viittaus</v>
      </c>
      <c r="K37" s="882" t="str">
        <f>IF(VLOOKUP("KM114",Languages!$A:$D,1,TRUE)="KM114",VLOOKUP("KM114",Languages!$A:$D,Summary!$C$7,TRUE),NA())</f>
        <v>Ulkoinen viittaus</v>
      </c>
      <c r="L37" s="882" t="str">
        <f>IF(VLOOKUP("KM115",Languages!$A:$D,1,TRUE)="KM115",VLOOKUP("KM115",Languages!$A:$D,Summary!$C$7,TRUE),NA())</f>
        <v>Kehityskohde</v>
      </c>
      <c r="M37" s="282"/>
      <c r="N37" s="283"/>
      <c r="O37" s="278"/>
      <c r="P37" s="459" t="str">
        <f>IF(VLOOKUP("GEN-ANSWER",Languages!$A:$D,1,TRUE)="GEN-ANSWER",VLOOKUP("GEN-ANSWER",Languages!$A:$D,Summary!$C$7,TRUE),NA())</f>
        <v>Vastaus</v>
      </c>
      <c r="Q37" s="459" t="str">
        <f>IF(VLOOKUP("KM112",Languages!$A:$D,1,TRUE)="KM112",VLOOKUP("KM112",Languages!$A:$D,Summary!$C$7,TRUE),NA())</f>
        <v>Kommentit</v>
      </c>
      <c r="R37" s="459" t="str">
        <f>IF(VLOOKUP("KM113",Languages!$A:$D,1,TRUE)="KM113",VLOOKUP("KM113",Languages!$A:$D,Summary!$C$7,TRUE),NA())</f>
        <v>Sisäinen viittaus</v>
      </c>
      <c r="S37" s="459" t="str">
        <f>IF(VLOOKUP("KM114",Languages!$A:$D,1,TRUE)="KM114",VLOOKUP("KM114",Languages!$A:$D,Summary!$C$7,TRUE),NA())</f>
        <v>Ulkoinen viittaus</v>
      </c>
      <c r="T37" s="459" t="str">
        <f>IF(VLOOKUP("KM115",Languages!$A:$D,1,TRUE)="KM115",VLOOKUP("KM115",Languages!$A:$D,Summary!$C$7,TRUE),NA())</f>
        <v>Kehityskohde</v>
      </c>
      <c r="U37" s="282"/>
      <c r="V37" s="283"/>
    </row>
    <row r="38" spans="1:23" s="295" customFormat="1" ht="77.400000000000006" customHeight="1" x14ac:dyDescent="0.25">
      <c r="A38" s="304"/>
      <c r="B38" s="1756"/>
      <c r="C38" s="518">
        <v>1</v>
      </c>
      <c r="D38" s="1496">
        <v>3</v>
      </c>
      <c r="E38" s="395" t="s">
        <v>17</v>
      </c>
      <c r="F38" s="469" t="str">
        <f>IF(VLOOKUP(CONCATENATE($C$3,"-",$E38),Languages!$A:$D,1,TRUE)=CONCATENATE($C$3,"-",$E38),VLOOKUP(CONCATENATE($C$3,"-",$E38),Languages!$A:$D,Summary!$C$7,TRUE),NA())</f>
        <v>Toiminnon kannalta tärkeistä tietovarannoista (kuten asiakastiedosta tai laitteiden ja ohjelmistojen perusasetuksista) on olemassa rekisteri. (Huomioi myös mahdollisten OT-ympäristöjen tietovarannot). Tasolla 1 rekisterin ylläpidon ei tarvitse olla systemaattista ja säännöllistä.</v>
      </c>
      <c r="G38" s="1687">
        <f t="shared" ref="G38:G45" si="1">IFERROR(INT(LEFT($H38,1)),0)</f>
        <v>0</v>
      </c>
      <c r="H38" s="484" t="s">
        <v>2466</v>
      </c>
      <c r="I38" s="482"/>
      <c r="J38" s="485"/>
      <c r="K38" s="485"/>
      <c r="L38" s="486"/>
      <c r="M38" s="188"/>
      <c r="N38" s="134"/>
      <c r="O38" s="156"/>
      <c r="P38" s="913" t="str">
        <f>VLOOKUP(VLOOKUP($C$3&amp;"-"&amp;$E38,Import!$C:$D,2,FALSE),Parameters!$C$18:$F$22,Summary!$C$7,FALSE)</f>
        <v xml:space="preserve">0 - Vastaus puuttuu </v>
      </c>
      <c r="Q38" s="914" t="str">
        <f>IF(VLOOKUP($C$3&amp;"-"&amp;$E38,Import!$C:$H,3,FALSE)=0,"",VLOOKUP($C$3&amp;"-"&amp;$E38,Import!$C:$H,3,FALSE))</f>
        <v/>
      </c>
      <c r="R38" s="914" t="str">
        <f>IF(VLOOKUP($C$3&amp;"-"&amp;$E38,Import!$C:$H,4,FALSE)=0,"",VLOOKUP($C$3&amp;"-"&amp;$E38,Import!$C:$H,4,FALSE))</f>
        <v/>
      </c>
      <c r="S38" s="914" t="str">
        <f>IF(VLOOKUP($C$3&amp;"-"&amp;$E38,Import!$C:$H,5,FALSE)=0,"",VLOOKUP($C$3&amp;"-"&amp;$E38,Import!$C:$H,5,FALSE))</f>
        <v/>
      </c>
      <c r="T38" s="915" t="str">
        <f>IF(VLOOKUP($C$3&amp;"-"&amp;$E38,Import!$C:$H,6,FALSE)=0,"",VLOOKUP($C$3&amp;"-"&amp;$E38,Import!$C:$H,6,FALSE))</f>
        <v/>
      </c>
      <c r="U38" s="188"/>
      <c r="V38" s="134"/>
      <c r="W38" s="277"/>
    </row>
    <row r="39" spans="1:23" s="295" customFormat="1" ht="45" customHeight="1" x14ac:dyDescent="0.25">
      <c r="A39" s="304"/>
      <c r="B39" s="1756"/>
      <c r="C39" s="1764">
        <v>2</v>
      </c>
      <c r="D39" s="1488">
        <v>3</v>
      </c>
      <c r="E39" s="393" t="s">
        <v>18</v>
      </c>
      <c r="F39" s="463" t="str">
        <f>IF(VLOOKUP(CONCATENATE($C$3,"-",$E39),Languages!$A:$D,1,TRUE)=CONCATENATE($C$3,"-",$E39),VLOOKUP(CONCATENATE($C$3,"-",$E39),Languages!$A:$D,Summary!$C$7,TRUE),NA())</f>
        <v>Rekisteriin on kirjattu sellaiset toimintoon kuuluvat tietovarannot, joita voitaisiin käyttää hyökkääjän tavoitteen saavuttamiseen.</v>
      </c>
      <c r="G39" s="1683">
        <f t="shared" si="1"/>
        <v>0</v>
      </c>
      <c r="H39" s="441" t="s">
        <v>2466</v>
      </c>
      <c r="I39" s="482"/>
      <c r="J39" s="438"/>
      <c r="K39" s="438"/>
      <c r="L39" s="447"/>
      <c r="M39" s="188"/>
      <c r="N39" s="134"/>
      <c r="O39" s="156"/>
      <c r="P39" s="866" t="str">
        <f>VLOOKUP(VLOOKUP($C$3&amp;"-"&amp;$E39,Import!$C:$D,2,FALSE),Parameters!$C$18:$F$22,Summary!$C$7,FALSE)</f>
        <v xml:space="preserve">0 - Vastaus puuttuu </v>
      </c>
      <c r="Q39" s="898" t="str">
        <f>IF(VLOOKUP($C$3&amp;"-"&amp;$E39,Import!$C:$H,3,FALSE)=0,"",VLOOKUP($C$3&amp;"-"&amp;$E39,Import!$C:$H,3,FALSE))</f>
        <v/>
      </c>
      <c r="R39" s="898" t="str">
        <f>IF(VLOOKUP($C$3&amp;"-"&amp;$E39,Import!$C:$H,4,FALSE)=0,"",VLOOKUP($C$3&amp;"-"&amp;$E39,Import!$C:$H,4,FALSE))</f>
        <v/>
      </c>
      <c r="S39" s="898" t="str">
        <f>IF(VLOOKUP($C$3&amp;"-"&amp;$E39,Import!$C:$H,5,FALSE)=0,"",VLOOKUP($C$3&amp;"-"&amp;$E39,Import!$C:$H,5,FALSE))</f>
        <v/>
      </c>
      <c r="T39" s="899" t="str">
        <f>IF(VLOOKUP($C$3&amp;"-"&amp;$E39,Import!$C:$H,6,FALSE)=0,"",VLOOKUP($C$3&amp;"-"&amp;$E39,Import!$C:$H,6,FALSE))</f>
        <v/>
      </c>
      <c r="U39" s="188"/>
      <c r="V39" s="134"/>
      <c r="W39" s="277"/>
    </row>
    <row r="40" spans="1:23" s="295" customFormat="1" ht="60" customHeight="1" x14ac:dyDescent="0.25">
      <c r="A40" s="304"/>
      <c r="B40" s="1756"/>
      <c r="C40" s="1769"/>
      <c r="D40" s="1461">
        <v>4</v>
      </c>
      <c r="E40" s="293" t="s">
        <v>19</v>
      </c>
      <c r="F40" s="464" t="str">
        <f>IF(VLOOKUP(CONCATENATE($C$3,"-",$E40),Languages!$A:$D,1,TRUE)=CONCATENATE($C$3,"-",$E40),VLOOKUP(CONCATENATE($C$3,"-",$E40),Languages!$A:$D,Summary!$C$7,TRUE),NA())</f>
        <v>Rekisteriin kirjatut tietovarannot on priorisoitu noudattaen määriteltyjä priorisointikriteerejä, joihin kuuluu arviointi tietovarannon tärkeydestä toiminnolle.</v>
      </c>
      <c r="G40" s="1684">
        <f t="shared" si="1"/>
        <v>0</v>
      </c>
      <c r="H40" s="306" t="s">
        <v>2466</v>
      </c>
      <c r="I40" s="482"/>
      <c r="J40" s="439"/>
      <c r="K40" s="439"/>
      <c r="L40" s="448"/>
      <c r="M40" s="188"/>
      <c r="N40" s="134"/>
      <c r="O40" s="156"/>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
      </c>
      <c r="S40" s="893" t="str">
        <f>IF(VLOOKUP($C$3&amp;"-"&amp;$E40,Import!$C:$H,5,FALSE)=0,"",VLOOKUP($C$3&amp;"-"&amp;$E40,Import!$C:$H,5,FALSE))</f>
        <v/>
      </c>
      <c r="T40" s="894" t="str">
        <f>IF(VLOOKUP($C$3&amp;"-"&amp;$E40,Import!$C:$H,6,FALSE)=0,"",VLOOKUP($C$3&amp;"-"&amp;$E40,Import!$C:$H,6,FALSE))</f>
        <v/>
      </c>
      <c r="U40" s="188"/>
      <c r="V40" s="134"/>
      <c r="W40" s="277"/>
    </row>
    <row r="41" spans="1:23" s="295" customFormat="1" ht="45" customHeight="1" x14ac:dyDescent="0.25">
      <c r="A41" s="304"/>
      <c r="B41" s="1756"/>
      <c r="C41" s="1769"/>
      <c r="D41" s="1461">
        <v>4</v>
      </c>
      <c r="E41" s="293" t="s">
        <v>20</v>
      </c>
      <c r="F41" s="464" t="str">
        <f>IF(VLOOKUP(CONCATENATE($C$3,"-",$E41),Languages!$A:$D,1,TRUE)=CONCATENATE($C$3,"-",$E41),VLOOKUP(CONCATENATE($C$3,"-",$E41),Languages!$A:$D,Summary!$C$7,TRUE),NA())</f>
        <v xml:space="preserve">Luokittelukriteereissä huomioidaan missä laajuudessa hyökkääjä voisi käyttää tietovarantoa tavoitteensa (tietovuoto, toiminnan keskeytys jne) saavuttamiseen. </v>
      </c>
      <c r="G41" s="1684">
        <f t="shared" si="1"/>
        <v>0</v>
      </c>
      <c r="H41" s="306" t="s">
        <v>2466</v>
      </c>
      <c r="I41" s="482"/>
      <c r="J41" s="439"/>
      <c r="K41" s="439"/>
      <c r="L41" s="448"/>
      <c r="M41" s="188"/>
      <c r="N41" s="134"/>
      <c r="O41" s="156"/>
      <c r="P41" s="869" t="str">
        <f>VLOOKUP(VLOOKUP($C$3&amp;"-"&amp;$E41,Import!$C:$D,2,FALSE),Parameters!$C$18:$F$22,Summary!$C$7,FALSE)</f>
        <v xml:space="preserve">0 - Vastaus puuttuu </v>
      </c>
      <c r="Q41" s="893" t="str">
        <f>IF(VLOOKUP($C$3&amp;"-"&amp;$E41,Import!$C:$H,3,FALSE)=0,"",VLOOKUP($C$3&amp;"-"&amp;$E41,Import!$C:$H,3,FALSE))</f>
        <v/>
      </c>
      <c r="R41" s="893" t="str">
        <f>IF(VLOOKUP($C$3&amp;"-"&amp;$E41,Import!$C:$H,4,FALSE)=0,"",VLOOKUP($C$3&amp;"-"&amp;$E41,Import!$C:$H,4,FALSE))</f>
        <v/>
      </c>
      <c r="S41" s="893" t="str">
        <f>IF(VLOOKUP($C$3&amp;"-"&amp;$E41,Import!$C:$H,5,FALSE)=0,"",VLOOKUP($C$3&amp;"-"&amp;$E41,Import!$C:$H,5,FALSE))</f>
        <v/>
      </c>
      <c r="T41" s="894" t="str">
        <f>IF(VLOOKUP($C$3&amp;"-"&amp;$E41,Import!$C:$H,6,FALSE)=0,"",VLOOKUP($C$3&amp;"-"&amp;$E41,Import!$C:$H,6,FALSE))</f>
        <v/>
      </c>
      <c r="U41" s="188"/>
      <c r="V41" s="134"/>
      <c r="W41" s="277"/>
    </row>
    <row r="42" spans="1:23" s="295" customFormat="1" ht="34.950000000000003" customHeight="1" x14ac:dyDescent="0.25">
      <c r="A42" s="304"/>
      <c r="B42" s="1756"/>
      <c r="C42" s="1765"/>
      <c r="D42" s="1389" t="s">
        <v>1629</v>
      </c>
      <c r="E42" s="394" t="s">
        <v>21</v>
      </c>
      <c r="F42" s="470" t="str">
        <f>IF(VLOOKUP(CONCATENATE($C$3,"-",$E42),Languages!$A:$D,1,TRUE)=CONCATENATE($C$3,"-",$E42),VLOOKUP(CONCATENATE($C$3,"-",$E42),Languages!$A:$D,Summary!$C$7,TRUE),NA())</f>
        <v>Rekisteriin on kirjattu tietovarannoista sellaisia ominaisuuksia, jotka tukevat organisaation kyberturvallisuustoimenpiteitä (esimerkiksi omaisuuden luokitus, varmuuskopioiden sijainti ja päivitysväli, tiedon tallennussijainti, omistajatiedot, tiedon kyberturvallisuusvaatimukset).</v>
      </c>
      <c r="G42" s="1686">
        <f t="shared" si="1"/>
        <v>0</v>
      </c>
      <c r="H42" s="445" t="s">
        <v>2466</v>
      </c>
      <c r="I42" s="482"/>
      <c r="J42" s="440"/>
      <c r="K42" s="440"/>
      <c r="L42" s="449"/>
      <c r="M42" s="188"/>
      <c r="N42" s="134"/>
      <c r="O42" s="156"/>
      <c r="P42" s="874" t="str">
        <f>VLOOKUP(VLOOKUP($C$3&amp;"-"&amp;$E42,Import!$C:$D,2,FALSE),Parameters!$C$18:$F$22,Summary!$C$7,FALSE)</f>
        <v xml:space="preserve">0 - Vastaus puuttuu </v>
      </c>
      <c r="Q42" s="900" t="str">
        <f>IF(VLOOKUP($C$3&amp;"-"&amp;$E42,Import!$C:$H,3,FALSE)=0,"",VLOOKUP($C$3&amp;"-"&amp;$E42,Import!$C:$H,3,FALSE))</f>
        <v/>
      </c>
      <c r="R42" s="900" t="str">
        <f>IF(VLOOKUP($C$3&amp;"-"&amp;$E42,Import!$C:$H,4,FALSE)=0,"",VLOOKUP($C$3&amp;"-"&amp;$E42,Import!$C:$H,4,FALSE))</f>
        <v/>
      </c>
      <c r="S42" s="900" t="str">
        <f>IF(VLOOKUP($C$3&amp;"-"&amp;$E42,Import!$C:$H,5,FALSE)=0,"",VLOOKUP($C$3&amp;"-"&amp;$E42,Import!$C:$H,5,FALSE))</f>
        <v/>
      </c>
      <c r="T42" s="901" t="str">
        <f>IF(VLOOKUP($C$3&amp;"-"&amp;$E42,Import!$C:$H,6,FALSE)=0,"",VLOOKUP($C$3&amp;"-"&amp;$E42,Import!$C:$H,6,FALSE))</f>
        <v/>
      </c>
      <c r="U42" s="188"/>
      <c r="V42" s="134"/>
      <c r="W42" s="277"/>
    </row>
    <row r="43" spans="1:23" s="295" customFormat="1" ht="34.950000000000003" customHeight="1" x14ac:dyDescent="0.25">
      <c r="A43" s="304"/>
      <c r="B43" s="1756"/>
      <c r="C43" s="1766">
        <v>3</v>
      </c>
      <c r="D43" s="1497">
        <v>3</v>
      </c>
      <c r="E43" s="393" t="s">
        <v>103</v>
      </c>
      <c r="F43" s="463" t="str">
        <f>IF(VLOOKUP(CONCATENATE($C$3,"-",$E43),Languages!$A:$D,1,TRUE)=CONCATENATE($C$3,"-",$E43),VLOOKUP(CONCATENATE($C$3,"-",$E43),Languages!$A:$D,Summary!$C$7,TRUE),NA())</f>
        <v>Tietovarantojen rekisteri on täydellinen (eli rekisteri kattaa kaikki toiminnon tietovarannot).</v>
      </c>
      <c r="G43" s="1683">
        <f t="shared" si="1"/>
        <v>0</v>
      </c>
      <c r="H43" s="441" t="s">
        <v>2466</v>
      </c>
      <c r="I43" s="438"/>
      <c r="J43" s="438"/>
      <c r="K43" s="438"/>
      <c r="L43" s="447"/>
      <c r="M43" s="188"/>
      <c r="N43" s="134"/>
      <c r="O43" s="156"/>
      <c r="P43" s="890" t="str">
        <f>VLOOKUP(VLOOKUP($C$3&amp;"-"&amp;$E43,Import!$C:$D,2,FALSE),Parameters!$C$18:$F$22,Summary!$C$7,FALSE)</f>
        <v xml:space="preserve">0 - Vastaus puuttuu </v>
      </c>
      <c r="Q43" s="924" t="str">
        <f>IF(VLOOKUP($C$3&amp;"-"&amp;$E43,Import!$C:$H,3,FALSE)=0,"",VLOOKUP($C$3&amp;"-"&amp;$E43,Import!$C:$H,3,FALSE))</f>
        <v/>
      </c>
      <c r="R43" s="924" t="str">
        <f>IF(VLOOKUP($C$3&amp;"-"&amp;$E43,Import!$C:$H,4,FALSE)=0,"",VLOOKUP($C$3&amp;"-"&amp;$E43,Import!$C:$H,4,FALSE))</f>
        <v/>
      </c>
      <c r="S43" s="924" t="str">
        <f>IF(VLOOKUP($C$3&amp;"-"&amp;$E43,Import!$C:$H,5,FALSE)=0,"",VLOOKUP($C$3&amp;"-"&amp;$E43,Import!$C:$H,5,FALSE))</f>
        <v/>
      </c>
      <c r="T43" s="925" t="str">
        <f>IF(VLOOKUP($C$3&amp;"-"&amp;$E43,Import!$C:$H,6,FALSE)=0,"",VLOOKUP($C$3&amp;"-"&amp;$E43,Import!$C:$H,6,FALSE))</f>
        <v/>
      </c>
      <c r="U43" s="188"/>
      <c r="V43" s="134"/>
      <c r="W43" s="277"/>
    </row>
    <row r="44" spans="1:23" s="295" customFormat="1" ht="34.950000000000003" customHeight="1" x14ac:dyDescent="0.25">
      <c r="A44" s="304"/>
      <c r="B44" s="379"/>
      <c r="C44" s="1767"/>
      <c r="D44" s="1487">
        <v>3</v>
      </c>
      <c r="E44" s="293" t="s">
        <v>165</v>
      </c>
      <c r="F44" s="464" t="str">
        <f>IF(VLOOKUP(CONCATENATE($C$3,"-",$E44),Languages!$A:$D,1,TRUE)=CONCATENATE($C$3,"-",$E44),VLOOKUP(CONCATENATE($C$3,"-",$E44),Languages!$A:$D,Summary!$C$7,TRUE),NA())</f>
        <v>Rekisteri on ajan tasalla (eli rekisteriä päivitetään aika ajoin ja määriteltyjen tilanteiden kuten järjestelmämuutosten yhteydessä).</v>
      </c>
      <c r="G44" s="1684">
        <f t="shared" si="1"/>
        <v>0</v>
      </c>
      <c r="H44" s="306" t="s">
        <v>2466</v>
      </c>
      <c r="I44" s="439"/>
      <c r="J44" s="439"/>
      <c r="K44" s="439"/>
      <c r="L44" s="448"/>
      <c r="M44" s="188"/>
      <c r="N44" s="134"/>
      <c r="O44" s="156"/>
      <c r="P44" s="869" t="str">
        <f>VLOOKUP(VLOOKUP($C$3&amp;"-"&amp;$E44,Import!$C:$D,2,FALSE),Parameters!$C$18:$F$22,Summary!$C$7,FALSE)</f>
        <v xml:space="preserve">0 - Vastaus puuttuu </v>
      </c>
      <c r="Q44" s="893" t="str">
        <f>IF(VLOOKUP($C$3&amp;"-"&amp;$E44,Import!$C:$H,3,FALSE)=0,"",VLOOKUP($C$3&amp;"-"&amp;$E44,Import!$C:$H,3,FALSE))</f>
        <v/>
      </c>
      <c r="R44" s="893" t="str">
        <f>IF(VLOOKUP($C$3&amp;"-"&amp;$E44,Import!$C:$H,4,FALSE)=0,"",VLOOKUP($C$3&amp;"-"&amp;$E44,Import!$C:$H,4,FALSE))</f>
        <v/>
      </c>
      <c r="S44" s="893" t="str">
        <f>IF(VLOOKUP($C$3&amp;"-"&amp;$E44,Import!$C:$H,5,FALSE)=0,"",VLOOKUP($C$3&amp;"-"&amp;$E44,Import!$C:$H,5,FALSE))</f>
        <v/>
      </c>
      <c r="T44" s="894" t="str">
        <f>IF(VLOOKUP($C$3&amp;"-"&amp;$E44,Import!$C:$H,6,FALSE)=0,"",VLOOKUP($C$3&amp;"-"&amp;$E44,Import!$C:$H,6,FALSE))</f>
        <v/>
      </c>
      <c r="U44" s="188"/>
      <c r="V44" s="134"/>
      <c r="W44" s="277"/>
    </row>
    <row r="45" spans="1:23" s="295" customFormat="1" ht="45" customHeight="1" x14ac:dyDescent="0.25">
      <c r="A45" s="304"/>
      <c r="B45" s="379"/>
      <c r="C45" s="1768"/>
      <c r="D45" s="1389" t="s">
        <v>1629</v>
      </c>
      <c r="E45" s="394" t="s">
        <v>167</v>
      </c>
      <c r="F45" s="470" t="str">
        <f>IF(VLOOKUP(CONCATENATE($C$3,"-",$E45),Languages!$A:$D,1,TRUE)=CONCATENATE($C$3,"-",$E45),VLOOKUP(CONCATENATE($C$3,"-",$E45),Languages!$A:$D,Summary!$C$7,TRUE),NA())</f>
        <v>Tietovarannot poistetaan, ylikirjoitetaan tai tuhotaan elinkaaren lopussa käyttäen turvallisuusvaatimusten mukaisia menetelmiä. (huomioidaan mm. tiedon suojaustaso)</v>
      </c>
      <c r="G45" s="1686">
        <f t="shared" si="1"/>
        <v>0</v>
      </c>
      <c r="H45" s="445" t="s">
        <v>2466</v>
      </c>
      <c r="I45" s="440"/>
      <c r="J45" s="440"/>
      <c r="K45" s="440"/>
      <c r="L45" s="449"/>
      <c r="M45" s="188"/>
      <c r="N45" s="134"/>
      <c r="O45" s="156"/>
      <c r="P45" s="874" t="str">
        <f>VLOOKUP(VLOOKUP($C$3&amp;"-"&amp;$E45,Import!$C:$D,2,FALSE),Parameters!$C$18:$F$22,Summary!$C$7,FALSE)</f>
        <v xml:space="preserve">0 - Vastaus puuttuu </v>
      </c>
      <c r="Q45" s="900" t="str">
        <f>IF(VLOOKUP($C$3&amp;"-"&amp;$E45,Import!$C:$H,3,FALSE)=0,"",VLOOKUP($C$3&amp;"-"&amp;$E45,Import!$C:$H,3,FALSE))</f>
        <v/>
      </c>
      <c r="R45" s="900" t="str">
        <f>IF(VLOOKUP($C$3&amp;"-"&amp;$E45,Import!$C:$H,4,FALSE)=0,"",VLOOKUP($C$3&amp;"-"&amp;$E45,Import!$C:$H,4,FALSE))</f>
        <v/>
      </c>
      <c r="S45" s="900" t="str">
        <f>IF(VLOOKUP($C$3&amp;"-"&amp;$E45,Import!$C:$H,5,FALSE)=0,"",VLOOKUP($C$3&amp;"-"&amp;$E45,Import!$C:$H,5,FALSE))</f>
        <v/>
      </c>
      <c r="T45" s="901" t="str">
        <f>IF(VLOOKUP($C$3&amp;"-"&amp;$E45,Import!$C:$H,6,FALSE)=0,"",VLOOKUP($C$3&amp;"-"&amp;$E45,Import!$C:$H,6,FALSE))</f>
        <v/>
      </c>
      <c r="U45" s="188"/>
      <c r="V45" s="134"/>
      <c r="W45" s="277"/>
    </row>
    <row r="46" spans="1:23" s="176" customFormat="1" ht="30" customHeight="1" x14ac:dyDescent="0.25">
      <c r="A46" s="165"/>
      <c r="B46" s="268"/>
      <c r="C46" s="169">
        <v>3</v>
      </c>
      <c r="D46" s="169"/>
      <c r="E46" s="169" t="str">
        <f>IF(VLOOKUP(CONCATENATE($C$3,"-",C46),Languages!$A:$D,1,TRUE)=CONCATENATE($C$3,"-",C46),VLOOKUP(CONCATENATE($C$3,"-",C46),Languages!$A:$D,Summary!$C$7,TRUE),NA())</f>
        <v>Konfiguraation hallinta</v>
      </c>
      <c r="F46" s="169"/>
      <c r="G46" s="292"/>
      <c r="H46" s="884"/>
      <c r="I46" s="906"/>
      <c r="J46" s="906"/>
      <c r="K46" s="906"/>
      <c r="L46" s="906"/>
      <c r="M46" s="188"/>
      <c r="N46" s="134"/>
      <c r="O46" s="156"/>
      <c r="P46" s="291"/>
      <c r="Q46" s="292"/>
      <c r="R46" s="292"/>
      <c r="S46" s="292"/>
      <c r="T46" s="292"/>
      <c r="U46" s="188"/>
      <c r="V46" s="134"/>
      <c r="W46" s="277"/>
    </row>
    <row r="47" spans="1:23" s="284" customFormat="1" ht="19.95" customHeight="1" x14ac:dyDescent="0.2">
      <c r="A47" s="303"/>
      <c r="B47" s="278"/>
      <c r="C47" s="279" t="str">
        <f>IF(VLOOKUP("GEN-LEVEL",Languages!$A:$D,1,TRUE)="GEN-LEVEL",VLOOKUP("GEN-LEVEL",Languages!$A:$D,Summary!$C$7,TRUE),NA())</f>
        <v>Taso</v>
      </c>
      <c r="D47" s="279"/>
      <c r="E47" s="279"/>
      <c r="F47" s="280" t="str">
        <f>IF(VLOOKUP("GEN-PRACTICE",Languages!$A:$D,1,TRUE)="GEN-PRACTICE",VLOOKUP("GEN-PRACTICE",Languages!$A:$D,Summary!$C$7,TRUE),NA())</f>
        <v>Käytäntö</v>
      </c>
      <c r="G47" s="281"/>
      <c r="H47" s="881" t="str">
        <f>IF(VLOOKUP("GEN-ANSWER",Languages!$A:$D,1,TRUE)="GEN-ANSWER",VLOOKUP("GEN-ANSWER",Languages!$A:$D,Summary!$C$7,TRUE),NA())</f>
        <v>Vastaus</v>
      </c>
      <c r="I47" s="882" t="str">
        <f>IF(VLOOKUP("KM112",Languages!$A:$D,1,TRUE)="KM112",VLOOKUP("KM112",Languages!$A:$D,Summary!$C$7,TRUE),NA())</f>
        <v>Kommentit</v>
      </c>
      <c r="J47" s="882" t="str">
        <f>IF(VLOOKUP("KM113",Languages!$A:$D,1,TRUE)="KM113",VLOOKUP("KM113",Languages!$A:$D,Summary!$C$7,TRUE),NA())</f>
        <v>Sisäinen viittaus</v>
      </c>
      <c r="K47" s="882" t="str">
        <f>IF(VLOOKUP("KM114",Languages!$A:$D,1,TRUE)="KM114",VLOOKUP("KM114",Languages!$A:$D,Summary!$C$7,TRUE),NA())</f>
        <v>Ulkoinen viittaus</v>
      </c>
      <c r="L47" s="882" t="str">
        <f>IF(VLOOKUP("KM115",Languages!$A:$D,1,TRUE)="KM115",VLOOKUP("KM115",Languages!$A:$D,Summary!$C$7,TRUE),NA())</f>
        <v>Kehityskohde</v>
      </c>
      <c r="M47" s="282"/>
      <c r="N47" s="283"/>
      <c r="O47" s="278"/>
      <c r="P47" s="459" t="str">
        <f>IF(VLOOKUP("GEN-ANSWER",Languages!$A:$D,1,TRUE)="GEN-ANSWER",VLOOKUP("GEN-ANSWER",Languages!$A:$D,Summary!$C$7,TRUE),NA())</f>
        <v>Vastaus</v>
      </c>
      <c r="Q47" s="459" t="str">
        <f>IF(VLOOKUP("KM112",Languages!$A:$D,1,TRUE)="KM112",VLOOKUP("KM112",Languages!$A:$D,Summary!$C$7,TRUE),NA())</f>
        <v>Kommentit</v>
      </c>
      <c r="R47" s="459" t="str">
        <f>IF(VLOOKUP("KM113",Languages!$A:$D,1,TRUE)="KM113",VLOOKUP("KM113",Languages!$A:$D,Summary!$C$7,TRUE),NA())</f>
        <v>Sisäinen viittaus</v>
      </c>
      <c r="S47" s="459" t="str">
        <f>IF(VLOOKUP("KM114",Languages!$A:$D,1,TRUE)="KM114",VLOOKUP("KM114",Languages!$A:$D,Summary!$C$7,TRUE),NA())</f>
        <v>Ulkoinen viittaus</v>
      </c>
      <c r="T47" s="459" t="str">
        <f>IF(VLOOKUP("KM115",Languages!$A:$D,1,TRUE)="KM115",VLOOKUP("KM115",Languages!$A:$D,Summary!$C$7,TRUE),NA())</f>
        <v>Kehityskohde</v>
      </c>
      <c r="U47" s="282"/>
      <c r="V47" s="283"/>
    </row>
    <row r="48" spans="1:23" s="295" customFormat="1" ht="45" customHeight="1" x14ac:dyDescent="0.25">
      <c r="A48" s="304"/>
      <c r="B48" s="1756"/>
      <c r="C48" s="519">
        <v>1</v>
      </c>
      <c r="D48" s="1455">
        <v>5</v>
      </c>
      <c r="E48" s="396" t="s">
        <v>22</v>
      </c>
      <c r="F48" s="462" t="str">
        <f>IF(VLOOKUP(CONCATENATE($C$3,"-",$E48),Languages!$A:$D,1,TRUE)=CONCATENATE($C$3,"-",$E48),VLOOKUP(CONCATENATE($C$3,"-",$E48),Languages!$A:$D,Summary!$C$7,TRUE),NA())</f>
        <v>Laitteiden, ohjelmistojen ja tietovarantojen konfiguraatioista on luotu vakioidut perusasetukset. Tasolla 1 tämän ei tarvitse olla systemaattista ja säännöllistä.</v>
      </c>
      <c r="G48" s="1682">
        <f t="shared" ref="G48:G52" si="2">IFERROR(INT(LEFT($H48,1)),0)</f>
        <v>0</v>
      </c>
      <c r="H48" s="452" t="s">
        <v>2466</v>
      </c>
      <c r="I48" s="482"/>
      <c r="J48" s="482"/>
      <c r="K48" s="482"/>
      <c r="L48" s="483"/>
      <c r="M48" s="188"/>
      <c r="N48" s="134"/>
      <c r="O48" s="156"/>
      <c r="P48" s="863" t="str">
        <f>VLOOKUP(VLOOKUP($C$3&amp;"-"&amp;$E48,Import!$C:$D,2,FALSE),Parameters!$C$18:$F$22,Summary!$C$7,FALSE)</f>
        <v xml:space="preserve">0 - Vastaus puuttuu </v>
      </c>
      <c r="Q48" s="888" t="str">
        <f>IF(VLOOKUP($C$3&amp;"-"&amp;$E48,Import!$C:$H,3,FALSE)=0,"",VLOOKUP($C$3&amp;"-"&amp;$E48,Import!$C:$H,3,FALSE))</f>
        <v/>
      </c>
      <c r="R48" s="888" t="str">
        <f>IF(VLOOKUP($C$3&amp;"-"&amp;$E48,Import!$C:$H,4,FALSE)=0,"",VLOOKUP($C$3&amp;"-"&amp;$E48,Import!$C:$H,4,FALSE))</f>
        <v/>
      </c>
      <c r="S48" s="888" t="str">
        <f>IF(VLOOKUP($C$3&amp;"-"&amp;$E48,Import!$C:$H,5,FALSE)=0,"",VLOOKUP($C$3&amp;"-"&amp;$E48,Import!$C:$H,5,FALSE))</f>
        <v/>
      </c>
      <c r="T48" s="889" t="str">
        <f>IF(VLOOKUP($C$3&amp;"-"&amp;$E48,Import!$C:$H,6,FALSE)=0,"",VLOOKUP($C$3&amp;"-"&amp;$E48,Import!$C:$H,6,FALSE))</f>
        <v/>
      </c>
      <c r="U48" s="188"/>
      <c r="V48" s="134"/>
      <c r="W48" s="277"/>
    </row>
    <row r="49" spans="1:23" s="295" customFormat="1" ht="45" customHeight="1" x14ac:dyDescent="0.25">
      <c r="A49" s="304"/>
      <c r="B49" s="1756"/>
      <c r="C49" s="1764">
        <v>2</v>
      </c>
      <c r="D49" s="1466">
        <v>6</v>
      </c>
      <c r="E49" s="396" t="s">
        <v>23</v>
      </c>
      <c r="F49" s="462" t="str">
        <f>IF(VLOOKUP(CONCATENATE($C$3,"-",$E49),Languages!$A:$D,1,TRUE)=CONCATENATE($C$3,"-",$E49),VLOOKUP(CONCATENATE($C$3,"-",$E49),Languages!$A:$D,Summary!$C$7,TRUE),NA())</f>
        <v>Vakioituja perusasetuksia käytetään, kun laitteille, ohjelmistoille tai tietovarannoille luodaan uusi konfiguraatio tai palautetaan vanha konfiguraatio.</v>
      </c>
      <c r="G49" s="1682">
        <f t="shared" si="2"/>
        <v>0</v>
      </c>
      <c r="H49" s="452" t="s">
        <v>2466</v>
      </c>
      <c r="I49" s="482"/>
      <c r="J49" s="450"/>
      <c r="K49" s="450"/>
      <c r="L49" s="451"/>
      <c r="M49" s="188"/>
      <c r="N49" s="134"/>
      <c r="O49" s="156"/>
      <c r="P49" s="863" t="str">
        <f>VLOOKUP(VLOOKUP($C$3&amp;"-"&amp;$E49,Import!$C:$D,2,FALSE),Parameters!$C$18:$F$22,Summary!$C$7,FALSE)</f>
        <v xml:space="preserve">0 - Vastaus puuttuu </v>
      </c>
      <c r="Q49" s="902" t="str">
        <f>IF(VLOOKUP($C$3&amp;"-"&amp;$E49,Import!$C:$H,3,FALSE)=0,"",VLOOKUP($C$3&amp;"-"&amp;$E49,Import!$C:$H,3,FALSE))</f>
        <v/>
      </c>
      <c r="R49" s="902" t="str">
        <f>IF(VLOOKUP($C$3&amp;"-"&amp;$E49,Import!$C:$H,4,FALSE)=0,"",VLOOKUP($C$3&amp;"-"&amp;$E49,Import!$C:$H,4,FALSE))</f>
        <v/>
      </c>
      <c r="S49" s="902" t="str">
        <f>IF(VLOOKUP($C$3&amp;"-"&amp;$E49,Import!$C:$H,5,FALSE)=0,"",VLOOKUP($C$3&amp;"-"&amp;$E49,Import!$C:$H,5,FALSE))</f>
        <v/>
      </c>
      <c r="T49" s="903" t="str">
        <f>IF(VLOOKUP($C$3&amp;"-"&amp;$E49,Import!$C:$H,6,FALSE)=0,"",VLOOKUP($C$3&amp;"-"&amp;$E49,Import!$C:$H,6,FALSE))</f>
        <v/>
      </c>
      <c r="U49" s="188"/>
      <c r="V49" s="134"/>
      <c r="W49" s="277"/>
    </row>
    <row r="50" spans="1:23" s="295" customFormat="1" ht="34.950000000000003" customHeight="1" x14ac:dyDescent="0.25">
      <c r="A50" s="304"/>
      <c r="B50" s="1756"/>
      <c r="C50" s="1769"/>
      <c r="D50" s="1456">
        <v>5</v>
      </c>
      <c r="E50" s="393" t="s">
        <v>24</v>
      </c>
      <c r="F50" s="463" t="str">
        <f>IF(VLOOKUP(CONCATENATE($C$3,"-",$E50),Languages!$A:$D,1,TRUE)=CONCATENATE($C$3,"-",$E50),VLOOKUP(CONCATENATE($C$3,"-",$E50),Languages!$A:$D,Summary!$C$7,TRUE),NA())</f>
        <v>Vakioidut perusasetukset sisältävät soveltuvilta osin organisaation kyberarkkitehtuurissa määritellyt vaatimukset [kts. ARCHITECTURE-1f].</v>
      </c>
      <c r="G50" s="1683">
        <f t="shared" si="2"/>
        <v>0</v>
      </c>
      <c r="H50" s="441" t="s">
        <v>2466</v>
      </c>
      <c r="I50" s="438"/>
      <c r="J50" s="438"/>
      <c r="K50" s="438"/>
      <c r="L50" s="447"/>
      <c r="M50" s="188"/>
      <c r="N50" s="134"/>
      <c r="O50" s="156"/>
      <c r="P50" s="866" t="str">
        <f>VLOOKUP(VLOOKUP($C$3&amp;"-"&amp;$E50,Import!$C:$D,2,FALSE),Parameters!$C$18:$F$22,Summary!$C$7,FALSE)</f>
        <v xml:space="preserve">0 - Vastaus puuttuu </v>
      </c>
      <c r="Q50" s="898" t="str">
        <f>IF(VLOOKUP($C$3&amp;"-"&amp;$E50,Import!$C:$H,3,FALSE)=0,"",VLOOKUP($C$3&amp;"-"&amp;$E50,Import!$C:$H,3,FALSE))</f>
        <v/>
      </c>
      <c r="R50" s="898" t="str">
        <f>IF(VLOOKUP($C$3&amp;"-"&amp;$E50,Import!$C:$H,4,FALSE)=0,"",VLOOKUP($C$3&amp;"-"&amp;$E50,Import!$C:$H,4,FALSE))</f>
        <v/>
      </c>
      <c r="S50" s="898" t="str">
        <f>IF(VLOOKUP($C$3&amp;"-"&amp;$E50,Import!$C:$H,5,FALSE)=0,"",VLOOKUP($C$3&amp;"-"&amp;$E50,Import!$C:$H,5,FALSE))</f>
        <v/>
      </c>
      <c r="T50" s="899" t="str">
        <f>IF(VLOOKUP($C$3&amp;"-"&amp;$E50,Import!$C:$H,6,FALSE)=0,"",VLOOKUP($C$3&amp;"-"&amp;$E50,Import!$C:$H,6,FALSE))</f>
        <v/>
      </c>
      <c r="U50" s="188"/>
      <c r="V50" s="134"/>
      <c r="W50" s="277"/>
    </row>
    <row r="51" spans="1:23" s="295" customFormat="1" ht="51" customHeight="1" x14ac:dyDescent="0.25">
      <c r="A51" s="304"/>
      <c r="B51" s="1756"/>
      <c r="C51" s="1765"/>
      <c r="D51" s="1479">
        <v>5</v>
      </c>
      <c r="E51" s="394" t="s">
        <v>25</v>
      </c>
      <c r="F51" s="470" t="str">
        <f>IF(VLOOKUP(CONCATENATE($C$3,"-",$E51),Languages!$A:$D,1,TRUE)=CONCATENATE($C$3,"-",$E51),VLOOKUP(CONCATENATE($C$3,"-",$E51),Languages!$A:$D,Summary!$C$7,TRUE),NA())</f>
        <v>Perusasetuksia katselmoidaan ja päivitetään säännöllisesti ja ja määriteltyjen tilanteiden kuten järjestelmämuutosten tai kyberarkkitehtuurin muutosten yhteydessä.</v>
      </c>
      <c r="G51" s="1686">
        <f t="shared" si="2"/>
        <v>0</v>
      </c>
      <c r="H51" s="445" t="s">
        <v>2466</v>
      </c>
      <c r="I51" s="440"/>
      <c r="J51" s="440"/>
      <c r="K51" s="440"/>
      <c r="L51" s="449"/>
      <c r="M51" s="188"/>
      <c r="N51" s="134"/>
      <c r="O51" s="156"/>
      <c r="P51" s="874" t="str">
        <f>VLOOKUP(VLOOKUP($C$3&amp;"-"&amp;$E51,Import!$C:$D,2,FALSE),Parameters!$C$18:$F$22,Summary!$C$7,FALSE)</f>
        <v xml:space="preserve">0 - Vastaus puuttuu </v>
      </c>
      <c r="Q51" s="900" t="str">
        <f>IF(VLOOKUP($C$3&amp;"-"&amp;$E51,Import!$C:$H,3,FALSE)=0,"",VLOOKUP($C$3&amp;"-"&amp;$E51,Import!$C:$H,3,FALSE))</f>
        <v/>
      </c>
      <c r="R51" s="900" t="str">
        <f>IF(VLOOKUP($C$3&amp;"-"&amp;$E51,Import!$C:$H,4,FALSE)=0,"",VLOOKUP($C$3&amp;"-"&amp;$E51,Import!$C:$H,4,FALSE))</f>
        <v/>
      </c>
      <c r="S51" s="900" t="str">
        <f>IF(VLOOKUP($C$3&amp;"-"&amp;$E51,Import!$C:$H,5,FALSE)=0,"",VLOOKUP($C$3&amp;"-"&amp;$E51,Import!$C:$H,5,FALSE))</f>
        <v/>
      </c>
      <c r="T51" s="901" t="str">
        <f>IF(VLOOKUP($C$3&amp;"-"&amp;$E51,Import!$C:$H,6,FALSE)=0,"",VLOOKUP($C$3&amp;"-"&amp;$E51,Import!$C:$H,6,FALSE))</f>
        <v/>
      </c>
      <c r="U51" s="188"/>
      <c r="V51" s="134"/>
      <c r="W51" s="277"/>
    </row>
    <row r="52" spans="1:23" s="295" customFormat="1" ht="45" customHeight="1" x14ac:dyDescent="0.25">
      <c r="A52" s="304"/>
      <c r="B52" s="1756"/>
      <c r="C52" s="990">
        <v>3</v>
      </c>
      <c r="D52" s="1498">
        <v>6</v>
      </c>
      <c r="E52" s="1025" t="s">
        <v>26</v>
      </c>
      <c r="F52" s="1024" t="str">
        <f>IF(VLOOKUP(CONCATENATE($C$3,"-",$E52),Languages!$A:$D,1,TRUE)=CONCATENATE($C$3,"-",$E52),VLOOKUP(CONCATENATE($C$3,"-",$E52),Languages!$A:$D,Summary!$C$7,TRUE),NA())</f>
        <v>Konfiguraatioiden yhdenmukaisuutta vakioituihin perusasetuksiin seurataan säännöllisesti koko laitteen, ohjelmiston tai tietovarannon elinkaaren ajan.</v>
      </c>
      <c r="G52" s="1688">
        <f t="shared" si="2"/>
        <v>0</v>
      </c>
      <c r="H52" s="488" t="s">
        <v>2466</v>
      </c>
      <c r="I52" s="1026"/>
      <c r="J52" s="1026"/>
      <c r="K52" s="1026"/>
      <c r="L52" s="1027"/>
      <c r="M52" s="188"/>
      <c r="N52" s="134"/>
      <c r="O52" s="156"/>
      <c r="P52" s="923" t="str">
        <f>VLOOKUP(VLOOKUP($C$3&amp;"-"&amp;$E52,Import!$C:$D,2,FALSE),Parameters!$C$18:$F$22,Summary!$C$7,FALSE)</f>
        <v xml:space="preserve">0 - Vastaus puuttuu </v>
      </c>
      <c r="Q52" s="1028" t="str">
        <f>IF(VLOOKUP($C$3&amp;"-"&amp;$E52,Import!$C:$H,3,FALSE)=0,"",VLOOKUP($C$3&amp;"-"&amp;$E52,Import!$C:$H,3,FALSE))</f>
        <v/>
      </c>
      <c r="R52" s="1028" t="str">
        <f>IF(VLOOKUP($C$3&amp;"-"&amp;$E52,Import!$C:$H,4,FALSE)=0,"",VLOOKUP($C$3&amp;"-"&amp;$E52,Import!$C:$H,4,FALSE))</f>
        <v/>
      </c>
      <c r="S52" s="1028" t="str">
        <f>IF(VLOOKUP($C$3&amp;"-"&amp;$E52,Import!$C:$H,5,FALSE)=0,"",VLOOKUP($C$3&amp;"-"&amp;$E52,Import!$C:$H,5,FALSE))</f>
        <v/>
      </c>
      <c r="T52" s="1029" t="str">
        <f>IF(VLOOKUP($C$3&amp;"-"&amp;$E52,Import!$C:$H,6,FALSE)=0,"",VLOOKUP($C$3&amp;"-"&amp;$E52,Import!$C:$H,6,FALSE))</f>
        <v/>
      </c>
      <c r="U52" s="188"/>
      <c r="V52" s="134"/>
      <c r="W52" s="277"/>
    </row>
    <row r="53" spans="1:23" s="176" customFormat="1" ht="30" customHeight="1" x14ac:dyDescent="0.25">
      <c r="A53" s="165"/>
      <c r="B53" s="268"/>
      <c r="C53" s="169">
        <v>4</v>
      </c>
      <c r="D53" s="169"/>
      <c r="E53" s="169" t="str">
        <f>IF(VLOOKUP(CONCATENATE($C$3,"-",C53),Languages!$A:$D,1,TRUE)=CONCATENATE($C$3,"-",C53),VLOOKUP(CONCATENATE($C$3,"-",C53),Languages!$A:$D,Summary!$C$7,TRUE),NA())</f>
        <v>Muutoksenhallinta</v>
      </c>
      <c r="F53" s="169"/>
      <c r="G53" s="292"/>
      <c r="H53" s="884"/>
      <c r="I53" s="906"/>
      <c r="J53" s="906"/>
      <c r="K53" s="906"/>
      <c r="L53" s="906"/>
      <c r="M53" s="188"/>
      <c r="N53" s="134"/>
      <c r="O53" s="156"/>
      <c r="P53" s="291"/>
      <c r="Q53" s="292"/>
      <c r="R53" s="292"/>
      <c r="S53" s="292"/>
      <c r="T53" s="292"/>
      <c r="U53" s="188"/>
      <c r="V53" s="134"/>
      <c r="W53" s="277"/>
    </row>
    <row r="54" spans="1:23" s="284" customFormat="1" ht="19.95" customHeight="1" x14ac:dyDescent="0.2">
      <c r="A54" s="303"/>
      <c r="B54" s="278"/>
      <c r="C54" s="279" t="str">
        <f>IF(VLOOKUP("GEN-LEVEL",Languages!$A:$D,1,TRUE)="GEN-LEVEL",VLOOKUP("GEN-LEVEL",Languages!$A:$D,Summary!$C$7,TRUE),NA())</f>
        <v>Taso</v>
      </c>
      <c r="D54" s="279"/>
      <c r="E54" s="279"/>
      <c r="F54" s="280" t="str">
        <f>IF(VLOOKUP("GEN-PRACTICE",Languages!$A:$D,1,TRUE)="GEN-PRACTICE",VLOOKUP("GEN-PRACTICE",Languages!$A:$D,Summary!$C$7,TRUE),NA())</f>
        <v>Käytäntö</v>
      </c>
      <c r="G54" s="281"/>
      <c r="H54" s="881" t="str">
        <f>IF(VLOOKUP("GEN-ANSWER",Languages!$A:$D,1,TRUE)="GEN-ANSWER",VLOOKUP("GEN-ANSWER",Languages!$A:$D,Summary!$C$7,TRUE),NA())</f>
        <v>Vastaus</v>
      </c>
      <c r="I54" s="882" t="str">
        <f>IF(VLOOKUP("KM112",Languages!$A:$D,1,TRUE)="KM112",VLOOKUP("KM112",Languages!$A:$D,Summary!$C$7,TRUE),NA())</f>
        <v>Kommentit</v>
      </c>
      <c r="J54" s="882" t="str">
        <f>IF(VLOOKUP("KM113",Languages!$A:$D,1,TRUE)="KM113",VLOOKUP("KM113",Languages!$A:$D,Summary!$C$7,TRUE),NA())</f>
        <v>Sisäinen viittaus</v>
      </c>
      <c r="K54" s="882" t="str">
        <f>IF(VLOOKUP("KM114",Languages!$A:$D,1,TRUE)="KM114",VLOOKUP("KM114",Languages!$A:$D,Summary!$C$7,TRUE),NA())</f>
        <v>Ulkoinen viittaus</v>
      </c>
      <c r="L54" s="882" t="str">
        <f>IF(VLOOKUP("KM115",Languages!$A:$D,1,TRUE)="KM115",VLOOKUP("KM115",Languages!$A:$D,Summary!$C$7,TRUE),NA())</f>
        <v>Kehityskohde</v>
      </c>
      <c r="M54" s="282"/>
      <c r="N54" s="283"/>
      <c r="O54" s="278"/>
      <c r="P54" s="459" t="str">
        <f>IF(VLOOKUP("GEN-ANSWER",Languages!$A:$D,1,TRUE)="GEN-ANSWER",VLOOKUP("GEN-ANSWER",Languages!$A:$D,Summary!$C$7,TRUE),NA())</f>
        <v>Vastaus</v>
      </c>
      <c r="Q54" s="459" t="str">
        <f>IF(VLOOKUP("KM112",Languages!$A:$D,1,TRUE)="KM112",VLOOKUP("KM112",Languages!$A:$D,Summary!$C$7,TRUE),NA())</f>
        <v>Kommentit</v>
      </c>
      <c r="R54" s="459" t="str">
        <f>IF(VLOOKUP("KM113",Languages!$A:$D,1,TRUE)="KM113",VLOOKUP("KM113",Languages!$A:$D,Summary!$C$7,TRUE),NA())</f>
        <v>Sisäinen viittaus</v>
      </c>
      <c r="S54" s="459" t="str">
        <f>IF(VLOOKUP("KM114",Languages!$A:$D,1,TRUE)="KM114",VLOOKUP("KM114",Languages!$A:$D,Summary!$C$7,TRUE),NA())</f>
        <v>Ulkoinen viittaus</v>
      </c>
      <c r="T54" s="459" t="str">
        <f>IF(VLOOKUP("KM115",Languages!$A:$D,1,TRUE)="KM115",VLOOKUP("KM115",Languages!$A:$D,Summary!$C$7,TRUE),NA())</f>
        <v>Kehityskohde</v>
      </c>
      <c r="U54" s="282"/>
      <c r="V54" s="283"/>
    </row>
    <row r="55" spans="1:23" s="295" customFormat="1" ht="60.6" customHeight="1" x14ac:dyDescent="0.25">
      <c r="A55" s="304"/>
      <c r="B55" s="1756"/>
      <c r="C55" s="1771">
        <v>1</v>
      </c>
      <c r="D55" s="1471">
        <v>7</v>
      </c>
      <c r="E55" s="393" t="s">
        <v>117</v>
      </c>
      <c r="F55" s="463" t="str">
        <f>IF(VLOOKUP(CONCATENATE($C$3,"-",$E55),Languages!$A:$D,1,TRUE)=CONCATENATE($C$3,"-",$E55),VLOOKUP(CONCATENATE($C$3,"-",$E55),Languages!$A:$D,Summary!$C$7,TRUE),NA())</f>
        <v>Laitteisiin, ohjelmistoihin ja tietovarantoihin tehtävät muutokset arvioidaan ja hyväksytetään ennen niiden toteuttamista. Tasolla 1 tämän ei tarvitse olla systemaattista ja säännöllistä. (ad hoc, tapauskohtaisesti)</v>
      </c>
      <c r="G55" s="1683">
        <f t="shared" ref="G55:G63" si="3">IFERROR(INT(LEFT($H55,1)),0)</f>
        <v>0</v>
      </c>
      <c r="H55" s="441" t="s">
        <v>2466</v>
      </c>
      <c r="I55" s="482"/>
      <c r="J55" s="442"/>
      <c r="K55" s="442"/>
      <c r="L55" s="443"/>
      <c r="M55" s="188"/>
      <c r="N55" s="134"/>
      <c r="O55" s="156"/>
      <c r="P55" s="866" t="str">
        <f>VLOOKUP(VLOOKUP($C$3&amp;"-"&amp;$E55,Import!$C:$D,2,FALSE),Parameters!$C$18:$F$22,Summary!$C$7,FALSE)</f>
        <v xml:space="preserve">0 - Vastaus puuttuu </v>
      </c>
      <c r="Q55" s="908" t="str">
        <f>IF(VLOOKUP($C$3&amp;"-"&amp;$E55,Import!$C:$H,3,FALSE)=0,"",VLOOKUP($C$3&amp;"-"&amp;$E55,Import!$C:$H,3,FALSE))</f>
        <v/>
      </c>
      <c r="R55" s="908" t="str">
        <f>IF(VLOOKUP($C$3&amp;"-"&amp;$E55,Import!$C:$H,4,FALSE)=0,"",VLOOKUP($C$3&amp;"-"&amp;$E55,Import!$C:$H,4,FALSE))</f>
        <v/>
      </c>
      <c r="S55" s="908" t="str">
        <f>IF(VLOOKUP($C$3&amp;"-"&amp;$E55,Import!$C:$H,5,FALSE)=0,"",VLOOKUP($C$3&amp;"-"&amp;$E55,Import!$C:$H,5,FALSE))</f>
        <v/>
      </c>
      <c r="T55" s="909" t="str">
        <f>IF(VLOOKUP($C$3&amp;"-"&amp;$E55,Import!$C:$H,6,FALSE)=0,"",VLOOKUP($C$3&amp;"-"&amp;$E55,Import!$C:$H,6,FALSE))</f>
        <v/>
      </c>
      <c r="U55" s="188"/>
      <c r="V55" s="134"/>
      <c r="W55" s="277"/>
    </row>
    <row r="56" spans="1:23" s="295" customFormat="1" ht="45" customHeight="1" x14ac:dyDescent="0.25">
      <c r="A56" s="304"/>
      <c r="B56" s="1756"/>
      <c r="C56" s="1772"/>
      <c r="D56" s="1470">
        <v>8</v>
      </c>
      <c r="E56" s="394" t="s">
        <v>120</v>
      </c>
      <c r="F56" s="470" t="str">
        <f>IF(VLOOKUP(CONCATENATE($C$3,"-",$E56),Languages!$A:$D,1,TRUE)=CONCATENATE($C$3,"-",$E56),VLOOKUP(CONCATENATE($C$3,"-",$E56),Languages!$A:$D,Summary!$C$7,TRUE),NA())</f>
        <v>Laitteisiin, ohjelmistoihin ja tietovarantoihin tehtävistä muutoksista pidetään lokia. Tasolla 1 tämän ei tarvitse olla systemaattista ja säännöllistä. (ad hoc, tapauskohtaisesti)</v>
      </c>
      <c r="G56" s="1686">
        <f t="shared" si="3"/>
        <v>0</v>
      </c>
      <c r="H56" s="445" t="s">
        <v>2466</v>
      </c>
      <c r="I56" s="482"/>
      <c r="J56" s="440"/>
      <c r="K56" s="440"/>
      <c r="L56" s="449"/>
      <c r="M56" s="188"/>
      <c r="N56" s="134"/>
      <c r="O56" s="156"/>
      <c r="P56" s="874" t="str">
        <f>VLOOKUP(VLOOKUP($C$3&amp;"-"&amp;$E56,Import!$C:$D,2,FALSE),Parameters!$C$18:$F$22,Summary!$C$7,FALSE)</f>
        <v xml:space="preserve">0 - Vastaus puuttuu </v>
      </c>
      <c r="Q56" s="900" t="str">
        <f>IF(VLOOKUP($C$3&amp;"-"&amp;$E56,Import!$C:$H,3,FALSE)=0,"",VLOOKUP($C$3&amp;"-"&amp;$E56,Import!$C:$H,3,FALSE))</f>
        <v/>
      </c>
      <c r="R56" s="900" t="str">
        <f>IF(VLOOKUP($C$3&amp;"-"&amp;$E56,Import!$C:$H,4,FALSE)=0,"",VLOOKUP($C$3&amp;"-"&amp;$E56,Import!$C:$H,4,FALSE))</f>
        <v/>
      </c>
      <c r="S56" s="900" t="str">
        <f>IF(VLOOKUP($C$3&amp;"-"&amp;$E56,Import!$C:$H,5,FALSE)=0,"",VLOOKUP($C$3&amp;"-"&amp;$E56,Import!$C:$H,5,FALSE))</f>
        <v/>
      </c>
      <c r="T56" s="901" t="str">
        <f>IF(VLOOKUP($C$3&amp;"-"&amp;$E56,Import!$C:$H,6,FALSE)=0,"",VLOOKUP($C$3&amp;"-"&amp;$E56,Import!$C:$H,6,FALSE))</f>
        <v/>
      </c>
      <c r="U56" s="188"/>
      <c r="V56" s="134"/>
      <c r="W56" s="277"/>
    </row>
    <row r="57" spans="1:23" s="295" customFormat="1" ht="34.950000000000003" customHeight="1" x14ac:dyDescent="0.25">
      <c r="A57" s="304"/>
      <c r="B57" s="1756"/>
      <c r="C57" s="1764">
        <v>2</v>
      </c>
      <c r="D57" s="1468">
        <v>8</v>
      </c>
      <c r="E57" s="393" t="s">
        <v>123</v>
      </c>
      <c r="F57" s="463" t="str">
        <f>IF(VLOOKUP(CONCATENATE($C$3,"-",$E57),Languages!$A:$D,1,TRUE)=CONCATENATE($C$3,"-",$E57),VLOOKUP(CONCATENATE($C$3,"-",$E57),Languages!$A:$D,Summary!$C$7,TRUE),NA())</f>
        <v>Laitteiden, ohjelmistojen ja tietovarantojen muutoksille on määritelty dokumentointivaatimukset, joita myös ylläpidetään.</v>
      </c>
      <c r="G57" s="1683">
        <f t="shared" si="3"/>
        <v>0</v>
      </c>
      <c r="H57" s="441" t="s">
        <v>2466</v>
      </c>
      <c r="I57" s="438"/>
      <c r="J57" s="438"/>
      <c r="K57" s="438"/>
      <c r="L57" s="447"/>
      <c r="M57" s="188"/>
      <c r="N57" s="134"/>
      <c r="O57" s="156"/>
      <c r="P57" s="866" t="str">
        <f>VLOOKUP(VLOOKUP($C$3&amp;"-"&amp;$E57,Import!$C:$D,2,FALSE),Parameters!$C$18:$F$22,Summary!$C$7,FALSE)</f>
        <v xml:space="preserve">0 - Vastaus puuttuu </v>
      </c>
      <c r="Q57" s="898" t="str">
        <f>IF(VLOOKUP($C$3&amp;"-"&amp;$E57,Import!$C:$H,3,FALSE)=0,"",VLOOKUP($C$3&amp;"-"&amp;$E57,Import!$C:$H,3,FALSE))</f>
        <v/>
      </c>
      <c r="R57" s="898" t="str">
        <f>IF(VLOOKUP($C$3&amp;"-"&amp;$E57,Import!$C:$H,4,FALSE)=0,"",VLOOKUP($C$3&amp;"-"&amp;$E57,Import!$C:$H,4,FALSE))</f>
        <v/>
      </c>
      <c r="S57" s="898" t="str">
        <f>IF(VLOOKUP($C$3&amp;"-"&amp;$E57,Import!$C:$H,5,FALSE)=0,"",VLOOKUP($C$3&amp;"-"&amp;$E57,Import!$C:$H,5,FALSE))</f>
        <v/>
      </c>
      <c r="T57" s="899" t="str">
        <f>IF(VLOOKUP($C$3&amp;"-"&amp;$E57,Import!$C:$H,6,FALSE)=0,"",VLOOKUP($C$3&amp;"-"&amp;$E57,Import!$C:$H,6,FALSE))</f>
        <v/>
      </c>
      <c r="U57" s="188"/>
      <c r="V57" s="134"/>
      <c r="W57" s="277"/>
    </row>
    <row r="58" spans="1:23" s="295" customFormat="1" ht="45" customHeight="1" x14ac:dyDescent="0.25">
      <c r="A58" s="304"/>
      <c r="B58" s="1756"/>
      <c r="C58" s="1769"/>
      <c r="D58" s="1460">
        <v>7</v>
      </c>
      <c r="E58" s="394" t="s">
        <v>126</v>
      </c>
      <c r="F58" s="470" t="str">
        <f>IF(VLOOKUP(CONCATENATE($C$3,"-",$E58),Languages!$A:$D,1,TRUE)=CONCATENATE($C$3,"-",$E58),VLOOKUP(CONCATENATE($C$3,"-",$E58),Languages!$A:$D,Summary!$C$7,TRUE),NA())</f>
        <v>Tärkeisiin (korkean prioriteetin) laitteisiin, ohjelmistoihin ja tietovarantoihin tehtävät muutokset testataan ennen niiden toteuttamista.</v>
      </c>
      <c r="G58" s="1686">
        <f t="shared" si="3"/>
        <v>0</v>
      </c>
      <c r="H58" s="445" t="s">
        <v>2466</v>
      </c>
      <c r="I58" s="482"/>
      <c r="J58" s="440"/>
      <c r="K58" s="440"/>
      <c r="L58" s="449"/>
      <c r="M58" s="188"/>
      <c r="N58" s="134"/>
      <c r="O58" s="156"/>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
      </c>
      <c r="S58" s="900" t="str">
        <f>IF(VLOOKUP($C$3&amp;"-"&amp;$E58,Import!$C:$H,5,FALSE)=0,"",VLOOKUP($C$3&amp;"-"&amp;$E58,Import!$C:$H,5,FALSE))</f>
        <v/>
      </c>
      <c r="T58" s="901" t="str">
        <f>IF(VLOOKUP($C$3&amp;"-"&amp;$E58,Import!$C:$H,6,FALSE)=0,"",VLOOKUP($C$3&amp;"-"&amp;$E58,Import!$C:$H,6,FALSE))</f>
        <v/>
      </c>
      <c r="U58" s="188"/>
      <c r="V58" s="134"/>
      <c r="W58" s="277"/>
    </row>
    <row r="59" spans="1:23" s="295" customFormat="1" ht="34.950000000000003" customHeight="1" x14ac:dyDescent="0.25">
      <c r="A59" s="304"/>
      <c r="B59" s="1756"/>
      <c r="C59" s="1769"/>
      <c r="D59" s="1471">
        <v>7</v>
      </c>
      <c r="E59" s="393" t="s">
        <v>129</v>
      </c>
      <c r="F59" s="463" t="str">
        <f>IF(VLOOKUP(CONCATENATE($C$3,"-",$E59),Languages!$A:$D,1,TRUE)=CONCATENATE($C$3,"-",$E59),VLOOKUP(CONCATENATE($C$3,"-",$E59),Languages!$A:$D,Summary!$C$7,TRUE),NA())</f>
        <v>Muutokset ja päivitykset toteutetaan turvallisesti.</v>
      </c>
      <c r="G59" s="1683">
        <f t="shared" si="3"/>
        <v>0</v>
      </c>
      <c r="H59" s="441" t="s">
        <v>2466</v>
      </c>
      <c r="I59" s="482"/>
      <c r="J59" s="438"/>
      <c r="K59" s="438"/>
      <c r="L59" s="447"/>
      <c r="M59" s="188"/>
      <c r="N59" s="134"/>
      <c r="O59" s="156"/>
      <c r="P59" s="866" t="str">
        <f>VLOOKUP(VLOOKUP($C$3&amp;"-"&amp;$E59,Import!$C:$D,2,FALSE),Parameters!$C$18:$F$22,Summary!$C$7,FALSE)</f>
        <v xml:space="preserve">0 - Vastaus puuttuu </v>
      </c>
      <c r="Q59" s="898" t="str">
        <f>IF(VLOOKUP($C$3&amp;"-"&amp;$E59,Import!$C:$H,3,FALSE)=0,"",VLOOKUP($C$3&amp;"-"&amp;$E59,Import!$C:$H,3,FALSE))</f>
        <v/>
      </c>
      <c r="R59" s="898" t="str">
        <f>IF(VLOOKUP($C$3&amp;"-"&amp;$E59,Import!$C:$H,4,FALSE)=0,"",VLOOKUP($C$3&amp;"-"&amp;$E59,Import!$C:$H,4,FALSE))</f>
        <v/>
      </c>
      <c r="S59" s="898" t="str">
        <f>IF(VLOOKUP($C$3&amp;"-"&amp;$E59,Import!$C:$H,5,FALSE)=0,"",VLOOKUP($C$3&amp;"-"&amp;$E59,Import!$C:$H,5,FALSE))</f>
        <v/>
      </c>
      <c r="T59" s="899" t="str">
        <f>IF(VLOOKUP($C$3&amp;"-"&amp;$E59,Import!$C:$H,6,FALSE)=0,"",VLOOKUP($C$3&amp;"-"&amp;$E59,Import!$C:$H,6,FALSE))</f>
        <v/>
      </c>
      <c r="U59" s="188"/>
      <c r="V59" s="134"/>
      <c r="W59" s="277"/>
    </row>
    <row r="60" spans="1:23" s="295" customFormat="1" ht="34.950000000000003" customHeight="1" x14ac:dyDescent="0.25">
      <c r="A60" s="304"/>
      <c r="B60" s="1756"/>
      <c r="C60" s="1769"/>
      <c r="D60" s="1471">
        <v>7</v>
      </c>
      <c r="E60" s="996" t="s">
        <v>131</v>
      </c>
      <c r="F60" s="470" t="str">
        <f>IF(VLOOKUP(CONCATENATE($C$3,"-",$E60),Languages!$A:$D,1,TRUE)=CONCATENATE($C$3,"-",$E60),VLOOKUP(CONCATENATE($C$3,"-",$E60),Languages!$A:$D,Summary!$C$7,TRUE),NA())</f>
        <v>Kyvykkyys palautua muutoksia edeltävään tilaan on olemassa ja sitä ylläpidetään niiden laitteiden, ohjelmistojen ja tietovarantojen osalta, jotka ovat tärkeitä toiminnolle.</v>
      </c>
      <c r="G60" s="1683">
        <f t="shared" si="3"/>
        <v>0</v>
      </c>
      <c r="H60" s="997" t="s">
        <v>2466</v>
      </c>
      <c r="I60" s="438"/>
      <c r="J60" s="998"/>
      <c r="K60" s="998"/>
      <c r="L60" s="999"/>
      <c r="M60" s="188"/>
      <c r="N60" s="134"/>
      <c r="O60" s="156"/>
      <c r="P60" s="866" t="str">
        <f>VLOOKUP(VLOOKUP($C$3&amp;"-"&amp;$E60,Import!$C:$D,2,FALSE),Parameters!$C$18:$F$22,Summary!$C$7,FALSE)</f>
        <v xml:space="preserve">0 - Vastaus puuttuu </v>
      </c>
      <c r="Q60" s="898" t="str">
        <f>IF(VLOOKUP($C$3&amp;"-"&amp;$E60,Import!$C:$H,3,FALSE)=0,"",VLOOKUP($C$3&amp;"-"&amp;$E60,Import!$C:$H,3,FALSE))</f>
        <v/>
      </c>
      <c r="R60" s="898" t="str">
        <f>IF(VLOOKUP($C$3&amp;"-"&amp;$E60,Import!$C:$H,4,FALSE)=0,"",VLOOKUP($C$3&amp;"-"&amp;$E60,Import!$C:$H,4,FALSE))</f>
        <v/>
      </c>
      <c r="S60" s="898" t="str">
        <f>IF(VLOOKUP($C$3&amp;"-"&amp;$E60,Import!$C:$H,5,FALSE)=0,"",VLOOKUP($C$3&amp;"-"&amp;$E60,Import!$C:$H,5,FALSE))</f>
        <v/>
      </c>
      <c r="T60" s="899" t="str">
        <f>IF(VLOOKUP($C$3&amp;"-"&amp;$E60,Import!$C:$H,6,FALSE)=0,"",VLOOKUP($C$3&amp;"-"&amp;$E60,Import!$C:$H,6,FALSE))</f>
        <v/>
      </c>
      <c r="U60" s="188"/>
      <c r="V60" s="134"/>
      <c r="W60" s="277"/>
    </row>
    <row r="61" spans="1:23" s="295" customFormat="1" ht="34.950000000000003" customHeight="1" x14ac:dyDescent="0.25">
      <c r="A61" s="304"/>
      <c r="B61" s="1756"/>
      <c r="C61" s="1765"/>
      <c r="D61" s="1387" t="s">
        <v>1629</v>
      </c>
      <c r="E61" s="1025" t="s">
        <v>239</v>
      </c>
      <c r="F61" s="470" t="str">
        <f>IF(VLOOKUP(CONCATENATE($C$3,"-",$E61),Languages!$A:$D,1,TRUE)=CONCATENATE($C$3,"-",$E61),VLOOKUP(CONCATENATE($C$3,"-",$E61),Languages!$A:$D,Summary!$C$7,TRUE),NA())</f>
        <v>Muutoksenhallinnan käytännöt kattavat laitteiden, ohjelmistojen ja tiedon koko elinkaaren (esimerkiksi hankinnan, käyttöönoton, käytön ja käytöstä poiston).</v>
      </c>
      <c r="G61" s="1682">
        <f t="shared" si="3"/>
        <v>0</v>
      </c>
      <c r="H61" s="488" t="s">
        <v>2466</v>
      </c>
      <c r="I61" s="1026"/>
      <c r="J61" s="1026"/>
      <c r="K61" s="1026"/>
      <c r="L61" s="1027"/>
      <c r="M61" s="188"/>
      <c r="N61" s="134"/>
      <c r="O61" s="156"/>
      <c r="P61" s="866" t="str">
        <f>VLOOKUP(VLOOKUP($C$3&amp;"-"&amp;$E61,Import!$C:$D,2,FALSE),Parameters!$C$18:$F$22,Summary!$C$7,FALSE)</f>
        <v xml:space="preserve">0 - Vastaus puuttuu </v>
      </c>
      <c r="Q61" s="898" t="str">
        <f>IF(VLOOKUP($C$3&amp;"-"&amp;$E61,Import!$C:$H,3,FALSE)=0,"",VLOOKUP($C$3&amp;"-"&amp;$E61,Import!$C:$H,3,FALSE))</f>
        <v/>
      </c>
      <c r="R61" s="898" t="str">
        <f>IF(VLOOKUP($C$3&amp;"-"&amp;$E61,Import!$C:$H,4,FALSE)=0,"",VLOOKUP($C$3&amp;"-"&amp;$E61,Import!$C:$H,4,FALSE))</f>
        <v/>
      </c>
      <c r="S61" s="898" t="str">
        <f>IF(VLOOKUP($C$3&amp;"-"&amp;$E61,Import!$C:$H,5,FALSE)=0,"",VLOOKUP($C$3&amp;"-"&amp;$E61,Import!$C:$H,5,FALSE))</f>
        <v/>
      </c>
      <c r="T61" s="899" t="str">
        <f>IF(VLOOKUP($C$3&amp;"-"&amp;$E61,Import!$C:$H,6,FALSE)=0,"",VLOOKUP($C$3&amp;"-"&amp;$E61,Import!$C:$H,6,FALSE))</f>
        <v/>
      </c>
      <c r="U61" s="188"/>
      <c r="V61" s="134"/>
      <c r="W61" s="277"/>
    </row>
    <row r="62" spans="1:23" s="295" customFormat="1" ht="34.950000000000003" customHeight="1" x14ac:dyDescent="0.25">
      <c r="A62" s="304"/>
      <c r="B62" s="1756"/>
      <c r="C62" s="1766">
        <v>3</v>
      </c>
      <c r="D62" s="1471">
        <v>7</v>
      </c>
      <c r="E62" s="996" t="s">
        <v>327</v>
      </c>
      <c r="F62" s="1024" t="str">
        <f>IF(VLOOKUP(CONCATENATE($C$3,"-",$E62),Languages!$A:$D,1,TRUE)=CONCATENATE($C$3,"-",$E62),VLOOKUP(CONCATENATE($C$3,"-",$E62),Languages!$A:$D,Summary!$C$7,TRUE),NA())</f>
        <v>Tärkeisiin (korkean prioriteetin) laitteisiin, ohjelmistoihin ja tietovarantoihin tehtävien muutosten kyberturvallisuusvaikutus testataan ennen niiden toteuttamista.</v>
      </c>
      <c r="G62" s="1689">
        <f t="shared" si="3"/>
        <v>0</v>
      </c>
      <c r="H62" s="997" t="s">
        <v>2466</v>
      </c>
      <c r="I62" s="482"/>
      <c r="J62" s="998"/>
      <c r="K62" s="998"/>
      <c r="L62" s="999"/>
      <c r="M62" s="188"/>
      <c r="N62" s="134"/>
      <c r="O62" s="156"/>
      <c r="P62" s="866" t="str">
        <f>VLOOKUP(VLOOKUP($C$3&amp;"-"&amp;$E62,Import!$C:$D,2,FALSE),Parameters!$C$18:$F$22,Summary!$C$7,FALSE)</f>
        <v xml:space="preserve">0 - Vastaus puuttuu </v>
      </c>
      <c r="Q62" s="898" t="str">
        <f>IF(VLOOKUP($C$3&amp;"-"&amp;$E62,Import!$C:$H,3,FALSE)=0,"",VLOOKUP($C$3&amp;"-"&amp;$E62,Import!$C:$H,3,FALSE))</f>
        <v/>
      </c>
      <c r="R62" s="898" t="str">
        <f>IF(VLOOKUP($C$3&amp;"-"&amp;$E62,Import!$C:$H,4,FALSE)=0,"",VLOOKUP($C$3&amp;"-"&amp;$E62,Import!$C:$H,4,FALSE))</f>
        <v/>
      </c>
      <c r="S62" s="898" t="str">
        <f>IF(VLOOKUP($C$3&amp;"-"&amp;$E62,Import!$C:$H,5,FALSE)=0,"",VLOOKUP($C$3&amp;"-"&amp;$E62,Import!$C:$H,5,FALSE))</f>
        <v/>
      </c>
      <c r="T62" s="899" t="str">
        <f>IF(VLOOKUP($C$3&amp;"-"&amp;$E62,Import!$C:$H,6,FALSE)=0,"",VLOOKUP($C$3&amp;"-"&amp;$E62,Import!$C:$H,6,FALSE))</f>
        <v/>
      </c>
      <c r="U62" s="188"/>
      <c r="V62" s="134"/>
      <c r="W62" s="277"/>
    </row>
    <row r="63" spans="1:23" s="295" customFormat="1" ht="45" customHeight="1" x14ac:dyDescent="0.25">
      <c r="A63" s="304"/>
      <c r="B63" s="1756"/>
      <c r="C63" s="1768"/>
      <c r="D63" s="1470">
        <v>8</v>
      </c>
      <c r="E63" s="394" t="s">
        <v>328</v>
      </c>
      <c r="F63" s="470" t="str">
        <f>IF(VLOOKUP(CONCATENATE($C$3,"-",$E63),Languages!$A:$D,1,TRUE)=CONCATENATE($C$3,"-",$E63),VLOOKUP(CONCATENATE($C$3,"-",$E63),Languages!$A:$D,Summary!$C$7,TRUE),NA())</f>
        <v>Muutoksenhallinnan lokit sisältävät tietoa sellaisista tehdyistä muutoksista, jotka vaikuttavat kyseisen laitteen, ohjelmiston tai tietovarannon kyberturvallisuusvaatimuksiin.</v>
      </c>
      <c r="G63" s="1686">
        <f t="shared" si="3"/>
        <v>0</v>
      </c>
      <c r="H63" s="445" t="s">
        <v>2466</v>
      </c>
      <c r="I63" s="440"/>
      <c r="J63" s="440"/>
      <c r="K63" s="440"/>
      <c r="L63" s="449"/>
      <c r="M63" s="188"/>
      <c r="N63" s="134"/>
      <c r="O63" s="156"/>
      <c r="P63" s="874" t="str">
        <f>VLOOKUP(VLOOKUP($C$3&amp;"-"&amp;$E63,Import!$C:$D,2,FALSE),Parameters!$C$18:$F$22,Summary!$C$7,FALSE)</f>
        <v xml:space="preserve">0 - Vastaus puuttuu </v>
      </c>
      <c r="Q63" s="900" t="str">
        <f>IF(VLOOKUP($C$3&amp;"-"&amp;$E63,Import!$C:$H,3,FALSE)=0,"",VLOOKUP($C$3&amp;"-"&amp;$E63,Import!$C:$H,3,FALSE))</f>
        <v/>
      </c>
      <c r="R63" s="900" t="str">
        <f>IF(VLOOKUP($C$3&amp;"-"&amp;$E63,Import!$C:$H,4,FALSE)=0,"",VLOOKUP($C$3&amp;"-"&amp;$E63,Import!$C:$H,4,FALSE))</f>
        <v/>
      </c>
      <c r="S63" s="900" t="str">
        <f>IF(VLOOKUP($C$3&amp;"-"&amp;$E63,Import!$C:$H,5,FALSE)=0,"",VLOOKUP($C$3&amp;"-"&amp;$E63,Import!$C:$H,5,FALSE))</f>
        <v/>
      </c>
      <c r="T63" s="901" t="str">
        <f>IF(VLOOKUP($C$3&amp;"-"&amp;$E63,Import!$C:$H,6,FALSE)=0,"",VLOOKUP($C$3&amp;"-"&amp;$E63,Import!$C:$H,6,FALSE))</f>
        <v/>
      </c>
      <c r="U63" s="188"/>
      <c r="V63" s="134"/>
      <c r="W63" s="277"/>
    </row>
    <row r="64" spans="1:23" s="176" customFormat="1" ht="30" customHeight="1" x14ac:dyDescent="0.25">
      <c r="A64" s="165"/>
      <c r="B64" s="268"/>
      <c r="C64" s="169">
        <v>5</v>
      </c>
      <c r="D64" s="169"/>
      <c r="E64" s="169" t="str">
        <f>IF(VLOOKUP(CONCATENATE($C$3,"-",C64),Languages!$A:$D,1,TRUE)=CONCATENATE($C$3,"-",C64),VLOOKUP(CONCATENATE($C$3,"-",C64),Languages!$A:$D,Summary!$C$7,TRUE),NA())</f>
        <v>Yleisiä hallintatoimia</v>
      </c>
      <c r="F64" s="169"/>
      <c r="G64" s="291"/>
      <c r="H64" s="884"/>
      <c r="I64" s="906"/>
      <c r="J64" s="906"/>
      <c r="K64" s="906"/>
      <c r="L64" s="906"/>
      <c r="M64" s="188"/>
      <c r="N64" s="134"/>
      <c r="O64" s="156"/>
      <c r="P64" s="291"/>
      <c r="Q64" s="292"/>
      <c r="R64" s="292"/>
      <c r="S64" s="292"/>
      <c r="T64" s="292"/>
      <c r="U64" s="188"/>
      <c r="V64" s="134"/>
      <c r="W64" s="277"/>
    </row>
    <row r="65" spans="1:23" s="284" customFormat="1" ht="19.95" customHeight="1" x14ac:dyDescent="0.2">
      <c r="A65" s="303"/>
      <c r="B65" s="278"/>
      <c r="C65" s="279" t="str">
        <f>IF(VLOOKUP("GEN-LEVEL",Languages!$A:$D,1,TRUE)="GEN-LEVEL",VLOOKUP("GEN-LEVEL",Languages!$A:$D,Summary!$C$7,TRUE),NA())</f>
        <v>Taso</v>
      </c>
      <c r="D65" s="279"/>
      <c r="E65" s="279"/>
      <c r="F65" s="280" t="str">
        <f>IF(VLOOKUP("GEN-PRACTICE",Languages!$A:$D,1,TRUE)="GEN-PRACTICE",VLOOKUP("GEN-PRACTICE",Languages!$A:$D,Summary!$C$7,TRUE),NA())</f>
        <v>Käytäntö</v>
      </c>
      <c r="G65" s="281"/>
      <c r="H65" s="881" t="str">
        <f>IF(VLOOKUP("GEN-ANSWER",Languages!$A:$D,1,TRUE)="GEN-ANSWER",VLOOKUP("GEN-ANSWER",Languages!$A:$D,Summary!$C$7,TRUE),NA())</f>
        <v>Vastaus</v>
      </c>
      <c r="I65" s="882" t="str">
        <f>IF(VLOOKUP("KM112",Languages!$A:$D,1,TRUE)="KM112",VLOOKUP("KM112",Languages!$A:$D,Summary!$C$7,TRUE),NA())</f>
        <v>Kommentit</v>
      </c>
      <c r="J65" s="882" t="str">
        <f>IF(VLOOKUP("KM113",Languages!$A:$D,1,TRUE)="KM113",VLOOKUP("KM113",Languages!$A:$D,Summary!$C$7,TRUE),NA())</f>
        <v>Sisäinen viittaus</v>
      </c>
      <c r="K65" s="882" t="str">
        <f>IF(VLOOKUP("KM114",Languages!$A:$D,1,TRUE)="KM114",VLOOKUP("KM114",Languages!$A:$D,Summary!$C$7,TRUE),NA())</f>
        <v>Ulkoinen viittaus</v>
      </c>
      <c r="L65" s="882" t="str">
        <f>IF(VLOOKUP("KM115",Languages!$A:$D,1,TRUE)="KM115",VLOOKUP("KM115",Languages!$A:$D,Summary!$C$7,TRUE),NA())</f>
        <v>Kehityskohde</v>
      </c>
      <c r="M65" s="282"/>
      <c r="N65" s="283"/>
      <c r="O65" s="278"/>
      <c r="P65" s="459" t="str">
        <f>IF(VLOOKUP("GEN-ANSWER",Languages!$A:$D,1,TRUE)="GEN-ANSWER",VLOOKUP("GEN-ANSWER",Languages!$A:$D,Summary!$C$7,TRUE),NA())</f>
        <v>Vastaus</v>
      </c>
      <c r="Q65" s="459" t="str">
        <f>IF(VLOOKUP("KM112",Languages!$A:$D,1,TRUE)="KM112",VLOOKUP("KM112",Languages!$A:$D,Summary!$C$7,TRUE),NA())</f>
        <v>Kommentit</v>
      </c>
      <c r="R65" s="459" t="str">
        <f>IF(VLOOKUP("KM113",Languages!$A:$D,1,TRUE)="KM113",VLOOKUP("KM113",Languages!$A:$D,Summary!$C$7,TRUE),NA())</f>
        <v>Sisäinen viittaus</v>
      </c>
      <c r="S65" s="459" t="str">
        <f>IF(VLOOKUP("KM114",Languages!$A:$D,1,TRUE)="KM114",VLOOKUP("KM114",Languages!$A:$D,Summary!$C$7,TRUE),NA())</f>
        <v>Ulkoinen viittaus</v>
      </c>
      <c r="T65" s="459" t="str">
        <f>IF(VLOOKUP("KM115",Languages!$A:$D,1,TRUE)="KM115",VLOOKUP("KM115",Languages!$A:$D,Summary!$C$7,TRUE),NA())</f>
        <v>Kehityskohde</v>
      </c>
      <c r="U65" s="282"/>
      <c r="V65" s="283"/>
    </row>
    <row r="66" spans="1:23" s="284" customFormat="1" ht="19.95" customHeight="1" x14ac:dyDescent="0.2">
      <c r="A66" s="303"/>
      <c r="B66" s="278"/>
      <c r="C66" s="453">
        <v>1</v>
      </c>
      <c r="D66" s="1382"/>
      <c r="E66" s="398"/>
      <c r="F66" s="399"/>
      <c r="G66" s="401"/>
      <c r="H66" s="919"/>
      <c r="I66" s="920"/>
      <c r="J66" s="921"/>
      <c r="K66" s="921"/>
      <c r="L66" s="922"/>
      <c r="M66" s="188"/>
      <c r="N66" s="134"/>
      <c r="O66" s="156"/>
      <c r="P66" s="491"/>
      <c r="Q66" s="475"/>
      <c r="R66" s="473"/>
      <c r="S66" s="473"/>
      <c r="T66" s="474"/>
      <c r="U66" s="188"/>
      <c r="V66" s="134"/>
      <c r="W66" s="277"/>
    </row>
    <row r="67" spans="1:23" s="295" customFormat="1" ht="34.950000000000003" customHeight="1" x14ac:dyDescent="0.25">
      <c r="A67" s="304"/>
      <c r="B67" s="1756"/>
      <c r="C67" s="1764">
        <v>2</v>
      </c>
      <c r="D67" s="1377"/>
      <c r="E67" s="393" t="s">
        <v>134</v>
      </c>
      <c r="F67" s="463" t="str">
        <f>IF(VLOOKUP(CONCATENATE($C$3,"-",$E67),Languages!$A:$D,1,TRUE)=CONCATENATE($C$3,"-",$E67),VLOOKUP(CONCATENATE($C$3,"-",$E67),Languages!$A:$D,Summary!$C$7,TRUE),NA())</f>
        <v>ASSET-osion toimintaa varten on määritetty dokumentoidut toimintatavat, joita noudatetaan ja päivitetään säännöllisesti.</v>
      </c>
      <c r="G67" s="1683">
        <f t="shared" ref="G67:G72" si="4">IFERROR(INT(LEFT($H67,1)),0)</f>
        <v>0</v>
      </c>
      <c r="H67" s="476" t="s">
        <v>2466</v>
      </c>
      <c r="I67" s="477"/>
      <c r="J67" s="438"/>
      <c r="K67" s="438"/>
      <c r="L67" s="447"/>
      <c r="M67" s="188"/>
      <c r="N67" s="134"/>
      <c r="O67" s="156"/>
      <c r="P67" s="926" t="str">
        <f>VLOOKUP(VLOOKUP($C$3&amp;"-"&amp;$E67,Import!$C:$D,2,FALSE),Parameters!$C$18:$F$22,Summary!$C$7,FALSE)</f>
        <v xml:space="preserve">0 - Vastaus puuttuu </v>
      </c>
      <c r="Q67" s="927" t="str">
        <f>IF(VLOOKUP($C$3&amp;"-"&amp;$E67,Import!$C:$H,3,FALSE)=0,"",VLOOKUP($C$3&amp;"-"&amp;$E67,Import!$C:$H,3,FALSE))</f>
        <v/>
      </c>
      <c r="R67" s="898" t="str">
        <f>IF(VLOOKUP($C$3&amp;"-"&amp;$E67,Import!$C:$H,4,FALSE)=0,"",VLOOKUP($C$3&amp;"-"&amp;$E67,Import!$C:$H,4,FALSE))</f>
        <v/>
      </c>
      <c r="S67" s="898" t="str">
        <f>IF(VLOOKUP($C$3&amp;"-"&amp;$E67,Import!$C:$H,5,FALSE)=0,"",VLOOKUP($C$3&amp;"-"&amp;$E67,Import!$C:$H,5,FALSE))</f>
        <v/>
      </c>
      <c r="T67" s="899" t="str">
        <f>IF(VLOOKUP($C$3&amp;"-"&amp;$E67,Import!$C:$H,6,FALSE)=0,"",VLOOKUP($C$3&amp;"-"&amp;$E67,Import!$C:$H,6,FALSE))</f>
        <v/>
      </c>
      <c r="U67" s="188"/>
      <c r="V67" s="134"/>
      <c r="W67" s="277"/>
    </row>
    <row r="68" spans="1:23" s="295" customFormat="1" ht="34.950000000000003" customHeight="1" x14ac:dyDescent="0.25">
      <c r="A68" s="304"/>
      <c r="B68" s="1756"/>
      <c r="C68" s="1765"/>
      <c r="D68" s="1378"/>
      <c r="E68" s="394" t="s">
        <v>137</v>
      </c>
      <c r="F68" s="470" t="str">
        <f>IF(VLOOKUP(CONCATENATE($C$3,"-",$E68),Languages!$A:$D,1,TRUE)=CONCATENATE($C$3,"-",$E68),VLOOKUP(CONCATENATE($C$3,"-",$E68),Languages!$A:$D,Summary!$C$7,TRUE),NA())</f>
        <v>ASSET-osion toimintaa varten on tarjolla riittävät resurssit (henkilöstö, rahoitus ja työkalut).</v>
      </c>
      <c r="G68" s="1686">
        <f t="shared" si="4"/>
        <v>0</v>
      </c>
      <c r="H68" s="478" t="s">
        <v>2466</v>
      </c>
      <c r="I68" s="479"/>
      <c r="J68" s="440"/>
      <c r="K68" s="440"/>
      <c r="L68" s="449"/>
      <c r="M68" s="188"/>
      <c r="N68" s="134"/>
      <c r="O68" s="156"/>
      <c r="P68" s="928" t="str">
        <f>VLOOKUP(VLOOKUP($C$3&amp;"-"&amp;$E68,Import!$C:$D,2,FALSE),Parameters!$C$18:$F$22,Summary!$C$7,FALSE)</f>
        <v xml:space="preserve">0 - Vastaus puuttuu </v>
      </c>
      <c r="Q68" s="929" t="str">
        <f>IF(VLOOKUP($C$3&amp;"-"&amp;$E68,Import!$C:$H,3,FALSE)=0,"",VLOOKUP($C$3&amp;"-"&amp;$E68,Import!$C:$H,3,FALSE))</f>
        <v/>
      </c>
      <c r="R68" s="900" t="str">
        <f>IF(VLOOKUP($C$3&amp;"-"&amp;$E68,Import!$C:$H,4,FALSE)=0,"",VLOOKUP($C$3&amp;"-"&amp;$E68,Import!$C:$H,4,FALSE))</f>
        <v/>
      </c>
      <c r="S68" s="900" t="str">
        <f>IF(VLOOKUP($C$3&amp;"-"&amp;$E68,Import!$C:$H,5,FALSE)=0,"",VLOOKUP($C$3&amp;"-"&amp;$E68,Import!$C:$H,5,FALSE))</f>
        <v/>
      </c>
      <c r="T68" s="901" t="str">
        <f>IF(VLOOKUP($C$3&amp;"-"&amp;$E68,Import!$C:$H,6,FALSE)=0,"",VLOOKUP($C$3&amp;"-"&amp;$E68,Import!$C:$H,6,FALSE))</f>
        <v/>
      </c>
      <c r="U68" s="188"/>
      <c r="V68" s="134"/>
      <c r="W68" s="277"/>
    </row>
    <row r="69" spans="1:23" s="295" customFormat="1" ht="46.2" customHeight="1" x14ac:dyDescent="0.25">
      <c r="A69" s="304"/>
      <c r="B69" s="1756"/>
      <c r="C69" s="1766">
        <v>3</v>
      </c>
      <c r="D69" s="1379"/>
      <c r="E69" s="393" t="s">
        <v>140</v>
      </c>
      <c r="F69" s="463" t="str">
        <f>IF(VLOOKUP(CONCATENATE($C$3,"-",$E69),Languages!$A:$D,1,TRUE)=CONCATENATE($C$3,"-",$E69),VLOOKUP(CONCATENATE($C$3,"-",$E69),Languages!$A:$D,Summary!$C$7,TRUE),NA())</f>
        <v>ASSET-osion toimintaa ohjataan vaatimuksilla, jotka on asetettu organisaation johtotason politiikassa (tai vastaavassa ohjeistuksessa).</v>
      </c>
      <c r="G69" s="1683">
        <f t="shared" si="4"/>
        <v>0</v>
      </c>
      <c r="H69" s="476" t="s">
        <v>2466</v>
      </c>
      <c r="I69" s="477"/>
      <c r="J69" s="438"/>
      <c r="K69" s="438"/>
      <c r="L69" s="447"/>
      <c r="M69" s="188"/>
      <c r="N69" s="134"/>
      <c r="O69" s="156"/>
      <c r="P69" s="926" t="str">
        <f>VLOOKUP(VLOOKUP($C$3&amp;"-"&amp;$E69,Import!$C:$D,2,FALSE),Parameters!$C$18:$F$22,Summary!$C$7,FALSE)</f>
        <v xml:space="preserve">0 - Vastaus puuttuu </v>
      </c>
      <c r="Q69" s="927" t="str">
        <f>IF(VLOOKUP($C$3&amp;"-"&amp;$E69,Import!$C:$H,3,FALSE)=0,"",VLOOKUP($C$3&amp;"-"&amp;$E69,Import!$C:$H,3,FALSE))</f>
        <v/>
      </c>
      <c r="R69" s="898" t="str">
        <f>IF(VLOOKUP($C$3&amp;"-"&amp;$E69,Import!$C:$H,4,FALSE)=0,"",VLOOKUP($C$3&amp;"-"&amp;$E69,Import!$C:$H,4,FALSE))</f>
        <v/>
      </c>
      <c r="S69" s="898" t="str">
        <f>IF(VLOOKUP($C$3&amp;"-"&amp;$E69,Import!$C:$H,5,FALSE)=0,"",VLOOKUP($C$3&amp;"-"&amp;$E69,Import!$C:$H,5,FALSE))</f>
        <v/>
      </c>
      <c r="T69" s="899" t="str">
        <f>IF(VLOOKUP($C$3&amp;"-"&amp;$E69,Import!$C:$H,6,FALSE)=0,"",VLOOKUP($C$3&amp;"-"&amp;$E69,Import!$C:$H,6,FALSE))</f>
        <v/>
      </c>
      <c r="U69" s="188"/>
      <c r="V69" s="134"/>
      <c r="W69" s="277"/>
    </row>
    <row r="70" spans="1:23" s="295" customFormat="1" ht="34.950000000000003" customHeight="1" x14ac:dyDescent="0.25">
      <c r="A70" s="304"/>
      <c r="B70" s="1756"/>
      <c r="C70" s="1767"/>
      <c r="D70" s="1380"/>
      <c r="E70" s="293" t="s">
        <v>142</v>
      </c>
      <c r="F70" s="464" t="str">
        <f>IF(VLOOKUP(CONCATENATE($C$3,"-",$E70),Languages!$A:$D,1,TRUE)=CONCATENATE($C$3,"-",$E70),VLOOKUP(CONCATENATE($C$3,"-",$E70),Languages!$A:$D,Summary!$C$7,TRUE),NA())</f>
        <v>ASSET-osion toiminnan suorittamiseen tarvittavat vastuut, tilivelvollisuudet ja valtuutukset on jalkautettu soveltuville työntekijöille.</v>
      </c>
      <c r="G70" s="1684">
        <f t="shared" si="4"/>
        <v>0</v>
      </c>
      <c r="H70" s="480" t="s">
        <v>2466</v>
      </c>
      <c r="I70" s="481"/>
      <c r="J70" s="439"/>
      <c r="K70" s="439"/>
      <c r="L70" s="448"/>
      <c r="M70" s="188"/>
      <c r="N70" s="134"/>
      <c r="O70" s="156"/>
      <c r="P70" s="930" t="str">
        <f>VLOOKUP(VLOOKUP($C$3&amp;"-"&amp;$E70,Import!$C:$D,2,FALSE),Parameters!$C$18:$F$22,Summary!$C$7,FALSE)</f>
        <v xml:space="preserve">0 - Vastaus puuttuu </v>
      </c>
      <c r="Q70" s="931" t="str">
        <f>IF(VLOOKUP($C$3&amp;"-"&amp;$E70,Import!$C:$H,3,FALSE)=0,"",VLOOKUP($C$3&amp;"-"&amp;$E70,Import!$C:$H,3,FALSE))</f>
        <v/>
      </c>
      <c r="R70" s="893" t="str">
        <f>IF(VLOOKUP($C$3&amp;"-"&amp;$E70,Import!$C:$H,4,FALSE)=0,"",VLOOKUP($C$3&amp;"-"&amp;$E70,Import!$C:$H,4,FALSE))</f>
        <v/>
      </c>
      <c r="S70" s="893" t="str">
        <f>IF(VLOOKUP($C$3&amp;"-"&amp;$E70,Import!$C:$H,5,FALSE)=0,"",VLOOKUP($C$3&amp;"-"&amp;$E70,Import!$C:$H,5,FALSE))</f>
        <v/>
      </c>
      <c r="T70" s="894" t="str">
        <f>IF(VLOOKUP($C$3&amp;"-"&amp;$E70,Import!$C:$H,6,FALSE)=0,"",VLOOKUP($C$3&amp;"-"&amp;$E70,Import!$C:$H,6,FALSE))</f>
        <v/>
      </c>
      <c r="U70" s="188"/>
      <c r="V70" s="134"/>
      <c r="W70" s="277"/>
    </row>
    <row r="71" spans="1:23" s="295" customFormat="1" ht="48.6" customHeight="1" x14ac:dyDescent="0.25">
      <c r="A71" s="304"/>
      <c r="B71" s="1756"/>
      <c r="C71" s="1767"/>
      <c r="D71" s="1380"/>
      <c r="E71" s="293" t="s">
        <v>144</v>
      </c>
      <c r="F71" s="464" t="str">
        <f>IF(VLOOKUP(CONCATENATE($C$3,"-",$E71),Languages!$A:$D,1,TRUE)=CONCATENATE($C$3,"-",$E71),VLOOKUP(CONCATENATE($C$3,"-",$E71),Languages!$A:$D,Summary!$C$7,TRUE),NA())</f>
        <v>ASSET-osion toimintaa suorittavilla työntekijöillä on riittävät tiedot ja taidot tehtäviensä suorittamiseen.</v>
      </c>
      <c r="G71" s="1684">
        <f t="shared" si="4"/>
        <v>0</v>
      </c>
      <c r="H71" s="480" t="s">
        <v>2466</v>
      </c>
      <c r="I71" s="481"/>
      <c r="J71" s="439"/>
      <c r="K71" s="439"/>
      <c r="L71" s="448"/>
      <c r="M71" s="188"/>
      <c r="N71" s="134"/>
      <c r="O71" s="156"/>
      <c r="P71" s="930" t="str">
        <f>VLOOKUP(VLOOKUP($C$3&amp;"-"&amp;$E71,Import!$C:$D,2,FALSE),Parameters!$C$18:$F$22,Summary!$C$7,FALSE)</f>
        <v xml:space="preserve">0 - Vastaus puuttuu </v>
      </c>
      <c r="Q71" s="931" t="str">
        <f>IF(VLOOKUP($C$3&amp;"-"&amp;$E71,Import!$C:$H,3,FALSE)=0,"",VLOOKUP($C$3&amp;"-"&amp;$E71,Import!$C:$H,3,FALSE))</f>
        <v/>
      </c>
      <c r="R71" s="893" t="str">
        <f>IF(VLOOKUP($C$3&amp;"-"&amp;$E71,Import!$C:$H,4,FALSE)=0,"",VLOOKUP($C$3&amp;"-"&amp;$E71,Import!$C:$H,4,FALSE))</f>
        <v/>
      </c>
      <c r="S71" s="893" t="str">
        <f>IF(VLOOKUP($C$3&amp;"-"&amp;$E71,Import!$C:$H,5,FALSE)=0,"",VLOOKUP($C$3&amp;"-"&amp;$E71,Import!$C:$H,5,FALSE))</f>
        <v/>
      </c>
      <c r="T71" s="894" t="str">
        <f>IF(VLOOKUP($C$3&amp;"-"&amp;$E71,Import!$C:$H,6,FALSE)=0,"",VLOOKUP($C$3&amp;"-"&amp;$E71,Import!$C:$H,6,FALSE))</f>
        <v/>
      </c>
      <c r="U71" s="188"/>
      <c r="V71" s="134"/>
      <c r="W71" s="277"/>
    </row>
    <row r="72" spans="1:23" s="295" customFormat="1" ht="34.950000000000003" customHeight="1" x14ac:dyDescent="0.25">
      <c r="A72" s="304"/>
      <c r="B72" s="1756"/>
      <c r="C72" s="1768"/>
      <c r="D72" s="1381"/>
      <c r="E72" s="394" t="s">
        <v>146</v>
      </c>
      <c r="F72" s="470" t="str">
        <f>IF(VLOOKUP(CONCATENATE($C$3,"-",$E72),Languages!$A:$D,1,TRUE)=CONCATENATE($C$3,"-",$E72),VLOOKUP(CONCATENATE($C$3,"-",$E72),Languages!$A:$D,Summary!$C$7,TRUE),NA())</f>
        <v>ASSET-osion toiminnan vaikuttavuutta arvioidaan ja seurataan.</v>
      </c>
      <c r="G72" s="1686">
        <f t="shared" si="4"/>
        <v>0</v>
      </c>
      <c r="H72" s="478" t="s">
        <v>2466</v>
      </c>
      <c r="I72" s="479"/>
      <c r="J72" s="440"/>
      <c r="K72" s="440"/>
      <c r="L72" s="449"/>
      <c r="M72" s="188"/>
      <c r="N72" s="134"/>
      <c r="O72" s="156"/>
      <c r="P72" s="928" t="str">
        <f>VLOOKUP(VLOOKUP($C$3&amp;"-"&amp;$E72,Import!$C:$D,2,FALSE),Parameters!$C$18:$F$22,Summary!$C$7,FALSE)</f>
        <v xml:space="preserve">0 - Vastaus puuttuu </v>
      </c>
      <c r="Q72" s="929" t="str">
        <f>IF(VLOOKUP($C$3&amp;"-"&amp;$E72,Import!$C:$H,3,FALSE)=0,"",VLOOKUP($C$3&amp;"-"&amp;$E72,Import!$C:$H,3,FALSE))</f>
        <v/>
      </c>
      <c r="R72" s="900" t="str">
        <f>IF(VLOOKUP($C$3&amp;"-"&amp;$E72,Import!$C:$H,4,FALSE)=0,"",VLOOKUP($C$3&amp;"-"&amp;$E72,Import!$C:$H,4,FALSE))</f>
        <v/>
      </c>
      <c r="S72" s="900" t="str">
        <f>IF(VLOOKUP($C$3&amp;"-"&amp;$E72,Import!$C:$H,5,FALSE)=0,"",VLOOKUP($C$3&amp;"-"&amp;$E72,Import!$C:$H,5,FALSE))</f>
        <v/>
      </c>
      <c r="T72" s="901" t="str">
        <f>IF(VLOOKUP($C$3&amp;"-"&amp;$E72,Import!$C:$H,6,FALSE)=0,"",VLOOKUP($C$3&amp;"-"&amp;$E72,Import!$C:$H,6,FALSE))</f>
        <v/>
      </c>
      <c r="U72" s="188"/>
      <c r="V72" s="134"/>
      <c r="W72" s="277"/>
    </row>
    <row r="73" spans="1:23" x14ac:dyDescent="0.25">
      <c r="A73" s="180"/>
      <c r="B73" s="328"/>
      <c r="C73" s="329"/>
      <c r="D73" s="329"/>
      <c r="E73" s="330"/>
      <c r="F73" s="331"/>
      <c r="G73" s="332"/>
      <c r="H73" s="333"/>
      <c r="I73" s="334"/>
      <c r="J73" s="334"/>
      <c r="K73" s="334"/>
      <c r="L73" s="334"/>
      <c r="M73" s="188"/>
      <c r="N73" s="516"/>
      <c r="O73" s="333"/>
      <c r="P73" s="333"/>
      <c r="Q73" s="334"/>
      <c r="R73" s="334"/>
      <c r="S73" s="334"/>
      <c r="T73" s="334"/>
      <c r="U73" s="188"/>
      <c r="V73" s="134"/>
      <c r="W73" s="277"/>
    </row>
    <row r="74" spans="1:23" x14ac:dyDescent="0.25">
      <c r="A74" s="180"/>
      <c r="B74" s="180"/>
      <c r="C74" s="180"/>
      <c r="D74" s="180"/>
      <c r="E74" s="180"/>
      <c r="F74" s="180"/>
      <c r="G74" s="335"/>
      <c r="H74" s="180"/>
      <c r="I74" s="180"/>
      <c r="J74" s="180"/>
      <c r="K74" s="180"/>
      <c r="L74" s="180"/>
      <c r="M74" s="472"/>
      <c r="N74" s="180"/>
      <c r="O74" s="180"/>
      <c r="P74" s="180"/>
      <c r="Q74" s="180"/>
      <c r="R74" s="180"/>
      <c r="S74" s="180"/>
      <c r="T74" s="180"/>
      <c r="U74" s="472"/>
      <c r="V74" s="180"/>
      <c r="W74" s="277"/>
    </row>
    <row r="75" spans="1:23" x14ac:dyDescent="0.25">
      <c r="N75" s="277"/>
      <c r="O75" s="277"/>
      <c r="V75" s="277"/>
      <c r="W75" s="277"/>
    </row>
    <row r="76" spans="1:23" x14ac:dyDescent="0.25">
      <c r="N76" s="277"/>
      <c r="O76" s="277"/>
      <c r="V76" s="277"/>
      <c r="W76" s="277"/>
    </row>
    <row r="77" spans="1:23" x14ac:dyDescent="0.25">
      <c r="N77" s="277"/>
      <c r="O77" s="277"/>
      <c r="V77" s="277"/>
      <c r="W77" s="277"/>
    </row>
    <row r="78" spans="1:23" x14ac:dyDescent="0.25">
      <c r="N78" s="277"/>
      <c r="O78" s="277"/>
      <c r="V78" s="277"/>
      <c r="W78" s="277"/>
    </row>
    <row r="79" spans="1:23" x14ac:dyDescent="0.25">
      <c r="N79" s="277"/>
      <c r="O79" s="277"/>
      <c r="V79" s="277"/>
      <c r="W79" s="277"/>
    </row>
    <row r="80" spans="1:23" x14ac:dyDescent="0.25">
      <c r="N80" s="277"/>
      <c r="O80" s="277"/>
      <c r="V80" s="277"/>
      <c r="W80" s="277"/>
    </row>
    <row r="81" spans="14:23" x14ac:dyDescent="0.25">
      <c r="N81" s="277"/>
      <c r="O81" s="277"/>
      <c r="V81" s="277"/>
      <c r="W81" s="277"/>
    </row>
  </sheetData>
  <sheetProtection sheet="1" formatCells="0" formatColumns="0" formatRows="0"/>
  <mergeCells count="54">
    <mergeCell ref="P21:P22"/>
    <mergeCell ref="Q21:Q22"/>
    <mergeCell ref="R21:R22"/>
    <mergeCell ref="S21:S22"/>
    <mergeCell ref="T21:T22"/>
    <mergeCell ref="P19:P20"/>
    <mergeCell ref="Q19:Q20"/>
    <mergeCell ref="R19:R20"/>
    <mergeCell ref="S19:S20"/>
    <mergeCell ref="T19:T20"/>
    <mergeCell ref="P17:P18"/>
    <mergeCell ref="Q17:Q18"/>
    <mergeCell ref="R17:R18"/>
    <mergeCell ref="S17:S18"/>
    <mergeCell ref="T17:T18"/>
    <mergeCell ref="P15:P16"/>
    <mergeCell ref="Q15:Q16"/>
    <mergeCell ref="R15:R16"/>
    <mergeCell ref="S15:S16"/>
    <mergeCell ref="T15:T16"/>
    <mergeCell ref="P3:T11"/>
    <mergeCell ref="P13:P14"/>
    <mergeCell ref="Q13:Q14"/>
    <mergeCell ref="R13:R14"/>
    <mergeCell ref="S13:S14"/>
    <mergeCell ref="T13:T14"/>
    <mergeCell ref="J10:K11"/>
    <mergeCell ref="C6:L6"/>
    <mergeCell ref="J8:K8"/>
    <mergeCell ref="C55:C56"/>
    <mergeCell ref="C13:L13"/>
    <mergeCell ref="C29:C32"/>
    <mergeCell ref="C33:C35"/>
    <mergeCell ref="C39:C42"/>
    <mergeCell ref="C43:C45"/>
    <mergeCell ref="C49:C51"/>
    <mergeCell ref="C15:L15"/>
    <mergeCell ref="C17:L17"/>
    <mergeCell ref="C19:L19"/>
    <mergeCell ref="C21:L21"/>
    <mergeCell ref="C67:C68"/>
    <mergeCell ref="B71:B72"/>
    <mergeCell ref="B28:B29"/>
    <mergeCell ref="B30:B33"/>
    <mergeCell ref="B38:B39"/>
    <mergeCell ref="B40:B43"/>
    <mergeCell ref="B48:B49"/>
    <mergeCell ref="B50:B52"/>
    <mergeCell ref="B55:B56"/>
    <mergeCell ref="B67:B70"/>
    <mergeCell ref="B57:B63"/>
    <mergeCell ref="C69:C72"/>
    <mergeCell ref="C57:C61"/>
    <mergeCell ref="C62:C63"/>
  </mergeCells>
  <conditionalFormatting sqref="G28:G35 G38:G45 G48:G52 G55:G63 G67:G72">
    <cfRule type="containsText" dxfId="203" priority="1" operator="containsText" text="0">
      <formula>NOT(ISERROR(SEARCH("0",G28)))</formula>
    </cfRule>
  </conditionalFormatting>
  <pageMargins left="0.7" right="0.7" top="0.75" bottom="0.75" header="0.3" footer="0.3"/>
  <pageSetup paperSize="9" scale="42" orientation="portrait" r:id="rId1"/>
  <rowBreaks count="1" manualBreakCount="1">
    <brk id="45" max="16383" man="1"/>
  </rowBreaks>
  <colBreaks count="1" manualBreakCount="1">
    <brk id="14" max="1048575" man="1"/>
  </colBreaks>
  <ignoredErrors>
    <ignoredError sqref="P28:T35 P38:T45 P48:T52 P55:T59 P67:T72 P63:T63"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 id="{A3AC76DC-8B91-4B23-9EC4-09FDD6E0B25C}">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G28:G35 G38:G45 G48:G52 G55:G63 G67:G72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Parameters!$B$18:$B$22</xm:f>
          </x14:formula1>
          <xm:sqref>H38:H45 H48:H52 H55:H63 H67:H72 H28:H35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2" tint="0.79998168889431442"/>
  </sheetPr>
  <dimension ref="A1:V62"/>
  <sheetViews>
    <sheetView showGridLines="0" topLeftCell="A27" zoomScale="80" zoomScaleNormal="80" workbookViewId="0">
      <selection activeCell="Q29" sqref="Q29"/>
    </sheetView>
  </sheetViews>
  <sheetFormatPr defaultColWidth="9.26953125" defaultRowHeight="13.8" x14ac:dyDescent="0.25"/>
  <cols>
    <col min="1" max="2" width="1.6328125" style="183" customWidth="1"/>
    <col min="3" max="3" width="2.6328125" style="183" customWidth="1"/>
    <col min="4" max="4" width="3.816406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460"/>
      <c r="P2" s="792"/>
      <c r="Q2" s="792"/>
      <c r="R2" s="792"/>
      <c r="S2" s="792"/>
      <c r="T2" s="792"/>
      <c r="U2" s="793"/>
      <c r="V2" s="251"/>
    </row>
    <row r="3" spans="1:22" s="256" customFormat="1" ht="25.05" customHeight="1" x14ac:dyDescent="0.25">
      <c r="A3" s="251"/>
      <c r="B3" s="148"/>
      <c r="C3" s="149" t="s">
        <v>64</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94"/>
      <c r="P3" s="1741" t="str">
        <f>VLOOKUP($C$3,Infoimport!$B$4:$C$14,2,FALSE)</f>
        <v xml:space="preserve">THREAT, tiedot Infoimport-välilehdeltä
</v>
      </c>
      <c r="Q3" s="1741"/>
      <c r="R3" s="1741"/>
      <c r="S3" s="1741"/>
      <c r="T3" s="1741"/>
      <c r="U3" s="795"/>
      <c r="V3" s="251"/>
    </row>
    <row r="4" spans="1:22" s="317" customFormat="1" ht="25.05" customHeight="1" x14ac:dyDescent="0.3">
      <c r="A4" s="315"/>
      <c r="B4" s="316"/>
      <c r="C4" s="154" t="str">
        <f>IF(VLOOKUP($C$3,Languages!$A:$D,1,TRUE)=$C$3,VLOOKUP($C$3,Languages!$A:$D,Summary!$C$7,TRUE),NA())</f>
        <v>Uhkien ja haavoittuvuuksien hallinta (THREAT)</v>
      </c>
      <c r="D4" s="154"/>
      <c r="E4" s="257"/>
      <c r="F4" s="258"/>
      <c r="G4" s="319"/>
      <c r="H4" s="318"/>
      <c r="I4" s="260" t="str">
        <f ca="1">VLOOKUP(VLOOKUP(CONCATENATE($C$3),Data!$K:$O,5,FALSE),Parameters!$C$7:$F$10,Summary!$C$7,FALSE)</f>
        <v>Kypsyystaso 0</v>
      </c>
      <c r="J4" s="684"/>
      <c r="K4" s="261"/>
      <c r="L4" s="147"/>
      <c r="M4" s="153"/>
      <c r="N4" s="315"/>
      <c r="O4" s="794"/>
      <c r="P4" s="1741"/>
      <c r="Q4" s="1741"/>
      <c r="R4" s="1741"/>
      <c r="S4" s="1741"/>
      <c r="T4" s="1741"/>
      <c r="U4" s="795"/>
      <c r="V4" s="251"/>
    </row>
    <row r="5" spans="1:22" ht="10.050000000000001" customHeight="1" x14ac:dyDescent="0.25">
      <c r="A5" s="177"/>
      <c r="B5" s="307"/>
      <c r="C5" s="320"/>
      <c r="D5" s="320"/>
      <c r="E5" s="321"/>
      <c r="F5" s="321"/>
      <c r="G5" s="260"/>
      <c r="H5" s="260"/>
      <c r="I5" s="783"/>
      <c r="J5" s="454"/>
      <c r="K5" s="261"/>
      <c r="L5" s="147"/>
      <c r="M5" s="153"/>
      <c r="N5" s="177"/>
      <c r="O5" s="794"/>
      <c r="P5" s="1741"/>
      <c r="Q5" s="1741"/>
      <c r="R5" s="1741"/>
      <c r="S5" s="1741"/>
      <c r="T5" s="1741"/>
      <c r="U5" s="795"/>
      <c r="V5" s="251"/>
    </row>
    <row r="6" spans="1:22" ht="109.95" customHeight="1" x14ac:dyDescent="0.2">
      <c r="A6" s="177"/>
      <c r="B6" s="307"/>
      <c r="C6" s="1761" t="str">
        <f>IF(VLOOKUP(CONCATENATE(C3,"-0"),Languages!$A:$D,1,TRUE)=CONCATENATE(C3,"-0"),VLOOKUP(CONCATENATE(C3,"-0"),Languages!$A:$D,Summary!$C$7,TRUE),NA())</f>
        <v>Uhkien ja haavoittuvuuksien hallinnan osiossa arvioidaan organisaation kykyä määritellä ja ylläpitää suunnitelmia, prosesseja ja tekniikoita kyberuhkien ja -haavoittuvuuksien havainnointiin, tunnistamiseen, analysointiin, hallintaan ja niihin puuttumiseen - suhteessa organisaatioon kohdistuviin riskeihin ja organisaation tavoitteisiin. Kyberuhalla tarkoitetaan mitä tahansa tilannetta tai tapausta, joka voi vaikuttaa negatiivisesti organisaation omiin resursseihin ja toimintaan (mukaan lukien esimerkiksi organisaation tavoitteet, toiminnot, julkisuuskuvan tai maineen) tai välillisesti muihin organisaatioihin (esimerkiksi organisaation IT-, OT- tai viestintäjärjestelmien luvattoman käytön, tuhoamisen, tiedon julkistamisen, peukaloinnin tai palvelunestohyökkäyksen seurauksena). IT-, OT- ja viestintäjärjestelmiin kohdistuu laaja joukko erilaisia uhkia, joihin voi lisäksi liittyä erilaisia uhkatekijöitä, haittaohjelmia (kuten viruksia ja matoja) tai laajamittaisia hajautettuja palvelunestohyökkäyksiä. Kyberhaavoittuvuus on IT-, OT- tai viestintäjärjestelmässä, laitteessa, toimintatavassa tai sisäisessä suojausmekanismissa oleva puute tai aukko, jota mahdollinen uhka voi käyttää hyväksi.</v>
      </c>
      <c r="D6" s="1761"/>
      <c r="E6" s="1761"/>
      <c r="F6" s="1761"/>
      <c r="G6" s="1761"/>
      <c r="H6" s="1761"/>
      <c r="I6" s="1761"/>
      <c r="J6" s="1761"/>
      <c r="K6" s="1761"/>
      <c r="L6" s="1761"/>
      <c r="M6" s="153"/>
      <c r="N6" s="177"/>
      <c r="O6" s="794"/>
      <c r="P6" s="1741"/>
      <c r="Q6" s="1741"/>
      <c r="R6" s="1741"/>
      <c r="S6" s="1741"/>
      <c r="T6" s="1741"/>
      <c r="U6" s="795"/>
      <c r="V6" s="251"/>
    </row>
    <row r="7" spans="1:22" ht="14.4" customHeight="1" x14ac:dyDescent="0.2">
      <c r="A7" s="177"/>
      <c r="B7" s="307"/>
      <c r="C7" s="263">
        <v>1</v>
      </c>
      <c r="D7" s="263"/>
      <c r="E7" s="264" t="s">
        <v>1</v>
      </c>
      <c r="F7" s="265" t="str">
        <f>IF(VLOOKUP(CONCATENATE($C$3,"-",C7),Languages!$A:$D,1,TRUE)=CONCATENATE($C$3,"-",C7),VLOOKUP(CONCATENATE($C$3,"-",C7),Languages!$A:$D,Summary!$C$7,TRUE),NA())</f>
        <v>Haavoittuvuuksien vähentäminen</v>
      </c>
      <c r="I7" s="266" t="str">
        <f ca="1">VLOOKUP(VLOOKUP(CONCATENATE($C$3,"-",$C7),Data!$K:$O,5,FALSE),Parameters!$C$7:$F$10,Summary!$C$7,FALSE)</f>
        <v>Kypsyystaso 0</v>
      </c>
      <c r="J7" s="461" t="str">
        <f>IF(VLOOKUP("KM110",Languages!$A:$D,1,TRUE)="KM110",VLOOKUP("KM110",Languages!$A:$D,Summary!$C$7,TRUE),NA())</f>
        <v>Päivämäärä</v>
      </c>
      <c r="K7" s="435"/>
      <c r="L7" s="147"/>
      <c r="M7" s="153"/>
      <c r="N7" s="177"/>
      <c r="O7" s="794"/>
      <c r="P7" s="1741"/>
      <c r="Q7" s="1741"/>
      <c r="R7" s="1741"/>
      <c r="S7" s="1741"/>
      <c r="T7" s="1741"/>
      <c r="U7" s="795"/>
      <c r="V7" s="251"/>
    </row>
    <row r="8" spans="1:22" ht="14.4" customHeight="1" x14ac:dyDescent="0.25">
      <c r="A8" s="177"/>
      <c r="B8" s="307"/>
      <c r="C8" s="263">
        <v>2</v>
      </c>
      <c r="D8" s="263"/>
      <c r="E8" s="264" t="s">
        <v>1</v>
      </c>
      <c r="F8" s="265" t="str">
        <f>IF(VLOOKUP(CONCATENATE($C$3,"-",C8),Languages!$A:$D,1,TRUE)=CONCATENATE($C$3,"-",C8),VLOOKUP(CONCATENATE($C$3,"-",C8),Languages!$A:$D,Summary!$C$7,TRUE),NA())</f>
        <v>Uhkien torjunta ja uhkatiedon jakaminen</v>
      </c>
      <c r="G8" s="323"/>
      <c r="I8" s="266" t="str">
        <f ca="1">VLOOKUP(VLOOKUP(CONCATENATE($C$3,"-",$C8),Data!$K:$O,5,FALSE),Parameters!$C$7:$F$10,Summary!$C$7,FALSE)</f>
        <v>Kypsyystaso 0</v>
      </c>
      <c r="J8" s="1770"/>
      <c r="K8" s="1763"/>
      <c r="L8" s="147"/>
      <c r="M8" s="153"/>
      <c r="N8" s="177"/>
      <c r="O8" s="794"/>
      <c r="P8" s="1741"/>
      <c r="Q8" s="1741"/>
      <c r="R8" s="1741"/>
      <c r="S8" s="1741"/>
      <c r="T8" s="1741"/>
      <c r="U8" s="795"/>
      <c r="V8" s="251"/>
    </row>
    <row r="9" spans="1:22" ht="14.4" customHeight="1" x14ac:dyDescent="0.2">
      <c r="A9" s="177"/>
      <c r="B9" s="307"/>
      <c r="C9" s="263">
        <v>3</v>
      </c>
      <c r="D9" s="263"/>
      <c r="E9" s="264" t="s">
        <v>1</v>
      </c>
      <c r="F9" s="265" t="str">
        <f>IF(VLOOKUP(CONCATENATE($C$3,"-",C9),Languages!$A:$D,1,TRUE)=CONCATENATE($C$3,"-",C9),VLOOKUP(CONCATENATE($C$3,"-",C9),Languages!$A:$D,Summary!$C$7,TRUE),NA())</f>
        <v>Yleisiä hallintatoimia</v>
      </c>
      <c r="G9" s="324"/>
      <c r="I9" s="266" t="str">
        <f ca="1">VLOOKUP(VLOOKUP(CONCATENATE($C$3,"-",$C9),Data!$K:$O,5,FALSE),Parameters!$C$7:$F$10,Summary!$C$7,FALSE)</f>
        <v>Kypsyystaso 1</v>
      </c>
      <c r="J9" s="461" t="str">
        <f>IF(VLOOKUP("KM111",Languages!$A:$D,1,TRUE)="KM111",VLOOKUP("KM111",Languages!$A:$D,Summary!$C$7,TRUE),NA())</f>
        <v>Osallistujat</v>
      </c>
      <c r="K9" s="435"/>
      <c r="L9" s="147"/>
      <c r="M9" s="153"/>
      <c r="N9" s="177"/>
      <c r="O9" s="794"/>
      <c r="P9" s="1741"/>
      <c r="Q9" s="1741"/>
      <c r="R9" s="1741"/>
      <c r="S9" s="1741"/>
      <c r="T9" s="1741"/>
      <c r="U9" s="795"/>
      <c r="V9" s="251"/>
    </row>
    <row r="10" spans="1:22" ht="14.4" customHeight="1" x14ac:dyDescent="0.2">
      <c r="A10" s="177"/>
      <c r="B10" s="307"/>
      <c r="C10" s="263"/>
      <c r="D10" s="263"/>
      <c r="E10" s="264"/>
      <c r="F10" s="265"/>
      <c r="G10" s="324"/>
      <c r="I10" s="266"/>
      <c r="J10" s="1751"/>
      <c r="K10" s="1752"/>
      <c r="L10" s="147"/>
      <c r="M10" s="153"/>
      <c r="N10" s="177"/>
      <c r="O10" s="794"/>
      <c r="P10" s="1741"/>
      <c r="Q10" s="1741"/>
      <c r="R10" s="1741"/>
      <c r="S10" s="1741"/>
      <c r="T10" s="1741"/>
      <c r="U10" s="795"/>
      <c r="V10" s="251"/>
    </row>
    <row r="11" spans="1:22" ht="14.4" customHeight="1" x14ac:dyDescent="0.2">
      <c r="A11" s="177"/>
      <c r="B11" s="307"/>
      <c r="C11" s="263"/>
      <c r="D11" s="263"/>
      <c r="E11" s="264"/>
      <c r="F11" s="265"/>
      <c r="G11" s="324"/>
      <c r="I11" s="266"/>
      <c r="J11" s="1753"/>
      <c r="K11" s="1754"/>
      <c r="L11" s="147"/>
      <c r="M11" s="153"/>
      <c r="N11" s="177"/>
      <c r="O11" s="794"/>
      <c r="P11" s="1741"/>
      <c r="Q11" s="1741"/>
      <c r="R11" s="1741"/>
      <c r="S11" s="1741"/>
      <c r="T11" s="1741"/>
      <c r="U11" s="795"/>
      <c r="V11" s="251"/>
    </row>
    <row r="12" spans="1:22" s="176" customFormat="1" ht="30" customHeight="1" x14ac:dyDescent="0.25">
      <c r="A12" s="165"/>
      <c r="B12" s="268"/>
      <c r="C12" s="169">
        <v>1</v>
      </c>
      <c r="D12" s="169"/>
      <c r="E12" s="169" t="str">
        <f>IF(VLOOKUP(CONCATENATE($C$3,"-",C12),Languages!$A:$D,1,TRUE)=CONCATENATE($C$3,"-",C12),VLOOKUP(CONCATENATE($C$3,"-",C12),Languages!$A:$D,Summary!$C$7,TRUE),NA())</f>
        <v>Haavoittuvuuksien vähentäminen</v>
      </c>
      <c r="F12" s="169"/>
      <c r="G12" s="270"/>
      <c r="H12" s="270"/>
      <c r="I12" s="270"/>
      <c r="J12" s="495"/>
      <c r="K12" s="495"/>
      <c r="L12" s="270"/>
      <c r="M12" s="153"/>
      <c r="N12" s="165"/>
      <c r="O12" s="794"/>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795"/>
      <c r="V12" s="251"/>
    </row>
    <row r="13" spans="1:22" s="277" customFormat="1" ht="49.95" customHeight="1" x14ac:dyDescent="0.2">
      <c r="A13" s="274"/>
      <c r="B13" s="275"/>
      <c r="C13" s="1755" t="str">
        <f>IF(VLOOKUP(CONCATENATE($C$3,"-",$C12,"-0"),Languages!$A:$D,1,TRUE)=CONCATENATE($C$3,"-",$C12,"-0"),VLOOKUP(CONCATENATE($C$3,"-",$C12,"-0"),Languages!$A:$D,Summary!$C$7,TRUE),NA())</f>
        <v>Haavoittuvuuksien vähentäminen alkaa haavoittuvuustiedon keräämisellä ja analysoinnilla. Haavoittuvuuksia voidaan kartoittaa esimerkiksi automaattisten skannaustyökalujen avulla, verkkojen tunkeutumistestauksilla, kyberharjoituksilla tai auditoinneilla. Haavoittuvuuksien analysoinnissa tulisi ottaa huomioon sekä paikallinen vaikutus (eli haavoittuvuuden mahdollinen vaikutus suojattavaan kohteeseen itseensä), että suojattavan kohteen laajempi merkitys koko toiminnolle. Haavoittuvuuksia voidaan torjua suorittamalla suojaavia toimenpiteitä, seuraamalla uhkatilannetta, asentamalla tietoturvapäivityksiä tai muilla keinoin.</v>
      </c>
      <c r="D13" s="1755"/>
      <c r="E13" s="1755"/>
      <c r="F13" s="1755"/>
      <c r="G13" s="1755"/>
      <c r="H13" s="1755"/>
      <c r="I13" s="1755"/>
      <c r="J13" s="1755"/>
      <c r="K13" s="1755"/>
      <c r="L13" s="1755"/>
      <c r="M13" s="153"/>
      <c r="N13" s="274"/>
      <c r="O13" s="794"/>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795"/>
      <c r="V13" s="251"/>
    </row>
    <row r="14" spans="1:22" s="176" customFormat="1" ht="30" customHeight="1" x14ac:dyDescent="0.25">
      <c r="A14" s="165"/>
      <c r="B14" s="268"/>
      <c r="C14" s="169">
        <v>2</v>
      </c>
      <c r="D14" s="169"/>
      <c r="E14" s="169" t="str">
        <f>IF(VLOOKUP(CONCATENATE($C$3,"-",C14),Languages!$A:$D,1,TRUE)=CONCATENATE($C$3,"-",C14),VLOOKUP(CONCATENATE($C$3,"-",C14),Languages!$A:$D,Summary!$C$7,TRUE),NA())</f>
        <v>Uhkien torjunta ja uhkatiedon jakaminen</v>
      </c>
      <c r="F14" s="169"/>
      <c r="G14" s="291"/>
      <c r="H14" s="291" t="s">
        <v>16</v>
      </c>
      <c r="I14" s="292"/>
      <c r="J14" s="292"/>
      <c r="K14" s="292"/>
      <c r="L14" s="292"/>
      <c r="M14" s="153"/>
      <c r="N14" s="165"/>
      <c r="O14" s="794"/>
      <c r="P14" s="1760"/>
      <c r="Q14" s="1742"/>
      <c r="R14" s="1742"/>
      <c r="S14" s="1742"/>
      <c r="T14" s="1742"/>
      <c r="U14" s="795"/>
      <c r="V14" s="251"/>
    </row>
    <row r="15" spans="1:22" s="277" customFormat="1" ht="65.400000000000006" customHeight="1" x14ac:dyDescent="0.2">
      <c r="A15" s="274"/>
      <c r="B15" s="275"/>
      <c r="C15" s="1773" t="str">
        <f>IF(VLOOKUP(CONCATENATE($C$3,"-",$C14,"-0"),Languages!$A:$D,1,TRUE)=CONCATENATE($C$3,"-",$C14,"-0"),VLOOKUP(CONCATENATE($C$3,"-",$C14,"-0"),Languages!$A:$D,Summary!$C$7,TRUE),NA())</f>
        <v>Uhkien tunnistaminen ja hallinta alkavat relevantin uhkatiedon keräämisellä luotettavista lähteistä, soveltamalla kerättyä tietoa suhteessa organisaation toimintaympäristöön ja reagoimalla niihin uhkiin, jotka voivat uhata palveluiden toimintavarmuutta. Organisaation uhkaprofiili sisältää kuvaukset mahdollisista uhkatekijöistä, mukaan lukien uhkatekijöiden kyvykkyyksistä, tavoitteista ja kohteista. Uhkaprofiilia voidaan käyttää uhkien tarkempaan tunnistamiseen ja sitä voidaan hyödyntää osana riskien analysointia, arviointia [kts. RISK] ja kyberturvallisuuden tilannekuvan muodostamiseen [kts. SITUATION].</v>
      </c>
      <c r="D15" s="1773"/>
      <c r="E15" s="1773"/>
      <c r="F15" s="1773"/>
      <c r="G15" s="1773"/>
      <c r="H15" s="1773"/>
      <c r="I15" s="1773"/>
      <c r="J15" s="1773"/>
      <c r="K15" s="1773"/>
      <c r="L15" s="1773"/>
      <c r="M15" s="153"/>
      <c r="N15" s="274"/>
      <c r="O15" s="794"/>
      <c r="P15" s="1759" t="str">
        <f>IF(VLOOKUP(CONCATENATE($C$3,"-",$C14),Import!$C$11:$H$470,2,FALSE)=0,"",VLOOKUP(CONCATENATE($C$3,"-",$C14),Import!$C$11:$H$470,2,FALSE))</f>
        <v/>
      </c>
      <c r="Q15" s="1741" t="str">
        <f>IF(VLOOKUP(CONCATENATE($C$3,"-",$C14),Import!$C$11:$H$470,3,FALSE)=0,"",VLOOKUP(CONCATENATE($C$3,"-",$C14),Import!$C$11:$H$470,3,FALSE))</f>
        <v/>
      </c>
      <c r="R15" s="1741" t="str">
        <f>IF(VLOOKUP(CONCATENATE($C$3,"-",$C14),Import!$C$11:$H$470,4,FALSE)=0,"",VLOOKUP(CONCATENATE($C$3,"-",$C14),Import!$C$11:$H$470,4,FALSE))</f>
        <v/>
      </c>
      <c r="S15" s="1741" t="str">
        <f>IF(VLOOKUP(CONCATENATE($C$3,"-",$C14),Import!$C$11:$H$470,5,FALSE)=0,"",VLOOKUP(CONCATENATE($C$3,"-",$C14),Import!$C$11:$H$470,5,FALSE))</f>
        <v/>
      </c>
      <c r="T15" s="1741" t="str">
        <f>IF(VLOOKUP(CONCATENATE($C$3,"-",$C14),Import!$C$11:$H$470,6,FALSE)=0,"",VLOOKUP(CONCATENATE($C$3,"-",$C14),Import!$C$11:$H$470,6,FALSE))</f>
        <v/>
      </c>
      <c r="U15" s="795"/>
      <c r="V15" s="251"/>
    </row>
    <row r="16" spans="1:22" s="176" customFormat="1" ht="30" customHeight="1" x14ac:dyDescent="0.25">
      <c r="A16" s="165"/>
      <c r="B16" s="268"/>
      <c r="C16" s="169">
        <v>3</v>
      </c>
      <c r="D16" s="169"/>
      <c r="E16" s="169" t="str">
        <f>IF(VLOOKUP(CONCATENATE($C$3,"-",C16),Languages!$A:$D,1,TRUE)=CONCATENATE($C$3,"-",C16),VLOOKUP(CONCATENATE($C$3,"-",C16),Languages!$A:$D,Summary!$C$7,TRUE),NA())</f>
        <v>Yleisiä hallintatoimia</v>
      </c>
      <c r="F16" s="169"/>
      <c r="G16" s="291"/>
      <c r="H16" s="291" t="s">
        <v>16</v>
      </c>
      <c r="I16" s="292"/>
      <c r="J16" s="292"/>
      <c r="K16" s="292"/>
      <c r="L16" s="292"/>
      <c r="M16" s="153"/>
      <c r="N16" s="165"/>
      <c r="O16" s="794"/>
      <c r="P16" s="1760"/>
      <c r="Q16" s="1742"/>
      <c r="R16" s="1742"/>
      <c r="S16" s="1742"/>
      <c r="T16" s="1742"/>
      <c r="U16" s="795"/>
      <c r="V16" s="251"/>
    </row>
    <row r="17" spans="1:22" s="277" customFormat="1" ht="44.4" customHeight="1" x14ac:dyDescent="0.2">
      <c r="A17" s="304"/>
      <c r="B17" s="305"/>
      <c r="C17" s="1773" t="str">
        <f>IF(VLOOKUP(CONCATENATE($C$3,"-",$C16,"-0"),Languages!$A:$D,1,TRUE)=CONCATENATE($C$3,"-",$C16,"-0"),VLOOKUP(CONCATENATE($C$3,"-",$C16,"-0"),Languages!$A:$D,Summary!$C$7,TRUE),NA())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7" s="1773"/>
      <c r="E17" s="1773"/>
      <c r="F17" s="1773"/>
      <c r="G17" s="1773"/>
      <c r="H17" s="1773"/>
      <c r="I17" s="1773"/>
      <c r="J17" s="1773"/>
      <c r="K17" s="1773"/>
      <c r="L17" s="1773"/>
      <c r="M17" s="153"/>
      <c r="N17" s="304"/>
      <c r="O17" s="794"/>
      <c r="P17" s="1759" t="str">
        <f>IF(VLOOKUP(CONCATENATE($C$3,"-",$C16),Import!$C$11:$H$470,2,FALSE)=0,"",VLOOKUP(CONCATENATE($C$3,"-",$C16),Import!$C$11:$H$470,2,FALSE))</f>
        <v/>
      </c>
      <c r="Q17" s="1741" t="str">
        <f>IF(VLOOKUP(CONCATENATE($C$3,"-",$C16),Import!$C$11:$H$470,3,FALSE)=0,"",VLOOKUP(CONCATENATE($C$3,"-",$C16),Import!$C$11:$H$470,3,FALSE))</f>
        <v/>
      </c>
      <c r="R17" s="1741" t="str">
        <f>IF(VLOOKUP(CONCATENATE($C$3,"-",$C16),Import!$C$11:$H$470,4,FALSE)=0,"",VLOOKUP(CONCATENATE($C$3,"-",$C16),Import!$C$11:$H$470,4,FALSE))</f>
        <v/>
      </c>
      <c r="S17" s="1741" t="str">
        <f>IF(VLOOKUP(CONCATENATE($C$3,"-",$C16),Import!$C$11:$H$470,5,FALSE)=0,"",VLOOKUP(CONCATENATE($C$3,"-",$C16),Import!$C$11:$H$470,5,FALSE))</f>
        <v/>
      </c>
      <c r="T17" s="1741" t="str">
        <f>IF(VLOOKUP(CONCATENATE($C$3,"-",$C16),Import!$C$11:$H$470,6,FALSE)=0,"",VLOOKUP(CONCATENATE($C$3,"-",$C16),Import!$C$11:$H$470,6,FALSE))</f>
        <v/>
      </c>
      <c r="U17" s="795"/>
      <c r="V17" s="251"/>
    </row>
    <row r="18" spans="1:22" s="277" customFormat="1" ht="44.4" customHeight="1" x14ac:dyDescent="0.2">
      <c r="A18" s="304"/>
      <c r="B18" s="305"/>
      <c r="C18" s="1081"/>
      <c r="D18" s="1375"/>
      <c r="E18" s="1081"/>
      <c r="F18" s="1081"/>
      <c r="G18" s="1081"/>
      <c r="H18" s="1081"/>
      <c r="I18" s="1081"/>
      <c r="J18" s="1081"/>
      <c r="K18" s="1081"/>
      <c r="L18" s="1081"/>
      <c r="M18" s="153"/>
      <c r="N18" s="304"/>
      <c r="O18" s="1090"/>
      <c r="P18" s="1760"/>
      <c r="Q18" s="1742"/>
      <c r="R18" s="1742"/>
      <c r="S18" s="1742"/>
      <c r="T18" s="1742"/>
      <c r="U18" s="1090"/>
      <c r="V18" s="251"/>
    </row>
    <row r="19" spans="1:22" s="277" customFormat="1" ht="44.4" customHeight="1" x14ac:dyDescent="0.2">
      <c r="A19" s="304"/>
      <c r="B19" s="1086"/>
      <c r="C19" s="1087"/>
      <c r="D19" s="1087"/>
      <c r="E19" s="1087"/>
      <c r="F19" s="1087"/>
      <c r="G19" s="1087"/>
      <c r="H19" s="1087"/>
      <c r="I19" s="1087"/>
      <c r="J19" s="1087"/>
      <c r="K19" s="1087"/>
      <c r="L19" s="1087"/>
      <c r="M19" s="1088"/>
      <c r="N19" s="304"/>
      <c r="O19" s="796"/>
      <c r="P19" s="1082"/>
      <c r="Q19" s="1082"/>
      <c r="R19" s="1082"/>
      <c r="S19" s="1082"/>
      <c r="T19" s="1082"/>
      <c r="U19" s="797"/>
      <c r="V19" s="251"/>
    </row>
    <row r="20" spans="1:22" s="277" customFormat="1" ht="18" customHeight="1" x14ac:dyDescent="0.25">
      <c r="A20" s="304"/>
      <c r="B20" s="646"/>
      <c r="C20" s="646"/>
      <c r="D20" s="646"/>
      <c r="E20" s="646"/>
      <c r="F20" s="646"/>
      <c r="G20" s="646"/>
      <c r="H20" s="646"/>
      <c r="I20" s="646"/>
      <c r="J20" s="646"/>
      <c r="K20" s="646"/>
      <c r="L20" s="646"/>
      <c r="M20" s="647"/>
      <c r="N20" s="134"/>
      <c r="O20" s="134"/>
      <c r="P20" s="250"/>
      <c r="Q20" s="249"/>
      <c r="R20" s="757"/>
      <c r="S20" s="249"/>
      <c r="T20" s="249"/>
      <c r="U20" s="134"/>
      <c r="V20" s="134"/>
    </row>
    <row r="21" spans="1:22" s="277" customFormat="1" ht="19.95" customHeight="1" x14ac:dyDescent="0.2">
      <c r="A21" s="304"/>
      <c r="B21" s="641"/>
      <c r="C21" s="639"/>
      <c r="D21" s="639"/>
      <c r="E21" s="639"/>
      <c r="F21" s="639"/>
      <c r="G21" s="639"/>
      <c r="H21" s="639"/>
      <c r="I21" s="639"/>
      <c r="J21" s="639"/>
      <c r="K21" s="639"/>
      <c r="L21" s="639"/>
      <c r="M21" s="640"/>
      <c r="N21" s="251"/>
      <c r="O21" s="460" t="str">
        <f>IF(VLOOKUP("KM116",Languages!$A:$D,1,TRUE)="KM116",VLOOKUP("KM116",Languages!$A:$D,Summary!$C$7,TRUE),NA())</f>
        <v>EDELLINEN ARVIOINTI</v>
      </c>
      <c r="P21" s="426"/>
      <c r="Q21" s="254"/>
      <c r="R21" s="758" t="str">
        <f>IF(VLOOKUP("KM110",Languages!$A:$D,1,TRUE)="KM110",VLOOKUP("KM110",Languages!$A:$D,Summary!$C$7,TRUE),NA())</f>
        <v>Päivämäärä</v>
      </c>
      <c r="S21" s="254"/>
      <c r="T21" s="254"/>
      <c r="U21" s="146"/>
      <c r="V21" s="251"/>
    </row>
    <row r="22" spans="1:22" s="176" customFormat="1" ht="19.95" customHeight="1" x14ac:dyDescent="0.25">
      <c r="A22" s="165"/>
      <c r="B22" s="268"/>
      <c r="C22" s="169">
        <v>1</v>
      </c>
      <c r="D22" s="169"/>
      <c r="E22" s="169" t="str">
        <f>IF(VLOOKUP(CONCATENATE($C$3,"-",C22),Languages!$A:$D,1,TRUE)=CONCATENATE($C$3,"-",C22),VLOOKUP(CONCATENATE($C$3,"-",C22),Languages!$A:$D,Summary!$C$7,TRUE),NA())</f>
        <v>Haavoittuvuuksien vähentäminen</v>
      </c>
      <c r="F22" s="169"/>
      <c r="G22" s="270"/>
      <c r="H22" s="270"/>
      <c r="I22" s="270"/>
      <c r="J22" s="495"/>
      <c r="K22" s="495"/>
      <c r="L22" s="270"/>
      <c r="M22" s="153"/>
      <c r="N22" s="304"/>
      <c r="O22" s="305"/>
      <c r="P22" s="427"/>
      <c r="Q22" s="422"/>
      <c r="R22" s="684"/>
      <c r="S22" s="756"/>
      <c r="T22" s="756"/>
      <c r="U22" s="276"/>
      <c r="V22" s="304"/>
    </row>
    <row r="23" spans="1:22" s="284" customFormat="1" ht="19.95" customHeight="1" x14ac:dyDescent="0.2">
      <c r="A23" s="303"/>
      <c r="B23" s="278"/>
      <c r="C23" s="279" t="str">
        <f>IF(VLOOKUP("GEN-LEVEL",Languages!$A:$D,1,TRUE)="GEN-LEVEL",VLOOKUP("GEN-LEVEL",Languages!$A:$D,Summary!$C$7,TRUE),NA())</f>
        <v>Taso</v>
      </c>
      <c r="D23" s="279"/>
      <c r="E23" s="279"/>
      <c r="F23" s="280" t="str">
        <f>IF(VLOOKUP("GEN-PRACTICE",Languages!$A:$D,1,TRUE)="GEN-PRACTICE",VLOOKUP("GEN-PRACTICE",Languages!$A:$D,Summary!$C$7,TRUE),NA())</f>
        <v>Käytäntö</v>
      </c>
      <c r="G23" s="281"/>
      <c r="H23" s="881" t="str">
        <f>IF(VLOOKUP("GEN-ANSWER",Languages!$A:$D,1,TRUE)="GEN-ANSWER",VLOOKUP("GEN-ANSWER",Languages!$A:$D,Summary!$C$7,TRUE),NA())</f>
        <v>Vastaus</v>
      </c>
      <c r="I23" s="882" t="str">
        <f>IF(VLOOKUP("KM112",Languages!$A:$D,1,TRUE)="KM112",VLOOKUP("KM112",Languages!$A:$D,Summary!$C$7,TRUE),NA())</f>
        <v>Kommentit</v>
      </c>
      <c r="J23" s="882" t="str">
        <f>IF(VLOOKUP("KM113",Languages!$A:$D,1,TRUE)="KM113",VLOOKUP("KM113",Languages!$A:$D,Summary!$C$7,TRUE),NA())</f>
        <v>Sisäinen viittaus</v>
      </c>
      <c r="K23" s="882" t="str">
        <f>IF(VLOOKUP("KM114",Languages!$A:$D,1,TRUE)="KM114",VLOOKUP("KM114",Languages!$A:$D,Summary!$C$7,TRUE),NA())</f>
        <v>Ulkoinen viittaus</v>
      </c>
      <c r="L23" s="882" t="str">
        <f>IF(VLOOKUP("KM115",Languages!$A:$D,1,TRUE)="KM115",VLOOKUP("KM115",Languages!$A:$D,Summary!$C$7,TRUE),NA())</f>
        <v>Kehityskohde</v>
      </c>
      <c r="M23" s="282"/>
      <c r="N23" s="283"/>
      <c r="O23" s="278"/>
      <c r="P23" s="459" t="str">
        <f>IF(VLOOKUP("GEN-ANSWER",Languages!$A:$D,1,TRUE)="GEN-ANSWER",VLOOKUP("GEN-ANSWER",Languages!$A:$D,Summary!$C$7,TRUE),NA())</f>
        <v>Vastaus</v>
      </c>
      <c r="Q23" s="459" t="str">
        <f>IF(VLOOKUP("KM112",Languages!$A:$D,1,TRUE)="KM112",VLOOKUP("KM112",Languages!$A:$D,Summary!$C$7,TRUE),NA())</f>
        <v>Kommentit</v>
      </c>
      <c r="R23" s="459" t="str">
        <f>IF(VLOOKUP("KM113",Languages!$A:$D,1,TRUE)="KM113",VLOOKUP("KM113",Languages!$A:$D,Summary!$C$7,TRUE),NA())</f>
        <v>Sisäinen viittaus</v>
      </c>
      <c r="S23" s="459" t="str">
        <f>IF(VLOOKUP("KM114",Languages!$A:$D,1,TRUE)="KM114",VLOOKUP("KM114",Languages!$A:$D,Summary!$C$7,TRUE),NA())</f>
        <v>Ulkoinen viittaus</v>
      </c>
      <c r="T23" s="459" t="str">
        <f>IF(VLOOKUP("KM115",Languages!$A:$D,1,TRUE)="KM115",VLOOKUP("KM115",Languages!$A:$D,Summary!$C$7,TRUE),NA())</f>
        <v>Kehityskohde</v>
      </c>
      <c r="U23" s="282"/>
      <c r="V23" s="283"/>
    </row>
    <row r="24" spans="1:22" s="288" customFormat="1" ht="47.4" customHeight="1" x14ac:dyDescent="0.2">
      <c r="A24" s="274"/>
      <c r="B24" s="1747"/>
      <c r="C24" s="1780">
        <v>1</v>
      </c>
      <c r="D24" s="1456">
        <v>9</v>
      </c>
      <c r="E24" s="385" t="s">
        <v>5</v>
      </c>
      <c r="F24" s="463" t="str">
        <f>IF(VLOOKUP(CONCATENATE($C$3,"-",$E24),Languages!$A:$D,1,TRUE)=CONCATENATE($C$3,"-",$E24),VLOOKUP(CONCATENATE($C$3,"-",$E24),Languages!$A:$D,Summary!$C$7,TRUE),NA())</f>
        <v>Haavoittuvuuksien tunnistamisen tueksi on tunnistettu soveltuvia tietolähteitä. Tasolla 1 tämän ei tarvitse olla systemaattista ja säännöllistä.</v>
      </c>
      <c r="G24" s="1683">
        <f t="shared" ref="G24:G36" si="0">IFERROR(INT(LEFT($H24,1)),0)</f>
        <v>0</v>
      </c>
      <c r="H24" s="441" t="s">
        <v>2466</v>
      </c>
      <c r="I24" s="482"/>
      <c r="J24" s="442"/>
      <c r="K24" s="442"/>
      <c r="L24" s="443"/>
      <c r="M24" s="153"/>
      <c r="N24" s="274"/>
      <c r="O24" s="1747"/>
      <c r="P24" s="866" t="str">
        <f>VLOOKUP(VLOOKUP($C$3&amp;"-"&amp;$E24,Import!$C:$D,2,FALSE),Parameters!$C$18:$F$22,Summary!$C$7,FALSE)</f>
        <v xml:space="preserve">0 - Vastaus puuttuu </v>
      </c>
      <c r="Q24" s="908" t="str">
        <f>IF(VLOOKUP($C$3&amp;"-"&amp;$E24,Import!$C:$H,3,FALSE)=0,"",VLOOKUP($C$3&amp;"-"&amp;$E24,Import!$C:$H,3,FALSE))</f>
        <v/>
      </c>
      <c r="R24" s="908" t="str">
        <f>IF(VLOOKUP($C$3&amp;"-"&amp;$E24,Import!$C:$H,4,FALSE)=0,"",VLOOKUP($C$3&amp;"-"&amp;$E24,Import!$C:$H,4,FALSE))</f>
        <v/>
      </c>
      <c r="S24" s="908" t="str">
        <f>IF(VLOOKUP($C$3&amp;"-"&amp;$E24,Import!$C:$H,5,FALSE)=0,"",VLOOKUP($C$3&amp;"-"&amp;$E24,Import!$C:$H,5,FALSE))</f>
        <v/>
      </c>
      <c r="T24" s="909" t="str">
        <f>IF(VLOOKUP($C$3&amp;"-"&amp;$E24,Import!$C:$H,6,FALSE)=0,"",VLOOKUP($C$3&amp;"-"&amp;$E24,Import!$C:$H,6,FALSE))</f>
        <v/>
      </c>
      <c r="U24" s="153"/>
      <c r="V24" s="251"/>
    </row>
    <row r="25" spans="1:22" s="288" customFormat="1" ht="34.950000000000003" customHeight="1" x14ac:dyDescent="0.2">
      <c r="A25" s="274"/>
      <c r="B25" s="1747"/>
      <c r="C25" s="1781"/>
      <c r="D25" s="1490">
        <v>10</v>
      </c>
      <c r="E25" s="285" t="s">
        <v>7</v>
      </c>
      <c r="F25" s="464" t="str">
        <f>IF(VLOOKUP(CONCATENATE($C$3,"-",$E25),Languages!$A:$D,1,TRUE)=CONCATENATE($C$3,"-",$E25),VLOOKUP(CONCATENATE($C$3,"-",$E25),Languages!$A:$D,Summary!$C$7,TRUE),NA())</f>
        <v>Haavoittuvuustietoa kerätään ja sitä tulkitaan toimintoa varten. Tasolla 1 tämän ei tarvitse olla systemaattista ja säännöllistä.</v>
      </c>
      <c r="G25" s="1684">
        <f t="shared" si="0"/>
        <v>0</v>
      </c>
      <c r="H25" s="306" t="s">
        <v>2466</v>
      </c>
      <c r="I25" s="482"/>
      <c r="J25" s="436"/>
      <c r="K25" s="436"/>
      <c r="L25" s="444"/>
      <c r="M25" s="153"/>
      <c r="N25" s="274"/>
      <c r="O25" s="1747"/>
      <c r="P25" s="869" t="str">
        <f>VLOOKUP(VLOOKUP($C$3&amp;"-"&amp;$E25,Import!$C:$D,2,FALSE),Parameters!$C$18:$F$22,Summary!$C$7,FALSE)</f>
        <v xml:space="preserve">0 - Vastaus puuttuu </v>
      </c>
      <c r="Q25" s="891" t="str">
        <f>IF(VLOOKUP($C$3&amp;"-"&amp;$E25,Import!$C:$H,3,FALSE)=0,"",VLOOKUP($C$3&amp;"-"&amp;$E25,Import!$C:$H,3,FALSE))</f>
        <v/>
      </c>
      <c r="R25" s="891" t="str">
        <f>IF(VLOOKUP($C$3&amp;"-"&amp;$E25,Import!$C:$H,4,FALSE)=0,"",VLOOKUP($C$3&amp;"-"&amp;$E25,Import!$C:$H,4,FALSE))</f>
        <v/>
      </c>
      <c r="S25" s="891" t="str">
        <f>IF(VLOOKUP($C$3&amp;"-"&amp;$E25,Import!$C:$H,5,FALSE)=0,"",VLOOKUP($C$3&amp;"-"&amp;$E25,Import!$C:$H,5,FALSE))</f>
        <v/>
      </c>
      <c r="T25" s="892" t="str">
        <f>IF(VLOOKUP($C$3&amp;"-"&amp;$E25,Import!$C:$H,6,FALSE)=0,"",VLOOKUP($C$3&amp;"-"&amp;$E25,Import!$C:$H,6,FALSE))</f>
        <v/>
      </c>
      <c r="U25" s="153"/>
      <c r="V25" s="251"/>
    </row>
    <row r="26" spans="1:22" s="288" customFormat="1" ht="46.2" customHeight="1" x14ac:dyDescent="0.2">
      <c r="A26" s="274"/>
      <c r="B26" s="1747"/>
      <c r="C26" s="1781"/>
      <c r="D26" s="1458">
        <v>11</v>
      </c>
      <c r="E26" s="285" t="s">
        <v>8</v>
      </c>
      <c r="F26" s="464" t="str">
        <f>IF(VLOOKUP(CONCATENATE($C$3,"-",$E26),Languages!$A:$D,1,TRUE)=CONCATENATE($C$3,"-",$E26),VLOOKUP(CONCATENATE($C$3,"-",$E26),Languages!$A:$D,Summary!$C$7,TRUE),NA())</f>
        <v>Haavoittuvuusarviointeja suoritetaan. Tasolla 1 tämän ei tarvitse olla systemaattista ja säännöllistä.</v>
      </c>
      <c r="G26" s="1684">
        <f t="shared" si="0"/>
        <v>0</v>
      </c>
      <c r="H26" s="306" t="s">
        <v>2466</v>
      </c>
      <c r="I26" s="482"/>
      <c r="J26" s="436"/>
      <c r="K26" s="436"/>
      <c r="L26" s="444"/>
      <c r="M26" s="153"/>
      <c r="N26" s="274"/>
      <c r="O26" s="1747"/>
      <c r="P26" s="869" t="str">
        <f>VLOOKUP(VLOOKUP($C$3&amp;"-"&amp;$E26,Import!$C:$D,2,FALSE),Parameters!$C$18:$F$22,Summary!$C$7,FALSE)</f>
        <v xml:space="preserve">0 - Vastaus puuttuu </v>
      </c>
      <c r="Q26" s="891" t="str">
        <f>IF(VLOOKUP($C$3&amp;"-"&amp;$E26,Import!$C:$H,3,FALSE)=0,"",VLOOKUP($C$3&amp;"-"&amp;$E26,Import!$C:$H,3,FALSE))</f>
        <v/>
      </c>
      <c r="R26" s="891" t="str">
        <f>IF(VLOOKUP($C$3&amp;"-"&amp;$E26,Import!$C:$H,4,FALSE)=0,"",VLOOKUP($C$3&amp;"-"&amp;$E26,Import!$C:$H,4,FALSE))</f>
        <v/>
      </c>
      <c r="S26" s="891" t="str">
        <f>IF(VLOOKUP($C$3&amp;"-"&amp;$E26,Import!$C:$H,5,FALSE)=0,"",VLOOKUP($C$3&amp;"-"&amp;$E26,Import!$C:$H,5,FALSE))</f>
        <v/>
      </c>
      <c r="T26" s="892" t="str">
        <f>IF(VLOOKUP($C$3&amp;"-"&amp;$E26,Import!$C:$H,6,FALSE)=0,"",VLOOKUP($C$3&amp;"-"&amp;$E26,Import!$C:$H,6,FALSE))</f>
        <v/>
      </c>
      <c r="U26" s="153"/>
      <c r="V26" s="251"/>
    </row>
    <row r="27" spans="1:22" s="288" customFormat="1" ht="63" customHeight="1" x14ac:dyDescent="0.2">
      <c r="A27" s="274"/>
      <c r="B27" s="1747"/>
      <c r="C27" s="1782"/>
      <c r="D27" s="1464">
        <v>12</v>
      </c>
      <c r="E27" s="404" t="s">
        <v>9</v>
      </c>
      <c r="F27" s="468" t="str">
        <f>IF(VLOOKUP(CONCATENATE($C$3,"-",$E27),Languages!$A:$D,1,TRUE)=CONCATENATE($C$3,"-",$E27),VLOOKUP(CONCATENATE($C$3,"-",$E27),Languages!$A:$D,Summary!$C$7,TRUE),NA())</f>
        <v>Toiminnon kannalta olennaisiin haavoittuvuuksiin puututaan (esimerkiksi lisäämällä valvontaa tai asentamalla korjauspäivityksiä). Tasolla 1 tämän ei tarvitse olla systemaattista ja säännöllistä.</v>
      </c>
      <c r="G27" s="1686">
        <f t="shared" si="0"/>
        <v>0</v>
      </c>
      <c r="H27" s="445" t="s">
        <v>2466</v>
      </c>
      <c r="I27" s="482"/>
      <c r="J27" s="437"/>
      <c r="K27" s="437"/>
      <c r="L27" s="446"/>
      <c r="M27" s="153"/>
      <c r="N27" s="274"/>
      <c r="O27" s="1747"/>
      <c r="P27" s="874" t="str">
        <f>VLOOKUP(VLOOKUP($C$3&amp;"-"&amp;$E27,Import!$C:$D,2,FALSE),Parameters!$C$18:$F$22,Summary!$C$7,FALSE)</f>
        <v xml:space="preserve">0 - Vastaus puuttuu </v>
      </c>
      <c r="Q27" s="910" t="str">
        <f>IF(VLOOKUP($C$3&amp;"-"&amp;$E27,Import!$C:$H,3,FALSE)=0,"",VLOOKUP($C$3&amp;"-"&amp;$E27,Import!$C:$H,3,FALSE))</f>
        <v/>
      </c>
      <c r="R27" s="910" t="str">
        <f>IF(VLOOKUP($C$3&amp;"-"&amp;$E27,Import!$C:$H,4,FALSE)=0,"",VLOOKUP($C$3&amp;"-"&amp;$E27,Import!$C:$H,4,FALSE))</f>
        <v/>
      </c>
      <c r="S27" s="910" t="str">
        <f>IF(VLOOKUP($C$3&amp;"-"&amp;$E27,Import!$C:$H,5,FALSE)=0,"",VLOOKUP($C$3&amp;"-"&amp;$E27,Import!$C:$H,5,FALSE))</f>
        <v/>
      </c>
      <c r="T27" s="911" t="str">
        <f>IF(VLOOKUP($C$3&amp;"-"&amp;$E27,Import!$C:$H,6,FALSE)=0,"",VLOOKUP($C$3&amp;"-"&amp;$E27,Import!$C:$H,6,FALSE))</f>
        <v/>
      </c>
      <c r="U27" s="153"/>
      <c r="V27" s="251"/>
    </row>
    <row r="28" spans="1:22" s="288" customFormat="1" ht="46.8" customHeight="1" x14ac:dyDescent="0.2">
      <c r="A28" s="274"/>
      <c r="B28" s="1747"/>
      <c r="C28" s="1783">
        <v>2</v>
      </c>
      <c r="D28" s="1456">
        <v>9</v>
      </c>
      <c r="E28" s="387" t="s">
        <v>10</v>
      </c>
      <c r="F28" s="467" t="str">
        <f>IF(VLOOKUP(CONCATENATE($C$3,"-",$E28),Languages!$A:$D,1,TRUE)=CONCATENATE($C$3,"-",$E28),VLOOKUP(CONCATENATE($C$3,"-",$E28),Languages!$A:$D,Summary!$C$7,TRUE),NA())</f>
        <v>Haavoittuvuustiedon lähteet kattavat korkean prioriteetin laitteet ja ohjelmistot  ja näitä tietolähteitä seurataan säännöllisesti.</v>
      </c>
      <c r="G28" s="1683">
        <f t="shared" si="0"/>
        <v>0</v>
      </c>
      <c r="H28" s="441" t="s">
        <v>2466</v>
      </c>
      <c r="I28" s="482"/>
      <c r="J28" s="438"/>
      <c r="K28" s="438"/>
      <c r="L28" s="447"/>
      <c r="M28" s="153"/>
      <c r="N28" s="274"/>
      <c r="O28" s="1747"/>
      <c r="P28" s="866" t="str">
        <f>VLOOKUP(VLOOKUP($C$3&amp;"-"&amp;$E28,Import!$C:$D,2,FALSE),Parameters!$C$18:$F$22,Summary!$C$7,FALSE)</f>
        <v xml:space="preserve">0 - Vastaus puuttuu </v>
      </c>
      <c r="Q28" s="898" t="str">
        <f>IF(VLOOKUP($C$3&amp;"-"&amp;$E28,Import!$C:$H,3,FALSE)=0,"",VLOOKUP($C$3&amp;"-"&amp;$E28,Import!$C:$H,3,FALSE))</f>
        <v/>
      </c>
      <c r="R28" s="898" t="str">
        <f>IF(VLOOKUP($C$3&amp;"-"&amp;$E28,Import!$C:$H,4,FALSE)=0,"",VLOOKUP($C$3&amp;"-"&amp;$E28,Import!$C:$H,4,FALSE))</f>
        <v/>
      </c>
      <c r="S28" s="898" t="str">
        <f>IF(VLOOKUP($C$3&amp;"-"&amp;$E28,Import!$C:$H,5,FALSE)=0,"",VLOOKUP($C$3&amp;"-"&amp;$E28,Import!$C:$H,5,FALSE))</f>
        <v/>
      </c>
      <c r="T28" s="899" t="str">
        <f>IF(VLOOKUP($C$3&amp;"-"&amp;$E28,Import!$C:$H,6,FALSE)=0,"",VLOOKUP($C$3&amp;"-"&amp;$E28,Import!$C:$H,6,FALSE))</f>
        <v/>
      </c>
      <c r="U28" s="153"/>
      <c r="V28" s="251"/>
    </row>
    <row r="29" spans="1:22" s="288" customFormat="1" ht="47.4" customHeight="1" x14ac:dyDescent="0.2">
      <c r="A29" s="274"/>
      <c r="B29" s="1747"/>
      <c r="C29" s="1784"/>
      <c r="D29" s="1458">
        <v>11</v>
      </c>
      <c r="E29" s="289" t="s">
        <v>11</v>
      </c>
      <c r="F29" s="465" t="str">
        <f>IF(VLOOKUP(CONCATENATE($C$3,"-",$E29),Languages!$A:$D,1,TRUE)=CONCATENATE($C$3,"-",$E29),VLOOKUP(CONCATENATE($C$3,"-",$E29),Languages!$A:$D,Summary!$C$7,TRUE),NA())</f>
        <v>Haavoittuvuusarviointeja suoritetaan aika ajoin ja määriteltyjen tilanteiden kuten järjestelmämuutosten tai ulkoisten tapahtumien yhteydessä.</v>
      </c>
      <c r="G29" s="1684">
        <f t="shared" si="0"/>
        <v>0</v>
      </c>
      <c r="H29" s="306" t="s">
        <v>2466</v>
      </c>
      <c r="I29" s="482"/>
      <c r="J29" s="439"/>
      <c r="K29" s="439"/>
      <c r="L29" s="448"/>
      <c r="M29" s="153"/>
      <c r="N29" s="274"/>
      <c r="O29" s="1747"/>
      <c r="P29" s="869" t="str">
        <f>VLOOKUP(VLOOKUP($C$3&amp;"-"&amp;$E29,Import!$C:$D,2,FALSE),Parameters!$C$18:$F$22,Summary!$C$7,FALSE)</f>
        <v xml:space="preserve">0 - Vastaus puuttuu </v>
      </c>
      <c r="Q29" s="893" t="str">
        <f>IF(VLOOKUP($C$3&amp;"-"&amp;$E29,Import!$C:$H,3,FALSE)=0,"",VLOOKUP($C$3&amp;"-"&amp;$E29,Import!$C:$H,3,FALSE))</f>
        <v/>
      </c>
      <c r="R29" s="893" t="str">
        <f>IF(VLOOKUP($C$3&amp;"-"&amp;$E29,Import!$C:$H,4,FALSE)=0,"",VLOOKUP($C$3&amp;"-"&amp;$E29,Import!$C:$H,4,FALSE))</f>
        <v/>
      </c>
      <c r="S29" s="893" t="str">
        <f>IF(VLOOKUP($C$3&amp;"-"&amp;$E29,Import!$C:$H,5,FALSE)=0,"",VLOOKUP($C$3&amp;"-"&amp;$E29,Import!$C:$H,5,FALSE))</f>
        <v/>
      </c>
      <c r="T29" s="894" t="str">
        <f>IF(VLOOKUP($C$3&amp;"-"&amp;$E29,Import!$C:$H,6,FALSE)=0,"",VLOOKUP($C$3&amp;"-"&amp;$E29,Import!$C:$H,6,FALSE))</f>
        <v/>
      </c>
      <c r="U29" s="153"/>
      <c r="V29" s="251"/>
    </row>
    <row r="30" spans="1:22" s="288" customFormat="1" ht="34.950000000000003" customHeight="1" x14ac:dyDescent="0.2">
      <c r="A30" s="274"/>
      <c r="B30" s="1743"/>
      <c r="C30" s="1784"/>
      <c r="D30" s="1463">
        <v>12</v>
      </c>
      <c r="E30" s="289" t="s">
        <v>12</v>
      </c>
      <c r="F30" s="465" t="str">
        <f>IF(VLOOKUP(CONCATENATE($C$3,"-",$E30),Languages!$A:$D,1,TRUE)=CONCATENATE($C$3,"-",$E30),VLOOKUP(CONCATENATE($C$3,"-",$E30),Languages!$A:$D,Summary!$C$7,TRUE),NA())</f>
        <v>Tunnistetut haavoittuvuudet analysoidaan, priorisoidaan ja niihin puututaan tilanteen edellyttämin keinoin.</v>
      </c>
      <c r="G30" s="1684">
        <f t="shared" si="0"/>
        <v>0</v>
      </c>
      <c r="H30" s="306" t="s">
        <v>2466</v>
      </c>
      <c r="I30" s="482"/>
      <c r="J30" s="439"/>
      <c r="K30" s="439"/>
      <c r="L30" s="448"/>
      <c r="M30" s="153"/>
      <c r="N30" s="274"/>
      <c r="O30" s="1743"/>
      <c r="P30" s="869" t="str">
        <f>VLOOKUP(VLOOKUP($C$3&amp;"-"&amp;$E30,Import!$C:$D,2,FALSE),Parameters!$C$18:$F$22,Summary!$C$7,FALSE)</f>
        <v xml:space="preserve">0 - Vastaus puuttuu </v>
      </c>
      <c r="Q30" s="893" t="str">
        <f>IF(VLOOKUP($C$3&amp;"-"&amp;$E30,Import!$C:$H,3,FALSE)=0,"",VLOOKUP($C$3&amp;"-"&amp;$E30,Import!$C:$H,3,FALSE))</f>
        <v/>
      </c>
      <c r="R30" s="893" t="str">
        <f>IF(VLOOKUP($C$3&amp;"-"&amp;$E30,Import!$C:$H,4,FALSE)=0,"",VLOOKUP($C$3&amp;"-"&amp;$E30,Import!$C:$H,4,FALSE))</f>
        <v/>
      </c>
      <c r="S30" s="893" t="str">
        <f>IF(VLOOKUP($C$3&amp;"-"&amp;$E30,Import!$C:$H,5,FALSE)=0,"",VLOOKUP($C$3&amp;"-"&amp;$E30,Import!$C:$H,5,FALSE))</f>
        <v/>
      </c>
      <c r="T30" s="894" t="str">
        <f>IF(VLOOKUP($C$3&amp;"-"&amp;$E30,Import!$C:$H,6,FALSE)=0,"",VLOOKUP($C$3&amp;"-"&amp;$E30,Import!$C:$H,6,FALSE))</f>
        <v/>
      </c>
      <c r="U30" s="153"/>
      <c r="V30" s="251"/>
    </row>
    <row r="31" spans="1:22" s="288" customFormat="1" ht="34.950000000000003" customHeight="1" x14ac:dyDescent="0.2">
      <c r="A31" s="274"/>
      <c r="B31" s="1743"/>
      <c r="C31" s="1784"/>
      <c r="D31" s="1388" t="s">
        <v>1629</v>
      </c>
      <c r="E31" s="289" t="s">
        <v>13</v>
      </c>
      <c r="F31" s="465" t="str">
        <f>IF(VLOOKUP(CONCATENATE($C$3,"-",$E31),Languages!$A:$D,1,TRUE)=CONCATENATE($C$3,"-",$E31),VLOOKUP(CONCATENATE($C$3,"-",$E31),Languages!$A:$D,Summary!$C$7,TRUE),NA())</f>
        <v>Ohjelmistokorjausten vaikutus toiminnon operatiiviseen toimintaan arvioidaan ennen korjausten asentamista tai rajoitustoimia (mitigation).</v>
      </c>
      <c r="G31" s="1684">
        <f t="shared" si="0"/>
        <v>0</v>
      </c>
      <c r="H31" s="306" t="s">
        <v>2466</v>
      </c>
      <c r="I31" s="439"/>
      <c r="J31" s="439"/>
      <c r="K31" s="439"/>
      <c r="L31" s="448"/>
      <c r="M31" s="153"/>
      <c r="N31" s="274"/>
      <c r="O31" s="1743"/>
      <c r="P31" s="869" t="str">
        <f>VLOOKUP(VLOOKUP($C$3&amp;"-"&amp;$E31,Import!$C:$D,2,FALSE),Parameters!$C$18:$F$22,Summary!$C$7,FALSE)</f>
        <v xml:space="preserve">0 - Vastaus puuttuu </v>
      </c>
      <c r="Q31" s="893" t="str">
        <f>IF(VLOOKUP($C$3&amp;"-"&amp;$E31,Import!$C:$H,3,FALSE)=0,"",VLOOKUP($C$3&amp;"-"&amp;$E31,Import!$C:$H,3,FALSE))</f>
        <v/>
      </c>
      <c r="R31" s="893" t="str">
        <f>IF(VLOOKUP($C$3&amp;"-"&amp;$E31,Import!$C:$H,4,FALSE)=0,"",VLOOKUP($C$3&amp;"-"&amp;$E31,Import!$C:$H,4,FALSE))</f>
        <v/>
      </c>
      <c r="S31" s="893" t="str">
        <f>IF(VLOOKUP($C$3&amp;"-"&amp;$E31,Import!$C:$H,5,FALSE)=0,"",VLOOKUP($C$3&amp;"-"&amp;$E31,Import!$C:$H,5,FALSE))</f>
        <v/>
      </c>
      <c r="T31" s="894" t="str">
        <f>IF(VLOOKUP($C$3&amp;"-"&amp;$E31,Import!$C:$H,6,FALSE)=0,"",VLOOKUP($C$3&amp;"-"&amp;$E31,Import!$C:$H,6,FALSE))</f>
        <v/>
      </c>
      <c r="U31" s="153"/>
      <c r="V31" s="251"/>
    </row>
    <row r="32" spans="1:22" s="288" customFormat="1" ht="34.950000000000003" customHeight="1" x14ac:dyDescent="0.2">
      <c r="A32" s="274"/>
      <c r="B32" s="1743"/>
      <c r="C32" s="1785"/>
      <c r="D32" s="1491">
        <v>10</v>
      </c>
      <c r="E32" s="390" t="s">
        <v>14</v>
      </c>
      <c r="F32" s="468" t="str">
        <f>IF(VLOOKUP(CONCATENATE($C$3,"-",$E32),Languages!$A:$D,1,TRUE)=CONCATENATE($C$3,"-",$E32),VLOOKUP(CONCATENATE($C$3,"-",$E32),Languages!$A:$D,Summary!$C$7,TRUE),NA())</f>
        <v>Tietoa löydetyistä kyberturvallisuushaavoittuvuuksista jaetaan organisaation määrittelemille sidosryhmille.</v>
      </c>
      <c r="G32" s="1686">
        <f t="shared" si="0"/>
        <v>0</v>
      </c>
      <c r="H32" s="445" t="s">
        <v>2466</v>
      </c>
      <c r="I32" s="482"/>
      <c r="J32" s="440"/>
      <c r="K32" s="440"/>
      <c r="L32" s="449"/>
      <c r="M32" s="153"/>
      <c r="N32" s="274"/>
      <c r="O32" s="1743"/>
      <c r="P32" s="874" t="str">
        <f>VLOOKUP(VLOOKUP($C$3&amp;"-"&amp;$E32,Import!$C:$D,2,FALSE),Parameters!$C$18:$F$22,Summary!$C$7,FALSE)</f>
        <v xml:space="preserve">0 - Vastaus puuttuu </v>
      </c>
      <c r="Q32" s="900" t="str">
        <f>IF(VLOOKUP($C$3&amp;"-"&amp;$E32,Import!$C:$H,3,FALSE)=0,"",VLOOKUP($C$3&amp;"-"&amp;$E32,Import!$C:$H,3,FALSE))</f>
        <v/>
      </c>
      <c r="R32" s="900" t="str">
        <f>IF(VLOOKUP($C$3&amp;"-"&amp;$E32,Import!$C:$H,4,FALSE)=0,"",VLOOKUP($C$3&amp;"-"&amp;$E32,Import!$C:$H,4,FALSE))</f>
        <v/>
      </c>
      <c r="S32" s="900" t="str">
        <f>IF(VLOOKUP($C$3&amp;"-"&amp;$E32,Import!$C:$H,5,FALSE)=0,"",VLOOKUP($C$3&amp;"-"&amp;$E32,Import!$C:$H,5,FALSE))</f>
        <v/>
      </c>
      <c r="T32" s="901" t="str">
        <f>IF(VLOOKUP($C$3&amp;"-"&amp;$E32,Import!$C:$H,6,FALSE)=0,"",VLOOKUP($C$3&amp;"-"&amp;$E32,Import!$C:$H,6,FALSE))</f>
        <v/>
      </c>
      <c r="U32" s="153"/>
      <c r="V32" s="251"/>
    </row>
    <row r="33" spans="1:22" s="288" customFormat="1" ht="34.950000000000003" customHeight="1" x14ac:dyDescent="0.2">
      <c r="A33" s="274"/>
      <c r="B33" s="1743"/>
      <c r="C33" s="1786">
        <v>3</v>
      </c>
      <c r="D33" s="1456">
        <v>9</v>
      </c>
      <c r="E33" s="387" t="s">
        <v>15</v>
      </c>
      <c r="F33" s="467" t="str">
        <f>IF(VLOOKUP(CONCATENATE($C$3,"-",$E33),Languages!$A:$D,1,TRUE)=CONCATENATE($C$3,"-",$E33),VLOOKUP(CONCATENATE($C$3,"-",$E33),Languages!$A:$D,Summary!$C$7,TRUE),NA())</f>
        <v>Kaikkille toimintoon kuuluvien IT- ja OT-omaisuuserille (laitteet, ohjelmistot ja tietovarannot) on tunnistettu haavoittuvuustietolähteet, joita myös seurataan.</v>
      </c>
      <c r="G33" s="1683">
        <f t="shared" si="0"/>
        <v>0</v>
      </c>
      <c r="H33" s="441" t="s">
        <v>2466</v>
      </c>
      <c r="I33" s="482"/>
      <c r="J33" s="438"/>
      <c r="K33" s="438"/>
      <c r="L33" s="447"/>
      <c r="M33" s="153"/>
      <c r="N33" s="274"/>
      <c r="O33" s="1743"/>
      <c r="P33" s="866" t="str">
        <f>VLOOKUP(VLOOKUP($C$3&amp;"-"&amp;$E33,Import!$C:$D,2,FALSE),Parameters!$C$18:$F$22,Summary!$C$7,FALSE)</f>
        <v xml:space="preserve">0 - Vastaus puuttuu </v>
      </c>
      <c r="Q33" s="898" t="str">
        <f>IF(VLOOKUP($C$3&amp;"-"&amp;$E33,Import!$C:$H,3,FALSE)=0,"",VLOOKUP($C$3&amp;"-"&amp;$E33,Import!$C:$H,3,FALSE))</f>
        <v/>
      </c>
      <c r="R33" s="898" t="str">
        <f>IF(VLOOKUP($C$3&amp;"-"&amp;$E33,Import!$C:$H,4,FALSE)=0,"",VLOOKUP($C$3&amp;"-"&amp;$E33,Import!$C:$H,4,FALSE))</f>
        <v/>
      </c>
      <c r="S33" s="898" t="str">
        <f>IF(VLOOKUP($C$3&amp;"-"&amp;$E33,Import!$C:$H,5,FALSE)=0,"",VLOOKUP($C$3&amp;"-"&amp;$E33,Import!$C:$H,5,FALSE))</f>
        <v/>
      </c>
      <c r="T33" s="899" t="str">
        <f>IF(VLOOKUP($C$3&amp;"-"&amp;$E33,Import!$C:$H,6,FALSE)=0,"",VLOOKUP($C$3&amp;"-"&amp;$E33,Import!$C:$H,6,FALSE))</f>
        <v/>
      </c>
      <c r="U33" s="153"/>
      <c r="V33" s="251"/>
    </row>
    <row r="34" spans="1:22" s="288" customFormat="1" ht="46.8" customHeight="1" x14ac:dyDescent="0.2">
      <c r="A34" s="274"/>
      <c r="B34" s="1743"/>
      <c r="C34" s="1787"/>
      <c r="D34" s="1458">
        <v>11</v>
      </c>
      <c r="E34" s="289" t="s">
        <v>186</v>
      </c>
      <c r="F34" s="465" t="str">
        <f>IF(VLOOKUP(CONCATENATE($C$3,"-",$E34),Languages!$A:$D,1,TRUE)=CONCATENATE($C$3,"-",$E34),VLOOKUP(CONCATENATE($C$3,"-",$E34),Languages!$A:$D,Summary!$C$7,TRUE),NA())</f>
        <v>Haavoittuvuusarvioinnit suorittaa toiminnon operatiivisesta toiminnasta irrallaan oleva riippumaton taho.</v>
      </c>
      <c r="G34" s="1684">
        <f t="shared" si="0"/>
        <v>0</v>
      </c>
      <c r="H34" s="306" t="s">
        <v>2466</v>
      </c>
      <c r="I34" s="439"/>
      <c r="J34" s="439"/>
      <c r="K34" s="439"/>
      <c r="L34" s="448"/>
      <c r="M34" s="153"/>
      <c r="N34" s="274"/>
      <c r="O34" s="1743"/>
      <c r="P34" s="869" t="str">
        <f>VLOOKUP(VLOOKUP($C$3&amp;"-"&amp;$E34,Import!$C:$D,2,FALSE),Parameters!$C$18:$F$22,Summary!$C$7,FALSE)</f>
        <v xml:space="preserve">0 - Vastaus puuttuu </v>
      </c>
      <c r="Q34" s="893" t="str">
        <f>IF(VLOOKUP($C$3&amp;"-"&amp;$E34,Import!$C:$H,3,FALSE)=0,"",VLOOKUP($C$3&amp;"-"&amp;$E34,Import!$C:$H,3,FALSE))</f>
        <v/>
      </c>
      <c r="R34" s="893" t="str">
        <f>IF(VLOOKUP($C$3&amp;"-"&amp;$E34,Import!$C:$H,4,FALSE)=0,"",VLOOKUP($C$3&amp;"-"&amp;$E34,Import!$C:$H,4,FALSE))</f>
        <v/>
      </c>
      <c r="S34" s="893" t="str">
        <f>IF(VLOOKUP($C$3&amp;"-"&amp;$E34,Import!$C:$H,5,FALSE)=0,"",VLOOKUP($C$3&amp;"-"&amp;$E34,Import!$C:$H,5,FALSE))</f>
        <v/>
      </c>
      <c r="T34" s="894" t="str">
        <f>IF(VLOOKUP($C$3&amp;"-"&amp;$E34,Import!$C:$H,6,FALSE)=0,"",VLOOKUP($C$3&amp;"-"&amp;$E34,Import!$C:$H,6,FALSE))</f>
        <v/>
      </c>
      <c r="U34" s="153"/>
      <c r="V34" s="251"/>
    </row>
    <row r="35" spans="1:22" s="288" customFormat="1" ht="46.8" customHeight="1" x14ac:dyDescent="0.2">
      <c r="A35" s="274"/>
      <c r="B35" s="1743"/>
      <c r="C35" s="1787"/>
      <c r="D35" s="1463">
        <v>12</v>
      </c>
      <c r="E35" s="386" t="s">
        <v>188</v>
      </c>
      <c r="F35" s="468" t="str">
        <f>IF(VLOOKUP(CONCATENATE($C$3,"-",$E35),Languages!$A:$D,1,TRUE)=CONCATENATE($C$3,"-",$E35),VLOOKUP(CONCATENATE($C$3,"-",$E35),Languages!$A:$D,Summary!$C$7,TRUE),NA())</f>
        <v>Haavoittuvuuksien seurantaan kuuluu myös toimenpiteiden katselmus, jolla varmistetaan, että haavoittuvuuksia rajaavat tai korjaavat toimenpiteet ovat olleet tehokkaita.</v>
      </c>
      <c r="G35" s="1684">
        <f t="shared" si="0"/>
        <v>0</v>
      </c>
      <c r="H35" s="497" t="s">
        <v>2466</v>
      </c>
      <c r="I35" s="482"/>
      <c r="J35" s="489"/>
      <c r="K35" s="489"/>
      <c r="L35" s="490"/>
      <c r="M35" s="153"/>
      <c r="N35" s="274"/>
      <c r="O35" s="1743"/>
      <c r="P35" s="869" t="str">
        <f>VLOOKUP(VLOOKUP($C$3&amp;"-"&amp;$E35,Import!$C:$D,2,FALSE),Parameters!$C$18:$F$22,Summary!$C$7,FALSE)</f>
        <v xml:space="preserve">0 - Vastaus puuttuu </v>
      </c>
      <c r="Q35" s="893" t="str">
        <f>IF(VLOOKUP($C$3&amp;"-"&amp;$E35,Import!$C:$H,3,FALSE)=0,"",VLOOKUP($C$3&amp;"-"&amp;$E35,Import!$C:$H,3,FALSE))</f>
        <v/>
      </c>
      <c r="R35" s="893" t="str">
        <f>IF(VLOOKUP($C$3&amp;"-"&amp;$E35,Import!$C:$H,4,FALSE)=0,"",VLOOKUP($C$3&amp;"-"&amp;$E35,Import!$C:$H,4,FALSE))</f>
        <v/>
      </c>
      <c r="S35" s="893" t="str">
        <f>IF(VLOOKUP($C$3&amp;"-"&amp;$E35,Import!$C:$H,5,FALSE)=0,"",VLOOKUP($C$3&amp;"-"&amp;$E35,Import!$C:$H,5,FALSE))</f>
        <v/>
      </c>
      <c r="T35" s="894" t="str">
        <f>IF(VLOOKUP($C$3&amp;"-"&amp;$E35,Import!$C:$H,6,FALSE)=0,"",VLOOKUP($C$3&amp;"-"&amp;$E35,Import!$C:$H,6,FALSE))</f>
        <v/>
      </c>
      <c r="U35" s="153"/>
      <c r="V35" s="251"/>
    </row>
    <row r="36" spans="1:22" s="288" customFormat="1" ht="34.950000000000003" customHeight="1" x14ac:dyDescent="0.2">
      <c r="A36" s="274"/>
      <c r="B36" s="1743"/>
      <c r="C36" s="1788"/>
      <c r="D36" s="1491">
        <v>10</v>
      </c>
      <c r="E36" s="390" t="s">
        <v>2722</v>
      </c>
      <c r="F36" s="468" t="str">
        <f>IF(VLOOKUP(CONCATENATE($C$3,"-",$E36),Languages!$A:$D,1,TRUE)=CONCATENATE($C$3,"-",$E36),VLOOKUP(CONCATENATE($C$3,"-",$E36),Languages!$A:$D,Summary!$C$7,TRUE),NA())</f>
        <v>Organisaatiolla on prosessit vastaanottaa ja käsitellä ulkoisien sidosryhmien lähettämiä raportteja mahdollisista haavoittuvuuksista (esim Bug Bounty), jotka koskevat organisaation IT- tai OT-laitteita, ohjelmistoja ja tietovarantoja, esimerkiksi internetiin avoimia palveluja tai mobiiliapplikaatioita.</v>
      </c>
      <c r="G36" s="1686">
        <f t="shared" si="0"/>
        <v>0</v>
      </c>
      <c r="H36" s="445" t="s">
        <v>2466</v>
      </c>
      <c r="I36" s="482"/>
      <c r="J36" s="440"/>
      <c r="K36" s="440"/>
      <c r="L36" s="449"/>
      <c r="M36" s="153"/>
      <c r="N36" s="274"/>
      <c r="O36" s="1743"/>
      <c r="P36" s="869" t="str">
        <f>VLOOKUP(VLOOKUP($C$3&amp;"-"&amp;$E36,Import!$C:$D,2,FALSE),Parameters!$C$18:$F$22,Summary!$C$7,FALSE)</f>
        <v xml:space="preserve">0 - Vastaus puuttuu </v>
      </c>
      <c r="Q36" s="900" t="str">
        <f>IF(VLOOKUP($C$3&amp;"-"&amp;$E36,Import!$C:$H,3,FALSE)=0,"",VLOOKUP($C$3&amp;"-"&amp;$E36,Import!$C:$H,3,FALSE))</f>
        <v/>
      </c>
      <c r="R36" s="900" t="str">
        <f>IF(VLOOKUP($C$3&amp;"-"&amp;$E36,Import!$C:$H,4,FALSE)=0,"",VLOOKUP($C$3&amp;"-"&amp;$E36,Import!$C:$H,4,FALSE))</f>
        <v/>
      </c>
      <c r="S36" s="900" t="str">
        <f>IF(VLOOKUP($C$3&amp;"-"&amp;$E36,Import!$C:$H,5,FALSE)=0,"",VLOOKUP($C$3&amp;"-"&amp;$E36,Import!$C:$H,5,FALSE))</f>
        <v/>
      </c>
      <c r="T36" s="901" t="str">
        <f>IF(VLOOKUP($C$3&amp;"-"&amp;$E36,Import!$C:$H,6,FALSE)=0,"",VLOOKUP($C$3&amp;"-"&amp;$E36,Import!$C:$H,6,FALSE))</f>
        <v/>
      </c>
      <c r="U36" s="153"/>
      <c r="V36" s="251"/>
    </row>
    <row r="37" spans="1:22" s="176" customFormat="1" ht="30" customHeight="1" x14ac:dyDescent="0.25">
      <c r="A37" s="165"/>
      <c r="B37" s="268"/>
      <c r="C37" s="169">
        <v>2</v>
      </c>
      <c r="D37" s="169"/>
      <c r="E37" s="169" t="str">
        <f>IF(VLOOKUP(CONCATENATE($C$3,"-",C37),Languages!$A:$D,1,TRUE)=CONCATENATE($C$3,"-",C37),VLOOKUP(CONCATENATE($C$3,"-",C37),Languages!$A:$D,Summary!$C$7,TRUE),NA())</f>
        <v>Uhkien torjunta ja uhkatiedon jakaminen</v>
      </c>
      <c r="F37" s="169"/>
      <c r="G37" s="291"/>
      <c r="H37" s="884"/>
      <c r="I37" s="906"/>
      <c r="J37" s="906"/>
      <c r="K37" s="906"/>
      <c r="L37" s="906"/>
      <c r="M37" s="153"/>
      <c r="N37" s="165"/>
      <c r="O37" s="268"/>
      <c r="P37" s="291"/>
      <c r="Q37" s="292"/>
      <c r="R37" s="292"/>
      <c r="S37" s="292"/>
      <c r="T37" s="292"/>
      <c r="U37" s="153"/>
      <c r="V37" s="251"/>
    </row>
    <row r="38" spans="1:22" s="284" customFormat="1" ht="19.95" customHeight="1" x14ac:dyDescent="0.2">
      <c r="A38" s="303"/>
      <c r="B38" s="278"/>
      <c r="C38" s="279" t="str">
        <f>IF(VLOOKUP("GEN-LEVEL",Languages!$A:$D,1,TRUE)="GEN-LEVEL",VLOOKUP("GEN-LEVEL",Languages!$A:$D,Summary!$C$7,TRUE),NA())</f>
        <v>Taso</v>
      </c>
      <c r="D38" s="279"/>
      <c r="E38" s="279"/>
      <c r="F38" s="280" t="str">
        <f>IF(VLOOKUP("GEN-PRACTICE",Languages!$A:$D,1,TRUE)="GEN-PRACTICE",VLOOKUP("GEN-PRACTICE",Languages!$A:$D,Summary!$C$7,TRUE),NA())</f>
        <v>Käytäntö</v>
      </c>
      <c r="G38" s="281"/>
      <c r="H38" s="881" t="str">
        <f>IF(VLOOKUP("GEN-ANSWER",Languages!$A:$D,1,TRUE)="GEN-ANSWER",VLOOKUP("GEN-ANSWER",Languages!$A:$D,Summary!$C$7,TRUE),NA())</f>
        <v>Vastaus</v>
      </c>
      <c r="I38" s="882" t="str">
        <f>IF(VLOOKUP("KM112",Languages!$A:$D,1,TRUE)="KM112",VLOOKUP("KM112",Languages!$A:$D,Summary!$C$7,TRUE),NA())</f>
        <v>Kommentit</v>
      </c>
      <c r="J38" s="882" t="str">
        <f>IF(VLOOKUP("KM113",Languages!$A:$D,1,TRUE)="KM113",VLOOKUP("KM113",Languages!$A:$D,Summary!$C$7,TRUE),NA())</f>
        <v>Sisäinen viittaus</v>
      </c>
      <c r="K38" s="882" t="str">
        <f>IF(VLOOKUP("KM114",Languages!$A:$D,1,TRUE)="KM114",VLOOKUP("KM114",Languages!$A:$D,Summary!$C$7,TRUE),NA())</f>
        <v>Ulkoinen viittaus</v>
      </c>
      <c r="L38" s="882" t="str">
        <f>IF(VLOOKUP("KM115",Languages!$A:$D,1,TRUE)="KM115",VLOOKUP("KM115",Languages!$A:$D,Summary!$C$7,TRUE),NA())</f>
        <v>Kehityskohde</v>
      </c>
      <c r="M38" s="282"/>
      <c r="N38" s="283"/>
      <c r="O38" s="278"/>
      <c r="P38" s="459" t="str">
        <f>IF(VLOOKUP("GEN-ANSWER",Languages!$A:$D,1,TRUE)="GEN-ANSWER",VLOOKUP("GEN-ANSWER",Languages!$A:$D,Summary!$C$7,TRUE),NA())</f>
        <v>Vastaus</v>
      </c>
      <c r="Q38" s="459" t="str">
        <f>IF(VLOOKUP("KM112",Languages!$A:$D,1,TRUE)="KM112",VLOOKUP("KM112",Languages!$A:$D,Summary!$C$7,TRUE),NA())</f>
        <v>Kommentit</v>
      </c>
      <c r="R38" s="459" t="str">
        <f>IF(VLOOKUP("KM113",Languages!$A:$D,1,TRUE)="KM113",VLOOKUP("KM113",Languages!$A:$D,Summary!$C$7,TRUE),NA())</f>
        <v>Sisäinen viittaus</v>
      </c>
      <c r="S38" s="459" t="str">
        <f>IF(VLOOKUP("KM114",Languages!$A:$D,1,TRUE)="KM114",VLOOKUP("KM114",Languages!$A:$D,Summary!$C$7,TRUE),NA())</f>
        <v>Ulkoinen viittaus</v>
      </c>
      <c r="T38" s="459" t="str">
        <f>IF(VLOOKUP("KM115",Languages!$A:$D,1,TRUE)="KM115",VLOOKUP("KM115",Languages!$A:$D,Summary!$C$7,TRUE),NA())</f>
        <v>Kehityskohde</v>
      </c>
      <c r="U38" s="282"/>
      <c r="V38" s="283"/>
    </row>
    <row r="39" spans="1:22" s="295" customFormat="1" ht="34.950000000000003" customHeight="1" x14ac:dyDescent="0.2">
      <c r="A39" s="304"/>
      <c r="B39" s="1756"/>
      <c r="C39" s="1771">
        <v>1</v>
      </c>
      <c r="D39" s="1468">
        <v>13</v>
      </c>
      <c r="E39" s="393" t="s">
        <v>17</v>
      </c>
      <c r="F39" s="463" t="str">
        <f>IF(VLOOKUP(CONCATENATE($C$3,"-",$E39),Languages!$A:$D,1,TRUE)=CONCATENATE($C$3,"-",$E39),VLOOKUP(CONCATENATE($C$3,"-",$E39),Languages!$A:$D,Summary!$C$7,TRUE),NA())</f>
        <v>Uhkien tunnistamisen tueksi on tunnistettu soveltuvia tietolähteitä. Tasolla 1 tämän ei tarvitse olla systemaattista ja säännöllistä.</v>
      </c>
      <c r="G39" s="1683">
        <f t="shared" ref="G39:G49" si="1">IFERROR(INT(LEFT($H39,1)),0)</f>
        <v>0</v>
      </c>
      <c r="H39" s="441" t="s">
        <v>2466</v>
      </c>
      <c r="I39" s="482"/>
      <c r="J39" s="442"/>
      <c r="K39" s="442"/>
      <c r="L39" s="443"/>
      <c r="M39" s="153"/>
      <c r="N39" s="304"/>
      <c r="O39" s="1756"/>
      <c r="P39" s="866" t="str">
        <f>VLOOKUP(VLOOKUP($C$3&amp;"-"&amp;$E39,Import!$C:$D,2,FALSE),Parameters!$C$18:$F$22,Summary!$C$7,FALSE)</f>
        <v xml:space="preserve">0 - Vastaus puuttuu </v>
      </c>
      <c r="Q39" s="908" t="str">
        <f>IF(VLOOKUP($C$3&amp;"-"&amp;$E39,Import!$C:$H,3,FALSE)=0,"",VLOOKUP($C$3&amp;"-"&amp;$E39,Import!$C:$H,3,FALSE))</f>
        <v/>
      </c>
      <c r="R39" s="908" t="str">
        <f>IF(VLOOKUP($C$3&amp;"-"&amp;$E39,Import!$C:$H,4,FALSE)=0,"",VLOOKUP($C$3&amp;"-"&amp;$E39,Import!$C:$H,4,FALSE))</f>
        <v/>
      </c>
      <c r="S39" s="908" t="str">
        <f>IF(VLOOKUP($C$3&amp;"-"&amp;$E39,Import!$C:$H,5,FALSE)=0,"",VLOOKUP($C$3&amp;"-"&amp;$E39,Import!$C:$H,5,FALSE))</f>
        <v/>
      </c>
      <c r="T39" s="909" t="str">
        <f>IF(VLOOKUP($C$3&amp;"-"&amp;$E39,Import!$C:$H,6,FALSE)=0,"",VLOOKUP($C$3&amp;"-"&amp;$E39,Import!$C:$H,6,FALSE))</f>
        <v/>
      </c>
      <c r="U39" s="153"/>
      <c r="V39" s="251"/>
    </row>
    <row r="40" spans="1:22" s="295" customFormat="1" ht="34.950000000000003" customHeight="1" x14ac:dyDescent="0.2">
      <c r="A40" s="304"/>
      <c r="B40" s="1756"/>
      <c r="C40" s="1789"/>
      <c r="D40" s="1458">
        <v>14</v>
      </c>
      <c r="E40" s="293" t="s">
        <v>18</v>
      </c>
      <c r="F40" s="464" t="str">
        <f>IF(VLOOKUP(CONCATENATE($C$3,"-",$E40),Languages!$A:$D,1,TRUE)=CONCATENATE($C$3,"-",$E40),VLOOKUP(CONCATENATE($C$3,"-",$E40),Languages!$A:$D,Summary!$C$7,TRUE),NA())</f>
        <v>Kyberuhkatietoa kerätään ja sitä tulkitaan toimintoa varten vähintäänkin tapauskohtaisesti (ad hoc). Tasolla 1 tämän ei tarvitse olla systemaattista ja säännöllistä.</v>
      </c>
      <c r="G40" s="1684">
        <f t="shared" si="1"/>
        <v>0</v>
      </c>
      <c r="H40" s="306" t="s">
        <v>2466</v>
      </c>
      <c r="I40" s="482"/>
      <c r="J40" s="439"/>
      <c r="K40" s="439"/>
      <c r="L40" s="448"/>
      <c r="M40" s="153"/>
      <c r="N40" s="304"/>
      <c r="O40" s="1756"/>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
      </c>
      <c r="S40" s="893" t="str">
        <f>IF(VLOOKUP($C$3&amp;"-"&amp;$E40,Import!$C:$H,5,FALSE)=0,"",VLOOKUP($C$3&amp;"-"&amp;$E40,Import!$C:$H,5,FALSE))</f>
        <v/>
      </c>
      <c r="T40" s="894" t="str">
        <f>IF(VLOOKUP($C$3&amp;"-"&amp;$E40,Import!$C:$H,6,FALSE)=0,"",VLOOKUP($C$3&amp;"-"&amp;$E40,Import!$C:$H,6,FALSE))</f>
        <v/>
      </c>
      <c r="U40" s="153"/>
      <c r="V40" s="251"/>
    </row>
    <row r="41" spans="1:22" s="295" customFormat="1" ht="45" customHeight="1" x14ac:dyDescent="0.2">
      <c r="A41" s="304"/>
      <c r="B41" s="1756"/>
      <c r="C41" s="1789"/>
      <c r="D41" s="1476">
        <v>15</v>
      </c>
      <c r="E41" s="394" t="s">
        <v>19</v>
      </c>
      <c r="F41" s="470" t="str">
        <f>IF(VLOOKUP(CONCATENATE($C$3,"-",$E41),Languages!$A:$D,1,TRUE)=CONCATENATE($C$3,"-",$E41),VLOOKUP(CONCATENATE($C$3,"-",$E41),Languages!$A:$D,Summary!$C$7,TRUE),NA())</f>
        <v xml:space="preserve">Toimintoon kohdistuvat uhkatoimijoiden tavoitteet on tunnistettu ainakin tapauskohtaisesti. Tasolla 1 tämän ei tarvitse olla systemaattista ja säännöllistä. </v>
      </c>
      <c r="G41" s="1686">
        <f t="shared" si="1"/>
        <v>0</v>
      </c>
      <c r="H41" s="445" t="s">
        <v>2466</v>
      </c>
      <c r="I41" s="482"/>
      <c r="J41" s="440"/>
      <c r="K41" s="440"/>
      <c r="L41" s="449"/>
      <c r="M41" s="153"/>
      <c r="N41" s="304"/>
      <c r="O41" s="1756"/>
      <c r="P41" s="874" t="str">
        <f>VLOOKUP(VLOOKUP($C$3&amp;"-"&amp;$E41,Import!$C:$D,2,FALSE),Parameters!$C$18:$F$22,Summary!$C$7,FALSE)</f>
        <v xml:space="preserve">0 - Vastaus puuttuu </v>
      </c>
      <c r="Q41" s="900" t="str">
        <f>IF(VLOOKUP($C$3&amp;"-"&amp;$E41,Import!$C:$H,3,FALSE)=0,"",VLOOKUP($C$3&amp;"-"&amp;$E41,Import!$C:$H,3,FALSE))</f>
        <v/>
      </c>
      <c r="R41" s="900" t="str">
        <f>IF(VLOOKUP($C$3&amp;"-"&amp;$E41,Import!$C:$H,4,FALSE)=0,"",VLOOKUP($C$3&amp;"-"&amp;$E41,Import!$C:$H,4,FALSE))</f>
        <v/>
      </c>
      <c r="S41" s="900" t="str">
        <f>IF(VLOOKUP($C$3&amp;"-"&amp;$E41,Import!$C:$H,5,FALSE)=0,"",VLOOKUP($C$3&amp;"-"&amp;$E41,Import!$C:$H,5,FALSE))</f>
        <v/>
      </c>
      <c r="T41" s="901" t="str">
        <f>IF(VLOOKUP($C$3&amp;"-"&amp;$E41,Import!$C:$H,6,FALSE)=0,"",VLOOKUP($C$3&amp;"-"&amp;$E41,Import!$C:$H,6,FALSE))</f>
        <v/>
      </c>
      <c r="U41" s="153"/>
      <c r="V41" s="251"/>
    </row>
    <row r="42" spans="1:22" s="295" customFormat="1" ht="45" customHeight="1" x14ac:dyDescent="0.2">
      <c r="A42" s="304"/>
      <c r="B42" s="1756"/>
      <c r="C42" s="1772"/>
      <c r="D42" s="1488">
        <v>16</v>
      </c>
      <c r="E42" s="396" t="s">
        <v>20</v>
      </c>
      <c r="F42" s="462" t="str">
        <f>IF(VLOOKUP(CONCATENATE($C$3,"-",$E42),Languages!$A:$D,1,TRUE)=CONCATENATE($C$3,"-",$E42),VLOOKUP(CONCATENATE($C$3,"-",$E42),Languages!$A:$D,Summary!$C$7,TRUE),NA())</f>
        <v>Toiminnon kannalta olennaisiin uhkiin puututaan (esimerkiksi lisäämällä valvontaa tai seuraamalla uhkien kehitystä). Tasolla 1 tämän ei tarvitse olla systemaattista ja säännöllistä.</v>
      </c>
      <c r="G42" s="1682">
        <f t="shared" si="1"/>
        <v>0</v>
      </c>
      <c r="H42" s="452" t="s">
        <v>2466</v>
      </c>
      <c r="I42" s="482"/>
      <c r="J42" s="450"/>
      <c r="K42" s="450"/>
      <c r="L42" s="451"/>
      <c r="M42" s="153"/>
      <c r="N42" s="304"/>
      <c r="O42" s="1756"/>
      <c r="P42" s="866" t="str">
        <f>VLOOKUP(VLOOKUP($C$3&amp;"-"&amp;$E42,Import!$C:$D,2,FALSE),Parameters!$C$18:$F$22,Summary!$C$7,FALSE)</f>
        <v xml:space="preserve">0 - Vastaus puuttuu </v>
      </c>
      <c r="Q42" s="898" t="str">
        <f>IF(VLOOKUP($C$3&amp;"-"&amp;$E42,Import!$C:$H,3,FALSE)=0,"",VLOOKUP($C$3&amp;"-"&amp;$E42,Import!$C:$H,3,FALSE))</f>
        <v/>
      </c>
      <c r="R42" s="898" t="str">
        <f>IF(VLOOKUP($C$3&amp;"-"&amp;$E42,Import!$C:$H,4,FALSE)=0,"",VLOOKUP($C$3&amp;"-"&amp;$E42,Import!$C:$H,4,FALSE))</f>
        <v/>
      </c>
      <c r="S42" s="898" t="str">
        <f>IF(VLOOKUP($C$3&amp;"-"&amp;$E42,Import!$C:$H,5,FALSE)=0,"",VLOOKUP($C$3&amp;"-"&amp;$E42,Import!$C:$H,5,FALSE))</f>
        <v/>
      </c>
      <c r="T42" s="899" t="str">
        <f>IF(VLOOKUP($C$3&amp;"-"&amp;$E42,Import!$C:$H,6,FALSE)=0,"",VLOOKUP($C$3&amp;"-"&amp;$E42,Import!$C:$H,6,FALSE))</f>
        <v/>
      </c>
      <c r="U42" s="153"/>
      <c r="V42" s="251"/>
    </row>
    <row r="43" spans="1:22" s="295" customFormat="1" ht="34.950000000000003" customHeight="1" x14ac:dyDescent="0.2">
      <c r="A43" s="304"/>
      <c r="B43" s="1756"/>
      <c r="C43" s="1764">
        <v>2</v>
      </c>
      <c r="D43" s="1461">
        <v>15</v>
      </c>
      <c r="E43" s="393" t="s">
        <v>21</v>
      </c>
      <c r="F43" s="463" t="str">
        <f>IF(VLOOKUP(CONCATENATE($C$3,"-",$E43),Languages!$A:$D,1,TRUE)=CONCATENATE($C$3,"-",$E43),VLOOKUP(CONCATENATE($C$3,"-",$E43),Languages!$A:$D,Summary!$C$7,TRUE),NA())</f>
        <v>Toiminnolle on määritetty uhkaprofiili. Uhkaprofiilissa kuvataan uhkatavoitteet sekä lisäksi uhkan ominaispiirteitä, kuten tyypilliset uhkatekijät, motiivit, kyvykkyydet ja kohteet.</v>
      </c>
      <c r="G43" s="1683">
        <f t="shared" si="1"/>
        <v>0</v>
      </c>
      <c r="H43" s="441" t="s">
        <v>2466</v>
      </c>
      <c r="I43" s="482"/>
      <c r="J43" s="438"/>
      <c r="K43" s="438"/>
      <c r="L43" s="447"/>
      <c r="M43" s="153"/>
      <c r="N43" s="304"/>
      <c r="O43" s="1756"/>
      <c r="P43" s="869" t="str">
        <f>VLOOKUP(VLOOKUP($C$3&amp;"-"&amp;$E43,Import!$C:$D,2,FALSE),Parameters!$C$18:$F$22,Summary!$C$7,FALSE)</f>
        <v xml:space="preserve">0 - Vastaus puuttuu </v>
      </c>
      <c r="Q43" s="893" t="str">
        <f>IF(VLOOKUP($C$3&amp;"-"&amp;$E43,Import!$C:$H,3,FALSE)=0,"",VLOOKUP($C$3&amp;"-"&amp;$E43,Import!$C:$H,3,FALSE))</f>
        <v/>
      </c>
      <c r="R43" s="893" t="str">
        <f>IF(VLOOKUP($C$3&amp;"-"&amp;$E43,Import!$C:$H,4,FALSE)=0,"",VLOOKUP($C$3&amp;"-"&amp;$E43,Import!$C:$H,4,FALSE))</f>
        <v/>
      </c>
      <c r="S43" s="893" t="str">
        <f>IF(VLOOKUP($C$3&amp;"-"&amp;$E43,Import!$C:$H,5,FALSE)=0,"",VLOOKUP($C$3&amp;"-"&amp;$E43,Import!$C:$H,5,FALSE))</f>
        <v/>
      </c>
      <c r="T43" s="894" t="str">
        <f>IF(VLOOKUP($C$3&amp;"-"&amp;$E43,Import!$C:$H,6,FALSE)=0,"",VLOOKUP($C$3&amp;"-"&amp;$E43,Import!$C:$H,6,FALSE))</f>
        <v/>
      </c>
      <c r="U43" s="153"/>
      <c r="V43" s="251"/>
    </row>
    <row r="44" spans="1:22" s="295" customFormat="1" ht="34.950000000000003" customHeight="1" x14ac:dyDescent="0.2">
      <c r="A44" s="304"/>
      <c r="B44" s="1756"/>
      <c r="C44" s="1769"/>
      <c r="D44" s="1469">
        <v>13</v>
      </c>
      <c r="E44" s="293" t="s">
        <v>103</v>
      </c>
      <c r="F44" s="464" t="str">
        <f>IF(VLOOKUP(CONCATENATE($C$3,"-",$E44),Languages!$A:$D,1,TRUE)=CONCATENATE($C$3,"-",$E44),VLOOKUP(CONCATENATE($C$3,"-",$E44),Languages!$A:$D,Summary!$C$7,TRUE),NA())</f>
        <v>Uhkatiedon lähteet kattavat kaikki uhkaprofiilin eri osat ja näitä tietolähteitä seurataan säännöllisesti.</v>
      </c>
      <c r="G44" s="1684">
        <f t="shared" si="1"/>
        <v>0</v>
      </c>
      <c r="H44" s="306" t="s">
        <v>2466</v>
      </c>
      <c r="I44" s="482"/>
      <c r="J44" s="439"/>
      <c r="K44" s="439"/>
      <c r="L44" s="448"/>
      <c r="M44" s="153"/>
      <c r="N44" s="304"/>
      <c r="O44" s="1756"/>
      <c r="P44" s="869" t="str">
        <f>VLOOKUP(VLOOKUP($C$3&amp;"-"&amp;$E44,Import!$C:$D,2,FALSE),Parameters!$C$18:$F$22,Summary!$C$7,FALSE)</f>
        <v xml:space="preserve">0 - Vastaus puuttuu </v>
      </c>
      <c r="Q44" s="893" t="str">
        <f>IF(VLOOKUP($C$3&amp;"-"&amp;$E44,Import!$C:$H,3,FALSE)=0,"",VLOOKUP($C$3&amp;"-"&amp;$E44,Import!$C:$H,3,FALSE))</f>
        <v/>
      </c>
      <c r="R44" s="893" t="str">
        <f>IF(VLOOKUP($C$3&amp;"-"&amp;$E44,Import!$C:$H,4,FALSE)=0,"",VLOOKUP($C$3&amp;"-"&amp;$E44,Import!$C:$H,4,FALSE))</f>
        <v/>
      </c>
      <c r="S44" s="893" t="str">
        <f>IF(VLOOKUP($C$3&amp;"-"&amp;$E44,Import!$C:$H,5,FALSE)=0,"",VLOOKUP($C$3&amp;"-"&amp;$E44,Import!$C:$H,5,FALSE))</f>
        <v/>
      </c>
      <c r="T44" s="894" t="str">
        <f>IF(VLOOKUP($C$3&amp;"-"&amp;$E44,Import!$C:$H,6,FALSE)=0,"",VLOOKUP($C$3&amp;"-"&amp;$E44,Import!$C:$H,6,FALSE))</f>
        <v/>
      </c>
      <c r="U44" s="153"/>
      <c r="V44" s="251"/>
    </row>
    <row r="45" spans="1:22" s="295" customFormat="1" ht="60" customHeight="1" x14ac:dyDescent="0.2">
      <c r="A45" s="304"/>
      <c r="B45" s="1756"/>
      <c r="C45" s="1769"/>
      <c r="D45" s="1486">
        <v>16</v>
      </c>
      <c r="E45" s="394" t="s">
        <v>165</v>
      </c>
      <c r="F45" s="470" t="str">
        <f>IF(VLOOKUP(CONCATENATE($C$3,"-",$E45),Languages!$A:$D,1,TRUE)=CONCATENATE($C$3,"-",$E45),VLOOKUP(CONCATENATE($C$3,"-",$E45),Languages!$A:$D,Summary!$C$7,TRUE),NA())</f>
        <v>Tunnistetut uhat analysoidaan, priorisoidaan ja niihin puututaan tilanteen edellyttämin keinoin.</v>
      </c>
      <c r="G45" s="1686">
        <f t="shared" si="1"/>
        <v>0</v>
      </c>
      <c r="H45" s="445" t="s">
        <v>2466</v>
      </c>
      <c r="I45" s="482"/>
      <c r="J45" s="440"/>
      <c r="K45" s="440"/>
      <c r="L45" s="449"/>
      <c r="M45" s="153"/>
      <c r="N45" s="304"/>
      <c r="O45" s="1756"/>
      <c r="P45" s="874" t="str">
        <f>VLOOKUP(VLOOKUP($C$3&amp;"-"&amp;$E45,Import!$C:$D,2,FALSE),Parameters!$C$18:$F$22,Summary!$C$7,FALSE)</f>
        <v xml:space="preserve">0 - Vastaus puuttuu </v>
      </c>
      <c r="Q45" s="900" t="str">
        <f>IF(VLOOKUP($C$3&amp;"-"&amp;$E45,Import!$C:$H,3,FALSE)=0,"",VLOOKUP($C$3&amp;"-"&amp;$E45,Import!$C:$H,3,FALSE))</f>
        <v/>
      </c>
      <c r="R45" s="900" t="str">
        <f>IF(VLOOKUP($C$3&amp;"-"&amp;$E45,Import!$C:$H,4,FALSE)=0,"",VLOOKUP($C$3&amp;"-"&amp;$E45,Import!$C:$H,4,FALSE))</f>
        <v/>
      </c>
      <c r="S45" s="900" t="str">
        <f>IF(VLOOKUP($C$3&amp;"-"&amp;$E45,Import!$C:$H,5,FALSE)=0,"",VLOOKUP($C$3&amp;"-"&amp;$E45,Import!$C:$H,5,FALSE))</f>
        <v/>
      </c>
      <c r="T45" s="901" t="str">
        <f>IF(VLOOKUP($C$3&amp;"-"&amp;$E45,Import!$C:$H,6,FALSE)=0,"",VLOOKUP($C$3&amp;"-"&amp;$E45,Import!$C:$H,6,FALSE))</f>
        <v/>
      </c>
      <c r="U45" s="153"/>
      <c r="V45" s="251"/>
    </row>
    <row r="46" spans="1:22" s="295" customFormat="1" ht="49.2" customHeight="1" x14ac:dyDescent="0.2">
      <c r="A46" s="304"/>
      <c r="B46" s="1756"/>
      <c r="C46" s="1765"/>
      <c r="D46" s="1493">
        <v>14</v>
      </c>
      <c r="E46" s="396" t="s">
        <v>167</v>
      </c>
      <c r="F46" s="462" t="str">
        <f>IF(VLOOKUP(CONCATENATE($C$3,"-",$E46),Languages!$A:$D,1,TRUE)=CONCATENATE($C$3,"-",$E46),VLOOKUP(CONCATENATE($C$3,"-",$E46),Languages!$A:$D,Summary!$C$7,TRUE),NA())</f>
        <v>Sidosryhmien kanssa vaihdetaan uhkatietoa (näitä voivat olla esimerkiksi johto, operatiivinen henkilöstö, viranomaiset, palveluntoimittajat, viranomaiset, toimialan muut organisaatiot, ISAC-ryhmät tai organisaation muut sisäiset ja ulkoiset sidosryhmät).</v>
      </c>
      <c r="G46" s="1682">
        <f t="shared" si="1"/>
        <v>0</v>
      </c>
      <c r="H46" s="452" t="s">
        <v>2466</v>
      </c>
      <c r="I46" s="482"/>
      <c r="J46" s="450"/>
      <c r="K46" s="450"/>
      <c r="L46" s="451"/>
      <c r="M46" s="153"/>
      <c r="N46" s="304"/>
      <c r="O46" s="1756"/>
      <c r="P46" s="913" t="str">
        <f>VLOOKUP(VLOOKUP($C$3&amp;"-"&amp;$E46,Import!$C:$D,2,FALSE),Parameters!$C$18:$F$22,Summary!$C$7,FALSE)</f>
        <v xml:space="preserve">0 - Vastaus puuttuu </v>
      </c>
      <c r="Q46" s="1016" t="str">
        <f>IF(VLOOKUP($C$3&amp;"-"&amp;$E46,Import!$C:$H,3,FALSE)=0,"",VLOOKUP($C$3&amp;"-"&amp;$E46,Import!$C:$H,3,FALSE))</f>
        <v/>
      </c>
      <c r="R46" s="1016" t="str">
        <f>IF(VLOOKUP($C$3&amp;"-"&amp;$E46,Import!$C:$H,4,FALSE)=0,"",VLOOKUP($C$3&amp;"-"&amp;$E46,Import!$C:$H,4,FALSE))</f>
        <v/>
      </c>
      <c r="S46" s="1016" t="str">
        <f>IF(VLOOKUP($C$3&amp;"-"&amp;$E46,Import!$C:$H,5,FALSE)=0,"",VLOOKUP($C$3&amp;"-"&amp;$E46,Import!$C:$H,5,FALSE))</f>
        <v/>
      </c>
      <c r="T46" s="1017" t="str">
        <f>IF(VLOOKUP($C$3&amp;"-"&amp;$E46,Import!$C:$H,6,FALSE)=0,"",VLOOKUP($C$3&amp;"-"&amp;$E46,Import!$C:$H,6,FALSE))</f>
        <v/>
      </c>
      <c r="U46" s="153"/>
      <c r="V46" s="251"/>
    </row>
    <row r="47" spans="1:22" s="295" customFormat="1" ht="34.950000000000003" customHeight="1" x14ac:dyDescent="0.2">
      <c r="A47" s="304"/>
      <c r="B47" s="1756"/>
      <c r="C47" s="1766">
        <v>3</v>
      </c>
      <c r="D47" s="1475">
        <v>15</v>
      </c>
      <c r="E47" s="1022" t="s">
        <v>198</v>
      </c>
      <c r="F47" s="471" t="str">
        <f>IF(VLOOKUP(CONCATENATE($C$3,"-",$E47),Languages!$A:$D,1,TRUE)=CONCATENATE($C$3,"-",$E47),VLOOKUP(CONCATENATE($C$3,"-",$E47),Languages!$A:$D,Summary!$C$7,TRUE),NA())</f>
        <v>Toiminnon uhkaprofiili päivitetään aika ajoin ja määriteltyjen tilanteiden kuten järjestelmämuutosten tai ulkoisten tapahtumien yhteydessä.</v>
      </c>
      <c r="G47" s="1689">
        <f t="shared" si="1"/>
        <v>0</v>
      </c>
      <c r="H47" s="487" t="s">
        <v>2466</v>
      </c>
      <c r="I47" s="1020"/>
      <c r="J47" s="1020"/>
      <c r="K47" s="1020"/>
      <c r="L47" s="1021"/>
      <c r="M47" s="153"/>
      <c r="N47" s="304"/>
      <c r="O47" s="1756"/>
      <c r="P47" s="866" t="str">
        <f>VLOOKUP(VLOOKUP($C$3&amp;"-"&amp;$E47,Import!$C:$D,2,FALSE),Parameters!$C$18:$F$22,Summary!$C$7,FALSE)</f>
        <v xml:space="preserve">0 - Vastaus puuttuu </v>
      </c>
      <c r="Q47" s="898" t="str">
        <f>IF(VLOOKUP($C$3&amp;"-"&amp;$E47,Import!$C:$H,3,FALSE)=0,"",VLOOKUP($C$3&amp;"-"&amp;$E47,Import!$C:$H,3,FALSE))</f>
        <v/>
      </c>
      <c r="R47" s="898" t="str">
        <f>IF(VLOOKUP($C$3&amp;"-"&amp;$E47,Import!$C:$H,4,FALSE)=0,"",VLOOKUP($C$3&amp;"-"&amp;$E47,Import!$C:$H,4,FALSE))</f>
        <v/>
      </c>
      <c r="S47" s="898" t="str">
        <f>IF(VLOOKUP($C$3&amp;"-"&amp;$E47,Import!$C:$H,5,FALSE)=0,"",VLOOKUP($C$3&amp;"-"&amp;$E47,Import!$C:$H,5,FALSE))</f>
        <v/>
      </c>
      <c r="T47" s="899" t="str">
        <f>IF(VLOOKUP($C$3&amp;"-"&amp;$E47,Import!$C:$H,6,FALSE)=0,"",VLOOKUP($C$3&amp;"-"&amp;$E47,Import!$C:$H,6,FALSE))</f>
        <v/>
      </c>
      <c r="U47" s="153"/>
      <c r="V47" s="251"/>
    </row>
    <row r="48" spans="1:22" s="295" customFormat="1" ht="34.950000000000003" customHeight="1" x14ac:dyDescent="0.2">
      <c r="A48" s="304"/>
      <c r="B48" s="1756"/>
      <c r="C48" s="1767"/>
      <c r="D48" s="1487">
        <v>16</v>
      </c>
      <c r="E48" s="293" t="s">
        <v>200</v>
      </c>
      <c r="F48" s="464" t="str">
        <f>IF(VLOOKUP(CONCATENATE($C$3,"-",$E48),Languages!$A:$D,1,TRUE)=CONCATENATE($C$3,"-",$E48),VLOOKUP(CONCATENATE($C$3,"-",$E48),Languages!$A:$D,Summary!$C$7,TRUE),NA())</f>
        <v>Uhkien seurannassa ja niihin reagoimisessa noudatetaan ennalta määriteltyjä toimintatiloja [kts. SITUATION-3g].</v>
      </c>
      <c r="G48" s="1684">
        <f t="shared" si="1"/>
        <v>0</v>
      </c>
      <c r="H48" s="306" t="s">
        <v>2466</v>
      </c>
      <c r="I48" s="439"/>
      <c r="J48" s="439"/>
      <c r="K48" s="439"/>
      <c r="L48" s="448"/>
      <c r="M48" s="153"/>
      <c r="N48" s="304"/>
      <c r="O48" s="1756"/>
      <c r="P48" s="869" t="str">
        <f>VLOOKUP(VLOOKUP($C$3&amp;"-"&amp;$E48,Import!$C:$D,2,FALSE),Parameters!$C$18:$F$22,Summary!$C$7,FALSE)</f>
        <v xml:space="preserve">0 - Vastaus puuttuu </v>
      </c>
      <c r="Q48" s="893" t="str">
        <f>IF(VLOOKUP($C$3&amp;"-"&amp;$E48,Import!$C:$H,3,FALSE)=0,"",VLOOKUP($C$3&amp;"-"&amp;$E48,Import!$C:$H,3,FALSE))</f>
        <v/>
      </c>
      <c r="R48" s="893" t="str">
        <f>IF(VLOOKUP($C$3&amp;"-"&amp;$E48,Import!$C:$H,4,FALSE)=0,"",VLOOKUP($C$3&amp;"-"&amp;$E48,Import!$C:$H,4,FALSE))</f>
        <v/>
      </c>
      <c r="S48" s="893" t="str">
        <f>IF(VLOOKUP($C$3&amp;"-"&amp;$E48,Import!$C:$H,5,FALSE)=0,"",VLOOKUP($C$3&amp;"-"&amp;$E48,Import!$C:$H,5,FALSE))</f>
        <v/>
      </c>
      <c r="T48" s="894" t="str">
        <f>IF(VLOOKUP($C$3&amp;"-"&amp;$E48,Import!$C:$H,6,FALSE)=0,"",VLOOKUP($C$3&amp;"-"&amp;$E48,Import!$C:$H,6,FALSE))</f>
        <v/>
      </c>
      <c r="U48" s="153"/>
      <c r="V48" s="251"/>
    </row>
    <row r="49" spans="1:22" s="295" customFormat="1" ht="45" customHeight="1" x14ac:dyDescent="0.2">
      <c r="A49" s="304"/>
      <c r="B49" s="1756"/>
      <c r="C49" s="1768"/>
      <c r="D49" s="1460">
        <v>14</v>
      </c>
      <c r="E49" s="394" t="s">
        <v>202</v>
      </c>
      <c r="F49" s="470" t="str">
        <f>IF(VLOOKUP(CONCATENATE($C$3,"-",$E49),Languages!$A:$D,1,TRUE)=CONCATENATE($C$3,"-",$E49),VLOOKUP(CONCATENATE($C$3,"-",$E49),Languages!$A:$D,Summary!$C$7,TRUE),NA())</f>
        <v>Uhkatietoa käsitellään noudattaen turvallisia ja mahdollisimman reaaliaikaisia menetelmiä, joilla varmistetaan uhkien nopea analysointi ja nopea puuttuminen.</v>
      </c>
      <c r="G49" s="1686">
        <f t="shared" si="1"/>
        <v>0</v>
      </c>
      <c r="H49" s="445" t="s">
        <v>2466</v>
      </c>
      <c r="I49" s="440"/>
      <c r="J49" s="440"/>
      <c r="K49" s="440"/>
      <c r="L49" s="449"/>
      <c r="M49" s="153"/>
      <c r="N49" s="304"/>
      <c r="O49" s="1756"/>
      <c r="P49" s="874" t="str">
        <f>VLOOKUP(VLOOKUP($C$3&amp;"-"&amp;$E49,Import!$C:$D,2,FALSE),Parameters!$C$18:$F$22,Summary!$C$7,FALSE)</f>
        <v xml:space="preserve">0 - Vastaus puuttuu </v>
      </c>
      <c r="Q49" s="900" t="str">
        <f>IF(VLOOKUP($C$3&amp;"-"&amp;$E49,Import!$C:$H,3,FALSE)=0,"",VLOOKUP($C$3&amp;"-"&amp;$E49,Import!$C:$H,3,FALSE))</f>
        <v/>
      </c>
      <c r="R49" s="900" t="str">
        <f>IF(VLOOKUP($C$3&amp;"-"&amp;$E49,Import!$C:$H,4,FALSE)=0,"",VLOOKUP($C$3&amp;"-"&amp;$E49,Import!$C:$H,4,FALSE))</f>
        <v/>
      </c>
      <c r="S49" s="900" t="str">
        <f>IF(VLOOKUP($C$3&amp;"-"&amp;$E49,Import!$C:$H,5,FALSE)=0,"",VLOOKUP($C$3&amp;"-"&amp;$E49,Import!$C:$H,5,FALSE))</f>
        <v/>
      </c>
      <c r="T49" s="901" t="str">
        <f>IF(VLOOKUP($C$3&amp;"-"&amp;$E49,Import!$C:$H,6,FALSE)=0,"",VLOOKUP($C$3&amp;"-"&amp;$E49,Import!$C:$H,6,FALSE))</f>
        <v/>
      </c>
      <c r="U49" s="153"/>
      <c r="V49" s="251"/>
    </row>
    <row r="50" spans="1:22" s="176" customFormat="1" ht="30" customHeight="1" x14ac:dyDescent="0.25">
      <c r="A50" s="165"/>
      <c r="B50" s="268"/>
      <c r="C50" s="169">
        <v>3</v>
      </c>
      <c r="D50" s="169"/>
      <c r="E50" s="169" t="str">
        <f>IF(VLOOKUP(CONCATENATE($C$3,"-",C50),Languages!$A:$D,1,TRUE)=CONCATENATE($C$3,"-",C50),VLOOKUP(CONCATENATE($C$3,"-",C50),Languages!$A:$D,Summary!$C$7,TRUE),NA())</f>
        <v>Yleisiä hallintatoimia</v>
      </c>
      <c r="F50" s="169"/>
      <c r="G50" s="291"/>
      <c r="H50" s="884"/>
      <c r="I50" s="906"/>
      <c r="J50" s="906"/>
      <c r="K50" s="906"/>
      <c r="L50" s="906"/>
      <c r="M50" s="153"/>
      <c r="N50" s="165"/>
      <c r="O50" s="268"/>
      <c r="P50" s="291"/>
      <c r="Q50" s="292"/>
      <c r="R50" s="292"/>
      <c r="S50" s="292"/>
      <c r="T50" s="292"/>
      <c r="U50" s="153"/>
      <c r="V50" s="251"/>
    </row>
    <row r="51" spans="1:22" s="284" customFormat="1" ht="19.95" customHeight="1" x14ac:dyDescent="0.2">
      <c r="A51" s="303"/>
      <c r="B51" s="278"/>
      <c r="C51" s="279" t="str">
        <f>IF(VLOOKUP("GEN-LEVEL",Languages!$A:$D,1,TRUE)="GEN-LEVEL",VLOOKUP("GEN-LEVEL",Languages!$A:$D,Summary!$C$7,TRUE),NA())</f>
        <v>Taso</v>
      </c>
      <c r="D51" s="279"/>
      <c r="E51" s="279"/>
      <c r="F51" s="280" t="str">
        <f>IF(VLOOKUP("GEN-PRACTICE",Languages!$A:$D,1,TRUE)="GEN-PRACTICE",VLOOKUP("GEN-PRACTICE",Languages!$A:$D,Summary!$C$7,TRUE),NA())</f>
        <v>Käytäntö</v>
      </c>
      <c r="G51" s="281"/>
      <c r="H51" s="881" t="str">
        <f>IF(VLOOKUP("GEN-ANSWER",Languages!$A:$D,1,TRUE)="GEN-ANSWER",VLOOKUP("GEN-ANSWER",Languages!$A:$D,Summary!$C$7,TRUE),NA())</f>
        <v>Vastaus</v>
      </c>
      <c r="I51" s="882" t="str">
        <f>IF(VLOOKUP("KM112",Languages!$A:$D,1,TRUE)="KM112",VLOOKUP("KM112",Languages!$A:$D,Summary!$C$7,TRUE),NA())</f>
        <v>Kommentit</v>
      </c>
      <c r="J51" s="882" t="str">
        <f>IF(VLOOKUP("KM113",Languages!$A:$D,1,TRUE)="KM113",VLOOKUP("KM113",Languages!$A:$D,Summary!$C$7,TRUE),NA())</f>
        <v>Sisäinen viittaus</v>
      </c>
      <c r="K51" s="882" t="str">
        <f>IF(VLOOKUP("KM114",Languages!$A:$D,1,TRUE)="KM114",VLOOKUP("KM114",Languages!$A:$D,Summary!$C$7,TRUE),NA())</f>
        <v>Ulkoinen viittaus</v>
      </c>
      <c r="L51" s="882" t="str">
        <f>IF(VLOOKUP("KM115",Languages!$A:$D,1,TRUE)="KM115",VLOOKUP("KM115",Languages!$A:$D,Summary!$C$7,TRUE),NA())</f>
        <v>Kehityskohde</v>
      </c>
      <c r="M51" s="282"/>
      <c r="N51" s="283"/>
      <c r="O51" s="278"/>
      <c r="P51" s="459" t="str">
        <f>IF(VLOOKUP("GEN-ANSWER",Languages!$A:$D,1,TRUE)="GEN-ANSWER",VLOOKUP("GEN-ANSWER",Languages!$A:$D,Summary!$C$7,TRUE),NA())</f>
        <v>Vastaus</v>
      </c>
      <c r="Q51" s="459" t="str">
        <f>IF(VLOOKUP("KM112",Languages!$A:$D,1,TRUE)="KM112",VLOOKUP("KM112",Languages!$A:$D,Summary!$C$7,TRUE),NA())</f>
        <v>Kommentit</v>
      </c>
      <c r="R51" s="459" t="str">
        <f>IF(VLOOKUP("KM113",Languages!$A:$D,1,TRUE)="KM113",VLOOKUP("KM113",Languages!$A:$D,Summary!$C$7,TRUE),NA())</f>
        <v>Sisäinen viittaus</v>
      </c>
      <c r="S51" s="459" t="str">
        <f>IF(VLOOKUP("KM114",Languages!$A:$D,1,TRUE)="KM114",VLOOKUP("KM114",Languages!$A:$D,Summary!$C$7,TRUE),NA())</f>
        <v>Ulkoinen viittaus</v>
      </c>
      <c r="T51" s="459" t="str">
        <f>IF(VLOOKUP("KM115",Languages!$A:$D,1,TRUE)="KM115",VLOOKUP("KM115",Languages!$A:$D,Summary!$C$7,TRUE),NA())</f>
        <v>Kehityskohde</v>
      </c>
      <c r="U51" s="282"/>
      <c r="V51" s="283"/>
    </row>
    <row r="52" spans="1:22" s="310" customFormat="1" ht="19.95" customHeight="1" x14ac:dyDescent="0.2">
      <c r="A52" s="283"/>
      <c r="B52" s="278"/>
      <c r="C52" s="520">
        <v>1</v>
      </c>
      <c r="D52" s="1390"/>
      <c r="E52" s="398"/>
      <c r="F52" s="399"/>
      <c r="G52" s="401"/>
      <c r="H52" s="885"/>
      <c r="I52" s="886"/>
      <c r="J52" s="886"/>
      <c r="K52" s="886"/>
      <c r="L52" s="887"/>
      <c r="M52" s="153"/>
      <c r="N52" s="283"/>
      <c r="O52" s="278"/>
      <c r="P52" s="513"/>
      <c r="Q52" s="400"/>
      <c r="R52" s="400"/>
      <c r="S52" s="400"/>
      <c r="T52" s="402"/>
      <c r="U52" s="153"/>
      <c r="V52" s="251"/>
    </row>
    <row r="53" spans="1:22" s="295" customFormat="1" ht="34.950000000000003" customHeight="1" x14ac:dyDescent="0.2">
      <c r="A53" s="304"/>
      <c r="B53" s="1756"/>
      <c r="C53" s="1764">
        <v>2</v>
      </c>
      <c r="D53" s="1377"/>
      <c r="E53" s="393" t="s">
        <v>22</v>
      </c>
      <c r="F53" s="463" t="str">
        <f>IF(VLOOKUP(CONCATENATE($C$3,"-",$E53),Languages!$A:$D,1,TRUE)=CONCATENATE($C$3,"-",$E53),VLOOKUP(CONCATENATE($C$3,"-",$E53),Languages!$A:$D,Summary!$C$7,TRUE),NA())</f>
        <v>THREAT-osion toimintaa varten on määritetty dokumentoidut toimintatavat, joita noudatetaan ja päivitetään säännöllisesti.</v>
      </c>
      <c r="G53" s="1683">
        <f t="shared" ref="G53:G58" si="2">IFERROR(INT(LEFT($H53,1)),0)</f>
        <v>0</v>
      </c>
      <c r="H53" s="441" t="s">
        <v>2466</v>
      </c>
      <c r="I53" s="482"/>
      <c r="J53" s="438"/>
      <c r="K53" s="438"/>
      <c r="L53" s="447"/>
      <c r="M53" s="153"/>
      <c r="N53" s="304"/>
      <c r="O53" s="1756"/>
      <c r="P53" s="866" t="str">
        <f>VLOOKUP(VLOOKUP($C$3&amp;"-"&amp;$E53,Import!$C:$D,2,FALSE),Parameters!$C$18:$F$22,Summary!$C$7,FALSE)</f>
        <v xml:space="preserve">0 - Vastaus puuttuu </v>
      </c>
      <c r="Q53" s="898" t="str">
        <f>IF(VLOOKUP($C$3&amp;"-"&amp;$E53,Import!$C:$H,3,FALSE)=0,"",VLOOKUP($C$3&amp;"-"&amp;$E53,Import!$C:$H,3,FALSE))</f>
        <v/>
      </c>
      <c r="R53" s="898" t="str">
        <f>IF(VLOOKUP($C$3&amp;"-"&amp;$E53,Import!$C:$H,4,FALSE)=0,"",VLOOKUP($C$3&amp;"-"&amp;$E53,Import!$C:$H,4,FALSE))</f>
        <v/>
      </c>
      <c r="S53" s="898" t="str">
        <f>IF(VLOOKUP($C$3&amp;"-"&amp;$E53,Import!$C:$H,5,FALSE)=0,"",VLOOKUP($C$3&amp;"-"&amp;$E53,Import!$C:$H,5,FALSE))</f>
        <v/>
      </c>
      <c r="T53" s="899" t="str">
        <f>IF(VLOOKUP($C$3&amp;"-"&amp;$E53,Import!$C:$H,6,FALSE)=0,"",VLOOKUP($C$3&amp;"-"&amp;$E53,Import!$C:$H,6,FALSE))</f>
        <v/>
      </c>
      <c r="U53" s="153"/>
      <c r="V53" s="251"/>
    </row>
    <row r="54" spans="1:22" s="295" customFormat="1" ht="34.950000000000003" customHeight="1" x14ac:dyDescent="0.2">
      <c r="A54" s="304"/>
      <c r="B54" s="1756"/>
      <c r="C54" s="1765"/>
      <c r="D54" s="1378"/>
      <c r="E54" s="394" t="s">
        <v>23</v>
      </c>
      <c r="F54" s="470" t="str">
        <f>IF(VLOOKUP(CONCATENATE($C$3,"-",$E54),Languages!$A:$D,1,TRUE)=CONCATENATE($C$3,"-",$E54),VLOOKUP(CONCATENATE($C$3,"-",$E54),Languages!$A:$D,Summary!$C$7,TRUE),NA())</f>
        <v>THREAT-osion toimintaa varten on tarjolla riittävät resurssit (henkilöstö, rahoitus ja työkalut).</v>
      </c>
      <c r="G54" s="1686">
        <f t="shared" si="2"/>
        <v>0</v>
      </c>
      <c r="H54" s="445" t="s">
        <v>2466</v>
      </c>
      <c r="I54" s="482"/>
      <c r="J54" s="440"/>
      <c r="K54" s="440"/>
      <c r="L54" s="449"/>
      <c r="M54" s="153"/>
      <c r="N54" s="304"/>
      <c r="O54" s="1756"/>
      <c r="P54" s="874" t="str">
        <f>VLOOKUP(VLOOKUP($C$3&amp;"-"&amp;$E54,Import!$C:$D,2,FALSE),Parameters!$C$18:$F$22,Summary!$C$7,FALSE)</f>
        <v xml:space="preserve">0 - Vastaus puuttuu </v>
      </c>
      <c r="Q54" s="900" t="str">
        <f>IF(VLOOKUP($C$3&amp;"-"&amp;$E54,Import!$C:$H,3,FALSE)=0,"",VLOOKUP($C$3&amp;"-"&amp;$E54,Import!$C:$H,3,FALSE))</f>
        <v/>
      </c>
      <c r="R54" s="900" t="str">
        <f>IF(VLOOKUP($C$3&amp;"-"&amp;$E54,Import!$C:$H,4,FALSE)=0,"",VLOOKUP($C$3&amp;"-"&amp;$E54,Import!$C:$H,4,FALSE))</f>
        <v/>
      </c>
      <c r="S54" s="900" t="str">
        <f>IF(VLOOKUP($C$3&amp;"-"&amp;$E54,Import!$C:$H,5,FALSE)=0,"",VLOOKUP($C$3&amp;"-"&amp;$E54,Import!$C:$H,5,FALSE))</f>
        <v/>
      </c>
      <c r="T54" s="901" t="str">
        <f>IF(VLOOKUP($C$3&amp;"-"&amp;$E54,Import!$C:$H,6,FALSE)=0,"",VLOOKUP($C$3&amp;"-"&amp;$E54,Import!$C:$H,6,FALSE))</f>
        <v/>
      </c>
      <c r="U54" s="153"/>
      <c r="V54" s="251"/>
    </row>
    <row r="55" spans="1:22" s="295" customFormat="1" ht="45" customHeight="1" x14ac:dyDescent="0.2">
      <c r="A55" s="304"/>
      <c r="B55" s="1756"/>
      <c r="C55" s="1766">
        <v>3</v>
      </c>
      <c r="D55" s="1379"/>
      <c r="E55" s="393" t="s">
        <v>24</v>
      </c>
      <c r="F55" s="463" t="str">
        <f>IF(VLOOKUP(CONCATENATE($C$3,"-",$E55),Languages!$A:$D,1,TRUE)=CONCATENATE($C$3,"-",$E55),VLOOKUP(CONCATENATE($C$3,"-",$E55),Languages!$A:$D,Summary!$C$7,TRUE),NA())</f>
        <v>THREAT-osion toimintaa ohjataan vaatimuksilla, jotka on asetettu organisaation johtotason politiikassa (tai vastaavassa ohjeistuksessa).</v>
      </c>
      <c r="G55" s="1683">
        <f t="shared" si="2"/>
        <v>0</v>
      </c>
      <c r="H55" s="441" t="s">
        <v>2466</v>
      </c>
      <c r="I55" s="438"/>
      <c r="J55" s="438"/>
      <c r="K55" s="438"/>
      <c r="L55" s="447"/>
      <c r="M55" s="153"/>
      <c r="N55" s="304"/>
      <c r="O55" s="1756"/>
      <c r="P55" s="866" t="str">
        <f>VLOOKUP(VLOOKUP($C$3&amp;"-"&amp;$E55,Import!$C:$D,2,FALSE),Parameters!$C$18:$F$22,Summary!$C$7,FALSE)</f>
        <v xml:space="preserve">0 - Vastaus puuttuu </v>
      </c>
      <c r="Q55" s="898" t="str">
        <f>IF(VLOOKUP($C$3&amp;"-"&amp;$E55,Import!$C:$H,3,FALSE)=0,"",VLOOKUP($C$3&amp;"-"&amp;$E55,Import!$C:$H,3,FALSE))</f>
        <v/>
      </c>
      <c r="R55" s="898" t="str">
        <f>IF(VLOOKUP($C$3&amp;"-"&amp;$E55,Import!$C:$H,4,FALSE)=0,"",VLOOKUP($C$3&amp;"-"&amp;$E55,Import!$C:$H,4,FALSE))</f>
        <v/>
      </c>
      <c r="S55" s="898" t="str">
        <f>IF(VLOOKUP($C$3&amp;"-"&amp;$E55,Import!$C:$H,5,FALSE)=0,"",VLOOKUP($C$3&amp;"-"&amp;$E55,Import!$C:$H,5,FALSE))</f>
        <v/>
      </c>
      <c r="T55" s="899" t="str">
        <f>IF(VLOOKUP($C$3&amp;"-"&amp;$E55,Import!$C:$H,6,FALSE)=0,"",VLOOKUP($C$3&amp;"-"&amp;$E55,Import!$C:$H,6,FALSE))</f>
        <v/>
      </c>
      <c r="U55" s="153"/>
      <c r="V55" s="251"/>
    </row>
    <row r="56" spans="1:22" s="295" customFormat="1" ht="34.950000000000003" customHeight="1" x14ac:dyDescent="0.2">
      <c r="A56" s="304"/>
      <c r="B56" s="1756"/>
      <c r="C56" s="1767"/>
      <c r="D56" s="1380"/>
      <c r="E56" s="293" t="s">
        <v>25</v>
      </c>
      <c r="F56" s="464" t="str">
        <f>IF(VLOOKUP(CONCATENATE($C$3,"-",$E56),Languages!$A:$D,1,TRUE)=CONCATENATE($C$3,"-",$E56),VLOOKUP(CONCATENATE($C$3,"-",$E56),Languages!$A:$D,Summary!$C$7,TRUE),NA())</f>
        <v>THREAT-osion toiminnan suorittamiseen tarvittavat vastuut, tilivelvollisuudet ja valtuutukset on jalkautettu soveltuville työntekijöille.</v>
      </c>
      <c r="G56" s="1684">
        <f t="shared" si="2"/>
        <v>0</v>
      </c>
      <c r="H56" s="306" t="s">
        <v>2466</v>
      </c>
      <c r="I56" s="482"/>
      <c r="J56" s="439"/>
      <c r="K56" s="439"/>
      <c r="L56" s="448"/>
      <c r="M56" s="153"/>
      <c r="N56" s="304"/>
      <c r="O56" s="1756"/>
      <c r="P56" s="869" t="str">
        <f>VLOOKUP(VLOOKUP($C$3&amp;"-"&amp;$E56,Import!$C:$D,2,FALSE),Parameters!$C$18:$F$22,Summary!$C$7,FALSE)</f>
        <v xml:space="preserve">0 - Vastaus puuttuu </v>
      </c>
      <c r="Q56" s="893" t="str">
        <f>IF(VLOOKUP($C$3&amp;"-"&amp;$E56,Import!$C:$H,3,FALSE)=0,"",VLOOKUP($C$3&amp;"-"&amp;$E56,Import!$C:$H,3,FALSE))</f>
        <v/>
      </c>
      <c r="R56" s="893" t="str">
        <f>IF(VLOOKUP($C$3&amp;"-"&amp;$E56,Import!$C:$H,4,FALSE)=0,"",VLOOKUP($C$3&amp;"-"&amp;$E56,Import!$C:$H,4,FALSE))</f>
        <v/>
      </c>
      <c r="S56" s="893" t="str">
        <f>IF(VLOOKUP($C$3&amp;"-"&amp;$E56,Import!$C:$H,5,FALSE)=0,"",VLOOKUP($C$3&amp;"-"&amp;$E56,Import!$C:$H,5,FALSE))</f>
        <v/>
      </c>
      <c r="T56" s="894" t="str">
        <f>IF(VLOOKUP($C$3&amp;"-"&amp;$E56,Import!$C:$H,6,FALSE)=0,"",VLOOKUP($C$3&amp;"-"&amp;$E56,Import!$C:$H,6,FALSE))</f>
        <v/>
      </c>
      <c r="U56" s="153"/>
      <c r="V56" s="251"/>
    </row>
    <row r="57" spans="1:22" s="295" customFormat="1" ht="45" customHeight="1" x14ac:dyDescent="0.2">
      <c r="A57" s="304"/>
      <c r="B57" s="1756"/>
      <c r="C57" s="1767"/>
      <c r="D57" s="1380"/>
      <c r="E57" s="293" t="s">
        <v>26</v>
      </c>
      <c r="F57" s="464" t="str">
        <f>IF(VLOOKUP(CONCATENATE($C$3,"-",$E57),Languages!$A:$D,1,TRUE)=CONCATENATE($C$3,"-",$E57),VLOOKUP(CONCATENATE($C$3,"-",$E57),Languages!$A:$D,Summary!$C$7,TRUE),NA())</f>
        <v>THREAT-osion toimintaa suorittavilla työntekijöillä on riittävät tiedot ja taidot tehtäviensä suorittamiseen.</v>
      </c>
      <c r="G57" s="1684">
        <f t="shared" si="2"/>
        <v>0</v>
      </c>
      <c r="H57" s="306" t="s">
        <v>2466</v>
      </c>
      <c r="I57" s="482"/>
      <c r="J57" s="439"/>
      <c r="K57" s="439"/>
      <c r="L57" s="448"/>
      <c r="M57" s="153"/>
      <c r="N57" s="304"/>
      <c r="O57" s="1756"/>
      <c r="P57" s="869" t="str">
        <f>VLOOKUP(VLOOKUP($C$3&amp;"-"&amp;$E57,Import!$C:$D,2,FALSE),Parameters!$C$18:$F$22,Summary!$C$7,FALSE)</f>
        <v xml:space="preserve">0 - Vastaus puuttuu </v>
      </c>
      <c r="Q57" s="893" t="str">
        <f>IF(VLOOKUP($C$3&amp;"-"&amp;$E57,Import!$C:$H,3,FALSE)=0,"",VLOOKUP($C$3&amp;"-"&amp;$E57,Import!$C:$H,3,FALSE))</f>
        <v/>
      </c>
      <c r="R57" s="893" t="str">
        <f>IF(VLOOKUP($C$3&amp;"-"&amp;$E57,Import!$C:$H,4,FALSE)=0,"",VLOOKUP($C$3&amp;"-"&amp;$E57,Import!$C:$H,4,FALSE))</f>
        <v/>
      </c>
      <c r="S57" s="893" t="str">
        <f>IF(VLOOKUP($C$3&amp;"-"&amp;$E57,Import!$C:$H,5,FALSE)=0,"",VLOOKUP($C$3&amp;"-"&amp;$E57,Import!$C:$H,5,FALSE))</f>
        <v/>
      </c>
      <c r="T57" s="894" t="str">
        <f>IF(VLOOKUP($C$3&amp;"-"&amp;$E57,Import!$C:$H,6,FALSE)=0,"",VLOOKUP($C$3&amp;"-"&amp;$E57,Import!$C:$H,6,FALSE))</f>
        <v/>
      </c>
      <c r="U57" s="153"/>
      <c r="V57" s="251"/>
    </row>
    <row r="58" spans="1:22" s="295" customFormat="1" ht="34.950000000000003" customHeight="1" x14ac:dyDescent="0.2">
      <c r="A58" s="304"/>
      <c r="B58" s="1756"/>
      <c r="C58" s="1768"/>
      <c r="D58" s="1381"/>
      <c r="E58" s="394" t="s">
        <v>27</v>
      </c>
      <c r="F58" s="470" t="str">
        <f>IF(VLOOKUP(CONCATENATE($C$3,"-",$E58),Languages!$A:$D,1,TRUE)=CONCATENATE($C$3,"-",$E58),VLOOKUP(CONCATENATE($C$3,"-",$E58),Languages!$A:$D,Summary!$C$7,TRUE),NA())</f>
        <v>THREAT-osion toiminnan vaikuttavuutta arvioidaan ja seurataan.</v>
      </c>
      <c r="G58" s="1686">
        <f t="shared" si="2"/>
        <v>0</v>
      </c>
      <c r="H58" s="445" t="s">
        <v>2466</v>
      </c>
      <c r="I58" s="440"/>
      <c r="J58" s="440"/>
      <c r="K58" s="440"/>
      <c r="L58" s="449"/>
      <c r="M58" s="153"/>
      <c r="N58" s="304"/>
      <c r="O58" s="1756"/>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
      </c>
      <c r="S58" s="900" t="str">
        <f>IF(VLOOKUP($C$3&amp;"-"&amp;$E58,Import!$C:$H,5,FALSE)=0,"",VLOOKUP($C$3&amp;"-"&amp;$E58,Import!$C:$H,5,FALSE))</f>
        <v/>
      </c>
      <c r="T58" s="901" t="str">
        <f>IF(VLOOKUP($C$3&amp;"-"&amp;$E58,Import!$C:$H,6,FALSE)=0,"",VLOOKUP($C$3&amp;"-"&amp;$E58,Import!$C:$H,6,FALSE))</f>
        <v/>
      </c>
      <c r="U58" s="153"/>
      <c r="V58" s="251"/>
    </row>
    <row r="59" spans="1:22" x14ac:dyDescent="0.2">
      <c r="A59" s="180"/>
      <c r="B59" s="328"/>
      <c r="C59" s="329"/>
      <c r="D59" s="329"/>
      <c r="E59" s="330"/>
      <c r="F59" s="331"/>
      <c r="G59" s="332"/>
      <c r="H59" s="333"/>
      <c r="I59" s="334"/>
      <c r="J59" s="334"/>
      <c r="K59" s="334"/>
      <c r="L59" s="334"/>
      <c r="M59" s="493"/>
      <c r="N59" s="180"/>
      <c r="O59" s="328"/>
      <c r="P59" s="333"/>
      <c r="Q59" s="334"/>
      <c r="R59" s="334"/>
      <c r="S59" s="334"/>
      <c r="T59" s="334"/>
      <c r="U59" s="493"/>
      <c r="V59" s="251"/>
    </row>
    <row r="60" spans="1:22" x14ac:dyDescent="0.25">
      <c r="A60" s="180"/>
      <c r="B60" s="180"/>
      <c r="C60" s="180"/>
      <c r="D60" s="180"/>
      <c r="E60" s="180"/>
      <c r="F60" s="180"/>
      <c r="G60" s="335"/>
      <c r="H60" s="180"/>
      <c r="I60" s="180"/>
      <c r="J60" s="180"/>
      <c r="K60" s="180"/>
      <c r="L60" s="180"/>
      <c r="M60" s="180"/>
      <c r="N60" s="180"/>
      <c r="O60" s="180"/>
      <c r="P60" s="180"/>
      <c r="Q60" s="180"/>
      <c r="R60" s="180"/>
      <c r="S60" s="180"/>
      <c r="T60" s="180"/>
      <c r="U60" s="180"/>
      <c r="V60" s="308"/>
    </row>
    <row r="61" spans="1:22" x14ac:dyDescent="0.25">
      <c r="M61" s="339"/>
      <c r="N61" s="338"/>
      <c r="O61" s="181"/>
      <c r="U61" s="339"/>
      <c r="V61" s="338"/>
    </row>
    <row r="62" spans="1:22" x14ac:dyDescent="0.25">
      <c r="M62" s="339"/>
      <c r="N62" s="338"/>
      <c r="O62" s="181"/>
      <c r="U62" s="339"/>
      <c r="V62" s="338"/>
    </row>
  </sheetData>
  <sheetProtection sheet="1" formatCells="0" formatColumns="0" formatRows="0"/>
  <mergeCells count="44">
    <mergeCell ref="S15:S16"/>
    <mergeCell ref="T15:T16"/>
    <mergeCell ref="P17:P18"/>
    <mergeCell ref="Q17:Q18"/>
    <mergeCell ref="R17:R18"/>
    <mergeCell ref="S17:S18"/>
    <mergeCell ref="T17:T18"/>
    <mergeCell ref="P15:P16"/>
    <mergeCell ref="Q15:Q16"/>
    <mergeCell ref="R15:R16"/>
    <mergeCell ref="C17:L17"/>
    <mergeCell ref="C6:L6"/>
    <mergeCell ref="J8:K8"/>
    <mergeCell ref="J10:K11"/>
    <mergeCell ref="C13:L13"/>
    <mergeCell ref="C15:L15"/>
    <mergeCell ref="P3:T11"/>
    <mergeCell ref="P13:P14"/>
    <mergeCell ref="Q13:Q14"/>
    <mergeCell ref="R13:R14"/>
    <mergeCell ref="S13:S14"/>
    <mergeCell ref="T13:T14"/>
    <mergeCell ref="B57:B58"/>
    <mergeCell ref="B53:B56"/>
    <mergeCell ref="B39:B40"/>
    <mergeCell ref="B41:B49"/>
    <mergeCell ref="B24:B25"/>
    <mergeCell ref="B26:B29"/>
    <mergeCell ref="B30:B36"/>
    <mergeCell ref="O57:O58"/>
    <mergeCell ref="C24:C27"/>
    <mergeCell ref="C28:C32"/>
    <mergeCell ref="C53:C54"/>
    <mergeCell ref="C55:C58"/>
    <mergeCell ref="C33:C36"/>
    <mergeCell ref="O41:O49"/>
    <mergeCell ref="O24:O25"/>
    <mergeCell ref="O26:O29"/>
    <mergeCell ref="O30:O36"/>
    <mergeCell ref="O39:O40"/>
    <mergeCell ref="O53:O56"/>
    <mergeCell ref="C39:C42"/>
    <mergeCell ref="C43:C46"/>
    <mergeCell ref="C47:C49"/>
  </mergeCells>
  <conditionalFormatting sqref="G24:G36 G39:G49 G53:G58">
    <cfRule type="containsText" dxfId="202" priority="21" operator="containsText" text="0">
      <formula>NOT(ISERROR(SEARCH("0",G24)))</formula>
    </cfRule>
  </conditionalFormatting>
  <pageMargins left="0.7" right="0.7" top="0.75" bottom="0.75" header="0.3" footer="0.3"/>
  <pageSetup paperSize="9" scale="42" orientation="portrait" r:id="rId1"/>
  <rowBreaks count="1" manualBreakCount="1">
    <brk id="49" max="16383" man="1"/>
  </rowBreaks>
  <colBreaks count="1" manualBreakCount="1">
    <brk id="14" max="1048575" man="1"/>
  </colBreaks>
  <ignoredErrors>
    <ignoredError sqref="P24 P25:T34 P39:T49 P53:T58 Q36:T36 R24:T24"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0" id="{095DB739-B76E-4A8E-BFAE-D5896F62EB0E}">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G24:G36 G39:G49 G53:G58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Parameters!$B$18:$B$22</xm:f>
          </x14:formula1>
          <xm:sqref>H24:H36 H39:H49 H53:H58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2" tint="0.79998168889431442"/>
  </sheetPr>
  <dimension ref="A1:V77"/>
  <sheetViews>
    <sheetView showGridLines="0" zoomScale="80" zoomScaleNormal="80" workbookViewId="0"/>
  </sheetViews>
  <sheetFormatPr defaultColWidth="9.26953125" defaultRowHeight="13.8" x14ac:dyDescent="0.25"/>
  <cols>
    <col min="1" max="2" width="1.6328125" style="139" customWidth="1"/>
    <col min="3" max="3" width="2.6328125" style="139" customWidth="1"/>
    <col min="4" max="4" width="3.1796875" style="139" customWidth="1"/>
    <col min="5" max="5" width="3.1796875" style="299" customWidth="1"/>
    <col min="6" max="6" width="55.6328125" style="139" customWidth="1"/>
    <col min="7" max="7" width="2.6328125" style="300" customWidth="1"/>
    <col min="8" max="8" width="14.6328125" style="259" customWidth="1"/>
    <col min="9" max="9" width="30.6328125" customWidth="1"/>
    <col min="10" max="10" width="25" customWidth="1"/>
    <col min="11" max="11" width="20.6328125" style="301" customWidth="1"/>
    <col min="12" max="12" width="10.6328125" style="139" customWidth="1"/>
    <col min="13" max="13" width="1.6328125" style="302" customWidth="1"/>
    <col min="14" max="14" width="1.6328125" style="139" customWidth="1"/>
    <col min="15" max="15" width="1.6328125" style="302" customWidth="1"/>
    <col min="16" max="16" width="14.6328125" style="259" customWidth="1"/>
    <col min="17" max="17" width="30.6328125" customWidth="1"/>
    <col min="18" max="18" width="20.6328125" customWidth="1"/>
    <col min="19" max="19" width="20.6328125" style="301" customWidth="1"/>
    <col min="20" max="20" width="28.6328125" style="139" customWidth="1"/>
    <col min="21" max="21" width="1.6328125" style="302" customWidth="1"/>
    <col min="22" max="22" width="1.6328125" style="139" customWidth="1"/>
    <col min="23" max="16384" width="9.26953125" style="139"/>
  </cols>
  <sheetData>
    <row r="1" spans="1:22"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805"/>
      <c r="P2" s="806"/>
      <c r="Q2" s="806"/>
      <c r="R2" s="806"/>
      <c r="S2" s="806"/>
      <c r="T2" s="806"/>
      <c r="U2" s="807"/>
      <c r="V2" s="251"/>
    </row>
    <row r="3" spans="1:22" s="256" customFormat="1" ht="25.05" customHeight="1" x14ac:dyDescent="0.25">
      <c r="A3" s="251"/>
      <c r="B3" s="148"/>
      <c r="C3" s="149" t="s">
        <v>0</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8"/>
      <c r="P3" s="1741" t="str">
        <f>VLOOKUP($C$3,Infoimport!$B$4:$C$14,2,FALSE)</f>
        <v xml:space="preserve">RISK, tiedot Infoimport-välilehdeltä
</v>
      </c>
      <c r="Q3" s="1741"/>
      <c r="R3" s="1741"/>
      <c r="S3" s="1741"/>
      <c r="T3" s="1741"/>
      <c r="U3" s="809"/>
      <c r="V3" s="251"/>
    </row>
    <row r="4" spans="1:22" ht="25.05" customHeight="1" x14ac:dyDescent="0.3">
      <c r="A4" s="134"/>
      <c r="B4" s="156"/>
      <c r="C4" s="154" t="str">
        <f>IF(VLOOKUP($C$3,Languages!$A:$D,1,TRUE)=$C$3,VLOOKUP($C$3,Languages!$A:$D,Summary!$C$7,TRUE),NA())</f>
        <v>Riskienhallinta (RISK)</v>
      </c>
      <c r="D4" s="154"/>
      <c r="E4" s="257"/>
      <c r="F4" s="258"/>
      <c r="G4" s="260"/>
      <c r="I4" s="260" t="str">
        <f ca="1">VLOOKUP(VLOOKUP(CONCATENATE($C$3),Data!$K:$O,5,FALSE),Parameters!$C$7:$F$10,Summary!$C$7,FALSE)</f>
        <v>Kypsyystaso 0</v>
      </c>
      <c r="J4" s="684"/>
      <c r="K4" s="261"/>
      <c r="L4" s="147"/>
      <c r="M4" s="153"/>
      <c r="N4" s="134"/>
      <c r="O4" s="808"/>
      <c r="P4" s="1741"/>
      <c r="Q4" s="1741"/>
      <c r="R4" s="1741"/>
      <c r="S4" s="1741"/>
      <c r="T4" s="1741"/>
      <c r="U4" s="809"/>
      <c r="V4" s="134"/>
    </row>
    <row r="5" spans="1:22" ht="10.050000000000001" customHeight="1" x14ac:dyDescent="0.25">
      <c r="A5" s="134"/>
      <c r="B5" s="156"/>
      <c r="C5" s="262"/>
      <c r="D5" s="262"/>
      <c r="E5" s="158"/>
      <c r="F5" s="158"/>
      <c r="G5" s="159"/>
      <c r="H5" s="159"/>
      <c r="I5" s="783"/>
      <c r="J5" s="261"/>
      <c r="K5" s="261"/>
      <c r="L5" s="147"/>
      <c r="M5" s="153"/>
      <c r="N5" s="134"/>
      <c r="O5" s="808"/>
      <c r="P5" s="1741"/>
      <c r="Q5" s="1741"/>
      <c r="R5" s="1741"/>
      <c r="S5" s="1741"/>
      <c r="T5" s="1741"/>
      <c r="U5" s="809"/>
      <c r="V5" s="134"/>
    </row>
    <row r="6" spans="1:22" s="183" customFormat="1" ht="67.05" customHeight="1" x14ac:dyDescent="0.2">
      <c r="A6" s="177"/>
      <c r="B6" s="307"/>
      <c r="C6" s="1761" t="str">
        <f>IF(VLOOKUP(CONCATENATE(C3,"-0"),Languages!$A:$D,1,TRUE)=CONCATENATE(C3,"-0"),VLOOKUP(CONCATENATE(C3,"-0"),Languages!$A:$D,Summary!$C$7,TRUE),NA())</f>
        <v>Riskienhallinnan osiossa arvioidaan organisaation kykyä tunnistaa ja hallita toimintaansa kohdistuvia kyberturvallisuusriskejä (eli kyberriskejä). Organisaation tulee luoda ja ylläpitää koko organisaation kattavaa riskienhallintaohjelmaa tunnistaakseen, arvioidakseen ja hallitakseen kyberriskejä. Riskienhallintaohjelman tulee kattaa kaikki organisaation liiketoimintayksiköt, tytäryhtiöt, toiminnan kannalta kriittisen infrastruktuurin ja tärkeimmät sidosryhmät).</v>
      </c>
      <c r="D6" s="1761"/>
      <c r="E6" s="1761"/>
      <c r="F6" s="1761"/>
      <c r="G6" s="1761"/>
      <c r="H6" s="1761"/>
      <c r="I6" s="1761"/>
      <c r="J6" s="1761"/>
      <c r="K6" s="1761"/>
      <c r="L6" s="1761"/>
      <c r="M6" s="153"/>
      <c r="N6" s="177"/>
      <c r="O6" s="808"/>
      <c r="P6" s="1741"/>
      <c r="Q6" s="1741"/>
      <c r="R6" s="1741"/>
      <c r="S6" s="1741"/>
      <c r="T6" s="1741"/>
      <c r="U6" s="809"/>
      <c r="V6" s="177"/>
    </row>
    <row r="7" spans="1:22" s="183" customFormat="1" ht="19.95" customHeight="1" x14ac:dyDescent="0.2">
      <c r="A7" s="177"/>
      <c r="B7" s="307"/>
      <c r="C7" s="263">
        <v>1</v>
      </c>
      <c r="D7" s="263"/>
      <c r="E7" s="264" t="s">
        <v>1</v>
      </c>
      <c r="F7" s="265" t="str">
        <f>IF(VLOOKUP(CONCATENATE($C$3,"-",C7),Languages!$A:$D,1,TRUE)=CONCATENATE($C$3,"-",C7),VLOOKUP(CONCATENATE($C$3,"-",C7),Languages!$A:$D,Summary!$C$7,TRUE),NA())</f>
        <v>Kyberriskienhallinnan suunnitelma</v>
      </c>
      <c r="G7" s="309"/>
      <c r="H7" s="309"/>
      <c r="I7" s="266" t="str">
        <f ca="1">VLOOKUP(VLOOKUP(CONCATENATE($C$3,"-",$C7),Data!$K:$O,5,FALSE),Parameters!$C$7:$F$10,Summary!$C$7,FALSE)</f>
        <v>Kypsyystaso 0</v>
      </c>
      <c r="J7" s="461" t="str">
        <f>IF(VLOOKUP("KM110",Languages!$A:$D,1,TRUE)="KM110",VLOOKUP("KM110",Languages!$A:$D,Summary!$C$7,TRUE),NA())</f>
        <v>Päivämäärä</v>
      </c>
      <c r="K7" s="435"/>
      <c r="L7" s="147"/>
      <c r="M7" s="153"/>
      <c r="N7" s="177"/>
      <c r="O7" s="808"/>
      <c r="P7" s="1741"/>
      <c r="Q7" s="1741"/>
      <c r="R7" s="1741"/>
      <c r="S7" s="1741"/>
      <c r="T7" s="1741"/>
      <c r="U7" s="809"/>
      <c r="V7" s="177"/>
    </row>
    <row r="8" spans="1:22" s="183" customFormat="1" ht="19.95" customHeight="1" x14ac:dyDescent="0.2">
      <c r="A8" s="177"/>
      <c r="B8" s="307"/>
      <c r="C8" s="263">
        <v>2</v>
      </c>
      <c r="D8" s="263"/>
      <c r="E8" s="264" t="s">
        <v>1</v>
      </c>
      <c r="F8" s="265" t="str">
        <f>IF(VLOOKUP(CONCATENATE($C$3,"-",C8),Languages!$A:$D,1,TRUE)=CONCATENATE($C$3,"-",C8),VLOOKUP(CONCATENATE($C$3,"-",C8),Languages!$A:$D,Summary!$C$7,TRUE),NA())</f>
        <v>Kyberriskien tunnistaminen</v>
      </c>
      <c r="G8" s="309"/>
      <c r="H8" s="309"/>
      <c r="I8" s="266" t="str">
        <f ca="1">VLOOKUP(VLOOKUP(CONCATENATE($C$3,"-",$C8),Data!$K:$O,5,FALSE),Parameters!$C$7:$F$10,Summary!$C$7,FALSE)</f>
        <v>Kypsyystaso 0</v>
      </c>
      <c r="J8" s="1770"/>
      <c r="K8" s="1763"/>
      <c r="L8" s="147"/>
      <c r="M8" s="153"/>
      <c r="N8" s="177"/>
      <c r="O8" s="808"/>
      <c r="P8" s="1741"/>
      <c r="Q8" s="1741"/>
      <c r="R8" s="1741"/>
      <c r="S8" s="1741"/>
      <c r="T8" s="1741"/>
      <c r="U8" s="809"/>
      <c r="V8" s="177"/>
    </row>
    <row r="9" spans="1:22" s="183" customFormat="1" ht="19.95" customHeight="1" x14ac:dyDescent="0.2">
      <c r="A9" s="177"/>
      <c r="B9" s="307"/>
      <c r="C9" s="263">
        <v>3</v>
      </c>
      <c r="D9" s="263"/>
      <c r="E9" s="264" t="s">
        <v>1</v>
      </c>
      <c r="F9" s="265" t="str">
        <f>IF(VLOOKUP(CONCATENATE($C$3,"-",C9),Languages!$A:$D,1,TRUE)=CONCATENATE($C$3,"-",C9),VLOOKUP(CONCATENATE($C$3,"-",C9),Languages!$A:$D,Summary!$C$7,TRUE),NA())</f>
        <v>Riskien analysointi</v>
      </c>
      <c r="G9" s="309"/>
      <c r="H9" s="309"/>
      <c r="I9" s="266" t="str">
        <f ca="1">VLOOKUP(VLOOKUP(CONCATENATE($C$3,"-",$C9),Data!$K:$O,5,FALSE),Parameters!$C$7:$F$10,Summary!$C$7,FALSE)</f>
        <v>Kypsyystaso 0</v>
      </c>
      <c r="J9" s="461" t="str">
        <f>IF(VLOOKUP("KM111",Languages!$A:$D,1,TRUE)="KM111",VLOOKUP("KM111",Languages!$A:$D,Summary!$C$7,TRUE),NA())</f>
        <v>Osallistujat</v>
      </c>
      <c r="K9" s="435"/>
      <c r="L9" s="147"/>
      <c r="M9" s="153"/>
      <c r="N9" s="177"/>
      <c r="O9" s="808"/>
      <c r="P9" s="1741"/>
      <c r="Q9" s="1741"/>
      <c r="R9" s="1741"/>
      <c r="S9" s="1741"/>
      <c r="T9" s="1741"/>
      <c r="U9" s="809"/>
      <c r="V9" s="177"/>
    </row>
    <row r="10" spans="1:22" s="183" customFormat="1" ht="19.95" customHeight="1" x14ac:dyDescent="0.2">
      <c r="A10" s="177"/>
      <c r="B10" s="307"/>
      <c r="C10" s="263">
        <v>4</v>
      </c>
      <c r="D10" s="263"/>
      <c r="E10" s="264" t="s">
        <v>1</v>
      </c>
      <c r="F10" s="265" t="str">
        <f>IF(VLOOKUP(CONCATENATE($C$3,"-",C10),Languages!$A:$D,1,TRUE)=CONCATENATE($C$3,"-",C10),VLOOKUP(CONCATENATE($C$3,"-",C10),Languages!$A:$D,Summary!$C$7,TRUE),NA())</f>
        <v>Riskeihin reagointi</v>
      </c>
      <c r="G10" s="309"/>
      <c r="H10" s="309"/>
      <c r="I10" s="266" t="str">
        <f ca="1">VLOOKUP(VLOOKUP(CONCATENATE($C$3,"-",$C10),Data!$K:$O,5,FALSE),Parameters!$C$7:$F$10,Summary!$C$7,FALSE)</f>
        <v>Kypsyystaso 0</v>
      </c>
      <c r="J10" s="1751"/>
      <c r="K10" s="1752"/>
      <c r="L10" s="147"/>
      <c r="M10" s="153"/>
      <c r="N10" s="177"/>
      <c r="O10" s="808"/>
      <c r="P10" s="1741"/>
      <c r="Q10" s="1741"/>
      <c r="R10" s="1741"/>
      <c r="S10" s="1741"/>
      <c r="T10" s="1741"/>
      <c r="U10" s="809"/>
      <c r="V10" s="177"/>
    </row>
    <row r="11" spans="1:22" s="183" customFormat="1" ht="19.95" customHeight="1" x14ac:dyDescent="0.2">
      <c r="A11" s="177"/>
      <c r="B11" s="307"/>
      <c r="C11" s="263">
        <v>5</v>
      </c>
      <c r="D11" s="263"/>
      <c r="E11" s="264" t="s">
        <v>1</v>
      </c>
      <c r="F11" s="265" t="str">
        <f>IF(VLOOKUP(CONCATENATE($C$3,"-",C11),Languages!$A:$D,1,TRUE)=CONCATENATE($C$3,"-",C11),VLOOKUP(CONCATENATE($C$3,"-",C11),Languages!$A:$D,Summary!$C$7,TRUE),NA())</f>
        <v>Yleisiä hallintatoimia</v>
      </c>
      <c r="G11" s="309"/>
      <c r="H11" s="309"/>
      <c r="I11" s="266" t="str">
        <f ca="1">VLOOKUP(VLOOKUP(CONCATENATE($C$3,"-",$C11),Data!$K:$O,5,FALSE),Parameters!$C$7:$F$10,Summary!$C$7,FALSE)</f>
        <v>Kypsyystaso 1</v>
      </c>
      <c r="J11" s="1753"/>
      <c r="K11" s="1754"/>
      <c r="L11" s="147"/>
      <c r="M11" s="153"/>
      <c r="N11" s="177"/>
      <c r="O11" s="808"/>
      <c r="P11" s="1741"/>
      <c r="Q11" s="1741"/>
      <c r="R11" s="1741"/>
      <c r="S11" s="1741"/>
      <c r="T11" s="1741"/>
      <c r="U11" s="809"/>
      <c r="V11" s="177"/>
    </row>
    <row r="12" spans="1:22" s="176" customFormat="1" ht="30" customHeight="1" x14ac:dyDescent="0.3">
      <c r="A12" s="165"/>
      <c r="B12" s="268"/>
      <c r="C12" s="169">
        <v>1</v>
      </c>
      <c r="D12" s="169"/>
      <c r="E12" s="269" t="str">
        <f>IF(VLOOKUP(CONCATENATE($C$3,"-",C12),Languages!$A:$D,1,TRUE)=CONCATENATE($C$3,"-",C12),VLOOKUP(CONCATENATE($C$3,"-",C12),Languages!$A:$D,Summary!$C$7,TRUE),NA())</f>
        <v>Kyberriskienhallinnan suunnitelma</v>
      </c>
      <c r="F12" s="169"/>
      <c r="G12" s="270"/>
      <c r="H12" s="270"/>
      <c r="I12" s="270"/>
      <c r="J12" s="270"/>
      <c r="K12" s="270"/>
      <c r="L12" s="270"/>
      <c r="M12" s="153"/>
      <c r="N12" s="165"/>
      <c r="O12" s="808"/>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9"/>
      <c r="V12" s="165"/>
    </row>
    <row r="13" spans="1:22" s="183" customFormat="1" ht="90" customHeight="1" x14ac:dyDescent="0.2">
      <c r="A13" s="177"/>
      <c r="B13" s="178"/>
      <c r="C13" s="1773" t="str">
        <f>IF(VLOOKUP(CONCATENATE($C$3,"-",$C12,"-0"),Languages!$A:$D,1,TRUE)=CONCATENATE($C$3,"-",$C12,"-0"),VLOOKUP(CONCATENATE($C$3,"-",$C12,"-0"),Languages!$A:$D,Summary!$C$7,TRUE),NA())</f>
        <v>Kyberriskienhallintaan kuuluu riskien tunnistaminen ja arviointi, käsittely (esimerkiksi hyväksymällä, välttämällä, pienentämällä tai siirtämällä) ja seuranta siten, että se on linjassa organisaatioiden tarpeiden kanssa. Keskeistä näille toimille on yhtenäinen ymmärrys kyberriskeistä ja suunnitelma niiden hallintaan. Joissakin organisaatioissa tätä kuvataan erillisen kyberriskienhallinnan strategian kautta. Kyberriskienhallintastrategia on organisaation ylätason strategia, joka määrittää organisaation riskinottohalukkuuden ja asettaa suunnan kyberriskien arvioinnille ja hallintatoimien priorisoinnille. Kyberriskienhallintastrategia kattaa mm. menetelmät kyberriskien arviointiin, strategian riskien monitorointiin sekä organisaation kyberturvallisuuden hallintamallin ("cybersecurity governance") määrittelyn. Strategiaan kuuluu olennaisena osana määrittää organisaatiotasoiset riskien arviointikriteerit (esim. riskirajat, käytettävissä olevat riskienhallintatoimenpiteet), jotka puolestaan ohjaavat koko organisaation kyberturvallisuusohjelmaa [kts. PROGRAM]. Kyberriskienhallintastrategian tulee olla linjassa organisaation yleisen riskienhallintastrategian kanssa, jotta voidaan varmistua että kyberriskejä hallitaan osana organisaation laajempia päämääriä ja tavoitteita.</v>
      </c>
      <c r="D13" s="1773"/>
      <c r="E13" s="1773"/>
      <c r="F13" s="1773"/>
      <c r="G13" s="1773"/>
      <c r="H13" s="1773"/>
      <c r="I13" s="1773"/>
      <c r="J13" s="1773"/>
      <c r="K13" s="1773"/>
      <c r="L13" s="1773"/>
      <c r="M13" s="153"/>
      <c r="N13" s="177"/>
      <c r="O13" s="808"/>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809"/>
      <c r="V13" s="177"/>
    </row>
    <row r="14" spans="1:22" s="176" customFormat="1" ht="30" customHeight="1" x14ac:dyDescent="0.3">
      <c r="A14" s="165"/>
      <c r="B14" s="268"/>
      <c r="C14" s="269">
        <v>2</v>
      </c>
      <c r="D14" s="269"/>
      <c r="E14" s="269" t="str">
        <f>IF(VLOOKUP(CONCATENATE($C$3,"-",C14),Languages!$A:$D,1,TRUE)=CONCATENATE($C$3,"-",C14),VLOOKUP(CONCATENATE($C$3,"-",C14),Languages!$A:$D,Summary!$C$7,TRUE),NA())</f>
        <v>Kyberriskien tunnistaminen</v>
      </c>
      <c r="F14" s="169"/>
      <c r="G14" s="291" t="str">
        <f>IFERROR(INT(LEFT($H14,1)),"")</f>
        <v/>
      </c>
      <c r="H14" s="291"/>
      <c r="I14" s="292"/>
      <c r="J14" s="292"/>
      <c r="K14" s="292"/>
      <c r="L14" s="292"/>
      <c r="M14" s="153"/>
      <c r="N14" s="165"/>
      <c r="O14" s="808"/>
      <c r="P14" s="1760"/>
      <c r="Q14" s="1742"/>
      <c r="R14" s="1742"/>
      <c r="S14" s="1742"/>
      <c r="T14" s="1742"/>
      <c r="U14" s="809"/>
      <c r="V14" s="165"/>
    </row>
    <row r="15" spans="1:22" ht="79.95" customHeight="1" x14ac:dyDescent="0.2">
      <c r="A15" s="134"/>
      <c r="B15" s="311"/>
      <c r="C15" s="1773" t="str">
        <f>IF(VLOOKUP(CONCATENATE($C$3,"-",$C14,"-0"),Languages!$A:$D,1,TRUE)=CONCATENATE($C$3,"-",$C14,"-0"),VLOOKUP(CONCATENATE($C$3,"-",$C14,"-0"),Languages!$A:$D,Summary!$C$7,TRUE),NA())</f>
        <v>Kyberriskien hallinta tarkoittaa toimia kyberriskien tunnistamiseksi, arvioimiseksi, seuraamiseksi ja hallitsemiseksi riskienhallintatoimenpitein. Riskienhallintatoimenpiteitä ovat esimerkiksi riskin hyväksyminen, välttäminen, pienentäminen tai siirtäminen. Kyberriskien hallintaa tulee toteuttaa osana organisaation yleistä riskienhallintaa huomioiden organisaation laajemmat tavoitteet ja liiketoiminnan tarpeet. Avainasemassa on koko organisaation kattava kyberriskienhallinnan strategia, joka huomioi edellä luetellut asiat. Riskien luokittelu auttaa organisaatiota käsittelemään ja seuraamaan riskejä johdonmukaisesti. Riskien luokittelua tukee riskirekisteri (joka on listaus organisaation tunnistamista riskeistä ja riskeihin liittyvistä tiedoista). Riskirekisteri on keskeinen osa laajempaa kyberturvallisuuden hallintaa ja siihen viitataankin useassa muussakin Kybermittarin osiossa [kts. esimerkiksi osiot SITUATION tai RESPONSE].</v>
      </c>
      <c r="D15" s="1773"/>
      <c r="E15" s="1773"/>
      <c r="F15" s="1773"/>
      <c r="G15" s="1773"/>
      <c r="H15" s="1773"/>
      <c r="I15" s="1773"/>
      <c r="J15" s="1773"/>
      <c r="K15" s="1773"/>
      <c r="L15" s="1773"/>
      <c r="M15" s="153"/>
      <c r="N15" s="134"/>
      <c r="O15" s="808"/>
      <c r="P15" s="1759" t="str">
        <f>IF(VLOOKUP(CONCATENATE($C$3,"-",$C14),Import!$C$11:$H$470,2,FALSE)=0,"",VLOOKUP(CONCATENATE($C$3,"-",$C14),Import!$C$11:$H$470,2,FALSE))</f>
        <v/>
      </c>
      <c r="Q15" s="1741" t="str">
        <f>IF(VLOOKUP(CONCATENATE($C$3,"-",$C14),Import!$C$11:$H$470,3,FALSE)=0,"",VLOOKUP(CONCATENATE($C$3,"-",$C14),Import!$C$11:$H$470,3,FALSE))</f>
        <v/>
      </c>
      <c r="R15" s="1741" t="str">
        <f>IF(VLOOKUP(CONCATENATE($C$3,"-",$C14),Import!$C$11:$H$470,4,FALSE)=0,"",VLOOKUP(CONCATENATE($C$3,"-",$C14),Import!$C$11:$H$470,4,FALSE))</f>
        <v/>
      </c>
      <c r="S15" s="1741" t="str">
        <f>IF(VLOOKUP(CONCATENATE($C$3,"-",$C14),Import!$C$11:$H$470,5,FALSE)=0,"",VLOOKUP(CONCATENATE($C$3,"-",$C14),Import!$C$11:$H$470,5,FALSE))</f>
        <v/>
      </c>
      <c r="T15" s="1741" t="str">
        <f>IF(VLOOKUP(CONCATENATE($C$3,"-",$C14),Import!$C$11:$H$470,6,FALSE)=0,"",VLOOKUP(CONCATENATE($C$3,"-",$C14),Import!$C$11:$H$470,6,FALSE))</f>
        <v/>
      </c>
      <c r="U15" s="809"/>
      <c r="V15" s="134"/>
    </row>
    <row r="16" spans="1:22" s="176" customFormat="1" ht="30" customHeight="1" x14ac:dyDescent="0.3">
      <c r="A16" s="173"/>
      <c r="B16" s="268"/>
      <c r="C16" s="269">
        <v>3</v>
      </c>
      <c r="D16" s="269"/>
      <c r="E16" s="269" t="str">
        <f>IF(VLOOKUP(CONCATENATE($C$3,"-",C16),Languages!$A:$D,1,TRUE)=CONCATENATE($C$3,"-",C16),VLOOKUP(CONCATENATE($C$3,"-",C16),Languages!$A:$D,Summary!$C$7,TRUE),NA())</f>
        <v>Riskien analysointi</v>
      </c>
      <c r="F16" s="169"/>
      <c r="G16" s="291" t="str">
        <f>IFERROR(INT(LEFT($H16,1)),"")</f>
        <v/>
      </c>
      <c r="H16" s="291"/>
      <c r="I16" s="292"/>
      <c r="J16" s="292"/>
      <c r="K16" s="292"/>
      <c r="L16" s="292"/>
      <c r="M16" s="153"/>
      <c r="N16" s="173"/>
      <c r="O16" s="808"/>
      <c r="P16" s="1760"/>
      <c r="Q16" s="1742"/>
      <c r="R16" s="1742"/>
      <c r="S16" s="1742"/>
      <c r="T16" s="1742"/>
      <c r="U16" s="809"/>
      <c r="V16" s="173"/>
    </row>
    <row r="17" spans="1:22" ht="49.95" customHeight="1" x14ac:dyDescent="0.2">
      <c r="A17" s="235"/>
      <c r="B17" s="312"/>
      <c r="C17" s="1773" t="str">
        <f>IF(VLOOKUP(CONCATENATE($C$3,"-",$C16,"-0"),Languages!$A:$D,1,TRUE)=CONCATENATE($C$3,"-",$C16,"-0"),VLOOKUP(CONCATENATE($C$3,"-",$C16,"-0"),Languages!$A:$D,Summary!$C$7,TRUE),NA())</f>
        <v>Tunnistetut riskit analysoidaan, jotta niiden vaikutus organisaation toimintaan voidaan arvioida, ne voidaan luokitella ja priorisoida, ja oikea strategia sekä riittävät toimenpiteet voidaan päättää (esimerkiksi: todennäköisyyden/vaikutuksen pienentäminen, riskin hyväksyminen, riskin välttäminen tai riskin jakaminen). Analysoinnin yksityiskohtaisuus voi vaihdella, riippuen riskin laadusta ja saatavilla olevan tiedon määrästä ja laadusta, mutta käytettävän menetelmän tulisi olla yhtenevä koko organisaatiossa.</v>
      </c>
      <c r="D17" s="1773"/>
      <c r="E17" s="1773"/>
      <c r="F17" s="1773"/>
      <c r="G17" s="1773"/>
      <c r="H17" s="1773"/>
      <c r="I17" s="1773"/>
      <c r="J17" s="1773"/>
      <c r="K17" s="1773"/>
      <c r="L17" s="1773"/>
      <c r="M17" s="153"/>
      <c r="N17" s="235"/>
      <c r="O17" s="808"/>
      <c r="P17" s="1759" t="str">
        <f>IF(VLOOKUP(CONCATENATE($C$3,"-",$C16),Import!$C$11:$H$470,2,FALSE)=0,"",VLOOKUP(CONCATENATE($C$3,"-",$C16),Import!$C$11:$H$470,2,FALSE))</f>
        <v/>
      </c>
      <c r="Q17" s="1741" t="str">
        <f>IF(VLOOKUP(CONCATENATE($C$3,"-",$C16),Import!$C$11:$H$470,3,FALSE)=0,"",VLOOKUP(CONCATENATE($C$3,"-",$C16),Import!$C$11:$H$470,3,FALSE))</f>
        <v/>
      </c>
      <c r="R17" s="1741" t="str">
        <f>IF(VLOOKUP(CONCATENATE($C$3,"-",$C16),Import!$C$11:$H$470,4,FALSE)=0,"",VLOOKUP(CONCATENATE($C$3,"-",$C16),Import!$C$11:$H$470,4,FALSE))</f>
        <v/>
      </c>
      <c r="S17" s="1741" t="str">
        <f>IF(VLOOKUP(CONCATENATE($C$3,"-",$C16),Import!$C$11:$H$470,5,FALSE)=0,"",VLOOKUP(CONCATENATE($C$3,"-",$C16),Import!$C$11:$H$470,5,FALSE))</f>
        <v/>
      </c>
      <c r="T17" s="1741" t="str">
        <f>IF(VLOOKUP(CONCATENATE($C$3,"-",$C16),Import!$C$11:$H$470,6,FALSE)=0,"",VLOOKUP(CONCATENATE($C$3,"-",$C16),Import!$C$11:$H$470,6,FALSE))</f>
        <v/>
      </c>
      <c r="U17" s="809"/>
      <c r="V17" s="235"/>
    </row>
    <row r="18" spans="1:22" s="295" customFormat="1" ht="34.950000000000003" customHeight="1" x14ac:dyDescent="0.3">
      <c r="A18" s="304"/>
      <c r="B18" s="268"/>
      <c r="C18" s="269">
        <v>4</v>
      </c>
      <c r="D18" s="269"/>
      <c r="E18" s="269" t="str">
        <f>IF(VLOOKUP(CONCATENATE($C$3,"-",C18),Languages!$A:$D,1,TRUE)=CONCATENATE($C$3,"-",C18),VLOOKUP(CONCATENATE($C$3,"-",C18),Languages!$A:$D,Summary!$C$7,TRUE),NA())</f>
        <v>Riskeihin reagointi</v>
      </c>
      <c r="F18" s="169"/>
      <c r="G18" s="291" t="str">
        <f>IFERROR(INT(LEFT($H18,1)),"")</f>
        <v/>
      </c>
      <c r="H18" s="291"/>
      <c r="I18" s="292"/>
      <c r="J18" s="292"/>
      <c r="K18" s="292"/>
      <c r="L18" s="292"/>
      <c r="M18" s="153"/>
      <c r="N18" s="304"/>
      <c r="O18" s="808"/>
      <c r="P18" s="1760"/>
      <c r="Q18" s="1742"/>
      <c r="R18" s="1742"/>
      <c r="S18" s="1742"/>
      <c r="T18" s="1742"/>
      <c r="U18" s="809"/>
      <c r="V18" s="304"/>
    </row>
    <row r="19" spans="1:22" s="295" customFormat="1" ht="45" customHeight="1" x14ac:dyDescent="0.2">
      <c r="A19" s="304"/>
      <c r="B19" s="312"/>
      <c r="C19" s="1773" t="str">
        <f>IF(VLOOKUP(CONCATENATE($C$3,"-",$C18,"-0"),Languages!$A:$D,1,TRUE)=CONCATENATE($C$3,"-",$C18,"-0"),VLOOKUP(CONCATENATE($C$3,"-",$C18,"-0"),Languages!$A:$D,Summary!$C$7,TRUE),NA())</f>
        <v>Analysoinnin perusteella päätetyt toimenpiteet pitää toteuttaa systemaattisesti ja priorisoinnin mukaisesti. Lopputuloksen tehokkuus ja riittävyys pitää arvioida, jotta nähdään onko jäännösriski hyväksyttävällä tasolla. Koska toimintaympäristö saattaa muuttua ajan kuluessa, tehdyt toimenpiteet pitää jatkossakin arvioida säännöllisesti, jotta varmistutaan että ne edelleen ovat riittävät ja tarkoituksenmukaiset.</v>
      </c>
      <c r="D19" s="1773"/>
      <c r="E19" s="1773"/>
      <c r="F19" s="1773"/>
      <c r="G19" s="1773"/>
      <c r="H19" s="1773"/>
      <c r="I19" s="1773"/>
      <c r="J19" s="1773"/>
      <c r="K19" s="1773"/>
      <c r="L19" s="1773"/>
      <c r="M19" s="153"/>
      <c r="N19" s="304"/>
      <c r="O19" s="808"/>
      <c r="P19" s="1759" t="str">
        <f>IF(VLOOKUP(CONCATENATE($C$3,"-",$C18),Import!$C$11:$H$470,2,FALSE)=0,"",VLOOKUP(CONCATENATE($C$3,"-",$C18),Import!$C$11:$H$470,2,FALSE))</f>
        <v/>
      </c>
      <c r="Q19" s="1741" t="str">
        <f>IF(VLOOKUP(CONCATENATE($C$3,"-",$C18),Import!$C$11:$H$470,3,FALSE)=0,"",VLOOKUP(CONCATENATE($C$3,"-",$C18),Import!$C$11:$H$470,3,FALSE))</f>
        <v/>
      </c>
      <c r="R19" s="1741" t="str">
        <f>IF(VLOOKUP(CONCATENATE($C$3,"-",$C18),Import!$C$11:$H$470,4,FALSE)=0,"",VLOOKUP(CONCATENATE($C$3,"-",$C18),Import!$C$11:$H$470,4,FALSE))</f>
        <v/>
      </c>
      <c r="S19" s="1741" t="str">
        <f>IF(VLOOKUP(CONCATENATE($C$3,"-",$C18),Import!$C$11:$H$470,5,FALSE)=0,"",VLOOKUP(CONCATENATE($C$3,"-",$C18),Import!$C$11:$H$470,5,FALSE))</f>
        <v/>
      </c>
      <c r="T19" s="1741" t="str">
        <f>IF(VLOOKUP(CONCATENATE($C$3,"-",$C18),Import!$C$11:$H$470,6,FALSE)=0,"",VLOOKUP(CONCATENATE($C$3,"-",$C18),Import!$C$11:$H$470,6,FALSE))</f>
        <v/>
      </c>
      <c r="U19" s="809"/>
      <c r="V19" s="304"/>
    </row>
    <row r="20" spans="1:22" s="295" customFormat="1" ht="34.950000000000003" customHeight="1" x14ac:dyDescent="0.3">
      <c r="A20" s="304"/>
      <c r="B20" s="268"/>
      <c r="C20" s="269">
        <v>5</v>
      </c>
      <c r="D20" s="269"/>
      <c r="E20" s="269" t="str">
        <f>IF(VLOOKUP(CONCATENATE($C$3,"-",C20),Languages!$A:$D,1,TRUE)=CONCATENATE($C$3,"-",C20),VLOOKUP(CONCATENATE($C$3,"-",C20),Languages!$A:$D,Summary!$C$7,TRUE),NA())</f>
        <v>Yleisiä hallintatoimia</v>
      </c>
      <c r="F20" s="169"/>
      <c r="G20" s="291" t="str">
        <f>IFERROR(INT(LEFT($H20,1)),"")</f>
        <v/>
      </c>
      <c r="H20" s="291"/>
      <c r="I20" s="292"/>
      <c r="J20" s="292"/>
      <c r="K20" s="292"/>
      <c r="L20" s="292"/>
      <c r="M20" s="153"/>
      <c r="N20" s="304"/>
      <c r="O20" s="808"/>
      <c r="P20" s="1760"/>
      <c r="Q20" s="1742"/>
      <c r="R20" s="1742"/>
      <c r="S20" s="1742"/>
      <c r="T20" s="1742"/>
      <c r="U20" s="809"/>
      <c r="V20" s="304"/>
    </row>
    <row r="21" spans="1:22" s="295" customFormat="1" ht="54" customHeight="1" x14ac:dyDescent="0.2">
      <c r="A21" s="304"/>
      <c r="B21" s="312"/>
      <c r="C21" s="1773" t="str">
        <f>IF(VLOOKUP(CONCATENATE($C$3,"-",$C20,"-0"),Languages!$A:$D,1,TRUE)=CONCATENATE($C$3,"-",$C20,"-0"),VLOOKUP(CONCATENATE($C$3,"-",$C20,"-0"),Languages!$A:$D,Summary!$C$7,TRUE),NA())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21" s="1773"/>
      <c r="E21" s="1773"/>
      <c r="F21" s="1773"/>
      <c r="G21" s="1773"/>
      <c r="H21" s="1773"/>
      <c r="I21" s="1773"/>
      <c r="J21" s="1773"/>
      <c r="K21" s="1773"/>
      <c r="L21" s="1773"/>
      <c r="M21" s="153"/>
      <c r="N21" s="304"/>
      <c r="O21" s="808"/>
      <c r="P21" s="1759" t="str">
        <f>IF(VLOOKUP(CONCATENATE($C$3,"-",$C20),Import!$C$11:$H$470,2,FALSE)=0,"",VLOOKUP(CONCATENATE($C$3,"-",$C20),Import!$C$11:$H$470,2,FALSE))</f>
        <v/>
      </c>
      <c r="Q21" s="1741" t="str">
        <f>IF(VLOOKUP(CONCATENATE($C$3,"-",$C20),Import!$C$11:$H$470,3,FALSE)=0,"",VLOOKUP(CONCATENATE($C$3,"-",$C20),Import!$C$11:$H$470,3,FALSE))</f>
        <v/>
      </c>
      <c r="R21" s="1741" t="str">
        <f>IF(VLOOKUP(CONCATENATE($C$3,"-",$C20),Import!$C$11:$H$470,4,FALSE)=0,"",VLOOKUP(CONCATENATE($C$3,"-",$C20),Import!$C$11:$H$470,4,FALSE))</f>
        <v/>
      </c>
      <c r="S21" s="1741" t="str">
        <f>IF(VLOOKUP(CONCATENATE($C$3,"-",$C20),Import!$C$11:$H$470,5,FALSE)=0,"",VLOOKUP(CONCATENATE($C$3,"-",$C20),Import!$C$11:$H$470,5,FALSE))</f>
        <v/>
      </c>
      <c r="T21" s="1741" t="str">
        <f>IF(VLOOKUP(CONCATENATE($C$3,"-",$C20),Import!$C$11:$H$470,6,FALSE)=0,"",VLOOKUP(CONCATENATE($C$3,"-",$C20),Import!$C$11:$H$470,6,FALSE))</f>
        <v/>
      </c>
      <c r="U21" s="809"/>
      <c r="V21" s="304"/>
    </row>
    <row r="22" spans="1:22" s="295" customFormat="1" ht="54" customHeight="1" x14ac:dyDescent="0.2">
      <c r="A22" s="304"/>
      <c r="B22" s="312"/>
      <c r="C22" s="1081"/>
      <c r="D22" s="1375"/>
      <c r="E22" s="1081"/>
      <c r="F22" s="1081"/>
      <c r="G22" s="1081"/>
      <c r="H22" s="1081"/>
      <c r="I22" s="1081"/>
      <c r="J22" s="1081"/>
      <c r="K22" s="1081"/>
      <c r="L22" s="1081"/>
      <c r="M22" s="153"/>
      <c r="N22" s="304"/>
      <c r="O22" s="1089"/>
      <c r="P22" s="1760"/>
      <c r="Q22" s="1742"/>
      <c r="R22" s="1742"/>
      <c r="S22" s="1742"/>
      <c r="T22" s="1742"/>
      <c r="U22" s="1089"/>
      <c r="V22" s="304"/>
    </row>
    <row r="23" spans="1:22" s="295" customFormat="1" ht="54" customHeight="1" x14ac:dyDescent="0.2">
      <c r="A23" s="304"/>
      <c r="B23" s="1092"/>
      <c r="C23" s="1087"/>
      <c r="D23" s="1087"/>
      <c r="E23" s="1087"/>
      <c r="F23" s="1087"/>
      <c r="G23" s="1087"/>
      <c r="H23" s="1087"/>
      <c r="I23" s="1087"/>
      <c r="J23" s="1087"/>
      <c r="K23" s="1087"/>
      <c r="L23" s="1087"/>
      <c r="M23" s="1088"/>
      <c r="N23" s="304"/>
      <c r="O23" s="810"/>
      <c r="P23" s="1079"/>
      <c r="Q23" s="1079"/>
      <c r="R23" s="1079"/>
      <c r="S23" s="1079"/>
      <c r="T23" s="1079"/>
      <c r="U23" s="811"/>
      <c r="V23" s="304"/>
    </row>
    <row r="24" spans="1:22" s="277" customFormat="1" ht="18" customHeight="1" x14ac:dyDescent="0.25">
      <c r="A24" s="304"/>
      <c r="B24" s="646"/>
      <c r="C24" s="646"/>
      <c r="D24" s="646"/>
      <c r="E24" s="646"/>
      <c r="F24" s="646"/>
      <c r="G24" s="646"/>
      <c r="H24" s="646"/>
      <c r="I24" s="646"/>
      <c r="J24" s="646"/>
      <c r="K24" s="646"/>
      <c r="L24" s="646"/>
      <c r="M24" s="647"/>
      <c r="N24" s="134"/>
      <c r="O24" s="134"/>
      <c r="P24" s="250"/>
      <c r="Q24" s="249"/>
      <c r="R24" s="757"/>
      <c r="S24" s="249"/>
      <c r="T24" s="249"/>
      <c r="U24" s="134"/>
      <c r="V24" s="134"/>
    </row>
    <row r="25" spans="1:22" s="277" customFormat="1" ht="19.95" customHeight="1" x14ac:dyDescent="0.2">
      <c r="A25" s="304"/>
      <c r="B25" s="641"/>
      <c r="C25" s="639"/>
      <c r="D25" s="639"/>
      <c r="E25" s="639"/>
      <c r="F25" s="639"/>
      <c r="G25" s="639"/>
      <c r="H25" s="639"/>
      <c r="I25" s="639"/>
      <c r="J25" s="639"/>
      <c r="K25" s="639"/>
      <c r="L25" s="639"/>
      <c r="M25" s="640"/>
      <c r="N25" s="251"/>
      <c r="O25" s="460" t="str">
        <f>IF(VLOOKUP("KM116",Languages!$A:$D,1,TRUE)="KM116",VLOOKUP("KM116",Languages!$A:$D,Summary!$C$7,TRUE),NA())</f>
        <v>EDELLINEN ARVIOINTI</v>
      </c>
      <c r="P25" s="426"/>
      <c r="Q25" s="254"/>
      <c r="R25" s="758" t="str">
        <f>IF(VLOOKUP("KM110",Languages!$A:$D,1,TRUE)="KM110",VLOOKUP("KM110",Languages!$A:$D,Summary!$C$7,TRUE),NA())</f>
        <v>Päivämäärä</v>
      </c>
      <c r="S25" s="254"/>
      <c r="T25" s="254"/>
      <c r="U25" s="146"/>
      <c r="V25" s="251"/>
    </row>
    <row r="26" spans="1:22" s="176" customFormat="1" ht="19.95" customHeight="1" x14ac:dyDescent="0.3">
      <c r="A26" s="165"/>
      <c r="B26" s="268"/>
      <c r="C26" s="169">
        <v>1</v>
      </c>
      <c r="D26" s="169"/>
      <c r="E26" s="269" t="str">
        <f>IF(VLOOKUP(CONCATENATE($C$3,"-",C26),Languages!$A:$D,1,TRUE)=CONCATENATE($C$3,"-",C26),VLOOKUP(CONCATENATE($C$3,"-",C26),Languages!$A:$D,Summary!$C$7,TRUE),NA())</f>
        <v>Kyberriskienhallinnan suunnitelma</v>
      </c>
      <c r="F26" s="169"/>
      <c r="G26" s="270"/>
      <c r="H26" s="270"/>
      <c r="I26" s="270"/>
      <c r="J26" s="270"/>
      <c r="K26" s="270"/>
      <c r="L26" s="270"/>
      <c r="M26" s="153"/>
      <c r="N26" s="304"/>
      <c r="O26" s="305"/>
      <c r="P26" s="427"/>
      <c r="Q26" s="422"/>
      <c r="R26" s="684"/>
      <c r="S26" s="756"/>
      <c r="T26" s="756"/>
      <c r="U26" s="276"/>
      <c r="V26" s="304"/>
    </row>
    <row r="27" spans="1:22" s="284" customFormat="1" ht="19.95" customHeight="1" x14ac:dyDescent="0.2">
      <c r="A27" s="303"/>
      <c r="B27" s="278"/>
      <c r="C27" s="279" t="str">
        <f>IF(VLOOKUP("GEN-LEVEL",Languages!$A:$D,1,TRUE)="GEN-LEVEL",VLOOKUP("GEN-LEVEL",Languages!$A:$D,Summary!$C$7,TRUE),NA())</f>
        <v>Taso</v>
      </c>
      <c r="D27" s="279"/>
      <c r="E27" s="279"/>
      <c r="F27" s="280" t="str">
        <f>IF(VLOOKUP("GEN-PRACTICE",Languages!$A:$D,1,TRUE)="GEN-PRACTICE",VLOOKUP("GEN-PRACTICE",Languages!$A:$D,Summary!$C$7,TRUE),NA())</f>
        <v>Käytäntö</v>
      </c>
      <c r="G27" s="281"/>
      <c r="H27" s="881" t="str">
        <f>IF(VLOOKUP("GEN-ANSWER",Languages!$A:$D,1,TRUE)="GEN-ANSWER",VLOOKUP("GEN-ANSWER",Languages!$A:$D,Summary!$C$7,TRUE),NA())</f>
        <v>Vastaus</v>
      </c>
      <c r="I27" s="882" t="str">
        <f>IF(VLOOKUP("KM112",Languages!$A:$D,1,TRUE)="KM112",VLOOKUP("KM112",Languages!$A:$D,Summary!$C$7,TRUE),NA())</f>
        <v>Kommentit</v>
      </c>
      <c r="J27" s="882" t="str">
        <f>IF(VLOOKUP("KM113",Languages!$A:$D,1,TRUE)="KM113",VLOOKUP("KM113",Languages!$A:$D,Summary!$C$7,TRUE),NA())</f>
        <v>Sisäinen viittaus</v>
      </c>
      <c r="K27" s="882" t="str">
        <f>IF(VLOOKUP("KM114",Languages!$A:$D,1,TRUE)="KM114",VLOOKUP("KM114",Languages!$A:$D,Summary!$C$7,TRUE),NA())</f>
        <v>Ulkoinen viittaus</v>
      </c>
      <c r="L27" s="882" t="str">
        <f>IF(VLOOKUP("KM115",Languages!$A:$D,1,TRUE)="KM115",VLOOKUP("KM115",Languages!$A:$D,Summary!$C$7,TRUE),NA())</f>
        <v>Kehityskohde</v>
      </c>
      <c r="M27" s="282"/>
      <c r="N27" s="283"/>
      <c r="O27" s="278"/>
      <c r="P27" s="459" t="str">
        <f>IF(VLOOKUP("GEN-ANSWER",Languages!$A:$D,1,TRUE)="GEN-ANSWER",VLOOKUP("GEN-ANSWER",Languages!$A:$D,Summary!$C$7,TRUE),NA())</f>
        <v>Vastaus</v>
      </c>
      <c r="Q27" s="459" t="str">
        <f>IF(VLOOKUP("KM112",Languages!$A:$D,1,TRUE)="KM112",VLOOKUP("KM112",Languages!$A:$D,Summary!$C$7,TRUE),NA())</f>
        <v>Kommentit</v>
      </c>
      <c r="R27" s="459" t="str">
        <f>IF(VLOOKUP("KM113",Languages!$A:$D,1,TRUE)="KM113",VLOOKUP("KM113",Languages!$A:$D,Summary!$C$7,TRUE),NA())</f>
        <v>Sisäinen viittaus</v>
      </c>
      <c r="S27" s="459" t="str">
        <f>IF(VLOOKUP("KM114",Languages!$A:$D,1,TRUE)="KM114",VLOOKUP("KM114",Languages!$A:$D,Summary!$C$7,TRUE),NA())</f>
        <v>Ulkoinen viittaus</v>
      </c>
      <c r="T27" s="459" t="str">
        <f>IF(VLOOKUP("KM115",Languages!$A:$D,1,TRUE)="KM115",VLOOKUP("KM115",Languages!$A:$D,Summary!$C$7,TRUE),NA())</f>
        <v>Kehityskohde</v>
      </c>
      <c r="U27" s="282"/>
      <c r="V27" s="283"/>
    </row>
    <row r="28" spans="1:22" s="288" customFormat="1" ht="61.2" customHeight="1" x14ac:dyDescent="0.2">
      <c r="A28" s="274"/>
      <c r="B28" s="1747"/>
      <c r="C28" s="517">
        <v>1</v>
      </c>
      <c r="D28" s="1455">
        <v>17</v>
      </c>
      <c r="E28" s="388" t="s">
        <v>5</v>
      </c>
      <c r="F28" s="462" t="str">
        <f>IF(VLOOKUP(CONCATENATE($C$3,"-",$E28),Languages!$A:$D,1,TRUE)=CONCATENATE($C$3,"-",$E28),VLOOKUP(CONCATENATE($C$3,"-",$E28),Languages!$A:$D,Summary!$C$7,TRUE),NA())</f>
        <v>Organisaation kyberriskienhallintaa ohjaa suunnitelma (esimerkiksi strategia tai vastaava johtotason politiikka). Tasolla 1 sen kehittämisen ja ylläpidon ei tarvitse olla systemaattista ja säännöllistä.</v>
      </c>
      <c r="G28" s="1682">
        <f t="shared" ref="G28:G35" si="0">IFERROR(INT(LEFT($H28,1)),0)</f>
        <v>0</v>
      </c>
      <c r="H28" s="452" t="s">
        <v>2466</v>
      </c>
      <c r="I28" s="482"/>
      <c r="J28" s="482"/>
      <c r="K28" s="482"/>
      <c r="L28" s="483"/>
      <c r="M28" s="153"/>
      <c r="N28" s="274"/>
      <c r="O28" s="148"/>
      <c r="P28" s="863" t="str">
        <f>VLOOKUP(VLOOKUP($C$3&amp;"-"&amp;$E28,Import!$C:$D,2,FALSE),Parameters!$C$18:$F$22,Summary!$C$7,FALSE)</f>
        <v xml:space="preserve">0 - Vastaus puuttuu </v>
      </c>
      <c r="Q28" s="888" t="str">
        <f>IF(VLOOKUP($C$3&amp;"-"&amp;$E28,Import!$C:$H,3,FALSE)=0,"",VLOOKUP($C$3&amp;"-"&amp;$E28,Import!$C:$H,3,FALSE))</f>
        <v/>
      </c>
      <c r="R28" s="888" t="str">
        <f>IF(VLOOKUP($C$3&amp;"-"&amp;$E28,Import!$C:$H,4,FALSE)=0,"",VLOOKUP($C$3&amp;"-"&amp;$E28,Import!$C:$H,4,FALSE))</f>
        <v/>
      </c>
      <c r="S28" s="888" t="str">
        <f>IF(VLOOKUP($C$3&amp;"-"&amp;$E28,Import!$C:$H,5,FALSE)=0,"",VLOOKUP($C$3&amp;"-"&amp;$E28,Import!$C:$H,5,FALSE))</f>
        <v/>
      </c>
      <c r="T28" s="889" t="str">
        <f>IF(VLOOKUP($C$3&amp;"-"&amp;$E28,Import!$C:$H,6,FALSE)=0,"",VLOOKUP($C$3&amp;"-"&amp;$E28,Import!$C:$H,6,FALSE))</f>
        <v/>
      </c>
      <c r="U28" s="153"/>
      <c r="V28" s="274"/>
    </row>
    <row r="29" spans="1:22" s="288" customFormat="1" ht="72.599999999999994" customHeight="1" x14ac:dyDescent="0.2">
      <c r="A29" s="274"/>
      <c r="B29" s="1747"/>
      <c r="C29" s="1774">
        <v>2</v>
      </c>
      <c r="D29" s="1456">
        <v>17</v>
      </c>
      <c r="E29" s="385" t="s">
        <v>7</v>
      </c>
      <c r="F29" s="463" t="str">
        <f>IF(VLOOKUP(CONCATENATE($C$3,"-",$E29),Languages!$A:$D,1,TRUE)=CONCATENATE($C$3,"-",$E29),VLOOKUP(CONCATENATE($C$3,"-",$E29),Languages!$A:$D,Summary!$C$7,TRUE),NA())</f>
        <v>Organisaation kyberriskienhallintaa ohjaa järjestelmällinen toimintasuunnitelma, jota ylläpidetään säännöllisesti ja joka tukee organisaation laajempaa kyberturvallisuuden kehittämisen suunnitelmaa [kts. PROGRAM-1b) ja organisaation yritysarkkitehtuuria (myös "kokonaisarkkitehtuuri").</v>
      </c>
      <c r="G29" s="1683">
        <f t="shared" si="0"/>
        <v>0</v>
      </c>
      <c r="H29" s="441" t="s">
        <v>2466</v>
      </c>
      <c r="I29" s="442"/>
      <c r="J29" s="442"/>
      <c r="K29" s="442"/>
      <c r="L29" s="443"/>
      <c r="M29" s="153"/>
      <c r="N29" s="274"/>
      <c r="O29" s="148"/>
      <c r="P29" s="866" t="str">
        <f>VLOOKUP(VLOOKUP($C$3&amp;"-"&amp;$E29,Import!$C:$D,2,FALSE),Parameters!$C$18:$F$22,Summary!$C$7,FALSE)</f>
        <v xml:space="preserve">0 - Vastaus puuttuu </v>
      </c>
      <c r="Q29" s="908" t="str">
        <f>IF(VLOOKUP($C$3&amp;"-"&amp;$E29,Import!$C:$H,3,FALSE)=0,"",VLOOKUP($C$3&amp;"-"&amp;$E29,Import!$C:$H,3,FALSE))</f>
        <v/>
      </c>
      <c r="R29" s="908" t="str">
        <f>IF(VLOOKUP($C$3&amp;"-"&amp;$E29,Import!$C:$H,4,FALSE)=0,"",VLOOKUP($C$3&amp;"-"&amp;$E29,Import!$C:$H,4,FALSE))</f>
        <v/>
      </c>
      <c r="S29" s="908" t="str">
        <f>IF(VLOOKUP($C$3&amp;"-"&amp;$E29,Import!$C:$H,5,FALSE)=0,"",VLOOKUP($C$3&amp;"-"&amp;$E29,Import!$C:$H,5,FALSE))</f>
        <v/>
      </c>
      <c r="T29" s="909" t="str">
        <f>IF(VLOOKUP($C$3&amp;"-"&amp;$E29,Import!$C:$H,6,FALSE)=0,"",VLOOKUP($C$3&amp;"-"&amp;$E29,Import!$C:$H,6,FALSE))</f>
        <v/>
      </c>
      <c r="U29" s="153"/>
      <c r="V29" s="274"/>
    </row>
    <row r="30" spans="1:22" s="288" customFormat="1" ht="47.4" customHeight="1" x14ac:dyDescent="0.2">
      <c r="A30" s="274"/>
      <c r="B30" s="1747"/>
      <c r="C30" s="1775"/>
      <c r="D30" s="1478">
        <v>17</v>
      </c>
      <c r="E30" s="285" t="s">
        <v>8</v>
      </c>
      <c r="F30" s="464" t="str">
        <f>IF(VLOOKUP(CONCATENATE($C$3,"-",$E30),Languages!$A:$D,1,TRUE)=CONCATENATE($C$3,"-",$E30),VLOOKUP(CONCATENATE($C$3,"-",$E30),Languages!$A:$D,Summary!$C$7,TRUE),NA())</f>
        <v>Kyberriskienhallintaohjelma on määritelty ja sitä ylläpidetään. Se määrittää kyberriskienhallintatoimet, jotka perustuvat organisaation kyberriskienhallintastrategiaan / toimintasuunnitelmaan.</v>
      </c>
      <c r="G30" s="1684">
        <f t="shared" si="0"/>
        <v>0</v>
      </c>
      <c r="H30" s="306" t="s">
        <v>2466</v>
      </c>
      <c r="I30" s="436"/>
      <c r="J30" s="436"/>
      <c r="K30" s="436"/>
      <c r="L30" s="444"/>
      <c r="M30" s="153"/>
      <c r="N30" s="274"/>
      <c r="O30" s="148"/>
      <c r="P30" s="869" t="str">
        <f>VLOOKUP(VLOOKUP($C$3&amp;"-"&amp;$E30,Import!$C:$D,2,FALSE),Parameters!$C$18:$F$22,Summary!$C$7,FALSE)</f>
        <v xml:space="preserve">0 - Vastaus puuttuu </v>
      </c>
      <c r="Q30" s="891" t="str">
        <f>IF(VLOOKUP($C$3&amp;"-"&amp;$E30,Import!$C:$H,3,FALSE)=0,"",VLOOKUP($C$3&amp;"-"&amp;$E30,Import!$C:$H,3,FALSE))</f>
        <v/>
      </c>
      <c r="R30" s="891" t="str">
        <f>IF(VLOOKUP($C$3&amp;"-"&amp;$E30,Import!$C:$H,4,FALSE)=0,"",VLOOKUP($C$3&amp;"-"&amp;$E30,Import!$C:$H,4,FALSE))</f>
        <v/>
      </c>
      <c r="S30" s="891" t="str">
        <f>IF(VLOOKUP($C$3&amp;"-"&amp;$E30,Import!$C:$H,5,FALSE)=0,"",VLOOKUP($C$3&amp;"-"&amp;$E30,Import!$C:$H,5,FALSE))</f>
        <v/>
      </c>
      <c r="T30" s="892" t="str">
        <f>IF(VLOOKUP($C$3&amp;"-"&amp;$E30,Import!$C:$H,6,FALSE)=0,"",VLOOKUP($C$3&amp;"-"&amp;$E30,Import!$C:$H,6,FALSE))</f>
        <v/>
      </c>
      <c r="U30" s="153"/>
      <c r="V30" s="274"/>
    </row>
    <row r="31" spans="1:22" s="288" customFormat="1" ht="61.8" customHeight="1" x14ac:dyDescent="0.2">
      <c r="A31" s="274"/>
      <c r="B31" s="1747"/>
      <c r="C31" s="1775"/>
      <c r="D31" s="1420" t="s">
        <v>1629</v>
      </c>
      <c r="E31" s="404" t="s">
        <v>9</v>
      </c>
      <c r="F31" s="468" t="str">
        <f>IF(VLOOKUP(CONCATENATE($C$3,"-",$E31),Languages!$A:$D,1,TRUE)=CONCATENATE($C$3,"-",$E31),VLOOKUP(CONCATENATE($C$3,"-",$E31),Languages!$A:$D,Summary!$C$7,TRUE),NA())</f>
        <v>Kyberriskienhallinnan toimenpiteistä jaetaan tietoa soveltuville sidosryhmille.</v>
      </c>
      <c r="G31" s="1686">
        <f t="shared" si="0"/>
        <v>0</v>
      </c>
      <c r="H31" s="445" t="s">
        <v>2466</v>
      </c>
      <c r="I31" s="437"/>
      <c r="J31" s="437"/>
      <c r="K31" s="437"/>
      <c r="L31" s="446"/>
      <c r="M31" s="153"/>
      <c r="N31" s="274"/>
      <c r="O31" s="148"/>
      <c r="P31" s="874" t="str">
        <f>VLOOKUP(VLOOKUP($C$3&amp;"-"&amp;$E31,Import!$C:$D,2,FALSE),Parameters!$C$18:$F$22,Summary!$C$7,FALSE)</f>
        <v xml:space="preserve">0 - Vastaus puuttuu </v>
      </c>
      <c r="Q31" s="910" t="str">
        <f>IF(VLOOKUP($C$3&amp;"-"&amp;$E31,Import!$C:$H,3,FALSE)=0,"",VLOOKUP($C$3&amp;"-"&amp;$E31,Import!$C:$H,3,FALSE))</f>
        <v/>
      </c>
      <c r="R31" s="910" t="str">
        <f>IF(VLOOKUP($C$3&amp;"-"&amp;$E31,Import!$C:$H,4,FALSE)=0,"",VLOOKUP($C$3&amp;"-"&amp;$E31,Import!$C:$H,4,FALSE))</f>
        <v/>
      </c>
      <c r="S31" s="910" t="str">
        <f>IF(VLOOKUP($C$3&amp;"-"&amp;$E31,Import!$C:$H,5,FALSE)=0,"",VLOOKUP($C$3&amp;"-"&amp;$E31,Import!$C:$H,5,FALSE))</f>
        <v/>
      </c>
      <c r="T31" s="911" t="str">
        <f>IF(VLOOKUP($C$3&amp;"-"&amp;$E31,Import!$C:$H,6,FALSE)=0,"",VLOOKUP($C$3&amp;"-"&amp;$E31,Import!$C:$H,6,FALSE))</f>
        <v/>
      </c>
      <c r="U31" s="153"/>
      <c r="V31" s="274"/>
    </row>
    <row r="32" spans="1:22" s="288" customFormat="1" ht="73.8" customHeight="1" x14ac:dyDescent="0.2">
      <c r="A32" s="274"/>
      <c r="B32" s="1747"/>
      <c r="C32" s="1775"/>
      <c r="D32" s="1489">
        <v>18</v>
      </c>
      <c r="E32" s="387" t="s">
        <v>10</v>
      </c>
      <c r="F32" s="467" t="str">
        <f>IF(VLOOKUP(CONCATENATE($C$3,"-",$E32),Languages!$A:$D,1,TRUE)=CONCATENATE($C$3,"-",$E32),VLOOKUP(CONCATENATE($C$3,"-",$E32),Languages!$A:$D,Summary!$C$7,TRUE),NA())</f>
        <v>Kyberriskienhallintaa varten on määritetty hallintamalli (ref. "governance"), jota ylläpidetään säännöllisesti. Hallintamalliin kuuluvat mm. riskienhallinnan vastuut, velvollisuudet ja päätöksentekorakenteet.</v>
      </c>
      <c r="G32" s="1683">
        <f t="shared" si="0"/>
        <v>0</v>
      </c>
      <c r="H32" s="441" t="s">
        <v>2466</v>
      </c>
      <c r="I32" s="438"/>
      <c r="J32" s="438"/>
      <c r="K32" s="438"/>
      <c r="L32" s="447"/>
      <c r="M32" s="153"/>
      <c r="N32" s="274"/>
      <c r="O32" s="148"/>
      <c r="P32" s="866" t="str">
        <f>VLOOKUP(VLOOKUP($C$3&amp;"-"&amp;$E32,Import!$C:$D,2,FALSE),Parameters!$C$18:$F$22,Summary!$C$7,FALSE)</f>
        <v xml:space="preserve">0 - Vastaus puuttuu </v>
      </c>
      <c r="Q32" s="898" t="str">
        <f>IF(VLOOKUP($C$3&amp;"-"&amp;$E32,Import!$C:$H,3,FALSE)=0,"",VLOOKUP($C$3&amp;"-"&amp;$E32,Import!$C:$H,3,FALSE))</f>
        <v/>
      </c>
      <c r="R32" s="898" t="str">
        <f>IF(VLOOKUP($C$3&amp;"-"&amp;$E32,Import!$C:$H,4,FALSE)=0,"",VLOOKUP($C$3&amp;"-"&amp;$E32,Import!$C:$H,4,FALSE))</f>
        <v/>
      </c>
      <c r="S32" s="898" t="str">
        <f>IF(VLOOKUP($C$3&amp;"-"&amp;$E32,Import!$C:$H,5,FALSE)=0,"",VLOOKUP($C$3&amp;"-"&amp;$E32,Import!$C:$H,5,FALSE))</f>
        <v/>
      </c>
      <c r="T32" s="899" t="str">
        <f>IF(VLOOKUP($C$3&amp;"-"&amp;$E32,Import!$C:$H,6,FALSE)=0,"",VLOOKUP($C$3&amp;"-"&amp;$E32,Import!$C:$H,6,FALSE))</f>
        <v/>
      </c>
      <c r="U32" s="153"/>
      <c r="V32" s="274"/>
    </row>
    <row r="33" spans="1:22" s="288" customFormat="1" ht="73.8" customHeight="1" x14ac:dyDescent="0.2">
      <c r="A33" s="274"/>
      <c r="B33" s="1747"/>
      <c r="C33" s="1776"/>
      <c r="D33" s="1489">
        <v>18</v>
      </c>
      <c r="E33" s="1031" t="s">
        <v>11</v>
      </c>
      <c r="F33" s="468" t="str">
        <f>IF(VLOOKUP(CONCATENATE($C$3,"-",$E33),Languages!$A:$D,1,TRUE)=CONCATENATE($C$3,"-",$E33),VLOOKUP(CONCATENATE($C$3,"-",$E33),Languages!$A:$D,Summary!$C$7,TRUE),NA())</f>
        <v xml:space="preserve">Organisaation johto tukee aktiivisesti ja näkyvästi organisaation kyberriskienhallintaohjelmaa . </v>
      </c>
      <c r="G33" s="1682">
        <f t="shared" si="0"/>
        <v>0</v>
      </c>
      <c r="H33" s="488" t="s">
        <v>2466</v>
      </c>
      <c r="I33" s="1026"/>
      <c r="J33" s="1026"/>
      <c r="K33" s="1026"/>
      <c r="L33" s="1027"/>
      <c r="M33" s="153"/>
      <c r="N33" s="274"/>
      <c r="O33" s="148"/>
      <c r="P33" s="863" t="str">
        <f>VLOOKUP(VLOOKUP($C$3&amp;"-"&amp;$E33,Import!$C:$D,2,FALSE),Parameters!$C$18:$F$22,Summary!$C$7,FALSE)</f>
        <v xml:space="preserve">0 - Vastaus puuttuu </v>
      </c>
      <c r="Q33" s="898" t="str">
        <f>IF(VLOOKUP($C$3&amp;"-"&amp;$E33,Import!$C:$H,3,FALSE)=0,"",VLOOKUP($C$3&amp;"-"&amp;$E33,Import!$C:$H,3,FALSE))</f>
        <v/>
      </c>
      <c r="R33" s="898" t="str">
        <f>IF(VLOOKUP($C$3&amp;"-"&amp;$E33,Import!$C:$H,4,FALSE)=0,"",VLOOKUP($C$3&amp;"-"&amp;$E33,Import!$C:$H,4,FALSE))</f>
        <v/>
      </c>
      <c r="S33" s="898" t="str">
        <f>IF(VLOOKUP($C$3&amp;"-"&amp;$E33,Import!$C:$H,5,FALSE)=0,"",VLOOKUP($C$3&amp;"-"&amp;$E33,Import!$C:$H,5,FALSE))</f>
        <v/>
      </c>
      <c r="T33" s="899" t="str">
        <f>IF(VLOOKUP($C$3&amp;"-"&amp;$E33,Import!$C:$H,6,FALSE)=0,"",VLOOKUP($C$3&amp;"-"&amp;$E33,Import!$C:$H,6,FALSE))</f>
        <v/>
      </c>
      <c r="U33" s="153"/>
      <c r="V33" s="274"/>
    </row>
    <row r="34" spans="1:22" s="288" customFormat="1" ht="73.8" customHeight="1" x14ac:dyDescent="0.2">
      <c r="A34" s="274"/>
      <c r="B34" s="1747"/>
      <c r="C34" s="1777">
        <v>3</v>
      </c>
      <c r="D34" s="1456">
        <v>17</v>
      </c>
      <c r="E34" s="1003" t="s">
        <v>12</v>
      </c>
      <c r="F34" s="1030" t="str">
        <f>IF(VLOOKUP(CONCATENATE($C$3,"-",$E34),Languages!$A:$D,1,TRUE)=CONCATENATE($C$3,"-",$E34),VLOOKUP(CONCATENATE($C$3,"-",$E34),Languages!$A:$D,Summary!$C$7,TRUE),NA())</f>
        <v>Organisaation kyberriskienhallinnan ohjelma on linjassa organisaation toiminta-ajatuksen (missio) ja tavoitteiden kanssa.</v>
      </c>
      <c r="G34" s="1689">
        <f t="shared" si="0"/>
        <v>0</v>
      </c>
      <c r="H34" s="997" t="s">
        <v>2466</v>
      </c>
      <c r="I34" s="998"/>
      <c r="J34" s="998"/>
      <c r="K34" s="998"/>
      <c r="L34" s="999"/>
      <c r="M34" s="153"/>
      <c r="N34" s="274"/>
      <c r="O34" s="148"/>
      <c r="P34" s="863" t="str">
        <f>VLOOKUP(VLOOKUP($C$3&amp;"-"&amp;$E34,Import!$C:$D,2,FALSE),Parameters!$C$18:$F$22,Summary!$C$7,FALSE)</f>
        <v xml:space="preserve">0 - Vastaus puuttuu </v>
      </c>
      <c r="Q34" s="898" t="str">
        <f>IF(VLOOKUP($C$3&amp;"-"&amp;$E34,Import!$C:$H,3,FALSE)=0,"",VLOOKUP($C$3&amp;"-"&amp;$E34,Import!$C:$H,3,FALSE))</f>
        <v/>
      </c>
      <c r="R34" s="898" t="str">
        <f>IF(VLOOKUP($C$3&amp;"-"&amp;$E34,Import!$C:$H,4,FALSE)=0,"",VLOOKUP($C$3&amp;"-"&amp;$E34,Import!$C:$H,4,FALSE))</f>
        <v/>
      </c>
      <c r="S34" s="898" t="str">
        <f>IF(VLOOKUP($C$3&amp;"-"&amp;$E34,Import!$C:$H,5,FALSE)=0,"",VLOOKUP($C$3&amp;"-"&amp;$E34,Import!$C:$H,5,FALSE))</f>
        <v/>
      </c>
      <c r="T34" s="899" t="str">
        <f>IF(VLOOKUP($C$3&amp;"-"&amp;$E34,Import!$C:$H,6,FALSE)=0,"",VLOOKUP($C$3&amp;"-"&amp;$E34,Import!$C:$H,6,FALSE))</f>
        <v/>
      </c>
      <c r="U34" s="153"/>
      <c r="V34" s="274"/>
    </row>
    <row r="35" spans="1:22" s="288" customFormat="1" ht="46.8" customHeight="1" x14ac:dyDescent="0.2">
      <c r="A35" s="274"/>
      <c r="B35" s="1747"/>
      <c r="C35" s="1779"/>
      <c r="D35" s="1456">
        <v>17</v>
      </c>
      <c r="E35" s="390" t="s">
        <v>13</v>
      </c>
      <c r="F35" s="468" t="str">
        <f>IF(VLOOKUP(CONCATENATE($C$3,"-",$E35),Languages!$A:$D,1,TRUE)=CONCATENATE($C$3,"-",$E35),VLOOKUP(CONCATENATE($C$3,"-",$E35),Languages!$A:$D,Summary!$C$7,TRUE),NA())</f>
        <v>Kyberriskienhallintaohjelma on yhteensovitettu koko organisaation laajuisen riskienhallintaohjelman kanssa.</v>
      </c>
      <c r="G35" s="1686">
        <f t="shared" si="0"/>
        <v>0</v>
      </c>
      <c r="H35" s="445" t="s">
        <v>2466</v>
      </c>
      <c r="I35" s="440"/>
      <c r="J35" s="440"/>
      <c r="K35" s="440"/>
      <c r="L35" s="449"/>
      <c r="M35" s="153"/>
      <c r="N35" s="274"/>
      <c r="O35" s="148"/>
      <c r="P35" s="863" t="str">
        <f>VLOOKUP(VLOOKUP($C$3&amp;"-"&amp;$E35,Import!$C:$D,2,FALSE),Parameters!$C$18:$F$22,Summary!$C$7,FALSE)</f>
        <v xml:space="preserve">0 - Vastaus puuttuu </v>
      </c>
      <c r="Q35" s="898" t="str">
        <f>IF(VLOOKUP($C$3&amp;"-"&amp;$E35,Import!$C:$H,3,FALSE)=0,"",VLOOKUP($C$3&amp;"-"&amp;$E35,Import!$C:$H,3,FALSE))</f>
        <v/>
      </c>
      <c r="R35" s="898" t="str">
        <f>IF(VLOOKUP($C$3&amp;"-"&amp;$E35,Import!$C:$H,4,FALSE)=0,"",VLOOKUP($C$3&amp;"-"&amp;$E35,Import!$C:$H,4,FALSE))</f>
        <v/>
      </c>
      <c r="S35" s="898" t="str">
        <f>IF(VLOOKUP($C$3&amp;"-"&amp;$E35,Import!$C:$H,5,FALSE)=0,"",VLOOKUP($C$3&amp;"-"&amp;$E35,Import!$C:$H,5,FALSE))</f>
        <v/>
      </c>
      <c r="T35" s="899" t="str">
        <f>IF(VLOOKUP($C$3&amp;"-"&amp;$E35,Import!$C:$H,6,FALSE)=0,"",VLOOKUP($C$3&amp;"-"&amp;$E35,Import!$C:$H,6,FALSE))</f>
        <v/>
      </c>
      <c r="U35" s="153"/>
      <c r="V35" s="274"/>
    </row>
    <row r="36" spans="1:22" s="176" customFormat="1" ht="30" customHeight="1" x14ac:dyDescent="0.3">
      <c r="A36" s="165"/>
      <c r="B36" s="268"/>
      <c r="C36" s="269">
        <v>2</v>
      </c>
      <c r="D36" s="269"/>
      <c r="E36" s="269" t="str">
        <f>IF(VLOOKUP(CONCATENATE($C$3,"-",C36),Languages!$A:$D,1,TRUE)=CONCATENATE($C$3,"-",C36),VLOOKUP(CONCATENATE($C$3,"-",C36),Languages!$A:$D,Summary!$C$7,TRUE),NA())</f>
        <v>Kyberriskien tunnistaminen</v>
      </c>
      <c r="F36" s="169"/>
      <c r="G36" s="291" t="str">
        <f>IFERROR(INT(LEFT($H36,1)),"")</f>
        <v/>
      </c>
      <c r="H36" s="884"/>
      <c r="I36" s="906"/>
      <c r="J36" s="906"/>
      <c r="K36" s="906"/>
      <c r="L36" s="906"/>
      <c r="M36" s="153"/>
      <c r="N36" s="165"/>
      <c r="O36" s="148"/>
      <c r="P36" s="291"/>
      <c r="Q36" s="292"/>
      <c r="R36" s="292"/>
      <c r="S36" s="292"/>
      <c r="T36" s="292"/>
      <c r="U36" s="153"/>
      <c r="V36" s="165"/>
    </row>
    <row r="37" spans="1:22" s="284" customFormat="1" ht="19.95" customHeight="1" x14ac:dyDescent="0.2">
      <c r="A37" s="303"/>
      <c r="B37" s="278"/>
      <c r="C37" s="279" t="str">
        <f>IF(VLOOKUP("GEN-LEVEL",Languages!$A:$D,1,TRUE)="GEN-LEVEL",VLOOKUP("GEN-LEVEL",Languages!$A:$D,Summary!$C$7,TRUE),NA())</f>
        <v>Taso</v>
      </c>
      <c r="D37" s="279"/>
      <c r="E37" s="279"/>
      <c r="F37" s="280" t="str">
        <f>IF(VLOOKUP("GEN-PRACTICE",Languages!$A:$D,1,TRUE)="GEN-PRACTICE",VLOOKUP("GEN-PRACTICE",Languages!$A:$D,Summary!$C$7,TRUE),NA())</f>
        <v>Käytäntö</v>
      </c>
      <c r="G37" s="281"/>
      <c r="H37" s="881" t="str">
        <f>IF(VLOOKUP("GEN-ANSWER",Languages!$A:$D,1,TRUE)="GEN-ANSWER",VLOOKUP("GEN-ANSWER",Languages!$A:$D,Summary!$C$7,TRUE),NA())</f>
        <v>Vastaus</v>
      </c>
      <c r="I37" s="882" t="str">
        <f>IF(VLOOKUP("KM112",Languages!$A:$D,1,TRUE)="KM112",VLOOKUP("KM112",Languages!$A:$D,Summary!$C$7,TRUE),NA())</f>
        <v>Kommentit</v>
      </c>
      <c r="J37" s="882" t="str">
        <f>IF(VLOOKUP("KM113",Languages!$A:$D,1,TRUE)="KM113",VLOOKUP("KM113",Languages!$A:$D,Summary!$C$7,TRUE),NA())</f>
        <v>Sisäinen viittaus</v>
      </c>
      <c r="K37" s="882" t="str">
        <f>IF(VLOOKUP("KM114",Languages!$A:$D,1,TRUE)="KM114",VLOOKUP("KM114",Languages!$A:$D,Summary!$C$7,TRUE),NA())</f>
        <v>Ulkoinen viittaus</v>
      </c>
      <c r="L37" s="882" t="str">
        <f>IF(VLOOKUP("KM115",Languages!$A:$D,1,TRUE)="KM115",VLOOKUP("KM115",Languages!$A:$D,Summary!$C$7,TRUE),NA())</f>
        <v>Kehityskohde</v>
      </c>
      <c r="M37" s="282"/>
      <c r="N37" s="283"/>
      <c r="O37" s="278"/>
      <c r="P37" s="459" t="str">
        <f>IF(VLOOKUP("GEN-ANSWER",Languages!$A:$D,1,TRUE)="GEN-ANSWER",VLOOKUP("GEN-ANSWER",Languages!$A:$D,Summary!$C$7,TRUE),NA())</f>
        <v>Vastaus</v>
      </c>
      <c r="Q37" s="459" t="str">
        <f>IF(VLOOKUP("KM112",Languages!$A:$D,1,TRUE)="KM112",VLOOKUP("KM112",Languages!$A:$D,Summary!$C$7,TRUE),NA())</f>
        <v>Kommentit</v>
      </c>
      <c r="R37" s="459" t="str">
        <f>IF(VLOOKUP("KM113",Languages!$A:$D,1,TRUE)="KM113",VLOOKUP("KM113",Languages!$A:$D,Summary!$C$7,TRUE),NA())</f>
        <v>Sisäinen viittaus</v>
      </c>
      <c r="S37" s="459" t="str">
        <f>IF(VLOOKUP("KM114",Languages!$A:$D,1,TRUE)="KM114",VLOOKUP("KM114",Languages!$A:$D,Summary!$C$7,TRUE),NA())</f>
        <v>Ulkoinen viittaus</v>
      </c>
      <c r="T37" s="459" t="str">
        <f>IF(VLOOKUP("KM115",Languages!$A:$D,1,TRUE)="KM115",VLOOKUP("KM115",Languages!$A:$D,Summary!$C$7,TRUE),NA())</f>
        <v>Kehityskohde</v>
      </c>
      <c r="U37" s="282"/>
      <c r="V37" s="283"/>
    </row>
    <row r="38" spans="1:22" s="295" customFormat="1" ht="34.950000000000003" customHeight="1" x14ac:dyDescent="0.2">
      <c r="A38" s="304"/>
      <c r="B38" s="1756"/>
      <c r="C38" s="518">
        <v>1</v>
      </c>
      <c r="D38" s="1493">
        <v>19</v>
      </c>
      <c r="E38" s="395" t="s">
        <v>17</v>
      </c>
      <c r="F38" s="469" t="str">
        <f>IF(VLOOKUP(CONCATENATE($C$3,"-",$E38),Languages!$A:$D,1,TRUE)=CONCATENATE($C$3,"-",$E38),VLOOKUP(CONCATENATE($C$3,"-",$E38),Languages!$A:$D,Summary!$C$7,TRUE),NA())</f>
        <v>Kyberriskejä tunnistetaan. Tasolla 1 tämän ei tarvitse olla systemaattista ja säännöllistä.</v>
      </c>
      <c r="G38" s="1687">
        <f t="shared" ref="G38:G50" si="1">IFERROR(INT(LEFT($H38,1)),0)</f>
        <v>0</v>
      </c>
      <c r="H38" s="484" t="s">
        <v>2466</v>
      </c>
      <c r="I38" s="485"/>
      <c r="J38" s="485"/>
      <c r="K38" s="485"/>
      <c r="L38" s="486"/>
      <c r="M38" s="153"/>
      <c r="N38" s="304"/>
      <c r="O38" s="148"/>
      <c r="P38" s="913" t="str">
        <f>VLOOKUP(VLOOKUP($C$3&amp;"-"&amp;$E38,Import!$C:$D,2,FALSE),Parameters!$C$18:$F$22,Summary!$C$7,FALSE)</f>
        <v xml:space="preserve">0 - Vastaus puuttuu </v>
      </c>
      <c r="Q38" s="914" t="str">
        <f>IF(VLOOKUP($C$3&amp;"-"&amp;$E38,Import!$C:$H,3,FALSE)=0,"",VLOOKUP($C$3&amp;"-"&amp;$E38,Import!$C:$H,3,FALSE))</f>
        <v/>
      </c>
      <c r="R38" s="914" t="str">
        <f>IF(VLOOKUP($C$3&amp;"-"&amp;$E38,Import!$C:$H,4,FALSE)=0,"",VLOOKUP($C$3&amp;"-"&amp;$E38,Import!$C:$H,4,FALSE))</f>
        <v/>
      </c>
      <c r="S38" s="914" t="str">
        <f>IF(VLOOKUP($C$3&amp;"-"&amp;$E38,Import!$C:$H,5,FALSE)=0,"",VLOOKUP($C$3&amp;"-"&amp;$E38,Import!$C:$H,5,FALSE))</f>
        <v/>
      </c>
      <c r="T38" s="915" t="str">
        <f>IF(VLOOKUP($C$3&amp;"-"&amp;$E38,Import!$C:$H,6,FALSE)=0,"",VLOOKUP($C$3&amp;"-"&amp;$E38,Import!$C:$H,6,FALSE))</f>
        <v/>
      </c>
      <c r="U38" s="153"/>
      <c r="V38" s="304"/>
    </row>
    <row r="39" spans="1:22" s="295" customFormat="1" ht="65.400000000000006" customHeight="1" x14ac:dyDescent="0.2">
      <c r="A39" s="304"/>
      <c r="B39" s="1756"/>
      <c r="C39" s="1764">
        <v>2</v>
      </c>
      <c r="D39" s="1471">
        <v>19</v>
      </c>
      <c r="E39" s="393" t="s">
        <v>18</v>
      </c>
      <c r="F39" s="463" t="str">
        <f>IF(VLOOKUP(CONCATENATE($C$3,"-",$E39),Languages!$A:$D,1,TRUE)=CONCATENATE($C$3,"-",$E39),VLOOKUP(CONCATENATE($C$3,"-",$E39),Languages!$A:$D,Summary!$C$7,TRUE),NA())</f>
        <v>Kyberriskien tunnistamiseen käytetään määriteltyjä menetelmiä.</v>
      </c>
      <c r="G39" s="1683">
        <f t="shared" si="1"/>
        <v>0</v>
      </c>
      <c r="H39" s="441" t="s">
        <v>2466</v>
      </c>
      <c r="I39" s="438"/>
      <c r="J39" s="438"/>
      <c r="K39" s="438"/>
      <c r="L39" s="447"/>
      <c r="M39" s="153"/>
      <c r="N39" s="304"/>
      <c r="O39" s="148"/>
      <c r="P39" s="866" t="str">
        <f>VLOOKUP(VLOOKUP($C$3&amp;"-"&amp;$E39,Import!$C:$D,2,FALSE),Parameters!$C$18:$F$22,Summary!$C$7,FALSE)</f>
        <v xml:space="preserve">0 - Vastaus puuttuu </v>
      </c>
      <c r="Q39" s="898" t="str">
        <f>IF(VLOOKUP($C$3&amp;"-"&amp;$E39,Import!$C:$H,3,FALSE)=0,"",VLOOKUP($C$3&amp;"-"&amp;$E39,Import!$C:$H,3,FALSE))</f>
        <v/>
      </c>
      <c r="R39" s="898" t="str">
        <f>IF(VLOOKUP($C$3&amp;"-"&amp;$E39,Import!$C:$H,4,FALSE)=0,"",VLOOKUP($C$3&amp;"-"&amp;$E39,Import!$C:$H,4,FALSE))</f>
        <v/>
      </c>
      <c r="S39" s="898" t="str">
        <f>IF(VLOOKUP($C$3&amp;"-"&amp;$E39,Import!$C:$H,5,FALSE)=0,"",VLOOKUP($C$3&amp;"-"&amp;$E39,Import!$C:$H,5,FALSE))</f>
        <v/>
      </c>
      <c r="T39" s="899" t="str">
        <f>IF(VLOOKUP($C$3&amp;"-"&amp;$E39,Import!$C:$H,6,FALSE)=0,"",VLOOKUP($C$3&amp;"-"&amp;$E39,Import!$C:$H,6,FALSE))</f>
        <v/>
      </c>
      <c r="U39" s="153"/>
      <c r="V39" s="304"/>
    </row>
    <row r="40" spans="1:22" s="295" customFormat="1" ht="34.950000000000003" customHeight="1" x14ac:dyDescent="0.2">
      <c r="A40" s="304"/>
      <c r="B40" s="1756"/>
      <c r="C40" s="1769"/>
      <c r="D40" s="1458">
        <v>19</v>
      </c>
      <c r="E40" s="293" t="s">
        <v>19</v>
      </c>
      <c r="F40" s="464" t="str">
        <f>IF(VLOOKUP(CONCATENATE($C$3,"-",$E40),Languages!$A:$D,1,TRUE)=CONCATENATE($C$3,"-",$E40),VLOOKUP(CONCATENATE($C$3,"-",$E40),Languages!$A:$D,Summary!$C$7,TRUE),NA())</f>
        <v xml:space="preserve">Kyberriskien tunnistamiseen osallistuu soveltuvilta osin sidosryhmiä operatiivisista ja liiketoimintayksiköistä. </v>
      </c>
      <c r="G40" s="1684">
        <f t="shared" si="1"/>
        <v>0</v>
      </c>
      <c r="H40" s="306" t="s">
        <v>2466</v>
      </c>
      <c r="I40" s="439"/>
      <c r="J40" s="439"/>
      <c r="K40" s="439"/>
      <c r="L40" s="448"/>
      <c r="M40" s="153"/>
      <c r="N40" s="304"/>
      <c r="O40" s="148"/>
      <c r="P40" s="869" t="str">
        <f>VLOOKUP(VLOOKUP($C$3&amp;"-"&amp;$E40,Import!$C:$D,2,FALSE),Parameters!$C$18:$F$22,Summary!$C$7,FALSE)</f>
        <v xml:space="preserve">0 - Vastaus puuttuu </v>
      </c>
      <c r="Q40" s="893" t="str">
        <f>IF(VLOOKUP($C$3&amp;"-"&amp;$E40,Import!$C:$H,3,FALSE)=0,"",VLOOKUP($C$3&amp;"-"&amp;$E40,Import!$C:$H,3,FALSE))</f>
        <v/>
      </c>
      <c r="R40" s="893" t="str">
        <f>IF(VLOOKUP($C$3&amp;"-"&amp;$E40,Import!$C:$H,4,FALSE)=0,"",VLOOKUP($C$3&amp;"-"&amp;$E40,Import!$C:$H,4,FALSE))</f>
        <v/>
      </c>
      <c r="S40" s="893" t="str">
        <f>IF(VLOOKUP($C$3&amp;"-"&amp;$E40,Import!$C:$H,5,FALSE)=0,"",VLOOKUP($C$3&amp;"-"&amp;$E40,Import!$C:$H,5,FALSE))</f>
        <v/>
      </c>
      <c r="T40" s="894" t="str">
        <f>IF(VLOOKUP($C$3&amp;"-"&amp;$E40,Import!$C:$H,6,FALSE)=0,"",VLOOKUP($C$3&amp;"-"&amp;$E40,Import!$C:$H,6,FALSE))</f>
        <v/>
      </c>
      <c r="U40" s="153"/>
      <c r="V40" s="304"/>
    </row>
    <row r="41" spans="1:22" s="295" customFormat="1" ht="34.950000000000003" customHeight="1" x14ac:dyDescent="0.2">
      <c r="A41" s="304"/>
      <c r="B41" s="1756"/>
      <c r="C41" s="1769"/>
      <c r="D41" s="1469">
        <v>20</v>
      </c>
      <c r="E41" s="293" t="s">
        <v>20</v>
      </c>
      <c r="F41" s="464" t="str">
        <f>IF(VLOOKUP(CONCATENATE($C$3,"-",$E41),Languages!$A:$D,1,TRUE)=CONCATENATE($C$3,"-",$E41),VLOOKUP(CONCATENATE($C$3,"-",$E41),Languages!$A:$D,Summary!$C$7,TRUE),NA())</f>
        <v>Tunnistetut kyberriskit jaetaan erillisiin kategorioihin, jotta riskejä voidaan hallita kategoriakohtaisesti (kategorioita voivat olla esimerkiksi tietovuodot, sisäiset virheet, ransomware tai OT-laitteiden kaappaus).</v>
      </c>
      <c r="G41" s="1684">
        <f t="shared" si="1"/>
        <v>0</v>
      </c>
      <c r="H41" s="306" t="s">
        <v>2466</v>
      </c>
      <c r="I41" s="439"/>
      <c r="J41" s="439"/>
      <c r="K41" s="439"/>
      <c r="L41" s="448"/>
      <c r="M41" s="153"/>
      <c r="N41" s="304"/>
      <c r="O41" s="148"/>
      <c r="P41" s="869" t="str">
        <f>VLOOKUP(VLOOKUP($C$3&amp;"-"&amp;$E41,Import!$C:$D,2,FALSE),Parameters!$C$18:$F$22,Summary!$C$7,FALSE)</f>
        <v xml:space="preserve">0 - Vastaus puuttuu </v>
      </c>
      <c r="Q41" s="893" t="str">
        <f>IF(VLOOKUP($C$3&amp;"-"&amp;$E41,Import!$C:$H,3,FALSE)=0,"",VLOOKUP($C$3&amp;"-"&amp;$E41,Import!$C:$H,3,FALSE))</f>
        <v/>
      </c>
      <c r="R41" s="893" t="str">
        <f>IF(VLOOKUP($C$3&amp;"-"&amp;$E41,Import!$C:$H,4,FALSE)=0,"",VLOOKUP($C$3&amp;"-"&amp;$E41,Import!$C:$H,4,FALSE))</f>
        <v/>
      </c>
      <c r="S41" s="893" t="str">
        <f>IF(VLOOKUP($C$3&amp;"-"&amp;$E41,Import!$C:$H,5,FALSE)=0,"",VLOOKUP($C$3&amp;"-"&amp;$E41,Import!$C:$H,5,FALSE))</f>
        <v/>
      </c>
      <c r="T41" s="894" t="str">
        <f>IF(VLOOKUP($C$3&amp;"-"&amp;$E41,Import!$C:$H,6,FALSE)=0,"",VLOOKUP($C$3&amp;"-"&amp;$E41,Import!$C:$H,6,FALSE))</f>
        <v/>
      </c>
      <c r="U41" s="153"/>
      <c r="V41" s="304"/>
    </row>
    <row r="42" spans="1:22" s="295" customFormat="1" ht="34.950000000000003" customHeight="1" x14ac:dyDescent="0.2">
      <c r="A42" s="304"/>
      <c r="B42" s="1756"/>
      <c r="C42" s="1769"/>
      <c r="D42" s="1469">
        <v>20</v>
      </c>
      <c r="E42" s="293" t="s">
        <v>21</v>
      </c>
      <c r="F42" s="464" t="str">
        <f>IF(VLOOKUP(CONCATENATE($C$3,"-",$E42),Languages!$A:$D,1,TRUE)=CONCATENATE($C$3,"-",$E42),VLOOKUP(CONCATENATE($C$3,"-",$E42),Languages!$A:$D,Summary!$C$7,TRUE),NA())</f>
        <v>Kyberriskit ja kyberriskikategoriat dokumentoidaan riskirekisteriin (tai vastaavaan tietovarastoon).</v>
      </c>
      <c r="G42" s="1684">
        <f t="shared" si="1"/>
        <v>0</v>
      </c>
      <c r="H42" s="306" t="s">
        <v>2466</v>
      </c>
      <c r="I42" s="439"/>
      <c r="J42" s="439"/>
      <c r="K42" s="439"/>
      <c r="L42" s="448"/>
      <c r="M42" s="153"/>
      <c r="N42" s="304"/>
      <c r="O42" s="148"/>
      <c r="P42" s="869" t="str">
        <f>VLOOKUP(VLOOKUP($C$3&amp;"-"&amp;$E42,Import!$C:$D,2,FALSE),Parameters!$C$18:$F$22,Summary!$C$7,FALSE)</f>
        <v xml:space="preserve">0 - Vastaus puuttuu </v>
      </c>
      <c r="Q42" s="893" t="str">
        <f>IF(VLOOKUP($C$3&amp;"-"&amp;$E42,Import!$C:$H,3,FALSE)=0,"",VLOOKUP($C$3&amp;"-"&amp;$E42,Import!$C:$H,3,FALSE))</f>
        <v/>
      </c>
      <c r="R42" s="893" t="str">
        <f>IF(VLOOKUP($C$3&amp;"-"&amp;$E42,Import!$C:$H,4,FALSE)=0,"",VLOOKUP($C$3&amp;"-"&amp;$E42,Import!$C:$H,4,FALSE))</f>
        <v/>
      </c>
      <c r="S42" s="893" t="str">
        <f>IF(VLOOKUP($C$3&amp;"-"&amp;$E42,Import!$C:$H,5,FALSE)=0,"",VLOOKUP($C$3&amp;"-"&amp;$E42,Import!$C:$H,5,FALSE))</f>
        <v/>
      </c>
      <c r="T42" s="894" t="str">
        <f>IF(VLOOKUP($C$3&amp;"-"&amp;$E42,Import!$C:$H,6,FALSE)=0,"",VLOOKUP($C$3&amp;"-"&amp;$E42,Import!$C:$H,6,FALSE))</f>
        <v/>
      </c>
      <c r="U42" s="153"/>
      <c r="V42" s="304"/>
    </row>
    <row r="43" spans="1:22" s="295" customFormat="1" ht="34.950000000000003" customHeight="1" x14ac:dyDescent="0.2">
      <c r="A43" s="304"/>
      <c r="B43" s="379"/>
      <c r="C43" s="1769"/>
      <c r="D43" s="1469">
        <v>20</v>
      </c>
      <c r="E43" s="293" t="s">
        <v>103</v>
      </c>
      <c r="F43" s="464" t="str">
        <f>IF(VLOOKUP(CONCATENATE($C$3,"-",$E43),Languages!$A:$D,1,TRUE)=CONCATENATE($C$3,"-",$E43),VLOOKUP(CONCATENATE($C$3,"-",$E43),Languages!$A:$D,Summary!$C$7,TRUE),NA())</f>
        <v>Kyberriskeille ja kyberriskikategorioille on nimitetty omistajat.</v>
      </c>
      <c r="G43" s="1684">
        <f t="shared" si="1"/>
        <v>0</v>
      </c>
      <c r="H43" s="306" t="s">
        <v>2466</v>
      </c>
      <c r="I43" s="439"/>
      <c r="J43" s="439"/>
      <c r="K43" s="439"/>
      <c r="L43" s="448"/>
      <c r="M43" s="153"/>
      <c r="N43" s="304"/>
      <c r="O43" s="148"/>
      <c r="P43" s="869" t="str">
        <f>VLOOKUP(VLOOKUP($C$3&amp;"-"&amp;$E43,Import!$C:$D,2,FALSE),Parameters!$C$18:$F$22,Summary!$C$7,FALSE)</f>
        <v xml:space="preserve">0 - Vastaus puuttuu </v>
      </c>
      <c r="Q43" s="893" t="str">
        <f>IF(VLOOKUP($C$3&amp;"-"&amp;$E43,Import!$C:$H,3,FALSE)=0,"",VLOOKUP($C$3&amp;"-"&amp;$E43,Import!$C:$H,3,FALSE))</f>
        <v/>
      </c>
      <c r="R43" s="893" t="str">
        <f>IF(VLOOKUP($C$3&amp;"-"&amp;$E43,Import!$C:$H,4,FALSE)=0,"",VLOOKUP($C$3&amp;"-"&amp;$E43,Import!$C:$H,4,FALSE))</f>
        <v/>
      </c>
      <c r="S43" s="893" t="str">
        <f>IF(VLOOKUP($C$3&amp;"-"&amp;$E43,Import!$C:$H,5,FALSE)=0,"",VLOOKUP($C$3&amp;"-"&amp;$E43,Import!$C:$H,5,FALSE))</f>
        <v/>
      </c>
      <c r="T43" s="894" t="str">
        <f>IF(VLOOKUP($C$3&amp;"-"&amp;$E43,Import!$C:$H,6,FALSE)=0,"",VLOOKUP($C$3&amp;"-"&amp;$E43,Import!$C:$H,6,FALSE))</f>
        <v/>
      </c>
      <c r="U43" s="153"/>
      <c r="V43" s="304"/>
    </row>
    <row r="44" spans="1:22" s="295" customFormat="1" ht="45" customHeight="1" x14ac:dyDescent="0.2">
      <c r="A44" s="304"/>
      <c r="B44" s="379"/>
      <c r="C44" s="1765"/>
      <c r="D44" s="1460">
        <v>19</v>
      </c>
      <c r="E44" s="394" t="s">
        <v>165</v>
      </c>
      <c r="F44" s="470" t="str">
        <f>IF(VLOOKUP(CONCATENATE($C$3,"-",$E44),Languages!$A:$D,1,TRUE)=CONCATENATE($C$3,"-",$E44),VLOOKUP(CONCATENATE($C$3,"-",$E44),Languages!$A:$D,Summary!$C$7,TRUE),NA())</f>
        <v>Kyberriskien tunnistamista tehdään aika ajoin ja määriteltyjen tilanteiden, kuten järjestelmämuutosten tai ulkoisten kybertapahtumien yhteydessä.</v>
      </c>
      <c r="G44" s="1686">
        <f t="shared" si="1"/>
        <v>0</v>
      </c>
      <c r="H44" s="445" t="s">
        <v>2466</v>
      </c>
      <c r="I44" s="440"/>
      <c r="J44" s="440"/>
      <c r="K44" s="440"/>
      <c r="L44" s="449"/>
      <c r="M44" s="153"/>
      <c r="N44" s="304"/>
      <c r="O44" s="148"/>
      <c r="P44" s="874" t="str">
        <f>VLOOKUP(VLOOKUP($C$3&amp;"-"&amp;$E44,Import!$C:$D,2,FALSE),Parameters!$C$18:$F$22,Summary!$C$7,FALSE)</f>
        <v xml:space="preserve">0 - Vastaus puuttuu </v>
      </c>
      <c r="Q44" s="900" t="str">
        <f>IF(VLOOKUP($C$3&amp;"-"&amp;$E44,Import!$C:$H,3,FALSE)=0,"",VLOOKUP($C$3&amp;"-"&amp;$E44,Import!$C:$H,3,FALSE))</f>
        <v/>
      </c>
      <c r="R44" s="900" t="str">
        <f>IF(VLOOKUP($C$3&amp;"-"&amp;$E44,Import!$C:$H,4,FALSE)=0,"",VLOOKUP($C$3&amp;"-"&amp;$E44,Import!$C:$H,4,FALSE))</f>
        <v/>
      </c>
      <c r="S44" s="900" t="str">
        <f>IF(VLOOKUP($C$3&amp;"-"&amp;$E44,Import!$C:$H,5,FALSE)=0,"",VLOOKUP($C$3&amp;"-"&amp;$E44,Import!$C:$H,5,FALSE))</f>
        <v/>
      </c>
      <c r="T44" s="901" t="str">
        <f>IF(VLOOKUP($C$3&amp;"-"&amp;$E44,Import!$C:$H,6,FALSE)=0,"",VLOOKUP($C$3&amp;"-"&amp;$E44,Import!$C:$H,6,FALSE))</f>
        <v/>
      </c>
      <c r="U44" s="153"/>
      <c r="V44" s="304"/>
    </row>
    <row r="45" spans="1:22" s="295" customFormat="1" ht="47.4" customHeight="1" x14ac:dyDescent="0.2">
      <c r="A45" s="304"/>
      <c r="B45" s="379"/>
      <c r="C45" s="1766">
        <v>3</v>
      </c>
      <c r="D45" s="1471">
        <v>19</v>
      </c>
      <c r="E45" s="393" t="s">
        <v>167</v>
      </c>
      <c r="F45" s="463" t="str">
        <f>IF(VLOOKUP(CONCATENATE($C$3,"-",$E45),Languages!$A:$D,1,TRUE)=CONCATENATE($C$3,"-",$E45),VLOOKUP(CONCATENATE($C$3,"-",$E45),Languages!$A:$D,Summary!$C$7,TRUE),NA())</f>
        <v xml:space="preserve">Kyberriskien tunnistamistoimissa hyödynnetään ASSET-osion laitteiden, ohjelmistojen ja tietovarantojen rekisterejä sekä priorisointitietoja. Esimerkkinä IT- ja OT-laitteiden elinkaaritiedot, kriittiset laitteet sekä tietovarantojen vuotamiseen, muuttamiseen tai tuhoutumiseen liittyvät riskit. </v>
      </c>
      <c r="G45" s="1683">
        <f t="shared" si="1"/>
        <v>0</v>
      </c>
      <c r="H45" s="441" t="s">
        <v>2466</v>
      </c>
      <c r="I45" s="438"/>
      <c r="J45" s="438"/>
      <c r="K45" s="438"/>
      <c r="L45" s="447"/>
      <c r="M45" s="153"/>
      <c r="N45" s="304"/>
      <c r="O45" s="148"/>
      <c r="P45" s="866" t="str">
        <f>VLOOKUP(VLOOKUP($C$3&amp;"-"&amp;$E45,Import!$C:$D,2,FALSE),Parameters!$C$18:$F$22,Summary!$C$7,FALSE)</f>
        <v xml:space="preserve">0 - Vastaus puuttuu </v>
      </c>
      <c r="Q45" s="898" t="str">
        <f>IF(VLOOKUP($C$3&amp;"-"&amp;$E45,Import!$C:$H,3,FALSE)=0,"",VLOOKUP($C$3&amp;"-"&amp;$E45,Import!$C:$H,3,FALSE))</f>
        <v/>
      </c>
      <c r="R45" s="898" t="str">
        <f>IF(VLOOKUP($C$3&amp;"-"&amp;$E45,Import!$C:$H,4,FALSE)=0,"",VLOOKUP($C$3&amp;"-"&amp;$E45,Import!$C:$H,4,FALSE))</f>
        <v/>
      </c>
      <c r="S45" s="898" t="str">
        <f>IF(VLOOKUP($C$3&amp;"-"&amp;$E45,Import!$C:$H,5,FALSE)=0,"",VLOOKUP($C$3&amp;"-"&amp;$E45,Import!$C:$H,5,FALSE))</f>
        <v/>
      </c>
      <c r="T45" s="899" t="str">
        <f>IF(VLOOKUP($C$3&amp;"-"&amp;$E45,Import!$C:$H,6,FALSE)=0,"",VLOOKUP($C$3&amp;"-"&amp;$E45,Import!$C:$H,6,FALSE))</f>
        <v/>
      </c>
      <c r="U45" s="153"/>
      <c r="V45" s="304"/>
    </row>
    <row r="46" spans="1:22" s="295" customFormat="1" ht="78" customHeight="1" x14ac:dyDescent="0.2">
      <c r="A46" s="304"/>
      <c r="B46" s="379"/>
      <c r="C46" s="1767"/>
      <c r="D46" s="1388" t="s">
        <v>3703</v>
      </c>
      <c r="E46" s="293" t="s">
        <v>198</v>
      </c>
      <c r="F46" s="464" t="str">
        <f>IF(VLOOKUP(CONCATENATE($C$3,"-",$E46),Languages!$A:$D,1,TRUE)=CONCATENATE($C$3,"-",$E46),VLOOKUP(CONCATENATE($C$3,"-",$E46),Languages!$A:$D,Summary!$C$7,TRUE),NA())</f>
        <v>Uhkien hallinnan -osion [kts. THREAT] toimilla tuotettua  haavoittuvuustietoa käytetään uusien kyberriskien tunnistamiseen ja olemassa olevien kyberriskien päivittämiseen (esimerkiksi tunnistamaan haavoittuvuuksista aiheutuvia riskejä, jotka voivat olla jatkuvia tai aiheutua uudesta, vastatunnistetusta haavoittuvuudesta)</v>
      </c>
      <c r="G46" s="1684">
        <f t="shared" si="1"/>
        <v>0</v>
      </c>
      <c r="H46" s="306" t="s">
        <v>2466</v>
      </c>
      <c r="I46" s="439"/>
      <c r="J46" s="439"/>
      <c r="K46" s="439"/>
      <c r="L46" s="448"/>
      <c r="M46" s="153"/>
      <c r="N46" s="304"/>
      <c r="O46" s="148"/>
      <c r="P46" s="869" t="str">
        <f>VLOOKUP(VLOOKUP($C$3&amp;"-"&amp;$E46,Import!$C:$D,2,FALSE),Parameters!$C$18:$F$22,Summary!$C$7,FALSE)</f>
        <v xml:space="preserve">0 - Vastaus puuttuu </v>
      </c>
      <c r="Q46" s="893" t="str">
        <f>IF(VLOOKUP($C$3&amp;"-"&amp;$E46,Import!$C:$H,3,FALSE)=0,"",VLOOKUP($C$3&amp;"-"&amp;$E46,Import!$C:$H,3,FALSE))</f>
        <v/>
      </c>
      <c r="R46" s="893" t="str">
        <f>IF(VLOOKUP($C$3&amp;"-"&amp;$E46,Import!$C:$H,4,FALSE)=0,"",VLOOKUP($C$3&amp;"-"&amp;$E46,Import!$C:$H,4,FALSE))</f>
        <v/>
      </c>
      <c r="S46" s="893" t="str">
        <f>IF(VLOOKUP($C$3&amp;"-"&amp;$E46,Import!$C:$H,5,FALSE)=0,"",VLOOKUP($C$3&amp;"-"&amp;$E46,Import!$C:$H,5,FALSE))</f>
        <v/>
      </c>
      <c r="T46" s="894" t="str">
        <f>IF(VLOOKUP($C$3&amp;"-"&amp;$E46,Import!$C:$H,6,FALSE)=0,"",VLOOKUP($C$3&amp;"-"&amp;$E46,Import!$C:$H,6,FALSE))</f>
        <v/>
      </c>
      <c r="U46" s="153"/>
      <c r="V46" s="304"/>
    </row>
    <row r="47" spans="1:22" s="295" customFormat="1" ht="45" customHeight="1" x14ac:dyDescent="0.2">
      <c r="A47" s="304"/>
      <c r="B47" s="379"/>
      <c r="C47" s="1767"/>
      <c r="D47" s="1388" t="s">
        <v>3703</v>
      </c>
      <c r="E47" s="293" t="s">
        <v>200</v>
      </c>
      <c r="F47" s="464" t="str">
        <f>IF(VLOOKUP(CONCATENATE($C$3,"-",$E47),Languages!$A:$D,1,TRUE)=CONCATENATE($C$3,"-",$E47),VLOOKUP(CONCATENATE($C$3,"-",$E47),Languages!$A:$D,Summary!$C$7,TRUE),NA())</f>
        <v>Uhkatietoa uhkien hallinnan osiosta [kts. THREAT] käytetään uusien kyberriskien tunnistamiseen ja olemassa olevien kyberriskien päivittämiseen.</v>
      </c>
      <c r="G47" s="1684">
        <f t="shared" si="1"/>
        <v>0</v>
      </c>
      <c r="H47" s="306" t="s">
        <v>2466</v>
      </c>
      <c r="I47" s="439"/>
      <c r="J47" s="439"/>
      <c r="K47" s="439"/>
      <c r="L47" s="448"/>
      <c r="M47" s="153"/>
      <c r="N47" s="304"/>
      <c r="O47" s="148"/>
      <c r="P47" s="869" t="str">
        <f>VLOOKUP(VLOOKUP($C$3&amp;"-"&amp;$E47,Import!$C:$D,2,FALSE),Parameters!$C$18:$F$22,Summary!$C$7,FALSE)</f>
        <v xml:space="preserve">0 - Vastaus puuttuu </v>
      </c>
      <c r="Q47" s="893" t="str">
        <f>IF(VLOOKUP($C$3&amp;"-"&amp;$E47,Import!$C:$H,3,FALSE)=0,"",VLOOKUP($C$3&amp;"-"&amp;$E47,Import!$C:$H,3,FALSE))</f>
        <v/>
      </c>
      <c r="R47" s="893" t="str">
        <f>IF(VLOOKUP($C$3&amp;"-"&amp;$E47,Import!$C:$H,4,FALSE)=0,"",VLOOKUP($C$3&amp;"-"&amp;$E47,Import!$C:$H,4,FALSE))</f>
        <v/>
      </c>
      <c r="S47" s="893" t="str">
        <f>IF(VLOOKUP($C$3&amp;"-"&amp;$E47,Import!$C:$H,5,FALSE)=0,"",VLOOKUP($C$3&amp;"-"&amp;$E47,Import!$C:$H,5,FALSE))</f>
        <v/>
      </c>
      <c r="T47" s="894" t="str">
        <f>IF(VLOOKUP($C$3&amp;"-"&amp;$E47,Import!$C:$H,6,FALSE)=0,"",VLOOKUP($C$3&amp;"-"&amp;$E47,Import!$C:$H,6,FALSE))</f>
        <v/>
      </c>
      <c r="U47" s="153"/>
      <c r="V47" s="304"/>
    </row>
    <row r="48" spans="1:22" s="295" customFormat="1" ht="45" customHeight="1" x14ac:dyDescent="0.2">
      <c r="A48" s="304"/>
      <c r="B48" s="379"/>
      <c r="C48" s="1767"/>
      <c r="D48" s="1388" t="s">
        <v>3703</v>
      </c>
      <c r="E48" s="293" t="s">
        <v>202</v>
      </c>
      <c r="F48" s="464" t="str">
        <f>IF(VLOOKUP(CONCATENATE($C$3,"-",$E48),Languages!$A:$D,1,TRUE)=CONCATENATE($C$3,"-",$E48),VLOOKUP(CONCATENATE($C$3,"-",$E48),Languages!$A:$D,Summary!$C$7,TRUE),NA())</f>
        <v>Kumppaniverkoston riskienhallinnan osion toimenpiteistä [kts. THIRD-PARTIES] saatua tietoa käytetään uusien kyberriskien tunnistamiseen ja olemassa olevien kyberriskien päivittämiseen.</v>
      </c>
      <c r="G48" s="1684">
        <f t="shared" si="1"/>
        <v>0</v>
      </c>
      <c r="H48" s="306" t="s">
        <v>2466</v>
      </c>
      <c r="I48" s="439"/>
      <c r="J48" s="439"/>
      <c r="K48" s="439"/>
      <c r="L48" s="448"/>
      <c r="M48" s="153"/>
      <c r="N48" s="304"/>
      <c r="O48" s="148"/>
      <c r="P48" s="869" t="str">
        <f>VLOOKUP(VLOOKUP($C$3&amp;"-"&amp;$E48,Import!$C:$D,2,FALSE),Parameters!$C$18:$F$22,Summary!$C$7,FALSE)</f>
        <v xml:space="preserve">0 - Vastaus puuttuu </v>
      </c>
      <c r="Q48" s="893" t="str">
        <f>IF(VLOOKUP($C$3&amp;"-"&amp;$E48,Import!$C:$H,3,FALSE)=0,"",VLOOKUP($C$3&amp;"-"&amp;$E48,Import!$C:$H,3,FALSE))</f>
        <v/>
      </c>
      <c r="R48" s="893" t="str">
        <f>IF(VLOOKUP($C$3&amp;"-"&amp;$E48,Import!$C:$H,4,FALSE)=0,"",VLOOKUP($C$3&amp;"-"&amp;$E48,Import!$C:$H,4,FALSE))</f>
        <v/>
      </c>
      <c r="S48" s="893" t="str">
        <f>IF(VLOOKUP($C$3&amp;"-"&amp;$E48,Import!$C:$H,5,FALSE)=0,"",VLOOKUP($C$3&amp;"-"&amp;$E48,Import!$C:$H,5,FALSE))</f>
        <v/>
      </c>
      <c r="T48" s="894" t="str">
        <f>IF(VLOOKUP($C$3&amp;"-"&amp;$E48,Import!$C:$H,6,FALSE)=0,"",VLOOKUP($C$3&amp;"-"&amp;$E48,Import!$C:$H,6,FALSE))</f>
        <v/>
      </c>
      <c r="U48" s="153"/>
      <c r="V48" s="304"/>
    </row>
    <row r="49" spans="1:22" s="295" customFormat="1" ht="60" customHeight="1" x14ac:dyDescent="0.2">
      <c r="A49" s="304"/>
      <c r="B49" s="379"/>
      <c r="C49" s="1767"/>
      <c r="D49" s="1388" t="s">
        <v>3703</v>
      </c>
      <c r="E49" s="293" t="s">
        <v>203</v>
      </c>
      <c r="F49" s="464" t="str">
        <f>IF(VLOOKUP(CONCATENATE($C$3,"-",$E49),Languages!$A:$D,1,TRUE)=CONCATENATE($C$3,"-",$E49),VLOOKUP(CONCATENATE($C$3,"-",$E49),Languages!$A:$D,Summary!$C$7,TRUE),NA())</f>
        <v>Kyberarkkitehtuuri-osion [kts. ARCHITECTURE] toimilla tuotettua tietoa (kuten käsittelemättömät poikkeamat organisaation tavoitelemassa kyberarkkitehtuurissa) käytetään  uusien kyberriskien tunnistamiseen ja olemassa olevien kyberriskien päivittämiseen</v>
      </c>
      <c r="G49" s="1684">
        <f t="shared" si="1"/>
        <v>0</v>
      </c>
      <c r="H49" s="306" t="s">
        <v>2466</v>
      </c>
      <c r="I49" s="439"/>
      <c r="J49" s="439"/>
      <c r="K49" s="439"/>
      <c r="L49" s="448"/>
      <c r="M49" s="153"/>
      <c r="N49" s="304"/>
      <c r="O49" s="148"/>
      <c r="P49" s="869" t="str">
        <f>VLOOKUP(VLOOKUP($C$3&amp;"-"&amp;$E49,Import!$C:$D,2,FALSE),Parameters!$C$18:$F$22,Summary!$C$7,FALSE)</f>
        <v xml:space="preserve">0 - Vastaus puuttuu </v>
      </c>
      <c r="Q49" s="893" t="str">
        <f>IF(VLOOKUP($C$3&amp;"-"&amp;$E49,Import!$C:$H,3,FALSE)=0,"",VLOOKUP($C$3&amp;"-"&amp;$E49,Import!$C:$H,3,FALSE))</f>
        <v/>
      </c>
      <c r="R49" s="893" t="str">
        <f>IF(VLOOKUP($C$3&amp;"-"&amp;$E49,Import!$C:$H,4,FALSE)=0,"",VLOOKUP($C$3&amp;"-"&amp;$E49,Import!$C:$H,4,FALSE))</f>
        <v/>
      </c>
      <c r="S49" s="893" t="str">
        <f>IF(VLOOKUP($C$3&amp;"-"&amp;$E49,Import!$C:$H,5,FALSE)=0,"",VLOOKUP($C$3&amp;"-"&amp;$E49,Import!$C:$H,5,FALSE))</f>
        <v/>
      </c>
      <c r="T49" s="894" t="str">
        <f>IF(VLOOKUP($C$3&amp;"-"&amp;$E49,Import!$C:$H,6,FALSE)=0,"",VLOOKUP($C$3&amp;"-"&amp;$E49,Import!$C:$H,6,FALSE))</f>
        <v/>
      </c>
      <c r="U49" s="153"/>
      <c r="V49" s="304"/>
    </row>
    <row r="50" spans="1:22" s="295" customFormat="1" ht="45" customHeight="1" x14ac:dyDescent="0.2">
      <c r="A50" s="304"/>
      <c r="B50" s="379"/>
      <c r="C50" s="1768"/>
      <c r="D50" s="1460">
        <v>19</v>
      </c>
      <c r="E50" s="394" t="s">
        <v>204</v>
      </c>
      <c r="F50" s="470" t="str">
        <f>IF(VLOOKUP(CONCATENATE($C$3,"-",$E50),Languages!$A:$D,1,TRUE)=CONCATENATE($C$3,"-",$E50),VLOOKUP(CONCATENATE($C$3,"-",$E50),Languages!$A:$D,Summary!$C$7,TRUE),NA())</f>
        <v>Kyberriskien tunnistamisessa huomioidaan riskit, jotka aiheutuvat kriittisestä infrastruktuurista tai keskinäisriippuvaisista organisaatioista tai kohdistuvat niihin.</v>
      </c>
      <c r="G50" s="1686">
        <f t="shared" si="1"/>
        <v>0</v>
      </c>
      <c r="H50" s="445" t="s">
        <v>2466</v>
      </c>
      <c r="I50" s="440"/>
      <c r="J50" s="440"/>
      <c r="K50" s="440"/>
      <c r="L50" s="449"/>
      <c r="M50" s="153"/>
      <c r="N50" s="304"/>
      <c r="O50" s="148"/>
      <c r="P50" s="874" t="str">
        <f>VLOOKUP(VLOOKUP($C$3&amp;"-"&amp;$E50,Import!$C:$D,2,FALSE),Parameters!$C$18:$F$22,Summary!$C$7,FALSE)</f>
        <v xml:space="preserve">0 - Vastaus puuttuu </v>
      </c>
      <c r="Q50" s="900" t="str">
        <f>IF(VLOOKUP($C$3&amp;"-"&amp;$E50,Import!$C:$H,3,FALSE)=0,"",VLOOKUP($C$3&amp;"-"&amp;$E50,Import!$C:$H,3,FALSE))</f>
        <v/>
      </c>
      <c r="R50" s="900" t="str">
        <f>IF(VLOOKUP($C$3&amp;"-"&amp;$E50,Import!$C:$H,4,FALSE)=0,"",VLOOKUP($C$3&amp;"-"&amp;$E50,Import!$C:$H,4,FALSE))</f>
        <v/>
      </c>
      <c r="S50" s="900" t="str">
        <f>IF(VLOOKUP($C$3&amp;"-"&amp;$E50,Import!$C:$H,5,FALSE)=0,"",VLOOKUP($C$3&amp;"-"&amp;$E50,Import!$C:$H,5,FALSE))</f>
        <v/>
      </c>
      <c r="T50" s="901" t="str">
        <f>IF(VLOOKUP($C$3&amp;"-"&amp;$E50,Import!$C:$H,6,FALSE)=0,"",VLOOKUP($C$3&amp;"-"&amp;$E50,Import!$C:$H,6,FALSE))</f>
        <v/>
      </c>
      <c r="U50" s="153"/>
      <c r="V50" s="304"/>
    </row>
    <row r="51" spans="1:22" s="176" customFormat="1" ht="30" customHeight="1" x14ac:dyDescent="0.3">
      <c r="A51" s="173"/>
      <c r="B51" s="268"/>
      <c r="C51" s="269">
        <v>3</v>
      </c>
      <c r="D51" s="269"/>
      <c r="E51" s="269" t="str">
        <f>IF(VLOOKUP(CONCATENATE($C$3,"-",C51),Languages!$A:$D,1,TRUE)=CONCATENATE($C$3,"-",C51),VLOOKUP(CONCATENATE($C$3,"-",C51),Languages!$A:$D,Summary!$C$7,TRUE),NA())</f>
        <v>Riskien analysointi</v>
      </c>
      <c r="F51" s="169"/>
      <c r="G51" s="291" t="str">
        <f>IFERROR(INT(LEFT($H51,1)),"")</f>
        <v/>
      </c>
      <c r="H51" s="884"/>
      <c r="I51" s="906"/>
      <c r="J51" s="906"/>
      <c r="K51" s="906"/>
      <c r="L51" s="906"/>
      <c r="M51" s="153"/>
      <c r="N51" s="173"/>
      <c r="O51" s="148"/>
      <c r="P51" s="291"/>
      <c r="Q51" s="292"/>
      <c r="R51" s="292"/>
      <c r="S51" s="292"/>
      <c r="T51" s="292"/>
      <c r="U51" s="153"/>
      <c r="V51" s="173"/>
    </row>
    <row r="52" spans="1:22" s="284" customFormat="1" ht="19.95" customHeight="1" x14ac:dyDescent="0.2">
      <c r="A52" s="303"/>
      <c r="B52" s="278"/>
      <c r="C52" s="279" t="str">
        <f>IF(VLOOKUP("GEN-LEVEL",Languages!$A:$D,1,TRUE)="GEN-LEVEL",VLOOKUP("GEN-LEVEL",Languages!$A:$D,Summary!$C$7,TRUE),NA())</f>
        <v>Taso</v>
      </c>
      <c r="D52" s="279"/>
      <c r="E52" s="279"/>
      <c r="F52" s="280" t="str">
        <f>IF(VLOOKUP("GEN-PRACTICE",Languages!$A:$D,1,TRUE)="GEN-PRACTICE",VLOOKUP("GEN-PRACTICE",Languages!$A:$D,Summary!$C$7,TRUE),NA())</f>
        <v>Käytäntö</v>
      </c>
      <c r="G52" s="281"/>
      <c r="H52" s="881" t="str">
        <f>IF(VLOOKUP("GEN-ANSWER",Languages!$A:$D,1,TRUE)="GEN-ANSWER",VLOOKUP("GEN-ANSWER",Languages!$A:$D,Summary!$C$7,TRUE),NA())</f>
        <v>Vastaus</v>
      </c>
      <c r="I52" s="882" t="str">
        <f>IF(VLOOKUP("KM112",Languages!$A:$D,1,TRUE)="KM112",VLOOKUP("KM112",Languages!$A:$D,Summary!$C$7,TRUE),NA())</f>
        <v>Kommentit</v>
      </c>
      <c r="J52" s="882" t="str">
        <f>IF(VLOOKUP("KM113",Languages!$A:$D,1,TRUE)="KM113",VLOOKUP("KM113",Languages!$A:$D,Summary!$C$7,TRUE),NA())</f>
        <v>Sisäinen viittaus</v>
      </c>
      <c r="K52" s="882" t="str">
        <f>IF(VLOOKUP("KM114",Languages!$A:$D,1,TRUE)="KM114",VLOOKUP("KM114",Languages!$A:$D,Summary!$C$7,TRUE),NA())</f>
        <v>Ulkoinen viittaus</v>
      </c>
      <c r="L52" s="882" t="str">
        <f>IF(VLOOKUP("KM115",Languages!$A:$D,1,TRUE)="KM115",VLOOKUP("KM115",Languages!$A:$D,Summary!$C$7,TRUE),NA())</f>
        <v>Kehityskohde</v>
      </c>
      <c r="M52" s="282"/>
      <c r="N52" s="283"/>
      <c r="O52" s="278"/>
      <c r="P52" s="459" t="str">
        <f>IF(VLOOKUP("GEN-ANSWER",Languages!$A:$D,1,TRUE)="GEN-ANSWER",VLOOKUP("GEN-ANSWER",Languages!$A:$D,Summary!$C$7,TRUE),NA())</f>
        <v>Vastaus</v>
      </c>
      <c r="Q52" s="459" t="str">
        <f>IF(VLOOKUP("KM112",Languages!$A:$D,1,TRUE)="KM112",VLOOKUP("KM112",Languages!$A:$D,Summary!$C$7,TRUE),NA())</f>
        <v>Kommentit</v>
      </c>
      <c r="R52" s="459" t="str">
        <f>IF(VLOOKUP("KM113",Languages!$A:$D,1,TRUE)="KM113",VLOOKUP("KM113",Languages!$A:$D,Summary!$C$7,TRUE),NA())</f>
        <v>Sisäinen viittaus</v>
      </c>
      <c r="S52" s="459" t="str">
        <f>IF(VLOOKUP("KM114",Languages!$A:$D,1,TRUE)="KM114",VLOOKUP("KM114",Languages!$A:$D,Summary!$C$7,TRUE),NA())</f>
        <v>Ulkoinen viittaus</v>
      </c>
      <c r="T52" s="459" t="str">
        <f>IF(VLOOKUP("KM115",Languages!$A:$D,1,TRUE)="KM115",VLOOKUP("KM115",Languages!$A:$D,Summary!$C$7,TRUE),NA())</f>
        <v>Kehityskohde</v>
      </c>
      <c r="U52" s="282"/>
      <c r="V52" s="283"/>
    </row>
    <row r="53" spans="1:22" s="295" customFormat="1" ht="34.950000000000003" customHeight="1" x14ac:dyDescent="0.2">
      <c r="A53" s="304"/>
      <c r="B53" s="1756"/>
      <c r="C53" s="519">
        <v>1</v>
      </c>
      <c r="D53" s="1477">
        <v>21</v>
      </c>
      <c r="E53" s="396" t="s">
        <v>22</v>
      </c>
      <c r="F53" s="462" t="str">
        <f>IF(VLOOKUP(CONCATENATE($C$3,"-",$E53),Languages!$A:$D,1,TRUE)=CONCATENATE($C$3,"-",$E53),VLOOKUP(CONCATENATE($C$3,"-",$E53),Languages!$A:$D,Summary!$C$7,TRUE),NA())</f>
        <v>Kyberriskit priorisoidaan niiden arvioidun vaikutuksen perusteella. Tasolla 1 tämän ei tarvitse olla systemaattista ja säännöllistä.</v>
      </c>
      <c r="G53" s="1682">
        <f t="shared" ref="G53:G59" si="2">IFERROR(INT(LEFT($H53,1)),0)</f>
        <v>0</v>
      </c>
      <c r="H53" s="452" t="s">
        <v>2466</v>
      </c>
      <c r="I53" s="450"/>
      <c r="J53" s="450"/>
      <c r="K53" s="450"/>
      <c r="L53" s="451"/>
      <c r="M53" s="153"/>
      <c r="N53" s="304"/>
      <c r="O53" s="148"/>
      <c r="P53" s="863" t="str">
        <f>VLOOKUP(VLOOKUP($C$3&amp;"-"&amp;$E53,Import!$C:$D,2,FALSE),Parameters!$C$18:$F$22,Summary!$C$7,FALSE)</f>
        <v xml:space="preserve">0 - Vastaus puuttuu </v>
      </c>
      <c r="Q53" s="902" t="str">
        <f>IF(VLOOKUP($C$3&amp;"-"&amp;$E53,Import!$C:$H,3,FALSE)=0,"",VLOOKUP($C$3&amp;"-"&amp;$E53,Import!$C:$H,3,FALSE))</f>
        <v/>
      </c>
      <c r="R53" s="902" t="str">
        <f>IF(VLOOKUP($C$3&amp;"-"&amp;$E53,Import!$C:$H,4,FALSE)=0,"",VLOOKUP($C$3&amp;"-"&amp;$E53,Import!$C:$H,4,FALSE))</f>
        <v/>
      </c>
      <c r="S53" s="902" t="str">
        <f>IF(VLOOKUP($C$3&amp;"-"&amp;$E53,Import!$C:$H,5,FALSE)=0,"",VLOOKUP($C$3&amp;"-"&amp;$E53,Import!$C:$H,5,FALSE))</f>
        <v/>
      </c>
      <c r="T53" s="903" t="str">
        <f>IF(VLOOKUP($C$3&amp;"-"&amp;$E53,Import!$C:$H,6,FALSE)=0,"",VLOOKUP($C$3&amp;"-"&amp;$E53,Import!$C:$H,6,FALSE))</f>
        <v/>
      </c>
      <c r="U53" s="153"/>
      <c r="V53" s="304"/>
    </row>
    <row r="54" spans="1:22" s="295" customFormat="1" ht="45" customHeight="1" x14ac:dyDescent="0.2">
      <c r="A54" s="304"/>
      <c r="B54" s="1756"/>
      <c r="C54" s="1764">
        <v>2</v>
      </c>
      <c r="D54" s="1387" t="s">
        <v>3704</v>
      </c>
      <c r="E54" s="393" t="s">
        <v>23</v>
      </c>
      <c r="F54" s="463" t="str">
        <f>IF(VLOOKUP(CONCATENATE($C$3,"-",$E54),Languages!$A:$D,1,TRUE)=CONCATENATE($C$3,"-",$E54),VLOOKUP(CONCATENATE($C$3,"-",$E54),Languages!$A:$D,Summary!$C$7,TRUE),NA())</f>
        <v>Määriteltyjä kriteerejä käytetään kyberriskien priorisoinnissa (esimerkiksi vaikutus organisaatioon, yhteiskunnallinen vaikutus,  todennäköisyys, alttius, riskinsietokyky).</v>
      </c>
      <c r="G54" s="1683">
        <f t="shared" si="2"/>
        <v>0</v>
      </c>
      <c r="H54" s="441" t="s">
        <v>2466</v>
      </c>
      <c r="I54" s="438"/>
      <c r="J54" s="438"/>
      <c r="K54" s="438"/>
      <c r="L54" s="447"/>
      <c r="M54" s="153"/>
      <c r="N54" s="304"/>
      <c r="O54" s="148"/>
      <c r="P54" s="866" t="str">
        <f>VLOOKUP(VLOOKUP($C$3&amp;"-"&amp;$E54,Import!$C:$D,2,FALSE),Parameters!$C$18:$F$22,Summary!$C$7,FALSE)</f>
        <v xml:space="preserve">0 - Vastaus puuttuu </v>
      </c>
      <c r="Q54" s="898" t="str">
        <f>IF(VLOOKUP($C$3&amp;"-"&amp;$E54,Import!$C:$H,3,FALSE)=0,"",VLOOKUP($C$3&amp;"-"&amp;$E54,Import!$C:$H,3,FALSE))</f>
        <v/>
      </c>
      <c r="R54" s="898" t="str">
        <f>IF(VLOOKUP($C$3&amp;"-"&amp;$E54,Import!$C:$H,4,FALSE)=0,"",VLOOKUP($C$3&amp;"-"&amp;$E54,Import!$C:$H,4,FALSE))</f>
        <v/>
      </c>
      <c r="S54" s="898" t="str">
        <f>IF(VLOOKUP($C$3&amp;"-"&amp;$E54,Import!$C:$H,5,FALSE)=0,"",VLOOKUP($C$3&amp;"-"&amp;$E54,Import!$C:$H,5,FALSE))</f>
        <v/>
      </c>
      <c r="T54" s="899" t="str">
        <f>IF(VLOOKUP($C$3&amp;"-"&amp;$E54,Import!$C:$H,6,FALSE)=0,"",VLOOKUP($C$3&amp;"-"&amp;$E54,Import!$C:$H,6,FALSE))</f>
        <v/>
      </c>
      <c r="U54" s="153"/>
      <c r="V54" s="304"/>
    </row>
    <row r="55" spans="1:22" s="295" customFormat="1" ht="64.2" customHeight="1" x14ac:dyDescent="0.2">
      <c r="A55" s="304"/>
      <c r="B55" s="1756"/>
      <c r="C55" s="1769"/>
      <c r="D55" s="1388" t="s">
        <v>3705</v>
      </c>
      <c r="E55" s="293" t="s">
        <v>24</v>
      </c>
      <c r="F55" s="464" t="str">
        <f>IF(VLOOKUP(CONCATENATE($C$3,"-",$E55),Languages!$A:$D,1,TRUE)=CONCATENATE($C$3,"-",$E55),VLOOKUP(CONCATENATE($C$3,"-",$E55),Languages!$A:$D,Summary!$C$7,TRUE),NA())</f>
        <v>Korkean prioriteetin kyberriskien vaikutusta (impact) arvioidaan noudattaen määriteltyjä menetelmiä (esimerkiksi vertaamalla toteutuneisiin tapauksiin tai kvantifioimalla riski).G228</v>
      </c>
      <c r="G55" s="1684">
        <f t="shared" si="2"/>
        <v>0</v>
      </c>
      <c r="H55" s="306" t="s">
        <v>2466</v>
      </c>
      <c r="I55" s="439"/>
      <c r="J55" s="439"/>
      <c r="K55" s="439"/>
      <c r="L55" s="448"/>
      <c r="M55" s="153"/>
      <c r="N55" s="304"/>
      <c r="O55" s="148"/>
      <c r="P55" s="869" t="str">
        <f>VLOOKUP(VLOOKUP($C$3&amp;"-"&amp;$E55,Import!$C:$D,2,FALSE),Parameters!$C$18:$F$22,Summary!$C$7,FALSE)</f>
        <v xml:space="preserve">0 - Vastaus puuttuu </v>
      </c>
      <c r="Q55" s="893" t="str">
        <f>IF(VLOOKUP($C$3&amp;"-"&amp;$E55,Import!$C:$H,3,FALSE)=0,"",VLOOKUP($C$3&amp;"-"&amp;$E55,Import!$C:$H,3,FALSE))</f>
        <v/>
      </c>
      <c r="R55" s="893" t="str">
        <f>IF(VLOOKUP($C$3&amp;"-"&amp;$E55,Import!$C:$H,4,FALSE)=0,"",VLOOKUP($C$3&amp;"-"&amp;$E55,Import!$C:$H,4,FALSE))</f>
        <v/>
      </c>
      <c r="S55" s="893" t="str">
        <f>IF(VLOOKUP($C$3&amp;"-"&amp;$E55,Import!$C:$H,5,FALSE)=0,"",VLOOKUP($C$3&amp;"-"&amp;$E55,Import!$C:$H,5,FALSE))</f>
        <v/>
      </c>
      <c r="T55" s="894" t="str">
        <f>IF(VLOOKUP($C$3&amp;"-"&amp;$E55,Import!$C:$H,6,FALSE)=0,"",VLOOKUP($C$3&amp;"-"&amp;$E55,Import!$C:$H,6,FALSE))</f>
        <v/>
      </c>
      <c r="U55" s="153"/>
      <c r="V55" s="304"/>
    </row>
    <row r="56" spans="1:22" s="295" customFormat="1" ht="80.400000000000006" customHeight="1" x14ac:dyDescent="0.2">
      <c r="A56" s="304"/>
      <c r="B56" s="1756"/>
      <c r="C56" s="1769"/>
      <c r="D56" s="1478">
        <v>23</v>
      </c>
      <c r="E56" s="293" t="s">
        <v>25</v>
      </c>
      <c r="F56" s="464" t="str">
        <f>IF(VLOOKUP(CONCATENATE($C$3,"-",$E56),Languages!$A:$D,1,TRUE)=CONCATENATE($C$3,"-",$E56),VLOOKUP(CONCATENATE($C$3,"-",$E56),Languages!$A:$D,Summary!$C$7,TRUE),NA())</f>
        <v>Korkeamman prioriteetin kyberriskit analysoidaan noudattaen määriteltyjä menetelmiä (esimerkiksi analysoimalla toteutuneiden tapausten yleisyyttä riskin todennäköisyyden arvioimiseksi tai hyödyntämällä suojausmekanismien arvioinneista saatuja tuloksia kohteen riskialttiuden määrittelyyn).</v>
      </c>
      <c r="G56" s="1684">
        <f t="shared" si="2"/>
        <v>0</v>
      </c>
      <c r="H56" s="306" t="s">
        <v>2466</v>
      </c>
      <c r="I56" s="439"/>
      <c r="J56" s="439"/>
      <c r="K56" s="439"/>
      <c r="L56" s="448"/>
      <c r="M56" s="153"/>
      <c r="N56" s="304"/>
      <c r="O56" s="148"/>
      <c r="P56" s="869" t="str">
        <f>VLOOKUP(VLOOKUP($C$3&amp;"-"&amp;$E56,Import!$C:$D,2,FALSE),Parameters!$C$18:$F$22,Summary!$C$7,FALSE)</f>
        <v xml:space="preserve">0 - Vastaus puuttuu </v>
      </c>
      <c r="Q56" s="893" t="str">
        <f>IF(VLOOKUP($C$3&amp;"-"&amp;$E56,Import!$C:$H,3,FALSE)=0,"",VLOOKUP($C$3&amp;"-"&amp;$E56,Import!$C:$H,3,FALSE))</f>
        <v/>
      </c>
      <c r="R56" s="893" t="str">
        <f>IF(VLOOKUP($C$3&amp;"-"&amp;$E56,Import!$C:$H,4,FALSE)=0,"",VLOOKUP($C$3&amp;"-"&amp;$E56,Import!$C:$H,4,FALSE))</f>
        <v/>
      </c>
      <c r="S56" s="893" t="str">
        <f>IF(VLOOKUP($C$3&amp;"-"&amp;$E56,Import!$C:$H,5,FALSE)=0,"",VLOOKUP($C$3&amp;"-"&amp;$E56,Import!$C:$H,5,FALSE))</f>
        <v/>
      </c>
      <c r="T56" s="894" t="str">
        <f>IF(VLOOKUP($C$3&amp;"-"&amp;$E56,Import!$C:$H,6,FALSE)=0,"",VLOOKUP($C$3&amp;"-"&amp;$E56,Import!$C:$H,6,FALSE))</f>
        <v/>
      </c>
      <c r="U56" s="153"/>
      <c r="V56" s="304"/>
    </row>
    <row r="57" spans="1:22" s="295" customFormat="1" ht="52.8" customHeight="1" x14ac:dyDescent="0.2">
      <c r="A57" s="304"/>
      <c r="B57" s="1756"/>
      <c r="C57" s="1769"/>
      <c r="D57" s="1478">
        <v>23</v>
      </c>
      <c r="E57" s="293" t="s">
        <v>26</v>
      </c>
      <c r="F57" s="464" t="str">
        <f>IF(VLOOKUP(CONCATENATE($C$3,"-",$E57),Languages!$A:$D,1,TRUE)=CONCATENATE($C$3,"-",$E57),VLOOKUP(CONCATENATE($C$3,"-",$E57),Languages!$A:$D,Summary!$C$7,TRUE),NA())</f>
        <v>Organisaation sidosryhmät soveltuvista operatiivisen toiminnan ja liiketoiminnan yksiköistä osallistuvat korkeamman prioriteetin kyberriskien analysointiin.</v>
      </c>
      <c r="G57" s="1684">
        <f t="shared" si="2"/>
        <v>0</v>
      </c>
      <c r="H57" s="306" t="s">
        <v>2466</v>
      </c>
      <c r="I57" s="439"/>
      <c r="J57" s="439"/>
      <c r="K57" s="439"/>
      <c r="L57" s="448"/>
      <c r="M57" s="153"/>
      <c r="N57" s="304"/>
      <c r="O57" s="148"/>
      <c r="P57" s="869" t="str">
        <f>VLOOKUP(VLOOKUP($C$3&amp;"-"&amp;$E57,Import!$C:$D,2,FALSE),Parameters!$C$18:$F$22,Summary!$C$7,FALSE)</f>
        <v xml:space="preserve">0 - Vastaus puuttuu </v>
      </c>
      <c r="Q57" s="893" t="str">
        <f>IF(VLOOKUP($C$3&amp;"-"&amp;$E57,Import!$C:$H,3,FALSE)=0,"",VLOOKUP($C$3&amp;"-"&amp;$E57,Import!$C:$H,3,FALSE))</f>
        <v/>
      </c>
      <c r="R57" s="893" t="str">
        <f>IF(VLOOKUP($C$3&amp;"-"&amp;$E57,Import!$C:$H,4,FALSE)=0,"",VLOOKUP($C$3&amp;"-"&amp;$E57,Import!$C:$H,4,FALSE))</f>
        <v/>
      </c>
      <c r="S57" s="893" t="str">
        <f>IF(VLOOKUP($C$3&amp;"-"&amp;$E57,Import!$C:$H,5,FALSE)=0,"",VLOOKUP($C$3&amp;"-"&amp;$E57,Import!$C:$H,5,FALSE))</f>
        <v/>
      </c>
      <c r="T57" s="894" t="str">
        <f>IF(VLOOKUP($C$3&amp;"-"&amp;$E57,Import!$C:$H,6,FALSE)=0,"",VLOOKUP($C$3&amp;"-"&amp;$E57,Import!$C:$H,6,FALSE))</f>
        <v/>
      </c>
      <c r="U57" s="153"/>
      <c r="V57" s="304"/>
    </row>
    <row r="58" spans="1:22" s="295" customFormat="1" ht="49.8" customHeight="1" x14ac:dyDescent="0.2">
      <c r="A58" s="304"/>
      <c r="B58" s="1756"/>
      <c r="C58" s="1765"/>
      <c r="D58" s="1470">
        <v>20</v>
      </c>
      <c r="E58" s="394" t="s">
        <v>27</v>
      </c>
      <c r="F58" s="470" t="str">
        <f>IF(VLOOKUP(CONCATENATE($C$3,"-",$E58),Languages!$A:$D,1,TRUE)=CONCATENATE($C$3,"-",$E58),VLOOKUP(CONCATENATE($C$3,"-",$E58),Languages!$A:$D,Summary!$C$7,TRUE),NA())</f>
        <v xml:space="preserve">Kun kyberriskit eivät enää vaadi seurantaa tai toimenpiteitä, ne poistetaan riskirekisteristä tai muusta tallennuspaikasta, jota on käytetty riskin dokumentointiin ja hallintaan. </v>
      </c>
      <c r="G58" s="1686">
        <f t="shared" si="2"/>
        <v>0</v>
      </c>
      <c r="H58" s="445" t="s">
        <v>2466</v>
      </c>
      <c r="I58" s="440"/>
      <c r="J58" s="440"/>
      <c r="K58" s="440"/>
      <c r="L58" s="449"/>
      <c r="M58" s="153"/>
      <c r="N58" s="304"/>
      <c r="O58" s="148"/>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
      </c>
      <c r="S58" s="900" t="str">
        <f>IF(VLOOKUP($C$3&amp;"-"&amp;$E58,Import!$C:$H,5,FALSE)=0,"",VLOOKUP($C$3&amp;"-"&amp;$E58,Import!$C:$H,5,FALSE))</f>
        <v/>
      </c>
      <c r="T58" s="901" t="str">
        <f>IF(VLOOKUP($C$3&amp;"-"&amp;$E58,Import!$C:$H,6,FALSE)=0,"",VLOOKUP($C$3&amp;"-"&amp;$E58,Import!$C:$H,6,FALSE))</f>
        <v/>
      </c>
      <c r="U58" s="153"/>
      <c r="V58" s="304"/>
    </row>
    <row r="59" spans="1:22" s="295" customFormat="1" ht="47.4" customHeight="1" x14ac:dyDescent="0.2">
      <c r="A59" s="304"/>
      <c r="B59" s="1756"/>
      <c r="C59" s="522">
        <v>3</v>
      </c>
      <c r="D59" s="902" t="s">
        <v>1629</v>
      </c>
      <c r="E59" s="396" t="s">
        <v>28</v>
      </c>
      <c r="F59" s="462" t="str">
        <f>IF(VLOOKUP(CONCATENATE($C$3,"-",$E59),Languages!$A:$D,1,TRUE)=CONCATENATE($C$3,"-",$E59),VLOOKUP(CONCATENATE($C$3,"-",$E59),Languages!$A:$D,Summary!$C$7,TRUE),NA())</f>
        <v xml:space="preserve">Kyberriskianalyysit päivitetään määräajoin ja määriteltyjen tilanteiden kuten järjestelmämuutosten tai ulkoisten tapahtumien yhteydessä.  </v>
      </c>
      <c r="G59" s="1682">
        <f t="shared" si="2"/>
        <v>0</v>
      </c>
      <c r="H59" s="452" t="s">
        <v>2466</v>
      </c>
      <c r="I59" s="450"/>
      <c r="J59" s="450"/>
      <c r="K59" s="450"/>
      <c r="L59" s="451"/>
      <c r="M59" s="153"/>
      <c r="N59" s="304"/>
      <c r="O59" s="148"/>
      <c r="P59" s="863" t="str">
        <f>VLOOKUP(VLOOKUP($C$3&amp;"-"&amp;$E59,Import!$C:$D,2,FALSE),Parameters!$C$18:$F$22,Summary!$C$7,FALSE)</f>
        <v xml:space="preserve">0 - Vastaus puuttuu </v>
      </c>
      <c r="Q59" s="902" t="str">
        <f>IF(VLOOKUP($C$3&amp;"-"&amp;$E59,Import!$C:$H,3,FALSE)=0,"",VLOOKUP($C$3&amp;"-"&amp;$E59,Import!$C:$H,3,FALSE))</f>
        <v/>
      </c>
      <c r="R59" s="902" t="str">
        <f>IF(VLOOKUP($C$3&amp;"-"&amp;$E59,Import!$C:$H,4,FALSE)=0,"",VLOOKUP($C$3&amp;"-"&amp;$E59,Import!$C:$H,4,FALSE))</f>
        <v/>
      </c>
      <c r="S59" s="902" t="str">
        <f>IF(VLOOKUP($C$3&amp;"-"&amp;$E59,Import!$C:$H,5,FALSE)=0,"",VLOOKUP($C$3&amp;"-"&amp;$E59,Import!$C:$H,5,FALSE))</f>
        <v/>
      </c>
      <c r="T59" s="903" t="str">
        <f>IF(VLOOKUP($C$3&amp;"-"&amp;$E59,Import!$C:$H,6,FALSE)=0,"",VLOOKUP($C$3&amp;"-"&amp;$E59,Import!$C:$H,6,FALSE))</f>
        <v/>
      </c>
      <c r="U59" s="153"/>
      <c r="V59" s="304"/>
    </row>
    <row r="60" spans="1:22" s="295" customFormat="1" ht="34.950000000000003" customHeight="1" x14ac:dyDescent="0.3">
      <c r="A60" s="304"/>
      <c r="B60" s="268"/>
      <c r="C60" s="269">
        <v>4</v>
      </c>
      <c r="D60" s="269"/>
      <c r="E60" s="269" t="str">
        <f>IF(VLOOKUP(CONCATENATE($C$3,"-",C60),Languages!$A:$D,1,TRUE)=CONCATENATE($C$3,"-",C60),VLOOKUP(CONCATENATE($C$3,"-",C60),Languages!$A:$D,Summary!$C$7,TRUE),NA())</f>
        <v>Riskeihin reagointi</v>
      </c>
      <c r="F60" s="169"/>
      <c r="G60" s="291" t="str">
        <f>IFERROR(INT(LEFT($H60,1)),"")</f>
        <v/>
      </c>
      <c r="H60" s="884"/>
      <c r="I60" s="906"/>
      <c r="J60" s="906"/>
      <c r="K60" s="906"/>
      <c r="L60" s="906"/>
      <c r="M60" s="153"/>
      <c r="N60" s="304"/>
      <c r="O60" s="148"/>
      <c r="P60" s="291"/>
      <c r="Q60" s="292"/>
      <c r="R60" s="292"/>
      <c r="S60" s="292"/>
      <c r="T60" s="292"/>
      <c r="U60" s="153"/>
      <c r="V60" s="304"/>
    </row>
    <row r="61" spans="1:22" s="284" customFormat="1" ht="19.95" customHeight="1" x14ac:dyDescent="0.2">
      <c r="A61" s="303"/>
      <c r="B61" s="278"/>
      <c r="C61" s="279" t="str">
        <f>IF(VLOOKUP("GEN-LEVEL",Languages!$A:$D,1,TRUE)="GEN-LEVEL",VLOOKUP("GEN-LEVEL",Languages!$A:$D,Summary!$C$7,TRUE),NA())</f>
        <v>Taso</v>
      </c>
      <c r="D61" s="279"/>
      <c r="E61" s="279"/>
      <c r="F61" s="280" t="str">
        <f>IF(VLOOKUP("GEN-PRACTICE",Languages!$A:$D,1,TRUE)="GEN-PRACTICE",VLOOKUP("GEN-PRACTICE",Languages!$A:$D,Summary!$C$7,TRUE),NA())</f>
        <v>Käytäntö</v>
      </c>
      <c r="G61" s="281"/>
      <c r="H61" s="881" t="str">
        <f>IF(VLOOKUP("GEN-ANSWER",Languages!$A:$D,1,TRUE)="GEN-ANSWER",VLOOKUP("GEN-ANSWER",Languages!$A:$D,Summary!$C$7,TRUE),NA())</f>
        <v>Vastaus</v>
      </c>
      <c r="I61" s="882" t="str">
        <f>IF(VLOOKUP("KM112",Languages!$A:$D,1,TRUE)="KM112",VLOOKUP("KM112",Languages!$A:$D,Summary!$C$7,TRUE),NA())</f>
        <v>Kommentit</v>
      </c>
      <c r="J61" s="882" t="str">
        <f>IF(VLOOKUP("KM113",Languages!$A:$D,1,TRUE)="KM113",VLOOKUP("KM113",Languages!$A:$D,Summary!$C$7,TRUE),NA())</f>
        <v>Sisäinen viittaus</v>
      </c>
      <c r="K61" s="882" t="str">
        <f>IF(VLOOKUP("KM114",Languages!$A:$D,1,TRUE)="KM114",VLOOKUP("KM114",Languages!$A:$D,Summary!$C$7,TRUE),NA())</f>
        <v>Ulkoinen viittaus</v>
      </c>
      <c r="L61" s="882" t="str">
        <f>IF(VLOOKUP("KM115",Languages!$A:$D,1,TRUE)="KM115",VLOOKUP("KM115",Languages!$A:$D,Summary!$C$7,TRUE),NA())</f>
        <v>Kehityskohde</v>
      </c>
      <c r="M61" s="282"/>
      <c r="N61" s="283"/>
      <c r="O61" s="278"/>
      <c r="P61" s="459" t="str">
        <f>IF(VLOOKUP("GEN-ANSWER",Languages!$A:$D,1,TRUE)="GEN-ANSWER",VLOOKUP("GEN-ANSWER",Languages!$A:$D,Summary!$C$7,TRUE),NA())</f>
        <v>Vastaus</v>
      </c>
      <c r="Q61" s="459" t="str">
        <f>IF(VLOOKUP("KM112",Languages!$A:$D,1,TRUE)="KM112",VLOOKUP("KM112",Languages!$A:$D,Summary!$C$7,TRUE),NA())</f>
        <v>Kommentit</v>
      </c>
      <c r="R61" s="459" t="str">
        <f>IF(VLOOKUP("KM113",Languages!$A:$D,1,TRUE)="KM113",VLOOKUP("KM113",Languages!$A:$D,Summary!$C$7,TRUE),NA())</f>
        <v>Sisäinen viittaus</v>
      </c>
      <c r="S61" s="459" t="str">
        <f>IF(VLOOKUP("KM114",Languages!$A:$D,1,TRUE)="KM114",VLOOKUP("KM114",Languages!$A:$D,Summary!$C$7,TRUE),NA())</f>
        <v>Ulkoinen viittaus</v>
      </c>
      <c r="T61" s="459" t="str">
        <f>IF(VLOOKUP("KM115",Languages!$A:$D,1,TRUE)="KM115",VLOOKUP("KM115",Languages!$A:$D,Summary!$C$7,TRUE),NA())</f>
        <v>Kehityskohde</v>
      </c>
      <c r="U61" s="282"/>
      <c r="V61" s="283"/>
    </row>
    <row r="62" spans="1:22" s="295" customFormat="1" ht="67.2" customHeight="1" x14ac:dyDescent="0.2">
      <c r="A62" s="304"/>
      <c r="B62" s="1756"/>
      <c r="C62" s="519">
        <v>1</v>
      </c>
      <c r="D62" s="1494">
        <v>24</v>
      </c>
      <c r="E62" s="396" t="s">
        <v>117</v>
      </c>
      <c r="F62" s="462" t="str">
        <f>IF(VLOOKUP(CONCATENATE($C$3,"-",$E62),Languages!$A:$D,1,TRUE)=CONCATENATE($C$3,"-",$E62),VLOOKUP(CONCATENATE($C$3,"-",$E62),Languages!$A:$D,Summary!$C$7,TRUE),NA())</f>
        <v>Riskeihin reagointikeinot (kuten riskin pienentäminen, hyväksyminen, välttäminen tai siirtäminen) ovat käytössä kyberriskeille. Tasolla 1 tämän ei tarvitse olla systemaattista ja säännöllistä.</v>
      </c>
      <c r="G62" s="1682">
        <f>IFERROR(INT(LEFT($H62,1)),0)</f>
        <v>0</v>
      </c>
      <c r="H62" s="452" t="s">
        <v>2466</v>
      </c>
      <c r="I62" s="450"/>
      <c r="J62" s="450"/>
      <c r="K62" s="450"/>
      <c r="L62" s="451"/>
      <c r="M62" s="153"/>
      <c r="N62" s="304"/>
      <c r="O62" s="148"/>
      <c r="P62" s="863" t="str">
        <f>VLOOKUP(VLOOKUP($C$3&amp;"-"&amp;$E62,Import!$C:$D,2,FALSE),Parameters!$C$18:$F$22,Summary!$C$7,FALSE)</f>
        <v xml:space="preserve">0 - Vastaus puuttuu </v>
      </c>
      <c r="Q62" s="902" t="str">
        <f>IF(VLOOKUP($C$3&amp;"-"&amp;$E62,Import!$C:$H,3,FALSE)=0,"",VLOOKUP($C$3&amp;"-"&amp;$E62,Import!$C:$H,3,FALSE))</f>
        <v/>
      </c>
      <c r="R62" s="902" t="str">
        <f>IF(VLOOKUP($C$3&amp;"-"&amp;$E62,Import!$C:$H,4,FALSE)=0,"",VLOOKUP($C$3&amp;"-"&amp;$E62,Import!$C:$H,4,FALSE))</f>
        <v/>
      </c>
      <c r="S62" s="902" t="str">
        <f>IF(VLOOKUP($C$3&amp;"-"&amp;$E62,Import!$C:$H,5,FALSE)=0,"",VLOOKUP($C$3&amp;"-"&amp;$E62,Import!$C:$H,5,FALSE))</f>
        <v/>
      </c>
      <c r="T62" s="903" t="str">
        <f>IF(VLOOKUP($C$3&amp;"-"&amp;$E62,Import!$C:$H,6,FALSE)=0,"",VLOOKUP($C$3&amp;"-"&amp;$E62,Import!$C:$H,6,FALSE))</f>
        <v/>
      </c>
      <c r="U62" s="153"/>
      <c r="V62" s="304"/>
    </row>
    <row r="63" spans="1:22" s="295" customFormat="1" ht="43.2" customHeight="1" x14ac:dyDescent="0.2">
      <c r="A63" s="304"/>
      <c r="B63" s="1756"/>
      <c r="C63" s="521">
        <v>2</v>
      </c>
      <c r="D63" s="1494">
        <v>24</v>
      </c>
      <c r="E63" s="396" t="s">
        <v>120</v>
      </c>
      <c r="F63" s="462" t="str">
        <f>IF(VLOOKUP(CONCATENATE($C$3,"-",$E63),Languages!$A:$D,1,TRUE)=CONCATENATE($C$3,"-",$E63),VLOOKUP(CONCATENATE($C$3,"-",$E63),Languages!$A:$D,Summary!$C$7,TRUE),NA())</f>
        <v>Riskeihin reagoimisen keinot valitaan ja toteutetaan noudattaen määriteltyjä menetelmiä, jotka pohjautuvat analysointiin ja priorisointiin.</v>
      </c>
      <c r="G63" s="1682">
        <f>IFERROR(INT(LEFT($H63,1)),0)</f>
        <v>0</v>
      </c>
      <c r="H63" s="452" t="s">
        <v>2466</v>
      </c>
      <c r="I63" s="450"/>
      <c r="J63" s="450"/>
      <c r="K63" s="450"/>
      <c r="L63" s="451"/>
      <c r="M63" s="153"/>
      <c r="N63" s="304"/>
      <c r="O63" s="148"/>
      <c r="P63" s="863" t="str">
        <f>VLOOKUP(VLOOKUP($C$3&amp;"-"&amp;$E63,Import!$C:$D,2,FALSE),Parameters!$C$18:$F$22,Summary!$C$7,FALSE)</f>
        <v xml:space="preserve">0 - Vastaus puuttuu </v>
      </c>
      <c r="Q63" s="902" t="str">
        <f>IF(VLOOKUP($C$3&amp;"-"&amp;$E63,Import!$C:$H,3,FALSE)=0,"",VLOOKUP($C$3&amp;"-"&amp;$E63,Import!$C:$H,3,FALSE))</f>
        <v/>
      </c>
      <c r="R63" s="902" t="str">
        <f>IF(VLOOKUP($C$3&amp;"-"&amp;$E63,Import!$C:$H,4,FALSE)=0,"",VLOOKUP($C$3&amp;"-"&amp;$E63,Import!$C:$H,4,FALSE))</f>
        <v/>
      </c>
      <c r="S63" s="902" t="str">
        <f>IF(VLOOKUP($C$3&amp;"-"&amp;$E63,Import!$C:$H,5,FALSE)=0,"",VLOOKUP($C$3&amp;"-"&amp;$E63,Import!$C:$H,5,FALSE))</f>
        <v/>
      </c>
      <c r="T63" s="903" t="str">
        <f>IF(VLOOKUP($C$3&amp;"-"&amp;$E63,Import!$C:$H,6,FALSE)=0,"",VLOOKUP($C$3&amp;"-"&amp;$E63,Import!$C:$H,6,FALSE))</f>
        <v/>
      </c>
      <c r="U63" s="153"/>
      <c r="V63" s="304"/>
    </row>
    <row r="64" spans="1:22" s="295" customFormat="1" ht="45" customHeight="1" x14ac:dyDescent="0.2">
      <c r="A64" s="304"/>
      <c r="B64" s="1756"/>
      <c r="C64" s="1766">
        <v>3</v>
      </c>
      <c r="D64" s="1489">
        <v>22</v>
      </c>
      <c r="E64" s="393" t="s">
        <v>123</v>
      </c>
      <c r="F64" s="463" t="str">
        <f>IF(VLOOKUP(CONCATENATE($C$3,"-",$E64),Languages!$A:$D,1,TRUE)=CONCATENATE($C$3,"-",$E64),VLOOKUP(CONCATENATE($C$3,"-",$E64),Languages!$A:$D,Summary!$C$7,TRUE),NA())</f>
        <v>Kyberturvallisuuden suojausmekanismien suunnittelun onnistumista ja niiden tosiasiallista vaikutusta kyberriskien pienenemiseen arvioidaan.</v>
      </c>
      <c r="G64" s="1683">
        <f>IFERROR(INT(LEFT($H64,1)),0)</f>
        <v>0</v>
      </c>
      <c r="H64" s="441" t="s">
        <v>2466</v>
      </c>
      <c r="I64" s="438"/>
      <c r="J64" s="438"/>
      <c r="K64" s="438"/>
      <c r="L64" s="447"/>
      <c r="M64" s="153"/>
      <c r="N64" s="304"/>
      <c r="O64" s="148"/>
      <c r="P64" s="866" t="str">
        <f>VLOOKUP(VLOOKUP($C$3&amp;"-"&amp;$E64,Import!$C:$D,2,FALSE),Parameters!$C$18:$F$22,Summary!$C$7,FALSE)</f>
        <v xml:space="preserve">0 - Vastaus puuttuu </v>
      </c>
      <c r="Q64" s="898" t="str">
        <f>IF(VLOOKUP($C$3&amp;"-"&amp;$E64,Import!$C:$H,3,FALSE)=0,"",VLOOKUP($C$3&amp;"-"&amp;$E64,Import!$C:$H,3,FALSE))</f>
        <v/>
      </c>
      <c r="R64" s="898" t="str">
        <f>IF(VLOOKUP($C$3&amp;"-"&amp;$E64,Import!$C:$H,4,FALSE)=0,"",VLOOKUP($C$3&amp;"-"&amp;$E64,Import!$C:$H,4,FALSE))</f>
        <v/>
      </c>
      <c r="S64" s="898" t="str">
        <f>IF(VLOOKUP($C$3&amp;"-"&amp;$E64,Import!$C:$H,5,FALSE)=0,"",VLOOKUP($C$3&amp;"-"&amp;$E64,Import!$C:$H,5,FALSE))</f>
        <v/>
      </c>
      <c r="T64" s="899" t="str">
        <f>IF(VLOOKUP($C$3&amp;"-"&amp;$E64,Import!$C:$H,6,FALSE)=0,"",VLOOKUP($C$3&amp;"-"&amp;$E64,Import!$C:$H,6,FALSE))</f>
        <v/>
      </c>
      <c r="U64" s="153"/>
      <c r="V64" s="304"/>
    </row>
    <row r="65" spans="1:22" s="295" customFormat="1" ht="60" customHeight="1" x14ac:dyDescent="0.2">
      <c r="A65" s="304"/>
      <c r="B65" s="1756"/>
      <c r="C65" s="1767"/>
      <c r="D65" s="1490">
        <v>22</v>
      </c>
      <c r="E65" s="293" t="s">
        <v>126</v>
      </c>
      <c r="F65" s="464" t="str">
        <f>IF(VLOOKUP(CONCATENATE($C$3,"-",$E65),Languages!$A:$D,1,TRUE)=CONCATENATE($C$3,"-",$E65),VLOOKUP(CONCATENATE($C$3,"-",$E65),Languages!$A:$D,Summary!$C$7,TRUE),NA())</f>
        <v>Yritysjohto tarkastaa sekä kyberriskien vaikutusarviointien että kyberturvallisuuden suojausmekanismien arviointien tulokset varmistuakseen riskienhallinnan riittävyydestä ja siitä, että riskit ovat organisaation riskinottohalukkuuden mukaisia.</v>
      </c>
      <c r="G65" s="1684">
        <f>IFERROR(INT(LEFT($H65,1)),0)</f>
        <v>0</v>
      </c>
      <c r="H65" s="306" t="s">
        <v>2466</v>
      </c>
      <c r="I65" s="439"/>
      <c r="J65" s="439"/>
      <c r="K65" s="439"/>
      <c r="L65" s="448"/>
      <c r="M65" s="153"/>
      <c r="N65" s="304"/>
      <c r="O65" s="148"/>
      <c r="P65" s="869" t="str">
        <f>VLOOKUP(VLOOKUP($C$3&amp;"-"&amp;$E65,Import!$C:$D,2,FALSE),Parameters!$C$18:$F$22,Summary!$C$7,FALSE)</f>
        <v xml:space="preserve">0 - Vastaus puuttuu </v>
      </c>
      <c r="Q65" s="893" t="str">
        <f>IF(VLOOKUP($C$3&amp;"-"&amp;$E65,Import!$C:$H,3,FALSE)=0,"",VLOOKUP($C$3&amp;"-"&amp;$E65,Import!$C:$H,3,FALSE))</f>
        <v/>
      </c>
      <c r="R65" s="893" t="str">
        <f>IF(VLOOKUP($C$3&amp;"-"&amp;$E65,Import!$C:$H,4,FALSE)=0,"",VLOOKUP($C$3&amp;"-"&amp;$E65,Import!$C:$H,4,FALSE))</f>
        <v/>
      </c>
      <c r="S65" s="893" t="str">
        <f>IF(VLOOKUP($C$3&amp;"-"&amp;$E65,Import!$C:$H,5,FALSE)=0,"",VLOOKUP($C$3&amp;"-"&amp;$E65,Import!$C:$H,5,FALSE))</f>
        <v/>
      </c>
      <c r="T65" s="894" t="str">
        <f>IF(VLOOKUP($C$3&amp;"-"&amp;$E65,Import!$C:$H,6,FALSE)=0,"",VLOOKUP($C$3&amp;"-"&amp;$E65,Import!$C:$H,6,FALSE))</f>
        <v/>
      </c>
      <c r="U65" s="153"/>
      <c r="V65" s="304"/>
    </row>
    <row r="66" spans="1:22" s="295" customFormat="1" ht="45" customHeight="1" x14ac:dyDescent="0.2">
      <c r="A66" s="304"/>
      <c r="B66" s="382"/>
      <c r="C66" s="1768"/>
      <c r="D66" s="1491">
        <v>24</v>
      </c>
      <c r="E66" s="394" t="s">
        <v>129</v>
      </c>
      <c r="F66" s="470" t="str">
        <f>IF(VLOOKUP(CONCATENATE($C$3,"-",$E66),Languages!$A:$D,1,TRUE)=CONCATENATE($C$3,"-",$E66),VLOOKUP(CONCATENATE($C$3,"-",$E66),Languages!$A:$D,Summary!$C$7,TRUE),NA())</f>
        <v>Yritysjohto tarkastaa riskeihin reagoimisen keinot (kuten riskin pienentäminen, hyväksyminen, välttäminen tai siirtäminen) aika ajoin varmistuakseen niiden soveltuvuudesta.</v>
      </c>
      <c r="G66" s="1686">
        <f>IFERROR(INT(LEFT($H66,1)),0)</f>
        <v>0</v>
      </c>
      <c r="H66" s="445" t="s">
        <v>2466</v>
      </c>
      <c r="I66" s="440"/>
      <c r="J66" s="440"/>
      <c r="K66" s="440"/>
      <c r="L66" s="449"/>
      <c r="M66" s="153"/>
      <c r="N66" s="304"/>
      <c r="O66" s="148"/>
      <c r="P66" s="874" t="str">
        <f>VLOOKUP(VLOOKUP($C$3&amp;"-"&amp;$E66,Import!$C:$D,2,FALSE),Parameters!$C$18:$F$22,Summary!$C$7,FALSE)</f>
        <v xml:space="preserve">0 - Vastaus puuttuu </v>
      </c>
      <c r="Q66" s="900" t="str">
        <f>IF(VLOOKUP($C$3&amp;"-"&amp;$E66,Import!$C:$H,3,FALSE)=0,"",VLOOKUP($C$3&amp;"-"&amp;$E66,Import!$C:$H,3,FALSE))</f>
        <v/>
      </c>
      <c r="R66" s="900" t="str">
        <f>IF(VLOOKUP($C$3&amp;"-"&amp;$E66,Import!$C:$H,4,FALSE)=0,"",VLOOKUP($C$3&amp;"-"&amp;$E66,Import!$C:$H,4,FALSE))</f>
        <v/>
      </c>
      <c r="S66" s="900" t="str">
        <f>IF(VLOOKUP($C$3&amp;"-"&amp;$E66,Import!$C:$H,5,FALSE)=0,"",VLOOKUP($C$3&amp;"-"&amp;$E66,Import!$C:$H,5,FALSE))</f>
        <v/>
      </c>
      <c r="T66" s="901" t="str">
        <f>IF(VLOOKUP($C$3&amp;"-"&amp;$E66,Import!$C:$H,6,FALSE)=0,"",VLOOKUP($C$3&amp;"-"&amp;$E66,Import!$C:$H,6,FALSE))</f>
        <v/>
      </c>
      <c r="U66" s="153"/>
      <c r="V66" s="304"/>
    </row>
    <row r="67" spans="1:22" s="295" customFormat="1" ht="34.950000000000003" customHeight="1" x14ac:dyDescent="0.3">
      <c r="A67" s="304"/>
      <c r="B67" s="268"/>
      <c r="C67" s="269">
        <v>5</v>
      </c>
      <c r="D67" s="269"/>
      <c r="E67" s="269" t="str">
        <f>IF(VLOOKUP(CONCATENATE($C$3,"-",C67),Languages!$A:$D,1,TRUE)=CONCATENATE($C$3,"-",C67),VLOOKUP(CONCATENATE($C$3,"-",C67),Languages!$A:$D,Summary!$C$7,TRUE),NA())</f>
        <v>Yleisiä hallintatoimia</v>
      </c>
      <c r="F67" s="169"/>
      <c r="G67" s="291" t="str">
        <f>IFERROR(INT(LEFT($H67,1)),"")</f>
        <v/>
      </c>
      <c r="H67" s="884"/>
      <c r="I67" s="906"/>
      <c r="J67" s="906"/>
      <c r="K67" s="906"/>
      <c r="L67" s="906"/>
      <c r="M67" s="153"/>
      <c r="N67" s="304"/>
      <c r="O67" s="148"/>
      <c r="P67" s="291"/>
      <c r="Q67" s="292"/>
      <c r="R67" s="292"/>
      <c r="S67" s="292"/>
      <c r="T67" s="292"/>
      <c r="U67" s="153"/>
      <c r="V67" s="304"/>
    </row>
    <row r="68" spans="1:22" s="284" customFormat="1" ht="19.95" customHeight="1" x14ac:dyDescent="0.2">
      <c r="A68" s="303"/>
      <c r="B68" s="278"/>
      <c r="C68" s="279" t="str">
        <f>IF(VLOOKUP("GEN-LEVEL",Languages!$A:$D,1,TRUE)="GEN-LEVEL",VLOOKUP("GEN-LEVEL",Languages!$A:$D,Summary!$C$7,TRUE),NA())</f>
        <v>Taso</v>
      </c>
      <c r="D68" s="279"/>
      <c r="E68" s="279"/>
      <c r="F68" s="280" t="str">
        <f>IF(VLOOKUP("GEN-PRACTICE",Languages!$A:$D,1,TRUE)="GEN-PRACTICE",VLOOKUP("GEN-PRACTICE",Languages!$A:$D,Summary!$C$7,TRUE),NA())</f>
        <v>Käytäntö</v>
      </c>
      <c r="G68" s="281"/>
      <c r="H68" s="881" t="str">
        <f>IF(VLOOKUP("GEN-ANSWER",Languages!$A:$D,1,TRUE)="GEN-ANSWER",VLOOKUP("GEN-ANSWER",Languages!$A:$D,Summary!$C$7,TRUE),NA())</f>
        <v>Vastaus</v>
      </c>
      <c r="I68" s="882" t="str">
        <f>IF(VLOOKUP("KM112",Languages!$A:$D,1,TRUE)="KM112",VLOOKUP("KM112",Languages!$A:$D,Summary!$C$7,TRUE),NA())</f>
        <v>Kommentit</v>
      </c>
      <c r="J68" s="882" t="str">
        <f>IF(VLOOKUP("KM113",Languages!$A:$D,1,TRUE)="KM113",VLOOKUP("KM113",Languages!$A:$D,Summary!$C$7,TRUE),NA())</f>
        <v>Sisäinen viittaus</v>
      </c>
      <c r="K68" s="882" t="str">
        <f>IF(VLOOKUP("KM114",Languages!$A:$D,1,TRUE)="KM114",VLOOKUP("KM114",Languages!$A:$D,Summary!$C$7,TRUE),NA())</f>
        <v>Ulkoinen viittaus</v>
      </c>
      <c r="L68" s="882" t="str">
        <f>IF(VLOOKUP("KM115",Languages!$A:$D,1,TRUE)="KM115",VLOOKUP("KM115",Languages!$A:$D,Summary!$C$7,TRUE),NA())</f>
        <v>Kehityskohde</v>
      </c>
      <c r="M68" s="282"/>
      <c r="N68" s="283"/>
      <c r="O68" s="278"/>
      <c r="P68" s="459" t="str">
        <f>IF(VLOOKUP("GEN-ANSWER",Languages!$A:$D,1,TRUE)="GEN-ANSWER",VLOOKUP("GEN-ANSWER",Languages!$A:$D,Summary!$C$7,TRUE),NA())</f>
        <v>Vastaus</v>
      </c>
      <c r="Q68" s="459" t="str">
        <f>IF(VLOOKUP("KM112",Languages!$A:$D,1,TRUE)="KM112",VLOOKUP("KM112",Languages!$A:$D,Summary!$C$7,TRUE),NA())</f>
        <v>Kommentit</v>
      </c>
      <c r="R68" s="459" t="str">
        <f>IF(VLOOKUP("KM113",Languages!$A:$D,1,TRUE)="KM113",VLOOKUP("KM113",Languages!$A:$D,Summary!$C$7,TRUE),NA())</f>
        <v>Sisäinen viittaus</v>
      </c>
      <c r="S68" s="459" t="str">
        <f>IF(VLOOKUP("KM114",Languages!$A:$D,1,TRUE)="KM114",VLOOKUP("KM114",Languages!$A:$D,Summary!$C$7,TRUE),NA())</f>
        <v>Ulkoinen viittaus</v>
      </c>
      <c r="T68" s="459" t="str">
        <f>IF(VLOOKUP("KM115",Languages!$A:$D,1,TRUE)="KM115",VLOOKUP("KM115",Languages!$A:$D,Summary!$C$7,TRUE),NA())</f>
        <v>Kehityskohde</v>
      </c>
      <c r="U68" s="282"/>
      <c r="V68" s="283"/>
    </row>
    <row r="69" spans="1:22" s="295" customFormat="1" ht="19.95" customHeight="1" x14ac:dyDescent="0.2">
      <c r="A69" s="304"/>
      <c r="B69" s="313"/>
      <c r="C69" s="453">
        <v>1</v>
      </c>
      <c r="D69" s="1382"/>
      <c r="E69" s="405"/>
      <c r="F69" s="406"/>
      <c r="G69" s="408"/>
      <c r="H69" s="916"/>
      <c r="I69" s="917"/>
      <c r="J69" s="917"/>
      <c r="K69" s="917"/>
      <c r="L69" s="918"/>
      <c r="M69" s="153"/>
      <c r="N69" s="304"/>
      <c r="O69" s="148"/>
      <c r="P69" s="514"/>
      <c r="Q69" s="407"/>
      <c r="R69" s="407"/>
      <c r="S69" s="407"/>
      <c r="T69" s="409"/>
      <c r="U69" s="153"/>
      <c r="V69" s="304"/>
    </row>
    <row r="70" spans="1:22" s="295" customFormat="1" ht="34.950000000000003" customHeight="1" x14ac:dyDescent="0.2">
      <c r="A70" s="304"/>
      <c r="B70" s="1756"/>
      <c r="C70" s="1764">
        <v>2</v>
      </c>
      <c r="D70" s="1377"/>
      <c r="E70" s="393" t="s">
        <v>134</v>
      </c>
      <c r="F70" s="463" t="str">
        <f>IF(VLOOKUP(CONCATENATE($C$3,"-",$E70),Languages!$A:$D,1,TRUE)=CONCATENATE($C$3,"-",$E70),VLOOKUP(CONCATENATE($C$3,"-",$E70),Languages!$A:$D,Summary!$C$7,TRUE),NA())</f>
        <v>RISK-osion toimintaa varten on määritetty dokumentoidut toimintatavat, joita noudatetaan ja päivitetään säännöllisesti.</v>
      </c>
      <c r="G70" s="1683">
        <f t="shared" ref="G70:G75" si="3">IFERROR(INT(LEFT($H70,1)),0)</f>
        <v>0</v>
      </c>
      <c r="H70" s="441" t="s">
        <v>2466</v>
      </c>
      <c r="I70" s="438"/>
      <c r="J70" s="438"/>
      <c r="K70" s="438"/>
      <c r="L70" s="447"/>
      <c r="M70" s="153"/>
      <c r="N70" s="304"/>
      <c r="O70" s="148"/>
      <c r="P70" s="866" t="str">
        <f>VLOOKUP(VLOOKUP($C$3&amp;"-"&amp;$E70,Import!$C:$D,2,FALSE),Parameters!$C$18:$F$22,Summary!$C$7,FALSE)</f>
        <v xml:space="preserve">0 - Vastaus puuttuu </v>
      </c>
      <c r="Q70" s="898" t="str">
        <f>IF(VLOOKUP($C$3&amp;"-"&amp;$E70,Import!$C:$H,3,FALSE)=0,"",VLOOKUP($C$3&amp;"-"&amp;$E70,Import!$C:$H,3,FALSE))</f>
        <v/>
      </c>
      <c r="R70" s="898" t="str">
        <f>IF(VLOOKUP($C$3&amp;"-"&amp;$E70,Import!$C:$H,4,FALSE)=0,"",VLOOKUP($C$3&amp;"-"&amp;$E70,Import!$C:$H,4,FALSE))</f>
        <v/>
      </c>
      <c r="S70" s="898" t="str">
        <f>IF(VLOOKUP($C$3&amp;"-"&amp;$E70,Import!$C:$H,5,FALSE)=0,"",VLOOKUP($C$3&amp;"-"&amp;$E70,Import!$C:$H,5,FALSE))</f>
        <v/>
      </c>
      <c r="T70" s="899" t="str">
        <f>IF(VLOOKUP($C$3&amp;"-"&amp;$E70,Import!$C:$H,6,FALSE)=0,"",VLOOKUP($C$3&amp;"-"&amp;$E70,Import!$C:$H,6,FALSE))</f>
        <v/>
      </c>
      <c r="U70" s="153"/>
      <c r="V70" s="304"/>
    </row>
    <row r="71" spans="1:22" s="295" customFormat="1" ht="34.950000000000003" customHeight="1" x14ac:dyDescent="0.2">
      <c r="A71" s="304"/>
      <c r="B71" s="1756"/>
      <c r="C71" s="1765"/>
      <c r="D71" s="1378"/>
      <c r="E71" s="394" t="s">
        <v>137</v>
      </c>
      <c r="F71" s="470" t="str">
        <f>IF(VLOOKUP(CONCATENATE($C$3,"-",$E71),Languages!$A:$D,1,TRUE)=CONCATENATE($C$3,"-",$E71),VLOOKUP(CONCATENATE($C$3,"-",$E71),Languages!$A:$D,Summary!$C$7,TRUE),NA())</f>
        <v>RISK-osion toimintaa varten on tarjolla riittävät resurssit (henkilöstö, rahoitus ja työkalut).</v>
      </c>
      <c r="G71" s="1686">
        <f t="shared" si="3"/>
        <v>0</v>
      </c>
      <c r="H71" s="445" t="s">
        <v>2466</v>
      </c>
      <c r="I71" s="440"/>
      <c r="J71" s="440"/>
      <c r="K71" s="440"/>
      <c r="L71" s="449"/>
      <c r="M71" s="153"/>
      <c r="N71" s="304"/>
      <c r="O71" s="148"/>
      <c r="P71" s="874" t="str">
        <f>VLOOKUP(VLOOKUP($C$3&amp;"-"&amp;$E71,Import!$C:$D,2,FALSE),Parameters!$C$18:$F$22,Summary!$C$7,FALSE)</f>
        <v xml:space="preserve">0 - Vastaus puuttuu </v>
      </c>
      <c r="Q71" s="900" t="str">
        <f>IF(VLOOKUP($C$3&amp;"-"&amp;$E71,Import!$C:$H,3,FALSE)=0,"",VLOOKUP($C$3&amp;"-"&amp;$E71,Import!$C:$H,3,FALSE))</f>
        <v/>
      </c>
      <c r="R71" s="900" t="str">
        <f>IF(VLOOKUP($C$3&amp;"-"&amp;$E71,Import!$C:$H,4,FALSE)=0,"",VLOOKUP($C$3&amp;"-"&amp;$E71,Import!$C:$H,4,FALSE))</f>
        <v/>
      </c>
      <c r="S71" s="900" t="str">
        <f>IF(VLOOKUP($C$3&amp;"-"&amp;$E71,Import!$C:$H,5,FALSE)=0,"",VLOOKUP($C$3&amp;"-"&amp;$E71,Import!$C:$H,5,FALSE))</f>
        <v/>
      </c>
      <c r="T71" s="901" t="str">
        <f>IF(VLOOKUP($C$3&amp;"-"&amp;$E71,Import!$C:$H,6,FALSE)=0,"",VLOOKUP($C$3&amp;"-"&amp;$E71,Import!$C:$H,6,FALSE))</f>
        <v/>
      </c>
      <c r="U71" s="153"/>
      <c r="V71" s="304"/>
    </row>
    <row r="72" spans="1:22" s="295" customFormat="1" ht="44.4" customHeight="1" x14ac:dyDescent="0.2">
      <c r="A72" s="304"/>
      <c r="B72" s="1756"/>
      <c r="C72" s="1766">
        <v>3</v>
      </c>
      <c r="D72" s="1379"/>
      <c r="E72" s="393" t="s">
        <v>140</v>
      </c>
      <c r="F72" s="463" t="str">
        <f>IF(VLOOKUP(CONCATENATE($C$3,"-",$E72),Languages!$A:$D,1,TRUE)=CONCATENATE($C$3,"-",$E72),VLOOKUP(CONCATENATE($C$3,"-",$E72),Languages!$A:$D,Summary!$C$7,TRUE),NA())</f>
        <v>RISK-osion toimintaa ohjataan vaatimuksilla, jotka on asetettu organisaation johtotason politiikassa (tai vastaavassa ohjeistuksessa).</v>
      </c>
      <c r="G72" s="1683">
        <f t="shared" si="3"/>
        <v>0</v>
      </c>
      <c r="H72" s="441" t="s">
        <v>2466</v>
      </c>
      <c r="I72" s="438"/>
      <c r="J72" s="438"/>
      <c r="K72" s="438"/>
      <c r="L72" s="447"/>
      <c r="M72" s="153"/>
      <c r="N72" s="304"/>
      <c r="O72" s="148"/>
      <c r="P72" s="866" t="str">
        <f>VLOOKUP(VLOOKUP($C$3&amp;"-"&amp;$E72,Import!$C:$D,2,FALSE),Parameters!$C$18:$F$22,Summary!$C$7,FALSE)</f>
        <v xml:space="preserve">0 - Vastaus puuttuu </v>
      </c>
      <c r="Q72" s="898" t="str">
        <f>IF(VLOOKUP($C$3&amp;"-"&amp;$E72,Import!$C:$H,3,FALSE)=0,"",VLOOKUP($C$3&amp;"-"&amp;$E72,Import!$C:$H,3,FALSE))</f>
        <v/>
      </c>
      <c r="R72" s="898" t="str">
        <f>IF(VLOOKUP($C$3&amp;"-"&amp;$E72,Import!$C:$H,4,FALSE)=0,"",VLOOKUP($C$3&amp;"-"&amp;$E72,Import!$C:$H,4,FALSE))</f>
        <v/>
      </c>
      <c r="S72" s="898" t="str">
        <f>IF(VLOOKUP($C$3&amp;"-"&amp;$E72,Import!$C:$H,5,FALSE)=0,"",VLOOKUP($C$3&amp;"-"&amp;$E72,Import!$C:$H,5,FALSE))</f>
        <v/>
      </c>
      <c r="T72" s="899" t="str">
        <f>IF(VLOOKUP($C$3&amp;"-"&amp;$E72,Import!$C:$H,6,FALSE)=0,"",VLOOKUP($C$3&amp;"-"&amp;$E72,Import!$C:$H,6,FALSE))</f>
        <v/>
      </c>
      <c r="U72" s="153"/>
      <c r="V72" s="304"/>
    </row>
    <row r="73" spans="1:22" s="295" customFormat="1" ht="34.950000000000003" customHeight="1" x14ac:dyDescent="0.2">
      <c r="A73" s="304"/>
      <c r="B73" s="1756"/>
      <c r="C73" s="1767"/>
      <c r="D73" s="1380"/>
      <c r="E73" s="293" t="s">
        <v>142</v>
      </c>
      <c r="F73" s="464" t="str">
        <f>IF(VLOOKUP(CONCATENATE($C$3,"-",$E73),Languages!$A:$D,1,TRUE)=CONCATENATE($C$3,"-",$E73),VLOOKUP(CONCATENATE($C$3,"-",$E73),Languages!$A:$D,Summary!$C$7,TRUE),NA())</f>
        <v>RISK-osion toiminnan suorittamiseen tarvittavat vastuut, tilivelvollisuudet ja valtuutukset on jalkautettu soveltuville työntekijöille.</v>
      </c>
      <c r="G73" s="1684">
        <f t="shared" si="3"/>
        <v>0</v>
      </c>
      <c r="H73" s="306" t="s">
        <v>2466</v>
      </c>
      <c r="I73" s="439"/>
      <c r="J73" s="439"/>
      <c r="K73" s="439"/>
      <c r="L73" s="448"/>
      <c r="M73" s="153"/>
      <c r="N73" s="304"/>
      <c r="O73" s="148"/>
      <c r="P73" s="869" t="str">
        <f>VLOOKUP(VLOOKUP($C$3&amp;"-"&amp;$E73,Import!$C:$D,2,FALSE),Parameters!$C$18:$F$22,Summary!$C$7,FALSE)</f>
        <v xml:space="preserve">0 - Vastaus puuttuu </v>
      </c>
      <c r="Q73" s="893" t="str">
        <f>IF(VLOOKUP($C$3&amp;"-"&amp;$E73,Import!$C:$H,3,FALSE)=0,"",VLOOKUP($C$3&amp;"-"&amp;$E73,Import!$C:$H,3,FALSE))</f>
        <v/>
      </c>
      <c r="R73" s="893" t="str">
        <f>IF(VLOOKUP($C$3&amp;"-"&amp;$E73,Import!$C:$H,4,FALSE)=0,"",VLOOKUP($C$3&amp;"-"&amp;$E73,Import!$C:$H,4,FALSE))</f>
        <v/>
      </c>
      <c r="S73" s="893" t="str">
        <f>IF(VLOOKUP($C$3&amp;"-"&amp;$E73,Import!$C:$H,5,FALSE)=0,"",VLOOKUP($C$3&amp;"-"&amp;$E73,Import!$C:$H,5,FALSE))</f>
        <v/>
      </c>
      <c r="T73" s="894" t="str">
        <f>IF(VLOOKUP($C$3&amp;"-"&amp;$E73,Import!$C:$H,6,FALSE)=0,"",VLOOKUP($C$3&amp;"-"&amp;$E73,Import!$C:$H,6,FALSE))</f>
        <v/>
      </c>
      <c r="U73" s="153"/>
      <c r="V73" s="304"/>
    </row>
    <row r="74" spans="1:22" s="295" customFormat="1" ht="40.799999999999997" customHeight="1" x14ac:dyDescent="0.2">
      <c r="A74" s="304"/>
      <c r="B74" s="1756"/>
      <c r="C74" s="1767"/>
      <c r="D74" s="1380"/>
      <c r="E74" s="293" t="s">
        <v>144</v>
      </c>
      <c r="F74" s="464" t="str">
        <f>IF(VLOOKUP(CONCATENATE($C$3,"-",$E74),Languages!$A:$D,1,TRUE)=CONCATENATE($C$3,"-",$E74),VLOOKUP(CONCATENATE($C$3,"-",$E74),Languages!$A:$D,Summary!$C$7,TRUE),NA())</f>
        <v>RISK-osion toimintaa suorittavilla työntekijöillä on riittävät tiedot ja taidot tehtäviensä suorittamiseen.</v>
      </c>
      <c r="G74" s="1684">
        <f t="shared" si="3"/>
        <v>0</v>
      </c>
      <c r="H74" s="306" t="s">
        <v>2466</v>
      </c>
      <c r="I74" s="439"/>
      <c r="J74" s="439"/>
      <c r="K74" s="439"/>
      <c r="L74" s="448"/>
      <c r="M74" s="153"/>
      <c r="N74" s="304"/>
      <c r="O74" s="148"/>
      <c r="P74" s="869" t="str">
        <f>VLOOKUP(VLOOKUP($C$3&amp;"-"&amp;$E74,Import!$C:$D,2,FALSE),Parameters!$C$18:$F$22,Summary!$C$7,FALSE)</f>
        <v xml:space="preserve">0 - Vastaus puuttuu </v>
      </c>
      <c r="Q74" s="893" t="str">
        <f>IF(VLOOKUP($C$3&amp;"-"&amp;$E74,Import!$C:$H,3,FALSE)=0,"",VLOOKUP($C$3&amp;"-"&amp;$E74,Import!$C:$H,3,FALSE))</f>
        <v/>
      </c>
      <c r="R74" s="893" t="str">
        <f>IF(VLOOKUP($C$3&amp;"-"&amp;$E74,Import!$C:$H,4,FALSE)=0,"",VLOOKUP($C$3&amp;"-"&amp;$E74,Import!$C:$H,4,FALSE))</f>
        <v/>
      </c>
      <c r="S74" s="893" t="str">
        <f>IF(VLOOKUP($C$3&amp;"-"&amp;$E74,Import!$C:$H,5,FALSE)=0,"",VLOOKUP($C$3&amp;"-"&amp;$E74,Import!$C:$H,5,FALSE))</f>
        <v/>
      </c>
      <c r="T74" s="894" t="str">
        <f>IF(VLOOKUP($C$3&amp;"-"&amp;$E74,Import!$C:$H,6,FALSE)=0,"",VLOOKUP($C$3&amp;"-"&amp;$E74,Import!$C:$H,6,FALSE))</f>
        <v/>
      </c>
      <c r="U74" s="153"/>
      <c r="V74" s="304"/>
    </row>
    <row r="75" spans="1:22" s="295" customFormat="1" ht="42.6" customHeight="1" x14ac:dyDescent="0.2">
      <c r="A75" s="304"/>
      <c r="B75" s="1756"/>
      <c r="C75" s="1768"/>
      <c r="D75" s="1381"/>
      <c r="E75" s="394" t="s">
        <v>146</v>
      </c>
      <c r="F75" s="470" t="str">
        <f>IF(VLOOKUP(CONCATENATE($C$3,"-",$E75),Languages!$A:$D,1,TRUE)=CONCATENATE($C$3,"-",$E75),VLOOKUP(CONCATENATE($C$3,"-",$E75),Languages!$A:$D,Summary!$C$7,TRUE),NA())</f>
        <v>RISK-osion toiminnan vaikuttavuutta arvioidaan ja seurataan.</v>
      </c>
      <c r="G75" s="1686">
        <f t="shared" si="3"/>
        <v>0</v>
      </c>
      <c r="H75" s="445" t="s">
        <v>2466</v>
      </c>
      <c r="I75" s="440"/>
      <c r="J75" s="440"/>
      <c r="K75" s="440"/>
      <c r="L75" s="449"/>
      <c r="M75" s="153"/>
      <c r="N75" s="304"/>
      <c r="O75" s="148"/>
      <c r="P75" s="874" t="str">
        <f>VLOOKUP(VLOOKUP($C$3&amp;"-"&amp;$E75,Import!$C:$D,2,FALSE),Parameters!$C$18:$F$22,Summary!$C$7,FALSE)</f>
        <v xml:space="preserve">0 - Vastaus puuttuu </v>
      </c>
      <c r="Q75" s="900" t="str">
        <f>IF(VLOOKUP($C$3&amp;"-"&amp;$E75,Import!$C:$H,3,FALSE)=0,"",VLOOKUP($C$3&amp;"-"&amp;$E75,Import!$C:$H,3,FALSE))</f>
        <v/>
      </c>
      <c r="R75" s="900" t="str">
        <f>IF(VLOOKUP($C$3&amp;"-"&amp;$E75,Import!$C:$H,4,FALSE)=0,"",VLOOKUP($C$3&amp;"-"&amp;$E75,Import!$C:$H,4,FALSE))</f>
        <v/>
      </c>
      <c r="S75" s="900" t="str">
        <f>IF(VLOOKUP($C$3&amp;"-"&amp;$E75,Import!$C:$H,5,FALSE)=0,"",VLOOKUP($C$3&amp;"-"&amp;$E75,Import!$C:$H,5,FALSE))</f>
        <v/>
      </c>
      <c r="T75" s="901" t="str">
        <f>IF(VLOOKUP($C$3&amp;"-"&amp;$E75,Import!$C:$H,6,FALSE)=0,"",VLOOKUP($C$3&amp;"-"&amp;$E75,Import!$C:$H,6,FALSE))</f>
        <v/>
      </c>
      <c r="U75" s="153"/>
      <c r="V75" s="304"/>
    </row>
    <row r="76" spans="1:22" ht="11.4" x14ac:dyDescent="0.2">
      <c r="A76" s="235"/>
      <c r="B76" s="236"/>
      <c r="C76" s="297"/>
      <c r="D76" s="297"/>
      <c r="E76" s="237"/>
      <c r="F76" s="238"/>
      <c r="G76" s="240"/>
      <c r="H76" s="241"/>
      <c r="I76" s="298"/>
      <c r="J76" s="298"/>
      <c r="K76" s="298"/>
      <c r="L76" s="298"/>
      <c r="M76" s="153"/>
      <c r="N76" s="235"/>
      <c r="O76" s="148"/>
      <c r="P76" s="241"/>
      <c r="Q76" s="298"/>
      <c r="R76" s="298"/>
      <c r="S76" s="298"/>
      <c r="T76" s="298"/>
      <c r="U76" s="153"/>
      <c r="V76" s="235"/>
    </row>
    <row r="77" spans="1:22" ht="11.4" x14ac:dyDescent="0.25">
      <c r="A77" s="235"/>
      <c r="B77" s="235"/>
      <c r="C77" s="235"/>
      <c r="D77" s="235"/>
      <c r="E77" s="235"/>
      <c r="F77" s="235"/>
      <c r="G77" s="244"/>
      <c r="H77" s="235"/>
      <c r="I77" s="235"/>
      <c r="J77" s="235"/>
      <c r="K77" s="235"/>
      <c r="L77" s="235"/>
      <c r="M77" s="496"/>
      <c r="N77" s="235"/>
      <c r="O77" s="496"/>
      <c r="P77" s="235"/>
      <c r="Q77" s="235"/>
      <c r="R77" s="235"/>
      <c r="S77" s="235"/>
      <c r="T77" s="235"/>
      <c r="U77" s="496"/>
      <c r="V77" s="235"/>
    </row>
  </sheetData>
  <sheetProtection sheet="1" formatCells="0" formatColumns="0" formatRows="0"/>
  <mergeCells count="51">
    <mergeCell ref="P21:P22"/>
    <mergeCell ref="Q21:Q22"/>
    <mergeCell ref="R21:R22"/>
    <mergeCell ref="S21:S22"/>
    <mergeCell ref="T21:T22"/>
    <mergeCell ref="P19:P20"/>
    <mergeCell ref="Q19:Q20"/>
    <mergeCell ref="R19:R20"/>
    <mergeCell ref="S19:S20"/>
    <mergeCell ref="T19:T20"/>
    <mergeCell ref="P17:P18"/>
    <mergeCell ref="Q17:Q18"/>
    <mergeCell ref="R17:R18"/>
    <mergeCell ref="S17:S18"/>
    <mergeCell ref="T17:T18"/>
    <mergeCell ref="P15:P16"/>
    <mergeCell ref="Q15:Q16"/>
    <mergeCell ref="R15:R16"/>
    <mergeCell ref="S15:S16"/>
    <mergeCell ref="T15:T16"/>
    <mergeCell ref="C6:L6"/>
    <mergeCell ref="C13:L13"/>
    <mergeCell ref="B53:B56"/>
    <mergeCell ref="B57:B59"/>
    <mergeCell ref="B40:B42"/>
    <mergeCell ref="B38:B39"/>
    <mergeCell ref="J8:K8"/>
    <mergeCell ref="J10:K11"/>
    <mergeCell ref="C29:C33"/>
    <mergeCell ref="C34:C35"/>
    <mergeCell ref="P3:T11"/>
    <mergeCell ref="P13:P14"/>
    <mergeCell ref="Q13:Q14"/>
    <mergeCell ref="R13:R14"/>
    <mergeCell ref="S13:S14"/>
    <mergeCell ref="T13:T14"/>
    <mergeCell ref="B74:B75"/>
    <mergeCell ref="B70:B73"/>
    <mergeCell ref="C70:C71"/>
    <mergeCell ref="C72:C75"/>
    <mergeCell ref="C15:L15"/>
    <mergeCell ref="C17:L17"/>
    <mergeCell ref="C19:L19"/>
    <mergeCell ref="C21:L21"/>
    <mergeCell ref="C39:C44"/>
    <mergeCell ref="B28:B29"/>
    <mergeCell ref="C64:C66"/>
    <mergeCell ref="C54:C58"/>
    <mergeCell ref="C45:C50"/>
    <mergeCell ref="B30:B35"/>
    <mergeCell ref="B62:B65"/>
  </mergeCells>
  <conditionalFormatting sqref="G28:G35 G38:G50 G53:G59 G62:G66 G70:G75">
    <cfRule type="containsText" dxfId="201" priority="45" operator="containsText" text="0">
      <formula>NOT(ISERROR(SEARCH("0",G28)))</formula>
    </cfRule>
  </conditionalFormatting>
  <pageMargins left="0.70866141732283472" right="0.70866141732283472" top="0.74803149606299213" bottom="0.74803149606299213" header="0.31496062992125984" footer="0.31496062992125984"/>
  <pageSetup paperSize="9" scale="40" orientation="portrait" r:id="rId1"/>
  <rowBreaks count="1" manualBreakCount="1">
    <brk id="50" max="16383" man="1"/>
  </rowBreaks>
  <colBreaks count="1" manualBreakCount="1">
    <brk id="14" max="1048575" man="1"/>
  </colBreaks>
  <ignoredErrors>
    <ignoredError sqref="P28:T32 P38:T50 P53:T59 P62:T66 P70:T75"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46" id="{1B4C1B6A-AFFB-4548-A42F-B5B084DA0967}">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G28:G35 G38:G50 G53:G59 G62:G66 G70:G75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Parameters!$B$18:$B$22</xm:f>
          </x14:formula1>
          <xm:sqref>H28:H35 H53:H59 H62:H66 H70:H75 H38:H50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theme="2" tint="0.79998168889431442"/>
  </sheetPr>
  <dimension ref="A1:V81"/>
  <sheetViews>
    <sheetView showGridLines="0" zoomScale="80" zoomScaleNormal="80" workbookViewId="0"/>
  </sheetViews>
  <sheetFormatPr defaultColWidth="9.26953125" defaultRowHeight="13.8" x14ac:dyDescent="0.25"/>
  <cols>
    <col min="1" max="2" width="1.6328125" style="183" customWidth="1"/>
    <col min="3" max="3" width="2.6328125" style="183" customWidth="1"/>
    <col min="4" max="4" width="3.72656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632812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85"/>
      <c r="P2" s="786"/>
      <c r="Q2" s="786"/>
      <c r="R2" s="786"/>
      <c r="S2" s="786"/>
      <c r="T2" s="786"/>
      <c r="U2" s="787"/>
      <c r="V2" s="251"/>
    </row>
    <row r="3" spans="1:22" s="256" customFormat="1" ht="25.05" customHeight="1" x14ac:dyDescent="0.25">
      <c r="A3" s="251"/>
      <c r="B3" s="148"/>
      <c r="C3" s="149" t="s">
        <v>59</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788"/>
      <c r="P3" s="1741" t="str">
        <f>VLOOKUP($C$3,Infoimport!$B$4:$C$14,2,FALSE)</f>
        <v xml:space="preserve">ACCESS, tiedot Infoimport-välilehdeltä
</v>
      </c>
      <c r="Q3" s="1741"/>
      <c r="R3" s="1741"/>
      <c r="S3" s="1741"/>
      <c r="T3" s="1741"/>
      <c r="U3" s="789"/>
      <c r="V3" s="251"/>
    </row>
    <row r="4" spans="1:22" s="317" customFormat="1" ht="25.05" customHeight="1" x14ac:dyDescent="0.3">
      <c r="A4" s="315"/>
      <c r="B4" s="316"/>
      <c r="C4" s="154" t="str">
        <f>IF(VLOOKUP($C$3,Languages!$A:$D,1,TRUE)=$C$3,VLOOKUP($C$3,Languages!$A:$D,Summary!$C$7,TRUE),NA())</f>
        <v>Identiteetin- ja pääsynhallinta (ACCESS)</v>
      </c>
      <c r="D4" s="154"/>
      <c r="E4" s="257"/>
      <c r="F4" s="258"/>
      <c r="G4" s="319"/>
      <c r="H4" s="318"/>
      <c r="I4" s="260" t="str">
        <f ca="1">VLOOKUP(VLOOKUP(CONCATENATE($C$3),Data!$K:$O,5,FALSE),Parameters!$C$7:$F$10,Summary!$C$7,FALSE)</f>
        <v>Kypsyystaso 0</v>
      </c>
      <c r="J4" s="684"/>
      <c r="K4" s="261"/>
      <c r="L4" s="147"/>
      <c r="M4" s="153"/>
      <c r="N4" s="251"/>
      <c r="O4" s="788"/>
      <c r="P4" s="1741"/>
      <c r="Q4" s="1741"/>
      <c r="R4" s="1741"/>
      <c r="S4" s="1741"/>
      <c r="T4" s="1741"/>
      <c r="U4" s="789"/>
      <c r="V4" s="251"/>
    </row>
    <row r="5" spans="1:22" ht="10.050000000000001" customHeight="1" x14ac:dyDescent="0.25">
      <c r="A5" s="177"/>
      <c r="B5" s="307"/>
      <c r="C5" s="320"/>
      <c r="D5" s="320"/>
      <c r="E5" s="321"/>
      <c r="F5" s="321"/>
      <c r="G5" s="260"/>
      <c r="H5" s="260"/>
      <c r="I5" s="783"/>
      <c r="J5" s="261"/>
      <c r="K5" s="261"/>
      <c r="L5" s="147"/>
      <c r="M5" s="153"/>
      <c r="N5" s="251"/>
      <c r="O5" s="788"/>
      <c r="P5" s="1741"/>
      <c r="Q5" s="1741"/>
      <c r="R5" s="1741"/>
      <c r="S5" s="1741"/>
      <c r="T5" s="1741"/>
      <c r="U5" s="789"/>
      <c r="V5" s="251"/>
    </row>
    <row r="6" spans="1:22" ht="90" customHeight="1" x14ac:dyDescent="0.2">
      <c r="A6" s="177"/>
      <c r="B6" s="307"/>
      <c r="C6" s="1761" t="str">
        <f>IF(VLOOKUP(CONCATENATE(C3,"-0"),Languages!$A:$D,1,TRUE)=CONCATENATE(C3,"-0"),VLOOKUP(CONCATENATE(C3,"-0"),Languages!$A:$D,Summary!$C$7,TRUE),NA())</f>
        <v>Identiteetin ja pääsynhallinnan osiossa arvioidaan organisaation kykyä hallita ja rajoittaa loogista ja fyysistä pääsyä organisaation omaisuuteen. Pääsyä tulee hallita suhteessa organisaation kohdistuviin riskeihin ja organisaation tavoitteisiin. Tässä yhteydessä loogisen pääsynhallinnan suojausmekanismeja sovelletaan toiminnon kannalta tärkeisiin laitteisiin, ohjelmistoihin ja tietoon ja fyysisen pääsynhallinnan suojausmekanismeja sovelletaan toiminnon kannalta tärkeisiin laitteisiin ja tiloihin. Automatisoituja suojausmekanismeja sovelletaan sekä loogisen että fyysisen pääsynhallinnan yhteydessä. Heikko pääsynhallinta voi johtaa laitteiden, ohjelmistojen tai tiedon luvattomaan käyttöön, julkistamiseen, tuhoamiseen tai peukalointiin. Lisäksi se nostaa tarpeettomasti organisaation riskitasoa.</v>
      </c>
      <c r="D6" s="1761"/>
      <c r="E6" s="1761"/>
      <c r="F6" s="1761"/>
      <c r="G6" s="1761"/>
      <c r="H6" s="1761"/>
      <c r="I6" s="1761"/>
      <c r="J6" s="1761"/>
      <c r="K6" s="1761"/>
      <c r="L6" s="1761"/>
      <c r="M6" s="153"/>
      <c r="N6" s="251"/>
      <c r="O6" s="788"/>
      <c r="P6" s="1741"/>
      <c r="Q6" s="1741"/>
      <c r="R6" s="1741"/>
      <c r="S6" s="1741"/>
      <c r="T6" s="1741"/>
      <c r="U6" s="789"/>
      <c r="V6" s="251"/>
    </row>
    <row r="7" spans="1:22" ht="14.4" customHeight="1" x14ac:dyDescent="0.2">
      <c r="A7" s="177"/>
      <c r="B7" s="307"/>
      <c r="C7" s="263">
        <v>1</v>
      </c>
      <c r="D7" s="263"/>
      <c r="E7" s="264" t="s">
        <v>1</v>
      </c>
      <c r="F7" s="265" t="str">
        <f>IF(VLOOKUP(CONCATENATE($C$3,"-",C7),Languages!$A:$D,1,TRUE)=CONCATENATE($C$3,"-",C7),VLOOKUP(CONCATENATE($C$3,"-",C7),Languages!$A:$D,Summary!$C$7,TRUE),NA())</f>
        <v>Identiteettien luominen ja hallinta</v>
      </c>
      <c r="I7" s="266" t="str">
        <f ca="1">VLOOKUP(VLOOKUP(CONCATENATE($C$3,"-",$C7),Data!$K:$O,5,FALSE),Parameters!$C$7:$F$10,Summary!$C$7,FALSE)</f>
        <v>Kypsyystaso 0</v>
      </c>
      <c r="J7" s="461" t="str">
        <f>IF(VLOOKUP("KM110",Languages!$A:$D,1,TRUE)="KM110",VLOOKUP("KM110",Languages!$A:$D,Summary!$C$7,TRUE),NA())</f>
        <v>Päivämäärä</v>
      </c>
      <c r="K7" s="435"/>
      <c r="L7" s="147"/>
      <c r="M7" s="153"/>
      <c r="N7" s="251"/>
      <c r="O7" s="788"/>
      <c r="P7" s="1741"/>
      <c r="Q7" s="1741"/>
      <c r="R7" s="1741"/>
      <c r="S7" s="1741"/>
      <c r="T7" s="1741"/>
      <c r="U7" s="789"/>
      <c r="V7" s="251"/>
    </row>
    <row r="8" spans="1:22" ht="14.4" customHeight="1" x14ac:dyDescent="0.25">
      <c r="A8" s="177"/>
      <c r="B8" s="307"/>
      <c r="C8" s="263">
        <v>2</v>
      </c>
      <c r="D8" s="263"/>
      <c r="E8" s="264" t="s">
        <v>1</v>
      </c>
      <c r="F8" s="265" t="str">
        <f>IF(VLOOKUP(CONCATENATE($C$3,"-",C8),Languages!$A:$D,1,TRUE)=CONCATENATE($C$3,"-",C8),VLOOKUP(CONCATENATE($C$3,"-",C8),Languages!$A:$D,Summary!$C$7,TRUE),NA())</f>
        <v>Looginen pääsynhallinta</v>
      </c>
      <c r="G8" s="323"/>
      <c r="I8" s="266" t="str">
        <f ca="1">VLOOKUP(VLOOKUP(CONCATENATE($C$3,"-",$C8),Data!$K:$O,5,FALSE),Parameters!$C$7:$F$10,Summary!$C$7,FALSE)</f>
        <v>Kypsyystaso 0</v>
      </c>
      <c r="J8" s="1770"/>
      <c r="K8" s="1763"/>
      <c r="L8" s="147"/>
      <c r="M8" s="153"/>
      <c r="N8" s="251"/>
      <c r="O8" s="788"/>
      <c r="P8" s="1741"/>
      <c r="Q8" s="1741"/>
      <c r="R8" s="1741"/>
      <c r="S8" s="1741"/>
      <c r="T8" s="1741"/>
      <c r="U8" s="789"/>
      <c r="V8" s="251"/>
    </row>
    <row r="9" spans="1:22" ht="14.4" customHeight="1" x14ac:dyDescent="0.2">
      <c r="A9" s="177"/>
      <c r="B9" s="307"/>
      <c r="C9" s="263">
        <v>3</v>
      </c>
      <c r="D9" s="263"/>
      <c r="E9" s="264" t="s">
        <v>1</v>
      </c>
      <c r="F9" s="265" t="str">
        <f>IF(VLOOKUP(CONCATENATE($C$3,"-",C9),Languages!$A:$D,1,TRUE)=CONCATENATE($C$3,"-",C9),VLOOKUP(CONCATENATE($C$3,"-",C9),Languages!$A:$D,Summary!$C$7,TRUE),NA())</f>
        <v>Fyysinen pääsynhallinta</v>
      </c>
      <c r="G9" s="324"/>
      <c r="I9" s="266" t="str">
        <f ca="1">VLOOKUP(VLOOKUP(CONCATENATE($C$3,"-",$C9),Data!$K:$O,5,FALSE),Parameters!$C$7:$F$10,Summary!$C$7,FALSE)</f>
        <v>Kypsyystaso 0</v>
      </c>
      <c r="J9" s="461" t="str">
        <f>IF(VLOOKUP("KM111",Languages!$A:$D,1,TRUE)="KM111",VLOOKUP("KM111",Languages!$A:$D,Summary!$C$7,TRUE),NA())</f>
        <v>Osallistujat</v>
      </c>
      <c r="K9" s="435"/>
      <c r="L9" s="147"/>
      <c r="M9" s="153"/>
      <c r="N9" s="251"/>
      <c r="O9" s="788"/>
      <c r="P9" s="1741"/>
      <c r="Q9" s="1741"/>
      <c r="R9" s="1741"/>
      <c r="S9" s="1741"/>
      <c r="T9" s="1741"/>
      <c r="U9" s="789"/>
      <c r="V9" s="251"/>
    </row>
    <row r="10" spans="1:22" ht="14.4" customHeight="1" x14ac:dyDescent="0.2">
      <c r="A10" s="177"/>
      <c r="B10" s="307"/>
      <c r="C10" s="263">
        <v>4</v>
      </c>
      <c r="D10" s="263"/>
      <c r="E10" s="264" t="s">
        <v>1</v>
      </c>
      <c r="F10" s="265" t="str">
        <f>IF(VLOOKUP(CONCATENATE($C$3,"-",C10),Languages!$A:$D,1,TRUE)=CONCATENATE($C$3,"-",C10),VLOOKUP(CONCATENATE($C$3,"-",C10),Languages!$A:$D,Summary!$C$7,TRUE),NA())</f>
        <v>Yleisiä hallintatoimia</v>
      </c>
      <c r="G10" s="324"/>
      <c r="I10" s="266" t="str">
        <f ca="1">VLOOKUP(VLOOKUP(CONCATENATE($C$3,"-",$C10),Data!$K:$O,5,FALSE),Parameters!$C$7:$F$10,Summary!$C$7,FALSE)</f>
        <v>Kypsyystaso 1</v>
      </c>
      <c r="J10" s="1751"/>
      <c r="K10" s="1752"/>
      <c r="L10" s="147"/>
      <c r="M10" s="153"/>
      <c r="N10" s="251"/>
      <c r="O10" s="788"/>
      <c r="P10" s="1741"/>
      <c r="Q10" s="1741"/>
      <c r="R10" s="1741"/>
      <c r="S10" s="1741"/>
      <c r="T10" s="1741"/>
      <c r="U10" s="789"/>
      <c r="V10" s="251"/>
    </row>
    <row r="11" spans="1:22" ht="14.4" customHeight="1" x14ac:dyDescent="0.2">
      <c r="A11" s="177"/>
      <c r="B11" s="307"/>
      <c r="C11" s="263"/>
      <c r="D11" s="263"/>
      <c r="E11" s="264"/>
      <c r="F11" s="265"/>
      <c r="G11" s="324"/>
      <c r="I11" s="266"/>
      <c r="J11" s="1753"/>
      <c r="K11" s="1754"/>
      <c r="L11" s="147"/>
      <c r="M11" s="153"/>
      <c r="N11" s="251"/>
      <c r="O11" s="788"/>
      <c r="P11" s="1741"/>
      <c r="Q11" s="1741"/>
      <c r="R11" s="1741"/>
      <c r="S11" s="1741"/>
      <c r="T11" s="1741"/>
      <c r="U11" s="789"/>
      <c r="V11" s="251"/>
    </row>
    <row r="12" spans="1:22" s="176" customFormat="1" ht="30" customHeight="1" x14ac:dyDescent="0.25">
      <c r="A12" s="165"/>
      <c r="B12" s="268"/>
      <c r="C12" s="169">
        <v>1</v>
      </c>
      <c r="D12" s="169"/>
      <c r="E12" s="169" t="str">
        <f>IF(VLOOKUP(CONCATENATE($C$3,"-",C12),Languages!$A:$D,1,TRUE)=CONCATENATE($C$3,"-",C12),VLOOKUP(CONCATENATE($C$3,"-",C12),Languages!$A:$D,Summary!$C$7,TRUE),NA())</f>
        <v>Identiteettien luominen ja hallinta</v>
      </c>
      <c r="F12" s="169"/>
      <c r="G12" s="270"/>
      <c r="H12" s="270"/>
      <c r="I12" s="271"/>
      <c r="J12" s="271"/>
      <c r="K12" s="271"/>
      <c r="L12" s="271"/>
      <c r="M12" s="153"/>
      <c r="N12" s="251"/>
      <c r="O12" s="788"/>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789"/>
      <c r="V12" s="251"/>
    </row>
    <row r="13" spans="1:22" s="277" customFormat="1" ht="49.95" customHeight="1" x14ac:dyDescent="0.2">
      <c r="A13" s="274"/>
      <c r="B13" s="275"/>
      <c r="C13" s="1773" t="str">
        <f>IF(VLOOKUP(CONCATENATE($C$3,"-",$C12,"-0"),Languages!$A:$D,1,TRUE)=CONCATENATE($C$3,"-",$C12,"-0"),VLOOKUP(CONCATENATE($C$3,"-",$C12,"-0"),Languages!$A:$D,Summary!$C$7,TRUE),NA())</f>
        <v>Identiteetinhallinta lähtee siitä, että toimijoille luodaan identiteetit, jotka poistetaan käytöstä, kun niitä ei enää tarvita. Toimijoita voivat olla henkilöt (organisaation omat työntekijät tai organisaation ulkopuoliset henkilöt) yhtä hyvin kuin laitteet, järjestelmät tai prosessit, joilla on tarve saada pääsy suojattaviin kohteisiin. Identiteettien ylläpitoon kuuluu identiteettien jäljitettävyys (ts. identiteettien oikeellisuuden ja ajantasaisuuden varmistaminen) sekä niiden poistaminen käytöstä. Jaettujen identiteettien käyttö voi vaatia lisätoimia riittävän turvallisuustason takaamiseksi.</v>
      </c>
      <c r="D13" s="1773"/>
      <c r="E13" s="1773"/>
      <c r="F13" s="1773"/>
      <c r="G13" s="1773"/>
      <c r="H13" s="1773"/>
      <c r="I13" s="1773"/>
      <c r="J13" s="1773"/>
      <c r="K13" s="1773"/>
      <c r="L13" s="1773"/>
      <c r="M13" s="153"/>
      <c r="N13" s="251"/>
      <c r="O13" s="788"/>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789"/>
      <c r="V13" s="251"/>
    </row>
    <row r="14" spans="1:22" s="176" customFormat="1" ht="30" customHeight="1" x14ac:dyDescent="0.25">
      <c r="A14" s="165"/>
      <c r="B14" s="268"/>
      <c r="C14" s="169">
        <v>2</v>
      </c>
      <c r="D14" s="169"/>
      <c r="E14" s="169" t="str">
        <f>IF(VLOOKUP(CONCATENATE($C$3,"-",C14),Languages!$A:$D,1,TRUE)=CONCATENATE($C$3,"-",C14),VLOOKUP(CONCATENATE($C$3,"-",C14),Languages!$A:$D,Summary!$C$7,TRUE),NA())</f>
        <v>Looginen pääsynhallinta</v>
      </c>
      <c r="F14" s="169"/>
      <c r="G14" s="291"/>
      <c r="H14" s="291" t="s">
        <v>16</v>
      </c>
      <c r="I14" s="292"/>
      <c r="J14" s="292"/>
      <c r="K14" s="292"/>
      <c r="L14" s="292"/>
      <c r="M14" s="153"/>
      <c r="N14" s="251"/>
      <c r="O14" s="788"/>
      <c r="P14" s="1760"/>
      <c r="Q14" s="1742"/>
      <c r="R14" s="1742"/>
      <c r="S14" s="1742"/>
      <c r="T14" s="1742"/>
      <c r="U14" s="789"/>
      <c r="V14" s="251"/>
    </row>
    <row r="15" spans="1:22" s="277" customFormat="1" ht="75" customHeight="1" x14ac:dyDescent="0.2">
      <c r="A15" s="274"/>
      <c r="B15" s="275"/>
      <c r="C15" s="1773" t="str">
        <f>IF(VLOOKUP(CONCATENATE($C$3,"-",$C14,"-0"),Languages!$A:$D,1,TRUE)=CONCATENATE($C$3,"-",$C14,"-0"),VLOOKUP(CONCATENATE($C$3,"-",$C14,"-0"),Languages!$A:$D,Summary!$C$7,TRUE),NA())</f>
        <v>Looginen (tietojärjestelmien) pääsynhallinta kattaa käyttöoikeusvaatimusten määrittelyn sekä oikeuksien myöntämisen ja käytöstä poiston asetettujen vaatimusten mukaisesti. Käyttöoikeusvaatimukset yhdistetään omaisuuteen kuten laitteeseen, ohjelmistoon tai tietoon ja vaatimukset määräävät mm. minkä tyyppiset toimijat voivat saada pääsyn kohteeseen, missä rajoissa pääsy sallitaan tai onko tunnistetiedoille kuten salasanoille asetettu tiettyjä vaatimuksia. Ulkopuoliselle toimittajalle voidaan sallia pääsy esimerkiksi vain ennalta määrättyjen huoltoikkunoiden aikaan ja käyttäen vahvaa tunnistautumista. Korkeammilla kypsyyden tasoilla vaaditaan tarkempaa käyttöoikeuksien valvontaa: käyttöoikeudet myönnetään vasta kun on huomioitu toiminnan osa-alueeseen kohdistuvat riskit, minkä lisäksi käyttöoikeudet katselmoidaan säännöllisesti.</v>
      </c>
      <c r="D15" s="1773"/>
      <c r="E15" s="1773"/>
      <c r="F15" s="1773"/>
      <c r="G15" s="1773"/>
      <c r="H15" s="1773"/>
      <c r="I15" s="1773"/>
      <c r="J15" s="1773"/>
      <c r="K15" s="1773"/>
      <c r="L15" s="1773"/>
      <c r="M15" s="153"/>
      <c r="N15" s="251"/>
      <c r="O15" s="788"/>
      <c r="P15" s="1759" t="str">
        <f>IF(VLOOKUP(CONCATENATE($C$3,"-",$C14),Import!$C$11:$H$470,2,FALSE)=0,"",VLOOKUP(CONCATENATE($C$3,"-",$C14),Import!$C$11:$H$470,2,FALSE))</f>
        <v/>
      </c>
      <c r="Q15" s="1741" t="str">
        <f>IF(VLOOKUP(CONCATENATE($C$3,"-",$C14),Import!$C$11:$H$470,3,FALSE)=0,"",VLOOKUP(CONCATENATE($C$3,"-",$C14),Import!$C$11:$H$470,3,FALSE))</f>
        <v/>
      </c>
      <c r="R15" s="1741" t="str">
        <f>IF(VLOOKUP(CONCATENATE($C$3,"-",$C14),Import!$C$11:$H$470,4,FALSE)=0,"",VLOOKUP(CONCATENATE($C$3,"-",$C14),Import!$C$11:$H$470,4,FALSE))</f>
        <v/>
      </c>
      <c r="S15" s="1741" t="str">
        <f>IF(VLOOKUP(CONCATENATE($C$3,"-",$C14),Import!$C$11:$H$470,5,FALSE)=0,"",VLOOKUP(CONCATENATE($C$3,"-",$C14),Import!$C$11:$H$470,5,FALSE))</f>
        <v/>
      </c>
      <c r="T15" s="1741" t="str">
        <f>IF(VLOOKUP(CONCATENATE($C$3,"-",$C14),Import!$C$11:$H$470,6,FALSE)=0,"",VLOOKUP(CONCATENATE($C$3,"-",$C14),Import!$C$11:$H$470,6,FALSE))</f>
        <v/>
      </c>
      <c r="U15" s="789"/>
      <c r="V15" s="251"/>
    </row>
    <row r="16" spans="1:22" s="176" customFormat="1" ht="30" customHeight="1" x14ac:dyDescent="0.25">
      <c r="A16" s="165"/>
      <c r="B16" s="268"/>
      <c r="C16" s="169">
        <v>3</v>
      </c>
      <c r="D16" s="169"/>
      <c r="E16" s="169" t="str">
        <f>IF(VLOOKUP(CONCATENATE($C$3,"-",C16),Languages!$A:$D,1,TRUE)=CONCATENATE($C$3,"-",C16),VLOOKUP(CONCATENATE($C$3,"-",C16),Languages!$A:$D,Summary!$C$7,TRUE),NA())</f>
        <v>Fyysinen pääsynhallinta</v>
      </c>
      <c r="F16" s="169"/>
      <c r="G16" s="291"/>
      <c r="H16" s="291" t="s">
        <v>16</v>
      </c>
      <c r="I16" s="292"/>
      <c r="J16" s="292"/>
      <c r="K16" s="292"/>
      <c r="L16" s="292"/>
      <c r="M16" s="153"/>
      <c r="N16" s="251"/>
      <c r="O16" s="788"/>
      <c r="P16" s="1760"/>
      <c r="Q16" s="1742"/>
      <c r="R16" s="1742"/>
      <c r="S16" s="1742"/>
      <c r="T16" s="1742"/>
      <c r="U16" s="789"/>
      <c r="V16" s="251"/>
    </row>
    <row r="17" spans="1:22" s="277" customFormat="1" ht="75" customHeight="1" x14ac:dyDescent="0.2">
      <c r="A17" s="274"/>
      <c r="B17" s="275"/>
      <c r="C17" s="1773" t="str">
        <f>IF(VLOOKUP(CONCATENATE($C$3,"-",$C16,"-0"),Languages!$A:$D,1,TRUE)=CONCATENATE($C$3,"-",$C16,"-0"),VLOOKUP(CONCATENATE($C$3,"-",$C16,"-0"),Languages!$A:$D,Summary!$C$7,TRUE),NA())</f>
        <v>Fyysinen pääsynhallinta kattaa pääsyoikeusvaatimusten määrittelyn sekä oikeuksien myöntämisen ja käytöstä poiston asetettujen vaatimusten mukaisesti. Pääsyoikeusvaatimukset yhdistetään fyysiseen pääsyyn tilaan, jossa on omaisuutta kuten tietomateriaalia, laitteita tai tietoverkkokaapelointeja. Vaatimukset määräävät mm. minkä tyyppiset toimijat voivat saada pääsyn kohteeseen, missä rajoissa pääsy sallitaan tai onko tunnistautumiskeinolle (avain, avainkortti, biometriikka, PIN, jne.) asetettu tiettyjä vaatimuksia. Ulkopuoliselle toimittajalle voidaan sallia pääsy esimerkiksi vain ennalta määrättyjen huoltoikkunoiden aikaan tai muun aikarajoituksen perusteella. Korkeammilla kypsyyden tasoilla vaaditaan tarkempaa käyttöoikeuksien valvontaa: pääsyoikeudet myönnetään vasta kun on huomioitu toiminnan osa-alueeseen kohdistuvat riskit, minkä lisäksi pääsyoikeudet katselmoidaan säännöllisesti.</v>
      </c>
      <c r="D17" s="1773"/>
      <c r="E17" s="1773"/>
      <c r="F17" s="1773"/>
      <c r="G17" s="1773"/>
      <c r="H17" s="1773"/>
      <c r="I17" s="1773"/>
      <c r="J17" s="1773"/>
      <c r="K17" s="1773"/>
      <c r="L17" s="1773"/>
      <c r="M17" s="153"/>
      <c r="N17" s="251"/>
      <c r="O17" s="788"/>
      <c r="P17" s="1759" t="str">
        <f>IF(VLOOKUP(CONCATENATE($C$3,"-",$C16),Import!$C$11:$H$470,2,FALSE)=0,"",VLOOKUP(CONCATENATE($C$3,"-",$C16),Import!$C$11:$H$470,2,FALSE))</f>
        <v/>
      </c>
      <c r="Q17" s="1741" t="str">
        <f>IF(VLOOKUP(CONCATENATE($C$3,"-",$C16),Import!$C$11:$H$470,3,FALSE)=0,"",VLOOKUP(CONCATENATE($C$3,"-",$C16),Import!$C$11:$H$470,3,FALSE))</f>
        <v/>
      </c>
      <c r="R17" s="1741" t="str">
        <f>IF(VLOOKUP(CONCATENATE($C$3,"-",$C16),Import!$C$11:$H$470,4,FALSE)=0,"",VLOOKUP(CONCATENATE($C$3,"-",$C16),Import!$C$11:$H$470,4,FALSE))</f>
        <v/>
      </c>
      <c r="S17" s="1741" t="str">
        <f>IF(VLOOKUP(CONCATENATE($C$3,"-",$C16),Import!$C$11:$H$470,5,FALSE)=0,"",VLOOKUP(CONCATENATE($C$3,"-",$C16),Import!$C$11:$H$470,5,FALSE))</f>
        <v/>
      </c>
      <c r="T17" s="1741" t="str">
        <f>IF(VLOOKUP(CONCATENATE($C$3,"-",$C16),Import!$C$11:$H$470,6,FALSE)=0,"",VLOOKUP(CONCATENATE($C$3,"-",$C16),Import!$C$11:$H$470,6,FALSE))</f>
        <v/>
      </c>
      <c r="U17" s="789"/>
      <c r="V17" s="251"/>
    </row>
    <row r="18" spans="1:22" s="176" customFormat="1" ht="30" customHeight="1" x14ac:dyDescent="0.25">
      <c r="A18" s="165"/>
      <c r="B18" s="268"/>
      <c r="C18" s="169">
        <v>4</v>
      </c>
      <c r="D18" s="169"/>
      <c r="E18" s="169" t="str">
        <f>IF(VLOOKUP(CONCATENATE($C$3,"-",C18),Languages!$A:$D,1,TRUE)=CONCATENATE($C$3,"-",C18),VLOOKUP(CONCATENATE($C$3,"-",C18),Languages!$A:$D,Summary!$C$7,TRUE),NA())</f>
        <v>Yleisiä hallintatoimia</v>
      </c>
      <c r="F18" s="169"/>
      <c r="G18" s="291"/>
      <c r="H18" s="291" t="s">
        <v>16</v>
      </c>
      <c r="I18" s="292"/>
      <c r="J18" s="292"/>
      <c r="K18" s="292"/>
      <c r="L18" s="292"/>
      <c r="M18" s="153"/>
      <c r="N18" s="251"/>
      <c r="O18" s="788"/>
      <c r="P18" s="1760"/>
      <c r="Q18" s="1742"/>
      <c r="R18" s="1742"/>
      <c r="S18" s="1742"/>
      <c r="T18" s="1742"/>
      <c r="U18" s="789"/>
      <c r="V18" s="251"/>
    </row>
    <row r="19" spans="1:22" s="277" customFormat="1" ht="49.2" customHeight="1" x14ac:dyDescent="0.2">
      <c r="A19" s="304"/>
      <c r="B19" s="305"/>
      <c r="C19" s="1773"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773"/>
      <c r="E19" s="1773"/>
      <c r="F19" s="1773"/>
      <c r="G19" s="1773"/>
      <c r="H19" s="1773"/>
      <c r="I19" s="1773"/>
      <c r="J19" s="1773"/>
      <c r="K19" s="1773"/>
      <c r="L19" s="1773"/>
      <c r="M19" s="153"/>
      <c r="N19" s="251"/>
      <c r="O19" s="788"/>
      <c r="P19" s="1759" t="str">
        <f>IF(VLOOKUP(CONCATENATE($C$3,"-",$C18),Import!$C$11:$H$470,2,FALSE)=0,"",VLOOKUP(CONCATENATE($C$3,"-",$C18),Import!$C$11:$H$470,2,FALSE))</f>
        <v/>
      </c>
      <c r="Q19" s="1741" t="str">
        <f>IF(VLOOKUP(CONCATENATE($C$3,"-",$C18),Import!$C$11:$H$470,3,FALSE)=0,"",VLOOKUP(CONCATENATE($C$3,"-",$C18),Import!$C$11:$H$470,3,FALSE))</f>
        <v/>
      </c>
      <c r="R19" s="1741" t="str">
        <f>IF(VLOOKUP(CONCATENATE($C$3,"-",$C18),Import!$C$11:$H$470,4,FALSE)=0,"",VLOOKUP(CONCATENATE($C$3,"-",$C18),Import!$C$11:$H$470,4,FALSE))</f>
        <v/>
      </c>
      <c r="S19" s="1741" t="str">
        <f>IF(VLOOKUP(CONCATENATE($C$3,"-",$C18),Import!$C$11:$H$470,5,FALSE)=0,"",VLOOKUP(CONCATENATE($C$3,"-",$C18),Import!$C$11:$H$470,5,FALSE))</f>
        <v/>
      </c>
      <c r="T19" s="1741" t="str">
        <f>IF(VLOOKUP(CONCATENATE($C$3,"-",$C18),Import!$C$11:$H$470,6,FALSE)=0,"",VLOOKUP(CONCATENATE($C$3,"-",$C18),Import!$C$11:$H$470,6,FALSE))</f>
        <v/>
      </c>
      <c r="U19" s="789"/>
      <c r="V19" s="251"/>
    </row>
    <row r="20" spans="1:22" s="277" customFormat="1" ht="49.2" customHeight="1" x14ac:dyDescent="0.2">
      <c r="A20" s="304"/>
      <c r="B20" s="305"/>
      <c r="C20" s="1081"/>
      <c r="D20" s="1375"/>
      <c r="E20" s="1081"/>
      <c r="F20" s="1081"/>
      <c r="G20" s="1081"/>
      <c r="H20" s="1081"/>
      <c r="I20" s="1081"/>
      <c r="J20" s="1081"/>
      <c r="K20" s="1081"/>
      <c r="L20" s="1081"/>
      <c r="M20" s="153"/>
      <c r="N20" s="251"/>
      <c r="O20" s="1095"/>
      <c r="P20" s="1760"/>
      <c r="Q20" s="1742"/>
      <c r="R20" s="1742"/>
      <c r="S20" s="1742"/>
      <c r="T20" s="1742"/>
      <c r="U20" s="1095"/>
      <c r="V20" s="251"/>
    </row>
    <row r="21" spans="1:22" s="277" customFormat="1" ht="16.2" customHeight="1" x14ac:dyDescent="0.2">
      <c r="A21" s="304"/>
      <c r="B21" s="1086"/>
      <c r="C21" s="1087"/>
      <c r="D21" s="1087"/>
      <c r="E21" s="1087"/>
      <c r="F21" s="1087"/>
      <c r="G21" s="1087"/>
      <c r="H21" s="1087"/>
      <c r="I21" s="1087"/>
      <c r="J21" s="1087"/>
      <c r="K21" s="1087"/>
      <c r="L21" s="1087"/>
      <c r="M21" s="1088"/>
      <c r="N21" s="251"/>
      <c r="O21" s="790"/>
      <c r="P21" s="1079"/>
      <c r="Q21" s="1079"/>
      <c r="R21" s="1079"/>
      <c r="S21" s="1079"/>
      <c r="T21" s="1091"/>
      <c r="U21" s="791"/>
      <c r="V21" s="251"/>
    </row>
    <row r="22" spans="1:22" s="277" customFormat="1" ht="18" customHeight="1" x14ac:dyDescent="0.25">
      <c r="A22" s="304"/>
      <c r="B22" s="646"/>
      <c r="C22" s="646"/>
      <c r="D22" s="646"/>
      <c r="E22" s="646"/>
      <c r="F22" s="646"/>
      <c r="G22" s="646"/>
      <c r="H22" s="646"/>
      <c r="I22" s="646"/>
      <c r="J22" s="646"/>
      <c r="K22" s="646"/>
      <c r="L22" s="646"/>
      <c r="M22" s="647"/>
      <c r="N22" s="134"/>
      <c r="O22" s="134"/>
      <c r="P22" s="250"/>
      <c r="Q22" s="249"/>
      <c r="R22" s="757"/>
      <c r="S22" s="249"/>
      <c r="T22" s="249"/>
      <c r="U22" s="134"/>
      <c r="V22" s="134"/>
    </row>
    <row r="23" spans="1:22" s="277" customFormat="1" ht="19.95" customHeight="1" x14ac:dyDescent="0.2">
      <c r="A23" s="304"/>
      <c r="B23" s="641"/>
      <c r="C23" s="639"/>
      <c r="D23" s="639"/>
      <c r="E23" s="639"/>
      <c r="F23" s="639"/>
      <c r="G23" s="639"/>
      <c r="H23" s="639"/>
      <c r="I23" s="639"/>
      <c r="J23" s="639"/>
      <c r="K23" s="639"/>
      <c r="L23" s="639"/>
      <c r="M23" s="640"/>
      <c r="N23" s="251"/>
      <c r="O23" s="460" t="str">
        <f>IF(VLOOKUP("KM116",Languages!$A:$D,1,TRUE)="KM116",VLOOKUP("KM116",Languages!$A:$D,Summary!$C$7,TRUE),NA())</f>
        <v>EDELLINEN ARVIOINTI</v>
      </c>
      <c r="P23" s="426"/>
      <c r="Q23" s="254"/>
      <c r="R23" s="758" t="str">
        <f>IF(VLOOKUP("KM110",Languages!$A:$D,1,TRUE)="KM110",VLOOKUP("KM110",Languages!$A:$D,Summary!$C$7,TRUE),NA())</f>
        <v>Päivämäärä</v>
      </c>
      <c r="S23" s="254"/>
      <c r="T23" s="254"/>
      <c r="U23" s="146"/>
      <c r="V23" s="251"/>
    </row>
    <row r="24" spans="1:22" s="176" customFormat="1" ht="19.95" customHeight="1" x14ac:dyDescent="0.25">
      <c r="A24" s="165"/>
      <c r="B24" s="268"/>
      <c r="C24" s="169">
        <v>1</v>
      </c>
      <c r="D24" s="169"/>
      <c r="E24" s="169" t="str">
        <f>IF(VLOOKUP(CONCATENATE($C$3,"-",C24),Languages!$A:$D,1,TRUE)=CONCATENATE($C$3,"-",C24),VLOOKUP(CONCATENATE($C$3,"-",C24),Languages!$A:$D,Summary!$C$7,TRUE),NA())</f>
        <v>Identiteettien luominen ja hallinta</v>
      </c>
      <c r="F24" s="169"/>
      <c r="G24" s="270"/>
      <c r="H24" s="270"/>
      <c r="I24" s="271"/>
      <c r="J24" s="271"/>
      <c r="K24" s="271"/>
      <c r="L24" s="271"/>
      <c r="M24" s="153"/>
      <c r="N24" s="304"/>
      <c r="O24" s="305"/>
      <c r="P24" s="427"/>
      <c r="Q24" s="422"/>
      <c r="R24" s="684"/>
      <c r="S24" s="756"/>
      <c r="T24" s="756"/>
      <c r="U24" s="276"/>
      <c r="V24" s="304"/>
    </row>
    <row r="25" spans="1:22" s="284" customFormat="1" ht="19.95" customHeight="1" x14ac:dyDescent="0.2">
      <c r="A25" s="303"/>
      <c r="B25" s="278"/>
      <c r="C25" s="279" t="str">
        <f>IF(VLOOKUP("GEN-LEVEL",Languages!$A:$D,1,TRUE)="GEN-LEVEL",VLOOKUP("GEN-LEVEL",Languages!$A:$D,Summary!$C$7,TRUE),NA())</f>
        <v>Taso</v>
      </c>
      <c r="D25" s="279"/>
      <c r="E25" s="279"/>
      <c r="F25" s="280" t="str">
        <f>IF(VLOOKUP("GEN-PRACTICE",Languages!$A:$D,1,TRUE)="GEN-PRACTICE",VLOOKUP("GEN-PRACTICE",Languages!$A:$D,Summary!$C$7,TRUE),NA())</f>
        <v>Käytäntö</v>
      </c>
      <c r="G25" s="281"/>
      <c r="H25" s="881" t="str">
        <f>IF(VLOOKUP("GEN-ANSWER",Languages!$A:$D,1,TRUE)="GEN-ANSWER",VLOOKUP("GEN-ANSWER",Languages!$A:$D,Summary!$C$7,TRUE),NA())</f>
        <v>Vastaus</v>
      </c>
      <c r="I25" s="882" t="str">
        <f>IF(VLOOKUP("KM112",Languages!$A:$D,1,TRUE)="KM112",VLOOKUP("KM112",Languages!$A:$D,Summary!$C$7,TRUE),NA())</f>
        <v>Kommentit</v>
      </c>
      <c r="J25" s="882" t="str">
        <f>IF(VLOOKUP("KM113",Languages!$A:$D,1,TRUE)="KM113",VLOOKUP("KM113",Languages!$A:$D,Summary!$C$7,TRUE),NA())</f>
        <v>Sisäinen viittaus</v>
      </c>
      <c r="K25" s="882" t="str">
        <f>IF(VLOOKUP("KM114",Languages!$A:$D,1,TRUE)="KM114",VLOOKUP("KM114",Languages!$A:$D,Summary!$C$7,TRUE),NA())</f>
        <v>Ulkoinen viittaus</v>
      </c>
      <c r="L25" s="882" t="str">
        <f>IF(VLOOKUP("KM115",Languages!$A:$D,1,TRUE)="KM115",VLOOKUP("KM115",Languages!$A:$D,Summary!$C$7,TRUE),NA())</f>
        <v>Kehityskohde</v>
      </c>
      <c r="M25" s="282"/>
      <c r="N25" s="283"/>
      <c r="O25" s="278"/>
      <c r="P25" s="459" t="str">
        <f>IF(VLOOKUP("GEN-ANSWER",Languages!$A:$D,1,TRUE)="GEN-ANSWER",VLOOKUP("GEN-ANSWER",Languages!$A:$D,Summary!$C$7,TRUE),NA())</f>
        <v>Vastaus</v>
      </c>
      <c r="Q25" s="459" t="str">
        <f>IF(VLOOKUP("KM112",Languages!$A:$D,1,TRUE)="KM112",VLOOKUP("KM112",Languages!$A:$D,Summary!$C$7,TRUE),NA())</f>
        <v>Kommentit</v>
      </c>
      <c r="R25" s="459" t="str">
        <f>IF(VLOOKUP("KM113",Languages!$A:$D,1,TRUE)="KM113",VLOOKUP("KM113",Languages!$A:$D,Summary!$C$7,TRUE),NA())</f>
        <v>Sisäinen viittaus</v>
      </c>
      <c r="S25" s="459" t="str">
        <f>IF(VLOOKUP("KM114",Languages!$A:$D,1,TRUE)="KM114",VLOOKUP("KM114",Languages!$A:$D,Summary!$C$7,TRUE),NA())</f>
        <v>Ulkoinen viittaus</v>
      </c>
      <c r="T25" s="459" t="str">
        <f>IF(VLOOKUP("KM115",Languages!$A:$D,1,TRUE)="KM115",VLOOKUP("KM115",Languages!$A:$D,Summary!$C$7,TRUE),NA())</f>
        <v>Kehityskohde</v>
      </c>
      <c r="U25" s="282"/>
      <c r="V25" s="283"/>
    </row>
    <row r="26" spans="1:22" s="288" customFormat="1" ht="85.2" customHeight="1" x14ac:dyDescent="0.2">
      <c r="A26" s="274"/>
      <c r="B26" s="1747"/>
      <c r="C26" s="1792">
        <v>1</v>
      </c>
      <c r="D26" s="1456">
        <v>25</v>
      </c>
      <c r="E26" s="385" t="s">
        <v>5</v>
      </c>
      <c r="F26" s="463" t="str">
        <f>IF(VLOOKUP(CONCATENATE($C$3,"-",$E26),Languages!$A:$D,1,TRUE)=CONCATENATE($C$3,"-",$E26),VLOOKUP(CONCATENATE($C$3,"-",$E26),Languages!$A:$D,Summary!$C$7,TRUE),NA())</f>
        <v>Työntekijöille ja muille entiteeteille (kuten prosesseille tai laitteille, jotka tarvitsevat pääsyn toimintoon kuuluviin laitteisiin, ohjelmistoihin tai tietovarantoihin) osoitetaan erilliset identiteetit. (Huom. tällä vaatimuksella ei kuitenkaan rajoiteta jaettujen identiteettien käyttöä). Tasolla 1 tämän ei tarvitse olla systemaattista ja säännöllistä.</v>
      </c>
      <c r="G26" s="1683">
        <f t="shared" ref="G26:G35" si="0">IFERROR(INT(LEFT($H26,1)),0)</f>
        <v>0</v>
      </c>
      <c r="H26" s="441" t="s">
        <v>2466</v>
      </c>
      <c r="I26" s="442"/>
      <c r="J26" s="442"/>
      <c r="K26" s="442"/>
      <c r="L26" s="443"/>
      <c r="M26" s="153"/>
      <c r="N26" s="251"/>
      <c r="O26" s="148"/>
      <c r="P26" s="866" t="str">
        <f>VLOOKUP(VLOOKUP($C$3&amp;"-"&amp;$E26,Import!$C:$D,2,FALSE),Parameters!$C$18:$F$22,Summary!$C$7,FALSE)</f>
        <v xml:space="preserve">0 - Vastaus puuttuu </v>
      </c>
      <c r="Q26" s="908" t="str">
        <f>IF(VLOOKUP($C$3&amp;"-"&amp;$E26,Import!$C:$H,3,FALSE)=0,"",VLOOKUP($C$3&amp;"-"&amp;$E26,Import!$C:$H,3,FALSE))</f>
        <v/>
      </c>
      <c r="R26" s="908" t="str">
        <f>IF(VLOOKUP($C$3&amp;"-"&amp;$E26,Import!$C:$H,4,FALSE)=0,"",VLOOKUP($C$3&amp;"-"&amp;$E26,Import!$C:$H,4,FALSE))</f>
        <v/>
      </c>
      <c r="S26" s="912" t="str">
        <f>IF(VLOOKUP($C$3&amp;"-"&amp;$E26,Import!$C:$H,5,FALSE)=0,"",VLOOKUP($C$3&amp;"-"&amp;$E26,Import!$C:$H,5,FALSE))</f>
        <v/>
      </c>
      <c r="T26" s="909" t="str">
        <f>IF(VLOOKUP($C$3&amp;"-"&amp;$E26,Import!$C:$H,6,FALSE)=0,"",VLOOKUP($C$3&amp;"-"&amp;$E26,Import!$C:$H,6,FALSE))</f>
        <v/>
      </c>
      <c r="U26" s="153"/>
      <c r="V26" s="251"/>
    </row>
    <row r="27" spans="1:22" s="288" customFormat="1" ht="45" customHeight="1" x14ac:dyDescent="0.2">
      <c r="A27" s="274"/>
      <c r="B27" s="1747"/>
      <c r="C27" s="1793"/>
      <c r="D27" s="1458">
        <v>26</v>
      </c>
      <c r="E27" s="285" t="s">
        <v>7</v>
      </c>
      <c r="F27" s="464" t="str">
        <f>IF(VLOOKUP(CONCATENATE($C$3,"-",$E27),Languages!$A:$D,1,TRUE)=CONCATENATE($C$3,"-",$E27),VLOOKUP(CONCATENATE($C$3,"-",$E27),Languages!$A:$D,Summary!$C$7,TRUE),NA())</f>
        <v>Työntekijöille ja muille entiteeteille jaetaan pääsyvaltuustiedot (kuten salasanat, älykortit tai avaimet). Tasolla 1 tämän ei tarvitse olla systemaattista ja säännöllistä.</v>
      </c>
      <c r="G27" s="1684">
        <f t="shared" si="0"/>
        <v>0</v>
      </c>
      <c r="H27" s="306" t="s">
        <v>2466</v>
      </c>
      <c r="I27" s="442"/>
      <c r="J27" s="436"/>
      <c r="K27" s="436"/>
      <c r="L27" s="444"/>
      <c r="M27" s="153"/>
      <c r="N27" s="251"/>
      <c r="O27" s="148"/>
      <c r="P27" s="869" t="str">
        <f>VLOOKUP(VLOOKUP($C$3&amp;"-"&amp;$E27,Import!$C:$D,2,FALSE),Parameters!$C$18:$F$22,Summary!$C$7,FALSE)</f>
        <v xml:space="preserve">0 - Vastaus puuttuu </v>
      </c>
      <c r="Q27" s="891" t="str">
        <f>IF(VLOOKUP($C$3&amp;"-"&amp;$E27,Import!$C:$H,3,FALSE)=0,"",VLOOKUP($C$3&amp;"-"&amp;$E27,Import!$C:$H,3,FALSE))</f>
        <v/>
      </c>
      <c r="R27" s="891" t="str">
        <f>IF(VLOOKUP($C$3&amp;"-"&amp;$E27,Import!$C:$H,4,FALSE)=0,"",VLOOKUP($C$3&amp;"-"&amp;$E27,Import!$C:$H,4,FALSE))</f>
        <v/>
      </c>
      <c r="S27" s="891" t="str">
        <f>IF(VLOOKUP($C$3&amp;"-"&amp;$E27,Import!$C:$H,5,FALSE)=0,"",VLOOKUP($C$3&amp;"-"&amp;$E27,Import!$C:$H,5,FALSE))</f>
        <v/>
      </c>
      <c r="T27" s="892" t="str">
        <f>IF(VLOOKUP($C$3&amp;"-"&amp;$E27,Import!$C:$H,6,FALSE)=0,"",VLOOKUP($C$3&amp;"-"&amp;$E27,Import!$C:$H,6,FALSE))</f>
        <v/>
      </c>
      <c r="U27" s="153"/>
      <c r="V27" s="251"/>
    </row>
    <row r="28" spans="1:22" s="288" customFormat="1" ht="34.950000000000003" customHeight="1" x14ac:dyDescent="0.2">
      <c r="A28" s="274"/>
      <c r="B28" s="1747"/>
      <c r="C28" s="1794"/>
      <c r="D28" s="1479">
        <v>25</v>
      </c>
      <c r="E28" s="404" t="s">
        <v>8</v>
      </c>
      <c r="F28" s="470" t="str">
        <f>IF(VLOOKUP(CONCATENATE($C$3,"-",$E28),Languages!$A:$D,1,TRUE)=CONCATENATE($C$3,"-",$E28),VLOOKUP(CONCATENATE($C$3,"-",$E28),Languages!$A:$D,Summary!$C$7,TRUE),NA())</f>
        <v>Identiteetit poistetaan käytöstä, kun niitä ei enää tarvita. Tasolla 1 tämän ei tarvitse olla systemaattista ja säännöllistä.</v>
      </c>
      <c r="G28" s="1686">
        <f t="shared" si="0"/>
        <v>0</v>
      </c>
      <c r="H28" s="445" t="s">
        <v>2466</v>
      </c>
      <c r="I28" s="442"/>
      <c r="J28" s="437"/>
      <c r="K28" s="437"/>
      <c r="L28" s="446"/>
      <c r="M28" s="153"/>
      <c r="N28" s="251"/>
      <c r="O28" s="148"/>
      <c r="P28" s="874" t="str">
        <f>VLOOKUP(VLOOKUP($C$3&amp;"-"&amp;$E28,Import!$C:$D,2,FALSE),Parameters!$C$18:$F$22,Summary!$C$7,FALSE)</f>
        <v xml:space="preserve">0 - Vastaus puuttuu </v>
      </c>
      <c r="Q28" s="910" t="str">
        <f>IF(VLOOKUP($C$3&amp;"-"&amp;$E28,Import!$C:$H,3,FALSE)=0,"",VLOOKUP($C$3&amp;"-"&amp;$E28,Import!$C:$H,3,FALSE))</f>
        <v/>
      </c>
      <c r="R28" s="910" t="str">
        <f>IF(VLOOKUP($C$3&amp;"-"&amp;$E28,Import!$C:$H,4,FALSE)=0,"",VLOOKUP($C$3&amp;"-"&amp;$E28,Import!$C:$H,4,FALSE))</f>
        <v/>
      </c>
      <c r="S28" s="910" t="str">
        <f>IF(VLOOKUP($C$3&amp;"-"&amp;$E28,Import!$C:$H,5,FALSE)=0,"",VLOOKUP($C$3&amp;"-"&amp;$E28,Import!$C:$H,5,FALSE))</f>
        <v/>
      </c>
      <c r="T28" s="911" t="str">
        <f>IF(VLOOKUP($C$3&amp;"-"&amp;$E28,Import!$C:$H,6,FALSE)=0,"",VLOOKUP($C$3&amp;"-"&amp;$E28,Import!$C:$H,6,FALSE))</f>
        <v/>
      </c>
      <c r="U28" s="153"/>
      <c r="V28" s="251"/>
    </row>
    <row r="29" spans="1:22" s="288" customFormat="1" ht="62.4" customHeight="1" x14ac:dyDescent="0.2">
      <c r="A29" s="274"/>
      <c r="B29" s="1747"/>
      <c r="C29" s="993">
        <v>2</v>
      </c>
      <c r="D29" s="1471">
        <v>26</v>
      </c>
      <c r="E29" s="385" t="s">
        <v>9</v>
      </c>
      <c r="F29" s="467" t="str">
        <f>IF(VLOOKUP(CONCATENATE($C$3,"-",$E29),Languages!$A:$D,1,TRUE)=CONCATENATE($C$3,"-",$E29),VLOOKUP(CONCATENATE($C$3,"-",$E29),Languages!$A:$D,Summary!$C$7,TRUE),NA())</f>
        <v>Salasanojen vahvuusvaatimukset ja uudelleenkäytön rajoitukset on määritelty ja niiden noudattaminen on pakollista.</v>
      </c>
      <c r="G29" s="1683">
        <f t="shared" si="0"/>
        <v>0</v>
      </c>
      <c r="H29" s="441" t="s">
        <v>2466</v>
      </c>
      <c r="I29" s="442"/>
      <c r="J29" s="442"/>
      <c r="K29" s="442"/>
      <c r="L29" s="443"/>
      <c r="M29" s="153"/>
      <c r="N29" s="251"/>
      <c r="O29" s="148"/>
      <c r="P29" s="866" t="str">
        <f>VLOOKUP(VLOOKUP($C$3&amp;"-"&amp;$E29,Import!$C:$D,2,FALSE),Parameters!$C$18:$F$22,Summary!$C$7,FALSE)</f>
        <v xml:space="preserve">0 - Vastaus puuttuu </v>
      </c>
      <c r="Q29" s="908" t="str">
        <f>IF(VLOOKUP($C$3&amp;"-"&amp;$E29,Import!$C:$H,3,FALSE)=0,"",VLOOKUP($C$3&amp;"-"&amp;$E29,Import!$C:$H,3,FALSE))</f>
        <v/>
      </c>
      <c r="R29" s="908" t="str">
        <f>IF(VLOOKUP($C$3&amp;"-"&amp;$E29,Import!$C:$H,4,FALSE)=0,"",VLOOKUP($C$3&amp;"-"&amp;$E29,Import!$C:$H,4,FALSE))</f>
        <v/>
      </c>
      <c r="S29" s="908" t="str">
        <f>IF(VLOOKUP($C$3&amp;"-"&amp;$E29,Import!$C:$H,5,FALSE)=0,"",VLOOKUP($C$3&amp;"-"&amp;$E29,Import!$C:$H,5,FALSE))</f>
        <v/>
      </c>
      <c r="T29" s="909" t="str">
        <f>IF(VLOOKUP($C$3&amp;"-"&amp;$E29,Import!$C:$H,6,FALSE)=0,"",VLOOKUP($C$3&amp;"-"&amp;$E29,Import!$C:$H,6,FALSE))</f>
        <v/>
      </c>
      <c r="U29" s="153"/>
      <c r="V29" s="251"/>
    </row>
    <row r="30" spans="1:22" s="288" customFormat="1" ht="34.950000000000003" customHeight="1" x14ac:dyDescent="0.2">
      <c r="A30" s="274"/>
      <c r="B30" s="1747"/>
      <c r="C30" s="994"/>
      <c r="D30" s="1478">
        <v>25</v>
      </c>
      <c r="E30" s="289" t="s">
        <v>10</v>
      </c>
      <c r="F30" s="465" t="str">
        <f>IF(VLOOKUP(CONCATENATE($C$3,"-",$E30),Languages!$A:$D,1,TRUE)=CONCATENATE($C$3,"-",$E30),VLOOKUP(CONCATENATE($C$3,"-",$E30),Languages!$A:$D,Summary!$C$7,TRUE),NA())</f>
        <v>Identiteettien ajantasaisuudesta huolehditaan tarkastamalla ja päivittämällä ne määrätellyin väliajoin ja määriteltyjen tilanteiden kuten järjestelmämuutosten yhteydessä tai organisaatiorakenteen muuttuessa.</v>
      </c>
      <c r="G30" s="1684">
        <f t="shared" si="0"/>
        <v>0</v>
      </c>
      <c r="H30" s="306" t="s">
        <v>2466</v>
      </c>
      <c r="I30" s="442"/>
      <c r="J30" s="439"/>
      <c r="K30" s="439"/>
      <c r="L30" s="448"/>
      <c r="M30" s="153"/>
      <c r="N30" s="251"/>
      <c r="O30" s="148"/>
      <c r="P30" s="869" t="str">
        <f>VLOOKUP(VLOOKUP($C$3&amp;"-"&amp;$E30,Import!$C:$D,2,FALSE),Parameters!$C$18:$F$22,Summary!$C$7,FALSE)</f>
        <v xml:space="preserve">0 - Vastaus puuttuu </v>
      </c>
      <c r="Q30" s="893" t="str">
        <f>IF(VLOOKUP($C$3&amp;"-"&amp;$E30,Import!$C:$H,3,FALSE)=0,"",VLOOKUP($C$3&amp;"-"&amp;$E30,Import!$C:$H,3,FALSE))</f>
        <v/>
      </c>
      <c r="R30" s="893" t="str">
        <f>IF(VLOOKUP($C$3&amp;"-"&amp;$E30,Import!$C:$H,4,FALSE)=0,"",VLOOKUP($C$3&amp;"-"&amp;$E30,Import!$C:$H,4,FALSE))</f>
        <v/>
      </c>
      <c r="S30" s="893" t="str">
        <f>IF(VLOOKUP($C$3&amp;"-"&amp;$E30,Import!$C:$H,5,FALSE)=0,"",VLOOKUP($C$3&amp;"-"&amp;$E30,Import!$C:$H,5,FALSE))</f>
        <v/>
      </c>
      <c r="T30" s="894" t="str">
        <f>IF(VLOOKUP($C$3&amp;"-"&amp;$E30,Import!$C:$H,6,FALSE)=0,"",VLOOKUP($C$3&amp;"-"&amp;$E30,Import!$C:$H,6,FALSE))</f>
        <v/>
      </c>
      <c r="U30" s="153"/>
      <c r="V30" s="251"/>
    </row>
    <row r="31" spans="1:22" s="288" customFormat="1" ht="34.950000000000003" customHeight="1" x14ac:dyDescent="0.2">
      <c r="A31" s="274"/>
      <c r="B31" s="1747"/>
      <c r="C31" s="994"/>
      <c r="D31" s="1478">
        <v>25</v>
      </c>
      <c r="E31" s="386" t="s">
        <v>11</v>
      </c>
      <c r="F31" s="468" t="str">
        <f>IF(VLOOKUP(CONCATENATE($C$3,"-",$E31),Languages!$A:$D,1,TRUE)=CONCATENATE($C$3,"-",$E31),VLOOKUP(CONCATENATE($C$3,"-",$E31),Languages!$A:$D,Summary!$C$7,TRUE),NA())</f>
        <v>Identiteetit poistetaan käytöstä organisaation määrittelemien enimmäismääräaikojen puitteissa, kun niitä ei enää tarvita.</v>
      </c>
      <c r="G31" s="1684">
        <f t="shared" si="0"/>
        <v>0</v>
      </c>
      <c r="H31" s="497" t="s">
        <v>2466</v>
      </c>
      <c r="I31" s="442"/>
      <c r="J31" s="489"/>
      <c r="K31" s="489"/>
      <c r="L31" s="490"/>
      <c r="M31" s="153"/>
      <c r="N31" s="251"/>
      <c r="O31" s="148"/>
      <c r="P31" s="869" t="str">
        <f>VLOOKUP(VLOOKUP($C$3&amp;"-"&amp;$E31,Import!$C:$D,2,FALSE),Parameters!$C$18:$F$22,Summary!$C$7,FALSE)</f>
        <v xml:space="preserve">0 - Vastaus puuttuu </v>
      </c>
      <c r="Q31" s="893" t="str">
        <f>IF(VLOOKUP($C$3&amp;"-"&amp;$E31,Import!$C:$H,3,FALSE)=0,"",VLOOKUP($C$3&amp;"-"&amp;$E31,Import!$C:$H,3,FALSE))</f>
        <v/>
      </c>
      <c r="R31" s="893" t="str">
        <f>IF(VLOOKUP($C$3&amp;"-"&amp;$E31,Import!$C:$H,4,FALSE)=0,"",VLOOKUP($C$3&amp;"-"&amp;$E31,Import!$C:$H,4,FALSE))</f>
        <v/>
      </c>
      <c r="S31" s="893" t="str">
        <f>IF(VLOOKUP($C$3&amp;"-"&amp;$E31,Import!$C:$H,5,FALSE)=0,"",VLOOKUP($C$3&amp;"-"&amp;$E31,Import!$C:$H,5,FALSE))</f>
        <v/>
      </c>
      <c r="T31" s="894" t="str">
        <f>IF(VLOOKUP($C$3&amp;"-"&amp;$E31,Import!$C:$H,6,FALSE)=0,"",VLOOKUP($C$3&amp;"-"&amp;$E31,Import!$C:$H,6,FALSE))</f>
        <v/>
      </c>
      <c r="U31" s="153"/>
      <c r="V31" s="251"/>
    </row>
    <row r="32" spans="1:22" s="288" customFormat="1" ht="34.950000000000003" customHeight="1" x14ac:dyDescent="0.2">
      <c r="A32" s="274"/>
      <c r="B32" s="1747"/>
      <c r="C32" s="994"/>
      <c r="D32" s="1458">
        <v>26</v>
      </c>
      <c r="E32" s="386" t="s">
        <v>12</v>
      </c>
      <c r="F32" s="468" t="str">
        <f>IF(VLOOKUP(CONCATENATE($C$3,"-",$E32),Languages!$A:$D,1,TRUE)=CONCATENATE($C$3,"-",$E32),VLOOKUP(CONCATENATE($C$3,"-",$E32),Languages!$A:$D,Summary!$C$7,TRUE),NA())</f>
        <v>Hallintatunnusten käyttö on rajoitettu vain niihin prosesseihin, joihin ne on luotu.</v>
      </c>
      <c r="G32" s="1684">
        <f t="shared" si="0"/>
        <v>0</v>
      </c>
      <c r="H32" s="497" t="s">
        <v>2466</v>
      </c>
      <c r="I32" s="442"/>
      <c r="J32" s="489"/>
      <c r="K32" s="489"/>
      <c r="L32" s="490"/>
      <c r="M32" s="153"/>
      <c r="N32" s="251"/>
      <c r="O32" s="148"/>
      <c r="P32" s="869" t="str">
        <f>VLOOKUP(VLOOKUP($C$3&amp;"-"&amp;$E32,Import!$C:$D,2,FALSE),Parameters!$C$18:$F$22,Summary!$C$7,FALSE)</f>
        <v xml:space="preserve">0 - Vastaus puuttuu </v>
      </c>
      <c r="Q32" s="893" t="str">
        <f>IF(VLOOKUP($C$3&amp;"-"&amp;$E32,Import!$C:$H,3,FALSE)=0,"",VLOOKUP($C$3&amp;"-"&amp;$E32,Import!$C:$H,3,FALSE))</f>
        <v/>
      </c>
      <c r="R32" s="893" t="str">
        <f>IF(VLOOKUP($C$3&amp;"-"&amp;$E32,Import!$C:$H,4,FALSE)=0,"",VLOOKUP($C$3&amp;"-"&amp;$E32,Import!$C:$H,4,FALSE))</f>
        <v/>
      </c>
      <c r="S32" s="893" t="str">
        <f>IF(VLOOKUP($C$3&amp;"-"&amp;$E32,Import!$C:$H,5,FALSE)=0,"",VLOOKUP($C$3&amp;"-"&amp;$E32,Import!$C:$H,5,FALSE))</f>
        <v/>
      </c>
      <c r="T32" s="894" t="str">
        <f>IF(VLOOKUP($C$3&amp;"-"&amp;$E32,Import!$C:$H,6,FALSE)=0,"",VLOOKUP($C$3&amp;"-"&amp;$E32,Import!$C:$H,6,FALSE))</f>
        <v/>
      </c>
      <c r="U32" s="153"/>
      <c r="V32" s="251"/>
    </row>
    <row r="33" spans="1:22" s="288" customFormat="1" ht="34.950000000000003" customHeight="1" x14ac:dyDescent="0.2">
      <c r="A33" s="274"/>
      <c r="B33" s="1747"/>
      <c r="C33" s="994"/>
      <c r="D33" s="1458">
        <v>26</v>
      </c>
      <c r="E33" s="386" t="s">
        <v>13</v>
      </c>
      <c r="F33" s="466" t="str">
        <f>IF(VLOOKUP(CONCATENATE($C$3,"-",$E33),Languages!$A:$D,1,TRUE)=CONCATENATE($C$3,"-",$E33),VLOOKUP(CONCATENATE($C$3,"-",$E33),Languages!$A:$D,Summary!$C$7,TRUE),NA())</f>
        <v>Vahvempaa tai monivaiheista tunnistautumista tai kertakäyttötunnuksia vaaditaan käyttö- ja pääsyoikeuksille, joihin liittyy korkeampi riski (tällaisia voivat olla esimerkiksi hallinta- tai ylläpitotunnukset, jaetut tunnukset tai etäyhteyden käyttö).</v>
      </c>
      <c r="G33" s="1685">
        <f t="shared" si="0"/>
        <v>0</v>
      </c>
      <c r="H33" s="497" t="s">
        <v>2466</v>
      </c>
      <c r="I33" s="442"/>
      <c r="J33" s="489"/>
      <c r="K33" s="489"/>
      <c r="L33" s="490"/>
      <c r="M33" s="153"/>
      <c r="N33" s="251"/>
      <c r="O33" s="148"/>
      <c r="P33" s="895" t="str">
        <f>VLOOKUP(VLOOKUP($C$3&amp;"-"&amp;$E33,Import!$C:$D,2,FALSE),Parameters!$C$18:$F$22,Summary!$C$7,FALSE)</f>
        <v xml:space="preserve">0 - Vastaus puuttuu </v>
      </c>
      <c r="Q33" s="893" t="str">
        <f>IF(VLOOKUP($C$3&amp;"-"&amp;$E33,Import!$C:$H,3,FALSE)=0,"",VLOOKUP($C$3&amp;"-"&amp;$E33,Import!$C:$H,3,FALSE))</f>
        <v/>
      </c>
      <c r="R33" s="893" t="str">
        <f>IF(VLOOKUP($C$3&amp;"-"&amp;$E33,Import!$C:$H,4,FALSE)=0,"",VLOOKUP($C$3&amp;"-"&amp;$E33,Import!$C:$H,4,FALSE))</f>
        <v/>
      </c>
      <c r="S33" s="893" t="str">
        <f>IF(VLOOKUP($C$3&amp;"-"&amp;$E33,Import!$C:$H,5,FALSE)=0,"",VLOOKUP($C$3&amp;"-"&amp;$E33,Import!$C:$H,5,FALSE))</f>
        <v/>
      </c>
      <c r="T33" s="894" t="str">
        <f>IF(VLOOKUP($C$3&amp;"-"&amp;$E33,Import!$C:$H,6,FALSE)=0,"",VLOOKUP($C$3&amp;"-"&amp;$E33,Import!$C:$H,6,FALSE))</f>
        <v/>
      </c>
      <c r="U33" s="153"/>
      <c r="V33" s="251"/>
    </row>
    <row r="34" spans="1:22" s="288" customFormat="1" ht="34.950000000000003" customHeight="1" x14ac:dyDescent="0.2">
      <c r="A34" s="274"/>
      <c r="B34" s="1747"/>
      <c r="C34" s="1790">
        <v>3</v>
      </c>
      <c r="D34" s="1458">
        <v>26</v>
      </c>
      <c r="E34" s="1013" t="s">
        <v>14</v>
      </c>
      <c r="F34" s="492" t="str">
        <f>IF(VLOOKUP(CONCATENATE($C$3,"-",$E34),Languages!$A:$D,1,TRUE)=CONCATENATE($C$3,"-",$E34),VLOOKUP(CONCATENATE($C$3,"-",$E34),Languages!$A:$D,Summary!$C$7,TRUE),NA())</f>
        <v xml:space="preserve">Monivaiheista tunnistautumista vaaditaan </v>
      </c>
      <c r="G34" s="1683">
        <f t="shared" si="0"/>
        <v>0</v>
      </c>
      <c r="H34" s="484" t="s">
        <v>2466</v>
      </c>
      <c r="I34" s="442"/>
      <c r="J34" s="1014"/>
      <c r="K34" s="1014"/>
      <c r="L34" s="1015"/>
      <c r="M34" s="153"/>
      <c r="N34" s="251"/>
      <c r="O34" s="148"/>
      <c r="P34" s="866" t="str">
        <f>VLOOKUP(VLOOKUP($C$3&amp;"-"&amp;$E34,Import!$C:$D,2,FALSE),Parameters!$C$18:$F$22,Summary!$C$7,FALSE)</f>
        <v xml:space="preserve">0 - Vastaus puuttuu </v>
      </c>
      <c r="Q34" s="893" t="str">
        <f>IF(VLOOKUP($C$3&amp;"-"&amp;$E34,Import!$C:$H,3,FALSE)=0,"",VLOOKUP($C$3&amp;"-"&amp;$E34,Import!$C:$H,3,FALSE))</f>
        <v/>
      </c>
      <c r="R34" s="893" t="str">
        <f>IF(VLOOKUP($C$3&amp;"-"&amp;$E34,Import!$C:$H,4,FALSE)=0,"",VLOOKUP($C$3&amp;"-"&amp;$E34,Import!$C:$H,4,FALSE))</f>
        <v/>
      </c>
      <c r="S34" s="893" t="str">
        <f>IF(VLOOKUP($C$3&amp;"-"&amp;$E34,Import!$C:$H,5,FALSE)=0,"",VLOOKUP($C$3&amp;"-"&amp;$E34,Import!$C:$H,5,FALSE))</f>
        <v/>
      </c>
      <c r="T34" s="894" t="str">
        <f>IF(VLOOKUP($C$3&amp;"-"&amp;$E34,Import!$C:$H,6,FALSE)=0,"",VLOOKUP($C$3&amp;"-"&amp;$E34,Import!$C:$H,6,FALSE))</f>
        <v/>
      </c>
      <c r="U34" s="153"/>
      <c r="V34" s="251"/>
    </row>
    <row r="35" spans="1:22" s="288" customFormat="1" ht="60" customHeight="1" x14ac:dyDescent="0.2">
      <c r="A35" s="274"/>
      <c r="B35" s="1747"/>
      <c r="C35" s="1791"/>
      <c r="D35" s="1479">
        <v>25</v>
      </c>
      <c r="E35" s="390" t="s">
        <v>15</v>
      </c>
      <c r="F35" s="468" t="str">
        <f>IF(VLOOKUP(CONCATENATE($C$3,"-",$E35),Languages!$A:$D,1,TRUE)=CONCATENATE($C$3,"-",$E35),VLOOKUP(CONCATENATE($C$3,"-",$E35),Languages!$A:$D,Summary!$C$7,TRUE),NA())</f>
        <v xml:space="preserve">Identiteetit, joilla ei ole kirjauduttu määritellyn ajanjakson kuluessa, poistetaan käytöstä mikäli mahdollista. </v>
      </c>
      <c r="G35" s="1686">
        <f t="shared" si="0"/>
        <v>0</v>
      </c>
      <c r="H35" s="445" t="s">
        <v>2466</v>
      </c>
      <c r="I35" s="440"/>
      <c r="J35" s="440"/>
      <c r="K35" s="440"/>
      <c r="L35" s="449"/>
      <c r="M35" s="153"/>
      <c r="N35" s="251"/>
      <c r="O35" s="148"/>
      <c r="P35" s="874" t="str">
        <f>VLOOKUP(VLOOKUP($C$3&amp;"-"&amp;$E35,Import!$C:$D,2,FALSE),Parameters!$C$18:$F$22,Summary!$C$7,FALSE)</f>
        <v xml:space="preserve">0 - Vastaus puuttuu </v>
      </c>
      <c r="Q35" s="900" t="str">
        <f>IF(VLOOKUP($C$3&amp;"-"&amp;$E35,Import!$C:$H,3,FALSE)=0,"",VLOOKUP($C$3&amp;"-"&amp;$E35,Import!$C:$H,3,FALSE))</f>
        <v/>
      </c>
      <c r="R35" s="900" t="str">
        <f>IF(VLOOKUP($C$3&amp;"-"&amp;$E35,Import!$C:$H,4,FALSE)=0,"",VLOOKUP($C$3&amp;"-"&amp;$E35,Import!$C:$H,4,FALSE))</f>
        <v/>
      </c>
      <c r="S35" s="900" t="str">
        <f>IF(VLOOKUP($C$3&amp;"-"&amp;$E35,Import!$C:$H,5,FALSE)=0,"",VLOOKUP($C$3&amp;"-"&amp;$E35,Import!$C:$H,5,FALSE))</f>
        <v/>
      </c>
      <c r="T35" s="901" t="str">
        <f>IF(VLOOKUP($C$3&amp;"-"&amp;$E35,Import!$C:$H,6,FALSE)=0,"",VLOOKUP($C$3&amp;"-"&amp;$E35,Import!$C:$H,6,FALSE))</f>
        <v/>
      </c>
      <c r="U35" s="153"/>
      <c r="V35" s="251"/>
    </row>
    <row r="36" spans="1:22" s="176" customFormat="1" ht="30" customHeight="1" x14ac:dyDescent="0.25">
      <c r="A36" s="165"/>
      <c r="B36" s="268"/>
      <c r="C36" s="169">
        <v>2</v>
      </c>
      <c r="D36" s="169"/>
      <c r="E36" s="169" t="str">
        <f>IF(VLOOKUP(CONCATENATE($C$3,"-",C36),Languages!$A:$D,1,TRUE)=CONCATENATE($C$3,"-",C36),VLOOKUP(CONCATENATE($C$3,"-",C36),Languages!$A:$D,Summary!$C$7,TRUE),NA())</f>
        <v>Looginen pääsynhallinta</v>
      </c>
      <c r="F36" s="169"/>
      <c r="G36" s="291"/>
      <c r="H36" s="884"/>
      <c r="I36" s="906"/>
      <c r="J36" s="906"/>
      <c r="K36" s="906"/>
      <c r="L36" s="906"/>
      <c r="M36" s="153"/>
      <c r="N36" s="251"/>
      <c r="O36" s="148"/>
      <c r="P36" s="291"/>
      <c r="Q36" s="292"/>
      <c r="R36" s="292"/>
      <c r="S36" s="292"/>
      <c r="T36" s="292"/>
      <c r="U36" s="153"/>
      <c r="V36" s="251"/>
    </row>
    <row r="37" spans="1:22" s="284" customFormat="1" ht="19.95" customHeight="1" x14ac:dyDescent="0.2">
      <c r="A37" s="303"/>
      <c r="B37" s="278"/>
      <c r="C37" s="279" t="str">
        <f>IF(VLOOKUP("GEN-LEVEL",Languages!$A:$D,1,TRUE)="GEN-LEVEL",VLOOKUP("GEN-LEVEL",Languages!$A:$D,Summary!$C$7,TRUE),NA())</f>
        <v>Taso</v>
      </c>
      <c r="D37" s="279"/>
      <c r="E37" s="279"/>
      <c r="F37" s="280" t="str">
        <f>IF(VLOOKUP("GEN-PRACTICE",Languages!$A:$D,1,TRUE)="GEN-PRACTICE",VLOOKUP("GEN-PRACTICE",Languages!$A:$D,Summary!$C$7,TRUE),NA())</f>
        <v>Käytäntö</v>
      </c>
      <c r="G37" s="281"/>
      <c r="H37" s="881" t="str">
        <f>IF(VLOOKUP("GEN-ANSWER",Languages!$A:$D,1,TRUE)="GEN-ANSWER",VLOOKUP("GEN-ANSWER",Languages!$A:$D,Summary!$C$7,TRUE),NA())</f>
        <v>Vastaus</v>
      </c>
      <c r="I37" s="882" t="str">
        <f>IF(VLOOKUP("KM112",Languages!$A:$D,1,TRUE)="KM112",VLOOKUP("KM112",Languages!$A:$D,Summary!$C$7,TRUE),NA())</f>
        <v>Kommentit</v>
      </c>
      <c r="J37" s="882" t="str">
        <f>IF(VLOOKUP("KM113",Languages!$A:$D,1,TRUE)="KM113",VLOOKUP("KM113",Languages!$A:$D,Summary!$C$7,TRUE),NA())</f>
        <v>Sisäinen viittaus</v>
      </c>
      <c r="K37" s="882" t="str">
        <f>IF(VLOOKUP("KM114",Languages!$A:$D,1,TRUE)="KM114",VLOOKUP("KM114",Languages!$A:$D,Summary!$C$7,TRUE),NA())</f>
        <v>Ulkoinen viittaus</v>
      </c>
      <c r="L37" s="882" t="str">
        <f>IF(VLOOKUP("KM115",Languages!$A:$D,1,TRUE)="KM115",VLOOKUP("KM115",Languages!$A:$D,Summary!$C$7,TRUE),NA())</f>
        <v>Kehityskohde</v>
      </c>
      <c r="M37" s="282"/>
      <c r="N37" s="283"/>
      <c r="O37" s="278"/>
      <c r="P37" s="459" t="str">
        <f>IF(VLOOKUP("GEN-ANSWER",Languages!$A:$D,1,TRUE)="GEN-ANSWER",VLOOKUP("GEN-ANSWER",Languages!$A:$D,Summary!$C$7,TRUE),NA())</f>
        <v>Vastaus</v>
      </c>
      <c r="Q37" s="459" t="str">
        <f>IF(VLOOKUP("KM112",Languages!$A:$D,1,TRUE)="KM112",VLOOKUP("KM112",Languages!$A:$D,Summary!$C$7,TRUE),NA())</f>
        <v>Kommentit</v>
      </c>
      <c r="R37" s="459" t="str">
        <f>IF(VLOOKUP("KM113",Languages!$A:$D,1,TRUE)="KM113",VLOOKUP("KM113",Languages!$A:$D,Summary!$C$7,TRUE),NA())</f>
        <v>Sisäinen viittaus</v>
      </c>
      <c r="S37" s="459" t="str">
        <f>IF(VLOOKUP("KM114",Languages!$A:$D,1,TRUE)="KM114",VLOOKUP("KM114",Languages!$A:$D,Summary!$C$7,TRUE),NA())</f>
        <v>Ulkoinen viittaus</v>
      </c>
      <c r="T37" s="459" t="str">
        <f>IF(VLOOKUP("KM115",Languages!$A:$D,1,TRUE)="KM115",VLOOKUP("KM115",Languages!$A:$D,Summary!$C$7,TRUE),NA())</f>
        <v>Kehityskohde</v>
      </c>
      <c r="U37" s="282"/>
      <c r="V37" s="283"/>
    </row>
    <row r="38" spans="1:22" s="295" customFormat="1" ht="34.950000000000003" customHeight="1" x14ac:dyDescent="0.2">
      <c r="A38" s="304"/>
      <c r="B38" s="1756"/>
      <c r="C38" s="1771">
        <v>1</v>
      </c>
      <c r="D38" s="1468">
        <v>27</v>
      </c>
      <c r="E38" s="393" t="s">
        <v>17</v>
      </c>
      <c r="F38" s="463" t="str">
        <f>IF(VLOOKUP(CONCATENATE($C$3,"-",$E38),Languages!$A:$D,1,TRUE)=CONCATENATE($C$3,"-",$E38),VLOOKUP(CONCATENATE($C$3,"-",$E38),Languages!$A:$D,Summary!$C$7,TRUE),NA())</f>
        <v>Loogisten käyttöoikeuksien hallinnan valvontakeinoja on käytössä. Tasolla 1 tämän ei tarvitse olla systemaattista ja säännöllistä.</v>
      </c>
      <c r="G38" s="1683">
        <f t="shared" ref="G38:G46" si="1">IFERROR(INT(LEFT($H38,1)),0)</f>
        <v>0</v>
      </c>
      <c r="H38" s="441" t="s">
        <v>2466</v>
      </c>
      <c r="I38" s="438"/>
      <c r="J38" s="442"/>
      <c r="K38" s="442"/>
      <c r="L38" s="443"/>
      <c r="M38" s="153"/>
      <c r="N38" s="251"/>
      <c r="O38" s="148"/>
      <c r="P38" s="866" t="str">
        <f>VLOOKUP(VLOOKUP($C$3&amp;"-"&amp;$E38,Import!$C:$D,2,FALSE),Parameters!$C$18:$F$22,Summary!$C$7,FALSE)</f>
        <v xml:space="preserve">0 - Vastaus puuttuu </v>
      </c>
      <c r="Q38" s="908" t="str">
        <f>IF(VLOOKUP($C$3&amp;"-"&amp;$E38,Import!$C:$H,3,FALSE)=0,"",VLOOKUP($C$3&amp;"-"&amp;$E38,Import!$C:$H,3,FALSE))</f>
        <v/>
      </c>
      <c r="R38" s="908" t="str">
        <f>IF(VLOOKUP($C$3&amp;"-"&amp;$E38,Import!$C:$H,4,FALSE)=0,"",VLOOKUP($C$3&amp;"-"&amp;$E38,Import!$C:$H,4,FALSE))</f>
        <v/>
      </c>
      <c r="S38" s="908" t="str">
        <f>IF(VLOOKUP($C$3&amp;"-"&amp;$E38,Import!$C:$H,5,FALSE)=0,"",VLOOKUP($C$3&amp;"-"&amp;$E38,Import!$C:$H,5,FALSE))</f>
        <v/>
      </c>
      <c r="T38" s="909" t="str">
        <f>IF(VLOOKUP($C$3&amp;"-"&amp;$E38,Import!$C:$H,6,FALSE)=0,"",VLOOKUP($C$3&amp;"-"&amp;$E38,Import!$C:$H,6,FALSE))</f>
        <v/>
      </c>
      <c r="U38" s="153"/>
      <c r="V38" s="251"/>
    </row>
    <row r="39" spans="1:22" s="295" customFormat="1" ht="34.950000000000003" customHeight="1" x14ac:dyDescent="0.2">
      <c r="A39" s="304"/>
      <c r="B39" s="1756"/>
      <c r="C39" s="1772"/>
      <c r="D39" s="1464">
        <v>28</v>
      </c>
      <c r="E39" s="394" t="s">
        <v>18</v>
      </c>
      <c r="F39" s="470" t="str">
        <f>IF(VLOOKUP(CONCATENATE($C$3,"-",$E39),Languages!$A:$D,1,TRUE)=CONCATENATE($C$3,"-",$E39),VLOOKUP(CONCATENATE($C$3,"-",$E39),Languages!$A:$D,Summary!$C$7,TRUE),NA())</f>
        <v>Käyttöoikeudet poistetaan, kun niitä ei enää tarvita. Tasolla 1 tämän ei tarvitse olla systemaattista ja säännöllistä.</v>
      </c>
      <c r="G39" s="1686">
        <f t="shared" si="1"/>
        <v>0</v>
      </c>
      <c r="H39" s="445" t="s">
        <v>2466</v>
      </c>
      <c r="I39" s="442"/>
      <c r="J39" s="440"/>
      <c r="K39" s="440"/>
      <c r="L39" s="449"/>
      <c r="M39" s="153"/>
      <c r="N39" s="251"/>
      <c r="O39" s="148"/>
      <c r="P39" s="874" t="str">
        <f>VLOOKUP(VLOOKUP($C$3&amp;"-"&amp;$E39,Import!$C:$D,2,FALSE),Parameters!$C$18:$F$22,Summary!$C$7,FALSE)</f>
        <v xml:space="preserve">0 - Vastaus puuttuu </v>
      </c>
      <c r="Q39" s="900" t="str">
        <f>IF(VLOOKUP($C$3&amp;"-"&amp;$E39,Import!$C:$H,3,FALSE)=0,"",VLOOKUP($C$3&amp;"-"&amp;$E39,Import!$C:$H,3,FALSE))</f>
        <v/>
      </c>
      <c r="R39" s="900" t="str">
        <f>IF(VLOOKUP($C$3&amp;"-"&amp;$E39,Import!$C:$H,4,FALSE)=0,"",VLOOKUP($C$3&amp;"-"&amp;$E39,Import!$C:$H,4,FALSE))</f>
        <v/>
      </c>
      <c r="S39" s="900" t="str">
        <f>IF(VLOOKUP($C$3&amp;"-"&amp;$E39,Import!$C:$H,5,FALSE)=0,"",VLOOKUP($C$3&amp;"-"&amp;$E39,Import!$C:$H,5,FALSE))</f>
        <v/>
      </c>
      <c r="T39" s="901" t="str">
        <f>IF(VLOOKUP($C$3&amp;"-"&amp;$E39,Import!$C:$H,6,FALSE)=0,"",VLOOKUP($C$3&amp;"-"&amp;$E39,Import!$C:$H,6,FALSE))</f>
        <v/>
      </c>
      <c r="U39" s="153"/>
      <c r="V39" s="251"/>
    </row>
    <row r="40" spans="1:22" s="295" customFormat="1" ht="72.599999999999994" customHeight="1" x14ac:dyDescent="0.2">
      <c r="A40" s="304"/>
      <c r="B40" s="1756"/>
      <c r="C40" s="1764">
        <v>2</v>
      </c>
      <c r="D40" s="1468">
        <v>27</v>
      </c>
      <c r="E40" s="393" t="s">
        <v>19</v>
      </c>
      <c r="F40" s="463" t="str">
        <f>IF(VLOOKUP(CONCATENATE($C$3,"-",$E40),Languages!$A:$D,1,TRUE)=CONCATENATE($C$3,"-",$E40),VLOOKUP(CONCATENATE($C$3,"-",$E40),Languages!$A:$D,Summary!$C$7,TRUE),NA())</f>
        <v>Käyttöoikeuksille on asetettu vaatimuksia, joita myös ylläpidetään (esimerkiksi sääntöjä siitä, millaisille entiteeteille voidaan myöntää pääsy, missä rajoissa pääsy voidaan myöntää, rajoitetaanko etäyhteyksiä tai onko valtuustiedoille kuten salasanoille asetettu erityisiä vaatimuksia).</v>
      </c>
      <c r="G40" s="1683">
        <f t="shared" si="1"/>
        <v>0</v>
      </c>
      <c r="H40" s="441" t="s">
        <v>2466</v>
      </c>
      <c r="I40" s="438"/>
      <c r="J40" s="438"/>
      <c r="K40" s="438"/>
      <c r="L40" s="447"/>
      <c r="M40" s="153"/>
      <c r="N40" s="251"/>
      <c r="O40" s="148"/>
      <c r="P40" s="866" t="str">
        <f>VLOOKUP(VLOOKUP($C$3&amp;"-"&amp;$E40,Import!$C:$D,2,FALSE),Parameters!$C$18:$F$22,Summary!$C$7,FALSE)</f>
        <v xml:space="preserve">0 - Vastaus puuttuu </v>
      </c>
      <c r="Q40" s="898" t="str">
        <f>IF(VLOOKUP($C$3&amp;"-"&amp;$E40,Import!$C:$H,3,FALSE)=0,"",VLOOKUP($C$3&amp;"-"&amp;$E40,Import!$C:$H,3,FALSE))</f>
        <v/>
      </c>
      <c r="R40" s="898" t="str">
        <f>IF(VLOOKUP($C$3&amp;"-"&amp;$E40,Import!$C:$H,4,FALSE)=0,"",VLOOKUP($C$3&amp;"-"&amp;$E40,Import!$C:$H,4,FALSE))</f>
        <v/>
      </c>
      <c r="S40" s="898" t="str">
        <f>IF(VLOOKUP($C$3&amp;"-"&amp;$E40,Import!$C:$H,5,FALSE)=0,"",VLOOKUP($C$3&amp;"-"&amp;$E40,Import!$C:$H,5,FALSE))</f>
        <v/>
      </c>
      <c r="T40" s="899" t="str">
        <f>IF(VLOOKUP($C$3&amp;"-"&amp;$E40,Import!$C:$H,6,FALSE)=0,"",VLOOKUP($C$3&amp;"-"&amp;$E40,Import!$C:$H,6,FALSE))</f>
        <v/>
      </c>
      <c r="U40" s="153"/>
      <c r="V40" s="251"/>
    </row>
    <row r="41" spans="1:22" s="295" customFormat="1" ht="34.950000000000003" customHeight="1" x14ac:dyDescent="0.2">
      <c r="A41" s="304"/>
      <c r="B41" s="1756"/>
      <c r="C41" s="1769"/>
      <c r="D41" s="1469">
        <v>27</v>
      </c>
      <c r="E41" s="293" t="s">
        <v>20</v>
      </c>
      <c r="F41" s="464" t="str">
        <f>IF(VLOOKUP(CONCATENATE($C$3,"-",$E41),Languages!$A:$D,1,TRUE)=CONCATENATE($C$3,"-",$E41),VLOOKUP(CONCATENATE($C$3,"-",$E41),Languages!$A:$D,Summary!$C$7,TRUE),NA())</f>
        <v>Käyttöoikeuksien vaatimuksissa on huomioitu pienimmän valtuuden periaate (ref. "principle of least privilege").</v>
      </c>
      <c r="G41" s="1684">
        <f t="shared" si="1"/>
        <v>0</v>
      </c>
      <c r="H41" s="306" t="s">
        <v>2466</v>
      </c>
      <c r="I41" s="438"/>
      <c r="J41" s="439"/>
      <c r="K41" s="439"/>
      <c r="L41" s="448"/>
      <c r="M41" s="153"/>
      <c r="N41" s="251"/>
      <c r="O41" s="148"/>
      <c r="P41" s="869" t="str">
        <f>VLOOKUP(VLOOKUP($C$3&amp;"-"&amp;$E41,Import!$C:$D,2,FALSE),Parameters!$C$18:$F$22,Summary!$C$7,FALSE)</f>
        <v xml:space="preserve">0 - Vastaus puuttuu </v>
      </c>
      <c r="Q41" s="893" t="str">
        <f>IF(VLOOKUP($C$3&amp;"-"&amp;$E41,Import!$C:$H,3,FALSE)=0,"",VLOOKUP($C$3&amp;"-"&amp;$E41,Import!$C:$H,3,FALSE))</f>
        <v/>
      </c>
      <c r="R41" s="893" t="str">
        <f>IF(VLOOKUP($C$3&amp;"-"&amp;$E41,Import!$C:$H,4,FALSE)=0,"",VLOOKUP($C$3&amp;"-"&amp;$E41,Import!$C:$H,4,FALSE))</f>
        <v/>
      </c>
      <c r="S41" s="893" t="str">
        <f>IF(VLOOKUP($C$3&amp;"-"&amp;$E41,Import!$C:$H,5,FALSE)=0,"",VLOOKUP($C$3&amp;"-"&amp;$E41,Import!$C:$H,5,FALSE))</f>
        <v/>
      </c>
      <c r="T41" s="894" t="str">
        <f>IF(VLOOKUP($C$3&amp;"-"&amp;$E41,Import!$C:$H,6,FALSE)=0,"",VLOOKUP($C$3&amp;"-"&amp;$E41,Import!$C:$H,6,FALSE))</f>
        <v/>
      </c>
      <c r="U41" s="153"/>
      <c r="V41" s="251"/>
    </row>
    <row r="42" spans="1:22" s="295" customFormat="1" ht="34.950000000000003" customHeight="1" x14ac:dyDescent="0.2">
      <c r="A42" s="304"/>
      <c r="B42" s="1756"/>
      <c r="C42" s="1769"/>
      <c r="D42" s="1469">
        <v>27</v>
      </c>
      <c r="E42" s="293" t="s">
        <v>21</v>
      </c>
      <c r="F42" s="464" t="str">
        <f>IF(VLOOKUP(CONCATENATE($C$3,"-",$E42),Languages!$A:$D,1,TRUE)=CONCATENATE($C$3,"-",$E42),VLOOKUP(CONCATENATE($C$3,"-",$E42),Languages!$A:$D,Summary!$C$7,TRUE),NA())</f>
        <v xml:space="preserve">Käyttöoikeuksien vaatimukset sisältävät tehtävien eriyttämisen periaatteet (ref. "separation of duties"). </v>
      </c>
      <c r="G42" s="1684">
        <f t="shared" si="1"/>
        <v>0</v>
      </c>
      <c r="H42" s="306" t="s">
        <v>2466</v>
      </c>
      <c r="I42" s="438"/>
      <c r="J42" s="439"/>
      <c r="K42" s="439"/>
      <c r="L42" s="448"/>
      <c r="M42" s="153"/>
      <c r="N42" s="251"/>
      <c r="O42" s="148"/>
      <c r="P42" s="869" t="str">
        <f>VLOOKUP(VLOOKUP($C$3&amp;"-"&amp;$E42,Import!$C:$D,2,FALSE),Parameters!$C$18:$F$22,Summary!$C$7,FALSE)</f>
        <v xml:space="preserve">0 - Vastaus puuttuu </v>
      </c>
      <c r="Q42" s="893" t="str">
        <f>IF(VLOOKUP($C$3&amp;"-"&amp;$E42,Import!$C:$H,3,FALSE)=0,"",VLOOKUP($C$3&amp;"-"&amp;$E42,Import!$C:$H,3,FALSE))</f>
        <v/>
      </c>
      <c r="R42" s="893" t="str">
        <f>IF(VLOOKUP($C$3&amp;"-"&amp;$E42,Import!$C:$H,4,FALSE)=0,"",VLOOKUP($C$3&amp;"-"&amp;$E42,Import!$C:$H,4,FALSE))</f>
        <v/>
      </c>
      <c r="S42" s="893" t="str">
        <f>IF(VLOOKUP($C$3&amp;"-"&amp;$E42,Import!$C:$H,5,FALSE)=0,"",VLOOKUP($C$3&amp;"-"&amp;$E42,Import!$C:$H,5,FALSE))</f>
        <v/>
      </c>
      <c r="T42" s="894" t="str">
        <f>IF(VLOOKUP($C$3&amp;"-"&amp;$E42,Import!$C:$H,6,FALSE)=0,"",VLOOKUP($C$3&amp;"-"&amp;$E42,Import!$C:$H,6,FALSE))</f>
        <v/>
      </c>
      <c r="U42" s="153"/>
      <c r="V42" s="251"/>
    </row>
    <row r="43" spans="1:22" s="295" customFormat="1" ht="34.950000000000003" customHeight="1" x14ac:dyDescent="0.2">
      <c r="A43" s="304"/>
      <c r="B43" s="1756"/>
      <c r="C43" s="1769"/>
      <c r="D43" s="1469">
        <v>27</v>
      </c>
      <c r="E43" s="293" t="s">
        <v>103</v>
      </c>
      <c r="F43" s="464" t="str">
        <f>IF(VLOOKUP(CONCATENATE($C$3,"-",$E43),Languages!$A:$D,1,TRUE)=CONCATENATE($C$3,"-",$E43),VLOOKUP(CONCATENATE($C$3,"-",$E43),Languages!$A:$D,Summary!$C$7,TRUE),NA())</f>
        <v>Käyttöoikeuspyynnöt tarkastaa ja hyväksyy kyseisen laitteen, ohjelmiston tai tietovarannon omistaja.</v>
      </c>
      <c r="G43" s="1684">
        <f t="shared" si="1"/>
        <v>0</v>
      </c>
      <c r="H43" s="306" t="s">
        <v>2466</v>
      </c>
      <c r="I43" s="438"/>
      <c r="J43" s="439"/>
      <c r="K43" s="439"/>
      <c r="L43" s="448"/>
      <c r="M43" s="153"/>
      <c r="N43" s="251"/>
      <c r="O43" s="148"/>
      <c r="P43" s="869" t="str">
        <f>VLOOKUP(VLOOKUP($C$3&amp;"-"&amp;$E43,Import!$C:$D,2,FALSE),Parameters!$C$18:$F$22,Summary!$C$7,FALSE)</f>
        <v xml:space="preserve">0 - Vastaus puuttuu </v>
      </c>
      <c r="Q43" s="893" t="str">
        <f>IF(VLOOKUP($C$3&amp;"-"&amp;$E43,Import!$C:$H,3,FALSE)=0,"",VLOOKUP($C$3&amp;"-"&amp;$E43,Import!$C:$H,3,FALSE))</f>
        <v/>
      </c>
      <c r="R43" s="893" t="str">
        <f>IF(VLOOKUP($C$3&amp;"-"&amp;$E43,Import!$C:$H,4,FALSE)=0,"",VLOOKUP($C$3&amp;"-"&amp;$E43,Import!$C:$H,4,FALSE))</f>
        <v/>
      </c>
      <c r="S43" s="893" t="str">
        <f>IF(VLOOKUP($C$3&amp;"-"&amp;$E43,Import!$C:$H,5,FALSE)=0,"",VLOOKUP($C$3&amp;"-"&amp;$E43,Import!$C:$H,5,FALSE))</f>
        <v/>
      </c>
      <c r="T43" s="894" t="str">
        <f>IF(VLOOKUP($C$3&amp;"-"&amp;$E43,Import!$C:$H,6,FALSE)=0,"",VLOOKUP($C$3&amp;"-"&amp;$E43,Import!$C:$H,6,FALSE))</f>
        <v/>
      </c>
      <c r="U43" s="153"/>
      <c r="V43" s="251"/>
    </row>
    <row r="44" spans="1:22" s="295" customFormat="1" ht="34.950000000000003" customHeight="1" x14ac:dyDescent="0.2">
      <c r="A44" s="304"/>
      <c r="B44" s="1756"/>
      <c r="C44" s="1765"/>
      <c r="D44" s="1464">
        <v>28</v>
      </c>
      <c r="E44" s="394" t="s">
        <v>165</v>
      </c>
      <c r="F44" s="470" t="str">
        <f>IF(VLOOKUP(CONCATENATE($C$3,"-",$E44),Languages!$A:$D,1,TRUE)=CONCATENATE($C$3,"-",$E44),VLOOKUP(CONCATENATE($C$3,"-",$E44),Languages!$A:$D,Summary!$C$7,TRUE),NA())</f>
        <v>Käyttöoikeudet, joihin liittyy korkeampi riski toiminnalle, tarkastetaan perusteellisemmin ja niiden käyttöä valvotaan tarkemmin.</v>
      </c>
      <c r="G44" s="1686">
        <f t="shared" si="1"/>
        <v>0</v>
      </c>
      <c r="H44" s="445" t="s">
        <v>2466</v>
      </c>
      <c r="I44" s="438"/>
      <c r="J44" s="440"/>
      <c r="K44" s="440"/>
      <c r="L44" s="449"/>
      <c r="M44" s="153"/>
      <c r="N44" s="251"/>
      <c r="O44" s="148"/>
      <c r="P44" s="874" t="str">
        <f>VLOOKUP(VLOOKUP($C$3&amp;"-"&amp;$E44,Import!$C:$D,2,FALSE),Parameters!$C$18:$F$22,Summary!$C$7,FALSE)</f>
        <v xml:space="preserve">0 - Vastaus puuttuu </v>
      </c>
      <c r="Q44" s="900" t="str">
        <f>IF(VLOOKUP($C$3&amp;"-"&amp;$E44,Import!$C:$H,3,FALSE)=0,"",VLOOKUP($C$3&amp;"-"&amp;$E44,Import!$C:$H,3,FALSE))</f>
        <v/>
      </c>
      <c r="R44" s="900" t="str">
        <f>IF(VLOOKUP($C$3&amp;"-"&amp;$E44,Import!$C:$H,4,FALSE)=0,"",VLOOKUP($C$3&amp;"-"&amp;$E44,Import!$C:$H,4,FALSE))</f>
        <v/>
      </c>
      <c r="S44" s="900" t="str">
        <f>IF(VLOOKUP($C$3&amp;"-"&amp;$E44,Import!$C:$H,5,FALSE)=0,"",VLOOKUP($C$3&amp;"-"&amp;$E44,Import!$C:$H,5,FALSE))</f>
        <v/>
      </c>
      <c r="T44" s="901" t="str">
        <f>IF(VLOOKUP($C$3&amp;"-"&amp;$E44,Import!$C:$H,6,FALSE)=0,"",VLOOKUP($C$3&amp;"-"&amp;$E44,Import!$C:$H,6,FALSE))</f>
        <v/>
      </c>
      <c r="U44" s="153"/>
      <c r="V44" s="251"/>
    </row>
    <row r="45" spans="1:22" s="295" customFormat="1" ht="60" customHeight="1" x14ac:dyDescent="0.2">
      <c r="A45" s="304"/>
      <c r="B45" s="1756"/>
      <c r="C45" s="1766">
        <v>3</v>
      </c>
      <c r="D45" s="1462">
        <v>28</v>
      </c>
      <c r="E45" s="393" t="s">
        <v>167</v>
      </c>
      <c r="F45" s="463" t="str">
        <f>IF(VLOOKUP(CONCATENATE($C$3,"-",$E45),Languages!$A:$D,1,TRUE)=CONCATENATE($C$3,"-",$E45),VLOOKUP(CONCATENATE($C$3,"-",$E45),Languages!$A:$D,Summary!$C$7,TRUE),NA())</f>
        <v>Käyttöoikeudet tarkastetaan ja päivitetään aika ajoin ja määriteltyjen tilanteiden kuten organisaatiorakenteen muuttuessa tai tilapäisen käyttöoikeuksien korotuksen jälkeen.</v>
      </c>
      <c r="G45" s="1683">
        <f t="shared" si="1"/>
        <v>0</v>
      </c>
      <c r="H45" s="441" t="s">
        <v>2466</v>
      </c>
      <c r="I45" s="438"/>
      <c r="J45" s="438"/>
      <c r="K45" s="438"/>
      <c r="L45" s="447"/>
      <c r="M45" s="153"/>
      <c r="N45" s="251"/>
      <c r="O45" s="148"/>
      <c r="P45" s="866" t="str">
        <f>VLOOKUP(VLOOKUP($C$3&amp;"-"&amp;$E45,Import!$C:$D,2,FALSE),Parameters!$C$18:$F$22,Summary!$C$7,FALSE)</f>
        <v xml:space="preserve">0 - Vastaus puuttuu </v>
      </c>
      <c r="Q45" s="898" t="str">
        <f>IF(VLOOKUP($C$3&amp;"-"&amp;$E45,Import!$C:$H,3,FALSE)=0,"",VLOOKUP($C$3&amp;"-"&amp;$E45,Import!$C:$H,3,FALSE))</f>
        <v/>
      </c>
      <c r="R45" s="898" t="str">
        <f>IF(VLOOKUP($C$3&amp;"-"&amp;$E45,Import!$C:$H,4,FALSE)=0,"",VLOOKUP($C$3&amp;"-"&amp;$E45,Import!$C:$H,4,FALSE))</f>
        <v/>
      </c>
      <c r="S45" s="898" t="str">
        <f>IF(VLOOKUP($C$3&amp;"-"&amp;$E45,Import!$C:$H,5,FALSE)=0,"",VLOOKUP($C$3&amp;"-"&amp;$E45,Import!$C:$H,5,FALSE))</f>
        <v/>
      </c>
      <c r="T45" s="899" t="str">
        <f>IF(VLOOKUP($C$3&amp;"-"&amp;$E45,Import!$C:$H,6,FALSE)=0,"",VLOOKUP($C$3&amp;"-"&amp;$E45,Import!$C:$H,6,FALSE))</f>
        <v/>
      </c>
      <c r="U45" s="153"/>
      <c r="V45" s="251"/>
    </row>
    <row r="46" spans="1:22" s="295" customFormat="1" ht="46.2" customHeight="1" x14ac:dyDescent="0.2">
      <c r="A46" s="304"/>
      <c r="B46" s="379"/>
      <c r="C46" s="1768"/>
      <c r="D46" s="1389" t="s">
        <v>1629</v>
      </c>
      <c r="E46" s="394" t="s">
        <v>198</v>
      </c>
      <c r="F46" s="470" t="str">
        <f>IF(VLOOKUP(CONCATENATE($C$3,"-",$E46),Languages!$A:$D,1,TRUE)=CONCATENATE($C$3,"-",$E46),VLOOKUP(CONCATENATE($C$3,"-",$E46),Languages!$A:$D,Summary!$C$7,TRUE),NA())</f>
        <v>Kirjautumis- ja yhteydenmuodostusyrityksiä seurataan ja niissä havaitut poikkeavuudet toimivat kybertapahtumien indikaattoreina.</v>
      </c>
      <c r="G46" s="1686">
        <f t="shared" si="1"/>
        <v>0</v>
      </c>
      <c r="H46" s="445" t="s">
        <v>2466</v>
      </c>
      <c r="I46" s="440"/>
      <c r="J46" s="440"/>
      <c r="K46" s="440"/>
      <c r="L46" s="449"/>
      <c r="M46" s="153"/>
      <c r="N46" s="251"/>
      <c r="O46" s="148"/>
      <c r="P46" s="874" t="str">
        <f>VLOOKUP(VLOOKUP($C$3&amp;"-"&amp;$E46,Import!$C:$D,2,FALSE),Parameters!$C$18:$F$22,Summary!$C$7,FALSE)</f>
        <v xml:space="preserve">0 - Vastaus puuttuu </v>
      </c>
      <c r="Q46" s="900" t="str">
        <f>IF(VLOOKUP($C$3&amp;"-"&amp;$E46,Import!$C:$H,3,FALSE)=0,"",VLOOKUP($C$3&amp;"-"&amp;$E46,Import!$C:$H,3,FALSE))</f>
        <v/>
      </c>
      <c r="R46" s="900" t="str">
        <f>IF(VLOOKUP($C$3&amp;"-"&amp;$E46,Import!$C:$H,4,FALSE)=0,"",VLOOKUP($C$3&amp;"-"&amp;$E46,Import!$C:$H,4,FALSE))</f>
        <v/>
      </c>
      <c r="S46" s="900" t="str">
        <f>IF(VLOOKUP($C$3&amp;"-"&amp;$E46,Import!$C:$H,5,FALSE)=0,"",VLOOKUP($C$3&amp;"-"&amp;$E46,Import!$C:$H,5,FALSE))</f>
        <v/>
      </c>
      <c r="T46" s="901" t="str">
        <f>IF(VLOOKUP($C$3&amp;"-"&amp;$E46,Import!$C:$H,6,FALSE)=0,"",VLOOKUP($C$3&amp;"-"&amp;$E46,Import!$C:$H,6,FALSE))</f>
        <v/>
      </c>
      <c r="U46" s="153"/>
      <c r="V46" s="251"/>
    </row>
    <row r="47" spans="1:22" s="176" customFormat="1" ht="30" customHeight="1" x14ac:dyDescent="0.25">
      <c r="A47" s="165"/>
      <c r="B47" s="268"/>
      <c r="C47" s="169">
        <v>3</v>
      </c>
      <c r="D47" s="169"/>
      <c r="E47" s="169" t="str">
        <f>IF(VLOOKUP(CONCATENATE($C$3,"-",C47),Languages!$A:$D,1,TRUE)=CONCATENATE($C$3,"-",C47),VLOOKUP(CONCATENATE($C$3,"-",C47),Languages!$A:$D,Summary!$C$7,TRUE),NA())</f>
        <v>Fyysinen pääsynhallinta</v>
      </c>
      <c r="F47" s="169"/>
      <c r="G47" s="291"/>
      <c r="H47" s="884"/>
      <c r="I47" s="906"/>
      <c r="J47" s="906"/>
      <c r="K47" s="906"/>
      <c r="L47" s="906"/>
      <c r="M47" s="153"/>
      <c r="N47" s="251"/>
      <c r="O47" s="148"/>
      <c r="P47" s="291"/>
      <c r="Q47" s="292"/>
      <c r="R47" s="292"/>
      <c r="S47" s="292"/>
      <c r="T47" s="292"/>
      <c r="U47" s="153"/>
      <c r="V47" s="251"/>
    </row>
    <row r="48" spans="1:22" s="284" customFormat="1" ht="19.95" customHeight="1" x14ac:dyDescent="0.2">
      <c r="A48" s="303"/>
      <c r="B48" s="278"/>
      <c r="C48" s="279" t="str">
        <f>IF(VLOOKUP("GEN-LEVEL",Languages!$A:$D,1,TRUE)="GEN-LEVEL",VLOOKUP("GEN-LEVEL",Languages!$A:$D,Summary!$C$7,TRUE),NA())</f>
        <v>Taso</v>
      </c>
      <c r="D48" s="279"/>
      <c r="E48" s="279"/>
      <c r="F48" s="280" t="str">
        <f>IF(VLOOKUP("GEN-PRACTICE",Languages!$A:$D,1,TRUE)="GEN-PRACTICE",VLOOKUP("GEN-PRACTICE",Languages!$A:$D,Summary!$C$7,TRUE),NA())</f>
        <v>Käytäntö</v>
      </c>
      <c r="G48" s="281"/>
      <c r="H48" s="881" t="str">
        <f>IF(VLOOKUP("GEN-ANSWER",Languages!$A:$D,1,TRUE)="GEN-ANSWER",VLOOKUP("GEN-ANSWER",Languages!$A:$D,Summary!$C$7,TRUE),NA())</f>
        <v>Vastaus</v>
      </c>
      <c r="I48" s="882" t="str">
        <f>IF(VLOOKUP("KM112",Languages!$A:$D,1,TRUE)="KM112",VLOOKUP("KM112",Languages!$A:$D,Summary!$C$7,TRUE),NA())</f>
        <v>Kommentit</v>
      </c>
      <c r="J48" s="882" t="str">
        <f>IF(VLOOKUP("KM113",Languages!$A:$D,1,TRUE)="KM113",VLOOKUP("KM113",Languages!$A:$D,Summary!$C$7,TRUE),NA())</f>
        <v>Sisäinen viittaus</v>
      </c>
      <c r="K48" s="882" t="str">
        <f>IF(VLOOKUP("KM114",Languages!$A:$D,1,TRUE)="KM114",VLOOKUP("KM114",Languages!$A:$D,Summary!$C$7,TRUE),NA())</f>
        <v>Ulkoinen viittaus</v>
      </c>
      <c r="L48" s="882" t="str">
        <f>IF(VLOOKUP("KM115",Languages!$A:$D,1,TRUE)="KM115",VLOOKUP("KM115",Languages!$A:$D,Summary!$C$7,TRUE),NA())</f>
        <v>Kehityskohde</v>
      </c>
      <c r="M48" s="282"/>
      <c r="N48" s="283"/>
      <c r="O48" s="278"/>
      <c r="P48" s="459" t="str">
        <f>IF(VLOOKUP("GEN-ANSWER",Languages!$A:$D,1,TRUE)="GEN-ANSWER",VLOOKUP("GEN-ANSWER",Languages!$A:$D,Summary!$C$7,TRUE),NA())</f>
        <v>Vastaus</v>
      </c>
      <c r="Q48" s="459" t="str">
        <f>IF(VLOOKUP("KM112",Languages!$A:$D,1,TRUE)="KM112",VLOOKUP("KM112",Languages!$A:$D,Summary!$C$7,TRUE),NA())</f>
        <v>Kommentit</v>
      </c>
      <c r="R48" s="459" t="str">
        <f>IF(VLOOKUP("KM113",Languages!$A:$D,1,TRUE)="KM113",VLOOKUP("KM113",Languages!$A:$D,Summary!$C$7,TRUE),NA())</f>
        <v>Sisäinen viittaus</v>
      </c>
      <c r="S48" s="459" t="str">
        <f>IF(VLOOKUP("KM114",Languages!$A:$D,1,TRUE)="KM114",VLOOKUP("KM114",Languages!$A:$D,Summary!$C$7,TRUE),NA())</f>
        <v>Ulkoinen viittaus</v>
      </c>
      <c r="T48" s="459" t="str">
        <f>IF(VLOOKUP("KM115",Languages!$A:$D,1,TRUE)="KM115",VLOOKUP("KM115",Languages!$A:$D,Summary!$C$7,TRUE),NA())</f>
        <v>Kehityskohde</v>
      </c>
      <c r="U48" s="282"/>
      <c r="V48" s="283"/>
    </row>
    <row r="49" spans="1:22" s="295" customFormat="1" ht="45" customHeight="1" x14ac:dyDescent="0.2">
      <c r="A49" s="304"/>
      <c r="B49" s="1756"/>
      <c r="C49" s="1771">
        <v>1</v>
      </c>
      <c r="D49" s="1489">
        <v>29</v>
      </c>
      <c r="E49" s="393" t="s">
        <v>22</v>
      </c>
      <c r="F49" s="463" t="str">
        <f>IF(VLOOKUP(CONCATENATE($C$3,"-",$E49),Languages!$A:$D,1,TRUE)=CONCATENATE($C$3,"-",$E49),VLOOKUP(CONCATENATE($C$3,"-",$E49),Languages!$A:$D,Summary!$C$7,TRUE),NA())</f>
        <v>Fyysisen pääsynhallinnan valvontakeinoja on käytössä (kuten aitoja, lukkoja tai kylttejä). Tasolla 1 tämän ei tarvitse olla systemaattista ja säännöllistä.</v>
      </c>
      <c r="G49" s="1683">
        <f t="shared" ref="G49:G58" si="2">IFERROR(INT(LEFT($H49,1)),0)</f>
        <v>0</v>
      </c>
      <c r="H49" s="441" t="s">
        <v>2466</v>
      </c>
      <c r="I49" s="442"/>
      <c r="J49" s="442"/>
      <c r="K49" s="442"/>
      <c r="L49" s="443"/>
      <c r="M49" s="153"/>
      <c r="N49" s="251"/>
      <c r="O49" s="148"/>
      <c r="P49" s="866" t="str">
        <f>VLOOKUP(VLOOKUP($C$3&amp;"-"&amp;$E49,Import!$C:$D,2,FALSE),Parameters!$C$18:$F$22,Summary!$C$7,FALSE)</f>
        <v xml:space="preserve">0 - Vastaus puuttuu </v>
      </c>
      <c r="Q49" s="908" t="str">
        <f>IF(VLOOKUP($C$3&amp;"-"&amp;$E49,Import!$C:$H,3,FALSE)=0,"",VLOOKUP($C$3&amp;"-"&amp;$E49,Import!$C:$H,3,FALSE))</f>
        <v/>
      </c>
      <c r="R49" s="908" t="str">
        <f>IF(VLOOKUP($C$3&amp;"-"&amp;$E49,Import!$C:$H,4,FALSE)=0,"",VLOOKUP($C$3&amp;"-"&amp;$E49,Import!$C:$H,4,FALSE))</f>
        <v/>
      </c>
      <c r="S49" s="908" t="str">
        <f>IF(VLOOKUP($C$3&amp;"-"&amp;$E49,Import!$C:$H,5,FALSE)=0,"",VLOOKUP($C$3&amp;"-"&amp;$E49,Import!$C:$H,5,FALSE))</f>
        <v/>
      </c>
      <c r="T49" s="909" t="str">
        <f>IF(VLOOKUP($C$3&amp;"-"&amp;$E49,Import!$C:$H,6,FALSE)=0,"",VLOOKUP($C$3&amp;"-"&amp;$E49,Import!$C:$H,6,FALSE))</f>
        <v/>
      </c>
      <c r="U49" s="153"/>
      <c r="V49" s="251"/>
    </row>
    <row r="50" spans="1:22" s="295" customFormat="1" ht="34.950000000000003" customHeight="1" x14ac:dyDescent="0.2">
      <c r="A50" s="304"/>
      <c r="B50" s="1756"/>
      <c r="C50" s="1789"/>
      <c r="D50" s="1469">
        <v>30</v>
      </c>
      <c r="E50" s="293" t="s">
        <v>23</v>
      </c>
      <c r="F50" s="464" t="str">
        <f>IF(VLOOKUP(CONCATENATE($C$3,"-",$E50),Languages!$A:$D,1,TRUE)=CONCATENATE($C$3,"-",$E50),VLOOKUP(CONCATENATE($C$3,"-",$E50),Languages!$A:$D,Summary!$C$7,TRUE),NA())</f>
        <v>Pääsyoikeudet poistetaan, kun niitä ei enää tarvita. Tasolla 1 tämän ei tarvitse olla systemaattista ja säännöllistä.</v>
      </c>
      <c r="G50" s="1684">
        <f t="shared" si="2"/>
        <v>0</v>
      </c>
      <c r="H50" s="306" t="s">
        <v>2466</v>
      </c>
      <c r="I50" s="442"/>
      <c r="J50" s="439"/>
      <c r="K50" s="439"/>
      <c r="L50" s="448"/>
      <c r="M50" s="153"/>
      <c r="N50" s="251"/>
      <c r="O50" s="148"/>
      <c r="P50" s="869" t="str">
        <f>VLOOKUP(VLOOKUP($C$3&amp;"-"&amp;$E50,Import!$C:$D,2,FALSE),Parameters!$C$18:$F$22,Summary!$C$7,FALSE)</f>
        <v xml:space="preserve">0 - Vastaus puuttuu </v>
      </c>
      <c r="Q50" s="893" t="str">
        <f>IF(VLOOKUP($C$3&amp;"-"&amp;$E50,Import!$C:$H,3,FALSE)=0,"",VLOOKUP($C$3&amp;"-"&amp;$E50,Import!$C:$H,3,FALSE))</f>
        <v/>
      </c>
      <c r="R50" s="893" t="str">
        <f>IF(VLOOKUP($C$3&amp;"-"&amp;$E50,Import!$C:$H,4,FALSE)=0,"",VLOOKUP($C$3&amp;"-"&amp;$E50,Import!$C:$H,4,FALSE))</f>
        <v/>
      </c>
      <c r="S50" s="893" t="str">
        <f>IF(VLOOKUP($C$3&amp;"-"&amp;$E50,Import!$C:$H,5,FALSE)=0,"",VLOOKUP($C$3&amp;"-"&amp;$E50,Import!$C:$H,5,FALSE))</f>
        <v/>
      </c>
      <c r="T50" s="894" t="str">
        <f>IF(VLOOKUP($C$3&amp;"-"&amp;$E50,Import!$C:$H,6,FALSE)=0,"",VLOOKUP($C$3&amp;"-"&amp;$E50,Import!$C:$H,6,FALSE))</f>
        <v/>
      </c>
      <c r="U50" s="153"/>
      <c r="V50" s="251"/>
    </row>
    <row r="51" spans="1:22" s="295" customFormat="1" ht="34.950000000000003" customHeight="1" x14ac:dyDescent="0.2">
      <c r="A51" s="304"/>
      <c r="B51" s="1756"/>
      <c r="C51" s="1772"/>
      <c r="D51" s="1460">
        <v>31</v>
      </c>
      <c r="E51" s="394" t="s">
        <v>24</v>
      </c>
      <c r="F51" s="470" t="str">
        <f>IF(VLOOKUP(CONCATENATE($C$3,"-",$E51),Languages!$A:$D,1,TRUE)=CONCATENATE($C$3,"-",$E51),VLOOKUP(CONCATENATE($C$3,"-",$E51),Languages!$A:$D,Summary!$C$7,TRUE),NA())</f>
        <v>Pääsyoikeuksien käytöstä pidetään lokia. Tasolla 1 tämän ei tarvitse olla systemaattista ja säännöllistä.</v>
      </c>
      <c r="G51" s="1686">
        <f t="shared" si="2"/>
        <v>0</v>
      </c>
      <c r="H51" s="445" t="s">
        <v>2466</v>
      </c>
      <c r="I51" s="442"/>
      <c r="J51" s="440"/>
      <c r="K51" s="440"/>
      <c r="L51" s="449"/>
      <c r="M51" s="153"/>
      <c r="N51" s="251"/>
      <c r="O51" s="148"/>
      <c r="P51" s="874" t="str">
        <f>VLOOKUP(VLOOKUP($C$3&amp;"-"&amp;$E51,Import!$C:$D,2,FALSE),Parameters!$C$18:$F$22,Summary!$C$7,FALSE)</f>
        <v xml:space="preserve">0 - Vastaus puuttuu </v>
      </c>
      <c r="Q51" s="900" t="str">
        <f>IF(VLOOKUP($C$3&amp;"-"&amp;$E51,Import!$C:$H,3,FALSE)=0,"",VLOOKUP($C$3&amp;"-"&amp;$E51,Import!$C:$H,3,FALSE))</f>
        <v/>
      </c>
      <c r="R51" s="900" t="str">
        <f>IF(VLOOKUP($C$3&amp;"-"&amp;$E51,Import!$C:$H,4,FALSE)=0,"",VLOOKUP($C$3&amp;"-"&amp;$E51,Import!$C:$H,4,FALSE))</f>
        <v/>
      </c>
      <c r="S51" s="900" t="str">
        <f>IF(VLOOKUP($C$3&amp;"-"&amp;$E51,Import!$C:$H,5,FALSE)=0,"",VLOOKUP($C$3&amp;"-"&amp;$E51,Import!$C:$H,5,FALSE))</f>
        <v/>
      </c>
      <c r="T51" s="901" t="str">
        <f>IF(VLOOKUP($C$3&amp;"-"&amp;$E51,Import!$C:$H,6,FALSE)=0,"",VLOOKUP($C$3&amp;"-"&amp;$E51,Import!$C:$H,6,FALSE))</f>
        <v/>
      </c>
      <c r="U51" s="153"/>
      <c r="V51" s="251"/>
    </row>
    <row r="52" spans="1:22" s="295" customFormat="1" ht="45" customHeight="1" x14ac:dyDescent="0.2">
      <c r="A52" s="304"/>
      <c r="B52" s="1756"/>
      <c r="C52" s="1764">
        <v>2</v>
      </c>
      <c r="D52" s="1489">
        <v>29</v>
      </c>
      <c r="E52" s="393" t="s">
        <v>25</v>
      </c>
      <c r="F52" s="463" t="str">
        <f>IF(VLOOKUP(CONCATENATE($C$3,"-",$E52),Languages!$A:$D,1,TRUE)=CONCATENATE($C$3,"-",$E52),VLOOKUP(CONCATENATE($C$3,"-",$E52),Languages!$A:$D,Summary!$C$7,TRUE),NA())</f>
        <v>Pääsyoikeuksille on asetettu vaatimukset, joita myös ylläpidetään (esimerkiksi sääntöjä siitä, kenelle pääsy voidaan myöntää, millä tavoin pääsyoikeudet myönnetään tai missä rajoissa pääsy sallitaan).</v>
      </c>
      <c r="G52" s="1683">
        <f t="shared" si="2"/>
        <v>0</v>
      </c>
      <c r="H52" s="441" t="s">
        <v>2466</v>
      </c>
      <c r="I52" s="442"/>
      <c r="J52" s="438"/>
      <c r="K52" s="438"/>
      <c r="L52" s="447"/>
      <c r="M52" s="153"/>
      <c r="N52" s="251"/>
      <c r="O52" s="148"/>
      <c r="P52" s="866" t="str">
        <f>VLOOKUP(VLOOKUP($C$3&amp;"-"&amp;$E52,Import!$C:$D,2,FALSE),Parameters!$C$18:$F$22,Summary!$C$7,FALSE)</f>
        <v xml:space="preserve">0 - Vastaus puuttuu </v>
      </c>
      <c r="Q52" s="898" t="str">
        <f>IF(VLOOKUP($C$3&amp;"-"&amp;$E52,Import!$C:$H,3,FALSE)=0,"",VLOOKUP($C$3&amp;"-"&amp;$E52,Import!$C:$H,3,FALSE))</f>
        <v/>
      </c>
      <c r="R52" s="898" t="str">
        <f>IF(VLOOKUP($C$3&amp;"-"&amp;$E52,Import!$C:$H,4,FALSE)=0,"",VLOOKUP($C$3&amp;"-"&amp;$E52,Import!$C:$H,4,FALSE))</f>
        <v/>
      </c>
      <c r="S52" s="898" t="str">
        <f>IF(VLOOKUP($C$3&amp;"-"&amp;$E52,Import!$C:$H,5,FALSE)=0,"",VLOOKUP($C$3&amp;"-"&amp;$E52,Import!$C:$H,5,FALSE))</f>
        <v/>
      </c>
      <c r="T52" s="899" t="str">
        <f>IF(VLOOKUP($C$3&amp;"-"&amp;$E52,Import!$C:$H,6,FALSE)=0,"",VLOOKUP($C$3&amp;"-"&amp;$E52,Import!$C:$H,6,FALSE))</f>
        <v/>
      </c>
      <c r="U52" s="153"/>
      <c r="V52" s="251"/>
    </row>
    <row r="53" spans="1:22" s="295" customFormat="1" ht="34.950000000000003" customHeight="1" x14ac:dyDescent="0.2">
      <c r="A53" s="304"/>
      <c r="B53" s="1756"/>
      <c r="C53" s="1769"/>
      <c r="D53" s="1490">
        <v>29</v>
      </c>
      <c r="E53" s="293" t="s">
        <v>26</v>
      </c>
      <c r="F53" s="464" t="str">
        <f>IF(VLOOKUP(CONCATENATE($C$3,"-",$E53),Languages!$A:$D,1,TRUE)=CONCATENATE($C$3,"-",$E53),VLOOKUP(CONCATENATE($C$3,"-",$E53),Languages!$A:$D,Summary!$C$7,TRUE),NA())</f>
        <v>Pääsyoikeuksien vaatimuksissa on huomioitu pienimmän valtuuden periaate (ref. "principle of least privilege").</v>
      </c>
      <c r="G53" s="1684">
        <f t="shared" si="2"/>
        <v>0</v>
      </c>
      <c r="H53" s="306" t="s">
        <v>2466</v>
      </c>
      <c r="I53" s="442"/>
      <c r="J53" s="439"/>
      <c r="K53" s="439"/>
      <c r="L53" s="448"/>
      <c r="M53" s="153"/>
      <c r="N53" s="251"/>
      <c r="O53" s="148"/>
      <c r="P53" s="869" t="str">
        <f>VLOOKUP(VLOOKUP($C$3&amp;"-"&amp;$E53,Import!$C:$D,2,FALSE),Parameters!$C$18:$F$22,Summary!$C$7,FALSE)</f>
        <v xml:space="preserve">0 - Vastaus puuttuu </v>
      </c>
      <c r="Q53" s="893" t="str">
        <f>IF(VLOOKUP($C$3&amp;"-"&amp;$E53,Import!$C:$H,3,FALSE)=0,"",VLOOKUP($C$3&amp;"-"&amp;$E53,Import!$C:$H,3,FALSE))</f>
        <v/>
      </c>
      <c r="R53" s="893" t="str">
        <f>IF(VLOOKUP($C$3&amp;"-"&amp;$E53,Import!$C:$H,4,FALSE)=0,"",VLOOKUP($C$3&amp;"-"&amp;$E53,Import!$C:$H,4,FALSE))</f>
        <v/>
      </c>
      <c r="S53" s="893" t="str">
        <f>IF(VLOOKUP($C$3&amp;"-"&amp;$E53,Import!$C:$H,5,FALSE)=0,"",VLOOKUP($C$3&amp;"-"&amp;$E53,Import!$C:$H,5,FALSE))</f>
        <v/>
      </c>
      <c r="T53" s="894" t="str">
        <f>IF(VLOOKUP($C$3&amp;"-"&amp;$E53,Import!$C:$H,6,FALSE)=0,"",VLOOKUP($C$3&amp;"-"&amp;$E53,Import!$C:$H,6,FALSE))</f>
        <v/>
      </c>
      <c r="U53" s="153"/>
      <c r="V53" s="251"/>
    </row>
    <row r="54" spans="1:22" s="295" customFormat="1" ht="34.950000000000003" customHeight="1" x14ac:dyDescent="0.2">
      <c r="A54" s="304"/>
      <c r="B54" s="1756"/>
      <c r="C54" s="1769"/>
      <c r="D54" s="1490">
        <v>29</v>
      </c>
      <c r="E54" s="293" t="s">
        <v>27</v>
      </c>
      <c r="F54" s="464" t="str">
        <f>IF(VLOOKUP(CONCATENATE($C$3,"-",$E54),Languages!$A:$D,1,TRUE)=CONCATENATE($C$3,"-",$E54),VLOOKUP(CONCATENATE($C$3,"-",$E54),Languages!$A:$D,Summary!$C$7,TRUE),NA())</f>
        <v xml:space="preserve">Pääsynhallinnan vaatimuksissa on huomioitu tehtävien eriyttämisen periaatteet (ref. "separation of duties"). </v>
      </c>
      <c r="G54" s="1684">
        <f t="shared" si="2"/>
        <v>0</v>
      </c>
      <c r="H54" s="306" t="s">
        <v>2466</v>
      </c>
      <c r="I54" s="442"/>
      <c r="J54" s="439"/>
      <c r="K54" s="439"/>
      <c r="L54" s="448"/>
      <c r="M54" s="153"/>
      <c r="N54" s="251"/>
      <c r="O54" s="148"/>
      <c r="P54" s="869" t="str">
        <f>VLOOKUP(VLOOKUP($C$3&amp;"-"&amp;$E54,Import!$C:$D,2,FALSE),Parameters!$C$18:$F$22,Summary!$C$7,FALSE)</f>
        <v xml:space="preserve">0 - Vastaus puuttuu </v>
      </c>
      <c r="Q54" s="893" t="str">
        <f>IF(VLOOKUP($C$3&amp;"-"&amp;$E54,Import!$C:$H,3,FALSE)=0,"",VLOOKUP($C$3&amp;"-"&amp;$E54,Import!$C:$H,3,FALSE))</f>
        <v/>
      </c>
      <c r="R54" s="893" t="str">
        <f>IF(VLOOKUP($C$3&amp;"-"&amp;$E54,Import!$C:$H,4,FALSE)=0,"",VLOOKUP($C$3&amp;"-"&amp;$E54,Import!$C:$H,4,FALSE))</f>
        <v/>
      </c>
      <c r="S54" s="893" t="str">
        <f>IF(VLOOKUP($C$3&amp;"-"&amp;$E54,Import!$C:$H,5,FALSE)=0,"",VLOOKUP($C$3&amp;"-"&amp;$E54,Import!$C:$H,5,FALSE))</f>
        <v/>
      </c>
      <c r="T54" s="894" t="str">
        <f>IF(VLOOKUP($C$3&amp;"-"&amp;$E54,Import!$C:$H,6,FALSE)=0,"",VLOOKUP($C$3&amp;"-"&amp;$E54,Import!$C:$H,6,FALSE))</f>
        <v/>
      </c>
      <c r="U54" s="153"/>
      <c r="V54" s="251"/>
    </row>
    <row r="55" spans="1:22" s="295" customFormat="1" ht="34.950000000000003" customHeight="1" x14ac:dyDescent="0.2">
      <c r="A55" s="304"/>
      <c r="B55" s="1756"/>
      <c r="C55" s="1769"/>
      <c r="D55" s="1491">
        <v>29</v>
      </c>
      <c r="E55" s="394" t="s">
        <v>28</v>
      </c>
      <c r="F55" s="470" t="str">
        <f>IF(VLOOKUP(CONCATENATE($C$3,"-",$E55),Languages!$A:$D,1,TRUE)=CONCATENATE($C$3,"-",$E55),VLOOKUP(CONCATENATE($C$3,"-",$E55),Languages!$A:$D,Summary!$C$7,TRUE),NA())</f>
        <v>Pääsyoikeuspyynnöt tarkastaa ja hyväksyy kyseisen tilan, laitteen, ohjelmiston tai tietovarannon omistaja.</v>
      </c>
      <c r="G55" s="1686">
        <f t="shared" si="2"/>
        <v>0</v>
      </c>
      <c r="H55" s="445" t="s">
        <v>2466</v>
      </c>
      <c r="I55" s="442"/>
      <c r="J55" s="440"/>
      <c r="K55" s="440"/>
      <c r="L55" s="449"/>
      <c r="M55" s="153"/>
      <c r="N55" s="251"/>
      <c r="O55" s="148"/>
      <c r="P55" s="874" t="str">
        <f>VLOOKUP(VLOOKUP($C$3&amp;"-"&amp;$E55,Import!$C:$D,2,FALSE),Parameters!$C$18:$F$22,Summary!$C$7,FALSE)</f>
        <v xml:space="preserve">0 - Vastaus puuttuu </v>
      </c>
      <c r="Q55" s="900" t="str">
        <f>IF(VLOOKUP($C$3&amp;"-"&amp;$E55,Import!$C:$H,3,FALSE)=0,"",VLOOKUP($C$3&amp;"-"&amp;$E55,Import!$C:$H,3,FALSE))</f>
        <v/>
      </c>
      <c r="R55" s="900" t="str">
        <f>IF(VLOOKUP($C$3&amp;"-"&amp;$E55,Import!$C:$H,4,FALSE)=0,"",VLOOKUP($C$3&amp;"-"&amp;$E55,Import!$C:$H,4,FALSE))</f>
        <v/>
      </c>
      <c r="S55" s="900" t="str">
        <f>IF(VLOOKUP($C$3&amp;"-"&amp;$E55,Import!$C:$H,5,FALSE)=0,"",VLOOKUP($C$3&amp;"-"&amp;$E55,Import!$C:$H,5,FALSE))</f>
        <v/>
      </c>
      <c r="T55" s="901" t="str">
        <f>IF(VLOOKUP($C$3&amp;"-"&amp;$E55,Import!$C:$H,6,FALSE)=0,"",VLOOKUP($C$3&amp;"-"&amp;$E55,Import!$C:$H,6,FALSE))</f>
        <v/>
      </c>
      <c r="U55" s="153"/>
      <c r="V55" s="251"/>
    </row>
    <row r="56" spans="1:22" s="295" customFormat="1" ht="34.950000000000003" customHeight="1" x14ac:dyDescent="0.2">
      <c r="A56" s="304"/>
      <c r="B56" s="1756"/>
      <c r="C56" s="1769"/>
      <c r="D56" s="1492">
        <v>30</v>
      </c>
      <c r="E56" s="395" t="s">
        <v>232</v>
      </c>
      <c r="F56" s="469" t="str">
        <f>IF(VLOOKUP(CONCATENATE($C$3,"-",$E56),Languages!$A:$D,1,TRUE)=CONCATENATE($C$3,"-",$E56),VLOOKUP(CONCATENATE($C$3,"-",$E56),Languages!$A:$D,Summary!$C$7,TRUE),NA())</f>
        <v>Pääsyoikeudet, joihin liittyy korkeampi riski, tarkastetaan perusteellisemmin ja niiden käyttöä valvotaan tarkemmin.</v>
      </c>
      <c r="G56" s="1687">
        <f t="shared" si="2"/>
        <v>0</v>
      </c>
      <c r="H56" s="484" t="s">
        <v>2466</v>
      </c>
      <c r="I56" s="438"/>
      <c r="J56" s="1014"/>
      <c r="K56" s="1014"/>
      <c r="L56" s="1015"/>
      <c r="M56" s="153"/>
      <c r="N56" s="251"/>
      <c r="O56" s="148"/>
      <c r="P56" s="913" t="str">
        <f>VLOOKUP(VLOOKUP($C$3&amp;"-"&amp;$E56,Import!$C:$D,2,FALSE),Parameters!$C$18:$F$22,Summary!$C$7,FALSE)</f>
        <v xml:space="preserve">0 - Vastaus puuttuu </v>
      </c>
      <c r="Q56" s="1016" t="str">
        <f>IF(VLOOKUP($C$3&amp;"-"&amp;$E56,Import!$C:$H,3,FALSE)=0,"",VLOOKUP($C$3&amp;"-"&amp;$E56,Import!$C:$H,3,FALSE))</f>
        <v/>
      </c>
      <c r="R56" s="1016" t="str">
        <f>IF(VLOOKUP($C$3&amp;"-"&amp;$E56,Import!$C:$H,4,FALSE)=0,"",VLOOKUP($C$3&amp;"-"&amp;$E56,Import!$C:$H,4,FALSE))</f>
        <v/>
      </c>
      <c r="S56" s="1016" t="str">
        <f>IF(VLOOKUP($C$3&amp;"-"&amp;$E56,Import!$C:$H,5,FALSE)=0,"",VLOOKUP($C$3&amp;"-"&amp;$E56,Import!$C:$H,5,FALSE))</f>
        <v/>
      </c>
      <c r="T56" s="1017" t="str">
        <f>IF(VLOOKUP($C$3&amp;"-"&amp;$E56,Import!$C:$H,6,FALSE)=0,"",VLOOKUP($C$3&amp;"-"&amp;$E56,Import!$C:$H,6,FALSE))</f>
        <v/>
      </c>
      <c r="U56" s="153"/>
      <c r="V56" s="251"/>
    </row>
    <row r="57" spans="1:22" s="295" customFormat="1" ht="34.950000000000003" customHeight="1" x14ac:dyDescent="0.2">
      <c r="A57" s="304"/>
      <c r="B57" s="989"/>
      <c r="C57" s="1766">
        <v>3</v>
      </c>
      <c r="D57" s="1492">
        <v>30</v>
      </c>
      <c r="E57" s="395" t="s">
        <v>264</v>
      </c>
      <c r="F57" s="462" t="str">
        <f>IF(VLOOKUP(CONCATENATE($C$3,"-",$E57),Languages!$A:$D,1,TRUE)=CONCATENATE($C$3,"-",$E57),VLOOKUP(CONCATENATE($C$3,"-",$E57),Languages!$A:$D,Summary!$C$7,TRUE),NA())</f>
        <v>Pääsyoikeudet tarkastetaan ja päivitetään aika ajoin.</v>
      </c>
      <c r="G57" s="1683">
        <f t="shared" si="2"/>
        <v>0</v>
      </c>
      <c r="H57" s="484" t="s">
        <v>2466</v>
      </c>
      <c r="I57" s="1014"/>
      <c r="J57" s="1014"/>
      <c r="K57" s="1014"/>
      <c r="L57" s="1015"/>
      <c r="M57" s="153"/>
      <c r="N57" s="251"/>
      <c r="O57" s="148"/>
      <c r="P57" s="866" t="str">
        <f>VLOOKUP(VLOOKUP($C$3&amp;"-"&amp;$E57,Import!$C:$D,2,FALSE),Parameters!$C$18:$F$22,Summary!$C$7,FALSE)</f>
        <v xml:space="preserve">0 - Vastaus puuttuu </v>
      </c>
      <c r="Q57" s="1016" t="str">
        <f>IF(VLOOKUP($C$3&amp;"-"&amp;$E57,Import!$C:$H,3,FALSE)=0,"",VLOOKUP($C$3&amp;"-"&amp;$E57,Import!$C:$H,3,FALSE))</f>
        <v/>
      </c>
      <c r="R57" s="1016" t="str">
        <f>IF(VLOOKUP($C$3&amp;"-"&amp;$E57,Import!$C:$H,4,FALSE)=0,"",VLOOKUP($C$3&amp;"-"&amp;$E57,Import!$C:$H,4,FALSE))</f>
        <v/>
      </c>
      <c r="S57" s="1016" t="str">
        <f>IF(VLOOKUP($C$3&amp;"-"&amp;$E57,Import!$C:$H,5,FALSE)=0,"",VLOOKUP($C$3&amp;"-"&amp;$E57,Import!$C:$H,5,FALSE))</f>
        <v/>
      </c>
      <c r="T57" s="1017" t="str">
        <f>IF(VLOOKUP($C$3&amp;"-"&amp;$E57,Import!$C:$H,6,FALSE)=0,"",VLOOKUP($C$3&amp;"-"&amp;$E57,Import!$C:$H,6,FALSE))</f>
        <v/>
      </c>
      <c r="U57" s="153"/>
      <c r="V57" s="251"/>
    </row>
    <row r="58" spans="1:22" s="295" customFormat="1" ht="34.950000000000003" customHeight="1" x14ac:dyDescent="0.2">
      <c r="A58" s="304"/>
      <c r="B58" s="379"/>
      <c r="C58" s="1768"/>
      <c r="D58" s="1460">
        <v>31</v>
      </c>
      <c r="E58" s="394" t="s">
        <v>266</v>
      </c>
      <c r="F58" s="470" t="str">
        <f>IF(VLOOKUP(CONCATENATE($C$3,"-",$E58),Languages!$A:$D,1,TRUE)=CONCATENATE($C$3,"-",$E58),VLOOKUP(CONCATENATE($C$3,"-",$E58),Languages!$A:$D,Summary!$C$7,TRUE),NA())</f>
        <v>Pääsyoikeuksien käyttöä seurataan ja niistä pyritään tunnistamaan mahdollisia kybertapahtumia.</v>
      </c>
      <c r="G58" s="1686">
        <f t="shared" si="2"/>
        <v>0</v>
      </c>
      <c r="H58" s="445" t="s">
        <v>2466</v>
      </c>
      <c r="I58" s="440"/>
      <c r="J58" s="440"/>
      <c r="K58" s="440"/>
      <c r="L58" s="449"/>
      <c r="M58" s="153"/>
      <c r="N58" s="251"/>
      <c r="O58" s="148"/>
      <c r="P58" s="874" t="str">
        <f>VLOOKUP(VLOOKUP($C$3&amp;"-"&amp;$E58,Import!$C:$D,2,FALSE),Parameters!$C$18:$F$22,Summary!$C$7,FALSE)</f>
        <v xml:space="preserve">0 - Vastaus puuttuu </v>
      </c>
      <c r="Q58" s="900" t="str">
        <f>IF(VLOOKUP($C$3&amp;"-"&amp;$E58,Import!$C:$H,3,FALSE)=0,"",VLOOKUP($C$3&amp;"-"&amp;$E58,Import!$C:$H,3,FALSE))</f>
        <v/>
      </c>
      <c r="R58" s="900" t="str">
        <f>IF(VLOOKUP($C$3&amp;"-"&amp;$E58,Import!$C:$H,4,FALSE)=0,"",VLOOKUP($C$3&amp;"-"&amp;$E58,Import!$C:$H,4,FALSE))</f>
        <v/>
      </c>
      <c r="S58" s="900" t="str">
        <f>IF(VLOOKUP($C$3&amp;"-"&amp;$E58,Import!$C:$H,5,FALSE)=0,"",VLOOKUP($C$3&amp;"-"&amp;$E58,Import!$C:$H,5,FALSE))</f>
        <v/>
      </c>
      <c r="T58" s="901" t="str">
        <f>IF(VLOOKUP($C$3&amp;"-"&amp;$E58,Import!$C:$H,6,FALSE)=0,"",VLOOKUP($C$3&amp;"-"&amp;$E58,Import!$C:$H,6,FALSE))</f>
        <v/>
      </c>
      <c r="U58" s="153"/>
      <c r="V58" s="251"/>
    </row>
    <row r="59" spans="1:22" s="176" customFormat="1" ht="30" customHeight="1" x14ac:dyDescent="0.25">
      <c r="A59" s="165"/>
      <c r="B59" s="268"/>
      <c r="C59" s="169">
        <v>4</v>
      </c>
      <c r="D59" s="169"/>
      <c r="E59" s="169" t="str">
        <f>IF(VLOOKUP(CONCATENATE($C$3,"-",C59),Languages!$A:$D,1,TRUE)=CONCATENATE($C$3,"-",C59),VLOOKUP(CONCATENATE($C$3,"-",C59),Languages!$A:$D,Summary!$C$7,TRUE),NA())</f>
        <v>Yleisiä hallintatoimia</v>
      </c>
      <c r="F59" s="169"/>
      <c r="G59" s="291"/>
      <c r="H59" s="884"/>
      <c r="I59" s="906"/>
      <c r="J59" s="906"/>
      <c r="K59" s="906"/>
      <c r="L59" s="906"/>
      <c r="M59" s="153"/>
      <c r="N59" s="251"/>
      <c r="O59" s="148"/>
      <c r="P59" s="291"/>
      <c r="Q59" s="292"/>
      <c r="R59" s="292"/>
      <c r="S59" s="292"/>
      <c r="T59" s="292"/>
      <c r="U59" s="153"/>
      <c r="V59" s="251"/>
    </row>
    <row r="60" spans="1:22" s="284" customFormat="1" ht="19.95" customHeight="1" x14ac:dyDescent="0.2">
      <c r="A60" s="303"/>
      <c r="B60" s="278"/>
      <c r="C60" s="279" t="str">
        <f>IF(VLOOKUP("GEN-LEVEL",Languages!$A:$D,1,TRUE)="GEN-LEVEL",VLOOKUP("GEN-LEVEL",Languages!$A:$D,Summary!$C$7,TRUE),NA())</f>
        <v>Taso</v>
      </c>
      <c r="D60" s="279"/>
      <c r="E60" s="279"/>
      <c r="F60" s="280" t="str">
        <f>IF(VLOOKUP("GEN-PRACTICE",Languages!$A:$D,1,TRUE)="GEN-PRACTICE",VLOOKUP("GEN-PRACTICE",Languages!$A:$D,Summary!$C$7,TRUE),NA())</f>
        <v>Käytäntö</v>
      </c>
      <c r="G60" s="281"/>
      <c r="H60" s="881" t="str">
        <f>IF(VLOOKUP("GEN-ANSWER",Languages!$A:$D,1,TRUE)="GEN-ANSWER",VLOOKUP("GEN-ANSWER",Languages!$A:$D,Summary!$C$7,TRUE),NA())</f>
        <v>Vastaus</v>
      </c>
      <c r="I60" s="882" t="str">
        <f>IF(VLOOKUP("KM112",Languages!$A:$D,1,TRUE)="KM112",VLOOKUP("KM112",Languages!$A:$D,Summary!$C$7,TRUE),NA())</f>
        <v>Kommentit</v>
      </c>
      <c r="J60" s="882" t="str">
        <f>IF(VLOOKUP("KM113",Languages!$A:$D,1,TRUE)="KM113",VLOOKUP("KM113",Languages!$A:$D,Summary!$C$7,TRUE),NA())</f>
        <v>Sisäinen viittaus</v>
      </c>
      <c r="K60" s="882" t="str">
        <f>IF(VLOOKUP("KM114",Languages!$A:$D,1,TRUE)="KM114",VLOOKUP("KM114",Languages!$A:$D,Summary!$C$7,TRUE),NA())</f>
        <v>Ulkoinen viittaus</v>
      </c>
      <c r="L60" s="882" t="str">
        <f>IF(VLOOKUP("KM115",Languages!$A:$D,1,TRUE)="KM115",VLOOKUP("KM115",Languages!$A:$D,Summary!$C$7,TRUE),NA())</f>
        <v>Kehityskohde</v>
      </c>
      <c r="M60" s="282"/>
      <c r="N60" s="283"/>
      <c r="O60" s="278"/>
      <c r="P60" s="459" t="str">
        <f>IF(VLOOKUP("GEN-ANSWER",Languages!$A:$D,1,TRUE)="GEN-ANSWER",VLOOKUP("GEN-ANSWER",Languages!$A:$D,Summary!$C$7,TRUE),NA())</f>
        <v>Vastaus</v>
      </c>
      <c r="Q60" s="459" t="str">
        <f>IF(VLOOKUP("KM112",Languages!$A:$D,1,TRUE)="KM112",VLOOKUP("KM112",Languages!$A:$D,Summary!$C$7,TRUE),NA())</f>
        <v>Kommentit</v>
      </c>
      <c r="R60" s="459" t="str">
        <f>IF(VLOOKUP("KM113",Languages!$A:$D,1,TRUE)="KM113",VLOOKUP("KM113",Languages!$A:$D,Summary!$C$7,TRUE),NA())</f>
        <v>Sisäinen viittaus</v>
      </c>
      <c r="S60" s="459" t="str">
        <f>IF(VLOOKUP("KM114",Languages!$A:$D,1,TRUE)="KM114",VLOOKUP("KM114",Languages!$A:$D,Summary!$C$7,TRUE),NA())</f>
        <v>Ulkoinen viittaus</v>
      </c>
      <c r="T60" s="459" t="str">
        <f>IF(VLOOKUP("KM115",Languages!$A:$D,1,TRUE)="KM115",VLOOKUP("KM115",Languages!$A:$D,Summary!$C$7,TRUE),NA())</f>
        <v>Kehityskohde</v>
      </c>
      <c r="U60" s="282"/>
      <c r="V60" s="283"/>
    </row>
    <row r="61" spans="1:22" s="310" customFormat="1" ht="19.95" customHeight="1" x14ac:dyDescent="0.2">
      <c r="A61" s="283"/>
      <c r="B61" s="278"/>
      <c r="C61" s="453">
        <v>1</v>
      </c>
      <c r="D61" s="1382"/>
      <c r="E61" s="398"/>
      <c r="F61" s="399"/>
      <c r="G61" s="401"/>
      <c r="H61" s="885"/>
      <c r="I61" s="886"/>
      <c r="J61" s="886"/>
      <c r="K61" s="886"/>
      <c r="L61" s="887"/>
      <c r="M61" s="153"/>
      <c r="N61" s="251"/>
      <c r="O61" s="148"/>
      <c r="P61" s="513"/>
      <c r="Q61" s="400"/>
      <c r="R61" s="400"/>
      <c r="S61" s="400"/>
      <c r="T61" s="402"/>
      <c r="U61" s="153"/>
      <c r="V61" s="251"/>
    </row>
    <row r="62" spans="1:22" s="295" customFormat="1" ht="34.950000000000003" customHeight="1" x14ac:dyDescent="0.2">
      <c r="A62" s="304"/>
      <c r="B62" s="1756"/>
      <c r="C62" s="1764">
        <v>2</v>
      </c>
      <c r="D62" s="1377"/>
      <c r="E62" s="393" t="s">
        <v>117</v>
      </c>
      <c r="F62" s="463" t="str">
        <f>IF(VLOOKUP(CONCATENATE($C$3,"-",$E62),Languages!$A:$D,1,TRUE)=CONCATENATE($C$3,"-",$E62),VLOOKUP(CONCATENATE($C$3,"-",$E62),Languages!$A:$D,Summary!$C$7,TRUE),NA())</f>
        <v>ACCESS-osion toimintaa varten on määritetty dokumentoidut toimintatavat, joita noudatetaan ja päivitetään säännöllisesti.</v>
      </c>
      <c r="G62" s="1683">
        <f t="shared" ref="G62:G67" si="3">IFERROR(INT(LEFT($H62,1)),0)</f>
        <v>0</v>
      </c>
      <c r="H62" s="441" t="s">
        <v>2466</v>
      </c>
      <c r="I62" s="442"/>
      <c r="J62" s="438"/>
      <c r="K62" s="438"/>
      <c r="L62" s="447"/>
      <c r="M62" s="153"/>
      <c r="N62" s="251"/>
      <c r="O62" s="148"/>
      <c r="P62" s="866" t="str">
        <f>VLOOKUP(VLOOKUP($C$3&amp;"-"&amp;$E62,Import!$C:$D,2,FALSE),Parameters!$C$18:$F$22,Summary!$C$7,FALSE)</f>
        <v xml:space="preserve">0 - Vastaus puuttuu </v>
      </c>
      <c r="Q62" s="898" t="str">
        <f>IF(VLOOKUP($C$3&amp;"-"&amp;$E62,Import!$C:$H,3,FALSE)=0,"",VLOOKUP($C$3&amp;"-"&amp;$E62,Import!$C:$H,3,FALSE))</f>
        <v/>
      </c>
      <c r="R62" s="898" t="str">
        <f>IF(VLOOKUP($C$3&amp;"-"&amp;$E62,Import!$C:$H,4,FALSE)=0,"",VLOOKUP($C$3&amp;"-"&amp;$E62,Import!$C:$H,4,FALSE))</f>
        <v/>
      </c>
      <c r="S62" s="898" t="str">
        <f>IF(VLOOKUP($C$3&amp;"-"&amp;$E62,Import!$C:$H,5,FALSE)=0,"",VLOOKUP($C$3&amp;"-"&amp;$E62,Import!$C:$H,5,FALSE))</f>
        <v/>
      </c>
      <c r="T62" s="899" t="str">
        <f>IF(VLOOKUP($C$3&amp;"-"&amp;$E62,Import!$C:$H,6,FALSE)=0,"",VLOOKUP($C$3&amp;"-"&amp;$E62,Import!$C:$H,6,FALSE))</f>
        <v/>
      </c>
      <c r="U62" s="153"/>
      <c r="V62" s="251"/>
    </row>
    <row r="63" spans="1:22" s="295" customFormat="1" ht="34.950000000000003" customHeight="1" x14ac:dyDescent="0.2">
      <c r="A63" s="304"/>
      <c r="B63" s="1756"/>
      <c r="C63" s="1765"/>
      <c r="D63" s="1378"/>
      <c r="E63" s="394" t="s">
        <v>120</v>
      </c>
      <c r="F63" s="470" t="str">
        <f>IF(VLOOKUP(CONCATENATE($C$3,"-",$E63),Languages!$A:$D,1,TRUE)=CONCATENATE($C$3,"-",$E63),VLOOKUP(CONCATENATE($C$3,"-",$E63),Languages!$A:$D,Summary!$C$7,TRUE),NA())</f>
        <v>ACCESS-osion toimintaa varten on tarjolla riittävät resurssit (henkilöstö, rahoitus ja työkalut).</v>
      </c>
      <c r="G63" s="1686">
        <f t="shared" si="3"/>
        <v>0</v>
      </c>
      <c r="H63" s="445" t="s">
        <v>2466</v>
      </c>
      <c r="I63" s="442"/>
      <c r="J63" s="440"/>
      <c r="K63" s="440"/>
      <c r="L63" s="449"/>
      <c r="M63" s="153"/>
      <c r="N63" s="251"/>
      <c r="O63" s="148"/>
      <c r="P63" s="874" t="str">
        <f>VLOOKUP(VLOOKUP($C$3&amp;"-"&amp;$E63,Import!$C:$D,2,FALSE),Parameters!$C$18:$F$22,Summary!$C$7,FALSE)</f>
        <v xml:space="preserve">0 - Vastaus puuttuu </v>
      </c>
      <c r="Q63" s="900" t="str">
        <f>IF(VLOOKUP($C$3&amp;"-"&amp;$E63,Import!$C:$H,3,FALSE)=0,"",VLOOKUP($C$3&amp;"-"&amp;$E63,Import!$C:$H,3,FALSE))</f>
        <v/>
      </c>
      <c r="R63" s="900" t="str">
        <f>IF(VLOOKUP($C$3&amp;"-"&amp;$E63,Import!$C:$H,4,FALSE)=0,"",VLOOKUP($C$3&amp;"-"&amp;$E63,Import!$C:$H,4,FALSE))</f>
        <v/>
      </c>
      <c r="S63" s="900" t="str">
        <f>IF(VLOOKUP($C$3&amp;"-"&amp;$E63,Import!$C:$H,5,FALSE)=0,"",VLOOKUP($C$3&amp;"-"&amp;$E63,Import!$C:$H,5,FALSE))</f>
        <v/>
      </c>
      <c r="T63" s="901" t="str">
        <f>IF(VLOOKUP($C$3&amp;"-"&amp;$E63,Import!$C:$H,6,FALSE)=0,"",VLOOKUP($C$3&amp;"-"&amp;$E63,Import!$C:$H,6,FALSE))</f>
        <v/>
      </c>
      <c r="U63" s="153"/>
      <c r="V63" s="251"/>
    </row>
    <row r="64" spans="1:22" s="295" customFormat="1" ht="45" customHeight="1" x14ac:dyDescent="0.2">
      <c r="A64" s="304"/>
      <c r="B64" s="1756"/>
      <c r="C64" s="1766">
        <v>3</v>
      </c>
      <c r="D64" s="1379"/>
      <c r="E64" s="393" t="s">
        <v>123</v>
      </c>
      <c r="F64" s="463" t="str">
        <f>IF(VLOOKUP(CONCATENATE($C$3,"-",$E64),Languages!$A:$D,1,TRUE)=CONCATENATE($C$3,"-",$E64),VLOOKUP(CONCATENATE($C$3,"-",$E64),Languages!$A:$D,Summary!$C$7,TRUE),NA())</f>
        <v>ACCESS-osion toimintaa ohjataan vaatimuksilla, jotka on asetettu organisaation johtotason politiikassa (tai vastaavassa ohjeistuksessa).</v>
      </c>
      <c r="G64" s="1683">
        <f t="shared" si="3"/>
        <v>0</v>
      </c>
      <c r="H64" s="441" t="s">
        <v>2466</v>
      </c>
      <c r="I64" s="438"/>
      <c r="J64" s="438"/>
      <c r="K64" s="438"/>
      <c r="L64" s="447"/>
      <c r="M64" s="153"/>
      <c r="N64" s="251"/>
      <c r="O64" s="148"/>
      <c r="P64" s="866" t="str">
        <f>VLOOKUP(VLOOKUP($C$3&amp;"-"&amp;$E64,Import!$C:$D,2,FALSE),Parameters!$C$18:$F$22,Summary!$C$7,FALSE)</f>
        <v xml:space="preserve">0 - Vastaus puuttuu </v>
      </c>
      <c r="Q64" s="898" t="str">
        <f>IF(VLOOKUP($C$3&amp;"-"&amp;$E64,Import!$C:$H,3,FALSE)=0,"",VLOOKUP($C$3&amp;"-"&amp;$E64,Import!$C:$H,3,FALSE))</f>
        <v/>
      </c>
      <c r="R64" s="898" t="str">
        <f>IF(VLOOKUP($C$3&amp;"-"&amp;$E64,Import!$C:$H,4,FALSE)=0,"",VLOOKUP($C$3&amp;"-"&amp;$E64,Import!$C:$H,4,FALSE))</f>
        <v/>
      </c>
      <c r="S64" s="898" t="str">
        <f>IF(VLOOKUP($C$3&amp;"-"&amp;$E64,Import!$C:$H,5,FALSE)=0,"",VLOOKUP($C$3&amp;"-"&amp;$E64,Import!$C:$H,5,FALSE))</f>
        <v/>
      </c>
      <c r="T64" s="899" t="str">
        <f>IF(VLOOKUP($C$3&amp;"-"&amp;$E64,Import!$C:$H,6,FALSE)=0,"",VLOOKUP($C$3&amp;"-"&amp;$E64,Import!$C:$H,6,FALSE))</f>
        <v/>
      </c>
      <c r="U64" s="153"/>
      <c r="V64" s="251"/>
    </row>
    <row r="65" spans="1:22" s="295" customFormat="1" ht="34.950000000000003" customHeight="1" x14ac:dyDescent="0.2">
      <c r="A65" s="304"/>
      <c r="B65" s="1756"/>
      <c r="C65" s="1767"/>
      <c r="D65" s="1380"/>
      <c r="E65" s="293" t="s">
        <v>126</v>
      </c>
      <c r="F65" s="464" t="str">
        <f>IF(VLOOKUP(CONCATENATE($C$3,"-",$E65),Languages!$A:$D,1,TRUE)=CONCATENATE($C$3,"-",$E65),VLOOKUP(CONCATENATE($C$3,"-",$E65),Languages!$A:$D,Summary!$C$7,TRUE),NA())</f>
        <v>ACCESS-osion toiminnan suorittamiseen tarvittavat vastuut, tilivelvollisuudet ja valtuutukset on jalkautettu soveltuville työntekijöille.</v>
      </c>
      <c r="G65" s="1684">
        <f t="shared" si="3"/>
        <v>0</v>
      </c>
      <c r="H65" s="306" t="s">
        <v>2466</v>
      </c>
      <c r="I65" s="442"/>
      <c r="J65" s="439"/>
      <c r="K65" s="439"/>
      <c r="L65" s="448"/>
      <c r="M65" s="153"/>
      <c r="N65" s="251"/>
      <c r="O65" s="148"/>
      <c r="P65" s="869" t="str">
        <f>VLOOKUP(VLOOKUP($C$3&amp;"-"&amp;$E65,Import!$C:$D,2,FALSE),Parameters!$C$18:$F$22,Summary!$C$7,FALSE)</f>
        <v xml:space="preserve">0 - Vastaus puuttuu </v>
      </c>
      <c r="Q65" s="893" t="str">
        <f>IF(VLOOKUP($C$3&amp;"-"&amp;$E65,Import!$C:$H,3,FALSE)=0,"",VLOOKUP($C$3&amp;"-"&amp;$E65,Import!$C:$H,3,FALSE))</f>
        <v/>
      </c>
      <c r="R65" s="893" t="str">
        <f>IF(VLOOKUP($C$3&amp;"-"&amp;$E65,Import!$C:$H,4,FALSE)=0,"",VLOOKUP($C$3&amp;"-"&amp;$E65,Import!$C:$H,4,FALSE))</f>
        <v/>
      </c>
      <c r="S65" s="893" t="str">
        <f>IF(VLOOKUP($C$3&amp;"-"&amp;$E65,Import!$C:$H,5,FALSE)=0,"",VLOOKUP($C$3&amp;"-"&amp;$E65,Import!$C:$H,5,FALSE))</f>
        <v/>
      </c>
      <c r="T65" s="894" t="str">
        <f>IF(VLOOKUP($C$3&amp;"-"&amp;$E65,Import!$C:$H,6,FALSE)=0,"",VLOOKUP($C$3&amp;"-"&amp;$E65,Import!$C:$H,6,FALSE))</f>
        <v/>
      </c>
      <c r="U65" s="153"/>
      <c r="V65" s="251"/>
    </row>
    <row r="66" spans="1:22" s="295" customFormat="1" ht="43.2" customHeight="1" x14ac:dyDescent="0.2">
      <c r="A66" s="304"/>
      <c r="B66" s="1756"/>
      <c r="C66" s="1767"/>
      <c r="D66" s="1380"/>
      <c r="E66" s="293" t="s">
        <v>129</v>
      </c>
      <c r="F66" s="464" t="str">
        <f>IF(VLOOKUP(CONCATENATE($C$3,"-",$E66),Languages!$A:$D,1,TRUE)=CONCATENATE($C$3,"-",$E66),VLOOKUP(CONCATENATE($C$3,"-",$E66),Languages!$A:$D,Summary!$C$7,TRUE),NA())</f>
        <v>ACCESS-osion toimintaa suorittavilla työntekijöillä on riittävät tiedot ja taidot tehtäviensä suorittamiseen.</v>
      </c>
      <c r="G66" s="1684">
        <f t="shared" si="3"/>
        <v>0</v>
      </c>
      <c r="H66" s="306" t="s">
        <v>2466</v>
      </c>
      <c r="I66" s="442"/>
      <c r="J66" s="439"/>
      <c r="K66" s="439"/>
      <c r="L66" s="448"/>
      <c r="M66" s="153"/>
      <c r="N66" s="251"/>
      <c r="O66" s="148"/>
      <c r="P66" s="869" t="str">
        <f>VLOOKUP(VLOOKUP($C$3&amp;"-"&amp;$E66,Import!$C:$D,2,FALSE),Parameters!$C$18:$F$22,Summary!$C$7,FALSE)</f>
        <v xml:space="preserve">0 - Vastaus puuttuu </v>
      </c>
      <c r="Q66" s="893" t="str">
        <f>IF(VLOOKUP($C$3&amp;"-"&amp;$E66,Import!$C:$H,3,FALSE)=0,"",VLOOKUP($C$3&amp;"-"&amp;$E66,Import!$C:$H,3,FALSE))</f>
        <v/>
      </c>
      <c r="R66" s="893" t="str">
        <f>IF(VLOOKUP($C$3&amp;"-"&amp;$E66,Import!$C:$H,4,FALSE)=0,"",VLOOKUP($C$3&amp;"-"&amp;$E66,Import!$C:$H,4,FALSE))</f>
        <v/>
      </c>
      <c r="S66" s="893" t="str">
        <f>IF(VLOOKUP($C$3&amp;"-"&amp;$E66,Import!$C:$H,5,FALSE)=0,"",VLOOKUP($C$3&amp;"-"&amp;$E66,Import!$C:$H,5,FALSE))</f>
        <v/>
      </c>
      <c r="T66" s="894" t="str">
        <f>IF(VLOOKUP($C$3&amp;"-"&amp;$E66,Import!$C:$H,6,FALSE)=0,"",VLOOKUP($C$3&amp;"-"&amp;$E66,Import!$C:$H,6,FALSE))</f>
        <v/>
      </c>
      <c r="U66" s="153"/>
      <c r="V66" s="251"/>
    </row>
    <row r="67" spans="1:22" s="295" customFormat="1" ht="34.950000000000003" customHeight="1" x14ac:dyDescent="0.2">
      <c r="A67" s="304"/>
      <c r="B67" s="1756"/>
      <c r="C67" s="1768"/>
      <c r="D67" s="1381"/>
      <c r="E67" s="394" t="s">
        <v>131</v>
      </c>
      <c r="F67" s="470" t="str">
        <f>IF(VLOOKUP(CONCATENATE($C$3,"-",$E67),Languages!$A:$D,1,TRUE)=CONCATENATE($C$3,"-",$E67),VLOOKUP(CONCATENATE($C$3,"-",$E67),Languages!$A:$D,Summary!$C$7,TRUE),NA())</f>
        <v>ACCESS-osion toiminnan vaikuttavuutta arvioidaan ja seurataan.</v>
      </c>
      <c r="G67" s="1686">
        <f t="shared" si="3"/>
        <v>0</v>
      </c>
      <c r="H67" s="445" t="s">
        <v>2466</v>
      </c>
      <c r="I67" s="440"/>
      <c r="J67" s="440"/>
      <c r="K67" s="440"/>
      <c r="L67" s="449"/>
      <c r="M67" s="153"/>
      <c r="N67" s="251"/>
      <c r="O67" s="148"/>
      <c r="P67" s="874" t="str">
        <f>VLOOKUP(VLOOKUP($C$3&amp;"-"&amp;$E67,Import!$C:$D,2,FALSE),Parameters!$C$18:$F$22,Summary!$C$7,FALSE)</f>
        <v xml:space="preserve">0 - Vastaus puuttuu </v>
      </c>
      <c r="Q67" s="900" t="str">
        <f>IF(VLOOKUP($C$3&amp;"-"&amp;$E67,Import!$C:$H,3,FALSE)=0,"",VLOOKUP($C$3&amp;"-"&amp;$E67,Import!$C:$H,3,FALSE))</f>
        <v/>
      </c>
      <c r="R67" s="900" t="str">
        <f>IF(VLOOKUP($C$3&amp;"-"&amp;$E67,Import!$C:$H,4,FALSE)=0,"",VLOOKUP($C$3&amp;"-"&amp;$E67,Import!$C:$H,4,FALSE))</f>
        <v/>
      </c>
      <c r="S67" s="900" t="str">
        <f>IF(VLOOKUP($C$3&amp;"-"&amp;$E67,Import!$C:$H,5,FALSE)=0,"",VLOOKUP($C$3&amp;"-"&amp;$E67,Import!$C:$H,5,FALSE))</f>
        <v/>
      </c>
      <c r="T67" s="901" t="str">
        <f>IF(VLOOKUP($C$3&amp;"-"&amp;$E67,Import!$C:$H,6,FALSE)=0,"",VLOOKUP($C$3&amp;"-"&amp;$E67,Import!$C:$H,6,FALSE))</f>
        <v/>
      </c>
      <c r="U67" s="153"/>
      <c r="V67" s="251"/>
    </row>
    <row r="68" spans="1:22" x14ac:dyDescent="0.2">
      <c r="A68" s="180"/>
      <c r="B68" s="328"/>
      <c r="C68" s="329"/>
      <c r="D68" s="329"/>
      <c r="E68" s="330"/>
      <c r="F68" s="331"/>
      <c r="G68" s="332"/>
      <c r="H68" s="333"/>
      <c r="I68" s="334"/>
      <c r="J68" s="334"/>
      <c r="K68" s="334"/>
      <c r="L68" s="334"/>
      <c r="M68" s="153"/>
      <c r="N68" s="251"/>
      <c r="O68" s="148"/>
      <c r="P68" s="333"/>
      <c r="Q68" s="334"/>
      <c r="R68" s="334"/>
      <c r="S68" s="334"/>
      <c r="T68" s="334"/>
      <c r="U68" s="153"/>
      <c r="V68" s="251"/>
    </row>
    <row r="69" spans="1:22" x14ac:dyDescent="0.25">
      <c r="A69" s="180"/>
      <c r="B69" s="180"/>
      <c r="C69" s="180"/>
      <c r="D69" s="180"/>
      <c r="E69" s="180"/>
      <c r="F69" s="180"/>
      <c r="G69" s="335"/>
      <c r="H69" s="180"/>
      <c r="I69" s="180"/>
      <c r="J69" s="180"/>
      <c r="K69" s="180"/>
      <c r="L69" s="180"/>
      <c r="M69" s="472"/>
      <c r="N69" s="308"/>
      <c r="O69" s="515"/>
      <c r="P69" s="180"/>
      <c r="Q69" s="180"/>
      <c r="R69" s="180"/>
      <c r="S69" s="180"/>
      <c r="T69" s="180"/>
      <c r="U69" s="472"/>
      <c r="V69" s="308"/>
    </row>
    <row r="70" spans="1:22" x14ac:dyDescent="0.25">
      <c r="M70" s="339"/>
      <c r="N70" s="338"/>
      <c r="O70" s="181"/>
      <c r="U70" s="339"/>
      <c r="V70" s="338"/>
    </row>
    <row r="71" spans="1:22" x14ac:dyDescent="0.25">
      <c r="M71" s="339"/>
      <c r="N71" s="338"/>
      <c r="O71" s="181"/>
      <c r="U71" s="339"/>
      <c r="V71" s="338"/>
    </row>
    <row r="72" spans="1:22" x14ac:dyDescent="0.25">
      <c r="M72" s="339"/>
      <c r="N72" s="338"/>
      <c r="O72" s="181"/>
      <c r="U72" s="339"/>
      <c r="V72" s="338"/>
    </row>
    <row r="73" spans="1:22" x14ac:dyDescent="0.25">
      <c r="M73" s="339"/>
      <c r="N73" s="338"/>
      <c r="O73" s="181"/>
      <c r="U73" s="339"/>
      <c r="V73" s="338"/>
    </row>
    <row r="74" spans="1:22" x14ac:dyDescent="0.25">
      <c r="M74" s="339"/>
      <c r="N74" s="338"/>
      <c r="O74" s="181"/>
      <c r="U74" s="339"/>
      <c r="V74" s="338"/>
    </row>
    <row r="75" spans="1:22" x14ac:dyDescent="0.25">
      <c r="M75" s="339"/>
      <c r="N75" s="338"/>
      <c r="O75" s="181"/>
      <c r="U75" s="339"/>
      <c r="V75" s="338"/>
    </row>
    <row r="76" spans="1:22" x14ac:dyDescent="0.25">
      <c r="M76" s="339"/>
      <c r="N76" s="338"/>
      <c r="O76" s="181"/>
      <c r="U76" s="339"/>
      <c r="V76" s="338"/>
    </row>
    <row r="77" spans="1:22" x14ac:dyDescent="0.25">
      <c r="M77" s="339"/>
      <c r="N77" s="338"/>
      <c r="O77" s="181"/>
      <c r="U77" s="339"/>
      <c r="V77" s="338"/>
    </row>
    <row r="78" spans="1:22" x14ac:dyDescent="0.25">
      <c r="M78" s="339"/>
      <c r="N78" s="338"/>
      <c r="O78" s="181"/>
      <c r="U78" s="339"/>
      <c r="V78" s="338"/>
    </row>
    <row r="79" spans="1:22" x14ac:dyDescent="0.25">
      <c r="M79" s="339"/>
      <c r="N79" s="338"/>
      <c r="O79" s="181"/>
      <c r="U79" s="339"/>
      <c r="V79" s="338"/>
    </row>
    <row r="80" spans="1:22" x14ac:dyDescent="0.25">
      <c r="M80" s="339"/>
      <c r="N80" s="338"/>
      <c r="O80" s="181"/>
      <c r="U80" s="339"/>
      <c r="V80" s="338"/>
    </row>
    <row r="81" spans="13:22" x14ac:dyDescent="0.25">
      <c r="M81" s="339"/>
      <c r="N81" s="338"/>
      <c r="O81" s="181"/>
      <c r="U81" s="339"/>
      <c r="V81" s="338"/>
    </row>
  </sheetData>
  <sheetProtection sheet="1" formatCells="0" formatColumns="0" formatRows="0"/>
  <mergeCells count="46">
    <mergeCell ref="P19:P20"/>
    <mergeCell ref="Q19:Q20"/>
    <mergeCell ref="R19:R20"/>
    <mergeCell ref="S19:S20"/>
    <mergeCell ref="T19:T20"/>
    <mergeCell ref="P17:P18"/>
    <mergeCell ref="Q17:Q18"/>
    <mergeCell ref="R17:R18"/>
    <mergeCell ref="S17:S18"/>
    <mergeCell ref="T17:T18"/>
    <mergeCell ref="P15:P16"/>
    <mergeCell ref="Q15:Q16"/>
    <mergeCell ref="R15:R16"/>
    <mergeCell ref="S15:S16"/>
    <mergeCell ref="T15:T16"/>
    <mergeCell ref="P3:T11"/>
    <mergeCell ref="P13:P14"/>
    <mergeCell ref="Q13:Q14"/>
    <mergeCell ref="R13:R14"/>
    <mergeCell ref="S13:S14"/>
    <mergeCell ref="T13:T14"/>
    <mergeCell ref="C6:L6"/>
    <mergeCell ref="B28:B35"/>
    <mergeCell ref="B26:B27"/>
    <mergeCell ref="C13:L13"/>
    <mergeCell ref="J8:K8"/>
    <mergeCell ref="J10:K11"/>
    <mergeCell ref="C15:L15"/>
    <mergeCell ref="C17:L17"/>
    <mergeCell ref="C19:L19"/>
    <mergeCell ref="C34:C35"/>
    <mergeCell ref="C26:C28"/>
    <mergeCell ref="C52:C56"/>
    <mergeCell ref="C57:C58"/>
    <mergeCell ref="B66:B67"/>
    <mergeCell ref="B62:B65"/>
    <mergeCell ref="B38:B39"/>
    <mergeCell ref="B40:B45"/>
    <mergeCell ref="B49:B50"/>
    <mergeCell ref="B51:B56"/>
    <mergeCell ref="C62:C63"/>
    <mergeCell ref="C64:C67"/>
    <mergeCell ref="C45:C46"/>
    <mergeCell ref="C49:C51"/>
    <mergeCell ref="C38:C39"/>
    <mergeCell ref="C40:C44"/>
  </mergeCells>
  <conditionalFormatting sqref="G26:G35 G38:G46 G49:G58 G62:G67">
    <cfRule type="containsText" dxfId="200" priority="36" operator="containsText" text="0">
      <formula>NOT(ISERROR(SEARCH("0",G26)))</formula>
    </cfRule>
  </conditionalFormatting>
  <pageMargins left="0.7" right="0.7" top="0.75" bottom="0.75" header="0.3" footer="0.3"/>
  <pageSetup paperSize="9" scale="41" orientation="portrait" r:id="rId1"/>
  <rowBreaks count="1" manualBreakCount="1">
    <brk id="46" max="16383" man="1"/>
  </rowBreaks>
  <colBreaks count="1" manualBreakCount="1">
    <brk id="14" max="1048575" man="1"/>
  </colBreaks>
  <ignoredErrors>
    <ignoredError sqref="P26:T30 P38:P46 P62:T67 P35:T35 Q37:T46 P58:T58 Q48:T56 P49:P56"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35" id="{E38E2DAA-D23E-4039-AAA5-1F8BD2F37A59}">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G26:G35 G38:G46 G49:G58 G62:G67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Parameters!$B$18:$B$22</xm:f>
          </x14:formula1>
          <xm:sqref>H49:H58 H62:H67 H38:H46 H26:H35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2" tint="0.79998168889431442"/>
  </sheetPr>
  <dimension ref="A1:V64"/>
  <sheetViews>
    <sheetView showGridLines="0" zoomScale="80" zoomScaleNormal="80" zoomScaleSheetLayoutView="70" workbookViewId="0"/>
  </sheetViews>
  <sheetFormatPr defaultColWidth="9.26953125" defaultRowHeight="13.8" x14ac:dyDescent="0.25"/>
  <cols>
    <col min="1" max="2" width="1.6328125" style="183" customWidth="1"/>
    <col min="3" max="3" width="2.6328125" style="183" customWidth="1"/>
    <col min="4" max="4" width="3.26953125" style="183" customWidth="1"/>
    <col min="5" max="5" width="3.1796875" style="336" customWidth="1"/>
    <col min="6" max="6" width="55.6328125" style="183" customWidth="1"/>
    <col min="7" max="7" width="2.6328125" style="322" customWidth="1"/>
    <col min="8" max="8" width="14.6328125" style="309" customWidth="1"/>
    <col min="9" max="9" width="30.6328125" customWidth="1"/>
    <col min="10" max="10" width="20.6328125" customWidth="1"/>
    <col min="11" max="11" width="20.6328125" style="337" customWidth="1"/>
    <col min="12" max="12" width="10.6328125" style="183" customWidth="1"/>
    <col min="13" max="13" width="1.6328125" style="338" customWidth="1"/>
    <col min="14" max="14" width="1.6328125" style="339" customWidth="1"/>
    <col min="15" max="15" width="1.6328125" style="338" customWidth="1"/>
    <col min="16" max="16" width="14.6328125" style="309" customWidth="1"/>
    <col min="17" max="17" width="30.6328125" customWidth="1"/>
    <col min="18" max="18" width="20.6328125" customWidth="1"/>
    <col min="19" max="19" width="20.6328125" style="337" customWidth="1"/>
    <col min="20" max="20" width="28.54296875" style="183" customWidth="1"/>
    <col min="21" max="21" width="1.6328125" style="338" customWidth="1"/>
    <col min="22" max="22" width="1.6328125" style="339" customWidth="1"/>
    <col min="23" max="16384" width="9.26953125" style="183"/>
  </cols>
  <sheetData>
    <row r="1" spans="1:22" s="139" customFormat="1" ht="11.4" x14ac:dyDescent="0.25">
      <c r="A1" s="134"/>
      <c r="B1" s="134"/>
      <c r="C1" s="134"/>
      <c r="D1" s="134"/>
      <c r="E1" s="134"/>
      <c r="F1" s="134"/>
      <c r="G1" s="250"/>
      <c r="H1" s="249"/>
      <c r="I1" s="249"/>
      <c r="J1" s="249"/>
      <c r="K1" s="249"/>
      <c r="L1" s="249"/>
      <c r="M1" s="134"/>
      <c r="N1" s="134"/>
      <c r="O1" s="134"/>
      <c r="P1" s="249"/>
      <c r="Q1" s="249"/>
      <c r="R1" s="249"/>
      <c r="S1" s="249"/>
      <c r="T1" s="249"/>
      <c r="U1" s="134"/>
      <c r="V1" s="134"/>
    </row>
    <row r="2" spans="1:22" s="256" customFormat="1" ht="15" customHeight="1" x14ac:dyDescent="0.2">
      <c r="A2" s="251"/>
      <c r="B2" s="141"/>
      <c r="C2" s="252"/>
      <c r="D2" s="252"/>
      <c r="E2" s="144"/>
      <c r="F2" s="253"/>
      <c r="G2" s="145"/>
      <c r="H2" s="254"/>
      <c r="I2" s="254"/>
      <c r="J2" s="254"/>
      <c r="K2" s="254"/>
      <c r="L2" s="254"/>
      <c r="M2" s="146"/>
      <c r="N2" s="251"/>
      <c r="O2" s="798"/>
      <c r="P2" s="799"/>
      <c r="Q2" s="799"/>
      <c r="R2" s="799"/>
      <c r="S2" s="799"/>
      <c r="T2" s="799"/>
      <c r="U2" s="800"/>
      <c r="V2" s="251"/>
    </row>
    <row r="3" spans="1:22" s="256" customFormat="1" ht="25.05" customHeight="1" x14ac:dyDescent="0.25">
      <c r="A3" s="251"/>
      <c r="B3" s="148"/>
      <c r="C3" s="149" t="s">
        <v>67</v>
      </c>
      <c r="D3" s="149"/>
      <c r="E3" s="150"/>
      <c r="F3" s="420"/>
      <c r="G3" s="151"/>
      <c r="H3" s="147"/>
      <c r="I3" s="267" t="str">
        <f>IF(VLOOKUP("GEN-TOTAL",Languages!$A:$D,1,TRUE)="GEN-TOTAL",VLOOKUP("GEN-TOTAL",Languages!$A:$D,Summary!$C$7,TRUE),NA())</f>
        <v>Kokonaisarvio</v>
      </c>
      <c r="J3" s="152" t="str">
        <f>IF(VLOOKUP("GEN-SEC",Languages!$A:$D,1,TRUE)="GEN-SEC",VLOOKUP("GEN-SEC",Languages!$A:$D,Summary!$C$7,TRUE),NA())</f>
        <v>Tiedon luokittelu</v>
      </c>
      <c r="K3" s="421"/>
      <c r="L3" s="147"/>
      <c r="M3" s="153"/>
      <c r="N3" s="251"/>
      <c r="O3" s="801"/>
      <c r="P3" s="1741" t="str">
        <f>VLOOKUP($C$3,Infoimport!$B$4:$C$14,2,FALSE)</f>
        <v xml:space="preserve">SITUATION, tiedot Infoimport-välilehdeltä
</v>
      </c>
      <c r="Q3" s="1741"/>
      <c r="R3" s="1741"/>
      <c r="S3" s="1741"/>
      <c r="T3" s="1741"/>
      <c r="U3" s="802"/>
      <c r="V3" s="251"/>
    </row>
    <row r="4" spans="1:22" s="317" customFormat="1" ht="25.05" customHeight="1" x14ac:dyDescent="0.3">
      <c r="A4" s="315"/>
      <c r="B4" s="316"/>
      <c r="C4" s="154" t="str">
        <f>IF(VLOOKUP($C$3,Languages!$A:$D,1,TRUE)=$C$3,VLOOKUP($C$3,Languages!$A:$D,Summary!$C$7,TRUE),NA())</f>
        <v>Tilannekuva (SITUATION)</v>
      </c>
      <c r="D4" s="154"/>
      <c r="E4" s="257"/>
      <c r="F4" s="258"/>
      <c r="G4" s="319"/>
      <c r="H4" s="319"/>
      <c r="I4" s="260" t="str">
        <f ca="1">VLOOKUP(VLOOKUP(CONCATENATE($C$3),Data!$K:$O,5,FALSE),Parameters!$C$7:$F$10,Summary!$C$7,FALSE)</f>
        <v>Kypsyystaso 0</v>
      </c>
      <c r="J4" s="684"/>
      <c r="K4" s="261"/>
      <c r="L4" s="147"/>
      <c r="M4" s="153"/>
      <c r="N4" s="251"/>
      <c r="O4" s="801"/>
      <c r="P4" s="1741"/>
      <c r="Q4" s="1741"/>
      <c r="R4" s="1741"/>
      <c r="S4" s="1741"/>
      <c r="T4" s="1741"/>
      <c r="U4" s="802"/>
      <c r="V4" s="251"/>
    </row>
    <row r="5" spans="1:22" ht="10.050000000000001" customHeight="1" x14ac:dyDescent="0.25">
      <c r="A5" s="177"/>
      <c r="B5" s="307"/>
      <c r="C5" s="320"/>
      <c r="D5" s="320"/>
      <c r="E5" s="321"/>
      <c r="F5" s="321"/>
      <c r="G5" s="260"/>
      <c r="H5" s="260"/>
      <c r="I5" s="783"/>
      <c r="J5" s="261"/>
      <c r="K5" s="261"/>
      <c r="L5" s="147"/>
      <c r="M5" s="153"/>
      <c r="N5" s="251"/>
      <c r="O5" s="801"/>
      <c r="P5" s="1741"/>
      <c r="Q5" s="1741"/>
      <c r="R5" s="1741"/>
      <c r="S5" s="1741"/>
      <c r="T5" s="1741"/>
      <c r="U5" s="802"/>
      <c r="V5" s="251"/>
    </row>
    <row r="6" spans="1:22" ht="91.5" customHeight="1" x14ac:dyDescent="0.2">
      <c r="A6" s="177"/>
      <c r="B6" s="307"/>
      <c r="C6" s="1795" t="str">
        <f>IF(VLOOKUP(CONCATENATE(C3,"-0"),Languages!$A:$D,1,TRUE)=CONCATENATE(C3,"-0"),VLOOKUP(CONCATENATE(C3,"-0"),Languages!$A:$D,Summary!$C$7,TRUE),NA())</f>
        <v>Tilannekuvan osiossa arvioidaan organisaation kykyä määritellä ja ylläpitää organisaation kyberturvallisuuden tilannekuvaa. Organisaation tulee määritellä ja ylläpitää prosesseja ja teknisiä ratkaisuja operatiivisen ja kyberturvallisuustiedon keräämiseen, analysointiin, hälytysten nostamiseen, esittämiseen ja käyttämiseen, hyödyntäen muissa Kybermittarin osioissa mainittua informaatiota. Tilannekuva muodostetaan sekä organisaation toiminnan, että kyberturvallisuuden tasosta.</v>
      </c>
      <c r="D6" s="1795"/>
      <c r="E6" s="1795"/>
      <c r="F6" s="1795"/>
      <c r="G6" s="1795"/>
      <c r="H6" s="1795"/>
      <c r="I6" s="1795"/>
      <c r="J6" s="1795"/>
      <c r="K6" s="1795"/>
      <c r="L6" s="1795"/>
      <c r="M6" s="153"/>
      <c r="N6" s="251"/>
      <c r="O6" s="801"/>
      <c r="P6" s="1741"/>
      <c r="Q6" s="1741"/>
      <c r="R6" s="1741"/>
      <c r="S6" s="1741"/>
      <c r="T6" s="1741"/>
      <c r="U6" s="802"/>
      <c r="V6" s="251"/>
    </row>
    <row r="7" spans="1:22" ht="14.4" customHeight="1" x14ac:dyDescent="0.2">
      <c r="A7" s="177"/>
      <c r="B7" s="307"/>
      <c r="C7" s="263">
        <v>1</v>
      </c>
      <c r="D7" s="263"/>
      <c r="E7" s="264" t="s">
        <v>1</v>
      </c>
      <c r="F7" s="265" t="str">
        <f>IF(VLOOKUP(CONCATENATE($C$3,"-",C7),Languages!$A:$D,1,TRUE)=CONCATENATE($C$3,"-",C7),VLOOKUP(CONCATENATE($C$3,"-",C7),Languages!$A:$D,Summary!$C$7,TRUE),NA())</f>
        <v>Lokienhallinta</v>
      </c>
      <c r="I7" s="266" t="str">
        <f ca="1">VLOOKUP(VLOOKUP(CONCATENATE($C$3,"-",$C7),Data!$K:$O,5,FALSE),Parameters!$C$7:$F$10,Summary!$C$7,FALSE)</f>
        <v>Kypsyystaso 0</v>
      </c>
      <c r="J7" s="461" t="str">
        <f>IF(VLOOKUP("KM110",Languages!$A:$D,1,TRUE)="KM110",VLOOKUP("KM110",Languages!$A:$D,Summary!$C$7,TRUE),NA())</f>
        <v>Päivämäärä</v>
      </c>
      <c r="K7" s="435"/>
      <c r="L7" s="147"/>
      <c r="M7" s="153"/>
      <c r="N7" s="251"/>
      <c r="O7" s="801"/>
      <c r="P7" s="1741"/>
      <c r="Q7" s="1741"/>
      <c r="R7" s="1741"/>
      <c r="S7" s="1741"/>
      <c r="T7" s="1741"/>
      <c r="U7" s="802"/>
      <c r="V7" s="251"/>
    </row>
    <row r="8" spans="1:22" ht="14.4" customHeight="1" x14ac:dyDescent="0.25">
      <c r="A8" s="177"/>
      <c r="B8" s="307"/>
      <c r="C8" s="263">
        <v>2</v>
      </c>
      <c r="D8" s="263"/>
      <c r="E8" s="264" t="s">
        <v>1</v>
      </c>
      <c r="F8" s="265" t="str">
        <f>IF(VLOOKUP(CONCATENATE($C$3,"-",C8),Languages!$A:$D,1,TRUE)=CONCATENATE($C$3,"-",C8),VLOOKUP(CONCATENATE($C$3,"-",C8),Languages!$A:$D,Summary!$C$7,TRUE),NA())</f>
        <v>Ympäristöjen valvonta</v>
      </c>
      <c r="G8" s="323"/>
      <c r="I8" s="266" t="str">
        <f ca="1">VLOOKUP(VLOOKUP(CONCATENATE($C$3,"-",$C8),Data!$K:$O,5,FALSE),Parameters!$C$7:$F$10,Summary!$C$7,FALSE)</f>
        <v>Kypsyystaso 0</v>
      </c>
      <c r="J8" s="1770"/>
      <c r="K8" s="1763"/>
      <c r="L8" s="147"/>
      <c r="M8" s="153"/>
      <c r="N8" s="251"/>
      <c r="O8" s="801"/>
      <c r="P8" s="1741"/>
      <c r="Q8" s="1741"/>
      <c r="R8" s="1741"/>
      <c r="S8" s="1741"/>
      <c r="T8" s="1741"/>
      <c r="U8" s="802"/>
      <c r="V8" s="251"/>
    </row>
    <row r="9" spans="1:22" ht="14.4" customHeight="1" x14ac:dyDescent="0.2">
      <c r="A9" s="177"/>
      <c r="B9" s="307"/>
      <c r="C9" s="263">
        <v>3</v>
      </c>
      <c r="D9" s="263"/>
      <c r="E9" s="264" t="s">
        <v>1</v>
      </c>
      <c r="F9" s="265" t="str">
        <f>IF(VLOOKUP(CONCATENATE($C$3,"-",C9),Languages!$A:$D,1,TRUE)=CONCATENATE($C$3,"-",C9),VLOOKUP(CONCATENATE($C$3,"-",C9),Languages!$A:$D,Summary!$C$7,TRUE),NA())</f>
        <v>Tilannekuvan ylläpito</v>
      </c>
      <c r="G9" s="324"/>
      <c r="I9" s="266" t="str">
        <f ca="1">VLOOKUP(VLOOKUP(CONCATENATE($C$3,"-",$C9),Data!$K:$O,5,FALSE),Parameters!$C$7:$F$10,Summary!$C$7,FALSE)</f>
        <v>Kypsyystaso 1</v>
      </c>
      <c r="J9" s="461" t="str">
        <f>IF(VLOOKUP("KM111",Languages!$A:$D,1,TRUE)="KM111",VLOOKUP("KM111",Languages!$A:$D,Summary!$C$7,TRUE),NA())</f>
        <v>Osallistujat</v>
      </c>
      <c r="K9" s="435"/>
      <c r="L9" s="147"/>
      <c r="M9" s="153"/>
      <c r="N9" s="251"/>
      <c r="O9" s="801"/>
      <c r="P9" s="1741"/>
      <c r="Q9" s="1741"/>
      <c r="R9" s="1741"/>
      <c r="S9" s="1741"/>
      <c r="T9" s="1741"/>
      <c r="U9" s="802"/>
      <c r="V9" s="251"/>
    </row>
    <row r="10" spans="1:22" ht="14.4" customHeight="1" x14ac:dyDescent="0.2">
      <c r="A10" s="177"/>
      <c r="B10" s="307"/>
      <c r="C10" s="263">
        <v>4</v>
      </c>
      <c r="D10" s="263"/>
      <c r="E10" s="264" t="s">
        <v>1</v>
      </c>
      <c r="F10" s="265" t="str">
        <f>IF(VLOOKUP(CONCATENATE($C$3,"-",C10),Languages!$A:$D,1,TRUE)=CONCATENATE($C$3,"-",C10),VLOOKUP(CONCATENATE($C$3,"-",C10),Languages!$A:$D,Summary!$C$7,TRUE),NA())</f>
        <v>Yleisiä hallintatoimia</v>
      </c>
      <c r="G10" s="1083"/>
      <c r="I10" s="266" t="str">
        <f ca="1">VLOOKUP(VLOOKUP(CONCATENATE($C$3,"-",$C10),Data!$K:$O,5,FALSE),Parameters!$C$7:$F$10,Summary!$C$7,FALSE)</f>
        <v>Kypsyystaso 1</v>
      </c>
      <c r="J10" s="1751"/>
      <c r="K10" s="1752"/>
      <c r="L10" s="147"/>
      <c r="M10" s="153"/>
      <c r="N10" s="251"/>
      <c r="O10" s="801"/>
      <c r="P10" s="1741"/>
      <c r="Q10" s="1741"/>
      <c r="R10" s="1741"/>
      <c r="S10" s="1741"/>
      <c r="T10" s="1741"/>
      <c r="U10" s="802"/>
      <c r="V10" s="251"/>
    </row>
    <row r="11" spans="1:22" ht="14.4" customHeight="1" x14ac:dyDescent="0.2">
      <c r="A11" s="177"/>
      <c r="B11" s="307"/>
      <c r="C11" s="263"/>
      <c r="D11" s="263"/>
      <c r="E11" s="264"/>
      <c r="F11" s="265"/>
      <c r="G11" s="1083"/>
      <c r="I11" s="266"/>
      <c r="J11" s="1753"/>
      <c r="K11" s="1754"/>
      <c r="L11" s="147"/>
      <c r="M11" s="153"/>
      <c r="N11" s="251"/>
      <c r="O11" s="801"/>
      <c r="P11" s="1741"/>
      <c r="Q11" s="1741"/>
      <c r="R11" s="1741"/>
      <c r="S11" s="1741"/>
      <c r="T11" s="1741"/>
      <c r="U11" s="802"/>
      <c r="V11" s="251"/>
    </row>
    <row r="12" spans="1:22" s="176" customFormat="1" ht="30" customHeight="1" x14ac:dyDescent="0.25">
      <c r="A12" s="165"/>
      <c r="B12" s="268"/>
      <c r="C12" s="169">
        <v>1</v>
      </c>
      <c r="D12" s="169"/>
      <c r="E12" s="169" t="str">
        <f>IF(VLOOKUP(CONCATENATE($C$3,"-",C12),Languages!$A:$D,1,TRUE)=CONCATENATE($C$3,"-",C12),VLOOKUP(CONCATENATE($C$3,"-",C12),Languages!$A:$D,Summary!$C$7,TRUE),NA())</f>
        <v>Lokienhallinta</v>
      </c>
      <c r="F12" s="169"/>
      <c r="G12" s="270"/>
      <c r="H12" s="270"/>
      <c r="I12" s="271"/>
      <c r="J12" s="271"/>
      <c r="K12" s="271"/>
      <c r="L12" s="271"/>
      <c r="M12" s="153"/>
      <c r="N12" s="251"/>
      <c r="O12" s="801"/>
      <c r="P12" s="459" t="str">
        <f>IF(VLOOKUP("GEN-ANSWER",Languages!$A:$D,1,TRUE)="GEN-ANSWER",VLOOKUP("GEN-ANSWER",Languages!$A:$D,Summary!$C$7,TRUE),NA())</f>
        <v>Vastaus</v>
      </c>
      <c r="Q12" s="459" t="str">
        <f>IF(VLOOKUP("KM112",Languages!$A:$D,1,TRUE)="KM112",VLOOKUP("KM112",Languages!$A:$D,Summary!$C$7,TRUE),NA())</f>
        <v>Kommentit</v>
      </c>
      <c r="R12" s="459" t="str">
        <f>IF(VLOOKUP("KM113",Languages!$A:$D,1,TRUE)="KM113",VLOOKUP("KM113",Languages!$A:$D,Summary!$C$7,TRUE),NA())</f>
        <v>Sisäinen viittaus</v>
      </c>
      <c r="S12" s="459" t="str">
        <f>IF(VLOOKUP("KM114",Languages!$A:$D,1,TRUE)="KM114",VLOOKUP("KM114",Languages!$A:$D,Summary!$C$7,TRUE),NA())</f>
        <v>Ulkoinen viittaus</v>
      </c>
      <c r="T12" s="459" t="str">
        <f>IF(VLOOKUP("KM115",Languages!$A:$D,1,TRUE)="KM115",VLOOKUP("KM115",Languages!$A:$D,Summary!$C$7,TRUE),NA())</f>
        <v>Kehityskohde</v>
      </c>
      <c r="U12" s="802"/>
      <c r="V12" s="251"/>
    </row>
    <row r="13" spans="1:22" s="277" customFormat="1" ht="30" customHeight="1" x14ac:dyDescent="0.2">
      <c r="A13" s="274"/>
      <c r="B13" s="275"/>
      <c r="C13" s="1773" t="str">
        <f>IF(VLOOKUP(CONCATENATE($C$3,"-",$C12,"-0"),Languages!$A:$D,1,TRUE)=CONCATENATE($C$3,"-",$C12,"-0"),VLOOKUP(CONCATENATE($C$3,"-",$C12,"-0"),Languages!$A:$D,Summary!$C$7,TRUE),NA())</f>
        <v xml:space="preserve">Lokitus tulee ottaa käyttöön suojattavien kohteiden kriittisyyden perusteella. Esimerkiksi siten, että mitä suurempi potentiaalinen vaikutus vaarantuneella suojattavalla kohteella on, sitä enemmän tietoja organisaation tulisi kerätä tästä suojattavasta kohteesta. </v>
      </c>
      <c r="D13" s="1773"/>
      <c r="E13" s="1773"/>
      <c r="F13" s="1773"/>
      <c r="G13" s="1773"/>
      <c r="H13" s="1773"/>
      <c r="I13" s="1773"/>
      <c r="J13" s="1773"/>
      <c r="K13" s="1773"/>
      <c r="L13" s="1773"/>
      <c r="M13" s="153"/>
      <c r="N13" s="251"/>
      <c r="O13" s="801"/>
      <c r="P13" s="1759" t="str">
        <f>IF(VLOOKUP(CONCATENATE($C$3,"-",$C12),Import!$C$11:$H$470,2,FALSE)=0,"",VLOOKUP(CONCATENATE($C$3,"-",$C12),Import!$C$11:$H$470,2,FALSE))</f>
        <v/>
      </c>
      <c r="Q13" s="1741" t="str">
        <f>IF(VLOOKUP(CONCATENATE($C$3,"-",$C12),Import!$C$11:$H$470,3,FALSE)=0,"",VLOOKUP(CONCATENATE($C$3,"-",$C12),Import!$C$11:$H$470,3,FALSE))</f>
        <v/>
      </c>
      <c r="R13" s="1741" t="str">
        <f>IF(VLOOKUP(CONCATENATE($C$3,"-",$C12),Import!$C$11:$H$470,4,FALSE)=0,"",VLOOKUP(CONCATENATE($C$3,"-",$C12),Import!$C$11:$H$470,4,FALSE))</f>
        <v/>
      </c>
      <c r="S13" s="1741" t="str">
        <f>IF(VLOOKUP(CONCATENATE($C$3,"-",$C12),Import!$C$11:$H$470,5,FALSE)=0,"",VLOOKUP(CONCATENATE($C$3,"-",$C12),Import!$C$11:$H$470,5,FALSE))</f>
        <v/>
      </c>
      <c r="T13" s="1741" t="str">
        <f>IF(VLOOKUP(CONCATENATE($C$3,"-",$C12),Import!$C$11:$H$470,6,FALSE)=0,"",VLOOKUP(CONCATENATE($C$3,"-",$C12),Import!$C$11:$H$470,6,FALSE))</f>
        <v/>
      </c>
      <c r="U13" s="802"/>
      <c r="V13" s="251"/>
    </row>
    <row r="14" spans="1:22" s="176" customFormat="1" ht="30" customHeight="1" x14ac:dyDescent="0.25">
      <c r="A14" s="165"/>
      <c r="B14" s="268"/>
      <c r="C14" s="169">
        <v>2</v>
      </c>
      <c r="D14" s="169"/>
      <c r="E14" s="169" t="str">
        <f>IF(VLOOKUP(CONCATENATE($C$3,"-",C14),Languages!$A:$D,1,TRUE)=CONCATENATE($C$3,"-",C14),VLOOKUP(CONCATENATE($C$3,"-",C14),Languages!$A:$D,Summary!$C$7,TRUE),NA())</f>
        <v>Ympäristöjen valvonta</v>
      </c>
      <c r="F14" s="169"/>
      <c r="G14" s="291"/>
      <c r="H14" s="291" t="s">
        <v>16</v>
      </c>
      <c r="I14" s="292"/>
      <c r="J14" s="292"/>
      <c r="K14" s="292"/>
      <c r="L14" s="292"/>
      <c r="M14" s="153"/>
      <c r="N14" s="251"/>
      <c r="O14" s="801"/>
      <c r="P14" s="1760"/>
      <c r="Q14" s="1742"/>
      <c r="R14" s="1742"/>
      <c r="S14" s="1742"/>
      <c r="T14" s="1742"/>
      <c r="U14" s="802"/>
      <c r="V14" s="251"/>
    </row>
    <row r="15" spans="1:22" s="277" customFormat="1" ht="55.05" customHeight="1" x14ac:dyDescent="0.2">
      <c r="A15" s="274"/>
      <c r="B15" s="275"/>
      <c r="C15" s="1773" t="str">
        <f>IF(VLOOKUP(CONCATENATE($C$3,"-",$C14,"-0"),Languages!$A:$D,1,TRUE)=CONCATENATE($C$3,"-",$C14,"-0"),VLOOKUP(CONCATENATE($C$3,"-",$C14,"-0"),Languages!$A:$D,Summary!$C$7,TRUE),NA())</f>
        <v>Organisaation tulee käyttää lokien ja muiden lähteiden kautta kerättyä tietoa saadakseen selkeän yleiskuvan operatiivisen toiminnan ja kyberturvallisuuden tilasta.</v>
      </c>
      <c r="D15" s="1773"/>
      <c r="E15" s="1773"/>
      <c r="F15" s="1773"/>
      <c r="G15" s="1773"/>
      <c r="H15" s="1773"/>
      <c r="I15" s="1773"/>
      <c r="J15" s="1773"/>
      <c r="K15" s="1773"/>
      <c r="L15" s="1773"/>
      <c r="M15" s="153"/>
      <c r="N15" s="251"/>
      <c r="O15" s="801"/>
      <c r="P15" s="1796" t="str">
        <f>IF(VLOOKUP(CONCATENATE($C$3,"-",$C14),Import!$C$11:$H$470,2,FALSE)=0,"",VLOOKUP(CONCATENATE($C$3,"-",$C14),Import!$C$11:$H$470,2,FALSE))</f>
        <v/>
      </c>
      <c r="Q15" s="1798" t="str">
        <f>IF(VLOOKUP(CONCATENATE($C$3,"-",$C14),Import!$C$11:$H$470,3,FALSE)=0,"",VLOOKUP(CONCATENATE($C$3,"-",$C14),Import!$C$11:$H$470,3,FALSE))</f>
        <v/>
      </c>
      <c r="R15" s="1798" t="str">
        <f>IF(VLOOKUP(CONCATENATE($C$3,"-",$C14),Import!$C$11:$H$470,4,FALSE)=0,"",VLOOKUP(CONCATENATE($C$3,"-",$C14),Import!$C$11:$H$470,4,FALSE))</f>
        <v/>
      </c>
      <c r="S15" s="1798" t="str">
        <f>IF(VLOOKUP(CONCATENATE($C$3,"-",$C14),Import!$C$11:$H$470,5,FALSE)=0,"",VLOOKUP(CONCATENATE($C$3,"-",$C14),Import!$C$11:$H$470,5,FALSE))</f>
        <v/>
      </c>
      <c r="T15" s="1798" t="str">
        <f>IF(VLOOKUP(CONCATENATE($C$3,"-",$C14),Import!$C$11:$H$470,6,FALSE)=0,"",VLOOKUP(CONCATENATE($C$3,"-",$C14),Import!$C$11:$H$470,6,FALSE))</f>
        <v/>
      </c>
      <c r="U15" s="802"/>
      <c r="V15" s="251"/>
    </row>
    <row r="16" spans="1:22" s="176" customFormat="1" ht="30" customHeight="1" x14ac:dyDescent="0.25">
      <c r="A16" s="165"/>
      <c r="B16" s="268"/>
      <c r="C16" s="169">
        <v>3</v>
      </c>
      <c r="D16" s="169"/>
      <c r="E16" s="169" t="str">
        <f>IF(VLOOKUP(CONCATENATE($C$3,"-",C16),Languages!$A:$D,1,TRUE)=CONCATENATE($C$3,"-",C16),VLOOKUP(CONCATENATE($C$3,"-",C16),Languages!$A:$D,Summary!$C$7,TRUE),NA())</f>
        <v>Tilannekuvan ylläpito</v>
      </c>
      <c r="F16" s="169"/>
      <c r="G16" s="291"/>
      <c r="H16" s="291" t="s">
        <v>16</v>
      </c>
      <c r="I16" s="292"/>
      <c r="J16" s="292"/>
      <c r="K16" s="292"/>
      <c r="L16" s="292"/>
      <c r="M16" s="153"/>
      <c r="N16" s="251"/>
      <c r="O16" s="801"/>
      <c r="P16" s="1797"/>
      <c r="Q16" s="1799"/>
      <c r="R16" s="1799"/>
      <c r="S16" s="1799"/>
      <c r="T16" s="1799"/>
      <c r="U16" s="802"/>
      <c r="V16" s="251"/>
    </row>
    <row r="17" spans="1:22" s="295" customFormat="1" ht="48" customHeight="1" x14ac:dyDescent="0.2">
      <c r="A17" s="304"/>
      <c r="B17" s="1080"/>
      <c r="C17" s="1773" t="str">
        <f>IF(VLOOKUP(CONCATENATE($C$3,"-",$C16,"-0"),Languages!$A:$D,1,TRUE)=CONCATENATE($C$3,"-",$C16,"-0"),VLOOKUP(CONCATENATE($C$3,"-",$C16,"-0"),Languages!$A:$D,Summary!$C$7,TRUE),NA())</f>
        <v>Yhteisen operatiivisen tilannekuvan ydin on tilanteen kommunikointi olennaisille päätöksentekijöille ymmärrettävästi. Vaikka useat yhteisen operatiivisen tilannekuvan toteutukset saattavat sisältää visuaalisia elementtejä (esim. hallintapaneelit, kartat tai muut graafiset käyttöliittymät), ne eivät ole pakollisia tavoitteiden saavuttamiseksi. Organisaatiot voivat myös käyttää muita tapoja tilannekuvan viestimiseen.</v>
      </c>
      <c r="D17" s="1773"/>
      <c r="E17" s="1773"/>
      <c r="F17" s="1773"/>
      <c r="G17" s="1773"/>
      <c r="H17" s="1773"/>
      <c r="I17" s="1773"/>
      <c r="J17" s="1773"/>
      <c r="K17" s="1773"/>
      <c r="L17" s="1773"/>
      <c r="M17" s="153"/>
      <c r="N17" s="251"/>
      <c r="O17" s="801"/>
      <c r="P17" s="1796" t="str">
        <f>IF(VLOOKUP(CONCATENATE($C$3,"-",$C16),Import!$C$11:$H$470,2,FALSE)=0,"",VLOOKUP(CONCATENATE($C$3,"-",$C16),Import!$C$11:$H$470,2,FALSE))</f>
        <v/>
      </c>
      <c r="Q17" s="1798" t="str">
        <f>IF(VLOOKUP(CONCATENATE($C$3,"-",$C16),Import!$C$11:$H$470,3,FALSE)=0,"",VLOOKUP(CONCATENATE($C$3,"-",$C16),Import!$C$11:$H$470,3,FALSE))</f>
        <v/>
      </c>
      <c r="R17" s="1798" t="str">
        <f>IF(VLOOKUP(CONCATENATE($C$3,"-",$C16),Import!$C$11:$H$470,4,FALSE)=0,"",VLOOKUP(CONCATENATE($C$3,"-",$C16),Import!$C$11:$H$470,4,FALSE))</f>
        <v/>
      </c>
      <c r="S17" s="1798" t="str">
        <f>IF(VLOOKUP(CONCATENATE($C$3,"-",$C16),Import!$C$11:$H$470,5,FALSE)=0,"",VLOOKUP(CONCATENATE($C$3,"-",$C16),Import!$C$11:$H$470,5,FALSE))</f>
        <v/>
      </c>
      <c r="T17" s="1798" t="str">
        <f>IF(VLOOKUP(CONCATENATE($C$3,"-",$C16),Import!$C$11:$H$470,6,FALSE)=0,"",VLOOKUP(CONCATENATE($C$3,"-",$C16),Import!$C$11:$H$470,6,FALSE))</f>
        <v/>
      </c>
      <c r="U17" s="802"/>
      <c r="V17" s="251"/>
    </row>
    <row r="18" spans="1:22" s="176" customFormat="1" ht="30" customHeight="1" x14ac:dyDescent="0.25">
      <c r="A18" s="165"/>
      <c r="B18" s="268"/>
      <c r="C18" s="169">
        <v>4</v>
      </c>
      <c r="D18" s="169"/>
      <c r="E18" s="169" t="str">
        <f>IF(VLOOKUP(CONCATENATE($C$3,"-",C18),Languages!$A:$D,1,TRUE)=CONCATENATE($C$3,"-",C18),VLOOKUP(CONCATENATE($C$3,"-",C18),Languages!$A:$D,Summary!$C$7,TRUE),NA())</f>
        <v>Yleisiä hallintatoimia</v>
      </c>
      <c r="F18" s="169"/>
      <c r="G18" s="291"/>
      <c r="H18" s="291" t="s">
        <v>16</v>
      </c>
      <c r="I18" s="292"/>
      <c r="J18" s="292"/>
      <c r="K18" s="292"/>
      <c r="L18" s="292"/>
      <c r="M18" s="153"/>
      <c r="N18" s="251"/>
      <c r="O18" s="801"/>
      <c r="P18" s="1797"/>
      <c r="Q18" s="1799"/>
      <c r="R18" s="1799"/>
      <c r="S18" s="1799"/>
      <c r="T18" s="1799"/>
      <c r="U18" s="802"/>
      <c r="V18" s="251"/>
    </row>
    <row r="19" spans="1:22" s="277" customFormat="1" ht="53.4" customHeight="1" x14ac:dyDescent="0.2">
      <c r="A19" s="304"/>
      <c r="B19" s="305"/>
      <c r="C19" s="1773" t="str">
        <f>IF(VLOOKUP(CONCATENATE($C$3,"-",$C18,"-0"),Languages!$A:$D,1,TRUE)=CONCATENATE($C$3,"-",$C18,"-0"),VLOOKUP(CONCATENATE($C$3,"-",$C18,"-0"),Languages!$A:$D,Summary!$C$7,TRUE),NA())</f>
        <v>Yleisillä hallintatoimilla arvioidaan sitä, kuinka syvällisesti osion kyberturvallisuuskäytännöt ovat juurtuneet osaksi organisaation toimintaa. Mitä syvemmin käytännöt ovat osa organisaation päivittäistä tekemistä sitä todennäköisempää on, että organisaatio noudattaa niitä myös kriisitilanteissa ja ajan kuluessa. Toisin sanoen, toiminta säilyy säännöllisenä, toistettavana ja korkealaatuisena.</v>
      </c>
      <c r="D19" s="1773"/>
      <c r="E19" s="1773"/>
      <c r="F19" s="1773"/>
      <c r="G19" s="1773"/>
      <c r="H19" s="1773"/>
      <c r="I19" s="1773"/>
      <c r="J19" s="1773"/>
      <c r="K19" s="1773"/>
      <c r="L19" s="1773"/>
      <c r="M19" s="153"/>
      <c r="N19" s="251"/>
      <c r="O19" s="801"/>
      <c r="P19" s="1796" t="str">
        <f>IF(VLOOKUP(CONCATENATE($C$3,"-",$C18),Import!$C$11:$H$470,2,FALSE)=0,"",VLOOKUP(CONCATENATE($C$3,"-",$C18),Import!$C$11:$H$470,2,FALSE))</f>
        <v/>
      </c>
      <c r="Q19" s="1798" t="str">
        <f>IF(VLOOKUP(CONCATENATE($C$3,"-",$C18),Import!$C$11:$H$470,3,FALSE)=0,"",VLOOKUP(CONCATENATE($C$3,"-",$C18),Import!$C$11:$H$470,3,FALSE))</f>
        <v/>
      </c>
      <c r="R19" s="1798" t="str">
        <f>IF(VLOOKUP(CONCATENATE($C$3,"-",$C18),Import!$C$11:$H$470,4,FALSE)=0,"",VLOOKUP(CONCATENATE($C$3,"-",$C18),Import!$C$11:$H$470,4,FALSE))</f>
        <v/>
      </c>
      <c r="S19" s="1798" t="str">
        <f>IF(VLOOKUP(CONCATENATE($C$3,"-",$C18),Import!$C$11:$H$470,5,FALSE)=0,"",VLOOKUP(CONCATENATE($C$3,"-",$C18),Import!$C$11:$H$470,5,FALSE))</f>
        <v/>
      </c>
      <c r="T19" s="1798" t="str">
        <f>IF(VLOOKUP(CONCATENATE($C$3,"-",$C18),Import!$C$11:$H$470,6,FALSE)=0,"",VLOOKUP(CONCATENATE($C$3,"-",$C18),Import!$C$11:$H$470,6,FALSE))</f>
        <v/>
      </c>
      <c r="U19" s="802"/>
      <c r="V19" s="251"/>
    </row>
    <row r="20" spans="1:22" s="277" customFormat="1" ht="20.399999999999999" customHeight="1" x14ac:dyDescent="0.2">
      <c r="A20" s="304"/>
      <c r="B20" s="305"/>
      <c r="C20" s="1081"/>
      <c r="D20" s="1375"/>
      <c r="E20" s="1081"/>
      <c r="F20" s="1081"/>
      <c r="G20" s="1081"/>
      <c r="H20" s="1081"/>
      <c r="I20" s="1081"/>
      <c r="J20" s="1081"/>
      <c r="K20" s="1081"/>
      <c r="L20" s="1081"/>
      <c r="M20" s="153"/>
      <c r="N20" s="251"/>
      <c r="O20" s="1096"/>
      <c r="P20" s="1797"/>
      <c r="Q20" s="1799"/>
      <c r="R20" s="1799"/>
      <c r="S20" s="1799"/>
      <c r="T20" s="1799"/>
      <c r="U20" s="1096"/>
      <c r="V20" s="251"/>
    </row>
    <row r="21" spans="1:22" s="277" customFormat="1" ht="20.399999999999999" customHeight="1" x14ac:dyDescent="0.2">
      <c r="A21" s="304"/>
      <c r="B21" s="1086"/>
      <c r="C21" s="1087"/>
      <c r="D21" s="1087"/>
      <c r="E21" s="1087"/>
      <c r="F21" s="1087"/>
      <c r="G21" s="1087"/>
      <c r="H21" s="1087"/>
      <c r="I21" s="1087"/>
      <c r="J21" s="1087"/>
      <c r="K21" s="1087"/>
      <c r="L21" s="1087"/>
      <c r="M21" s="1088"/>
      <c r="N21" s="251"/>
      <c r="O21" s="803"/>
      <c r="P21" s="1079"/>
      <c r="Q21" s="1079"/>
      <c r="R21" s="1079"/>
      <c r="S21" s="1079"/>
      <c r="T21" s="1079"/>
      <c r="U21" s="804"/>
      <c r="V21" s="251"/>
    </row>
    <row r="22" spans="1:22" s="277" customFormat="1" ht="18" customHeight="1" x14ac:dyDescent="0.25">
      <c r="A22" s="304"/>
      <c r="B22" s="646"/>
      <c r="C22" s="646"/>
      <c r="D22" s="646"/>
      <c r="E22" s="646"/>
      <c r="F22" s="646"/>
      <c r="G22" s="646"/>
      <c r="H22" s="646"/>
      <c r="I22" s="646"/>
      <c r="J22" s="646"/>
      <c r="K22" s="646"/>
      <c r="L22" s="646"/>
      <c r="M22" s="647"/>
      <c r="N22" s="134"/>
      <c r="O22" s="134"/>
      <c r="P22" s="250"/>
      <c r="Q22" s="249"/>
      <c r="R22" s="757"/>
      <c r="S22" s="249"/>
      <c r="T22" s="249"/>
      <c r="U22" s="134"/>
      <c r="V22" s="134"/>
    </row>
    <row r="23" spans="1:22" s="277" customFormat="1" ht="19.95" customHeight="1" x14ac:dyDescent="0.2">
      <c r="A23" s="304"/>
      <c r="B23" s="641"/>
      <c r="C23" s="639"/>
      <c r="D23" s="639"/>
      <c r="E23" s="639"/>
      <c r="F23" s="639"/>
      <c r="G23" s="639"/>
      <c r="H23" s="639"/>
      <c r="I23" s="639"/>
      <c r="J23" s="639"/>
      <c r="K23" s="639"/>
      <c r="L23" s="639"/>
      <c r="M23" s="640"/>
      <c r="N23" s="251"/>
      <c r="O23" s="460" t="str">
        <f>IF(VLOOKUP("KM116",Languages!$A:$D,1,TRUE)="KM116",VLOOKUP("KM116",Languages!$A:$D,Summary!$C$7,TRUE),NA())</f>
        <v>EDELLINEN ARVIOINTI</v>
      </c>
      <c r="P23" s="426"/>
      <c r="Q23" s="254"/>
      <c r="R23" s="758" t="str">
        <f>IF(VLOOKUP("KM110",Languages!$A:$D,1,TRUE)="KM110",VLOOKUP("KM110",Languages!$A:$D,Summary!$C$7,TRUE),NA())</f>
        <v>Päivämäärä</v>
      </c>
      <c r="S23" s="254"/>
      <c r="T23" s="254"/>
      <c r="U23" s="146"/>
      <c r="V23" s="251"/>
    </row>
    <row r="24" spans="1:22" s="176" customFormat="1" ht="19.95" customHeight="1" x14ac:dyDescent="0.25">
      <c r="A24" s="165"/>
      <c r="B24" s="268"/>
      <c r="C24" s="169">
        <v>1</v>
      </c>
      <c r="D24" s="169"/>
      <c r="E24" s="169" t="str">
        <f>IF(VLOOKUP(CONCATENATE($C$3,"-",C24),Languages!$A:$D,1,TRUE)=CONCATENATE($C$3,"-",C24),VLOOKUP(CONCATENATE($C$3,"-",C24),Languages!$A:$D,Summary!$C$7,TRUE),NA())</f>
        <v>Lokienhallinta</v>
      </c>
      <c r="F24" s="169"/>
      <c r="G24" s="270"/>
      <c r="H24" s="270"/>
      <c r="I24" s="271"/>
      <c r="J24" s="271"/>
      <c r="K24" s="271"/>
      <c r="L24" s="271"/>
      <c r="M24" s="153"/>
      <c r="N24" s="304"/>
      <c r="O24" s="305"/>
      <c r="P24" s="427"/>
      <c r="Q24" s="422"/>
      <c r="R24" s="684"/>
      <c r="S24" s="756"/>
      <c r="T24" s="756"/>
      <c r="U24" s="276"/>
      <c r="V24" s="304"/>
    </row>
    <row r="25" spans="1:22" s="284" customFormat="1" ht="19.95" customHeight="1" x14ac:dyDescent="0.2">
      <c r="A25" s="303"/>
      <c r="B25" s="278"/>
      <c r="C25" s="279" t="str">
        <f>IF(VLOOKUP("GEN-LEVEL",Languages!$A:$D,1,TRUE)="GEN-LEVEL",VLOOKUP("GEN-LEVEL",Languages!$A:$D,Summary!$C$7,TRUE),NA())</f>
        <v>Taso</v>
      </c>
      <c r="D25" s="279"/>
      <c r="E25" s="279"/>
      <c r="F25" s="280" t="str">
        <f>IF(VLOOKUP("GEN-PRACTICE",Languages!$A:$D,1,TRUE)="GEN-PRACTICE",VLOOKUP("GEN-PRACTICE",Languages!$A:$D,Summary!$C$7,TRUE),NA())</f>
        <v>Käytäntö</v>
      </c>
      <c r="G25" s="281"/>
      <c r="H25" s="881" t="str">
        <f>IF(VLOOKUP("GEN-ANSWER",Languages!$A:$D,1,TRUE)="GEN-ANSWER",VLOOKUP("GEN-ANSWER",Languages!$A:$D,Summary!$C$7,TRUE),NA())</f>
        <v>Vastaus</v>
      </c>
      <c r="I25" s="882" t="str">
        <f>IF(VLOOKUP("KM112",Languages!$A:$D,1,TRUE)="KM112",VLOOKUP("KM112",Languages!$A:$D,Summary!$C$7,TRUE),NA())</f>
        <v>Kommentit</v>
      </c>
      <c r="J25" s="882" t="str">
        <f>IF(VLOOKUP("KM113",Languages!$A:$D,1,TRUE)="KM113",VLOOKUP("KM113",Languages!$A:$D,Summary!$C$7,TRUE),NA())</f>
        <v>Sisäinen viittaus</v>
      </c>
      <c r="K25" s="882" t="str">
        <f>IF(VLOOKUP("KM114",Languages!$A:$D,1,TRUE)="KM114",VLOOKUP("KM114",Languages!$A:$D,Summary!$C$7,TRUE),NA())</f>
        <v>Ulkoinen viittaus</v>
      </c>
      <c r="L25" s="882" t="str">
        <f>IF(VLOOKUP("KM115",Languages!$A:$D,1,TRUE)="KM115",VLOOKUP("KM115",Languages!$A:$D,Summary!$C$7,TRUE),NA())</f>
        <v>Kehityskohde</v>
      </c>
      <c r="M25" s="282"/>
      <c r="N25" s="283"/>
      <c r="O25" s="278"/>
      <c r="P25" s="459" t="str">
        <f>IF(VLOOKUP("GEN-ANSWER",Languages!$A:$D,1,TRUE)="GEN-ANSWER",VLOOKUP("GEN-ANSWER",Languages!$A:$D,Summary!$C$7,TRUE),NA())</f>
        <v>Vastaus</v>
      </c>
      <c r="Q25" s="459" t="str">
        <f>IF(VLOOKUP("KM112",Languages!$A:$D,1,TRUE)="KM112",VLOOKUP("KM112",Languages!$A:$D,Summary!$C$7,TRUE),NA())</f>
        <v>Kommentit</v>
      </c>
      <c r="R25" s="459" t="str">
        <f>IF(VLOOKUP("KM113",Languages!$A:$D,1,TRUE)="KM113",VLOOKUP("KM113",Languages!$A:$D,Summary!$C$7,TRUE),NA())</f>
        <v>Sisäinen viittaus</v>
      </c>
      <c r="S25" s="459" t="str">
        <f>IF(VLOOKUP("KM114",Languages!$A:$D,1,TRUE)="KM114",VLOOKUP("KM114",Languages!$A:$D,Summary!$C$7,TRUE),NA())</f>
        <v>Ulkoinen viittaus</v>
      </c>
      <c r="T25" s="459" t="str">
        <f>IF(VLOOKUP("KM115",Languages!$A:$D,1,TRUE)="KM115",VLOOKUP("KM115",Languages!$A:$D,Summary!$C$7,TRUE),NA())</f>
        <v>Kehityskohde</v>
      </c>
      <c r="U25" s="282"/>
      <c r="V25" s="283"/>
    </row>
    <row r="26" spans="1:22" s="288" customFormat="1" ht="45" customHeight="1" x14ac:dyDescent="0.2">
      <c r="A26" s="274"/>
      <c r="B26" s="1747"/>
      <c r="C26" s="517">
        <v>1</v>
      </c>
      <c r="D26" s="1455">
        <v>32</v>
      </c>
      <c r="E26" s="388" t="s">
        <v>5</v>
      </c>
      <c r="F26" s="462" t="str">
        <f>IF(VLOOKUP(CONCATENATE($C$3,"-",$E26),Languages!$A:$D,1,TRUE)=CONCATENATE($C$3,"-",$E26),VLOOKUP(CONCATENATE($C$3,"-",$E26),Languages!$A:$D,Summary!$C$7,TRUE),NA())</f>
        <v>Lokitietoa kerätään toiminnon kannalta tärkeistä laitteista, ohjelmistoista ja tietovarannoista (ainakin tapauskohtaisesti). Tasolla 1 tämän ei tarvitse olla systemaattista ja säännöllistä.</v>
      </c>
      <c r="G26" s="1682">
        <f t="shared" ref="G26:G31" si="0">IFERROR(INT(LEFT($H26,1)),0)</f>
        <v>0</v>
      </c>
      <c r="H26" s="452" t="s">
        <v>2466</v>
      </c>
      <c r="I26" s="482"/>
      <c r="J26" s="482"/>
      <c r="K26" s="482"/>
      <c r="L26" s="483"/>
      <c r="M26" s="153"/>
      <c r="N26" s="251"/>
      <c r="O26" s="148"/>
      <c r="P26" s="863" t="str">
        <f>VLOOKUP(VLOOKUP($C$3&amp;"-"&amp;$E26,Import!$C:$D,2,FALSE),Parameters!$C$18:$F$22,Summary!$C$7,FALSE)</f>
        <v xml:space="preserve">0 - Vastaus puuttuu </v>
      </c>
      <c r="Q26" s="888" t="str">
        <f>IF(VLOOKUP($C$3&amp;"-"&amp;$E26,Import!$C:$H,3,FALSE)=0,"",VLOOKUP($C$3&amp;"-"&amp;$E26,Import!$C:$H,3,FALSE))</f>
        <v/>
      </c>
      <c r="R26" s="888" t="str">
        <f>IF(VLOOKUP($C$3&amp;"-"&amp;$E26,Import!$C:$H,4,FALSE)=0,"",VLOOKUP($C$3&amp;"-"&amp;$E26,Import!$C:$H,4,FALSE))</f>
        <v/>
      </c>
      <c r="S26" s="888" t="str">
        <f>IF(VLOOKUP($C$3&amp;"-"&amp;$E26,Import!$C:$H,5,FALSE)=0,"",VLOOKUP($C$3&amp;"-"&amp;$E26,Import!$C:$H,5,FALSE))</f>
        <v/>
      </c>
      <c r="T26" s="889" t="str">
        <f>IF(VLOOKUP($C$3&amp;"-"&amp;$E26,Import!$C:$H,6,FALSE)=0,"",VLOOKUP($C$3&amp;"-"&amp;$E26,Import!$C:$H,6,FALSE))</f>
        <v/>
      </c>
      <c r="U26" s="153"/>
      <c r="V26" s="251"/>
    </row>
    <row r="27" spans="1:22" s="288" customFormat="1" ht="45" customHeight="1" x14ac:dyDescent="0.2">
      <c r="A27" s="274"/>
      <c r="B27" s="1747"/>
      <c r="C27" s="1783">
        <v>2</v>
      </c>
      <c r="D27" s="1456">
        <v>32</v>
      </c>
      <c r="E27" s="385" t="s">
        <v>7</v>
      </c>
      <c r="F27" s="463" t="str">
        <f>IF(VLOOKUP(CONCATENATE($C$3,"-",$E27),Languages!$A:$D,1,TRUE)=CONCATENATE($C$3,"-",$E27),VLOOKUP(CONCATENATE($C$3,"-",$E27),Languages!$A:$D,Summary!$C$7,TRUE),NA())</f>
        <v>Lokitietoa kerätään sellaisista laitteista, ohjelmistoista ja tietovarannoista, joita voitaisiin käyttää hyökkääjän tavoitteen saavuttamiseen.</v>
      </c>
      <c r="G27" s="1683">
        <f t="shared" si="0"/>
        <v>0</v>
      </c>
      <c r="H27" s="441" t="s">
        <v>2466</v>
      </c>
      <c r="I27" s="482"/>
      <c r="J27" s="442"/>
      <c r="K27" s="442"/>
      <c r="L27" s="443"/>
      <c r="M27" s="153"/>
      <c r="N27" s="251"/>
      <c r="O27" s="148"/>
      <c r="P27" s="866" t="str">
        <f>VLOOKUP(VLOOKUP($C$3&amp;"-"&amp;$E27,Import!$C:$D,2,FALSE),Parameters!$C$18:$F$22,Summary!$C$7,FALSE)</f>
        <v xml:space="preserve">0 - Vastaus puuttuu </v>
      </c>
      <c r="Q27" s="908" t="str">
        <f>IF(VLOOKUP($C$3&amp;"-"&amp;$E27,Import!$C:$H,3,FALSE)=0,"",VLOOKUP($C$3&amp;"-"&amp;$E27,Import!$C:$H,3,FALSE))</f>
        <v/>
      </c>
      <c r="R27" s="908" t="str">
        <f>IF(VLOOKUP($C$3&amp;"-"&amp;$E27,Import!$C:$H,4,FALSE)=0,"",VLOOKUP($C$3&amp;"-"&amp;$E27,Import!$C:$H,4,FALSE))</f>
        <v/>
      </c>
      <c r="S27" s="908" t="str">
        <f>IF(VLOOKUP($C$3&amp;"-"&amp;$E27,Import!$C:$H,5,FALSE)=0,"",VLOOKUP($C$3&amp;"-"&amp;$E27,Import!$C:$H,5,FALSE))</f>
        <v/>
      </c>
      <c r="T27" s="909" t="str">
        <f>IF(VLOOKUP($C$3&amp;"-"&amp;$E27,Import!$C:$H,6,FALSE)=0,"",VLOOKUP($C$3&amp;"-"&amp;$E27,Import!$C:$H,6,FALSE))</f>
        <v/>
      </c>
      <c r="U27" s="153"/>
      <c r="V27" s="251"/>
    </row>
    <row r="28" spans="1:22" s="288" customFormat="1" ht="45" customHeight="1" x14ac:dyDescent="0.2">
      <c r="A28" s="274"/>
      <c r="B28" s="1747"/>
      <c r="C28" s="1784"/>
      <c r="D28" s="1478">
        <v>32</v>
      </c>
      <c r="E28" s="285" t="s">
        <v>8</v>
      </c>
      <c r="F28" s="464" t="str">
        <f>IF(VLOOKUP(CONCATENATE($C$3,"-",$E28),Languages!$A:$D,1,TRUE)=CONCATENATE($C$3,"-",$E28),VLOOKUP(CONCATENATE($C$3,"-",$E28),Languages!$A:$D,Summary!$C$7,TRUE),NA())</f>
        <v xml:space="preserve">IT- ja OT-laitteille, ohjelmistoille ja tietovarannoille, jotka ovat tärkeitä toiminnon kannalta tai joita hyökkääjä voisi hyödyntää tavoitteensa saavuttamiseen, on määritetty ja ylläpidetty lokitusvaatimuksia. </v>
      </c>
      <c r="G28" s="1684">
        <f t="shared" si="0"/>
        <v>0</v>
      </c>
      <c r="H28" s="306" t="s">
        <v>2466</v>
      </c>
      <c r="I28" s="482"/>
      <c r="J28" s="436"/>
      <c r="K28" s="436"/>
      <c r="L28" s="444"/>
      <c r="M28" s="153"/>
      <c r="N28" s="251"/>
      <c r="O28" s="148"/>
      <c r="P28" s="869" t="str">
        <f>VLOOKUP(VLOOKUP($C$3&amp;"-"&amp;$E28,Import!$C:$D,2,FALSE),Parameters!$C$18:$F$22,Summary!$C$7,FALSE)</f>
        <v xml:space="preserve">0 - Vastaus puuttuu </v>
      </c>
      <c r="Q28" s="891" t="str">
        <f>IF(VLOOKUP($C$3&amp;"-"&amp;$E28,Import!$C:$H,3,FALSE)=0,"",VLOOKUP($C$3&amp;"-"&amp;$E28,Import!$C:$H,3,FALSE))</f>
        <v/>
      </c>
      <c r="R28" s="891" t="str">
        <f>IF(VLOOKUP($C$3&amp;"-"&amp;$E28,Import!$C:$H,4,FALSE)=0,"",VLOOKUP($C$3&amp;"-"&amp;$E28,Import!$C:$H,4,FALSE))</f>
        <v/>
      </c>
      <c r="S28" s="891" t="str">
        <f>IF(VLOOKUP($C$3&amp;"-"&amp;$E28,Import!$C:$H,5,FALSE)=0,"",VLOOKUP($C$3&amp;"-"&amp;$E28,Import!$C:$H,5,FALSE))</f>
        <v/>
      </c>
      <c r="T28" s="892" t="str">
        <f>IF(VLOOKUP($C$3&amp;"-"&amp;$E28,Import!$C:$H,6,FALSE)=0,"",VLOOKUP($C$3&amp;"-"&amp;$E28,Import!$C:$H,6,FALSE))</f>
        <v/>
      </c>
      <c r="U28" s="153"/>
      <c r="V28" s="251"/>
    </row>
    <row r="29" spans="1:22" s="288" customFormat="1" ht="34.950000000000003" customHeight="1" x14ac:dyDescent="0.2">
      <c r="A29" s="274"/>
      <c r="B29" s="1747"/>
      <c r="C29" s="1784"/>
      <c r="D29" s="1479">
        <v>32</v>
      </c>
      <c r="E29" s="404" t="s">
        <v>9</v>
      </c>
      <c r="F29" s="468" t="str">
        <f>IF(VLOOKUP(CONCATENATE($C$3,"-",$E29),Languages!$A:$D,1,TRUE)=CONCATENATE($C$3,"-",$E29),VLOOKUP(CONCATENATE($C$3,"-",$E29),Languages!$A:$D,Summary!$C$7,TRUE),NA())</f>
        <v>Verkko- ja päätelaitteiden valvontainfrastruktuurille on määritetty lokitusvaatimukset, joita myös ylläpidetään. (esimerkiksi internetyhdyskäytäville (gateway), EDR ohjelmistot, IDPS tunkeutumisen havaitsemis- ja estojärjestelmät)</v>
      </c>
      <c r="G29" s="1686">
        <f t="shared" si="0"/>
        <v>0</v>
      </c>
      <c r="H29" s="445" t="s">
        <v>2466</v>
      </c>
      <c r="I29" s="482"/>
      <c r="J29" s="437"/>
      <c r="K29" s="437"/>
      <c r="L29" s="446"/>
      <c r="M29" s="153"/>
      <c r="N29" s="251"/>
      <c r="O29" s="148"/>
      <c r="P29" s="874" t="str">
        <f>VLOOKUP(VLOOKUP($C$3&amp;"-"&amp;$E29,Import!$C:$D,2,FALSE),Parameters!$C$18:$F$22,Summary!$C$7,FALSE)</f>
        <v xml:space="preserve">0 - Vastaus puuttuu </v>
      </c>
      <c r="Q29" s="910" t="str">
        <f>IF(VLOOKUP($C$3&amp;"-"&amp;$E29,Import!$C:$H,3,FALSE)=0,"",VLOOKUP($C$3&amp;"-"&amp;$E29,Import!$C:$H,3,FALSE))</f>
        <v/>
      </c>
      <c r="R29" s="910" t="str">
        <f>IF(VLOOKUP($C$3&amp;"-"&amp;$E29,Import!$C:$H,4,FALSE)=0,"",VLOOKUP($C$3&amp;"-"&amp;$E29,Import!$C:$H,4,FALSE))</f>
        <v/>
      </c>
      <c r="S29" s="910" t="str">
        <f>IF(VLOOKUP($C$3&amp;"-"&amp;$E29,Import!$C:$H,5,FALSE)=0,"",VLOOKUP($C$3&amp;"-"&amp;$E29,Import!$C:$H,5,FALSE))</f>
        <v/>
      </c>
      <c r="T29" s="911" t="str">
        <f>IF(VLOOKUP($C$3&amp;"-"&amp;$E29,Import!$C:$H,6,FALSE)=0,"",VLOOKUP($C$3&amp;"-"&amp;$E29,Import!$C:$H,6,FALSE))</f>
        <v/>
      </c>
      <c r="U29" s="153"/>
      <c r="V29" s="251"/>
    </row>
    <row r="30" spans="1:22" s="288" customFormat="1" ht="34.950000000000003" customHeight="1" x14ac:dyDescent="0.2">
      <c r="A30" s="274"/>
      <c r="B30" s="988"/>
      <c r="C30" s="1785"/>
      <c r="D30" s="1420" t="s">
        <v>1629</v>
      </c>
      <c r="E30" s="1004" t="s">
        <v>10</v>
      </c>
      <c r="F30" s="492" t="str">
        <f>IF(VLOOKUP(CONCATENATE($C$3,"-",$E30),Languages!$A:$D,1,TRUE)=CONCATENATE($C$3,"-",$E30),VLOOKUP(CONCATENATE($C$3,"-",$E30),Languages!$A:$D,Summary!$C$7,TRUE),NA())</f>
        <v>Lokitieto koostetaan yhteen keskitetysti toiminnon sisällä.</v>
      </c>
      <c r="G30" s="1686">
        <f t="shared" si="0"/>
        <v>0</v>
      </c>
      <c r="H30" s="488" t="s">
        <v>2466</v>
      </c>
      <c r="I30" s="482"/>
      <c r="J30" s="1005"/>
      <c r="K30" s="1005"/>
      <c r="L30" s="1006"/>
      <c r="M30" s="153"/>
      <c r="N30" s="251"/>
      <c r="O30" s="148"/>
      <c r="P30" s="874" t="str">
        <f>VLOOKUP(VLOOKUP($C$3&amp;"-"&amp;$E30,Import!$C:$D,2,FALSE),Parameters!$C$18:$F$22,Summary!$C$7,FALSE)</f>
        <v xml:space="preserve">0 - Vastaus puuttuu </v>
      </c>
      <c r="Q30" s="910" t="str">
        <f>IF(VLOOKUP($C$3&amp;"-"&amp;$E30,Import!$C:$H,3,FALSE)=0,"",VLOOKUP($C$3&amp;"-"&amp;$E30,Import!$C:$H,3,FALSE))</f>
        <v/>
      </c>
      <c r="R30" s="910" t="str">
        <f>IF(VLOOKUP($C$3&amp;"-"&amp;$E30,Import!$C:$H,4,FALSE)=0,"",VLOOKUP($C$3&amp;"-"&amp;$E30,Import!$C:$H,4,FALSE))</f>
        <v/>
      </c>
      <c r="S30" s="910" t="str">
        <f>IF(VLOOKUP($C$3&amp;"-"&amp;$E30,Import!$C:$H,5,FALSE)=0,"",VLOOKUP($C$3&amp;"-"&amp;$E30,Import!$C:$H,5,FALSE))</f>
        <v/>
      </c>
      <c r="T30" s="911" t="str">
        <f>IF(VLOOKUP($C$3&amp;"-"&amp;$E30,Import!$C:$H,6,FALSE)=0,"",VLOOKUP($C$3&amp;"-"&amp;$E30,Import!$C:$H,6,FALSE))</f>
        <v/>
      </c>
      <c r="U30" s="153"/>
      <c r="V30" s="251"/>
    </row>
    <row r="31" spans="1:22" s="288" customFormat="1" ht="34.950000000000003" customHeight="1" x14ac:dyDescent="0.2">
      <c r="A31" s="274"/>
      <c r="B31" s="381"/>
      <c r="C31" s="523">
        <v>3</v>
      </c>
      <c r="D31" s="1455">
        <v>32</v>
      </c>
      <c r="E31" s="388" t="s">
        <v>11</v>
      </c>
      <c r="F31" s="492" t="str">
        <f>IF(VLOOKUP(CONCATENATE($C$3,"-",$E31),Languages!$A:$D,1,TRUE)=CONCATENATE($C$3,"-",$E31),VLOOKUP(CONCATENATE($C$3,"-",$E31),Languages!$A:$D,Summary!$C$7,TRUE),NA())</f>
        <v>Korkean prioriteetin laitteista, ohjelmistoista ja tietovarannoista kerätään tarkempaa lokitietoa.</v>
      </c>
      <c r="G31" s="1682">
        <f t="shared" si="0"/>
        <v>0</v>
      </c>
      <c r="H31" s="452" t="s">
        <v>2466</v>
      </c>
      <c r="I31" s="482"/>
      <c r="J31" s="482"/>
      <c r="K31" s="482"/>
      <c r="L31" s="483"/>
      <c r="M31" s="153"/>
      <c r="N31" s="251"/>
      <c r="O31" s="148"/>
      <c r="P31" s="863" t="str">
        <f>VLOOKUP(VLOOKUP($C$3&amp;"-"&amp;$E31,Import!$C:$D,2,FALSE),Parameters!$C$18:$F$22,Summary!$C$7,FALSE)</f>
        <v xml:space="preserve">0 - Vastaus puuttuu </v>
      </c>
      <c r="Q31" s="888" t="str">
        <f>IF(VLOOKUP($C$3&amp;"-"&amp;$E31,Import!$C:$H,3,FALSE)=0,"",VLOOKUP($C$3&amp;"-"&amp;$E31,Import!$C:$H,3,FALSE))</f>
        <v/>
      </c>
      <c r="R31" s="888" t="str">
        <f>IF(VLOOKUP($C$3&amp;"-"&amp;$E31,Import!$C:$H,4,FALSE)=0,"",VLOOKUP($C$3&amp;"-"&amp;$E31,Import!$C:$H,4,FALSE))</f>
        <v/>
      </c>
      <c r="S31" s="888" t="str">
        <f>IF(VLOOKUP($C$3&amp;"-"&amp;$E31,Import!$C:$H,5,FALSE)=0,"",VLOOKUP($C$3&amp;"-"&amp;$E31,Import!$C:$H,5,FALSE))</f>
        <v/>
      </c>
      <c r="T31" s="889" t="str">
        <f>IF(VLOOKUP($C$3&amp;"-"&amp;$E31,Import!$C:$H,6,FALSE)=0,"",VLOOKUP($C$3&amp;"-"&amp;$E31,Import!$C:$H,6,FALSE))</f>
        <v/>
      </c>
      <c r="U31" s="153"/>
      <c r="V31" s="251"/>
    </row>
    <row r="32" spans="1:22" s="176" customFormat="1" ht="30" customHeight="1" x14ac:dyDescent="0.25">
      <c r="A32" s="165"/>
      <c r="B32" s="268"/>
      <c r="C32" s="169">
        <v>2</v>
      </c>
      <c r="D32" s="169"/>
      <c r="E32" s="169" t="str">
        <f>IF(VLOOKUP(CONCATENATE($C$3,"-",C32),Languages!$A:$D,1,TRUE)=CONCATENATE($C$3,"-",C32),VLOOKUP(CONCATENATE($C$3,"-",C32),Languages!$A:$D,Summary!$C$7,TRUE),NA())</f>
        <v>Ympäristöjen valvonta</v>
      </c>
      <c r="F32" s="169"/>
      <c r="G32" s="291"/>
      <c r="H32" s="884"/>
      <c r="I32" s="906"/>
      <c r="J32" s="906"/>
      <c r="K32" s="906"/>
      <c r="L32" s="906"/>
      <c r="M32" s="153"/>
      <c r="N32" s="251"/>
      <c r="O32" s="148"/>
      <c r="P32" s="291"/>
      <c r="Q32" s="292"/>
      <c r="R32" s="292"/>
      <c r="S32" s="292"/>
      <c r="T32" s="292"/>
      <c r="U32" s="153"/>
      <c r="V32" s="251"/>
    </row>
    <row r="33" spans="1:22" s="284" customFormat="1" ht="19.95" customHeight="1" x14ac:dyDescent="0.2">
      <c r="A33" s="303"/>
      <c r="B33" s="278"/>
      <c r="C33" s="279" t="str">
        <f>IF(VLOOKUP("GEN-LEVEL",Languages!$A:$D,1,TRUE)="GEN-LEVEL",VLOOKUP("GEN-LEVEL",Languages!$A:$D,Summary!$C$7,TRUE),NA())</f>
        <v>Taso</v>
      </c>
      <c r="D33" s="279"/>
      <c r="E33" s="279"/>
      <c r="F33" s="280" t="str">
        <f>IF(VLOOKUP("GEN-PRACTICE",Languages!$A:$D,1,TRUE)="GEN-PRACTICE",VLOOKUP("GEN-PRACTICE",Languages!$A:$D,Summary!$C$7,TRUE),NA())</f>
        <v>Käytäntö</v>
      </c>
      <c r="G33" s="281"/>
      <c r="H33" s="881" t="str">
        <f>IF(VLOOKUP("GEN-ANSWER",Languages!$A:$D,1,TRUE)="GEN-ANSWER",VLOOKUP("GEN-ANSWER",Languages!$A:$D,Summary!$C$7,TRUE),NA())</f>
        <v>Vastaus</v>
      </c>
      <c r="I33" s="882" t="str">
        <f>IF(VLOOKUP("KM112",Languages!$A:$D,1,TRUE)="KM112",VLOOKUP("KM112",Languages!$A:$D,Summary!$C$7,TRUE),NA())</f>
        <v>Kommentit</v>
      </c>
      <c r="J33" s="882" t="str">
        <f>IF(VLOOKUP("KM113",Languages!$A:$D,1,TRUE)="KM113",VLOOKUP("KM113",Languages!$A:$D,Summary!$C$7,TRUE),NA())</f>
        <v>Sisäinen viittaus</v>
      </c>
      <c r="K33" s="882" t="str">
        <f>IF(VLOOKUP("KM114",Languages!$A:$D,1,TRUE)="KM114",VLOOKUP("KM114",Languages!$A:$D,Summary!$C$7,TRUE),NA())</f>
        <v>Ulkoinen viittaus</v>
      </c>
      <c r="L33" s="882" t="str">
        <f>IF(VLOOKUP("KM115",Languages!$A:$D,1,TRUE)="KM115",VLOOKUP("KM115",Languages!$A:$D,Summary!$C$7,TRUE),NA())</f>
        <v>Kehityskohde</v>
      </c>
      <c r="M33" s="282"/>
      <c r="N33" s="283"/>
      <c r="O33" s="278"/>
      <c r="P33" s="459" t="str">
        <f>IF(VLOOKUP("GEN-ANSWER",Languages!$A:$D,1,TRUE)="GEN-ANSWER",VLOOKUP("GEN-ANSWER",Languages!$A:$D,Summary!$C$7,TRUE),NA())</f>
        <v>Vastaus</v>
      </c>
      <c r="Q33" s="459" t="str">
        <f>IF(VLOOKUP("KM112",Languages!$A:$D,1,TRUE)="KM112",VLOOKUP("KM112",Languages!$A:$D,Summary!$C$7,TRUE),NA())</f>
        <v>Kommentit</v>
      </c>
      <c r="R33" s="459" t="str">
        <f>IF(VLOOKUP("KM113",Languages!$A:$D,1,TRUE)="KM113",VLOOKUP("KM113",Languages!$A:$D,Summary!$C$7,TRUE),NA())</f>
        <v>Sisäinen viittaus</v>
      </c>
      <c r="S33" s="459" t="str">
        <f>IF(VLOOKUP("KM114",Languages!$A:$D,1,TRUE)="KM114",VLOOKUP("KM114",Languages!$A:$D,Summary!$C$7,TRUE),NA())</f>
        <v>Ulkoinen viittaus</v>
      </c>
      <c r="T33" s="459" t="str">
        <f>IF(VLOOKUP("KM115",Languages!$A:$D,1,TRUE)="KM115",VLOOKUP("KM115",Languages!$A:$D,Summary!$C$7,TRUE),NA())</f>
        <v>Kehityskohde</v>
      </c>
      <c r="U33" s="282"/>
      <c r="V33" s="283"/>
    </row>
    <row r="34" spans="1:22" s="295" customFormat="1" ht="45" customHeight="1" x14ac:dyDescent="0.2">
      <c r="A34" s="304"/>
      <c r="B34" s="1756"/>
      <c r="C34" s="1771">
        <v>1</v>
      </c>
      <c r="D34" s="1488">
        <v>33</v>
      </c>
      <c r="E34" s="393" t="s">
        <v>17</v>
      </c>
      <c r="F34" s="463" t="str">
        <f>IF(VLOOKUP(CONCATENATE($C$3,"-",$E34),Languages!$A:$D,1,TRUE)=CONCATENATE($C$3,"-",$E34),VLOOKUP(CONCATENATE($C$3,"-",$E34),Languages!$A:$D,Summary!$C$7,TRUE),NA())</f>
        <v>Lokitietojen tarkastelua ja muuta kyberturvallisuusvalvontaa tehdään. Tasolla 1 tämän ei tarvitse olla systemaattista ja säännöllistä.</v>
      </c>
      <c r="G34" s="1683">
        <f t="shared" ref="G34:G42" si="1">IFERROR(INT(LEFT($H34,1)),0)</f>
        <v>0</v>
      </c>
      <c r="H34" s="441" t="s">
        <v>2466</v>
      </c>
      <c r="I34" s="482"/>
      <c r="J34" s="442"/>
      <c r="K34" s="442"/>
      <c r="L34" s="443"/>
      <c r="M34" s="153"/>
      <c r="N34" s="251"/>
      <c r="O34" s="148"/>
      <c r="P34" s="866" t="str">
        <f>VLOOKUP(VLOOKUP($C$3&amp;"-"&amp;$E34,Import!$C:$D,2,FALSE),Parameters!$C$18:$F$22,Summary!$C$7,FALSE)</f>
        <v xml:space="preserve">0 - Vastaus puuttuu </v>
      </c>
      <c r="Q34" s="908" t="str">
        <f>IF(VLOOKUP($C$3&amp;"-"&amp;$E34,Import!$C:$H,3,FALSE)=0,"",VLOOKUP($C$3&amp;"-"&amp;$E34,Import!$C:$H,3,FALSE))</f>
        <v/>
      </c>
      <c r="R34" s="908" t="str">
        <f>IF(VLOOKUP($C$3&amp;"-"&amp;$E34,Import!$C:$H,4,FALSE)=0,"",VLOOKUP($C$3&amp;"-"&amp;$E34,Import!$C:$H,4,FALSE))</f>
        <v/>
      </c>
      <c r="S34" s="908" t="str">
        <f>IF(VLOOKUP($C$3&amp;"-"&amp;$E34,Import!$C:$H,5,FALSE)=0,"",VLOOKUP($C$3&amp;"-"&amp;$E34,Import!$C:$H,5,FALSE))</f>
        <v/>
      </c>
      <c r="T34" s="909" t="str">
        <f>IF(VLOOKUP($C$3&amp;"-"&amp;$E34,Import!$C:$H,6,FALSE)=0,"",VLOOKUP($C$3&amp;"-"&amp;$E34,Import!$C:$H,6,FALSE))</f>
        <v/>
      </c>
      <c r="U34" s="153"/>
      <c r="V34" s="251"/>
    </row>
    <row r="35" spans="1:22" s="295" customFormat="1" ht="45" customHeight="1" x14ac:dyDescent="0.2">
      <c r="A35" s="304"/>
      <c r="B35" s="1756"/>
      <c r="C35" s="1772"/>
      <c r="D35" s="1486">
        <v>33</v>
      </c>
      <c r="E35" s="394" t="s">
        <v>18</v>
      </c>
      <c r="F35" s="470" t="str">
        <f>IF(VLOOKUP(CONCATENATE($C$3,"-",$E35),Languages!$A:$D,1,TRUE)=CONCATENATE($C$3,"-",$E35),VLOOKUP(CONCATENATE($C$3,"-",$E35),Languages!$A:$D,Summary!$C$7,TRUE),NA())</f>
        <v>IT- ja OT-ympäristöjen valvontatietoja katselmoidaan säännöllisesti poikkeavan toiminnan ja mahdollisten kybertapahtumien varalta (ainakin tapauskohtaisesti). Tasolla 1 tämän ei tarvitse olla systemaattista.</v>
      </c>
      <c r="G35" s="1686">
        <f t="shared" si="1"/>
        <v>0</v>
      </c>
      <c r="H35" s="445" t="s">
        <v>2466</v>
      </c>
      <c r="I35" s="482"/>
      <c r="J35" s="440"/>
      <c r="K35" s="440"/>
      <c r="L35" s="449"/>
      <c r="M35" s="153"/>
      <c r="N35" s="251"/>
      <c r="O35" s="148"/>
      <c r="P35" s="874" t="str">
        <f>VLOOKUP(VLOOKUP($C$3&amp;"-"&amp;$E35,Import!$C:$D,2,FALSE),Parameters!$C$18:$F$22,Summary!$C$7,FALSE)</f>
        <v xml:space="preserve">0 - Vastaus puuttuu </v>
      </c>
      <c r="Q35" s="900" t="str">
        <f>IF(VLOOKUP($C$3&amp;"-"&amp;$E35,Import!$C:$H,3,FALSE)=0,"",VLOOKUP($C$3&amp;"-"&amp;$E35,Import!$C:$H,3,FALSE))</f>
        <v/>
      </c>
      <c r="R35" s="900" t="str">
        <f>IF(VLOOKUP($C$3&amp;"-"&amp;$E35,Import!$C:$H,4,FALSE)=0,"",VLOOKUP($C$3&amp;"-"&amp;$E35,Import!$C:$H,4,FALSE))</f>
        <v/>
      </c>
      <c r="S35" s="900" t="str">
        <f>IF(VLOOKUP($C$3&amp;"-"&amp;$E35,Import!$C:$H,5,FALSE)=0,"",VLOOKUP($C$3&amp;"-"&amp;$E35,Import!$C:$H,5,FALSE))</f>
        <v/>
      </c>
      <c r="T35" s="901" t="str">
        <f>IF(VLOOKUP($C$3&amp;"-"&amp;$E35,Import!$C:$H,6,FALSE)=0,"",VLOOKUP($C$3&amp;"-"&amp;$E35,Import!$C:$H,6,FALSE))</f>
        <v/>
      </c>
      <c r="U35" s="153"/>
      <c r="V35" s="251"/>
    </row>
    <row r="36" spans="1:22" s="295" customFormat="1" ht="45" customHeight="1" x14ac:dyDescent="0.2">
      <c r="A36" s="304"/>
      <c r="B36" s="1756"/>
      <c r="C36" s="1764">
        <v>2</v>
      </c>
      <c r="D36" s="1488">
        <v>33</v>
      </c>
      <c r="E36" s="393" t="s">
        <v>19</v>
      </c>
      <c r="F36" s="463" t="str">
        <f>IF(VLOOKUP(CONCATENATE($C$3,"-",$E36),Languages!$A:$D,1,TRUE)=CONCATENATE($C$3,"-",$E36),VLOOKUP(CONCATENATE($C$3,"-",$E36),Languages!$A:$D,Summary!$C$7,TRUE),NA())</f>
        <v>Valvonnalle ja havaintojen analysoinnille on määritetty tarkempia vaatimuksia, joita päivitetään säännöllisesti ja jotka kattavat tapahtumatietojen oikea-aikaisen tarkastelun.</v>
      </c>
      <c r="G36" s="1683">
        <f t="shared" si="1"/>
        <v>0</v>
      </c>
      <c r="H36" s="441" t="s">
        <v>2466</v>
      </c>
      <c r="I36" s="482"/>
      <c r="J36" s="438"/>
      <c r="K36" s="438"/>
      <c r="L36" s="447"/>
      <c r="M36" s="153"/>
      <c r="N36" s="251"/>
      <c r="O36" s="148"/>
      <c r="P36" s="866" t="str">
        <f>VLOOKUP(VLOOKUP($C$3&amp;"-"&amp;$E36,Import!$C:$D,2,FALSE),Parameters!$C$18:$F$22,Summary!$C$7,FALSE)</f>
        <v xml:space="preserve">0 - Vastaus puuttuu </v>
      </c>
      <c r="Q36" s="898" t="str">
        <f>IF(VLOOKUP($C$3&amp;"-"&amp;$E36,Import!$C:$H,3,FALSE)=0,"",VLOOKUP($C$3&amp;"-"&amp;$E36,Import!$C:$H,3,FALSE))</f>
        <v/>
      </c>
      <c r="R36" s="898" t="str">
        <f>IF(VLOOKUP($C$3&amp;"-"&amp;$E36,Import!$C:$H,4,FALSE)=0,"",VLOOKUP($C$3&amp;"-"&amp;$E36,Import!$C:$H,4,FALSE))</f>
        <v/>
      </c>
      <c r="S36" s="898" t="str">
        <f>IF(VLOOKUP($C$3&amp;"-"&amp;$E36,Import!$C:$H,5,FALSE)=0,"",VLOOKUP($C$3&amp;"-"&amp;$E36,Import!$C:$H,5,FALSE))</f>
        <v/>
      </c>
      <c r="T36" s="899" t="str">
        <f>IF(VLOOKUP($C$3&amp;"-"&amp;$E36,Import!$C:$H,6,FALSE)=0,"",VLOOKUP($C$3&amp;"-"&amp;$E36,Import!$C:$H,6,FALSE))</f>
        <v/>
      </c>
      <c r="U36" s="153"/>
      <c r="V36" s="251"/>
    </row>
    <row r="37" spans="1:22" s="295" customFormat="1" ht="75" customHeight="1" x14ac:dyDescent="0.2">
      <c r="A37" s="304"/>
      <c r="B37" s="1756"/>
      <c r="C37" s="1769"/>
      <c r="D37" s="1465">
        <v>34</v>
      </c>
      <c r="E37" s="293" t="s">
        <v>20</v>
      </c>
      <c r="F37" s="464" t="str">
        <f>IF(VLOOKUP(CONCATENATE($C$3,"-",$E37),Languages!$A:$D,1,TRUE)=CONCATENATE($C$3,"-",$E37),VLOOKUP(CONCATENATE($C$3,"-",$E37),Languages!$A:$D,Summary!$C$7,TRUE),NA())</f>
        <v>Poikkeavan toiminnan havaitsemiseksi on määritetty indikaattoreita, jotka pohjautuvat järjestelmälokeihin, tietovuoanalyysiin, verkkojen peruskonfiguraatioihin, kybertapahtumiin ja -arkkitehtuuriin. IT-ympäristöjä (ja mahdollisia OT-ympäristöjä) valvotaan näiden indikaattoreiden avulla.</v>
      </c>
      <c r="G37" s="1684">
        <f t="shared" si="1"/>
        <v>0</v>
      </c>
      <c r="H37" s="306" t="s">
        <v>2466</v>
      </c>
      <c r="I37" s="482"/>
      <c r="J37" s="439"/>
      <c r="K37" s="439"/>
      <c r="L37" s="448"/>
      <c r="M37" s="153"/>
      <c r="N37" s="251"/>
      <c r="O37" s="148"/>
      <c r="P37" s="869" t="str">
        <f>VLOOKUP(VLOOKUP($C$3&amp;"-"&amp;$E37,Import!$C:$D,2,FALSE),Parameters!$C$18:$F$22,Summary!$C$7,FALSE)</f>
        <v xml:space="preserve">0 - Vastaus puuttuu </v>
      </c>
      <c r="Q37" s="893" t="str">
        <f>IF(VLOOKUP($C$3&amp;"-"&amp;$E37,Import!$C:$H,3,FALSE)=0,"",VLOOKUP($C$3&amp;"-"&amp;$E37,Import!$C:$H,3,FALSE))</f>
        <v/>
      </c>
      <c r="R37" s="893" t="str">
        <f>IF(VLOOKUP($C$3&amp;"-"&amp;$E37,Import!$C:$H,4,FALSE)=0,"",VLOOKUP($C$3&amp;"-"&amp;$E37,Import!$C:$H,4,FALSE))</f>
        <v/>
      </c>
      <c r="S37" s="893" t="str">
        <f>IF(VLOOKUP($C$3&amp;"-"&amp;$E37,Import!$C:$H,5,FALSE)=0,"",VLOOKUP($C$3&amp;"-"&amp;$E37,Import!$C:$H,5,FALSE))</f>
        <v/>
      </c>
      <c r="T37" s="894" t="str">
        <f>IF(VLOOKUP($C$3&amp;"-"&amp;$E37,Import!$C:$H,6,FALSE)=0,"",VLOOKUP($C$3&amp;"-"&amp;$E37,Import!$C:$H,6,FALSE))</f>
        <v/>
      </c>
      <c r="U37" s="153"/>
      <c r="V37" s="251"/>
    </row>
    <row r="38" spans="1:22" s="295" customFormat="1" ht="34.950000000000003" customHeight="1" x14ac:dyDescent="0.2">
      <c r="A38" s="304"/>
      <c r="B38" s="1756"/>
      <c r="C38" s="1769"/>
      <c r="D38" s="1388" t="s">
        <v>1629</v>
      </c>
      <c r="E38" s="293" t="s">
        <v>21</v>
      </c>
      <c r="F38" s="464" t="str">
        <f>IF(VLOOKUP(CONCATENATE($C$3,"-",$E38),Languages!$A:$D,1,TRUE)=CONCATENATE($C$3,"-",$E38),VLOOKUP(CONCATENATE($C$3,"-",$E38),Languages!$A:$D,Summary!$C$7,TRUE),NA())</f>
        <v>Kybertapahtumien tunnistamista varten on määritetty erilaisia hälytyksiä ja ilmoituksia, joita päivitetään säännöllisesti.</v>
      </c>
      <c r="G38" s="1684">
        <f t="shared" si="1"/>
        <v>0</v>
      </c>
      <c r="H38" s="306" t="s">
        <v>2466</v>
      </c>
      <c r="I38" s="482"/>
      <c r="J38" s="439"/>
      <c r="K38" s="439"/>
      <c r="L38" s="448"/>
      <c r="M38" s="153"/>
      <c r="N38" s="251"/>
      <c r="O38" s="148"/>
      <c r="P38" s="869" t="str">
        <f>VLOOKUP(VLOOKUP($C$3&amp;"-"&amp;$E38,Import!$C:$D,2,FALSE),Parameters!$C$18:$F$22,Summary!$C$7,FALSE)</f>
        <v xml:space="preserve">0 - Vastaus puuttuu </v>
      </c>
      <c r="Q38" s="893" t="str">
        <f>IF(VLOOKUP($C$3&amp;"-"&amp;$E38,Import!$C:$H,3,FALSE)=0,"",VLOOKUP($C$3&amp;"-"&amp;$E38,Import!$C:$H,3,FALSE))</f>
        <v/>
      </c>
      <c r="R38" s="893" t="str">
        <f>IF(VLOOKUP($C$3&amp;"-"&amp;$E38,Import!$C:$H,4,FALSE)=0,"",VLOOKUP($C$3&amp;"-"&amp;$E38,Import!$C:$H,4,FALSE))</f>
        <v/>
      </c>
      <c r="S38" s="893" t="str">
        <f>IF(VLOOKUP($C$3&amp;"-"&amp;$E38,Import!$C:$H,5,FALSE)=0,"",VLOOKUP($C$3&amp;"-"&amp;$E38,Import!$C:$H,5,FALSE))</f>
        <v/>
      </c>
      <c r="T38" s="894" t="str">
        <f>IF(VLOOKUP($C$3&amp;"-"&amp;$E38,Import!$C:$H,6,FALSE)=0,"",VLOOKUP($C$3&amp;"-"&amp;$E38,Import!$C:$H,6,FALSE))</f>
        <v/>
      </c>
      <c r="U38" s="153"/>
      <c r="V38" s="251"/>
    </row>
    <row r="39" spans="1:22" s="295" customFormat="1" ht="34.950000000000003" customHeight="1" x14ac:dyDescent="0.2">
      <c r="A39" s="304"/>
      <c r="B39" s="1756"/>
      <c r="C39" s="1765"/>
      <c r="D39" s="1486">
        <v>33</v>
      </c>
      <c r="E39" s="394" t="s">
        <v>103</v>
      </c>
      <c r="F39" s="470" t="str">
        <f>IF(VLOOKUP(CONCATENATE($C$3,"-",$E39),Languages!$A:$D,1,TRUE)=CONCATENATE($C$3,"-",$E39),VLOOKUP(CONCATENATE($C$3,"-",$E39),Languages!$A:$D,Summary!$C$7,TRUE),NA())</f>
        <v>Valvontatoimenpiteet ovat linjassa toiminnon uhkaprofiilin kanssa [kts. THREAT-2e].</v>
      </c>
      <c r="G39" s="1686">
        <f t="shared" si="1"/>
        <v>0</v>
      </c>
      <c r="H39" s="445" t="s">
        <v>2466</v>
      </c>
      <c r="I39" s="482"/>
      <c r="J39" s="440"/>
      <c r="K39" s="440"/>
      <c r="L39" s="449"/>
      <c r="M39" s="153"/>
      <c r="N39" s="251"/>
      <c r="O39" s="148"/>
      <c r="P39" s="874" t="str">
        <f>VLOOKUP(VLOOKUP($C$3&amp;"-"&amp;$E39,Import!$C:$D,2,FALSE),Parameters!$C$18:$F$22,Summary!$C$7,FALSE)</f>
        <v xml:space="preserve">0 - Vastaus puuttuu </v>
      </c>
      <c r="Q39" s="900" t="str">
        <f>IF(VLOOKUP($C$3&amp;"-"&amp;$E39,Import!$C:$H,3,FALSE)=0,"",VLOOKUP($C$3&amp;"-"&amp;$E39,Import!$C:$H,3,FALSE))</f>
        <v/>
      </c>
      <c r="R39" s="900" t="str">
        <f>IF(VLOOKUP($C$3&amp;"-"&amp;$E39,Import!$C:$H,4,FALSE)=0,"",VLOOKUP($C$3&amp;"-"&amp;$E39,Import!$C:$H,4,FALSE))</f>
        <v/>
      </c>
      <c r="S39" s="900" t="str">
        <f>IF(VLOOKUP($C$3&amp;"-"&amp;$E39,Import!$C:$H,5,FALSE)=0,"",VLOOKUP($C$3&amp;"-"&amp;$E39,Import!$C:$H,5,FALSE))</f>
        <v/>
      </c>
      <c r="T39" s="901" t="str">
        <f>IF(VLOOKUP($C$3&amp;"-"&amp;$E39,Import!$C:$H,6,FALSE)=0,"",VLOOKUP($C$3&amp;"-"&amp;$E39,Import!$C:$H,6,FALSE))</f>
        <v/>
      </c>
      <c r="U39" s="153"/>
      <c r="V39" s="251"/>
    </row>
    <row r="40" spans="1:22" s="295" customFormat="1" ht="34.950000000000003" customHeight="1" x14ac:dyDescent="0.2">
      <c r="A40" s="304"/>
      <c r="B40" s="1756"/>
      <c r="C40" s="1766">
        <v>3</v>
      </c>
      <c r="D40" s="1488">
        <v>33</v>
      </c>
      <c r="E40" s="393" t="s">
        <v>165</v>
      </c>
      <c r="F40" s="463" t="str">
        <f>IF(VLOOKUP(CONCATENATE($C$3,"-",$E40),Languages!$A:$D,1,TRUE)=CONCATENATE($C$3,"-",$E40),VLOOKUP(CONCATENATE($C$3,"-",$E40),Languages!$A:$D,Summary!$C$7,TRUE),NA())</f>
        <v xml:space="preserve">Korkean prioriteetin laitteita, ohjelmistoija ja tietovarantoja valvotaan tarkemmin. </v>
      </c>
      <c r="G40" s="1683">
        <f t="shared" si="1"/>
        <v>0</v>
      </c>
      <c r="H40" s="441" t="s">
        <v>2466</v>
      </c>
      <c r="I40" s="482"/>
      <c r="J40" s="438"/>
      <c r="K40" s="438"/>
      <c r="L40" s="447"/>
      <c r="M40" s="153"/>
      <c r="N40" s="251"/>
      <c r="O40" s="148"/>
      <c r="P40" s="866" t="str">
        <f>VLOOKUP(VLOOKUP($C$3&amp;"-"&amp;$E40,Import!$C:$D,2,FALSE),Parameters!$C$18:$F$22,Summary!$C$7,FALSE)</f>
        <v xml:space="preserve">0 - Vastaus puuttuu </v>
      </c>
      <c r="Q40" s="898" t="str">
        <f>IF(VLOOKUP($C$3&amp;"-"&amp;$E40,Import!$C:$H,3,FALSE)=0,"",VLOOKUP($C$3&amp;"-"&amp;$E40,Import!$C:$H,3,FALSE))</f>
        <v/>
      </c>
      <c r="R40" s="898" t="str">
        <f>IF(VLOOKUP($C$3&amp;"-"&amp;$E40,Import!$C:$H,4,FALSE)=0,"",VLOOKUP($C$3&amp;"-"&amp;$E40,Import!$C:$H,4,FALSE))</f>
        <v/>
      </c>
      <c r="S40" s="898" t="str">
        <f>IF(VLOOKUP($C$3&amp;"-"&amp;$E40,Import!$C:$H,5,FALSE)=0,"",VLOOKUP($C$3&amp;"-"&amp;$E40,Import!$C:$H,5,FALSE))</f>
        <v/>
      </c>
      <c r="T40" s="899" t="str">
        <f>IF(VLOOKUP($C$3&amp;"-"&amp;$E40,Import!$C:$H,6,FALSE)=0,"",VLOOKUP($C$3&amp;"-"&amp;$E40,Import!$C:$H,6,FALSE))</f>
        <v/>
      </c>
      <c r="U40" s="153"/>
      <c r="V40" s="251"/>
    </row>
    <row r="41" spans="1:22" s="295" customFormat="1" ht="34.950000000000003" customHeight="1" x14ac:dyDescent="0.2">
      <c r="A41" s="304"/>
      <c r="B41" s="1756"/>
      <c r="C41" s="1767"/>
      <c r="D41" s="1465">
        <v>34</v>
      </c>
      <c r="E41" s="293" t="s">
        <v>167</v>
      </c>
      <c r="F41" s="464" t="str">
        <f>IF(VLOOKUP(CONCATENATE($C$3,"-",$E41),Languages!$A:$D,1,TRUE)=CONCATENATE($C$3,"-",$E41),VLOOKUP(CONCATENATE($C$3,"-",$E41),Languages!$A:$D,Summary!$C$7,TRUE),NA())</f>
        <v>Riskianalyyseistä saatua tietoa [kts. RISK-3d] hyödynnetään, kun määritetään poikkeavan toiminnan indikaattoreita.</v>
      </c>
      <c r="G41" s="1684">
        <f t="shared" si="1"/>
        <v>0</v>
      </c>
      <c r="H41" s="306" t="s">
        <v>2466</v>
      </c>
      <c r="I41" s="482"/>
      <c r="J41" s="439"/>
      <c r="K41" s="439"/>
      <c r="L41" s="448"/>
      <c r="M41" s="153"/>
      <c r="N41" s="251"/>
      <c r="O41" s="148"/>
      <c r="P41" s="869" t="str">
        <f>VLOOKUP(VLOOKUP($C$3&amp;"-"&amp;$E41,Import!$C:$D,2,FALSE),Parameters!$C$18:$F$22,Summary!$C$7,FALSE)</f>
        <v xml:space="preserve">0 - Vastaus puuttuu </v>
      </c>
      <c r="Q41" s="893" t="str">
        <f>IF(VLOOKUP($C$3&amp;"-"&amp;$E41,Import!$C:$H,3,FALSE)=0,"",VLOOKUP($C$3&amp;"-"&amp;$E41,Import!$C:$H,3,FALSE))</f>
        <v/>
      </c>
      <c r="R41" s="893" t="str">
        <f>IF(VLOOKUP($C$3&amp;"-"&amp;$E41,Import!$C:$H,4,FALSE)=0,"",VLOOKUP($C$3&amp;"-"&amp;$E41,Import!$C:$H,4,FALSE))</f>
        <v/>
      </c>
      <c r="S41" s="893" t="str">
        <f>IF(VLOOKUP($C$3&amp;"-"&amp;$E41,Import!$C:$H,5,FALSE)=0,"",VLOOKUP($C$3&amp;"-"&amp;$E41,Import!$C:$H,5,FALSE))</f>
        <v/>
      </c>
      <c r="T41" s="894" t="str">
        <f>IF(VLOOKUP($C$3&amp;"-"&amp;$E41,Import!$C:$H,6,FALSE)=0,"",VLOOKUP($C$3&amp;"-"&amp;$E41,Import!$C:$H,6,FALSE))</f>
        <v/>
      </c>
      <c r="U41" s="153"/>
      <c r="V41" s="251"/>
    </row>
    <row r="42" spans="1:22" s="295" customFormat="1" ht="34.950000000000003" customHeight="1" x14ac:dyDescent="0.2">
      <c r="A42" s="304"/>
      <c r="B42" s="1756"/>
      <c r="C42" s="1768"/>
      <c r="D42" s="1414">
        <v>34</v>
      </c>
      <c r="E42" s="394" t="s">
        <v>198</v>
      </c>
      <c r="F42" s="470" t="str">
        <f>IF(VLOOKUP(CONCATENATE($C$3,"-",$E42),Languages!$A:$D,1,TRUE)=CONCATENATE($C$3,"-",$E42),VLOOKUP(CONCATENATE($C$3,"-",$E42),Languages!$A:$D,Summary!$C$7,TRUE),NA())</f>
        <v xml:space="preserve">Poikkeavan toiminnan havaitsemiseksi on luotuja indikaattoreita arvioidaan ja päivitetään säännöllisesti ja määriteltyjen tilanteiden kuten järjestelmämuutosten tai ulkoisten tapahtumien yhteydessä. </v>
      </c>
      <c r="G42" s="1686">
        <f t="shared" si="1"/>
        <v>0</v>
      </c>
      <c r="H42" s="445" t="s">
        <v>2466</v>
      </c>
      <c r="I42" s="482"/>
      <c r="J42" s="440"/>
      <c r="K42" s="440"/>
      <c r="L42" s="449"/>
      <c r="M42" s="153"/>
      <c r="N42" s="251"/>
      <c r="O42" s="148"/>
      <c r="P42" s="874" t="str">
        <f>VLOOKUP(VLOOKUP($C$3&amp;"-"&amp;$E42,Import!$C:$D,2,FALSE),Parameters!$C$18:$F$22,Summary!$C$7,FALSE)</f>
        <v xml:space="preserve">0 - Vastaus puuttuu </v>
      </c>
      <c r="Q42" s="900" t="str">
        <f>IF(VLOOKUP($C$3&amp;"-"&amp;$E42,Import!$C:$H,3,FALSE)=0,"",VLOOKUP($C$3&amp;"-"&amp;$E42,Import!$C:$H,3,FALSE))</f>
        <v/>
      </c>
      <c r="R42" s="900" t="str">
        <f>IF(VLOOKUP($C$3&amp;"-"&amp;$E42,Import!$C:$H,4,FALSE)=0,"",VLOOKUP($C$3&amp;"-"&amp;$E42,Import!$C:$H,4,FALSE))</f>
        <v/>
      </c>
      <c r="S42" s="900" t="str">
        <f>IF(VLOOKUP($C$3&amp;"-"&amp;$E42,Import!$C:$H,5,FALSE)=0,"",VLOOKUP($C$3&amp;"-"&amp;$E42,Import!$C:$H,5,FALSE))</f>
        <v/>
      </c>
      <c r="T42" s="901" t="str">
        <f>IF(VLOOKUP($C$3&amp;"-"&amp;$E42,Import!$C:$H,6,FALSE)=0,"",VLOOKUP($C$3&amp;"-"&amp;$E42,Import!$C:$H,6,FALSE))</f>
        <v/>
      </c>
      <c r="U42" s="153"/>
      <c r="V42" s="251"/>
    </row>
    <row r="43" spans="1:22" s="176" customFormat="1" ht="30" customHeight="1" x14ac:dyDescent="0.25">
      <c r="A43" s="165"/>
      <c r="B43" s="268"/>
      <c r="C43" s="169">
        <v>3</v>
      </c>
      <c r="D43" s="169"/>
      <c r="E43" s="169" t="str">
        <f>IF(VLOOKUP(CONCATENATE($C$3,"-",C43),Languages!$A:$D,1,TRUE)=CONCATENATE($C$3,"-",C43),VLOOKUP(CONCATENATE($C$3,"-",C43),Languages!$A:$D,Summary!$C$7,TRUE),NA())</f>
        <v>Tilannekuvan ylläpito</v>
      </c>
      <c r="F43" s="169"/>
      <c r="G43" s="291"/>
      <c r="H43" s="884"/>
      <c r="I43" s="906"/>
      <c r="J43" s="906"/>
      <c r="K43" s="906"/>
      <c r="L43" s="906"/>
      <c r="M43" s="153"/>
      <c r="N43" s="251"/>
      <c r="O43" s="148"/>
      <c r="P43" s="291"/>
      <c r="Q43" s="292"/>
      <c r="R43" s="292"/>
      <c r="S43" s="292"/>
      <c r="T43" s="292"/>
      <c r="U43" s="153"/>
      <c r="V43" s="251"/>
    </row>
    <row r="44" spans="1:22" s="284" customFormat="1" ht="19.95" customHeight="1" x14ac:dyDescent="0.2">
      <c r="A44" s="303"/>
      <c r="B44" s="278"/>
      <c r="C44" s="279" t="str">
        <f>IF(VLOOKUP("GEN-LEVEL",Languages!$A:$D,1,TRUE)="GEN-LEVEL",VLOOKUP("GEN-LEVEL",Languages!$A:$D,Summary!$C$7,TRUE),NA())</f>
        <v>Taso</v>
      </c>
      <c r="D44" s="279"/>
      <c r="E44" s="279"/>
      <c r="F44" s="280" t="str">
        <f>IF(VLOOKUP("GEN-PRACTICE",Languages!$A:$D,1,TRUE)="GEN-PRACTICE",VLOOKUP("GEN-PRACTICE",Languages!$A:$D,Summary!$C$7,TRUE),NA())</f>
        <v>Käytäntö</v>
      </c>
      <c r="G44" s="281"/>
      <c r="H44" s="881" t="str">
        <f>IF(VLOOKUP("GEN-ANSWER",Languages!$A:$D,1,TRUE)="GEN-ANSWER",VLOOKUP("GEN-ANSWER",Languages!$A:$D,Summary!$C$7,TRUE),NA())</f>
        <v>Vastaus</v>
      </c>
      <c r="I44" s="882" t="str">
        <f>IF(VLOOKUP("KM112",Languages!$A:$D,1,TRUE)="KM112",VLOOKUP("KM112",Languages!$A:$D,Summary!$C$7,TRUE),NA())</f>
        <v>Kommentit</v>
      </c>
      <c r="J44" s="882" t="str">
        <f>IF(VLOOKUP("KM113",Languages!$A:$D,1,TRUE)="KM113",VLOOKUP("KM113",Languages!$A:$D,Summary!$C$7,TRUE),NA())</f>
        <v>Sisäinen viittaus</v>
      </c>
      <c r="K44" s="882" t="str">
        <f>IF(VLOOKUP("KM114",Languages!$A:$D,1,TRUE)="KM114",VLOOKUP("KM114",Languages!$A:$D,Summary!$C$7,TRUE),NA())</f>
        <v>Ulkoinen viittaus</v>
      </c>
      <c r="L44" s="882" t="str">
        <f>IF(VLOOKUP("KM115",Languages!$A:$D,1,TRUE)="KM115",VLOOKUP("KM115",Languages!$A:$D,Summary!$C$7,TRUE),NA())</f>
        <v>Kehityskohde</v>
      </c>
      <c r="M44" s="282"/>
      <c r="N44" s="283"/>
      <c r="O44" s="278"/>
      <c r="P44" s="459" t="str">
        <f>IF(VLOOKUP("GEN-ANSWER",Languages!$A:$D,1,TRUE)="GEN-ANSWER",VLOOKUP("GEN-ANSWER",Languages!$A:$D,Summary!$C$7,TRUE),NA())</f>
        <v>Vastaus</v>
      </c>
      <c r="Q44" s="459" t="str">
        <f>IF(VLOOKUP("KM112",Languages!$A:$D,1,TRUE)="KM112",VLOOKUP("KM112",Languages!$A:$D,Summary!$C$7,TRUE),NA())</f>
        <v>Kommentit</v>
      </c>
      <c r="R44" s="459" t="str">
        <f>IF(VLOOKUP("KM113",Languages!$A:$D,1,TRUE)="KM113",VLOOKUP("KM113",Languages!$A:$D,Summary!$C$7,TRUE),NA())</f>
        <v>Sisäinen viittaus</v>
      </c>
      <c r="S44" s="459" t="str">
        <f>IF(VLOOKUP("KM114",Languages!$A:$D,1,TRUE)="KM114",VLOOKUP("KM114",Languages!$A:$D,Summary!$C$7,TRUE),NA())</f>
        <v>Ulkoinen viittaus</v>
      </c>
      <c r="T44" s="459" t="str">
        <f>IF(VLOOKUP("KM115",Languages!$A:$D,1,TRUE)="KM115",VLOOKUP("KM115",Languages!$A:$D,Summary!$C$7,TRUE),NA())</f>
        <v>Kehityskohde</v>
      </c>
      <c r="U44" s="282"/>
      <c r="V44" s="283"/>
    </row>
    <row r="45" spans="1:22" s="310" customFormat="1" ht="19.95" customHeight="1" x14ac:dyDescent="0.2">
      <c r="A45" s="283"/>
      <c r="B45" s="278"/>
      <c r="C45" s="410">
        <v>1</v>
      </c>
      <c r="D45" s="1391"/>
      <c r="E45" s="398"/>
      <c r="F45" s="399"/>
      <c r="G45" s="401"/>
      <c r="H45" s="885"/>
      <c r="I45" s="886"/>
      <c r="J45" s="886"/>
      <c r="K45" s="886"/>
      <c r="L45" s="887"/>
      <c r="M45" s="153"/>
      <c r="N45" s="251"/>
      <c r="O45" s="148"/>
      <c r="P45" s="513"/>
      <c r="Q45" s="400"/>
      <c r="R45" s="400"/>
      <c r="S45" s="400"/>
      <c r="T45" s="402"/>
      <c r="U45" s="153"/>
      <c r="V45" s="251"/>
    </row>
    <row r="46" spans="1:22" s="295" customFormat="1" ht="34.950000000000003" customHeight="1" x14ac:dyDescent="0.2">
      <c r="A46" s="304"/>
      <c r="B46" s="296"/>
      <c r="C46" s="1764">
        <v>2</v>
      </c>
      <c r="D46" s="1387" t="s">
        <v>1629</v>
      </c>
      <c r="E46" s="393" t="s">
        <v>22</v>
      </c>
      <c r="F46" s="463" t="str">
        <f>IF(VLOOKUP(CONCATENATE($C$3,"-",$E46),Languages!$A:$D,1,TRUE)=CONCATENATE($C$3,"-",$E46),VLOOKUP(CONCATENATE($C$3,"-",$E46),Languages!$A:$D,Summary!$C$7,TRUE),NA())</f>
        <v>Toiminnon kyberturvallisuuden tilannekuvan viestimiseksi on määritetty menetelmät, joita päivitetään säännöllisesti.</v>
      </c>
      <c r="G46" s="1683">
        <f t="shared" ref="G46:G52" si="2">IFERROR(INT(LEFT($H46,1)),0)</f>
        <v>0</v>
      </c>
      <c r="H46" s="441" t="s">
        <v>2466</v>
      </c>
      <c r="I46" s="482"/>
      <c r="J46" s="438"/>
      <c r="K46" s="438"/>
      <c r="L46" s="447"/>
      <c r="M46" s="153"/>
      <c r="N46" s="251"/>
      <c r="O46" s="148"/>
      <c r="P46" s="866" t="str">
        <f>VLOOKUP(VLOOKUP($C$3&amp;"-"&amp;$E46,Import!$C:$D,2,FALSE),Parameters!$C$18:$F$22,Summary!$C$7,FALSE)</f>
        <v xml:space="preserve">0 - Vastaus puuttuu </v>
      </c>
      <c r="Q46" s="898" t="str">
        <f>IF(VLOOKUP($C$3&amp;"-"&amp;$E46,Import!$C:$H,3,FALSE)=0,"",VLOOKUP($C$3&amp;"-"&amp;$E46,Import!$C:$H,3,FALSE))</f>
        <v/>
      </c>
      <c r="R46" s="898" t="str">
        <f>IF(VLOOKUP($C$3&amp;"-"&amp;$E46,Import!$C:$H,4,FALSE)=0,"",VLOOKUP($C$3&amp;"-"&amp;$E46,Import!$C:$H,4,FALSE))</f>
        <v/>
      </c>
      <c r="S46" s="898" t="str">
        <f>IF(VLOOKUP($C$3&amp;"-"&amp;$E46,Import!$C:$H,5,FALSE)=0,"",VLOOKUP($C$3&amp;"-"&amp;$E46,Import!$C:$H,5,FALSE))</f>
        <v/>
      </c>
      <c r="T46" s="899" t="str">
        <f>IF(VLOOKUP($C$3&amp;"-"&amp;$E46,Import!$C:$H,6,FALSE)=0,"",VLOOKUP($C$3&amp;"-"&amp;$E46,Import!$C:$H,6,FALSE))</f>
        <v/>
      </c>
      <c r="U46" s="153"/>
      <c r="V46" s="251"/>
    </row>
    <row r="47" spans="1:22" s="295" customFormat="1" ht="34.950000000000003" customHeight="1" x14ac:dyDescent="0.2">
      <c r="A47" s="304"/>
      <c r="B47" s="296"/>
      <c r="C47" s="1769"/>
      <c r="D47" s="1463">
        <v>35</v>
      </c>
      <c r="E47" s="293" t="s">
        <v>23</v>
      </c>
      <c r="F47" s="464" t="str">
        <f>IF(VLOOKUP(CONCATENATE($C$3,"-",$E47),Languages!$A:$D,1,TRUE)=CONCATENATE($C$3,"-",$E47),VLOOKUP(CONCATENATE($C$3,"-",$E47),Languages!$A:$D,Summary!$C$7,TRUE),NA())</f>
        <v>Valvontatieto kootaan yhteen toiminnon operatiivisen tilannekuvan muodostamiseksi.</v>
      </c>
      <c r="G47" s="1684">
        <f t="shared" si="2"/>
        <v>0</v>
      </c>
      <c r="H47" s="306" t="s">
        <v>2466</v>
      </c>
      <c r="I47" s="482"/>
      <c r="J47" s="439"/>
      <c r="K47" s="439"/>
      <c r="L47" s="448"/>
      <c r="M47" s="153"/>
      <c r="N47" s="251"/>
      <c r="O47" s="148"/>
      <c r="P47" s="869" t="str">
        <f>VLOOKUP(VLOOKUP($C$3&amp;"-"&amp;$E47,Import!$C:$D,2,FALSE),Parameters!$C$18:$F$22,Summary!$C$7,FALSE)</f>
        <v xml:space="preserve">0 - Vastaus puuttuu </v>
      </c>
      <c r="Q47" s="893" t="str">
        <f>IF(VLOOKUP($C$3&amp;"-"&amp;$E47,Import!$C:$H,3,FALSE)=0,"",VLOOKUP($C$3&amp;"-"&amp;$E47,Import!$C:$H,3,FALSE))</f>
        <v/>
      </c>
      <c r="R47" s="893" t="str">
        <f>IF(VLOOKUP($C$3&amp;"-"&amp;$E47,Import!$C:$H,4,FALSE)=0,"",VLOOKUP($C$3&amp;"-"&amp;$E47,Import!$C:$H,4,FALSE))</f>
        <v/>
      </c>
      <c r="S47" s="893" t="str">
        <f>IF(VLOOKUP($C$3&amp;"-"&amp;$E47,Import!$C:$H,5,FALSE)=0,"",VLOOKUP($C$3&amp;"-"&amp;$E47,Import!$C:$H,5,FALSE))</f>
        <v/>
      </c>
      <c r="T47" s="894" t="str">
        <f>IF(VLOOKUP($C$3&amp;"-"&amp;$E47,Import!$C:$H,6,FALSE)=0,"",VLOOKUP($C$3&amp;"-"&amp;$E47,Import!$C:$H,6,FALSE))</f>
        <v/>
      </c>
      <c r="U47" s="153"/>
      <c r="V47" s="251"/>
    </row>
    <row r="48" spans="1:22" s="295" customFormat="1" ht="34.950000000000003" customHeight="1" x14ac:dyDescent="0.2">
      <c r="A48" s="304"/>
      <c r="B48" s="296"/>
      <c r="C48" s="1765"/>
      <c r="D48" s="1470">
        <v>36</v>
      </c>
      <c r="E48" s="394" t="s">
        <v>24</v>
      </c>
      <c r="F48" s="470" t="str">
        <f>IF(VLOOKUP(CONCATENATE($C$3,"-",$E48),Languages!$A:$D,1,TRUE)=CONCATENATE($C$3,"-",$E48),VLOOKUP(CONCATENATE($C$3,"-",$E48),Languages!$A:$D,Summary!$C$7,TRUE),NA())</f>
        <v>Tilannekuvan rikastamiseksi on saatavilla soveltuvaa tietoa eri puolilta organisaatiota.</v>
      </c>
      <c r="G48" s="1686">
        <f t="shared" si="2"/>
        <v>0</v>
      </c>
      <c r="H48" s="445" t="s">
        <v>2466</v>
      </c>
      <c r="I48" s="482"/>
      <c r="J48" s="440"/>
      <c r="K48" s="440"/>
      <c r="L48" s="449"/>
      <c r="M48" s="153"/>
      <c r="N48" s="251"/>
      <c r="O48" s="148"/>
      <c r="P48" s="874" t="str">
        <f>VLOOKUP(VLOOKUP($C$3&amp;"-"&amp;$E48,Import!$C:$D,2,FALSE),Parameters!$C$18:$F$22,Summary!$C$7,FALSE)</f>
        <v xml:space="preserve">0 - Vastaus puuttuu </v>
      </c>
      <c r="Q48" s="900" t="str">
        <f>IF(VLOOKUP($C$3&amp;"-"&amp;$E48,Import!$C:$H,3,FALSE)=0,"",VLOOKUP($C$3&amp;"-"&amp;$E48,Import!$C:$H,3,FALSE))</f>
        <v/>
      </c>
      <c r="R48" s="900" t="str">
        <f>IF(VLOOKUP($C$3&amp;"-"&amp;$E48,Import!$C:$H,4,FALSE)=0,"",VLOOKUP($C$3&amp;"-"&amp;$E48,Import!$C:$H,4,FALSE))</f>
        <v/>
      </c>
      <c r="S48" s="900" t="str">
        <f>IF(VLOOKUP($C$3&amp;"-"&amp;$E48,Import!$C:$H,5,FALSE)=0,"",VLOOKUP($C$3&amp;"-"&amp;$E48,Import!$C:$H,5,FALSE))</f>
        <v/>
      </c>
      <c r="T48" s="901" t="str">
        <f>IF(VLOOKUP($C$3&amp;"-"&amp;$E48,Import!$C:$H,6,FALSE)=0,"",VLOOKUP($C$3&amp;"-"&amp;$E48,Import!$C:$H,6,FALSE))</f>
        <v/>
      </c>
      <c r="U48" s="153"/>
      <c r="V48" s="251"/>
    </row>
    <row r="49" spans="1:22" s="295" customFormat="1" ht="45" customHeight="1" x14ac:dyDescent="0.2">
      <c r="A49" s="304"/>
      <c r="B49" s="296"/>
      <c r="C49" s="1766">
        <v>3</v>
      </c>
      <c r="D49" s="1387" t="s">
        <v>1629</v>
      </c>
      <c r="E49" s="393" t="s">
        <v>25</v>
      </c>
      <c r="F49" s="463" t="str">
        <f>IF(VLOOKUP(CONCATENATE($C$3,"-",$E49),Languages!$A:$D,1,TRUE)=CONCATENATE($C$3,"-",$E49),VLOOKUP(CONCATENATE($C$3,"-",$E49),Languages!$A:$D,Summary!$C$7,TRUE),NA())</f>
        <v>Tilannekuvan raportoinnista on määritetty vaatimuksia, joihin kuuluu oikea-aikaisen kyberturvallisuustiedon jakaminen organisaation määrittelemille sidosryhmille.</v>
      </c>
      <c r="G49" s="1683">
        <f t="shared" si="2"/>
        <v>0</v>
      </c>
      <c r="H49" s="441" t="s">
        <v>2466</v>
      </c>
      <c r="I49" s="482"/>
      <c r="J49" s="438"/>
      <c r="K49" s="438"/>
      <c r="L49" s="447"/>
      <c r="M49" s="153"/>
      <c r="N49" s="251"/>
      <c r="O49" s="148"/>
      <c r="P49" s="866" t="str">
        <f>VLOOKUP(VLOOKUP($C$3&amp;"-"&amp;$E49,Import!$C:$D,2,FALSE),Parameters!$C$18:$F$22,Summary!$C$7,FALSE)</f>
        <v xml:space="preserve">0 - Vastaus puuttuu </v>
      </c>
      <c r="Q49" s="898" t="str">
        <f>IF(VLOOKUP($C$3&amp;"-"&amp;$E49,Import!$C:$H,3,FALSE)=0,"",VLOOKUP($C$3&amp;"-"&amp;$E49,Import!$C:$H,3,FALSE))</f>
        <v/>
      </c>
      <c r="R49" s="898" t="str">
        <f>IF(VLOOKUP($C$3&amp;"-"&amp;$E49,Import!$C:$H,4,FALSE)=0,"",VLOOKUP($C$3&amp;"-"&amp;$E49,Import!$C:$H,4,FALSE))</f>
        <v/>
      </c>
      <c r="S49" s="898" t="str">
        <f>IF(VLOOKUP($C$3&amp;"-"&amp;$E49,Import!$C:$H,5,FALSE)=0,"",VLOOKUP($C$3&amp;"-"&amp;$E49,Import!$C:$H,5,FALSE))</f>
        <v/>
      </c>
      <c r="T49" s="899" t="str">
        <f>IF(VLOOKUP($C$3&amp;"-"&amp;$E49,Import!$C:$H,6,FALSE)=0,"",VLOOKUP($C$3&amp;"-"&amp;$E49,Import!$C:$H,6,FALSE))</f>
        <v/>
      </c>
      <c r="U49" s="153"/>
      <c r="V49" s="251"/>
    </row>
    <row r="50" spans="1:22" s="295" customFormat="1" ht="34.950000000000003" customHeight="1" x14ac:dyDescent="0.2">
      <c r="A50" s="304"/>
      <c r="B50" s="296"/>
      <c r="C50" s="1767"/>
      <c r="D50" s="1469">
        <v>36</v>
      </c>
      <c r="E50" s="293" t="s">
        <v>26</v>
      </c>
      <c r="F50" s="464" t="str">
        <f>IF(VLOOKUP(CONCATENATE($C$3,"-",$E50),Languages!$A:$D,1,TRUE)=CONCATENATE($C$3,"-",$E50),VLOOKUP(CONCATENATE($C$3,"-",$E50),Languages!$A:$D,Summary!$C$7,TRUE),NA())</f>
        <v>Tilannekuvan rikastamiseksi kerätään soveltuvaa tietoa organisaation ulkopuolelta. Lisäksi tätä tietoa jaetaan organisaation määrittelemille sisäisille sidosryhmille.</v>
      </c>
      <c r="G50" s="1684">
        <f t="shared" si="2"/>
        <v>0</v>
      </c>
      <c r="H50" s="306" t="s">
        <v>2466</v>
      </c>
      <c r="I50" s="482"/>
      <c r="J50" s="439"/>
      <c r="K50" s="439"/>
      <c r="L50" s="448"/>
      <c r="M50" s="153"/>
      <c r="N50" s="251"/>
      <c r="O50" s="148"/>
      <c r="P50" s="869" t="str">
        <f>VLOOKUP(VLOOKUP($C$3&amp;"-"&amp;$E50,Import!$C:$D,2,FALSE),Parameters!$C$18:$F$22,Summary!$C$7,FALSE)</f>
        <v xml:space="preserve">0 - Vastaus puuttuu </v>
      </c>
      <c r="Q50" s="893" t="str">
        <f>IF(VLOOKUP($C$3&amp;"-"&amp;$E50,Import!$C:$H,3,FALSE)=0,"",VLOOKUP($C$3&amp;"-"&amp;$E50,Import!$C:$H,3,FALSE))</f>
        <v/>
      </c>
      <c r="R50" s="893" t="str">
        <f>IF(VLOOKUP($C$3&amp;"-"&amp;$E50,Import!$C:$H,4,FALSE)=0,"",VLOOKUP($C$3&amp;"-"&amp;$E50,Import!$C:$H,4,FALSE))</f>
        <v/>
      </c>
      <c r="S50" s="893" t="str">
        <f>IF(VLOOKUP($C$3&amp;"-"&amp;$E50,Import!$C:$H,5,FALSE)=0,"",VLOOKUP($C$3&amp;"-"&amp;$E50,Import!$C:$H,5,FALSE))</f>
        <v/>
      </c>
      <c r="T50" s="894" t="str">
        <f>IF(VLOOKUP($C$3&amp;"-"&amp;$E50,Import!$C:$H,6,FALSE)=0,"",VLOOKUP($C$3&amp;"-"&amp;$E50,Import!$C:$H,6,FALSE))</f>
        <v/>
      </c>
      <c r="U50" s="153"/>
      <c r="V50" s="251"/>
    </row>
    <row r="51" spans="1:22" s="295" customFormat="1" ht="45" customHeight="1" x14ac:dyDescent="0.2">
      <c r="A51" s="304"/>
      <c r="B51" s="296"/>
      <c r="C51" s="1767"/>
      <c r="D51" s="1388" t="s">
        <v>3702</v>
      </c>
      <c r="E51" s="293" t="s">
        <v>27</v>
      </c>
      <c r="F51" s="464" t="str">
        <f>IF(VLOOKUP(CONCATENATE($C$3,"-",$E51),Languages!$A:$D,1,TRUE)=CONCATENATE($C$3,"-",$E51),VLOOKUP(CONCATENATE($C$3,"-",$E51),Languages!$A:$D,Summary!$C$7,TRUE),NA())</f>
        <v>Kyvykkyys kerätä, ryhmitellä, vertailla ja analysoida valvonnalla tuottua tietoa sekä muodostaa liki reaaliaikaista tilannekuvaa toinnon kyberturvallisuuden tilasta.  Kyvykkyyttä myös ylläpidetään.</v>
      </c>
      <c r="G51" s="1684">
        <f t="shared" si="2"/>
        <v>0</v>
      </c>
      <c r="H51" s="306" t="s">
        <v>2466</v>
      </c>
      <c r="I51" s="439"/>
      <c r="J51" s="439"/>
      <c r="K51" s="439"/>
      <c r="L51" s="448"/>
      <c r="M51" s="153"/>
      <c r="N51" s="251"/>
      <c r="O51" s="148"/>
      <c r="P51" s="869" t="str">
        <f>VLOOKUP(VLOOKUP($C$3&amp;"-"&amp;$E51,Import!$C:$D,2,FALSE),Parameters!$C$18:$F$22,Summary!$C$7,FALSE)</f>
        <v xml:space="preserve">0 - Vastaus puuttuu </v>
      </c>
      <c r="Q51" s="893" t="str">
        <f>IF(VLOOKUP($C$3&amp;"-"&amp;$E51,Import!$C:$H,3,FALSE)=0,"",VLOOKUP($C$3&amp;"-"&amp;$E51,Import!$C:$H,3,FALSE))</f>
        <v/>
      </c>
      <c r="R51" s="893" t="str">
        <f>IF(VLOOKUP($C$3&amp;"-"&amp;$E51,Import!$C:$H,4,FALSE)=0,"",VLOOKUP($C$3&amp;"-"&amp;$E51,Import!$C:$H,4,FALSE))</f>
        <v/>
      </c>
      <c r="S51" s="893" t="str">
        <f>IF(VLOOKUP($C$3&amp;"-"&amp;$E51,Import!$C:$H,5,FALSE)=0,"",VLOOKUP($C$3&amp;"-"&amp;$E51,Import!$C:$H,5,FALSE))</f>
        <v/>
      </c>
      <c r="T51" s="894" t="str">
        <f>IF(VLOOKUP($C$3&amp;"-"&amp;$E51,Import!$C:$H,6,FALSE)=0,"",VLOOKUP($C$3&amp;"-"&amp;$E51,Import!$C:$H,6,FALSE))</f>
        <v/>
      </c>
      <c r="U51" s="153"/>
      <c r="V51" s="251"/>
    </row>
    <row r="52" spans="1:22" s="295" customFormat="1" ht="34.950000000000003" customHeight="1" x14ac:dyDescent="0.2">
      <c r="A52" s="304"/>
      <c r="B52" s="296"/>
      <c r="C52" s="1768"/>
      <c r="D52" s="1389" t="s">
        <v>1629</v>
      </c>
      <c r="E52" s="394" t="s">
        <v>28</v>
      </c>
      <c r="F52" s="470" t="str">
        <f>IF(VLOOKUP(CONCATENATE($C$3,"-",$E52),Languages!$A:$D,1,TRUE)=CONCATENATE($C$3,"-",$E52),VLOOKUP(CONCATENATE($C$3,"-",$E52),Languages!$A:$D,Summary!$C$7,TRUE),NA())</f>
        <v>Toiminnassa noudatetaan ennalta määriteltyjä, dokumentoituja toimintatiloja, jotka otetaan käyttöön toiminnon kyberurvallisuustilanteen mukaisesti tai muiden osa-alueiden toimintojen käynnistämänä.</v>
      </c>
      <c r="G52" s="1686">
        <f t="shared" si="2"/>
        <v>0</v>
      </c>
      <c r="H52" s="445" t="s">
        <v>2466</v>
      </c>
      <c r="I52" s="440"/>
      <c r="J52" s="440"/>
      <c r="K52" s="440"/>
      <c r="L52" s="449"/>
      <c r="M52" s="153"/>
      <c r="N52" s="251"/>
      <c r="O52" s="148"/>
      <c r="P52" s="874" t="str">
        <f>VLOOKUP(VLOOKUP($C$3&amp;"-"&amp;$E52,Import!$C:$D,2,FALSE),Parameters!$C$18:$F$22,Summary!$C$7,FALSE)</f>
        <v xml:space="preserve">0 - Vastaus puuttuu </v>
      </c>
      <c r="Q52" s="900" t="str">
        <f>IF(VLOOKUP($C$3&amp;"-"&amp;$E52,Import!$C:$H,3,FALSE)=0,"",VLOOKUP($C$3&amp;"-"&amp;$E52,Import!$C:$H,3,FALSE))</f>
        <v/>
      </c>
      <c r="R52" s="900" t="str">
        <f>IF(VLOOKUP($C$3&amp;"-"&amp;$E52,Import!$C:$H,4,FALSE)=0,"",VLOOKUP($C$3&amp;"-"&amp;$E52,Import!$C:$H,4,FALSE))</f>
        <v/>
      </c>
      <c r="S52" s="900" t="str">
        <f>IF(VLOOKUP($C$3&amp;"-"&amp;$E52,Import!$C:$H,5,FALSE)=0,"",VLOOKUP($C$3&amp;"-"&amp;$E52,Import!$C:$H,5,FALSE))</f>
        <v/>
      </c>
      <c r="T52" s="901" t="str">
        <f>IF(VLOOKUP($C$3&amp;"-"&amp;$E52,Import!$C:$H,6,FALSE)=0,"",VLOOKUP($C$3&amp;"-"&amp;$E52,Import!$C:$H,6,FALSE))</f>
        <v/>
      </c>
      <c r="U52" s="153"/>
      <c r="V52" s="251"/>
    </row>
    <row r="53" spans="1:22" s="176" customFormat="1" ht="30" customHeight="1" x14ac:dyDescent="0.25">
      <c r="A53" s="165"/>
      <c r="B53" s="268"/>
      <c r="C53" s="169">
        <v>4</v>
      </c>
      <c r="D53" s="169"/>
      <c r="E53" s="169" t="str">
        <f>IF(VLOOKUP(CONCATENATE($C$3,"-",C53),Languages!$A:$D,1,TRUE)=CONCATENATE($C$3,"-",C53),VLOOKUP(CONCATENATE($C$3,"-",C53),Languages!$A:$D,Summary!$C$7,TRUE),NA())</f>
        <v>Yleisiä hallintatoimia</v>
      </c>
      <c r="F53" s="169"/>
      <c r="G53" s="291"/>
      <c r="H53" s="884"/>
      <c r="I53" s="906"/>
      <c r="J53" s="906"/>
      <c r="K53" s="906"/>
      <c r="L53" s="906"/>
      <c r="M53" s="153"/>
      <c r="N53" s="251"/>
      <c r="O53" s="148"/>
      <c r="P53" s="291"/>
      <c r="Q53" s="292"/>
      <c r="R53" s="292"/>
      <c r="S53" s="292"/>
      <c r="T53" s="292"/>
      <c r="U53" s="153"/>
      <c r="V53" s="251"/>
    </row>
    <row r="54" spans="1:22" s="284" customFormat="1" ht="19.95" customHeight="1" x14ac:dyDescent="0.2">
      <c r="A54" s="303"/>
      <c r="B54" s="278"/>
      <c r="C54" s="279" t="str">
        <f>IF(VLOOKUP("GEN-LEVEL",Languages!$A:$D,1,TRUE)="GEN-LEVEL",VLOOKUP("GEN-LEVEL",Languages!$A:$D,Summary!$C$7,TRUE),NA())</f>
        <v>Taso</v>
      </c>
      <c r="D54" s="279"/>
      <c r="E54" s="279"/>
      <c r="F54" s="280" t="str">
        <f>IF(VLOOKUP("GEN-PRACTICE",Languages!$A:$D,1,TRUE)="GEN-PRACTICE",VLOOKUP("GEN-PRACTICE",Languages!$A:$D,Summary!$C$7,TRUE),NA())</f>
        <v>Käytäntö</v>
      </c>
      <c r="G54" s="281"/>
      <c r="H54" s="881" t="str">
        <f>IF(VLOOKUP("GEN-ANSWER",Languages!$A:$D,1,TRUE)="GEN-ANSWER",VLOOKUP("GEN-ANSWER",Languages!$A:$D,Summary!$C$7,TRUE),NA())</f>
        <v>Vastaus</v>
      </c>
      <c r="I54" s="882" t="str">
        <f>IF(VLOOKUP("KM112",Languages!$A:$D,1,TRUE)="KM112",VLOOKUP("KM112",Languages!$A:$D,Summary!$C$7,TRUE),NA())</f>
        <v>Kommentit</v>
      </c>
      <c r="J54" s="882" t="str">
        <f>IF(VLOOKUP("KM113",Languages!$A:$D,1,TRUE)="KM113",VLOOKUP("KM113",Languages!$A:$D,Summary!$C$7,TRUE),NA())</f>
        <v>Sisäinen viittaus</v>
      </c>
      <c r="K54" s="882" t="str">
        <f>IF(VLOOKUP("KM114",Languages!$A:$D,1,TRUE)="KM114",VLOOKUP("KM114",Languages!$A:$D,Summary!$C$7,TRUE),NA())</f>
        <v>Ulkoinen viittaus</v>
      </c>
      <c r="L54" s="882" t="str">
        <f>IF(VLOOKUP("KM115",Languages!$A:$D,1,TRUE)="KM115",VLOOKUP("KM115",Languages!$A:$D,Summary!$C$7,TRUE),NA())</f>
        <v>Kehityskohde</v>
      </c>
      <c r="M54" s="282"/>
      <c r="N54" s="283"/>
      <c r="O54" s="278"/>
      <c r="P54" s="459" t="str">
        <f>IF(VLOOKUP("GEN-ANSWER",Languages!$A:$D,1,TRUE)="GEN-ANSWER",VLOOKUP("GEN-ANSWER",Languages!$A:$D,Summary!$C$7,TRUE),NA())</f>
        <v>Vastaus</v>
      </c>
      <c r="Q54" s="459" t="str">
        <f>IF(VLOOKUP("KM112",Languages!$A:$D,1,TRUE)="KM112",VLOOKUP("KM112",Languages!$A:$D,Summary!$C$7,TRUE),NA())</f>
        <v>Kommentit</v>
      </c>
      <c r="R54" s="459" t="str">
        <f>IF(VLOOKUP("KM113",Languages!$A:$D,1,TRUE)="KM113",VLOOKUP("KM113",Languages!$A:$D,Summary!$C$7,TRUE),NA())</f>
        <v>Sisäinen viittaus</v>
      </c>
      <c r="S54" s="459" t="str">
        <f>IF(VLOOKUP("KM114",Languages!$A:$D,1,TRUE)="KM114",VLOOKUP("KM114",Languages!$A:$D,Summary!$C$7,TRUE),NA())</f>
        <v>Ulkoinen viittaus</v>
      </c>
      <c r="T54" s="459" t="str">
        <f>IF(VLOOKUP("KM115",Languages!$A:$D,1,TRUE)="KM115",VLOOKUP("KM115",Languages!$A:$D,Summary!$C$7,TRUE),NA())</f>
        <v>Kehityskohde</v>
      </c>
      <c r="U54" s="282"/>
      <c r="V54" s="283"/>
    </row>
    <row r="55" spans="1:22" s="310" customFormat="1" ht="19.95" customHeight="1" x14ac:dyDescent="0.2">
      <c r="A55" s="283"/>
      <c r="B55" s="278"/>
      <c r="C55" s="453">
        <v>1</v>
      </c>
      <c r="D55" s="1382"/>
      <c r="E55" s="398"/>
      <c r="F55" s="399"/>
      <c r="G55" s="401"/>
      <c r="H55" s="885"/>
      <c r="I55" s="886"/>
      <c r="J55" s="886"/>
      <c r="K55" s="886"/>
      <c r="L55" s="887"/>
      <c r="M55" s="153"/>
      <c r="N55" s="251"/>
      <c r="O55" s="148"/>
      <c r="P55" s="513"/>
      <c r="Q55" s="400"/>
      <c r="R55" s="400"/>
      <c r="S55" s="400"/>
      <c r="T55" s="402"/>
      <c r="U55" s="153"/>
      <c r="V55" s="251"/>
    </row>
    <row r="56" spans="1:22" s="295" customFormat="1" ht="34.950000000000003" customHeight="1" x14ac:dyDescent="0.2">
      <c r="A56" s="304"/>
      <c r="B56" s="1756"/>
      <c r="C56" s="1764">
        <v>2</v>
      </c>
      <c r="D56" s="1377"/>
      <c r="E56" s="393" t="s">
        <v>117</v>
      </c>
      <c r="F56" s="463" t="str">
        <f>IF(VLOOKUP(CONCATENATE($C$3,"-",$E56),Languages!$A:$D,1,TRUE)=CONCATENATE($C$3,"-",$E56),VLOOKUP(CONCATENATE($C$3,"-",$E56),Languages!$A:$D,Summary!$C$7,TRUE),NA())</f>
        <v>SITUATION-osion toimintaa varten on määritetty dokumentoidut toimintatavat, joita noudatetaan ja päivitetään säännöllisesti.</v>
      </c>
      <c r="G56" s="1683">
        <f t="shared" ref="G56:G61" si="3">IFERROR(INT(LEFT($H56,1)),0)</f>
        <v>0</v>
      </c>
      <c r="H56" s="441" t="s">
        <v>2466</v>
      </c>
      <c r="I56" s="482"/>
      <c r="J56" s="438"/>
      <c r="K56" s="438"/>
      <c r="L56" s="447"/>
      <c r="M56" s="153"/>
      <c r="N56" s="251"/>
      <c r="O56" s="148"/>
      <c r="P56" s="866" t="str">
        <f>VLOOKUP(VLOOKUP($C$3&amp;"-"&amp;$E56,Import!$C:$D,2,FALSE),Parameters!$C$18:$F$22,Summary!$C$7,FALSE)</f>
        <v xml:space="preserve">0 - Vastaus puuttuu </v>
      </c>
      <c r="Q56" s="898" t="str">
        <f>IF(VLOOKUP($C$3&amp;"-"&amp;$E56,Import!$C:$H,3,FALSE)=0,"",VLOOKUP($C$3&amp;"-"&amp;$E56,Import!$C:$H,3,FALSE))</f>
        <v/>
      </c>
      <c r="R56" s="898" t="str">
        <f>IF(VLOOKUP($C$3&amp;"-"&amp;$E56,Import!$C:$H,4,FALSE)=0,"",VLOOKUP($C$3&amp;"-"&amp;$E56,Import!$C:$H,4,FALSE))</f>
        <v/>
      </c>
      <c r="S56" s="898" t="str">
        <f>IF(VLOOKUP($C$3&amp;"-"&amp;$E56,Import!$C:$H,5,FALSE)=0,"",VLOOKUP($C$3&amp;"-"&amp;$E56,Import!$C:$H,5,FALSE))</f>
        <v/>
      </c>
      <c r="T56" s="899" t="str">
        <f>IF(VLOOKUP($C$3&amp;"-"&amp;$E56,Import!$C:$H,6,FALSE)=0,"",VLOOKUP($C$3&amp;"-"&amp;$E56,Import!$C:$H,6,FALSE))</f>
        <v/>
      </c>
      <c r="U56" s="153"/>
      <c r="V56" s="251"/>
    </row>
    <row r="57" spans="1:22" s="295" customFormat="1" ht="34.950000000000003" customHeight="1" x14ac:dyDescent="0.2">
      <c r="A57" s="304"/>
      <c r="B57" s="1756"/>
      <c r="C57" s="1765"/>
      <c r="D57" s="1378"/>
      <c r="E57" s="394" t="s">
        <v>120</v>
      </c>
      <c r="F57" s="470" t="str">
        <f>IF(VLOOKUP(CONCATENATE($C$3,"-",$E57),Languages!$A:$D,1,TRUE)=CONCATENATE($C$3,"-",$E57),VLOOKUP(CONCATENATE($C$3,"-",$E57),Languages!$A:$D,Summary!$C$7,TRUE),NA())</f>
        <v>SITUATION-osion toimintaa varten on tarjolla riittävät resurssit (henkilöstö, rahoitus ja työkalut).</v>
      </c>
      <c r="G57" s="1686">
        <f t="shared" si="3"/>
        <v>0</v>
      </c>
      <c r="H57" s="445" t="s">
        <v>2466</v>
      </c>
      <c r="I57" s="482"/>
      <c r="J57" s="440"/>
      <c r="K57" s="440"/>
      <c r="L57" s="449"/>
      <c r="M57" s="153"/>
      <c r="N57" s="251"/>
      <c r="O57" s="148"/>
      <c r="P57" s="874" t="str">
        <f>VLOOKUP(VLOOKUP($C$3&amp;"-"&amp;$E57,Import!$C:$D,2,FALSE),Parameters!$C$18:$F$22,Summary!$C$7,FALSE)</f>
        <v xml:space="preserve">0 - Vastaus puuttuu </v>
      </c>
      <c r="Q57" s="900" t="str">
        <f>IF(VLOOKUP($C$3&amp;"-"&amp;$E57,Import!$C:$H,3,FALSE)=0,"",VLOOKUP($C$3&amp;"-"&amp;$E57,Import!$C:$H,3,FALSE))</f>
        <v/>
      </c>
      <c r="R57" s="900" t="str">
        <f>IF(VLOOKUP($C$3&amp;"-"&amp;$E57,Import!$C:$H,4,FALSE)=0,"",VLOOKUP($C$3&amp;"-"&amp;$E57,Import!$C:$H,4,FALSE))</f>
        <v/>
      </c>
      <c r="S57" s="900" t="str">
        <f>IF(VLOOKUP($C$3&amp;"-"&amp;$E57,Import!$C:$H,5,FALSE)=0,"",VLOOKUP($C$3&amp;"-"&amp;$E57,Import!$C:$H,5,FALSE))</f>
        <v/>
      </c>
      <c r="T57" s="901" t="str">
        <f>IF(VLOOKUP($C$3&amp;"-"&amp;$E57,Import!$C:$H,6,FALSE)=0,"",VLOOKUP($C$3&amp;"-"&amp;$E57,Import!$C:$H,6,FALSE))</f>
        <v/>
      </c>
      <c r="U57" s="153"/>
      <c r="V57" s="251"/>
    </row>
    <row r="58" spans="1:22" s="295" customFormat="1" ht="48.6" customHeight="1" x14ac:dyDescent="0.2">
      <c r="A58" s="304"/>
      <c r="B58" s="1756"/>
      <c r="C58" s="1766">
        <v>3</v>
      </c>
      <c r="D58" s="1379"/>
      <c r="E58" s="393" t="s">
        <v>123</v>
      </c>
      <c r="F58" s="463" t="str">
        <f>IF(VLOOKUP(CONCATENATE($C$3,"-",$E58),Languages!$A:$D,1,TRUE)=CONCATENATE($C$3,"-",$E58),VLOOKUP(CONCATENATE($C$3,"-",$E58),Languages!$A:$D,Summary!$C$7,TRUE),NA())</f>
        <v>SITUATION-osion toimintaa ohjataan vaatimuksilla, jotka on asetettu organisaation johtotason politiikassa (tai vastaavassa ohjeistuksessa).</v>
      </c>
      <c r="G58" s="1683">
        <f t="shared" si="3"/>
        <v>0</v>
      </c>
      <c r="H58" s="441" t="s">
        <v>2466</v>
      </c>
      <c r="I58" s="438"/>
      <c r="J58" s="438"/>
      <c r="K58" s="438"/>
      <c r="L58" s="447"/>
      <c r="M58" s="153"/>
      <c r="N58" s="251"/>
      <c r="O58" s="148"/>
      <c r="P58" s="866" t="str">
        <f>VLOOKUP(VLOOKUP($C$3&amp;"-"&amp;$E58,Import!$C:$D,2,FALSE),Parameters!$C$18:$F$22,Summary!$C$7,FALSE)</f>
        <v xml:space="preserve">0 - Vastaus puuttuu </v>
      </c>
      <c r="Q58" s="898" t="str">
        <f>IF(VLOOKUP($C$3&amp;"-"&amp;$E58,Import!$C:$H,3,FALSE)=0,"",VLOOKUP($C$3&amp;"-"&amp;$E58,Import!$C:$H,3,FALSE))</f>
        <v/>
      </c>
      <c r="R58" s="898" t="str">
        <f>IF(VLOOKUP($C$3&amp;"-"&amp;$E58,Import!$C:$H,4,FALSE)=0,"",VLOOKUP($C$3&amp;"-"&amp;$E58,Import!$C:$H,4,FALSE))</f>
        <v/>
      </c>
      <c r="S58" s="898" t="str">
        <f>IF(VLOOKUP($C$3&amp;"-"&amp;$E58,Import!$C:$H,5,FALSE)=0,"",VLOOKUP($C$3&amp;"-"&amp;$E58,Import!$C:$H,5,FALSE))</f>
        <v/>
      </c>
      <c r="T58" s="899" t="str">
        <f>IF(VLOOKUP($C$3&amp;"-"&amp;$E58,Import!$C:$H,6,FALSE)=0,"",VLOOKUP($C$3&amp;"-"&amp;$E58,Import!$C:$H,6,FALSE))</f>
        <v/>
      </c>
      <c r="U58" s="153"/>
      <c r="V58" s="251"/>
    </row>
    <row r="59" spans="1:22" s="295" customFormat="1" ht="34.950000000000003" customHeight="1" x14ac:dyDescent="0.2">
      <c r="A59" s="304"/>
      <c r="B59" s="1756"/>
      <c r="C59" s="1767"/>
      <c r="D59" s="1380"/>
      <c r="E59" s="293" t="s">
        <v>126</v>
      </c>
      <c r="F59" s="464" t="str">
        <f>IF(VLOOKUP(CONCATENATE($C$3,"-",$E59),Languages!$A:$D,1,TRUE)=CONCATENATE($C$3,"-",$E59),VLOOKUP(CONCATENATE($C$3,"-",$E59),Languages!$A:$D,Summary!$C$7,TRUE),NA())</f>
        <v>SITUATION-osion toiminnan suorittamiseen tarvittavat vastuut, tilivelvollisuudet ja valtuutukset on jalkautettu soveltuville työntekijöille.</v>
      </c>
      <c r="G59" s="1684">
        <f t="shared" si="3"/>
        <v>0</v>
      </c>
      <c r="H59" s="306" t="s">
        <v>2466</v>
      </c>
      <c r="I59" s="482"/>
      <c r="J59" s="439"/>
      <c r="K59" s="439"/>
      <c r="L59" s="448"/>
      <c r="M59" s="153"/>
      <c r="N59" s="251"/>
      <c r="O59" s="148"/>
      <c r="P59" s="869" t="str">
        <f>VLOOKUP(VLOOKUP($C$3&amp;"-"&amp;$E59,Import!$C:$D,2,FALSE),Parameters!$C$18:$F$22,Summary!$C$7,FALSE)</f>
        <v xml:space="preserve">0 - Vastaus puuttuu </v>
      </c>
      <c r="Q59" s="893" t="str">
        <f>IF(VLOOKUP($C$3&amp;"-"&amp;$E59,Import!$C:$H,3,FALSE)=0,"",VLOOKUP($C$3&amp;"-"&amp;$E59,Import!$C:$H,3,FALSE))</f>
        <v/>
      </c>
      <c r="R59" s="893" t="str">
        <f>IF(VLOOKUP($C$3&amp;"-"&amp;$E59,Import!$C:$H,4,FALSE)=0,"",VLOOKUP($C$3&amp;"-"&amp;$E59,Import!$C:$H,4,FALSE))</f>
        <v/>
      </c>
      <c r="S59" s="893" t="str">
        <f>IF(VLOOKUP($C$3&amp;"-"&amp;$E59,Import!$C:$H,5,FALSE)=0,"",VLOOKUP($C$3&amp;"-"&amp;$E59,Import!$C:$H,5,FALSE))</f>
        <v/>
      </c>
      <c r="T59" s="894" t="str">
        <f>IF(VLOOKUP($C$3&amp;"-"&amp;$E59,Import!$C:$H,6,FALSE)=0,"",VLOOKUP($C$3&amp;"-"&amp;$E59,Import!$C:$H,6,FALSE))</f>
        <v/>
      </c>
      <c r="U59" s="153"/>
      <c r="V59" s="251"/>
    </row>
    <row r="60" spans="1:22" s="295" customFormat="1" ht="46.2" customHeight="1" x14ac:dyDescent="0.2">
      <c r="A60" s="304"/>
      <c r="B60" s="1756"/>
      <c r="C60" s="1767"/>
      <c r="D60" s="1380"/>
      <c r="E60" s="293" t="s">
        <v>129</v>
      </c>
      <c r="F60" s="464" t="str">
        <f>IF(VLOOKUP(CONCATENATE($C$3,"-",$E60),Languages!$A:$D,1,TRUE)=CONCATENATE($C$3,"-",$E60),VLOOKUP(CONCATENATE($C$3,"-",$E60),Languages!$A:$D,Summary!$C$7,TRUE),NA())</f>
        <v>SITUATION-osion toimintaa suorittavilla työntekijöillä on riittävät tiedot ja taidot tehtäviensä suorittamiseen.</v>
      </c>
      <c r="G60" s="1684">
        <f t="shared" si="3"/>
        <v>0</v>
      </c>
      <c r="H60" s="306" t="s">
        <v>2466</v>
      </c>
      <c r="I60" s="482"/>
      <c r="J60" s="439"/>
      <c r="K60" s="439"/>
      <c r="L60" s="448"/>
      <c r="M60" s="153"/>
      <c r="N60" s="251"/>
      <c r="O60" s="148"/>
      <c r="P60" s="869" t="str">
        <f>VLOOKUP(VLOOKUP($C$3&amp;"-"&amp;$E60,Import!$C:$D,2,FALSE),Parameters!$C$18:$F$22,Summary!$C$7,FALSE)</f>
        <v xml:space="preserve">0 - Vastaus puuttuu </v>
      </c>
      <c r="Q60" s="893" t="str">
        <f>IF(VLOOKUP($C$3&amp;"-"&amp;$E60,Import!$C:$H,3,FALSE)=0,"",VLOOKUP($C$3&amp;"-"&amp;$E60,Import!$C:$H,3,FALSE))</f>
        <v/>
      </c>
      <c r="R60" s="893" t="str">
        <f>IF(VLOOKUP($C$3&amp;"-"&amp;$E60,Import!$C:$H,4,FALSE)=0,"",VLOOKUP($C$3&amp;"-"&amp;$E60,Import!$C:$H,4,FALSE))</f>
        <v/>
      </c>
      <c r="S60" s="893" t="str">
        <f>IF(VLOOKUP($C$3&amp;"-"&amp;$E60,Import!$C:$H,5,FALSE)=0,"",VLOOKUP($C$3&amp;"-"&amp;$E60,Import!$C:$H,5,FALSE))</f>
        <v/>
      </c>
      <c r="T60" s="894" t="str">
        <f>IF(VLOOKUP($C$3&amp;"-"&amp;$E60,Import!$C:$H,6,FALSE)=0,"",VLOOKUP($C$3&amp;"-"&amp;$E60,Import!$C:$H,6,FALSE))</f>
        <v/>
      </c>
      <c r="U60" s="153"/>
      <c r="V60" s="251"/>
    </row>
    <row r="61" spans="1:22" s="295" customFormat="1" ht="34.950000000000003" customHeight="1" x14ac:dyDescent="0.2">
      <c r="A61" s="304"/>
      <c r="B61" s="1756"/>
      <c r="C61" s="1768"/>
      <c r="D61" s="1381"/>
      <c r="E61" s="394" t="s">
        <v>131</v>
      </c>
      <c r="F61" s="470" t="str">
        <f>IF(VLOOKUP(CONCATENATE($C$3,"-",$E61),Languages!$A:$D,1,TRUE)=CONCATENATE($C$3,"-",$E61),VLOOKUP(CONCATENATE($C$3,"-",$E61),Languages!$A:$D,Summary!$C$7,TRUE),NA())</f>
        <v>SITUATION-osion toiminnan vaikuttavuutta arvioidaan ja seurataan.</v>
      </c>
      <c r="G61" s="1686">
        <f t="shared" si="3"/>
        <v>0</v>
      </c>
      <c r="H61" s="445" t="s">
        <v>2466</v>
      </c>
      <c r="I61" s="440"/>
      <c r="J61" s="440"/>
      <c r="K61" s="440"/>
      <c r="L61" s="449"/>
      <c r="M61" s="153"/>
      <c r="N61" s="251"/>
      <c r="O61" s="148"/>
      <c r="P61" s="874" t="str">
        <f>VLOOKUP(VLOOKUP($C$3&amp;"-"&amp;$E61,Import!$C:$D,2,FALSE),Parameters!$C$18:$F$22,Summary!$C$7,FALSE)</f>
        <v xml:space="preserve">0 - Vastaus puuttuu </v>
      </c>
      <c r="Q61" s="900" t="str">
        <f>IF(VLOOKUP($C$3&amp;"-"&amp;$E61,Import!$C:$H,3,FALSE)=0,"",VLOOKUP($C$3&amp;"-"&amp;$E61,Import!$C:$H,3,FALSE))</f>
        <v/>
      </c>
      <c r="R61" s="900" t="str">
        <f>IF(VLOOKUP($C$3&amp;"-"&amp;$E61,Import!$C:$H,4,FALSE)=0,"",VLOOKUP($C$3&amp;"-"&amp;$E61,Import!$C:$H,4,FALSE))</f>
        <v/>
      </c>
      <c r="S61" s="900" t="str">
        <f>IF(VLOOKUP($C$3&amp;"-"&amp;$E61,Import!$C:$H,5,FALSE)=0,"",VLOOKUP($C$3&amp;"-"&amp;$E61,Import!$C:$H,5,FALSE))</f>
        <v/>
      </c>
      <c r="T61" s="901" t="str">
        <f>IF(VLOOKUP($C$3&amp;"-"&amp;$E61,Import!$C:$H,6,FALSE)=0,"",VLOOKUP($C$3&amp;"-"&amp;$E61,Import!$C:$H,6,FALSE))</f>
        <v/>
      </c>
      <c r="U61" s="153"/>
      <c r="V61" s="251"/>
    </row>
    <row r="62" spans="1:22" x14ac:dyDescent="0.2">
      <c r="A62" s="180"/>
      <c r="B62" s="328"/>
      <c r="C62" s="329"/>
      <c r="D62" s="329"/>
      <c r="E62" s="330"/>
      <c r="F62" s="331"/>
      <c r="G62" s="332"/>
      <c r="H62" s="333"/>
      <c r="I62" s="334"/>
      <c r="J62" s="334"/>
      <c r="K62" s="334"/>
      <c r="L62" s="334"/>
      <c r="M62" s="153"/>
      <c r="N62" s="251"/>
      <c r="O62" s="148"/>
      <c r="P62" s="333"/>
      <c r="Q62" s="334"/>
      <c r="R62" s="334"/>
      <c r="S62" s="334"/>
      <c r="T62" s="334"/>
      <c r="U62" s="153"/>
      <c r="V62" s="251"/>
    </row>
    <row r="63" spans="1:22" x14ac:dyDescent="0.25">
      <c r="A63" s="180"/>
      <c r="B63" s="180"/>
      <c r="C63" s="180"/>
      <c r="D63" s="180"/>
      <c r="E63" s="180"/>
      <c r="F63" s="180"/>
      <c r="G63" s="335"/>
      <c r="H63" s="180"/>
      <c r="I63" s="180"/>
      <c r="J63" s="180"/>
      <c r="K63" s="180"/>
      <c r="L63" s="180"/>
      <c r="M63" s="472"/>
      <c r="N63" s="308"/>
      <c r="O63" s="472"/>
      <c r="P63" s="180"/>
      <c r="Q63" s="180"/>
      <c r="R63" s="180"/>
      <c r="S63" s="180"/>
      <c r="T63" s="180"/>
      <c r="U63" s="472"/>
      <c r="V63" s="308"/>
    </row>
    <row r="64" spans="1:22" x14ac:dyDescent="0.25">
      <c r="M64" s="339"/>
      <c r="N64" s="338"/>
      <c r="O64" s="181"/>
      <c r="U64" s="339"/>
      <c r="V64" s="338"/>
    </row>
  </sheetData>
  <sheetProtection sheet="1" formatCells="0" formatColumns="0" formatRows="0"/>
  <mergeCells count="42">
    <mergeCell ref="S17:S18"/>
    <mergeCell ref="T17:T18"/>
    <mergeCell ref="P19:P20"/>
    <mergeCell ref="Q19:Q20"/>
    <mergeCell ref="R19:R20"/>
    <mergeCell ref="S19:S20"/>
    <mergeCell ref="T19:T20"/>
    <mergeCell ref="C56:C57"/>
    <mergeCell ref="C58:C61"/>
    <mergeCell ref="C49:C52"/>
    <mergeCell ref="C40:C42"/>
    <mergeCell ref="J8:K8"/>
    <mergeCell ref="J10:K11"/>
    <mergeCell ref="C13:L13"/>
    <mergeCell ref="C34:C35"/>
    <mergeCell ref="C36:C39"/>
    <mergeCell ref="C46:C48"/>
    <mergeCell ref="C15:L15"/>
    <mergeCell ref="C17:L17"/>
    <mergeCell ref="C19:L19"/>
    <mergeCell ref="B60:B61"/>
    <mergeCell ref="B56:B59"/>
    <mergeCell ref="B34:B35"/>
    <mergeCell ref="B26:B27"/>
    <mergeCell ref="B28:B29"/>
    <mergeCell ref="B36:B42"/>
    <mergeCell ref="C6:L6"/>
    <mergeCell ref="C27:C30"/>
    <mergeCell ref="P3:T11"/>
    <mergeCell ref="P13:P14"/>
    <mergeCell ref="Q13:Q14"/>
    <mergeCell ref="R13:R14"/>
    <mergeCell ref="S13:S14"/>
    <mergeCell ref="T13:T14"/>
    <mergeCell ref="P15:P16"/>
    <mergeCell ref="Q15:Q16"/>
    <mergeCell ref="R15:R16"/>
    <mergeCell ref="S15:S16"/>
    <mergeCell ref="T15:T16"/>
    <mergeCell ref="P17:P18"/>
    <mergeCell ref="Q17:Q18"/>
    <mergeCell ref="R17:R18"/>
  </mergeCells>
  <conditionalFormatting sqref="G26:G31 G34:G42 G46:G52 G56:G61">
    <cfRule type="containsText" dxfId="199" priority="29" operator="containsText" text="0">
      <formula>NOT(ISERROR(SEARCH("0",G26)))</formula>
    </cfRule>
  </conditionalFormatting>
  <pageMargins left="0.7" right="0.7" top="0.75" bottom="0.75" header="0.3" footer="0.3"/>
  <pageSetup paperSize="9" scale="42" orientation="portrait" r:id="rId1"/>
  <rowBreaks count="1" manualBreakCount="1">
    <brk id="42" max="16383" man="1"/>
  </rowBreaks>
  <colBreaks count="1" manualBreakCount="1">
    <brk id="14" max="1048575" man="1"/>
  </colBreaks>
  <ignoredErrors>
    <ignoredError sqref="P26:T29 P34:T42 P46:T52 P56:T61 P31:T31"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26" id="{F06151A1-6285-4FAA-948D-5C64D6EDDF29}">
            <x14:iconSet iconSet="5Arrows" showValue="0" custom="1">
              <x14:cfvo type="percent">
                <xm:f>0</xm:f>
              </x14:cfvo>
              <x14:cfvo type="num" gte="0">
                <xm:f>0</xm:f>
              </x14:cfvo>
              <x14:cfvo type="num" gte="0">
                <xm:f>1</xm:f>
              </x14:cfvo>
              <x14:cfvo type="num" gte="0">
                <xm:f>2</xm:f>
              </x14:cfvo>
              <x14:cfvo type="num" gte="0">
                <xm:f>3</xm:f>
              </x14:cfvo>
              <x14:cfIcon iconSet="3Flags" iconId="0"/>
              <x14:cfIcon iconSet="3Symbols2" iconId="0"/>
              <x14:cfIcon iconSet="3Symbols2" iconId="1"/>
              <x14:cfIcon iconSet="3TrafficLights1" iconId="2"/>
              <x14:cfIcon iconSet="3Symbols2" iconId="2"/>
            </x14:iconSet>
          </x14:cfRule>
          <xm:sqref>G26:G31 G34:G42 G46:G52 G56:G61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Parameters!$B$18:$B$22</xm:f>
          </x14:formula1>
          <xm:sqref>H34:H42 H46:H52 H56:H61 H26:H31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7</vt:i4>
      </vt:variant>
    </vt:vector>
  </HeadingPairs>
  <TitlesOfParts>
    <vt:vector size="54" baseType="lpstr">
      <vt:lpstr>Changelog</vt:lpstr>
      <vt:lpstr>Muutokset</vt:lpstr>
      <vt:lpstr>Summary</vt:lpstr>
      <vt:lpstr>CRITICAL</vt:lpstr>
      <vt:lpstr>ASSET</vt:lpstr>
      <vt:lpstr>THREAT</vt:lpstr>
      <vt:lpstr>RISK</vt:lpstr>
      <vt:lpstr>ACCESS</vt:lpstr>
      <vt:lpstr>SITUATION</vt:lpstr>
      <vt:lpstr>RESPONSE</vt:lpstr>
      <vt:lpstr>THIRD-PARTIES</vt:lpstr>
      <vt:lpstr>WORKFORCE</vt:lpstr>
      <vt:lpstr>Investment</vt:lpstr>
      <vt:lpstr>ARCHITECTURE</vt:lpstr>
      <vt:lpstr>PROGRAM</vt:lpstr>
      <vt:lpstr>R1</vt:lpstr>
      <vt:lpstr>R1_V20</vt:lpstr>
      <vt:lpstr>R2</vt:lpstr>
      <vt:lpstr>R3</vt:lpstr>
      <vt:lpstr>R4</vt:lpstr>
      <vt:lpstr>R5</vt:lpstr>
      <vt:lpstr>R6</vt:lpstr>
      <vt:lpstr>R7</vt:lpstr>
      <vt:lpstr>R8</vt:lpstr>
      <vt:lpstr>Oma raportti</vt:lpstr>
      <vt:lpstr>Oma raportti esimerkki</vt:lpstr>
      <vt:lpstr>Taso1</vt:lpstr>
      <vt:lpstr>Perustaso - lista</vt:lpstr>
      <vt:lpstr>Perustason käytännöt</vt:lpstr>
      <vt:lpstr>Riippuvuudet</vt:lpstr>
      <vt:lpstr>Tiedonvaihto</vt:lpstr>
      <vt:lpstr>Ohje Kehitys</vt:lpstr>
      <vt:lpstr>Kehitys</vt:lpstr>
      <vt:lpstr>Export</vt:lpstr>
      <vt:lpstr>Export_KTK</vt:lpstr>
      <vt:lpstr>Infoimport</vt:lpstr>
      <vt:lpstr>Import</vt:lpstr>
      <vt:lpstr>Data</vt:lpstr>
      <vt:lpstr>NIST CSF</vt:lpstr>
      <vt:lpstr>NISTmap</vt:lpstr>
      <vt:lpstr>NISTmap2</vt:lpstr>
      <vt:lpstr>NIS2</vt:lpstr>
      <vt:lpstr>NIS2_valinta</vt:lpstr>
      <vt:lpstr>NIS2map</vt:lpstr>
      <vt:lpstr>Languages</vt:lpstr>
      <vt:lpstr>Parameters</vt:lpstr>
      <vt:lpstr>NISTmap_v2</vt:lpstr>
      <vt:lpstr>Export_KTK!Print_Area</vt:lpstr>
      <vt:lpstr>'R1'!Print_Area</vt:lpstr>
      <vt:lpstr>'R1_V20'!Print_Area</vt:lpstr>
      <vt:lpstr>'R2'!Print_Area</vt:lpstr>
      <vt:lpstr>'R3'!Print_Area</vt:lpstr>
      <vt:lpstr>'R4'!Print_Area</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Koivunen Harri</cp:lastModifiedBy>
  <cp:lastPrinted>2022-02-09T18:39:19Z</cp:lastPrinted>
  <dcterms:created xsi:type="dcterms:W3CDTF">2021-10-20T21:40:45Z</dcterms:created>
  <dcterms:modified xsi:type="dcterms:W3CDTF">2025-02-03T08:46:43Z</dcterms:modified>
</cp:coreProperties>
</file>